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comments7.xml" ContentType="application/vnd.openxmlformats-officedocument.spreadsheetml.comments+xml"/>
  <Override PartName="/xl/threadedComments/threadedComment7.xml" ContentType="application/vnd.ms-excel.threadedcomments+xml"/>
  <Override PartName="/xl/comments8.xml" ContentType="application/vnd.openxmlformats-officedocument.spreadsheetml.comments+xml"/>
  <Override PartName="/xl/threadedComments/threadedComment8.xml" ContentType="application/vnd.ms-excel.threadedcomments+xml"/>
  <Override PartName="/xl/comments9.xml" ContentType="application/vnd.openxmlformats-officedocument.spreadsheetml.comments+xml"/>
  <Override PartName="/xl/threadedComments/threadedComment9.xml" ContentType="application/vnd.ms-excel.threadedcomments+xml"/>
  <Override PartName="/xl/comments10.xml" ContentType="application/vnd.openxmlformats-officedocument.spreadsheetml.comments+xml"/>
  <Override PartName="/xl/threadedComments/threadedComment10.xml" ContentType="application/vnd.ms-excel.threadedcomments+xml"/>
  <Override PartName="/xl/comments11.xml" ContentType="application/vnd.openxmlformats-officedocument.spreadsheetml.comments+xml"/>
  <Override PartName="/xl/threadedComments/threadedComment11.xml" ContentType="application/vnd.ms-excel.threadedcomments+xml"/>
  <Override PartName="/xl/comments12.xml" ContentType="application/vnd.openxmlformats-officedocument.spreadsheetml.comments+xml"/>
  <Override PartName="/xl/threadedComments/threadedComment12.xml" ContentType="application/vnd.ms-excel.threadedcomments+xml"/>
  <Override PartName="/xl/comments13.xml" ContentType="application/vnd.openxmlformats-officedocument.spreadsheetml.comments+xml"/>
  <Override PartName="/xl/threadedComments/threadedComment13.xml" ContentType="application/vnd.ms-excel.threadedcomments+xml"/>
  <Override PartName="/xl/comments14.xml" ContentType="application/vnd.openxmlformats-officedocument.spreadsheetml.comments+xml"/>
  <Override PartName="/xl/threadedComments/threadedComment14.xml" ContentType="application/vnd.ms-excel.threadedcomments+xml"/>
  <Override PartName="/xl/comments15.xml" ContentType="application/vnd.openxmlformats-officedocument.spreadsheetml.comments+xml"/>
  <Override PartName="/xl/threadedComments/threadedComment15.xml" ContentType="application/vnd.ms-excel.threadedcomments+xml"/>
  <Override PartName="/xl/comments16.xml" ContentType="application/vnd.openxmlformats-officedocument.spreadsheetml.comments+xml"/>
  <Override PartName="/xl/threadedComments/threadedComment16.xml" ContentType="application/vnd.ms-excel.threadedcomments+xml"/>
  <Override PartName="/xl/comments17.xml" ContentType="application/vnd.openxmlformats-officedocument.spreadsheetml.comments+xml"/>
  <Override PartName="/xl/threadedComments/threadedComment17.xml" ContentType="application/vnd.ms-excel.threadedcomments+xml"/>
  <Override PartName="/xl/comments18.xml" ContentType="application/vnd.openxmlformats-officedocument.spreadsheetml.comments+xml"/>
  <Override PartName="/xl/threadedComments/threadedComment18.xml" ContentType="application/vnd.ms-excel.threadedcomments+xml"/>
  <Override PartName="/xl/comments19.xml" ContentType="application/vnd.openxmlformats-officedocument.spreadsheetml.comments+xml"/>
  <Override PartName="/xl/threadedComments/threadedComment19.xml" ContentType="application/vnd.ms-excel.threadedcomments+xml"/>
  <Override PartName="/xl/comments20.xml" ContentType="application/vnd.openxmlformats-officedocument.spreadsheetml.comments+xml"/>
  <Override PartName="/xl/threadedComments/threadedComment20.xml" ContentType="application/vnd.ms-excel.threadedcomments+xml"/>
  <Override PartName="/xl/comments21.xml" ContentType="application/vnd.openxmlformats-officedocument.spreadsheetml.comments+xml"/>
  <Override PartName="/xl/threadedComments/threadedComment21.xml" ContentType="application/vnd.ms-excel.threadedcomments+xml"/>
  <Override PartName="/xl/comments22.xml" ContentType="application/vnd.openxmlformats-officedocument.spreadsheetml.comments+xml"/>
  <Override PartName="/xl/threadedComments/threadedComment22.xml" ContentType="application/vnd.ms-excel.threadedcomments+xml"/>
  <Override PartName="/xl/comments23.xml" ContentType="application/vnd.openxmlformats-officedocument.spreadsheetml.comments+xml"/>
  <Override PartName="/xl/threadedComments/threadedComment23.xml" ContentType="application/vnd.ms-excel.threadedcomments+xml"/>
  <Override PartName="/xl/comments24.xml" ContentType="application/vnd.openxmlformats-officedocument.spreadsheetml.comments+xml"/>
  <Override PartName="/xl/threadedComments/threadedComment24.xml" ContentType="application/vnd.ms-excel.threadedcomments+xml"/>
  <Override PartName="/xl/drawings/drawing1.xml" ContentType="application/vnd.openxmlformats-officedocument.drawing+xml"/>
  <Override PartName="/xl/comments25.xml" ContentType="application/vnd.openxmlformats-officedocument.spreadsheetml.comments+xml"/>
  <Override PartName="/xl/threadedComments/threadedComment25.xml" ContentType="application/vnd.ms-excel.threadedcomments+xml"/>
  <Override PartName="/xl/comments26.xml" ContentType="application/vnd.openxmlformats-officedocument.spreadsheetml.comments+xml"/>
  <Override PartName="/xl/threadedComments/threadedComment26.xml" ContentType="application/vnd.ms-excel.threadedcomments+xml"/>
  <Override PartName="/xl/comments27.xml" ContentType="application/vnd.openxmlformats-officedocument.spreadsheetml.comments+xml"/>
  <Override PartName="/xl/threadedComments/threadedComment27.xml" ContentType="application/vnd.ms-excel.threadedcomments+xml"/>
  <Override PartName="/xl/comments28.xml" ContentType="application/vnd.openxmlformats-officedocument.spreadsheetml.comments+xml"/>
  <Override PartName="/xl/threadedComments/threadedComment28.xml" ContentType="application/vnd.ms-excel.threadedcomments+xml"/>
  <Override PartName="/xl/comments29.xml" ContentType="application/vnd.openxmlformats-officedocument.spreadsheetml.comments+xml"/>
  <Override PartName="/xl/threadedComments/threadedComment29.xml" ContentType="application/vnd.ms-excel.threadedcomments+xml"/>
  <Override PartName="/xl/comments30.xml" ContentType="application/vnd.openxmlformats-officedocument.spreadsheetml.comments+xml"/>
  <Override PartName="/xl/threadedComments/threadedComment30.xml" ContentType="application/vnd.ms-excel.threadedcomments+xml"/>
  <Override PartName="/xl/comments31.xml" ContentType="application/vnd.openxmlformats-officedocument.spreadsheetml.comments+xml"/>
  <Override PartName="/xl/threadedComments/threadedComment31.xml" ContentType="application/vnd.ms-excel.threadedcomments+xml"/>
  <Override PartName="/xl/comments32.xml" ContentType="application/vnd.openxmlformats-officedocument.spreadsheetml.comments+xml"/>
  <Override PartName="/xl/threadedComments/threadedComment32.xml" ContentType="application/vnd.ms-excel.threadedcomments+xml"/>
  <Override PartName="/xl/comments33.xml" ContentType="application/vnd.openxmlformats-officedocument.spreadsheetml.comments+xml"/>
  <Override PartName="/xl/threadedComments/threadedComment33.xml" ContentType="application/vnd.ms-excel.threadedcomments+xml"/>
  <Override PartName="/xl/comments34.xml" ContentType="application/vnd.openxmlformats-officedocument.spreadsheetml.comments+xml"/>
  <Override PartName="/xl/threadedComments/threadedComment34.xml" ContentType="application/vnd.ms-excel.threadedcomments+xml"/>
  <Override PartName="/xl/comments35.xml" ContentType="application/vnd.openxmlformats-officedocument.spreadsheetml.comments+xml"/>
  <Override PartName="/xl/threadedComments/threadedComment35.xml" ContentType="application/vnd.ms-excel.threadedcomments+xml"/>
  <Override PartName="/xl/comments36.xml" ContentType="application/vnd.openxmlformats-officedocument.spreadsheetml.comments+xml"/>
  <Override PartName="/xl/threadedComments/threadedComment36.xml" ContentType="application/vnd.ms-excel.threadedcomments+xml"/>
  <Override PartName="/xl/comments37.xml" ContentType="application/vnd.openxmlformats-officedocument.spreadsheetml.comments+xml"/>
  <Override PartName="/xl/threadedComments/threadedComment37.xml" ContentType="application/vnd.ms-excel.threadedcomments+xml"/>
  <Override PartName="/xl/comments38.xml" ContentType="application/vnd.openxmlformats-officedocument.spreadsheetml.comments+xml"/>
  <Override PartName="/xl/threadedComments/threadedComment38.xml" ContentType="application/vnd.ms-excel.threadedcomments+xml"/>
  <Override PartName="/xl/comments39.xml" ContentType="application/vnd.openxmlformats-officedocument.spreadsheetml.comments+xml"/>
  <Override PartName="/xl/threadedComments/threadedComment39.xml" ContentType="application/vnd.ms-excel.threadedcomments+xml"/>
  <Override PartName="/xl/comments40.xml" ContentType="application/vnd.openxmlformats-officedocument.spreadsheetml.comments+xml"/>
  <Override PartName="/xl/threadedComments/threadedComment40.xml" ContentType="application/vnd.ms-excel.threadedcomments+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hidePivotFieldList="1"/>
  <mc:AlternateContent xmlns:mc="http://schemas.openxmlformats.org/markup-compatibility/2006">
    <mc:Choice Requires="x15">
      <x15ac:absPath xmlns:x15ac="http://schemas.microsoft.com/office/spreadsheetml/2010/11/ac" url="C:\Users\bgalan\Desktop\Nueva carpeta\"/>
    </mc:Choice>
  </mc:AlternateContent>
  <xr:revisionPtr revIDLastSave="0" documentId="13_ncr:1_{1EDD20E9-F788-45A8-8C05-8FFCD76CF3E2}" xr6:coauthVersionLast="47" xr6:coauthVersionMax="47" xr10:uidLastSave="{00000000-0000-0000-0000-000000000000}"/>
  <bookViews>
    <workbookView xWindow="57480" yWindow="-120" windowWidth="29040" windowHeight="15720" tabRatio="895" firstSheet="30" activeTab="60" xr2:uid="{1AE9CBCB-E141-45B5-A7B5-DF066AA65932}"/>
  </bookViews>
  <sheets>
    <sheet name="01. CI" sheetId="2" r:id="rId1"/>
    <sheet name="02. MC" sheetId="3" r:id="rId2"/>
    <sheet name="03. ME" sheetId="4" r:id="rId3"/>
    <sheet name="04. CCC" sheetId="5" r:id="rId4"/>
    <sheet name="05. MP" sheetId="6" r:id="rId5"/>
    <sheet name="06. Selec_interv" sheetId="7" r:id="rId6"/>
    <sheet name="07. Oferta_pub" sheetId="8" r:id="rId7"/>
    <sheet name="08. Res" sheetId="10" r:id="rId8"/>
    <sheet name="09. FTIR EA(F)" sheetId="60" r:id="rId9"/>
    <sheet name="09. FTIR UT(F)" sheetId="57" r:id="rId10"/>
    <sheet name="09. FTIR Partos(F)" sheetId="91" r:id="rId11"/>
    <sheet name="09. FTIR PartosProv (I)" sheetId="92" r:id="rId12"/>
    <sheet name="10. Metas_plur_res" sheetId="12" r:id="rId13"/>
    <sheet name="11. Eleg_sel_ben" sheetId="14" r:id="rId14"/>
    <sheet name="12. Prod" sheetId="15" r:id="rId15"/>
    <sheet name="13. FTIP CONANI 1.1" sheetId="71" r:id="rId16"/>
    <sheet name="13. FTIP CONANI 1.2" sheetId="95" r:id="rId17"/>
    <sheet name="13. FTIP CONANI 2.1" sheetId="70" r:id="rId18"/>
    <sheet name="13. FTIP CONANI 2.2" sheetId="96" r:id="rId19"/>
    <sheet name="13. FTIP CONANI 3.1" sheetId="72" r:id="rId20"/>
    <sheet name="13. FTIP CONANI 3.2" sheetId="97" r:id="rId21"/>
    <sheet name="13. FTIP Superate 1.1" sheetId="62" r:id="rId22"/>
    <sheet name="13. FTIP Superate 1.2" sheetId="94" r:id="rId23"/>
    <sheet name="13. FTIP Supérate 2.1" sheetId="63" r:id="rId24"/>
    <sheet name="13. FTIP Supérate 2.2" sheetId="93" r:id="rId25"/>
    <sheet name="13. FTIP Supérate 3.1" sheetId="64" r:id="rId26"/>
    <sheet name="13. FTIP MMujer 1.1" sheetId="69" r:id="rId27"/>
    <sheet name="13. FTIP MMujer 2.1" sheetId="67" r:id="rId28"/>
    <sheet name="13. FTIP MMujer 3.1" sheetId="68" r:id="rId29"/>
    <sheet name="13. FTIP SNS 1.1" sheetId="108" r:id="rId30"/>
    <sheet name="13. FTIP SNS 1.2" sheetId="75" r:id="rId31"/>
    <sheet name="13. FTIP MSP 1.1" sheetId="74" r:id="rId32"/>
    <sheet name="13. FTIP MSP 1.2" sheetId="98" r:id="rId33"/>
    <sheet name="14. Metas_plur_prod" sheetId="17" r:id="rId34"/>
    <sheet name="15. ML" sheetId="20" r:id="rId35"/>
    <sheet name="16. EP CONANI" sheetId="23" r:id="rId36"/>
    <sheet name="16. EP Supérate" sheetId="78" r:id="rId37"/>
    <sheet name="16. EP MMujer" sheetId="79" r:id="rId38"/>
    <sheet name="16. EP SNS" sheetId="76" r:id="rId39"/>
    <sheet name="16. EP MSP" sheetId="77" r:id="rId40"/>
    <sheet name="17. Ficha_prod CONANI 1" sheetId="85" r:id="rId41"/>
    <sheet name="17. Ficha_prod CONANI 2" sheetId="103" r:id="rId42"/>
    <sheet name="17. Ficha_prod CONANI 3" sheetId="104" r:id="rId43"/>
    <sheet name="17. Ficha_prod Supérate 1" sheetId="84" r:id="rId44"/>
    <sheet name="17. Ficha_prod Supérate 2" sheetId="101" r:id="rId45"/>
    <sheet name="17. Ficha_prod Supérate 3" sheetId="102" r:id="rId46"/>
    <sheet name="17. Ficha_prod MMujer 1" sheetId="83" r:id="rId47"/>
    <sheet name="17. Ficha_prod MMujer 2" sheetId="99" r:id="rId48"/>
    <sheet name="17. Ficha_prod MMujer 3" sheetId="100" r:id="rId49"/>
    <sheet name="17. Ficha_prod MSP" sheetId="81" r:id="rId50"/>
    <sheet name="17. Ficha_prod SNS" sheetId="82" r:id="rId51"/>
    <sheet name="18. Costeo CONANI" sheetId="90" r:id="rId52"/>
    <sheet name="18. Costeo Supérate" sheetId="88" r:id="rId53"/>
    <sheet name="18. Costeo MMujer" sheetId="89" r:id="rId54"/>
    <sheet name="18. Costeo MSP" sheetId="86" r:id="rId55"/>
    <sheet name="18. Costeo SNS" sheetId="87" r:id="rId56"/>
    <sheet name="19. Analisis_cost" sheetId="31" r:id="rId57"/>
    <sheet name="20. Seg" sheetId="32" r:id="rId58"/>
    <sheet name="21. Transp" sheetId="33" r:id="rId59"/>
    <sheet name="22. Mod_ges" sheetId="34" r:id="rId60"/>
    <sheet name="23. Narrativa" sheetId="35" r:id="rId61"/>
    <sheet name="Conf." sheetId="19" state="hidden" r:id="rId62"/>
    <sheet name="Conf. (2)" sheetId="106" state="hidden" r:id="rId63"/>
  </sheets>
  <definedNames>
    <definedName name="_xlnm._FilterDatabase" localSheetId="14" hidden="1">'12. Prod'!$A$4:$R$40</definedName>
    <definedName name="_xlnm._FilterDatabase" localSheetId="51" hidden="1">'18. Costeo CONANI'!$A$14:$S$1272</definedName>
    <definedName name="_xlnm._FilterDatabase" localSheetId="53" hidden="1">'18. Costeo MMujer'!$A$14:$Q$208</definedName>
    <definedName name="_xlnm._FilterDatabase" localSheetId="54" hidden="1">'18. Costeo MSP'!$A$14:$Q$124</definedName>
    <definedName name="_xlnm._FilterDatabase" localSheetId="55" hidden="1">'18. Costeo SNS'!$A$14:$Q$202</definedName>
    <definedName name="_xlnm._FilterDatabase" localSheetId="52" hidden="1">'18. Costeo Supérate'!$A$14:$R$401</definedName>
    <definedName name="_xlnm._FilterDatabase" localSheetId="61" hidden="1">'Conf.'!$AE$1:$AM$457</definedName>
    <definedName name="_xlnm._FilterDatabase" localSheetId="62" hidden="1">'Conf. (2)'!$A$1:$V$152</definedName>
    <definedName name="_xlnm.Print_Area" localSheetId="8">'09. FTIR EA(F)'!$A$1:$G$52</definedName>
    <definedName name="_xlnm.Print_Area" localSheetId="10">'09. FTIR Partos(F)'!$A$1:$G$52</definedName>
    <definedName name="_xlnm.Print_Area" localSheetId="11">'09. FTIR PartosProv (I)'!$A$1:$G$52</definedName>
    <definedName name="_xlnm.Print_Area" localSheetId="9">'09. FTIR UT(F)'!$A$1:$G$52</definedName>
    <definedName name="_xlnm.Print_Area" localSheetId="15">'13. FTIP CONANI 1.1'!$A$1:$G$56</definedName>
    <definedName name="_xlnm.Print_Area" localSheetId="16">'13. FTIP CONANI 1.2'!$A$1:$G$56</definedName>
    <definedName name="_xlnm.Print_Area" localSheetId="17">'13. FTIP CONANI 2.1'!$A$1:$G$56</definedName>
    <definedName name="_xlnm.Print_Area" localSheetId="18">'13. FTIP CONANI 2.2'!$A$1:$G$56</definedName>
    <definedName name="_xlnm.Print_Area" localSheetId="19">'13. FTIP CONANI 3.1'!$A$1:$G$56</definedName>
    <definedName name="_xlnm.Print_Area" localSheetId="20">'13. FTIP CONANI 3.2'!$A$1:$G$56</definedName>
    <definedName name="_xlnm.Print_Area" localSheetId="26">'13. FTIP MMujer 1.1'!$A$1:$G$56</definedName>
    <definedName name="_xlnm.Print_Area" localSheetId="27">'13. FTIP MMujer 2.1'!$A$1:$G$56</definedName>
    <definedName name="_xlnm.Print_Area" localSheetId="28">'13. FTIP MMujer 3.1'!$A$1:$G$56</definedName>
    <definedName name="_xlnm.Print_Area" localSheetId="31">'13. FTIP MSP 1.1'!$A$1:$G$56</definedName>
    <definedName name="_xlnm.Print_Area" localSheetId="32">'13. FTIP MSP 1.2'!$A$1:$G$56</definedName>
    <definedName name="_xlnm.Print_Area" localSheetId="29">'13. FTIP SNS 1.1'!$A$1:$G$56</definedName>
    <definedName name="_xlnm.Print_Area" localSheetId="30">'13. FTIP SNS 1.2'!$A$1:$G$56</definedName>
    <definedName name="_xlnm.Print_Area" localSheetId="21">'13. FTIP Superate 1.1'!$A$1:$G$56</definedName>
    <definedName name="_xlnm.Print_Area" localSheetId="22">'13. FTIP Superate 1.2'!$A$1:$G$56</definedName>
    <definedName name="_xlnm.Print_Area" localSheetId="23">'13. FTIP Supérate 2.1'!$A$1:$G$56</definedName>
    <definedName name="_xlnm.Print_Area" localSheetId="24">'13. FTIP Supérate 2.2'!$A$1:$G$56</definedName>
    <definedName name="_xlnm.Print_Area" localSheetId="25">'13. FTIP Supérate 3.1'!$A$1:$G$56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1" i="31" l="1"/>
  <c r="O11" i="31"/>
  <c r="O10" i="31"/>
  <c r="M71" i="88"/>
  <c r="M101" i="86"/>
  <c r="O101" i="86" s="1"/>
  <c r="I101" i="86"/>
  <c r="M100" i="86"/>
  <c r="O100" i="86" s="1"/>
  <c r="I100" i="86"/>
  <c r="M99" i="86"/>
  <c r="O99" i="86" s="1"/>
  <c r="I99" i="86"/>
  <c r="M98" i="86"/>
  <c r="O98" i="86" s="1"/>
  <c r="I98" i="86"/>
  <c r="M97" i="86"/>
  <c r="O97" i="86" s="1"/>
  <c r="I97" i="86"/>
  <c r="M73" i="86"/>
  <c r="O73" i="86" s="1"/>
  <c r="I73" i="86"/>
  <c r="M72" i="86"/>
  <c r="O72" i="86" s="1"/>
  <c r="I72" i="86"/>
  <c r="M71" i="86"/>
  <c r="O71" i="86" s="1"/>
  <c r="I71" i="86"/>
  <c r="M70" i="86"/>
  <c r="O70" i="86" s="1"/>
  <c r="I70" i="86"/>
  <c r="M69" i="86"/>
  <c r="O69" i="86" s="1"/>
  <c r="I69" i="86"/>
  <c r="M44" i="86"/>
  <c r="O44" i="86" s="1"/>
  <c r="I44" i="86"/>
  <c r="M43" i="86"/>
  <c r="O43" i="86" s="1"/>
  <c r="I43" i="86"/>
  <c r="M42" i="86"/>
  <c r="O42" i="86" s="1"/>
  <c r="I42" i="86"/>
  <c r="M41" i="86"/>
  <c r="O41" i="86" s="1"/>
  <c r="I41" i="86"/>
  <c r="M40" i="86"/>
  <c r="O40" i="86" s="1"/>
  <c r="I40" i="86"/>
  <c r="I16" i="31"/>
  <c r="M290" i="88"/>
  <c r="O290" i="88" s="1"/>
  <c r="R49" i="88"/>
  <c r="R59" i="88"/>
  <c r="R72" i="88"/>
  <c r="R73" i="88"/>
  <c r="R74" i="88"/>
  <c r="R79" i="88"/>
  <c r="R81" i="88"/>
  <c r="R93" i="88"/>
  <c r="R104" i="88"/>
  <c r="R105" i="88"/>
  <c r="R147" i="88"/>
  <c r="R157" i="88"/>
  <c r="R170" i="88"/>
  <c r="R171" i="88"/>
  <c r="R172" i="88"/>
  <c r="R177" i="88"/>
  <c r="R179" i="88"/>
  <c r="R191" i="88"/>
  <c r="R202" i="88"/>
  <c r="R203" i="88"/>
  <c r="R245" i="88"/>
  <c r="R255" i="88"/>
  <c r="R268" i="88"/>
  <c r="R269" i="88"/>
  <c r="R270" i="88"/>
  <c r="R275" i="88"/>
  <c r="R277" i="88"/>
  <c r="R289" i="88"/>
  <c r="R300" i="88"/>
  <c r="R301" i="88"/>
  <c r="R343" i="88"/>
  <c r="R353" i="88"/>
  <c r="R366" i="88"/>
  <c r="R367" i="88"/>
  <c r="R368" i="88"/>
  <c r="R373" i="88"/>
  <c r="R375" i="88"/>
  <c r="R387" i="88"/>
  <c r="R397" i="88"/>
  <c r="R398" i="88"/>
  <c r="R70" i="88"/>
  <c r="R168" i="88"/>
  <c r="R266" i="88"/>
  <c r="R364" i="88"/>
  <c r="R401" i="88"/>
  <c r="R400" i="88"/>
  <c r="R399" i="88"/>
  <c r="R396" i="88"/>
  <c r="R395" i="88"/>
  <c r="R394" i="88"/>
  <c r="R393" i="88"/>
  <c r="R392" i="88"/>
  <c r="R391" i="88"/>
  <c r="R390" i="88"/>
  <c r="R389" i="88"/>
  <c r="R388" i="88"/>
  <c r="R386" i="88"/>
  <c r="R385" i="88"/>
  <c r="R384" i="88"/>
  <c r="R383" i="88"/>
  <c r="R382" i="88"/>
  <c r="R381" i="88"/>
  <c r="R380" i="88"/>
  <c r="R379" i="88"/>
  <c r="R378" i="88"/>
  <c r="R377" i="88"/>
  <c r="R376" i="88"/>
  <c r="R374" i="88"/>
  <c r="R372" i="88"/>
  <c r="R371" i="88"/>
  <c r="R370" i="88"/>
  <c r="R369" i="88"/>
  <c r="R365" i="88"/>
  <c r="R363" i="88"/>
  <c r="R362" i="88"/>
  <c r="R361" i="88"/>
  <c r="R360" i="88"/>
  <c r="R359" i="88"/>
  <c r="R358" i="88"/>
  <c r="R357" i="88"/>
  <c r="R356" i="88"/>
  <c r="R355" i="88"/>
  <c r="R354" i="88"/>
  <c r="R352" i="88"/>
  <c r="R351" i="88"/>
  <c r="R350" i="88"/>
  <c r="R349" i="88"/>
  <c r="R348" i="88"/>
  <c r="R347" i="88"/>
  <c r="R346" i="88"/>
  <c r="R345" i="88"/>
  <c r="R344" i="88"/>
  <c r="R342" i="88"/>
  <c r="R341" i="88"/>
  <c r="R340" i="88"/>
  <c r="R339" i="88"/>
  <c r="R338" i="88"/>
  <c r="R337" i="88"/>
  <c r="R336" i="88"/>
  <c r="R335" i="88"/>
  <c r="R334" i="88"/>
  <c r="R333" i="88"/>
  <c r="R332" i="88"/>
  <c r="R331" i="88"/>
  <c r="R330" i="88"/>
  <c r="R329" i="88"/>
  <c r="R328" i="88"/>
  <c r="R327" i="88"/>
  <c r="R326" i="88"/>
  <c r="R325" i="88"/>
  <c r="R324" i="88"/>
  <c r="R323" i="88"/>
  <c r="R322" i="88"/>
  <c r="R321" i="88"/>
  <c r="R320" i="88"/>
  <c r="R319" i="88"/>
  <c r="R318" i="88"/>
  <c r="R317" i="88"/>
  <c r="R316" i="88"/>
  <c r="R315" i="88"/>
  <c r="R314" i="88"/>
  <c r="R313" i="88"/>
  <c r="R312" i="88"/>
  <c r="R311" i="88"/>
  <c r="R310" i="88"/>
  <c r="R309" i="88"/>
  <c r="R308" i="88"/>
  <c r="R307" i="88"/>
  <c r="R306" i="88"/>
  <c r="R305" i="88"/>
  <c r="R304" i="88"/>
  <c r="R303" i="88"/>
  <c r="R302" i="88"/>
  <c r="R299" i="88"/>
  <c r="R298" i="88"/>
  <c r="R297" i="88"/>
  <c r="R296" i="88"/>
  <c r="R295" i="88"/>
  <c r="R294" i="88"/>
  <c r="R293" i="88"/>
  <c r="R292" i="88"/>
  <c r="R291" i="88"/>
  <c r="R290" i="88"/>
  <c r="R288" i="88"/>
  <c r="R287" i="88"/>
  <c r="R286" i="88"/>
  <c r="R285" i="88"/>
  <c r="R284" i="88"/>
  <c r="R283" i="88"/>
  <c r="R282" i="88"/>
  <c r="R281" i="88"/>
  <c r="R280" i="88"/>
  <c r="R279" i="88"/>
  <c r="R278" i="88"/>
  <c r="R276" i="88"/>
  <c r="R274" i="88"/>
  <c r="R273" i="88"/>
  <c r="R272" i="88"/>
  <c r="R271" i="88"/>
  <c r="R267" i="88"/>
  <c r="R265" i="88"/>
  <c r="R264" i="88"/>
  <c r="R263" i="88"/>
  <c r="R262" i="88"/>
  <c r="R261" i="88"/>
  <c r="R260" i="88"/>
  <c r="R259" i="88"/>
  <c r="R258" i="88"/>
  <c r="R257" i="88"/>
  <c r="R256" i="88"/>
  <c r="R254" i="88"/>
  <c r="R253" i="88"/>
  <c r="R252" i="88"/>
  <c r="R251" i="88"/>
  <c r="R250" i="88"/>
  <c r="R249" i="88"/>
  <c r="R248" i="88"/>
  <c r="R247" i="88"/>
  <c r="R246" i="88"/>
  <c r="R244" i="88"/>
  <c r="R243" i="88"/>
  <c r="R242" i="88"/>
  <c r="R241" i="88"/>
  <c r="R240" i="88"/>
  <c r="R239" i="88"/>
  <c r="R238" i="88"/>
  <c r="R237" i="88"/>
  <c r="R236" i="88"/>
  <c r="R235" i="88"/>
  <c r="R234" i="88"/>
  <c r="R233" i="88"/>
  <c r="R232" i="88"/>
  <c r="R231" i="88"/>
  <c r="R230" i="88"/>
  <c r="R229" i="88"/>
  <c r="R228" i="88"/>
  <c r="R227" i="88"/>
  <c r="R226" i="88"/>
  <c r="R225" i="88"/>
  <c r="R224" i="88"/>
  <c r="R223" i="88"/>
  <c r="R222" i="88"/>
  <c r="R221" i="88"/>
  <c r="R220" i="88"/>
  <c r="R219" i="88"/>
  <c r="R218" i="88"/>
  <c r="R217" i="88"/>
  <c r="R216" i="88"/>
  <c r="R215" i="88"/>
  <c r="R214" i="88"/>
  <c r="R213" i="88"/>
  <c r="R212" i="88"/>
  <c r="R211" i="88"/>
  <c r="R210" i="88"/>
  <c r="R209" i="88"/>
  <c r="R208" i="88"/>
  <c r="R207" i="88"/>
  <c r="R206" i="88"/>
  <c r="R205" i="88"/>
  <c r="R204" i="88"/>
  <c r="R201" i="88"/>
  <c r="R200" i="88"/>
  <c r="R199" i="88"/>
  <c r="R198" i="88"/>
  <c r="R197" i="88"/>
  <c r="R196" i="88"/>
  <c r="R195" i="88"/>
  <c r="R194" i="88"/>
  <c r="R193" i="88"/>
  <c r="R192" i="88"/>
  <c r="R190" i="88"/>
  <c r="R189" i="88"/>
  <c r="R188" i="88"/>
  <c r="R187" i="88"/>
  <c r="R186" i="88"/>
  <c r="R185" i="88"/>
  <c r="R184" i="88"/>
  <c r="R183" i="88"/>
  <c r="R182" i="88"/>
  <c r="R181" i="88"/>
  <c r="R180" i="88"/>
  <c r="R178" i="88"/>
  <c r="R176" i="88"/>
  <c r="R175" i="88"/>
  <c r="R174" i="88"/>
  <c r="R173" i="88"/>
  <c r="R169" i="88"/>
  <c r="R167" i="88"/>
  <c r="R166" i="88"/>
  <c r="R165" i="88"/>
  <c r="R164" i="88"/>
  <c r="R163" i="88"/>
  <c r="R162" i="88"/>
  <c r="R161" i="88"/>
  <c r="R160" i="88"/>
  <c r="R159" i="88"/>
  <c r="R158" i="88"/>
  <c r="R156" i="88"/>
  <c r="R155" i="88"/>
  <c r="R154" i="88"/>
  <c r="R153" i="88"/>
  <c r="R152" i="88"/>
  <c r="R151" i="88"/>
  <c r="R150" i="88"/>
  <c r="R149" i="88"/>
  <c r="R148" i="88"/>
  <c r="R146" i="88"/>
  <c r="R145" i="88"/>
  <c r="R144" i="88"/>
  <c r="R143" i="88"/>
  <c r="R142" i="88"/>
  <c r="R141" i="88"/>
  <c r="R140" i="88"/>
  <c r="R139" i="88"/>
  <c r="R138" i="88"/>
  <c r="R137" i="88"/>
  <c r="R136" i="88"/>
  <c r="R135" i="88"/>
  <c r="R134" i="88"/>
  <c r="R133" i="88"/>
  <c r="R132" i="88"/>
  <c r="R131" i="88"/>
  <c r="R130" i="88"/>
  <c r="R129" i="88"/>
  <c r="R128" i="88"/>
  <c r="R127" i="88"/>
  <c r="R126" i="88"/>
  <c r="R125" i="88"/>
  <c r="R124" i="88"/>
  <c r="R123" i="88"/>
  <c r="R122" i="88"/>
  <c r="R121" i="88"/>
  <c r="R120" i="88"/>
  <c r="R119" i="88"/>
  <c r="R118" i="88"/>
  <c r="R117" i="88"/>
  <c r="R116" i="88"/>
  <c r="R115" i="88"/>
  <c r="R114" i="88"/>
  <c r="R113" i="88"/>
  <c r="R112" i="88"/>
  <c r="R111" i="88"/>
  <c r="R110" i="88"/>
  <c r="R109" i="88"/>
  <c r="R108" i="88"/>
  <c r="R107" i="88"/>
  <c r="R106" i="88"/>
  <c r="R103" i="88"/>
  <c r="R102" i="88"/>
  <c r="R101" i="88"/>
  <c r="R100" i="88"/>
  <c r="R99" i="88"/>
  <c r="R98" i="88"/>
  <c r="R97" i="88"/>
  <c r="R96" i="88"/>
  <c r="R95" i="88"/>
  <c r="R94" i="88"/>
  <c r="R92" i="88"/>
  <c r="R91" i="88"/>
  <c r="R90" i="88"/>
  <c r="R89" i="88"/>
  <c r="R88" i="88"/>
  <c r="R87" i="88"/>
  <c r="R86" i="88"/>
  <c r="R85" i="88"/>
  <c r="R84" i="88"/>
  <c r="R83" i="88"/>
  <c r="R82" i="88"/>
  <c r="R80" i="88"/>
  <c r="R78" i="88"/>
  <c r="R77" i="88"/>
  <c r="R76" i="88"/>
  <c r="R75" i="88"/>
  <c r="R71" i="88"/>
  <c r="R69" i="88"/>
  <c r="R68" i="88"/>
  <c r="R67" i="88"/>
  <c r="R66" i="88"/>
  <c r="R65" i="88"/>
  <c r="R64" i="88"/>
  <c r="R63" i="88"/>
  <c r="R62" i="88"/>
  <c r="R61" i="88"/>
  <c r="R60" i="88"/>
  <c r="R58" i="88"/>
  <c r="R57" i="88"/>
  <c r="R56" i="88"/>
  <c r="R55" i="88"/>
  <c r="R54" i="88"/>
  <c r="R53" i="88"/>
  <c r="R52" i="88"/>
  <c r="R51" i="88"/>
  <c r="R50" i="88"/>
  <c r="R48" i="88"/>
  <c r="R47" i="88"/>
  <c r="R46" i="88"/>
  <c r="R45" i="88"/>
  <c r="R44" i="88"/>
  <c r="R43" i="88"/>
  <c r="R42" i="88"/>
  <c r="R41" i="88"/>
  <c r="R40" i="88"/>
  <c r="R39" i="88"/>
  <c r="R38" i="88"/>
  <c r="R37" i="88"/>
  <c r="R36" i="88"/>
  <c r="R35" i="88"/>
  <c r="R34" i="88"/>
  <c r="R33" i="88"/>
  <c r="R32" i="88"/>
  <c r="R31" i="88"/>
  <c r="R30" i="88"/>
  <c r="R29" i="88"/>
  <c r="R28" i="88"/>
  <c r="R27" i="88"/>
  <c r="R26" i="88"/>
  <c r="R25" i="88"/>
  <c r="R24" i="88"/>
  <c r="R23" i="88"/>
  <c r="R22" i="88"/>
  <c r="R21" i="88"/>
  <c r="R20" i="88"/>
  <c r="R19" i="88"/>
  <c r="R18" i="88"/>
  <c r="R17" i="88"/>
  <c r="R16" i="88"/>
  <c r="R15" i="88"/>
  <c r="I401" i="88"/>
  <c r="I400" i="88"/>
  <c r="I399" i="88"/>
  <c r="I398" i="88"/>
  <c r="I397" i="88"/>
  <c r="I396" i="88"/>
  <c r="I395" i="88"/>
  <c r="I394" i="88"/>
  <c r="I393" i="88"/>
  <c r="I392" i="88"/>
  <c r="I391" i="88"/>
  <c r="I390" i="88"/>
  <c r="I389" i="88"/>
  <c r="I388" i="88"/>
  <c r="I387" i="88"/>
  <c r="I386" i="88"/>
  <c r="I385" i="88"/>
  <c r="I384" i="88"/>
  <c r="I383" i="88"/>
  <c r="I382" i="88"/>
  <c r="I381" i="88"/>
  <c r="I380" i="88"/>
  <c r="I379" i="88"/>
  <c r="I378" i="88"/>
  <c r="I377" i="88"/>
  <c r="I376" i="88"/>
  <c r="I375" i="88"/>
  <c r="I374" i="88"/>
  <c r="I373" i="88"/>
  <c r="I372" i="88"/>
  <c r="I371" i="88"/>
  <c r="I370" i="88"/>
  <c r="I369" i="88"/>
  <c r="I368" i="88"/>
  <c r="I367" i="88"/>
  <c r="I366" i="88"/>
  <c r="I365" i="88"/>
  <c r="I364" i="88"/>
  <c r="I363" i="88"/>
  <c r="I362" i="88"/>
  <c r="I361" i="88"/>
  <c r="I360" i="88"/>
  <c r="I359" i="88"/>
  <c r="I358" i="88"/>
  <c r="I357" i="88"/>
  <c r="I356" i="88"/>
  <c r="I355" i="88"/>
  <c r="I354" i="88"/>
  <c r="I353" i="88"/>
  <c r="I352" i="88"/>
  <c r="I351" i="88"/>
  <c r="I350" i="88"/>
  <c r="I349" i="88"/>
  <c r="I348" i="88"/>
  <c r="I347" i="88"/>
  <c r="I346" i="88"/>
  <c r="I345" i="88"/>
  <c r="I344" i="88"/>
  <c r="I343" i="88"/>
  <c r="I342" i="88"/>
  <c r="I341" i="88"/>
  <c r="I340" i="88"/>
  <c r="I339" i="88"/>
  <c r="I338" i="88"/>
  <c r="I337" i="88"/>
  <c r="I336" i="88"/>
  <c r="I335" i="88"/>
  <c r="I334" i="88"/>
  <c r="I333" i="88"/>
  <c r="I332" i="88"/>
  <c r="I331" i="88"/>
  <c r="I330" i="88"/>
  <c r="I329" i="88"/>
  <c r="I328" i="88"/>
  <c r="I327" i="88"/>
  <c r="I326" i="88"/>
  <c r="I325" i="88"/>
  <c r="I324" i="88"/>
  <c r="I323" i="88"/>
  <c r="I322" i="88"/>
  <c r="I321" i="88"/>
  <c r="I320" i="88"/>
  <c r="I319" i="88"/>
  <c r="I318" i="88"/>
  <c r="I317" i="88"/>
  <c r="I316" i="88"/>
  <c r="I315" i="88"/>
  <c r="I314" i="88"/>
  <c r="I313" i="88"/>
  <c r="I312" i="88"/>
  <c r="I311" i="88"/>
  <c r="I310" i="88"/>
  <c r="I309" i="88"/>
  <c r="I308" i="88"/>
  <c r="I307" i="88"/>
  <c r="I306" i="88"/>
  <c r="I305" i="88"/>
  <c r="I304" i="88"/>
  <c r="I303" i="88"/>
  <c r="I302" i="88"/>
  <c r="I301" i="88"/>
  <c r="I300" i="88"/>
  <c r="I299" i="88"/>
  <c r="I298" i="88"/>
  <c r="I297" i="88"/>
  <c r="I296" i="88"/>
  <c r="I295" i="88"/>
  <c r="I294" i="88"/>
  <c r="I293" i="88"/>
  <c r="I292" i="88"/>
  <c r="I291" i="88"/>
  <c r="I290" i="88"/>
  <c r="I289" i="88"/>
  <c r="I288" i="88"/>
  <c r="I287" i="88"/>
  <c r="I286" i="88"/>
  <c r="I285" i="88"/>
  <c r="I284" i="88"/>
  <c r="I283" i="88"/>
  <c r="I282" i="88"/>
  <c r="I281" i="88"/>
  <c r="I280" i="88"/>
  <c r="I279" i="88"/>
  <c r="I278" i="88"/>
  <c r="I277" i="88"/>
  <c r="I276" i="88"/>
  <c r="I275" i="88"/>
  <c r="I274" i="88"/>
  <c r="I273" i="88"/>
  <c r="I272" i="88"/>
  <c r="I271" i="88"/>
  <c r="I270" i="88"/>
  <c r="I269" i="88"/>
  <c r="I268" i="88"/>
  <c r="I267" i="88"/>
  <c r="I266" i="88"/>
  <c r="I265" i="88"/>
  <c r="I264" i="88"/>
  <c r="I263" i="88"/>
  <c r="I262" i="88"/>
  <c r="I261" i="88"/>
  <c r="I260" i="88"/>
  <c r="I259" i="88"/>
  <c r="I258" i="88"/>
  <c r="I257" i="88"/>
  <c r="I256" i="88"/>
  <c r="I255" i="88"/>
  <c r="I254" i="88"/>
  <c r="I253" i="88"/>
  <c r="I252" i="88"/>
  <c r="I251" i="88"/>
  <c r="I250" i="88"/>
  <c r="I249" i="88"/>
  <c r="I248" i="88"/>
  <c r="I247" i="88"/>
  <c r="I246" i="88"/>
  <c r="I245" i="88"/>
  <c r="I244" i="88"/>
  <c r="I243" i="88"/>
  <c r="I242" i="88"/>
  <c r="I241" i="88"/>
  <c r="I240" i="88"/>
  <c r="I239" i="88"/>
  <c r="I238" i="88"/>
  <c r="I237" i="88"/>
  <c r="I236" i="88"/>
  <c r="I235" i="88"/>
  <c r="I234" i="88"/>
  <c r="I233" i="88"/>
  <c r="I232" i="88"/>
  <c r="I231" i="88"/>
  <c r="I230" i="88"/>
  <c r="I229" i="88"/>
  <c r="I228" i="88"/>
  <c r="I227" i="88"/>
  <c r="I226" i="88"/>
  <c r="I225" i="88"/>
  <c r="I224" i="88"/>
  <c r="I223" i="88"/>
  <c r="I222" i="88"/>
  <c r="I221" i="88"/>
  <c r="I220" i="88"/>
  <c r="I219" i="88"/>
  <c r="I218" i="88"/>
  <c r="I217" i="88"/>
  <c r="I216" i="88"/>
  <c r="I215" i="88"/>
  <c r="I214" i="88"/>
  <c r="I213" i="88"/>
  <c r="I212" i="88"/>
  <c r="I211" i="88"/>
  <c r="I210" i="88"/>
  <c r="I209" i="88"/>
  <c r="I208" i="88"/>
  <c r="I207" i="88"/>
  <c r="I206" i="88"/>
  <c r="I205" i="88"/>
  <c r="I204" i="88"/>
  <c r="I203" i="88"/>
  <c r="I202" i="88"/>
  <c r="I201" i="88"/>
  <c r="I200" i="88"/>
  <c r="I199" i="88"/>
  <c r="I198" i="88"/>
  <c r="I197" i="88"/>
  <c r="I196" i="88"/>
  <c r="I195" i="88"/>
  <c r="I194" i="88"/>
  <c r="I193" i="88"/>
  <c r="I192" i="88"/>
  <c r="I191" i="88"/>
  <c r="I190" i="88"/>
  <c r="I189" i="88"/>
  <c r="I188" i="88"/>
  <c r="I187" i="88"/>
  <c r="I186" i="88"/>
  <c r="I185" i="88"/>
  <c r="I184" i="88"/>
  <c r="I183" i="88"/>
  <c r="I182" i="88"/>
  <c r="I181" i="88"/>
  <c r="I180" i="88"/>
  <c r="I179" i="88"/>
  <c r="I178" i="88"/>
  <c r="I177" i="88"/>
  <c r="I176" i="88"/>
  <c r="I175" i="88"/>
  <c r="I174" i="88"/>
  <c r="I173" i="88"/>
  <c r="I172" i="88"/>
  <c r="I171" i="88"/>
  <c r="I170" i="88"/>
  <c r="I169" i="88"/>
  <c r="I168" i="88"/>
  <c r="I167" i="88"/>
  <c r="I166" i="88"/>
  <c r="I165" i="88"/>
  <c r="I164" i="88"/>
  <c r="I163" i="88"/>
  <c r="I162" i="88"/>
  <c r="I161" i="88"/>
  <c r="I160" i="88"/>
  <c r="I159" i="88"/>
  <c r="I158" i="88"/>
  <c r="I157" i="88"/>
  <c r="I156" i="88"/>
  <c r="I155" i="88"/>
  <c r="I154" i="88"/>
  <c r="I153" i="88"/>
  <c r="I152" i="88"/>
  <c r="I151" i="88"/>
  <c r="I150" i="88"/>
  <c r="I149" i="88"/>
  <c r="I148" i="88"/>
  <c r="I147" i="88"/>
  <c r="I146" i="88"/>
  <c r="I145" i="88"/>
  <c r="I144" i="88"/>
  <c r="I143" i="88"/>
  <c r="I142" i="88"/>
  <c r="I141" i="88"/>
  <c r="I140" i="88"/>
  <c r="I139" i="88"/>
  <c r="I138" i="88"/>
  <c r="I137" i="88"/>
  <c r="I136" i="88"/>
  <c r="I135" i="88"/>
  <c r="I134" i="88"/>
  <c r="I133" i="88"/>
  <c r="I132" i="88"/>
  <c r="I131" i="88"/>
  <c r="I130" i="88"/>
  <c r="I129" i="88"/>
  <c r="I128" i="88"/>
  <c r="I127" i="88"/>
  <c r="I126" i="88"/>
  <c r="I125" i="88"/>
  <c r="I124" i="88"/>
  <c r="I123" i="88"/>
  <c r="I122" i="88"/>
  <c r="I121" i="88"/>
  <c r="I120" i="88"/>
  <c r="I119" i="88"/>
  <c r="I118" i="88"/>
  <c r="I117" i="88"/>
  <c r="I116" i="88"/>
  <c r="I115" i="88"/>
  <c r="I114" i="88"/>
  <c r="I113" i="88"/>
  <c r="I112" i="88"/>
  <c r="I111" i="88"/>
  <c r="I110" i="88"/>
  <c r="I109" i="88"/>
  <c r="I108" i="88"/>
  <c r="I107" i="88"/>
  <c r="I106" i="88"/>
  <c r="I105" i="88"/>
  <c r="I104" i="88"/>
  <c r="I103" i="88"/>
  <c r="I102" i="88"/>
  <c r="I101" i="88"/>
  <c r="I100" i="88"/>
  <c r="I99" i="88"/>
  <c r="I98" i="88"/>
  <c r="I97" i="88"/>
  <c r="I96" i="88"/>
  <c r="I95" i="88"/>
  <c r="I94" i="88"/>
  <c r="I93" i="88"/>
  <c r="I92" i="88"/>
  <c r="I91" i="88"/>
  <c r="I90" i="88"/>
  <c r="I89" i="88"/>
  <c r="I88" i="88"/>
  <c r="I87" i="88"/>
  <c r="I86" i="88"/>
  <c r="I85" i="88"/>
  <c r="I84" i="88"/>
  <c r="I83" i="88"/>
  <c r="I82" i="88"/>
  <c r="I81" i="88"/>
  <c r="I80" i="88"/>
  <c r="I79" i="88"/>
  <c r="I78" i="88"/>
  <c r="I77" i="88"/>
  <c r="I76" i="88"/>
  <c r="I75" i="88"/>
  <c r="I74" i="88"/>
  <c r="I73" i="88"/>
  <c r="I72" i="88"/>
  <c r="I71" i="88"/>
  <c r="I70" i="88"/>
  <c r="I69" i="88"/>
  <c r="I68" i="88"/>
  <c r="I67" i="88"/>
  <c r="I66" i="88"/>
  <c r="I65" i="88"/>
  <c r="I64" i="88"/>
  <c r="I63" i="88"/>
  <c r="I62" i="88"/>
  <c r="I61" i="88"/>
  <c r="I60" i="88"/>
  <c r="I59" i="88"/>
  <c r="I58" i="88"/>
  <c r="I57" i="88"/>
  <c r="I56" i="88"/>
  <c r="I55" i="88"/>
  <c r="I54" i="88"/>
  <c r="I53" i="88"/>
  <c r="I52" i="88"/>
  <c r="I51" i="88"/>
  <c r="I50" i="88"/>
  <c r="I49" i="88"/>
  <c r="I48" i="88"/>
  <c r="I47" i="88"/>
  <c r="I46" i="88"/>
  <c r="I45" i="88"/>
  <c r="I44" i="88"/>
  <c r="I43" i="88"/>
  <c r="I42" i="88"/>
  <c r="I41" i="88"/>
  <c r="I40" i="88"/>
  <c r="I39" i="88"/>
  <c r="I38" i="88"/>
  <c r="I37" i="88"/>
  <c r="I36" i="88"/>
  <c r="I35" i="88"/>
  <c r="I34" i="88"/>
  <c r="I33" i="88"/>
  <c r="I32" i="88"/>
  <c r="I31" i="88"/>
  <c r="I30" i="88"/>
  <c r="I29" i="88"/>
  <c r="I28" i="88"/>
  <c r="I27" i="88"/>
  <c r="I26" i="88"/>
  <c r="I25" i="88"/>
  <c r="I24" i="88"/>
  <c r="I23" i="88"/>
  <c r="I22" i="88"/>
  <c r="I21" i="88"/>
  <c r="I20" i="88"/>
  <c r="I19" i="88"/>
  <c r="I18" i="88"/>
  <c r="I17" i="88"/>
  <c r="I16" i="88"/>
  <c r="M208" i="89"/>
  <c r="O208" i="89" s="1"/>
  <c r="M207" i="89"/>
  <c r="O207" i="89" s="1"/>
  <c r="M206" i="89"/>
  <c r="O206" i="89" s="1"/>
  <c r="M205" i="89"/>
  <c r="O205" i="89" s="1"/>
  <c r="M204" i="89"/>
  <c r="O204" i="89" s="1"/>
  <c r="M203" i="89"/>
  <c r="O203" i="89" s="1"/>
  <c r="M202" i="89"/>
  <c r="O202" i="89" s="1"/>
  <c r="M201" i="89"/>
  <c r="O201" i="89" s="1"/>
  <c r="M200" i="89"/>
  <c r="O200" i="89" s="1"/>
  <c r="M199" i="89"/>
  <c r="O199" i="89" s="1"/>
  <c r="M198" i="89"/>
  <c r="O198" i="89" s="1"/>
  <c r="M197" i="89"/>
  <c r="O197" i="89" s="1"/>
  <c r="M196" i="89"/>
  <c r="O196" i="89" s="1"/>
  <c r="M195" i="89"/>
  <c r="O195" i="89" s="1"/>
  <c r="M194" i="89"/>
  <c r="O194" i="89" s="1"/>
  <c r="M193" i="89"/>
  <c r="O193" i="89" s="1"/>
  <c r="M192" i="89"/>
  <c r="O192" i="89" s="1"/>
  <c r="M191" i="89"/>
  <c r="O191" i="89" s="1"/>
  <c r="M190" i="89"/>
  <c r="O190" i="89" s="1"/>
  <c r="M189" i="89"/>
  <c r="O189" i="89" s="1"/>
  <c r="M188" i="89"/>
  <c r="O188" i="89" s="1"/>
  <c r="M187" i="89"/>
  <c r="O187" i="89" s="1"/>
  <c r="M186" i="89"/>
  <c r="O186" i="89" s="1"/>
  <c r="M185" i="89"/>
  <c r="O185" i="89" s="1"/>
  <c r="M184" i="89"/>
  <c r="O184" i="89" s="1"/>
  <c r="M183" i="89"/>
  <c r="O183" i="89" s="1"/>
  <c r="M182" i="89"/>
  <c r="O182" i="89" s="1"/>
  <c r="M181" i="89"/>
  <c r="O181" i="89" s="1"/>
  <c r="M180" i="89"/>
  <c r="O180" i="89" s="1"/>
  <c r="M179" i="89"/>
  <c r="O179" i="89" s="1"/>
  <c r="M178" i="89"/>
  <c r="O178" i="89" s="1"/>
  <c r="M177" i="89"/>
  <c r="O177" i="89" s="1"/>
  <c r="M176" i="89"/>
  <c r="O176" i="89" s="1"/>
  <c r="M175" i="89"/>
  <c r="O175" i="89" s="1"/>
  <c r="M174" i="89"/>
  <c r="O174" i="89" s="1"/>
  <c r="M173" i="89"/>
  <c r="O173" i="89" s="1"/>
  <c r="M172" i="89"/>
  <c r="O172" i="89" s="1"/>
  <c r="M171" i="89"/>
  <c r="O171" i="89" s="1"/>
  <c r="M170" i="89"/>
  <c r="O170" i="89" s="1"/>
  <c r="M169" i="89"/>
  <c r="O169" i="89" s="1"/>
  <c r="M168" i="89"/>
  <c r="O168" i="89" s="1"/>
  <c r="M167" i="89"/>
  <c r="O167" i="89" s="1"/>
  <c r="M166" i="89"/>
  <c r="O166" i="89" s="1"/>
  <c r="M165" i="89"/>
  <c r="O165" i="89" s="1"/>
  <c r="M164" i="89"/>
  <c r="O164" i="89" s="1"/>
  <c r="M163" i="89"/>
  <c r="O163" i="89" s="1"/>
  <c r="M162" i="89"/>
  <c r="O162" i="89" s="1"/>
  <c r="M161" i="89"/>
  <c r="O161" i="89" s="1"/>
  <c r="M160" i="89"/>
  <c r="O160" i="89" s="1"/>
  <c r="M159" i="89"/>
  <c r="O159" i="89" s="1"/>
  <c r="M158" i="89"/>
  <c r="O158" i="89" s="1"/>
  <c r="M157" i="89"/>
  <c r="O157" i="89" s="1"/>
  <c r="M156" i="89"/>
  <c r="O156" i="89" s="1"/>
  <c r="M155" i="89"/>
  <c r="O155" i="89" s="1"/>
  <c r="M154" i="89"/>
  <c r="O154" i="89" s="1"/>
  <c r="M153" i="89"/>
  <c r="O153" i="89" s="1"/>
  <c r="M152" i="89"/>
  <c r="O152" i="89" s="1"/>
  <c r="M151" i="89"/>
  <c r="O151" i="89" s="1"/>
  <c r="M150" i="89"/>
  <c r="O150" i="89" s="1"/>
  <c r="M149" i="89"/>
  <c r="O149" i="89" s="1"/>
  <c r="M148" i="89"/>
  <c r="O148" i="89" s="1"/>
  <c r="M147" i="89"/>
  <c r="O147" i="89" s="1"/>
  <c r="M146" i="89"/>
  <c r="O146" i="89" s="1"/>
  <c r="M145" i="89"/>
  <c r="O145" i="89" s="1"/>
  <c r="M144" i="89"/>
  <c r="O144" i="89" s="1"/>
  <c r="M143" i="89"/>
  <c r="O143" i="89" s="1"/>
  <c r="M142" i="89"/>
  <c r="O142" i="89" s="1"/>
  <c r="M141" i="89"/>
  <c r="O141" i="89" s="1"/>
  <c r="M140" i="89"/>
  <c r="O140" i="89" s="1"/>
  <c r="M139" i="89"/>
  <c r="O139" i="89" s="1"/>
  <c r="M138" i="89"/>
  <c r="O138" i="89" s="1"/>
  <c r="M137" i="89"/>
  <c r="O137" i="89" s="1"/>
  <c r="M136" i="89"/>
  <c r="O136" i="89" s="1"/>
  <c r="M135" i="89"/>
  <c r="O135" i="89" s="1"/>
  <c r="M134" i="89"/>
  <c r="O134" i="89" s="1"/>
  <c r="M133" i="89"/>
  <c r="O133" i="89" s="1"/>
  <c r="M132" i="89"/>
  <c r="O132" i="89" s="1"/>
  <c r="M131" i="89"/>
  <c r="O131" i="89" s="1"/>
  <c r="M130" i="89"/>
  <c r="O130" i="89" s="1"/>
  <c r="M129" i="89"/>
  <c r="O129" i="89" s="1"/>
  <c r="M128" i="89"/>
  <c r="O128" i="89" s="1"/>
  <c r="M127" i="89"/>
  <c r="O127" i="89" s="1"/>
  <c r="M126" i="89"/>
  <c r="O126" i="89" s="1"/>
  <c r="M125" i="89"/>
  <c r="O125" i="89" s="1"/>
  <c r="M124" i="89"/>
  <c r="O124" i="89" s="1"/>
  <c r="M123" i="89"/>
  <c r="O123" i="89" s="1"/>
  <c r="M122" i="89"/>
  <c r="O122" i="89" s="1"/>
  <c r="M121" i="89"/>
  <c r="O121" i="89" s="1"/>
  <c r="M120" i="89"/>
  <c r="O120" i="89" s="1"/>
  <c r="M119" i="89"/>
  <c r="O119" i="89" s="1"/>
  <c r="M118" i="89"/>
  <c r="O118" i="89" s="1"/>
  <c r="M117" i="89"/>
  <c r="O117" i="89" s="1"/>
  <c r="M116" i="89"/>
  <c r="O116" i="89" s="1"/>
  <c r="M115" i="89"/>
  <c r="O115" i="89" s="1"/>
  <c r="M114" i="89"/>
  <c r="O114" i="89" s="1"/>
  <c r="M113" i="89"/>
  <c r="O113" i="89" s="1"/>
  <c r="M112" i="89"/>
  <c r="O112" i="89" s="1"/>
  <c r="M111" i="89"/>
  <c r="O111" i="89" s="1"/>
  <c r="M110" i="89"/>
  <c r="O110" i="89" s="1"/>
  <c r="M109" i="89"/>
  <c r="O109" i="89" s="1"/>
  <c r="M108" i="89"/>
  <c r="O108" i="89" s="1"/>
  <c r="M107" i="89"/>
  <c r="O107" i="89" s="1"/>
  <c r="M106" i="89"/>
  <c r="O106" i="89" s="1"/>
  <c r="M105" i="89"/>
  <c r="O105" i="89" s="1"/>
  <c r="M104" i="89"/>
  <c r="O104" i="89" s="1"/>
  <c r="M103" i="89"/>
  <c r="O103" i="89" s="1"/>
  <c r="M102" i="89"/>
  <c r="O102" i="89" s="1"/>
  <c r="M101" i="89"/>
  <c r="O101" i="89" s="1"/>
  <c r="M100" i="89"/>
  <c r="O100" i="89" s="1"/>
  <c r="M99" i="89"/>
  <c r="O99" i="89" s="1"/>
  <c r="M98" i="89"/>
  <c r="O98" i="89" s="1"/>
  <c r="M97" i="89"/>
  <c r="O97" i="89" s="1"/>
  <c r="M96" i="89"/>
  <c r="O96" i="89" s="1"/>
  <c r="M95" i="89"/>
  <c r="O95" i="89" s="1"/>
  <c r="M94" i="89"/>
  <c r="O94" i="89" s="1"/>
  <c r="M93" i="89"/>
  <c r="O93" i="89" s="1"/>
  <c r="M92" i="89"/>
  <c r="O92" i="89" s="1"/>
  <c r="M91" i="89"/>
  <c r="O91" i="89" s="1"/>
  <c r="M90" i="89"/>
  <c r="O90" i="89" s="1"/>
  <c r="M89" i="89"/>
  <c r="O89" i="89" s="1"/>
  <c r="M88" i="89"/>
  <c r="O88" i="89" s="1"/>
  <c r="M87" i="89"/>
  <c r="O87" i="89" s="1"/>
  <c r="M86" i="89"/>
  <c r="O86" i="89" s="1"/>
  <c r="M85" i="89"/>
  <c r="O85" i="89" s="1"/>
  <c r="M84" i="89"/>
  <c r="O84" i="89" s="1"/>
  <c r="M83" i="89"/>
  <c r="O83" i="89" s="1"/>
  <c r="M82" i="89"/>
  <c r="O82" i="89" s="1"/>
  <c r="M81" i="89"/>
  <c r="O81" i="89" s="1"/>
  <c r="M80" i="89"/>
  <c r="O80" i="89" s="1"/>
  <c r="M79" i="89"/>
  <c r="O79" i="89" s="1"/>
  <c r="M78" i="89"/>
  <c r="O78" i="89" s="1"/>
  <c r="M77" i="89"/>
  <c r="O77" i="89" s="1"/>
  <c r="M76" i="89"/>
  <c r="O76" i="89" s="1"/>
  <c r="M75" i="89"/>
  <c r="O75" i="89" s="1"/>
  <c r="M74" i="89"/>
  <c r="O74" i="89" s="1"/>
  <c r="M73" i="89"/>
  <c r="O73" i="89" s="1"/>
  <c r="M72" i="89"/>
  <c r="O72" i="89" s="1"/>
  <c r="M71" i="89"/>
  <c r="O71" i="89" s="1"/>
  <c r="M70" i="89"/>
  <c r="O70" i="89" s="1"/>
  <c r="M69" i="89"/>
  <c r="O69" i="89" s="1"/>
  <c r="M68" i="89"/>
  <c r="O68" i="89" s="1"/>
  <c r="M67" i="89"/>
  <c r="O67" i="89" s="1"/>
  <c r="M66" i="89"/>
  <c r="O66" i="89" s="1"/>
  <c r="M65" i="89"/>
  <c r="O65" i="89" s="1"/>
  <c r="M64" i="89"/>
  <c r="O64" i="89" s="1"/>
  <c r="M63" i="89"/>
  <c r="O63" i="89" s="1"/>
  <c r="M62" i="89"/>
  <c r="O62" i="89" s="1"/>
  <c r="M61" i="89"/>
  <c r="O61" i="89" s="1"/>
  <c r="M60" i="89"/>
  <c r="O60" i="89" s="1"/>
  <c r="M59" i="89"/>
  <c r="O59" i="89" s="1"/>
  <c r="M58" i="89"/>
  <c r="O58" i="89" s="1"/>
  <c r="M57" i="89"/>
  <c r="O57" i="89" s="1"/>
  <c r="M56" i="89"/>
  <c r="O56" i="89" s="1"/>
  <c r="M55" i="89"/>
  <c r="O55" i="89" s="1"/>
  <c r="M54" i="89"/>
  <c r="O54" i="89" s="1"/>
  <c r="M53" i="89"/>
  <c r="O53" i="89" s="1"/>
  <c r="M52" i="89"/>
  <c r="O52" i="89" s="1"/>
  <c r="M51" i="89"/>
  <c r="O51" i="89" s="1"/>
  <c r="M50" i="89"/>
  <c r="O50" i="89" s="1"/>
  <c r="M49" i="89"/>
  <c r="O49" i="89" s="1"/>
  <c r="M48" i="89"/>
  <c r="O48" i="89" s="1"/>
  <c r="M47" i="89"/>
  <c r="O47" i="89" s="1"/>
  <c r="M46" i="89"/>
  <c r="O46" i="89" s="1"/>
  <c r="M45" i="89"/>
  <c r="O45" i="89" s="1"/>
  <c r="M44" i="89"/>
  <c r="O44" i="89" s="1"/>
  <c r="M43" i="89"/>
  <c r="O43" i="89" s="1"/>
  <c r="M42" i="89"/>
  <c r="O42" i="89" s="1"/>
  <c r="M41" i="89"/>
  <c r="O41" i="89" s="1"/>
  <c r="M40" i="89"/>
  <c r="O40" i="89" s="1"/>
  <c r="M39" i="89"/>
  <c r="O39" i="89" s="1"/>
  <c r="M38" i="89"/>
  <c r="O38" i="89" s="1"/>
  <c r="M37" i="89"/>
  <c r="O37" i="89" s="1"/>
  <c r="M36" i="89"/>
  <c r="O36" i="89" s="1"/>
  <c r="M35" i="89"/>
  <c r="O35" i="89" s="1"/>
  <c r="M34" i="89"/>
  <c r="O34" i="89" s="1"/>
  <c r="M33" i="89"/>
  <c r="O33" i="89" s="1"/>
  <c r="M32" i="89"/>
  <c r="O32" i="89" s="1"/>
  <c r="M31" i="89"/>
  <c r="O31" i="89" s="1"/>
  <c r="M30" i="89"/>
  <c r="O30" i="89" s="1"/>
  <c r="M29" i="89"/>
  <c r="O29" i="89" s="1"/>
  <c r="M28" i="89"/>
  <c r="O28" i="89" s="1"/>
  <c r="M27" i="89"/>
  <c r="O27" i="89" s="1"/>
  <c r="M26" i="89"/>
  <c r="O26" i="89" s="1"/>
  <c r="M25" i="89"/>
  <c r="O25" i="89" s="1"/>
  <c r="M24" i="89"/>
  <c r="O24" i="89" s="1"/>
  <c r="M23" i="89"/>
  <c r="O23" i="89" s="1"/>
  <c r="M22" i="89"/>
  <c r="O22" i="89" s="1"/>
  <c r="M21" i="89"/>
  <c r="O21" i="89" s="1"/>
  <c r="M20" i="89"/>
  <c r="O20" i="89" s="1"/>
  <c r="M19" i="89"/>
  <c r="O19" i="89" s="1"/>
  <c r="M18" i="89"/>
  <c r="O18" i="89" s="1"/>
  <c r="M17" i="89"/>
  <c r="O17" i="89" s="1"/>
  <c r="M16" i="89"/>
  <c r="O16" i="89" s="1"/>
  <c r="C20" i="82"/>
  <c r="C19" i="82"/>
  <c r="C18" i="82"/>
  <c r="C17" i="82"/>
  <c r="C16" i="82"/>
  <c r="C26" i="82"/>
  <c r="C25" i="82"/>
  <c r="C24" i="82"/>
  <c r="C23" i="82"/>
  <c r="C22" i="82"/>
  <c r="D18" i="31"/>
  <c r="D17" i="31"/>
  <c r="D16" i="31"/>
  <c r="D13" i="31"/>
  <c r="D12" i="31"/>
  <c r="E20" i="31"/>
  <c r="E14" i="31"/>
  <c r="D23" i="31"/>
  <c r="D21" i="31"/>
  <c r="E21" i="31" s="1"/>
  <c r="D11" i="31"/>
  <c r="P8" i="31"/>
  <c r="P22" i="31"/>
  <c r="P18" i="31"/>
  <c r="P17" i="31"/>
  <c r="P16" i="31"/>
  <c r="P14" i="31"/>
  <c r="P13" i="31"/>
  <c r="P12" i="31"/>
  <c r="P10" i="31"/>
  <c r="P9" i="31"/>
  <c r="M8" i="31"/>
  <c r="M22" i="31"/>
  <c r="M18" i="31"/>
  <c r="M17" i="31"/>
  <c r="M16" i="31"/>
  <c r="M14" i="31"/>
  <c r="M13" i="31"/>
  <c r="M12" i="31"/>
  <c r="M10" i="31"/>
  <c r="M9" i="31"/>
  <c r="J22" i="31"/>
  <c r="J18" i="31"/>
  <c r="J17" i="31"/>
  <c r="J16" i="31"/>
  <c r="J14" i="31"/>
  <c r="J13" i="31"/>
  <c r="J12" i="31"/>
  <c r="J10" i="31"/>
  <c r="J9" i="31"/>
  <c r="J8" i="31"/>
  <c r="G22" i="17"/>
  <c r="F22" i="17"/>
  <c r="E22" i="17"/>
  <c r="D22" i="17"/>
  <c r="D19" i="31" l="1"/>
  <c r="D15" i="31"/>
  <c r="G22" i="31"/>
  <c r="G18" i="31"/>
  <c r="G17" i="31"/>
  <c r="G16" i="31"/>
  <c r="G14" i="31"/>
  <c r="G13" i="31"/>
  <c r="G12" i="31"/>
  <c r="G9" i="31"/>
  <c r="G8" i="31"/>
  <c r="G10" i="31"/>
  <c r="A24" i="31"/>
  <c r="A8" i="31"/>
  <c r="A9" i="31" s="1"/>
  <c r="A10" i="31" s="1"/>
  <c r="A12" i="31" s="1"/>
  <c r="D24" i="31" l="1"/>
  <c r="A13" i="31"/>
  <c r="A14" i="31" s="1"/>
  <c r="M124" i="86"/>
  <c r="O124" i="86" s="1"/>
  <c r="M123" i="86"/>
  <c r="O123" i="86" s="1"/>
  <c r="M122" i="86"/>
  <c r="O122" i="86" s="1"/>
  <c r="M121" i="86"/>
  <c r="O121" i="86" s="1"/>
  <c r="M120" i="86"/>
  <c r="O120" i="86" s="1"/>
  <c r="M119" i="86"/>
  <c r="O119" i="86" s="1"/>
  <c r="M118" i="86"/>
  <c r="O118" i="86" s="1"/>
  <c r="M117" i="86"/>
  <c r="O117" i="86" s="1"/>
  <c r="M116" i="86"/>
  <c r="O116" i="86" s="1"/>
  <c r="M115" i="86"/>
  <c r="O115" i="86" s="1"/>
  <c r="M114" i="86"/>
  <c r="O114" i="86" s="1"/>
  <c r="M113" i="86"/>
  <c r="O113" i="86" s="1"/>
  <c r="M112" i="86"/>
  <c r="O112" i="86" s="1"/>
  <c r="M111" i="86"/>
  <c r="O111" i="86" s="1"/>
  <c r="M110" i="86"/>
  <c r="O110" i="86" s="1"/>
  <c r="M109" i="86"/>
  <c r="O109" i="86" s="1"/>
  <c r="M108" i="86"/>
  <c r="O108" i="86" s="1"/>
  <c r="M107" i="86"/>
  <c r="O107" i="86" s="1"/>
  <c r="M106" i="86"/>
  <c r="O106" i="86" s="1"/>
  <c r="M105" i="86"/>
  <c r="O105" i="86" s="1"/>
  <c r="M104" i="86"/>
  <c r="O104" i="86" s="1"/>
  <c r="M103" i="86"/>
  <c r="O103" i="86" s="1"/>
  <c r="M102" i="86"/>
  <c r="O102" i="86" s="1"/>
  <c r="M96" i="86"/>
  <c r="O96" i="86" s="1"/>
  <c r="M95" i="86"/>
  <c r="O95" i="86" s="1"/>
  <c r="M94" i="86"/>
  <c r="O94" i="86" s="1"/>
  <c r="M93" i="86"/>
  <c r="O93" i="86" s="1"/>
  <c r="M92" i="86"/>
  <c r="O92" i="86" s="1"/>
  <c r="M91" i="86"/>
  <c r="O91" i="86" s="1"/>
  <c r="M90" i="86"/>
  <c r="O90" i="86" s="1"/>
  <c r="M89" i="86"/>
  <c r="O89" i="86" s="1"/>
  <c r="M88" i="86"/>
  <c r="O88" i="86" s="1"/>
  <c r="M87" i="86"/>
  <c r="O87" i="86" s="1"/>
  <c r="M86" i="86"/>
  <c r="O86" i="86" s="1"/>
  <c r="M85" i="86"/>
  <c r="O85" i="86" s="1"/>
  <c r="M84" i="86"/>
  <c r="O84" i="86" s="1"/>
  <c r="M83" i="86"/>
  <c r="O83" i="86" s="1"/>
  <c r="M82" i="86"/>
  <c r="O82" i="86" s="1"/>
  <c r="M81" i="86"/>
  <c r="O81" i="86" s="1"/>
  <c r="M80" i="86"/>
  <c r="O80" i="86" s="1"/>
  <c r="M79" i="86"/>
  <c r="O79" i="86" s="1"/>
  <c r="M78" i="86"/>
  <c r="O78" i="86" s="1"/>
  <c r="M77" i="86"/>
  <c r="O77" i="86" s="1"/>
  <c r="M76" i="86"/>
  <c r="O76" i="86" s="1"/>
  <c r="M75" i="86"/>
  <c r="O75" i="86" s="1"/>
  <c r="M74" i="86"/>
  <c r="O74" i="86" s="1"/>
  <c r="M68" i="86"/>
  <c r="O68" i="86" s="1"/>
  <c r="M67" i="86"/>
  <c r="O67" i="86" s="1"/>
  <c r="M66" i="86"/>
  <c r="O66" i="86" s="1"/>
  <c r="M65" i="86"/>
  <c r="O65" i="86" s="1"/>
  <c r="M64" i="86"/>
  <c r="O64" i="86" s="1"/>
  <c r="M63" i="86"/>
  <c r="O63" i="86" s="1"/>
  <c r="M62" i="86"/>
  <c r="O62" i="86" s="1"/>
  <c r="M61" i="86"/>
  <c r="O61" i="86" s="1"/>
  <c r="M60" i="86"/>
  <c r="O60" i="86" s="1"/>
  <c r="M59" i="86"/>
  <c r="O59" i="86" s="1"/>
  <c r="M58" i="86"/>
  <c r="O58" i="86" s="1"/>
  <c r="M57" i="86"/>
  <c r="O57" i="86" s="1"/>
  <c r="M56" i="86"/>
  <c r="O56" i="86" s="1"/>
  <c r="M55" i="86"/>
  <c r="O55" i="86" s="1"/>
  <c r="M54" i="86"/>
  <c r="O54" i="86" s="1"/>
  <c r="M53" i="86"/>
  <c r="O53" i="86" s="1"/>
  <c r="M52" i="86"/>
  <c r="O52" i="86" s="1"/>
  <c r="M51" i="86"/>
  <c r="O51" i="86" s="1"/>
  <c r="M50" i="86"/>
  <c r="O50" i="86" s="1"/>
  <c r="M49" i="86"/>
  <c r="O49" i="86" s="1"/>
  <c r="M48" i="86"/>
  <c r="O48" i="86" s="1"/>
  <c r="M47" i="86"/>
  <c r="O47" i="86" s="1"/>
  <c r="M46" i="86"/>
  <c r="O46" i="86" s="1"/>
  <c r="M45" i="86"/>
  <c r="O45" i="86" s="1"/>
  <c r="M39" i="86"/>
  <c r="O39" i="86" s="1"/>
  <c r="M38" i="86"/>
  <c r="O38" i="86" s="1"/>
  <c r="M37" i="86"/>
  <c r="O37" i="86" s="1"/>
  <c r="M36" i="86"/>
  <c r="O36" i="86" s="1"/>
  <c r="M35" i="86"/>
  <c r="O35" i="86" s="1"/>
  <c r="M34" i="86"/>
  <c r="O34" i="86" s="1"/>
  <c r="M33" i="86"/>
  <c r="O33" i="86" s="1"/>
  <c r="M32" i="86"/>
  <c r="O32" i="86" s="1"/>
  <c r="M31" i="86"/>
  <c r="O31" i="86" s="1"/>
  <c r="M30" i="86"/>
  <c r="O30" i="86" s="1"/>
  <c r="M29" i="86"/>
  <c r="O29" i="86" s="1"/>
  <c r="M28" i="86"/>
  <c r="O28" i="86" s="1"/>
  <c r="M27" i="86"/>
  <c r="O27" i="86" s="1"/>
  <c r="M26" i="86"/>
  <c r="O26" i="86" s="1"/>
  <c r="M25" i="86"/>
  <c r="O25" i="86" s="1"/>
  <c r="M24" i="86"/>
  <c r="O24" i="86" s="1"/>
  <c r="M23" i="86"/>
  <c r="O23" i="86" s="1"/>
  <c r="M22" i="86"/>
  <c r="O22" i="86" s="1"/>
  <c r="M21" i="86"/>
  <c r="O21" i="86" s="1"/>
  <c r="M20" i="86"/>
  <c r="O20" i="86" s="1"/>
  <c r="M19" i="86"/>
  <c r="O19" i="86" s="1"/>
  <c r="M18" i="86"/>
  <c r="O18" i="86" s="1"/>
  <c r="M17" i="86"/>
  <c r="O17" i="86" s="1"/>
  <c r="M16" i="86"/>
  <c r="O16" i="86" s="1"/>
  <c r="K181" i="87"/>
  <c r="K134" i="87"/>
  <c r="K87" i="87"/>
  <c r="K182" i="87"/>
  <c r="K175" i="87"/>
  <c r="K176" i="87"/>
  <c r="K171" i="87"/>
  <c r="K172" i="87"/>
  <c r="K173" i="87"/>
  <c r="K174" i="87"/>
  <c r="K170" i="87"/>
  <c r="I183" i="87"/>
  <c r="M183" i="87"/>
  <c r="I184" i="87"/>
  <c r="M184" i="87"/>
  <c r="I185" i="87"/>
  <c r="M185" i="87"/>
  <c r="I186" i="87"/>
  <c r="M186" i="87"/>
  <c r="I177" i="87"/>
  <c r="M177" i="87"/>
  <c r="I178" i="87"/>
  <c r="M178" i="87"/>
  <c r="I179" i="87"/>
  <c r="M179" i="87"/>
  <c r="I180" i="87"/>
  <c r="M180" i="87"/>
  <c r="K135" i="87"/>
  <c r="K128" i="87"/>
  <c r="K129" i="87"/>
  <c r="K123" i="87"/>
  <c r="K124" i="87"/>
  <c r="K125" i="87"/>
  <c r="K126" i="87"/>
  <c r="K127" i="87"/>
  <c r="I136" i="87"/>
  <c r="M136" i="87"/>
  <c r="I137" i="87"/>
  <c r="M137" i="87"/>
  <c r="I138" i="87"/>
  <c r="M138" i="87"/>
  <c r="I139" i="87"/>
  <c r="M139" i="87"/>
  <c r="I130" i="87"/>
  <c r="M130" i="87"/>
  <c r="I131" i="87"/>
  <c r="M131" i="87"/>
  <c r="I132" i="87"/>
  <c r="M132" i="87"/>
  <c r="I133" i="87"/>
  <c r="M133" i="87"/>
  <c r="M111" i="88"/>
  <c r="O111" i="88" s="1"/>
  <c r="M112" i="88"/>
  <c r="O112" i="88" s="1"/>
  <c r="M207" i="88"/>
  <c r="O207" i="88" s="1"/>
  <c r="M208" i="88"/>
  <c r="O208" i="88" s="1"/>
  <c r="M209" i="88"/>
  <c r="O209" i="88" s="1"/>
  <c r="M210" i="88"/>
  <c r="O210" i="88" s="1"/>
  <c r="M305" i="88"/>
  <c r="O305" i="88" s="1"/>
  <c r="M306" i="88"/>
  <c r="O306" i="88" s="1"/>
  <c r="M307" i="88"/>
  <c r="O307" i="88" s="1"/>
  <c r="M308" i="88"/>
  <c r="O308" i="88" s="1"/>
  <c r="K88" i="87"/>
  <c r="K81" i="87"/>
  <c r="K82" i="87"/>
  <c r="K77" i="87"/>
  <c r="K78" i="87"/>
  <c r="K79" i="87"/>
  <c r="K80" i="87"/>
  <c r="K76" i="87"/>
  <c r="I83" i="87"/>
  <c r="M83" i="87"/>
  <c r="I84" i="87"/>
  <c r="M84" i="87"/>
  <c r="I85" i="87"/>
  <c r="M85" i="87"/>
  <c r="I86" i="87"/>
  <c r="M86" i="87"/>
  <c r="I89" i="87"/>
  <c r="M89" i="87"/>
  <c r="I90" i="87"/>
  <c r="M90" i="87"/>
  <c r="I91" i="87"/>
  <c r="M91" i="87"/>
  <c r="I92" i="87"/>
  <c r="M92" i="87"/>
  <c r="N45" i="87"/>
  <c r="N44" i="87"/>
  <c r="N43" i="87"/>
  <c r="N42" i="87"/>
  <c r="I36" i="87"/>
  <c r="M36" i="87"/>
  <c r="I37" i="87"/>
  <c r="M37" i="87"/>
  <c r="I38" i="87"/>
  <c r="M38" i="87"/>
  <c r="I39" i="87"/>
  <c r="M39" i="87"/>
  <c r="K35" i="87"/>
  <c r="K34" i="87"/>
  <c r="K29" i="87"/>
  <c r="K30" i="87"/>
  <c r="K31" i="87"/>
  <c r="K32" i="87"/>
  <c r="K33" i="87"/>
  <c r="I42" i="87"/>
  <c r="M42" i="87"/>
  <c r="I43" i="87"/>
  <c r="M43" i="87"/>
  <c r="I44" i="87"/>
  <c r="M44" i="87"/>
  <c r="I45" i="87"/>
  <c r="M45" i="87"/>
  <c r="M401" i="88"/>
  <c r="O401" i="88" s="1"/>
  <c r="M109" i="88"/>
  <c r="O109" i="88" s="1"/>
  <c r="M110" i="88"/>
  <c r="O110" i="88" s="1"/>
  <c r="M96" i="88"/>
  <c r="O96" i="88" s="1"/>
  <c r="M97" i="88"/>
  <c r="O97" i="88" s="1"/>
  <c r="M98" i="88"/>
  <c r="O98" i="88" s="1"/>
  <c r="M99" i="88"/>
  <c r="O99" i="88" s="1"/>
  <c r="M100" i="88"/>
  <c r="O100" i="88" s="1"/>
  <c r="M101" i="88"/>
  <c r="O101" i="88" s="1"/>
  <c r="M102" i="88"/>
  <c r="O102" i="88" s="1"/>
  <c r="M103" i="88"/>
  <c r="O103" i="88" s="1"/>
  <c r="M104" i="88"/>
  <c r="O104" i="88" s="1"/>
  <c r="M105" i="88"/>
  <c r="O105" i="88" s="1"/>
  <c r="M106" i="88"/>
  <c r="O106" i="88" s="1"/>
  <c r="M107" i="88"/>
  <c r="O107" i="88" s="1"/>
  <c r="M108" i="88"/>
  <c r="O108" i="88" s="1"/>
  <c r="M193" i="88"/>
  <c r="O193" i="88" s="1"/>
  <c r="M194" i="88"/>
  <c r="O194" i="88" s="1"/>
  <c r="M195" i="88"/>
  <c r="O195" i="88" s="1"/>
  <c r="M196" i="88"/>
  <c r="O196" i="88" s="1"/>
  <c r="M197" i="88"/>
  <c r="O197" i="88" s="1"/>
  <c r="M198" i="88"/>
  <c r="O198" i="88" s="1"/>
  <c r="M199" i="88"/>
  <c r="O199" i="88" s="1"/>
  <c r="M200" i="88"/>
  <c r="O200" i="88" s="1"/>
  <c r="M201" i="88"/>
  <c r="O201" i="88" s="1"/>
  <c r="M202" i="88"/>
  <c r="O202" i="88" s="1"/>
  <c r="M203" i="88"/>
  <c r="O203" i="88" s="1"/>
  <c r="M204" i="88"/>
  <c r="O204" i="88" s="1"/>
  <c r="M205" i="88"/>
  <c r="O205" i="88" s="1"/>
  <c r="M206" i="88"/>
  <c r="O206" i="88" s="1"/>
  <c r="M291" i="88"/>
  <c r="O291" i="88" s="1"/>
  <c r="M292" i="88"/>
  <c r="O292" i="88" s="1"/>
  <c r="M293" i="88"/>
  <c r="O293" i="88" s="1"/>
  <c r="M294" i="88"/>
  <c r="O294" i="88" s="1"/>
  <c r="M295" i="88"/>
  <c r="O295" i="88" s="1"/>
  <c r="M296" i="88"/>
  <c r="O296" i="88" s="1"/>
  <c r="M297" i="88"/>
  <c r="O297" i="88" s="1"/>
  <c r="M298" i="88"/>
  <c r="O298" i="88" s="1"/>
  <c r="M299" i="88"/>
  <c r="O299" i="88" s="1"/>
  <c r="M300" i="88"/>
  <c r="O300" i="88" s="1"/>
  <c r="M301" i="88"/>
  <c r="O301" i="88" s="1"/>
  <c r="M302" i="88"/>
  <c r="O302" i="88" s="1"/>
  <c r="M303" i="88"/>
  <c r="O303" i="88" s="1"/>
  <c r="M304" i="88"/>
  <c r="O304" i="88" s="1"/>
  <c r="M388" i="88"/>
  <c r="O388" i="88" s="1"/>
  <c r="M389" i="88"/>
  <c r="O389" i="88" s="1"/>
  <c r="M390" i="88"/>
  <c r="O390" i="88" s="1"/>
  <c r="M391" i="88"/>
  <c r="O391" i="88" s="1"/>
  <c r="M392" i="88"/>
  <c r="O392" i="88" s="1"/>
  <c r="M393" i="88"/>
  <c r="O393" i="88" s="1"/>
  <c r="M394" i="88"/>
  <c r="O394" i="88" s="1"/>
  <c r="M395" i="88"/>
  <c r="O395" i="88" s="1"/>
  <c r="M396" i="88"/>
  <c r="O396" i="88" s="1"/>
  <c r="M397" i="88"/>
  <c r="O397" i="88" s="1"/>
  <c r="M398" i="88"/>
  <c r="O398" i="88" s="1"/>
  <c r="M399" i="88"/>
  <c r="O399" i="88" s="1"/>
  <c r="M400" i="88"/>
  <c r="O400" i="88" s="1"/>
  <c r="M95" i="88"/>
  <c r="O95" i="88" s="1"/>
  <c r="M381" i="88"/>
  <c r="O381" i="88" s="1"/>
  <c r="M382" i="88"/>
  <c r="O382" i="88" s="1"/>
  <c r="M383" i="88"/>
  <c r="O383" i="88" s="1"/>
  <c r="M384" i="88"/>
  <c r="O384" i="88" s="1"/>
  <c r="M385" i="88"/>
  <c r="O385" i="88" s="1"/>
  <c r="M386" i="88"/>
  <c r="O386" i="88" s="1"/>
  <c r="M387" i="88"/>
  <c r="O387" i="88" s="1"/>
  <c r="M379" i="88"/>
  <c r="O379" i="88" s="1"/>
  <c r="M380" i="88"/>
  <c r="O380" i="88" s="1"/>
  <c r="M369" i="88"/>
  <c r="O369" i="88" s="1"/>
  <c r="M370" i="88"/>
  <c r="O370" i="88" s="1"/>
  <c r="M371" i="88"/>
  <c r="O371" i="88" s="1"/>
  <c r="M372" i="88"/>
  <c r="O372" i="88" s="1"/>
  <c r="M373" i="88"/>
  <c r="O373" i="88" s="1"/>
  <c r="M374" i="88"/>
  <c r="O374" i="88" s="1"/>
  <c r="M375" i="88"/>
  <c r="O375" i="88" s="1"/>
  <c r="M376" i="88"/>
  <c r="O376" i="88" s="1"/>
  <c r="M377" i="88"/>
  <c r="O377" i="88" s="1"/>
  <c r="M378" i="88"/>
  <c r="O378" i="88" s="1"/>
  <c r="M368" i="88"/>
  <c r="N185" i="87" l="1"/>
  <c r="O185" i="87" s="1"/>
  <c r="F13" i="31"/>
  <c r="E13" i="31" s="1"/>
  <c r="A16" i="31"/>
  <c r="A17" i="31" s="1"/>
  <c r="A18" i="31" s="1"/>
  <c r="N89" i="87"/>
  <c r="O89" i="87" s="1"/>
  <c r="N186" i="87"/>
  <c r="O186" i="87" s="1"/>
  <c r="N91" i="87"/>
  <c r="O91" i="87" s="1"/>
  <c r="N90" i="87"/>
  <c r="O90" i="87" s="1"/>
  <c r="N137" i="87"/>
  <c r="O137" i="87" s="1"/>
  <c r="N83" i="87"/>
  <c r="O83" i="87" s="1"/>
  <c r="N184" i="87"/>
  <c r="O184" i="87" s="1"/>
  <c r="N138" i="87"/>
  <c r="O138" i="87" s="1"/>
  <c r="N177" i="87"/>
  <c r="O177" i="87" s="1"/>
  <c r="N183" i="87"/>
  <c r="O183" i="87" s="1"/>
  <c r="N130" i="87"/>
  <c r="O130" i="87" s="1"/>
  <c r="N139" i="87"/>
  <c r="O139" i="87" s="1"/>
  <c r="N136" i="87"/>
  <c r="O136" i="87" s="1"/>
  <c r="N85" i="87"/>
  <c r="O85" i="87" s="1"/>
  <c r="N92" i="87"/>
  <c r="O92" i="87" s="1"/>
  <c r="N84" i="87"/>
  <c r="O84" i="87" s="1"/>
  <c r="N132" i="87"/>
  <c r="O132" i="87" s="1"/>
  <c r="N179" i="87"/>
  <c r="O179" i="87" s="1"/>
  <c r="N131" i="87"/>
  <c r="O131" i="87" s="1"/>
  <c r="N178" i="87"/>
  <c r="O178" i="87" s="1"/>
  <c r="N133" i="87"/>
  <c r="O133" i="87" s="1"/>
  <c r="N180" i="87"/>
  <c r="O180" i="87" s="1"/>
  <c r="N86" i="87"/>
  <c r="O86" i="87" s="1"/>
  <c r="H13" i="31" l="1"/>
  <c r="A20" i="31"/>
  <c r="A22" i="31" s="1"/>
  <c r="I968" i="90"/>
  <c r="I967" i="90"/>
  <c r="I966" i="90"/>
  <c r="I965" i="90"/>
  <c r="I964" i="90"/>
  <c r="I963" i="90"/>
  <c r="I962" i="90"/>
  <c r="I961" i="90"/>
  <c r="I960" i="90"/>
  <c r="I959" i="90"/>
  <c r="I958" i="90"/>
  <c r="I957" i="90"/>
  <c r="I956" i="90"/>
  <c r="I955" i="90"/>
  <c r="I954" i="90"/>
  <c r="I953" i="90"/>
  <c r="I952" i="90"/>
  <c r="I951" i="90"/>
  <c r="I950" i="90"/>
  <c r="I949" i="90"/>
  <c r="I948" i="90"/>
  <c r="I947" i="90"/>
  <c r="I946" i="90"/>
  <c r="I945" i="90"/>
  <c r="I944" i="90"/>
  <c r="I943" i="90"/>
  <c r="I942" i="90"/>
  <c r="I941" i="90"/>
  <c r="I940" i="90"/>
  <c r="I939" i="90"/>
  <c r="I938" i="90"/>
  <c r="I937" i="90"/>
  <c r="I936" i="90"/>
  <c r="I935" i="90"/>
  <c r="I934" i="90"/>
  <c r="I933" i="90"/>
  <c r="I932" i="90"/>
  <c r="I931" i="90"/>
  <c r="I930" i="90"/>
  <c r="I929" i="90"/>
  <c r="I928" i="90"/>
  <c r="I927" i="90"/>
  <c r="I926" i="90"/>
  <c r="I925" i="90"/>
  <c r="I924" i="90"/>
  <c r="I923" i="90"/>
  <c r="I922" i="90"/>
  <c r="I921" i="90"/>
  <c r="I920" i="90"/>
  <c r="I919" i="90"/>
  <c r="I918" i="90"/>
  <c r="I917" i="90"/>
  <c r="I916" i="90"/>
  <c r="I915" i="90"/>
  <c r="I914" i="90"/>
  <c r="I913" i="90"/>
  <c r="I912" i="90"/>
  <c r="I911" i="90"/>
  <c r="I910" i="90"/>
  <c r="I909" i="90"/>
  <c r="I908" i="90"/>
  <c r="I907" i="90"/>
  <c r="I906" i="90"/>
  <c r="I905" i="90"/>
  <c r="I904" i="90"/>
  <c r="I903" i="90"/>
  <c r="I902" i="90"/>
  <c r="I901" i="90"/>
  <c r="I900" i="90"/>
  <c r="I899" i="90"/>
  <c r="I898" i="90"/>
  <c r="I897" i="90"/>
  <c r="I896" i="90"/>
  <c r="I895" i="90"/>
  <c r="I894" i="90"/>
  <c r="I893" i="90"/>
  <c r="I892" i="90"/>
  <c r="I891" i="90"/>
  <c r="I890" i="90"/>
  <c r="I889" i="90"/>
  <c r="I888" i="90"/>
  <c r="I887" i="90"/>
  <c r="I886" i="90"/>
  <c r="I885" i="90"/>
  <c r="I884" i="90"/>
  <c r="I883" i="90"/>
  <c r="I882" i="90"/>
  <c r="I881" i="90"/>
  <c r="I880" i="90"/>
  <c r="I879" i="90"/>
  <c r="I878" i="90"/>
  <c r="I877" i="90"/>
  <c r="I876" i="90"/>
  <c r="I875" i="90"/>
  <c r="I874" i="90"/>
  <c r="I873" i="90"/>
  <c r="I872" i="90"/>
  <c r="I871" i="90"/>
  <c r="I870" i="90"/>
  <c r="I869" i="90"/>
  <c r="I868" i="90"/>
  <c r="I867" i="90"/>
  <c r="I866" i="90"/>
  <c r="I865" i="90"/>
  <c r="I864" i="90"/>
  <c r="I863" i="90"/>
  <c r="I862" i="90"/>
  <c r="I861" i="90"/>
  <c r="I860" i="90"/>
  <c r="I859" i="90"/>
  <c r="I858" i="90"/>
  <c r="I857" i="90"/>
  <c r="I856" i="90"/>
  <c r="I855" i="90"/>
  <c r="I854" i="90"/>
  <c r="I853" i="90"/>
  <c r="I852" i="90"/>
  <c r="I851" i="90"/>
  <c r="I850" i="90"/>
  <c r="I849" i="90"/>
  <c r="I848" i="90"/>
  <c r="I847" i="90"/>
  <c r="I846" i="90"/>
  <c r="I845" i="90"/>
  <c r="I844" i="90"/>
  <c r="I843" i="90"/>
  <c r="I842" i="90"/>
  <c r="I841" i="90"/>
  <c r="I840" i="90"/>
  <c r="I839" i="90"/>
  <c r="I838" i="90"/>
  <c r="I837" i="90"/>
  <c r="I836" i="90"/>
  <c r="I835" i="90"/>
  <c r="I834" i="90"/>
  <c r="I833" i="90"/>
  <c r="I832" i="90"/>
  <c r="I831" i="90"/>
  <c r="I830" i="90"/>
  <c r="I829" i="90"/>
  <c r="I828" i="90"/>
  <c r="I827" i="90"/>
  <c r="I826" i="90"/>
  <c r="I825" i="90"/>
  <c r="I824" i="90"/>
  <c r="I823" i="90"/>
  <c r="I822" i="90"/>
  <c r="I821" i="90"/>
  <c r="I820" i="90"/>
  <c r="I819" i="90"/>
  <c r="I818" i="90"/>
  <c r="I817" i="90"/>
  <c r="I816" i="90"/>
  <c r="I815" i="90"/>
  <c r="I814" i="90"/>
  <c r="I813" i="90"/>
  <c r="I812" i="90"/>
  <c r="I811" i="90"/>
  <c r="I810" i="90"/>
  <c r="I809" i="90"/>
  <c r="I808" i="90"/>
  <c r="I807" i="90"/>
  <c r="I806" i="90"/>
  <c r="I805" i="90"/>
  <c r="I804" i="90"/>
  <c r="I803" i="90"/>
  <c r="I802" i="90"/>
  <c r="I801" i="90"/>
  <c r="I800" i="90"/>
  <c r="I799" i="90"/>
  <c r="I798" i="90"/>
  <c r="I797" i="90"/>
  <c r="I796" i="90"/>
  <c r="I795" i="90"/>
  <c r="I794" i="90"/>
  <c r="I793" i="90"/>
  <c r="I792" i="90"/>
  <c r="I791" i="90"/>
  <c r="I790" i="90"/>
  <c r="I789" i="90"/>
  <c r="I788" i="90"/>
  <c r="I787" i="90"/>
  <c r="I786" i="90"/>
  <c r="I785" i="90"/>
  <c r="I784" i="90"/>
  <c r="I783" i="90"/>
  <c r="I782" i="90"/>
  <c r="I781" i="90"/>
  <c r="I780" i="90"/>
  <c r="I779" i="90"/>
  <c r="I778" i="90"/>
  <c r="I777" i="90"/>
  <c r="I776" i="90"/>
  <c r="I775" i="90"/>
  <c r="I774" i="90"/>
  <c r="I773" i="90"/>
  <c r="I772" i="90"/>
  <c r="I771" i="90"/>
  <c r="I770" i="90"/>
  <c r="I769" i="90"/>
  <c r="I768" i="90"/>
  <c r="I767" i="90"/>
  <c r="I766" i="90"/>
  <c r="I765" i="90"/>
  <c r="I764" i="90"/>
  <c r="I763" i="90"/>
  <c r="I762" i="90"/>
  <c r="I761" i="90"/>
  <c r="I760" i="90"/>
  <c r="I759" i="90"/>
  <c r="I758" i="90"/>
  <c r="I757" i="90"/>
  <c r="I756" i="90"/>
  <c r="I755" i="90"/>
  <c r="I754" i="90"/>
  <c r="I753" i="90"/>
  <c r="I752" i="90"/>
  <c r="I751" i="90"/>
  <c r="I750" i="90"/>
  <c r="I749" i="90"/>
  <c r="I748" i="90"/>
  <c r="I747" i="90"/>
  <c r="I746" i="90"/>
  <c r="I745" i="90"/>
  <c r="I744" i="90"/>
  <c r="I743" i="90"/>
  <c r="I742" i="90"/>
  <c r="I741" i="90"/>
  <c r="I740" i="90"/>
  <c r="I739" i="90"/>
  <c r="I738" i="90"/>
  <c r="I737" i="90"/>
  <c r="I736" i="90"/>
  <c r="I735" i="90"/>
  <c r="I734" i="90"/>
  <c r="I733" i="90"/>
  <c r="I732" i="90"/>
  <c r="I731" i="90"/>
  <c r="I730" i="90"/>
  <c r="I729" i="90"/>
  <c r="I728" i="90"/>
  <c r="I727" i="90"/>
  <c r="I726" i="90"/>
  <c r="I725" i="90"/>
  <c r="I724" i="90"/>
  <c r="I723" i="90"/>
  <c r="I722" i="90"/>
  <c r="I721" i="90"/>
  <c r="I720" i="90"/>
  <c r="I719" i="90"/>
  <c r="I718" i="90"/>
  <c r="I717" i="90"/>
  <c r="I716" i="90"/>
  <c r="I715" i="90"/>
  <c r="I714" i="90"/>
  <c r="I713" i="90"/>
  <c r="I712" i="90"/>
  <c r="I711" i="90"/>
  <c r="I710" i="90"/>
  <c r="I709" i="90"/>
  <c r="I708" i="90"/>
  <c r="I707" i="90"/>
  <c r="I706" i="90"/>
  <c r="I705" i="90"/>
  <c r="I704" i="90"/>
  <c r="I703" i="90"/>
  <c r="I702" i="90"/>
  <c r="I701" i="90"/>
  <c r="I700" i="90"/>
  <c r="I699" i="90"/>
  <c r="I698" i="90"/>
  <c r="I697" i="90"/>
  <c r="I696" i="90"/>
  <c r="I695" i="90"/>
  <c r="I694" i="90"/>
  <c r="I693" i="90"/>
  <c r="I692" i="90"/>
  <c r="I691" i="90"/>
  <c r="I690" i="90"/>
  <c r="I689" i="90"/>
  <c r="I688" i="90"/>
  <c r="I687" i="90"/>
  <c r="I686" i="90"/>
  <c r="I685" i="90"/>
  <c r="I684" i="90"/>
  <c r="I683" i="90"/>
  <c r="I682" i="90"/>
  <c r="I681" i="90"/>
  <c r="I680" i="90"/>
  <c r="I679" i="90"/>
  <c r="I678" i="90"/>
  <c r="I677" i="90"/>
  <c r="I676" i="90"/>
  <c r="I675" i="90"/>
  <c r="I674" i="90"/>
  <c r="I673" i="90"/>
  <c r="I672" i="90"/>
  <c r="I671" i="90"/>
  <c r="I670" i="90"/>
  <c r="I669" i="90"/>
  <c r="I668" i="90"/>
  <c r="I667" i="90"/>
  <c r="I666" i="90"/>
  <c r="I665" i="90"/>
  <c r="I664" i="90"/>
  <c r="I663" i="90"/>
  <c r="I662" i="90"/>
  <c r="I661" i="90"/>
  <c r="I660" i="90"/>
  <c r="I659" i="90"/>
  <c r="I658" i="90"/>
  <c r="I657" i="90"/>
  <c r="I656" i="90"/>
  <c r="I655" i="90"/>
  <c r="I654" i="90"/>
  <c r="I653" i="90"/>
  <c r="I652" i="90"/>
  <c r="I651" i="90"/>
  <c r="I650" i="90"/>
  <c r="I649" i="90"/>
  <c r="I648" i="90"/>
  <c r="I647" i="90"/>
  <c r="I646" i="90"/>
  <c r="I645" i="90"/>
  <c r="I644" i="90"/>
  <c r="I643" i="90"/>
  <c r="I642" i="90"/>
  <c r="I641" i="90"/>
  <c r="I640" i="90"/>
  <c r="I639" i="90"/>
  <c r="I638" i="90"/>
  <c r="I637" i="90"/>
  <c r="I636" i="90"/>
  <c r="I635" i="90"/>
  <c r="I634" i="90"/>
  <c r="I633" i="90"/>
  <c r="I632" i="90"/>
  <c r="I631" i="90"/>
  <c r="I630" i="90"/>
  <c r="I629" i="90"/>
  <c r="I628" i="90"/>
  <c r="I627" i="90"/>
  <c r="I626" i="90"/>
  <c r="I625" i="90"/>
  <c r="I624" i="90"/>
  <c r="I623" i="90"/>
  <c r="I622" i="90"/>
  <c r="I621" i="90"/>
  <c r="I620" i="90"/>
  <c r="I619" i="90"/>
  <c r="I618" i="90"/>
  <c r="I617" i="90"/>
  <c r="I616" i="90"/>
  <c r="I615" i="90"/>
  <c r="I614" i="90"/>
  <c r="I613" i="90"/>
  <c r="I612" i="90"/>
  <c r="I611" i="90"/>
  <c r="I610" i="90"/>
  <c r="I609" i="90"/>
  <c r="I608" i="90"/>
  <c r="I607" i="90"/>
  <c r="I606" i="90"/>
  <c r="I605" i="90"/>
  <c r="I604" i="90"/>
  <c r="I603" i="90"/>
  <c r="I602" i="90"/>
  <c r="I601" i="90"/>
  <c r="I600" i="90"/>
  <c r="I599" i="90"/>
  <c r="I598" i="90"/>
  <c r="I597" i="90"/>
  <c r="I596" i="90"/>
  <c r="I595" i="90"/>
  <c r="I594" i="90"/>
  <c r="I593" i="90"/>
  <c r="I592" i="90"/>
  <c r="I591" i="90"/>
  <c r="I590" i="90"/>
  <c r="I589" i="90"/>
  <c r="I588" i="90"/>
  <c r="I587" i="90"/>
  <c r="I586" i="90"/>
  <c r="I585" i="90"/>
  <c r="I584" i="90"/>
  <c r="I583" i="90"/>
  <c r="I582" i="90"/>
  <c r="I581" i="90"/>
  <c r="I580" i="90"/>
  <c r="I579" i="90"/>
  <c r="I578" i="90"/>
  <c r="I577" i="90"/>
  <c r="I576" i="90"/>
  <c r="I575" i="90"/>
  <c r="I574" i="90"/>
  <c r="I573" i="90"/>
  <c r="I572" i="90"/>
  <c r="I571" i="90"/>
  <c r="I570" i="90"/>
  <c r="I569" i="90"/>
  <c r="I568" i="90"/>
  <c r="I567" i="90"/>
  <c r="I566" i="90"/>
  <c r="I565" i="90"/>
  <c r="I564" i="90"/>
  <c r="I563" i="90"/>
  <c r="I562" i="90"/>
  <c r="I561" i="90"/>
  <c r="I560" i="90"/>
  <c r="I559" i="90"/>
  <c r="I558" i="90"/>
  <c r="I557" i="90"/>
  <c r="I556" i="90"/>
  <c r="I555" i="90"/>
  <c r="I554" i="90"/>
  <c r="I553" i="90"/>
  <c r="I552" i="90"/>
  <c r="I551" i="90"/>
  <c r="I550" i="90"/>
  <c r="I549" i="90"/>
  <c r="I548" i="90"/>
  <c r="I547" i="90"/>
  <c r="I546" i="90"/>
  <c r="I545" i="90"/>
  <c r="I544" i="90"/>
  <c r="I543" i="90"/>
  <c r="I542" i="90"/>
  <c r="I541" i="90"/>
  <c r="I540" i="90"/>
  <c r="I539" i="90"/>
  <c r="I538" i="90"/>
  <c r="I537" i="90"/>
  <c r="I536" i="90"/>
  <c r="I535" i="90"/>
  <c r="I534" i="90"/>
  <c r="I533" i="90"/>
  <c r="I532" i="90"/>
  <c r="I531" i="90"/>
  <c r="I530" i="90"/>
  <c r="I529" i="90"/>
  <c r="I528" i="90"/>
  <c r="I527" i="90"/>
  <c r="I526" i="90"/>
  <c r="I525" i="90"/>
  <c r="I524" i="90"/>
  <c r="I523" i="90"/>
  <c r="I522" i="90"/>
  <c r="I521" i="90"/>
  <c r="I520" i="90"/>
  <c r="I519" i="90"/>
  <c r="I518" i="90"/>
  <c r="I517" i="90"/>
  <c r="I516" i="90"/>
  <c r="I515" i="90"/>
  <c r="I514" i="90"/>
  <c r="I513" i="90"/>
  <c r="I512" i="90"/>
  <c r="I511" i="90"/>
  <c r="I510" i="90"/>
  <c r="I509" i="90"/>
  <c r="I508" i="90"/>
  <c r="I507" i="90"/>
  <c r="I506" i="90"/>
  <c r="I505" i="90"/>
  <c r="I504" i="90"/>
  <c r="I503" i="90"/>
  <c r="I502" i="90"/>
  <c r="I501" i="90"/>
  <c r="I500" i="90"/>
  <c r="I499" i="90"/>
  <c r="I498" i="90"/>
  <c r="I497" i="90"/>
  <c r="I496" i="90"/>
  <c r="I495" i="90"/>
  <c r="I494" i="90"/>
  <c r="I493" i="90"/>
  <c r="I492" i="90"/>
  <c r="I491" i="90"/>
  <c r="I490" i="90"/>
  <c r="I489" i="90"/>
  <c r="I488" i="90"/>
  <c r="I487" i="90"/>
  <c r="I486" i="90"/>
  <c r="I485" i="90"/>
  <c r="I484" i="90"/>
  <c r="I483" i="90"/>
  <c r="I482" i="90"/>
  <c r="I481" i="90"/>
  <c r="I480" i="90"/>
  <c r="I479" i="90"/>
  <c r="I478" i="90"/>
  <c r="I477" i="90"/>
  <c r="I476" i="90"/>
  <c r="I475" i="90"/>
  <c r="I474" i="90"/>
  <c r="I473" i="90"/>
  <c r="I472" i="90"/>
  <c r="I471" i="90"/>
  <c r="I470" i="90"/>
  <c r="I469" i="90"/>
  <c r="I468" i="90"/>
  <c r="I467" i="90"/>
  <c r="I466" i="90"/>
  <c r="I465" i="90"/>
  <c r="I464" i="90"/>
  <c r="I463" i="90"/>
  <c r="I462" i="90"/>
  <c r="I461" i="90"/>
  <c r="I460" i="90"/>
  <c r="I459" i="90"/>
  <c r="I458" i="90"/>
  <c r="I457" i="90"/>
  <c r="I456" i="90"/>
  <c r="I455" i="90"/>
  <c r="I454" i="90"/>
  <c r="I453" i="90"/>
  <c r="I452" i="90"/>
  <c r="I451" i="90"/>
  <c r="I450" i="90"/>
  <c r="I449" i="90"/>
  <c r="I448" i="90"/>
  <c r="I447" i="90"/>
  <c r="I446" i="90"/>
  <c r="I445" i="90"/>
  <c r="I444" i="90"/>
  <c r="I443" i="90"/>
  <c r="I442" i="90"/>
  <c r="I441" i="90"/>
  <c r="I440" i="90"/>
  <c r="I439" i="90"/>
  <c r="I438" i="90"/>
  <c r="I437" i="90"/>
  <c r="I436" i="90"/>
  <c r="I435" i="90"/>
  <c r="I434" i="90"/>
  <c r="I433" i="90"/>
  <c r="I432" i="90"/>
  <c r="I431" i="90"/>
  <c r="I430" i="90"/>
  <c r="I429" i="90"/>
  <c r="I428" i="90"/>
  <c r="I427" i="90"/>
  <c r="I426" i="90"/>
  <c r="I425" i="90"/>
  <c r="I424" i="90"/>
  <c r="I423" i="90"/>
  <c r="I422" i="90"/>
  <c r="I421" i="90"/>
  <c r="I420" i="90"/>
  <c r="I419" i="90"/>
  <c r="I418" i="90"/>
  <c r="I417" i="90"/>
  <c r="I416" i="90"/>
  <c r="I415" i="90"/>
  <c r="I414" i="90"/>
  <c r="I413" i="90"/>
  <c r="I412" i="90"/>
  <c r="I411" i="90"/>
  <c r="I410" i="90"/>
  <c r="I409" i="90"/>
  <c r="I408" i="90"/>
  <c r="I407" i="90"/>
  <c r="I406" i="90"/>
  <c r="I405" i="90"/>
  <c r="I404" i="90"/>
  <c r="I403" i="90"/>
  <c r="I402" i="90"/>
  <c r="I401" i="90"/>
  <c r="I400" i="90"/>
  <c r="I399" i="90"/>
  <c r="I398" i="90"/>
  <c r="I397" i="90"/>
  <c r="I396" i="90"/>
  <c r="I395" i="90"/>
  <c r="I394" i="90"/>
  <c r="I393" i="90"/>
  <c r="I392" i="90"/>
  <c r="I391" i="90"/>
  <c r="I390" i="90"/>
  <c r="I389" i="90"/>
  <c r="I388" i="90"/>
  <c r="I387" i="90"/>
  <c r="I386" i="90"/>
  <c r="I385" i="90"/>
  <c r="I384" i="90"/>
  <c r="I383" i="90"/>
  <c r="I382" i="90"/>
  <c r="I381" i="90"/>
  <c r="I380" i="90"/>
  <c r="I379" i="90"/>
  <c r="I378" i="90"/>
  <c r="I377" i="90"/>
  <c r="I376" i="90"/>
  <c r="I375" i="90"/>
  <c r="I374" i="90"/>
  <c r="I373" i="90"/>
  <c r="I372" i="90"/>
  <c r="I371" i="90"/>
  <c r="I370" i="90"/>
  <c r="I369" i="90"/>
  <c r="I368" i="90"/>
  <c r="I367" i="90"/>
  <c r="I366" i="90"/>
  <c r="I365" i="90"/>
  <c r="I364" i="90"/>
  <c r="I363" i="90"/>
  <c r="I362" i="90"/>
  <c r="I361" i="90"/>
  <c r="I360" i="90"/>
  <c r="I359" i="90"/>
  <c r="I358" i="90"/>
  <c r="I357" i="90"/>
  <c r="I356" i="90"/>
  <c r="I355" i="90"/>
  <c r="I354" i="90"/>
  <c r="I353" i="90"/>
  <c r="I352" i="90"/>
  <c r="I351" i="90"/>
  <c r="I350" i="90"/>
  <c r="I349" i="90"/>
  <c r="I348" i="90"/>
  <c r="I347" i="90"/>
  <c r="I346" i="90"/>
  <c r="I345" i="90"/>
  <c r="I344" i="90"/>
  <c r="I343" i="90"/>
  <c r="I342" i="90"/>
  <c r="I341" i="90"/>
  <c r="I340" i="90"/>
  <c r="I339" i="90"/>
  <c r="I338" i="90"/>
  <c r="I337" i="90"/>
  <c r="I336" i="90"/>
  <c r="I335" i="90"/>
  <c r="I334" i="90"/>
  <c r="I333" i="90"/>
  <c r="I332" i="90"/>
  <c r="I331" i="90"/>
  <c r="I330" i="90"/>
  <c r="I329" i="90"/>
  <c r="I328" i="90"/>
  <c r="I327" i="90"/>
  <c r="I326" i="90"/>
  <c r="I325" i="90"/>
  <c r="I324" i="90"/>
  <c r="I323" i="90"/>
  <c r="I322" i="90"/>
  <c r="I321" i="90"/>
  <c r="I320" i="90"/>
  <c r="I319" i="90"/>
  <c r="I318" i="90"/>
  <c r="I317" i="90"/>
  <c r="I316" i="90"/>
  <c r="I315" i="90"/>
  <c r="I314" i="90"/>
  <c r="I313" i="90"/>
  <c r="I312" i="90"/>
  <c r="I311" i="90"/>
  <c r="I310" i="90"/>
  <c r="I309" i="90"/>
  <c r="I308" i="90"/>
  <c r="I307" i="90"/>
  <c r="I306" i="90"/>
  <c r="I305" i="90"/>
  <c r="I304" i="90"/>
  <c r="I303" i="90"/>
  <c r="I302" i="90"/>
  <c r="I301" i="90"/>
  <c r="I300" i="90"/>
  <c r="I299" i="90"/>
  <c r="I298" i="90"/>
  <c r="I297" i="90"/>
  <c r="I296" i="90"/>
  <c r="I295" i="90"/>
  <c r="I294" i="90"/>
  <c r="I293" i="90"/>
  <c r="I292" i="90"/>
  <c r="I291" i="90"/>
  <c r="I290" i="90"/>
  <c r="I289" i="90"/>
  <c r="I288" i="90"/>
  <c r="I287" i="90"/>
  <c r="I286" i="90"/>
  <c r="I285" i="90"/>
  <c r="I284" i="90"/>
  <c r="I283" i="90"/>
  <c r="I282" i="90"/>
  <c r="I281" i="90"/>
  <c r="I280" i="90"/>
  <c r="I279" i="90"/>
  <c r="I278" i="90"/>
  <c r="I277" i="90"/>
  <c r="I276" i="90"/>
  <c r="I275" i="90"/>
  <c r="I274" i="90"/>
  <c r="I273" i="90"/>
  <c r="I272" i="90"/>
  <c r="I271" i="90"/>
  <c r="I270" i="90"/>
  <c r="I269" i="90"/>
  <c r="I268" i="90"/>
  <c r="I267" i="90"/>
  <c r="I266" i="90"/>
  <c r="I265" i="90"/>
  <c r="I264" i="90"/>
  <c r="I263" i="90"/>
  <c r="I262" i="90"/>
  <c r="I261" i="90"/>
  <c r="I260" i="90"/>
  <c r="I259" i="90"/>
  <c r="I258" i="90"/>
  <c r="I257" i="90"/>
  <c r="I256" i="90"/>
  <c r="I255" i="90"/>
  <c r="I254" i="90"/>
  <c r="I253" i="90"/>
  <c r="I252" i="90"/>
  <c r="I251" i="90"/>
  <c r="I250" i="90"/>
  <c r="I249" i="90"/>
  <c r="I248" i="90"/>
  <c r="I247" i="90"/>
  <c r="I246" i="90"/>
  <c r="I245" i="90"/>
  <c r="I244" i="90"/>
  <c r="I243" i="90"/>
  <c r="I242" i="90"/>
  <c r="I241" i="90"/>
  <c r="I240" i="90"/>
  <c r="I239" i="90"/>
  <c r="I238" i="90"/>
  <c r="I237" i="90"/>
  <c r="I236" i="90"/>
  <c r="I235" i="90"/>
  <c r="I234" i="90"/>
  <c r="I233" i="90"/>
  <c r="I232" i="90"/>
  <c r="I231" i="90"/>
  <c r="I230" i="90"/>
  <c r="I229" i="90"/>
  <c r="I228" i="90"/>
  <c r="I227" i="90"/>
  <c r="I226" i="90"/>
  <c r="I225" i="90"/>
  <c r="I224" i="90"/>
  <c r="I223" i="90"/>
  <c r="I222" i="90"/>
  <c r="I221" i="90"/>
  <c r="I220" i="90"/>
  <c r="I219" i="90"/>
  <c r="I218" i="90"/>
  <c r="I217" i="90"/>
  <c r="I216" i="90"/>
  <c r="I215" i="90"/>
  <c r="I214" i="90"/>
  <c r="I213" i="90"/>
  <c r="I212" i="90"/>
  <c r="I211" i="90"/>
  <c r="I210" i="90"/>
  <c r="I209" i="90"/>
  <c r="I208" i="90"/>
  <c r="I207" i="90"/>
  <c r="I206" i="90"/>
  <c r="I205" i="90"/>
  <c r="I204" i="90"/>
  <c r="I203" i="90"/>
  <c r="I202" i="90"/>
  <c r="I201" i="90"/>
  <c r="I200" i="90"/>
  <c r="I199" i="90"/>
  <c r="I198" i="90"/>
  <c r="I197" i="90"/>
  <c r="I196" i="90"/>
  <c r="I195" i="90"/>
  <c r="I194" i="90"/>
  <c r="I193" i="90"/>
  <c r="I192" i="90"/>
  <c r="I191" i="90"/>
  <c r="I190" i="90"/>
  <c r="I189" i="90"/>
  <c r="I188" i="90"/>
  <c r="I187" i="90"/>
  <c r="I186" i="90"/>
  <c r="I185" i="90"/>
  <c r="I184" i="90"/>
  <c r="I183" i="90"/>
  <c r="I182" i="90"/>
  <c r="I181" i="90"/>
  <c r="I180" i="90"/>
  <c r="I179" i="90"/>
  <c r="I178" i="90"/>
  <c r="I177" i="90"/>
  <c r="I176" i="90"/>
  <c r="I175" i="90"/>
  <c r="I174" i="90"/>
  <c r="I173" i="90"/>
  <c r="I172" i="90"/>
  <c r="I171" i="90"/>
  <c r="I170" i="90"/>
  <c r="I169" i="90"/>
  <c r="I168" i="90"/>
  <c r="I167" i="90"/>
  <c r="I166" i="90"/>
  <c r="I165" i="90"/>
  <c r="I164" i="90"/>
  <c r="I163" i="90"/>
  <c r="I162" i="90"/>
  <c r="I161" i="90"/>
  <c r="I160" i="90"/>
  <c r="I159" i="90"/>
  <c r="I158" i="90"/>
  <c r="I157" i="90"/>
  <c r="I156" i="90"/>
  <c r="I155" i="90"/>
  <c r="I154" i="90"/>
  <c r="I153" i="90"/>
  <c r="I152" i="90"/>
  <c r="I151" i="90"/>
  <c r="I150" i="90"/>
  <c r="I149" i="90"/>
  <c r="I148" i="90"/>
  <c r="I147" i="90"/>
  <c r="I146" i="90"/>
  <c r="I145" i="90"/>
  <c r="I144" i="90"/>
  <c r="I143" i="90"/>
  <c r="I142" i="90"/>
  <c r="I141" i="90"/>
  <c r="I140" i="90"/>
  <c r="I139" i="90"/>
  <c r="I138" i="90"/>
  <c r="I137" i="90"/>
  <c r="I136" i="90"/>
  <c r="I135" i="90"/>
  <c r="I134" i="90"/>
  <c r="I133" i="90"/>
  <c r="I132" i="90"/>
  <c r="I131" i="90"/>
  <c r="I130" i="90"/>
  <c r="I129" i="90"/>
  <c r="I128" i="90"/>
  <c r="I127" i="90"/>
  <c r="I126" i="90"/>
  <c r="I125" i="90"/>
  <c r="I124" i="90"/>
  <c r="I123" i="90"/>
  <c r="I122" i="90"/>
  <c r="I121" i="90"/>
  <c r="I120" i="90"/>
  <c r="I119" i="90"/>
  <c r="I118" i="90"/>
  <c r="I117" i="90"/>
  <c r="I116" i="90"/>
  <c r="I115" i="90"/>
  <c r="I114" i="90"/>
  <c r="I113" i="90"/>
  <c r="I112" i="90"/>
  <c r="I111" i="90"/>
  <c r="I110" i="90"/>
  <c r="I109" i="90"/>
  <c r="I108" i="90"/>
  <c r="I107" i="90"/>
  <c r="I106" i="90"/>
  <c r="I105" i="90"/>
  <c r="I104" i="90"/>
  <c r="I103" i="90"/>
  <c r="I102" i="90"/>
  <c r="I101" i="90"/>
  <c r="I100" i="90"/>
  <c r="I99" i="90"/>
  <c r="I98" i="90"/>
  <c r="I97" i="90"/>
  <c r="I96" i="90"/>
  <c r="I95" i="90"/>
  <c r="I94" i="90"/>
  <c r="I93" i="90"/>
  <c r="I92" i="90"/>
  <c r="I91" i="90"/>
  <c r="I90" i="90"/>
  <c r="I89" i="90"/>
  <c r="I88" i="90"/>
  <c r="I87" i="90"/>
  <c r="I86" i="90"/>
  <c r="I85" i="90"/>
  <c r="I84" i="90"/>
  <c r="I83" i="90"/>
  <c r="I82" i="90"/>
  <c r="I81" i="90"/>
  <c r="I80" i="90"/>
  <c r="I79" i="90"/>
  <c r="I78" i="90"/>
  <c r="I77" i="90"/>
  <c r="I76" i="90"/>
  <c r="I75" i="90"/>
  <c r="I74" i="90"/>
  <c r="I73" i="90"/>
  <c r="I72" i="90"/>
  <c r="I71" i="90"/>
  <c r="I70" i="90"/>
  <c r="I69" i="90"/>
  <c r="I68" i="90"/>
  <c r="I67" i="90"/>
  <c r="I66" i="90"/>
  <c r="I65" i="90"/>
  <c r="I64" i="90"/>
  <c r="I63" i="90"/>
  <c r="I62" i="90"/>
  <c r="I61" i="90"/>
  <c r="I60" i="90"/>
  <c r="I59" i="90"/>
  <c r="I58" i="90"/>
  <c r="I57" i="90"/>
  <c r="I56" i="90"/>
  <c r="I55" i="90"/>
  <c r="I54" i="90"/>
  <c r="I53" i="90"/>
  <c r="I52" i="90"/>
  <c r="I51" i="90"/>
  <c r="I50" i="90"/>
  <c r="I49" i="90"/>
  <c r="I48" i="90"/>
  <c r="I47" i="90"/>
  <c r="I46" i="90"/>
  <c r="I45" i="90"/>
  <c r="I44" i="90"/>
  <c r="I43" i="90"/>
  <c r="I42" i="90"/>
  <c r="I41" i="90"/>
  <c r="I40" i="90"/>
  <c r="I39" i="90"/>
  <c r="I38" i="90"/>
  <c r="I37" i="90"/>
  <c r="I36" i="90"/>
  <c r="I35" i="90"/>
  <c r="I34" i="90"/>
  <c r="I33" i="90"/>
  <c r="I32" i="90"/>
  <c r="I31" i="90"/>
  <c r="I30" i="90"/>
  <c r="I29" i="90"/>
  <c r="I28" i="90"/>
  <c r="I27" i="90"/>
  <c r="I26" i="90"/>
  <c r="I25" i="90"/>
  <c r="I24" i="90"/>
  <c r="I23" i="90"/>
  <c r="I22" i="90"/>
  <c r="I21" i="90"/>
  <c r="I20" i="90"/>
  <c r="I19" i="90"/>
  <c r="I18" i="90"/>
  <c r="I17" i="90"/>
  <c r="I16" i="90"/>
  <c r="P968" i="90" l="1"/>
  <c r="P967" i="90"/>
  <c r="P966" i="90"/>
  <c r="P965" i="90"/>
  <c r="N968" i="90"/>
  <c r="M968" i="90"/>
  <c r="N967" i="90"/>
  <c r="M967" i="90"/>
  <c r="N966" i="90"/>
  <c r="M966" i="90"/>
  <c r="N965" i="90"/>
  <c r="M965" i="90"/>
  <c r="P654" i="90"/>
  <c r="P653" i="90"/>
  <c r="P652" i="90"/>
  <c r="P651" i="90"/>
  <c r="N654" i="90"/>
  <c r="M654" i="90"/>
  <c r="N653" i="90"/>
  <c r="M653" i="90"/>
  <c r="N652" i="90"/>
  <c r="M652" i="90"/>
  <c r="N651" i="90"/>
  <c r="M651" i="90"/>
  <c r="P337" i="90"/>
  <c r="P338" i="90"/>
  <c r="P339" i="90"/>
  <c r="P340" i="90"/>
  <c r="M337" i="90"/>
  <c r="N337" i="90"/>
  <c r="M338" i="90"/>
  <c r="N338" i="90"/>
  <c r="M339" i="90"/>
  <c r="N339" i="90"/>
  <c r="M340" i="90"/>
  <c r="N340" i="90"/>
  <c r="N24" i="90"/>
  <c r="N23" i="90"/>
  <c r="N22" i="90"/>
  <c r="N21" i="90"/>
  <c r="M15" i="90"/>
  <c r="O15" i="90" s="1"/>
  <c r="M16" i="90"/>
  <c r="O16" i="90" s="1"/>
  <c r="M17" i="90"/>
  <c r="O17" i="90" s="1"/>
  <c r="M18" i="90"/>
  <c r="O18" i="90" s="1"/>
  <c r="M19" i="90"/>
  <c r="O19" i="90" s="1"/>
  <c r="M20" i="90"/>
  <c r="O20" i="90" s="1"/>
  <c r="M21" i="90"/>
  <c r="M22" i="90"/>
  <c r="M23" i="90"/>
  <c r="M24" i="90"/>
  <c r="M25" i="90"/>
  <c r="O25" i="90" s="1"/>
  <c r="M26" i="90"/>
  <c r="O26" i="90" s="1"/>
  <c r="M27" i="90"/>
  <c r="O27" i="90" s="1"/>
  <c r="M28" i="90"/>
  <c r="O28" i="90" s="1"/>
  <c r="M29" i="90"/>
  <c r="O29" i="90" s="1"/>
  <c r="M30" i="90"/>
  <c r="O30" i="90" s="1"/>
  <c r="M31" i="90"/>
  <c r="O31" i="90" s="1"/>
  <c r="M32" i="90"/>
  <c r="O32" i="90" s="1"/>
  <c r="M33" i="90"/>
  <c r="O33" i="90" s="1"/>
  <c r="M34" i="90"/>
  <c r="O34" i="90" s="1"/>
  <c r="M35" i="90"/>
  <c r="O35" i="90" s="1"/>
  <c r="M36" i="90"/>
  <c r="O36" i="90" s="1"/>
  <c r="M37" i="90"/>
  <c r="O37" i="90" s="1"/>
  <c r="M38" i="90"/>
  <c r="O38" i="90" s="1"/>
  <c r="M39" i="90"/>
  <c r="O39" i="90" s="1"/>
  <c r="M40" i="90"/>
  <c r="O40" i="90" s="1"/>
  <c r="M41" i="90"/>
  <c r="O41" i="90" s="1"/>
  <c r="M42" i="90"/>
  <c r="O42" i="90" s="1"/>
  <c r="M43" i="90"/>
  <c r="O43" i="90" s="1"/>
  <c r="M44" i="90"/>
  <c r="O44" i="90" s="1"/>
  <c r="M45" i="90"/>
  <c r="O45" i="90" s="1"/>
  <c r="M46" i="90"/>
  <c r="O46" i="90" s="1"/>
  <c r="M47" i="90"/>
  <c r="O47" i="90" s="1"/>
  <c r="M48" i="90"/>
  <c r="O48" i="90" s="1"/>
  <c r="M49" i="90"/>
  <c r="O49" i="90" s="1"/>
  <c r="M50" i="90"/>
  <c r="O50" i="90" s="1"/>
  <c r="M51" i="90"/>
  <c r="O51" i="90" s="1"/>
  <c r="M52" i="90"/>
  <c r="O52" i="90" s="1"/>
  <c r="M53" i="90"/>
  <c r="O53" i="90" s="1"/>
  <c r="M54" i="90"/>
  <c r="O54" i="90" s="1"/>
  <c r="M55" i="90"/>
  <c r="O55" i="90" s="1"/>
  <c r="M56" i="90"/>
  <c r="O56" i="90" s="1"/>
  <c r="M57" i="90"/>
  <c r="O57" i="90" s="1"/>
  <c r="M58" i="90"/>
  <c r="O58" i="90" s="1"/>
  <c r="M59" i="90"/>
  <c r="O59" i="90" s="1"/>
  <c r="M60" i="90"/>
  <c r="O60" i="90" s="1"/>
  <c r="M61" i="90"/>
  <c r="O61" i="90" s="1"/>
  <c r="M62" i="90"/>
  <c r="O62" i="90" s="1"/>
  <c r="M63" i="90"/>
  <c r="O63" i="90" s="1"/>
  <c r="M64" i="90"/>
  <c r="O64" i="90" s="1"/>
  <c r="M65" i="90"/>
  <c r="O65" i="90" s="1"/>
  <c r="M66" i="90"/>
  <c r="O66" i="90" s="1"/>
  <c r="M67" i="90"/>
  <c r="O67" i="90" s="1"/>
  <c r="M68" i="90"/>
  <c r="O68" i="90" s="1"/>
  <c r="M69" i="90"/>
  <c r="O69" i="90" s="1"/>
  <c r="M70" i="90"/>
  <c r="O70" i="90" s="1"/>
  <c r="M71" i="90"/>
  <c r="O71" i="90" s="1"/>
  <c r="M72" i="90"/>
  <c r="O72" i="90" s="1"/>
  <c r="M73" i="90"/>
  <c r="O73" i="90" s="1"/>
  <c r="M74" i="90"/>
  <c r="O74" i="90" s="1"/>
  <c r="M75" i="90"/>
  <c r="O75" i="90" s="1"/>
  <c r="M76" i="90"/>
  <c r="O76" i="90" s="1"/>
  <c r="M77" i="90"/>
  <c r="O77" i="90" s="1"/>
  <c r="M78" i="90"/>
  <c r="O78" i="90" s="1"/>
  <c r="M79" i="90"/>
  <c r="O79" i="90" s="1"/>
  <c r="M80" i="90"/>
  <c r="O80" i="90" s="1"/>
  <c r="M81" i="90"/>
  <c r="O81" i="90" s="1"/>
  <c r="M82" i="90"/>
  <c r="O82" i="90" s="1"/>
  <c r="M83" i="90"/>
  <c r="O83" i="90" s="1"/>
  <c r="M84" i="90"/>
  <c r="O84" i="90" s="1"/>
  <c r="M85" i="90"/>
  <c r="O85" i="90" s="1"/>
  <c r="M86" i="90"/>
  <c r="O86" i="90" s="1"/>
  <c r="M87" i="90"/>
  <c r="O87" i="90" s="1"/>
  <c r="M88" i="90"/>
  <c r="O88" i="90" s="1"/>
  <c r="M89" i="90"/>
  <c r="O89" i="90" s="1"/>
  <c r="M90" i="90"/>
  <c r="O90" i="90" s="1"/>
  <c r="M91" i="90"/>
  <c r="O91" i="90" s="1"/>
  <c r="M92" i="90"/>
  <c r="O92" i="90" s="1"/>
  <c r="M93" i="90"/>
  <c r="O93" i="90" s="1"/>
  <c r="M94" i="90"/>
  <c r="O94" i="90" s="1"/>
  <c r="M95" i="90"/>
  <c r="O95" i="90" s="1"/>
  <c r="M96" i="90"/>
  <c r="O96" i="90" s="1"/>
  <c r="M97" i="90"/>
  <c r="O97" i="90" s="1"/>
  <c r="M98" i="90"/>
  <c r="O98" i="90" s="1"/>
  <c r="M99" i="90"/>
  <c r="O99" i="90" s="1"/>
  <c r="M100" i="90"/>
  <c r="O100" i="90" s="1"/>
  <c r="M101" i="90"/>
  <c r="O101" i="90" s="1"/>
  <c r="M102" i="90"/>
  <c r="O102" i="90" s="1"/>
  <c r="M103" i="90"/>
  <c r="O103" i="90" s="1"/>
  <c r="M104" i="90"/>
  <c r="O104" i="90" s="1"/>
  <c r="M105" i="90"/>
  <c r="O105" i="90" s="1"/>
  <c r="M106" i="90"/>
  <c r="O106" i="90" s="1"/>
  <c r="M107" i="90"/>
  <c r="O107" i="90" s="1"/>
  <c r="M108" i="90"/>
  <c r="O108" i="90" s="1"/>
  <c r="M109" i="90"/>
  <c r="O109" i="90" s="1"/>
  <c r="M110" i="90"/>
  <c r="O110" i="90" s="1"/>
  <c r="M111" i="90"/>
  <c r="O111" i="90" s="1"/>
  <c r="M112" i="90"/>
  <c r="O112" i="90" s="1"/>
  <c r="M113" i="90"/>
  <c r="O113" i="90" s="1"/>
  <c r="M114" i="90"/>
  <c r="O114" i="90" s="1"/>
  <c r="M115" i="90"/>
  <c r="O115" i="90" s="1"/>
  <c r="M116" i="90"/>
  <c r="O116" i="90" s="1"/>
  <c r="M117" i="90"/>
  <c r="O117" i="90" s="1"/>
  <c r="M118" i="90"/>
  <c r="O118" i="90" s="1"/>
  <c r="M119" i="90"/>
  <c r="O119" i="90" s="1"/>
  <c r="M120" i="90"/>
  <c r="O120" i="90" s="1"/>
  <c r="M121" i="90"/>
  <c r="O121" i="90" s="1"/>
  <c r="M122" i="90"/>
  <c r="O122" i="90" s="1"/>
  <c r="M123" i="90"/>
  <c r="O123" i="90" s="1"/>
  <c r="M124" i="90"/>
  <c r="O124" i="90" s="1"/>
  <c r="M125" i="90"/>
  <c r="O125" i="90" s="1"/>
  <c r="M126" i="90"/>
  <c r="O126" i="90" s="1"/>
  <c r="M127" i="90"/>
  <c r="O127" i="90" s="1"/>
  <c r="M128" i="90"/>
  <c r="O128" i="90" s="1"/>
  <c r="M129" i="90"/>
  <c r="O129" i="90" s="1"/>
  <c r="M130" i="90"/>
  <c r="O130" i="90" s="1"/>
  <c r="M131" i="90"/>
  <c r="O131" i="90" s="1"/>
  <c r="M132" i="90"/>
  <c r="O132" i="90" s="1"/>
  <c r="M133" i="90"/>
  <c r="O133" i="90" s="1"/>
  <c r="M134" i="90"/>
  <c r="O134" i="90" s="1"/>
  <c r="M135" i="90"/>
  <c r="O135" i="90" s="1"/>
  <c r="M136" i="90"/>
  <c r="O136" i="90" s="1"/>
  <c r="M137" i="90"/>
  <c r="O137" i="90" s="1"/>
  <c r="M138" i="90"/>
  <c r="O138" i="90" s="1"/>
  <c r="M139" i="90"/>
  <c r="O139" i="90" s="1"/>
  <c r="M140" i="90"/>
  <c r="O140" i="90" s="1"/>
  <c r="M141" i="90"/>
  <c r="O141" i="90" s="1"/>
  <c r="M142" i="90"/>
  <c r="O142" i="90" s="1"/>
  <c r="M143" i="90"/>
  <c r="O143" i="90" s="1"/>
  <c r="M144" i="90"/>
  <c r="O144" i="90" s="1"/>
  <c r="M145" i="90"/>
  <c r="O145" i="90" s="1"/>
  <c r="M146" i="90"/>
  <c r="O146" i="90" s="1"/>
  <c r="M147" i="90"/>
  <c r="O147" i="90" s="1"/>
  <c r="M148" i="90"/>
  <c r="O148" i="90" s="1"/>
  <c r="M149" i="90"/>
  <c r="O149" i="90" s="1"/>
  <c r="M150" i="90"/>
  <c r="O150" i="90" s="1"/>
  <c r="M151" i="90"/>
  <c r="O151" i="90" s="1"/>
  <c r="M152" i="90"/>
  <c r="O152" i="90" s="1"/>
  <c r="M153" i="90"/>
  <c r="O153" i="90" s="1"/>
  <c r="M154" i="90"/>
  <c r="O154" i="90" s="1"/>
  <c r="M155" i="90"/>
  <c r="O155" i="90" s="1"/>
  <c r="M156" i="90"/>
  <c r="O156" i="90" s="1"/>
  <c r="M157" i="90"/>
  <c r="O157" i="90" s="1"/>
  <c r="M158" i="90"/>
  <c r="O158" i="90" s="1"/>
  <c r="M159" i="90"/>
  <c r="O159" i="90" s="1"/>
  <c r="M160" i="90"/>
  <c r="O160" i="90" s="1"/>
  <c r="M161" i="90"/>
  <c r="O161" i="90" s="1"/>
  <c r="M162" i="90"/>
  <c r="O162" i="90" s="1"/>
  <c r="M163" i="90"/>
  <c r="O163" i="90" s="1"/>
  <c r="M164" i="90"/>
  <c r="O164" i="90" s="1"/>
  <c r="M165" i="90"/>
  <c r="O165" i="90" s="1"/>
  <c r="M166" i="90"/>
  <c r="O166" i="90" s="1"/>
  <c r="M167" i="90"/>
  <c r="O167" i="90" s="1"/>
  <c r="M168" i="90"/>
  <c r="O168" i="90" s="1"/>
  <c r="M169" i="90"/>
  <c r="O169" i="90" s="1"/>
  <c r="M170" i="90"/>
  <c r="O170" i="90" s="1"/>
  <c r="M171" i="90"/>
  <c r="O171" i="90" s="1"/>
  <c r="M172" i="90"/>
  <c r="O172" i="90" s="1"/>
  <c r="M173" i="90"/>
  <c r="O173" i="90" s="1"/>
  <c r="M174" i="90"/>
  <c r="O174" i="90" s="1"/>
  <c r="M175" i="90"/>
  <c r="O175" i="90" s="1"/>
  <c r="M176" i="90"/>
  <c r="O176" i="90" s="1"/>
  <c r="M177" i="90"/>
  <c r="O177" i="90" s="1"/>
  <c r="M178" i="90"/>
  <c r="O178" i="90" s="1"/>
  <c r="M179" i="90"/>
  <c r="O179" i="90" s="1"/>
  <c r="M180" i="90"/>
  <c r="O180" i="90" s="1"/>
  <c r="M181" i="90"/>
  <c r="O181" i="90" s="1"/>
  <c r="M182" i="90"/>
  <c r="O182" i="90" s="1"/>
  <c r="M183" i="90"/>
  <c r="O183" i="90" s="1"/>
  <c r="M184" i="90"/>
  <c r="O184" i="90" s="1"/>
  <c r="M185" i="90"/>
  <c r="O185" i="90" s="1"/>
  <c r="M186" i="90"/>
  <c r="O186" i="90" s="1"/>
  <c r="M187" i="90"/>
  <c r="O187" i="90" s="1"/>
  <c r="M188" i="90"/>
  <c r="O188" i="90" s="1"/>
  <c r="M189" i="90"/>
  <c r="O189" i="90" s="1"/>
  <c r="M190" i="90"/>
  <c r="O190" i="90" s="1"/>
  <c r="M191" i="90"/>
  <c r="O191" i="90" s="1"/>
  <c r="M192" i="90"/>
  <c r="O192" i="90" s="1"/>
  <c r="M193" i="90"/>
  <c r="O193" i="90" s="1"/>
  <c r="M194" i="90"/>
  <c r="O194" i="90" s="1"/>
  <c r="M195" i="90"/>
  <c r="O195" i="90" s="1"/>
  <c r="M196" i="90"/>
  <c r="O196" i="90" s="1"/>
  <c r="M197" i="90"/>
  <c r="O197" i="90" s="1"/>
  <c r="M198" i="90"/>
  <c r="O198" i="90" s="1"/>
  <c r="M199" i="90"/>
  <c r="O199" i="90" s="1"/>
  <c r="M200" i="90"/>
  <c r="O200" i="90" s="1"/>
  <c r="M201" i="90"/>
  <c r="O201" i="90" s="1"/>
  <c r="M202" i="90"/>
  <c r="O202" i="90" s="1"/>
  <c r="M203" i="90"/>
  <c r="O203" i="90" s="1"/>
  <c r="M204" i="90"/>
  <c r="O204" i="90" s="1"/>
  <c r="M205" i="90"/>
  <c r="O205" i="90" s="1"/>
  <c r="M206" i="90"/>
  <c r="O206" i="90" s="1"/>
  <c r="M207" i="90"/>
  <c r="O207" i="90" s="1"/>
  <c r="M208" i="90"/>
  <c r="O208" i="90" s="1"/>
  <c r="M209" i="90"/>
  <c r="O209" i="90" s="1"/>
  <c r="M210" i="90"/>
  <c r="O210" i="90" s="1"/>
  <c r="M211" i="90"/>
  <c r="O211" i="90" s="1"/>
  <c r="M212" i="90"/>
  <c r="O212" i="90" s="1"/>
  <c r="M213" i="90"/>
  <c r="O213" i="90" s="1"/>
  <c r="M214" i="90"/>
  <c r="O214" i="90" s="1"/>
  <c r="M215" i="90"/>
  <c r="O215" i="90" s="1"/>
  <c r="M216" i="90"/>
  <c r="O216" i="90" s="1"/>
  <c r="M217" i="90"/>
  <c r="O217" i="90" s="1"/>
  <c r="M218" i="90"/>
  <c r="O218" i="90" s="1"/>
  <c r="M219" i="90"/>
  <c r="O219" i="90" s="1"/>
  <c r="M220" i="90"/>
  <c r="O220" i="90" s="1"/>
  <c r="M221" i="90"/>
  <c r="O221" i="90" s="1"/>
  <c r="M222" i="90"/>
  <c r="O222" i="90" s="1"/>
  <c r="M223" i="90"/>
  <c r="O223" i="90" s="1"/>
  <c r="M224" i="90"/>
  <c r="O224" i="90" s="1"/>
  <c r="M225" i="90"/>
  <c r="O225" i="90" s="1"/>
  <c r="M226" i="90"/>
  <c r="O226" i="90" s="1"/>
  <c r="M227" i="90"/>
  <c r="O227" i="90" s="1"/>
  <c r="M228" i="90"/>
  <c r="O228" i="90" s="1"/>
  <c r="M229" i="90"/>
  <c r="O229" i="90" s="1"/>
  <c r="M230" i="90"/>
  <c r="O230" i="90" s="1"/>
  <c r="M231" i="90"/>
  <c r="O231" i="90" s="1"/>
  <c r="M232" i="90"/>
  <c r="O232" i="90" s="1"/>
  <c r="M233" i="90"/>
  <c r="O233" i="90" s="1"/>
  <c r="M234" i="90"/>
  <c r="O234" i="90" s="1"/>
  <c r="M235" i="90"/>
  <c r="O235" i="90" s="1"/>
  <c r="M236" i="90"/>
  <c r="O236" i="90" s="1"/>
  <c r="M237" i="90"/>
  <c r="O237" i="90" s="1"/>
  <c r="M238" i="90"/>
  <c r="O238" i="90" s="1"/>
  <c r="M239" i="90"/>
  <c r="O239" i="90" s="1"/>
  <c r="M240" i="90"/>
  <c r="O240" i="90" s="1"/>
  <c r="M241" i="90"/>
  <c r="O241" i="90" s="1"/>
  <c r="M242" i="90"/>
  <c r="O242" i="90" s="1"/>
  <c r="M243" i="90"/>
  <c r="O243" i="90" s="1"/>
  <c r="M244" i="90"/>
  <c r="O244" i="90" s="1"/>
  <c r="M245" i="90"/>
  <c r="O245" i="90" s="1"/>
  <c r="M246" i="90"/>
  <c r="O246" i="90" s="1"/>
  <c r="M247" i="90"/>
  <c r="O247" i="90" s="1"/>
  <c r="M248" i="90"/>
  <c r="O248" i="90" s="1"/>
  <c r="M249" i="90"/>
  <c r="O249" i="90" s="1"/>
  <c r="M250" i="90"/>
  <c r="O250" i="90" s="1"/>
  <c r="M251" i="90"/>
  <c r="O251" i="90" s="1"/>
  <c r="M252" i="90"/>
  <c r="O252" i="90" s="1"/>
  <c r="M253" i="90"/>
  <c r="O253" i="90" s="1"/>
  <c r="M254" i="90"/>
  <c r="O254" i="90" s="1"/>
  <c r="M255" i="90"/>
  <c r="O255" i="90" s="1"/>
  <c r="M256" i="90"/>
  <c r="O256" i="90" s="1"/>
  <c r="M257" i="90"/>
  <c r="O257" i="90" s="1"/>
  <c r="M258" i="90"/>
  <c r="O258" i="90" s="1"/>
  <c r="M259" i="90"/>
  <c r="O259" i="90" s="1"/>
  <c r="M260" i="90"/>
  <c r="O260" i="90" s="1"/>
  <c r="M261" i="90"/>
  <c r="O261" i="90" s="1"/>
  <c r="M262" i="90"/>
  <c r="O262" i="90" s="1"/>
  <c r="M263" i="90"/>
  <c r="O263" i="90" s="1"/>
  <c r="M264" i="90"/>
  <c r="O264" i="90" s="1"/>
  <c r="M265" i="90"/>
  <c r="O265" i="90" s="1"/>
  <c r="M266" i="90"/>
  <c r="O266" i="90" s="1"/>
  <c r="M267" i="90"/>
  <c r="O267" i="90" s="1"/>
  <c r="M268" i="90"/>
  <c r="O268" i="90" s="1"/>
  <c r="M269" i="90"/>
  <c r="O269" i="90" s="1"/>
  <c r="M270" i="90"/>
  <c r="O270" i="90" s="1"/>
  <c r="M271" i="90"/>
  <c r="O271" i="90" s="1"/>
  <c r="M272" i="90"/>
  <c r="O272" i="90" s="1"/>
  <c r="M273" i="90"/>
  <c r="O273" i="90" s="1"/>
  <c r="M274" i="90"/>
  <c r="O274" i="90" s="1"/>
  <c r="M275" i="90"/>
  <c r="O275" i="90" s="1"/>
  <c r="M276" i="90"/>
  <c r="O276" i="90" s="1"/>
  <c r="M277" i="90"/>
  <c r="O277" i="90" s="1"/>
  <c r="M278" i="90"/>
  <c r="O278" i="90" s="1"/>
  <c r="M279" i="90"/>
  <c r="O279" i="90" s="1"/>
  <c r="M280" i="90"/>
  <c r="O280" i="90" s="1"/>
  <c r="M281" i="90"/>
  <c r="O281" i="90" s="1"/>
  <c r="M282" i="90"/>
  <c r="O282" i="90" s="1"/>
  <c r="M283" i="90"/>
  <c r="O283" i="90" s="1"/>
  <c r="M284" i="90"/>
  <c r="O284" i="90" s="1"/>
  <c r="M285" i="90"/>
  <c r="O285" i="90" s="1"/>
  <c r="M286" i="90"/>
  <c r="O286" i="90" s="1"/>
  <c r="M287" i="90"/>
  <c r="O287" i="90" s="1"/>
  <c r="M288" i="90"/>
  <c r="O288" i="90" s="1"/>
  <c r="M289" i="90"/>
  <c r="O289" i="90" s="1"/>
  <c r="M290" i="90"/>
  <c r="O290" i="90" s="1"/>
  <c r="M291" i="90"/>
  <c r="O291" i="90" s="1"/>
  <c r="M292" i="90"/>
  <c r="O292" i="90" s="1"/>
  <c r="M293" i="90"/>
  <c r="O293" i="90" s="1"/>
  <c r="M294" i="90"/>
  <c r="O294" i="90" s="1"/>
  <c r="M295" i="90"/>
  <c r="O295" i="90" s="1"/>
  <c r="M296" i="90"/>
  <c r="O296" i="90" s="1"/>
  <c r="M297" i="90"/>
  <c r="O297" i="90" s="1"/>
  <c r="M298" i="90"/>
  <c r="O298" i="90" s="1"/>
  <c r="M299" i="90"/>
  <c r="O299" i="90" s="1"/>
  <c r="M300" i="90"/>
  <c r="O300" i="90" s="1"/>
  <c r="M301" i="90"/>
  <c r="O301" i="90" s="1"/>
  <c r="M302" i="90"/>
  <c r="O302" i="90" s="1"/>
  <c r="M303" i="90"/>
  <c r="O303" i="90" s="1"/>
  <c r="M304" i="90"/>
  <c r="O304" i="90" s="1"/>
  <c r="M305" i="90"/>
  <c r="O305" i="90" s="1"/>
  <c r="M306" i="90"/>
  <c r="O306" i="90" s="1"/>
  <c r="M307" i="90"/>
  <c r="O307" i="90" s="1"/>
  <c r="M308" i="90"/>
  <c r="O308" i="90" s="1"/>
  <c r="M309" i="90"/>
  <c r="O309" i="90" s="1"/>
  <c r="M310" i="90"/>
  <c r="O310" i="90" s="1"/>
  <c r="M311" i="90"/>
  <c r="O311" i="90" s="1"/>
  <c r="M312" i="90"/>
  <c r="O312" i="90" s="1"/>
  <c r="M313" i="90"/>
  <c r="O313" i="90" s="1"/>
  <c r="M314" i="90"/>
  <c r="O314" i="90" s="1"/>
  <c r="M315" i="90"/>
  <c r="O315" i="90" s="1"/>
  <c r="M316" i="90"/>
  <c r="O316" i="90" s="1"/>
  <c r="M317" i="90"/>
  <c r="O317" i="90" s="1"/>
  <c r="M318" i="90"/>
  <c r="O318" i="90" s="1"/>
  <c r="M319" i="90"/>
  <c r="O319" i="90" s="1"/>
  <c r="M320" i="90"/>
  <c r="O320" i="90" s="1"/>
  <c r="M321" i="90"/>
  <c r="O321" i="90" s="1"/>
  <c r="M322" i="90"/>
  <c r="O322" i="90" s="1"/>
  <c r="M323" i="90"/>
  <c r="O323" i="90" s="1"/>
  <c r="M324" i="90"/>
  <c r="O324" i="90" s="1"/>
  <c r="M325" i="90"/>
  <c r="O325" i="90" s="1"/>
  <c r="M326" i="90"/>
  <c r="O326" i="90" s="1"/>
  <c r="M327" i="90"/>
  <c r="O327" i="90" s="1"/>
  <c r="M328" i="90"/>
  <c r="O328" i="90" s="1"/>
  <c r="M329" i="90"/>
  <c r="O329" i="90" s="1"/>
  <c r="M330" i="90"/>
  <c r="O330" i="90" s="1"/>
  <c r="M331" i="90"/>
  <c r="O331" i="90" s="1"/>
  <c r="M332" i="90"/>
  <c r="O332" i="90" s="1"/>
  <c r="M333" i="90"/>
  <c r="O333" i="90" s="1"/>
  <c r="M334" i="90"/>
  <c r="O334" i="90" s="1"/>
  <c r="M335" i="90"/>
  <c r="O335" i="90" s="1"/>
  <c r="M341" i="90"/>
  <c r="O341" i="90" s="1"/>
  <c r="M342" i="90"/>
  <c r="O342" i="90" s="1"/>
  <c r="M343" i="90"/>
  <c r="O343" i="90" s="1"/>
  <c r="M344" i="90"/>
  <c r="O344" i="90" s="1"/>
  <c r="M345" i="90"/>
  <c r="O345" i="90" s="1"/>
  <c r="M346" i="90"/>
  <c r="O346" i="90" s="1"/>
  <c r="M347" i="90"/>
  <c r="O347" i="90" s="1"/>
  <c r="M348" i="90"/>
  <c r="O348" i="90" s="1"/>
  <c r="M349" i="90"/>
  <c r="O349" i="90" s="1"/>
  <c r="M350" i="90"/>
  <c r="O350" i="90" s="1"/>
  <c r="M351" i="90"/>
  <c r="O351" i="90" s="1"/>
  <c r="M352" i="90"/>
  <c r="O352" i="90" s="1"/>
  <c r="M353" i="90"/>
  <c r="O353" i="90" s="1"/>
  <c r="M354" i="90"/>
  <c r="O354" i="90" s="1"/>
  <c r="M355" i="90"/>
  <c r="O355" i="90" s="1"/>
  <c r="M356" i="90"/>
  <c r="O356" i="90" s="1"/>
  <c r="M357" i="90"/>
  <c r="O357" i="90" s="1"/>
  <c r="M358" i="90"/>
  <c r="O358" i="90" s="1"/>
  <c r="M359" i="90"/>
  <c r="O359" i="90" s="1"/>
  <c r="M360" i="90"/>
  <c r="O360" i="90" s="1"/>
  <c r="M361" i="90"/>
  <c r="O361" i="90" s="1"/>
  <c r="M362" i="90"/>
  <c r="O362" i="90" s="1"/>
  <c r="M363" i="90"/>
  <c r="O363" i="90" s="1"/>
  <c r="M364" i="90"/>
  <c r="O364" i="90" s="1"/>
  <c r="M365" i="90"/>
  <c r="O365" i="90" s="1"/>
  <c r="M366" i="90"/>
  <c r="O366" i="90" s="1"/>
  <c r="M367" i="90"/>
  <c r="O367" i="90" s="1"/>
  <c r="M368" i="90"/>
  <c r="O368" i="90" s="1"/>
  <c r="M369" i="90"/>
  <c r="O369" i="90" s="1"/>
  <c r="M370" i="90"/>
  <c r="O370" i="90" s="1"/>
  <c r="M371" i="90"/>
  <c r="O371" i="90" s="1"/>
  <c r="M372" i="90"/>
  <c r="O372" i="90" s="1"/>
  <c r="M373" i="90"/>
  <c r="O373" i="90" s="1"/>
  <c r="M374" i="90"/>
  <c r="O374" i="90" s="1"/>
  <c r="M375" i="90"/>
  <c r="O375" i="90" s="1"/>
  <c r="M376" i="90"/>
  <c r="O376" i="90" s="1"/>
  <c r="M377" i="90"/>
  <c r="O377" i="90" s="1"/>
  <c r="M378" i="90"/>
  <c r="O378" i="90" s="1"/>
  <c r="M379" i="90"/>
  <c r="O379" i="90" s="1"/>
  <c r="M380" i="90"/>
  <c r="O380" i="90" s="1"/>
  <c r="M381" i="90"/>
  <c r="O381" i="90" s="1"/>
  <c r="M382" i="90"/>
  <c r="O382" i="90" s="1"/>
  <c r="M383" i="90"/>
  <c r="O383" i="90" s="1"/>
  <c r="M384" i="90"/>
  <c r="O384" i="90" s="1"/>
  <c r="M385" i="90"/>
  <c r="O385" i="90" s="1"/>
  <c r="M386" i="90"/>
  <c r="O386" i="90" s="1"/>
  <c r="M387" i="90"/>
  <c r="O387" i="90" s="1"/>
  <c r="M388" i="90"/>
  <c r="O388" i="90" s="1"/>
  <c r="M389" i="90"/>
  <c r="O389" i="90" s="1"/>
  <c r="M390" i="90"/>
  <c r="O390" i="90" s="1"/>
  <c r="M391" i="90"/>
  <c r="O391" i="90" s="1"/>
  <c r="M392" i="90"/>
  <c r="O392" i="90" s="1"/>
  <c r="M393" i="90"/>
  <c r="O393" i="90" s="1"/>
  <c r="M394" i="90"/>
  <c r="O394" i="90" s="1"/>
  <c r="M395" i="90"/>
  <c r="O395" i="90" s="1"/>
  <c r="M396" i="90"/>
  <c r="O396" i="90" s="1"/>
  <c r="M397" i="90"/>
  <c r="O397" i="90" s="1"/>
  <c r="M398" i="90"/>
  <c r="O398" i="90" s="1"/>
  <c r="M399" i="90"/>
  <c r="O399" i="90" s="1"/>
  <c r="M400" i="90"/>
  <c r="O400" i="90" s="1"/>
  <c r="M401" i="90"/>
  <c r="O401" i="90" s="1"/>
  <c r="M402" i="90"/>
  <c r="O402" i="90" s="1"/>
  <c r="M403" i="90"/>
  <c r="O403" i="90" s="1"/>
  <c r="M404" i="90"/>
  <c r="O404" i="90" s="1"/>
  <c r="M405" i="90"/>
  <c r="O405" i="90" s="1"/>
  <c r="M406" i="90"/>
  <c r="O406" i="90" s="1"/>
  <c r="M407" i="90"/>
  <c r="O407" i="90" s="1"/>
  <c r="M408" i="90"/>
  <c r="O408" i="90" s="1"/>
  <c r="M409" i="90"/>
  <c r="O409" i="90" s="1"/>
  <c r="M410" i="90"/>
  <c r="O410" i="90" s="1"/>
  <c r="M411" i="90"/>
  <c r="O411" i="90" s="1"/>
  <c r="M412" i="90"/>
  <c r="O412" i="90" s="1"/>
  <c r="M413" i="90"/>
  <c r="O413" i="90" s="1"/>
  <c r="M414" i="90"/>
  <c r="O414" i="90" s="1"/>
  <c r="M415" i="90"/>
  <c r="O415" i="90" s="1"/>
  <c r="M416" i="90"/>
  <c r="O416" i="90" s="1"/>
  <c r="M417" i="90"/>
  <c r="O417" i="90" s="1"/>
  <c r="M418" i="90"/>
  <c r="O418" i="90" s="1"/>
  <c r="M419" i="90"/>
  <c r="O419" i="90" s="1"/>
  <c r="M420" i="90"/>
  <c r="O420" i="90" s="1"/>
  <c r="M421" i="90"/>
  <c r="O421" i="90" s="1"/>
  <c r="M422" i="90"/>
  <c r="O422" i="90" s="1"/>
  <c r="M423" i="90"/>
  <c r="O423" i="90" s="1"/>
  <c r="M424" i="90"/>
  <c r="O424" i="90" s="1"/>
  <c r="M425" i="90"/>
  <c r="O425" i="90" s="1"/>
  <c r="M426" i="90"/>
  <c r="O426" i="90" s="1"/>
  <c r="M427" i="90"/>
  <c r="O427" i="90" s="1"/>
  <c r="M428" i="90"/>
  <c r="O428" i="90" s="1"/>
  <c r="M429" i="90"/>
  <c r="O429" i="90" s="1"/>
  <c r="M430" i="90"/>
  <c r="O430" i="90" s="1"/>
  <c r="M431" i="90"/>
  <c r="O431" i="90" s="1"/>
  <c r="M432" i="90"/>
  <c r="O432" i="90" s="1"/>
  <c r="M433" i="90"/>
  <c r="O433" i="90" s="1"/>
  <c r="M434" i="90"/>
  <c r="O434" i="90" s="1"/>
  <c r="M435" i="90"/>
  <c r="O435" i="90" s="1"/>
  <c r="M436" i="90"/>
  <c r="O436" i="90" s="1"/>
  <c r="M437" i="90"/>
  <c r="O437" i="90" s="1"/>
  <c r="M438" i="90"/>
  <c r="O438" i="90" s="1"/>
  <c r="M439" i="90"/>
  <c r="O439" i="90" s="1"/>
  <c r="M440" i="90"/>
  <c r="O440" i="90" s="1"/>
  <c r="M441" i="90"/>
  <c r="O441" i="90" s="1"/>
  <c r="M442" i="90"/>
  <c r="O442" i="90" s="1"/>
  <c r="M443" i="90"/>
  <c r="O443" i="90" s="1"/>
  <c r="M444" i="90"/>
  <c r="O444" i="90" s="1"/>
  <c r="M445" i="90"/>
  <c r="O445" i="90" s="1"/>
  <c r="M446" i="90"/>
  <c r="O446" i="90" s="1"/>
  <c r="M447" i="90"/>
  <c r="O447" i="90" s="1"/>
  <c r="M448" i="90"/>
  <c r="O448" i="90" s="1"/>
  <c r="M449" i="90"/>
  <c r="O449" i="90" s="1"/>
  <c r="M450" i="90"/>
  <c r="O450" i="90" s="1"/>
  <c r="M451" i="90"/>
  <c r="O451" i="90" s="1"/>
  <c r="M452" i="90"/>
  <c r="O452" i="90" s="1"/>
  <c r="M453" i="90"/>
  <c r="O453" i="90" s="1"/>
  <c r="M454" i="90"/>
  <c r="O454" i="90" s="1"/>
  <c r="M455" i="90"/>
  <c r="O455" i="90" s="1"/>
  <c r="M456" i="90"/>
  <c r="O456" i="90" s="1"/>
  <c r="M457" i="90"/>
  <c r="O457" i="90" s="1"/>
  <c r="M458" i="90"/>
  <c r="O458" i="90" s="1"/>
  <c r="M459" i="90"/>
  <c r="O459" i="90" s="1"/>
  <c r="M460" i="90"/>
  <c r="O460" i="90" s="1"/>
  <c r="M461" i="90"/>
  <c r="O461" i="90" s="1"/>
  <c r="M462" i="90"/>
  <c r="O462" i="90" s="1"/>
  <c r="M463" i="90"/>
  <c r="O463" i="90" s="1"/>
  <c r="M464" i="90"/>
  <c r="O464" i="90" s="1"/>
  <c r="M465" i="90"/>
  <c r="O465" i="90" s="1"/>
  <c r="M466" i="90"/>
  <c r="O466" i="90" s="1"/>
  <c r="M467" i="90"/>
  <c r="O467" i="90" s="1"/>
  <c r="M468" i="90"/>
  <c r="O468" i="90" s="1"/>
  <c r="M469" i="90"/>
  <c r="O469" i="90" s="1"/>
  <c r="M470" i="90"/>
  <c r="O470" i="90" s="1"/>
  <c r="M471" i="90"/>
  <c r="O471" i="90" s="1"/>
  <c r="M472" i="90"/>
  <c r="O472" i="90" s="1"/>
  <c r="M473" i="90"/>
  <c r="O473" i="90" s="1"/>
  <c r="M474" i="90"/>
  <c r="O474" i="90" s="1"/>
  <c r="M475" i="90"/>
  <c r="O475" i="90" s="1"/>
  <c r="M476" i="90"/>
  <c r="O476" i="90" s="1"/>
  <c r="M477" i="90"/>
  <c r="O477" i="90" s="1"/>
  <c r="M478" i="90"/>
  <c r="O478" i="90" s="1"/>
  <c r="M479" i="90"/>
  <c r="O479" i="90" s="1"/>
  <c r="M480" i="90"/>
  <c r="O480" i="90" s="1"/>
  <c r="M481" i="90"/>
  <c r="O481" i="90" s="1"/>
  <c r="M482" i="90"/>
  <c r="O482" i="90" s="1"/>
  <c r="M483" i="90"/>
  <c r="O483" i="90" s="1"/>
  <c r="M484" i="90"/>
  <c r="O484" i="90" s="1"/>
  <c r="M485" i="90"/>
  <c r="O485" i="90" s="1"/>
  <c r="M486" i="90"/>
  <c r="O486" i="90" s="1"/>
  <c r="M487" i="90"/>
  <c r="O487" i="90" s="1"/>
  <c r="M488" i="90"/>
  <c r="O488" i="90" s="1"/>
  <c r="M489" i="90"/>
  <c r="O489" i="90" s="1"/>
  <c r="M490" i="90"/>
  <c r="O490" i="90" s="1"/>
  <c r="M491" i="90"/>
  <c r="O491" i="90" s="1"/>
  <c r="M492" i="90"/>
  <c r="O492" i="90" s="1"/>
  <c r="M493" i="90"/>
  <c r="O493" i="90" s="1"/>
  <c r="M494" i="90"/>
  <c r="O494" i="90" s="1"/>
  <c r="M495" i="90"/>
  <c r="O495" i="90" s="1"/>
  <c r="M496" i="90"/>
  <c r="O496" i="90" s="1"/>
  <c r="M497" i="90"/>
  <c r="O497" i="90" s="1"/>
  <c r="M498" i="90"/>
  <c r="O498" i="90" s="1"/>
  <c r="M499" i="90"/>
  <c r="O499" i="90" s="1"/>
  <c r="M500" i="90"/>
  <c r="O500" i="90" s="1"/>
  <c r="M501" i="90"/>
  <c r="O501" i="90" s="1"/>
  <c r="M502" i="90"/>
  <c r="O502" i="90" s="1"/>
  <c r="M503" i="90"/>
  <c r="O503" i="90" s="1"/>
  <c r="M504" i="90"/>
  <c r="O504" i="90" s="1"/>
  <c r="M505" i="90"/>
  <c r="O505" i="90" s="1"/>
  <c r="M506" i="90"/>
  <c r="O506" i="90" s="1"/>
  <c r="M507" i="90"/>
  <c r="O507" i="90" s="1"/>
  <c r="M508" i="90"/>
  <c r="O508" i="90" s="1"/>
  <c r="M509" i="90"/>
  <c r="O509" i="90" s="1"/>
  <c r="M510" i="90"/>
  <c r="O510" i="90" s="1"/>
  <c r="M511" i="90"/>
  <c r="O511" i="90" s="1"/>
  <c r="M512" i="90"/>
  <c r="O512" i="90" s="1"/>
  <c r="M513" i="90"/>
  <c r="O513" i="90" s="1"/>
  <c r="M514" i="90"/>
  <c r="O514" i="90" s="1"/>
  <c r="M515" i="90"/>
  <c r="O515" i="90" s="1"/>
  <c r="M516" i="90"/>
  <c r="O516" i="90" s="1"/>
  <c r="M517" i="90"/>
  <c r="O517" i="90" s="1"/>
  <c r="M518" i="90"/>
  <c r="O518" i="90" s="1"/>
  <c r="M519" i="90"/>
  <c r="O519" i="90" s="1"/>
  <c r="M520" i="90"/>
  <c r="O520" i="90" s="1"/>
  <c r="M521" i="90"/>
  <c r="O521" i="90" s="1"/>
  <c r="M522" i="90"/>
  <c r="O522" i="90" s="1"/>
  <c r="M523" i="90"/>
  <c r="O523" i="90" s="1"/>
  <c r="M524" i="90"/>
  <c r="O524" i="90" s="1"/>
  <c r="M525" i="90"/>
  <c r="O525" i="90" s="1"/>
  <c r="M526" i="90"/>
  <c r="O526" i="90" s="1"/>
  <c r="M527" i="90"/>
  <c r="O527" i="90" s="1"/>
  <c r="M528" i="90"/>
  <c r="O528" i="90" s="1"/>
  <c r="M529" i="90"/>
  <c r="O529" i="90" s="1"/>
  <c r="M530" i="90"/>
  <c r="O530" i="90" s="1"/>
  <c r="M531" i="90"/>
  <c r="O531" i="90" s="1"/>
  <c r="M532" i="90"/>
  <c r="O532" i="90" s="1"/>
  <c r="M533" i="90"/>
  <c r="O533" i="90" s="1"/>
  <c r="M534" i="90"/>
  <c r="O534" i="90" s="1"/>
  <c r="M535" i="90"/>
  <c r="O535" i="90" s="1"/>
  <c r="M536" i="90"/>
  <c r="O536" i="90" s="1"/>
  <c r="M537" i="90"/>
  <c r="O537" i="90" s="1"/>
  <c r="M538" i="90"/>
  <c r="O538" i="90" s="1"/>
  <c r="M539" i="90"/>
  <c r="O539" i="90" s="1"/>
  <c r="M540" i="90"/>
  <c r="O540" i="90" s="1"/>
  <c r="M541" i="90"/>
  <c r="O541" i="90" s="1"/>
  <c r="M542" i="90"/>
  <c r="O542" i="90" s="1"/>
  <c r="M543" i="90"/>
  <c r="O543" i="90" s="1"/>
  <c r="M544" i="90"/>
  <c r="O544" i="90" s="1"/>
  <c r="M545" i="90"/>
  <c r="O545" i="90" s="1"/>
  <c r="M546" i="90"/>
  <c r="O546" i="90" s="1"/>
  <c r="M547" i="90"/>
  <c r="O547" i="90" s="1"/>
  <c r="M548" i="90"/>
  <c r="O548" i="90" s="1"/>
  <c r="M549" i="90"/>
  <c r="O549" i="90" s="1"/>
  <c r="M550" i="90"/>
  <c r="O550" i="90" s="1"/>
  <c r="M551" i="90"/>
  <c r="O551" i="90" s="1"/>
  <c r="M552" i="90"/>
  <c r="O552" i="90" s="1"/>
  <c r="M553" i="90"/>
  <c r="O553" i="90" s="1"/>
  <c r="M554" i="90"/>
  <c r="O554" i="90" s="1"/>
  <c r="M555" i="90"/>
  <c r="O555" i="90" s="1"/>
  <c r="M556" i="90"/>
  <c r="O556" i="90" s="1"/>
  <c r="M557" i="90"/>
  <c r="O557" i="90" s="1"/>
  <c r="M558" i="90"/>
  <c r="O558" i="90" s="1"/>
  <c r="M559" i="90"/>
  <c r="O559" i="90" s="1"/>
  <c r="M560" i="90"/>
  <c r="O560" i="90" s="1"/>
  <c r="M561" i="90"/>
  <c r="O561" i="90" s="1"/>
  <c r="M562" i="90"/>
  <c r="O562" i="90" s="1"/>
  <c r="M563" i="90"/>
  <c r="O563" i="90" s="1"/>
  <c r="M564" i="90"/>
  <c r="O564" i="90" s="1"/>
  <c r="M565" i="90"/>
  <c r="O565" i="90" s="1"/>
  <c r="M566" i="90"/>
  <c r="O566" i="90" s="1"/>
  <c r="M567" i="90"/>
  <c r="O567" i="90" s="1"/>
  <c r="M568" i="90"/>
  <c r="O568" i="90" s="1"/>
  <c r="M569" i="90"/>
  <c r="O569" i="90" s="1"/>
  <c r="M570" i="90"/>
  <c r="O570" i="90" s="1"/>
  <c r="M571" i="90"/>
  <c r="O571" i="90" s="1"/>
  <c r="M572" i="90"/>
  <c r="O572" i="90" s="1"/>
  <c r="M573" i="90"/>
  <c r="O573" i="90" s="1"/>
  <c r="M574" i="90"/>
  <c r="O574" i="90" s="1"/>
  <c r="M575" i="90"/>
  <c r="O575" i="90" s="1"/>
  <c r="M576" i="90"/>
  <c r="O576" i="90" s="1"/>
  <c r="M577" i="90"/>
  <c r="O577" i="90" s="1"/>
  <c r="M578" i="90"/>
  <c r="O578" i="90" s="1"/>
  <c r="M579" i="90"/>
  <c r="O579" i="90" s="1"/>
  <c r="M580" i="90"/>
  <c r="O580" i="90" s="1"/>
  <c r="M581" i="90"/>
  <c r="O581" i="90" s="1"/>
  <c r="M582" i="90"/>
  <c r="O582" i="90" s="1"/>
  <c r="M583" i="90"/>
  <c r="O583" i="90" s="1"/>
  <c r="M584" i="90"/>
  <c r="O584" i="90" s="1"/>
  <c r="M585" i="90"/>
  <c r="O585" i="90" s="1"/>
  <c r="M586" i="90"/>
  <c r="O586" i="90" s="1"/>
  <c r="M587" i="90"/>
  <c r="O587" i="90" s="1"/>
  <c r="M588" i="90"/>
  <c r="O588" i="90" s="1"/>
  <c r="M589" i="90"/>
  <c r="O589" i="90" s="1"/>
  <c r="M590" i="90"/>
  <c r="O590" i="90" s="1"/>
  <c r="M591" i="90"/>
  <c r="O591" i="90" s="1"/>
  <c r="M592" i="90"/>
  <c r="O592" i="90" s="1"/>
  <c r="M593" i="90"/>
  <c r="O593" i="90" s="1"/>
  <c r="M594" i="90"/>
  <c r="O594" i="90" s="1"/>
  <c r="M595" i="90"/>
  <c r="O595" i="90" s="1"/>
  <c r="M596" i="90"/>
  <c r="O596" i="90" s="1"/>
  <c r="M597" i="90"/>
  <c r="O597" i="90" s="1"/>
  <c r="M598" i="90"/>
  <c r="O598" i="90" s="1"/>
  <c r="M599" i="90"/>
  <c r="O599" i="90" s="1"/>
  <c r="M600" i="90"/>
  <c r="O600" i="90" s="1"/>
  <c r="M601" i="90"/>
  <c r="O601" i="90" s="1"/>
  <c r="M602" i="90"/>
  <c r="O602" i="90" s="1"/>
  <c r="M603" i="90"/>
  <c r="O603" i="90" s="1"/>
  <c r="M604" i="90"/>
  <c r="O604" i="90" s="1"/>
  <c r="M605" i="90"/>
  <c r="O605" i="90" s="1"/>
  <c r="M606" i="90"/>
  <c r="O606" i="90" s="1"/>
  <c r="M607" i="90"/>
  <c r="O607" i="90" s="1"/>
  <c r="M608" i="90"/>
  <c r="O608" i="90" s="1"/>
  <c r="M609" i="90"/>
  <c r="O609" i="90" s="1"/>
  <c r="M610" i="90"/>
  <c r="O610" i="90" s="1"/>
  <c r="M611" i="90"/>
  <c r="O611" i="90" s="1"/>
  <c r="M612" i="90"/>
  <c r="O612" i="90" s="1"/>
  <c r="M613" i="90"/>
  <c r="O613" i="90" s="1"/>
  <c r="M614" i="90"/>
  <c r="O614" i="90" s="1"/>
  <c r="M615" i="90"/>
  <c r="O615" i="90" s="1"/>
  <c r="M616" i="90"/>
  <c r="O616" i="90" s="1"/>
  <c r="M617" i="90"/>
  <c r="O617" i="90" s="1"/>
  <c r="M618" i="90"/>
  <c r="O618" i="90" s="1"/>
  <c r="M619" i="90"/>
  <c r="O619" i="90" s="1"/>
  <c r="M620" i="90"/>
  <c r="O620" i="90" s="1"/>
  <c r="M621" i="90"/>
  <c r="O621" i="90" s="1"/>
  <c r="M622" i="90"/>
  <c r="O622" i="90" s="1"/>
  <c r="M623" i="90"/>
  <c r="O623" i="90" s="1"/>
  <c r="M624" i="90"/>
  <c r="O624" i="90" s="1"/>
  <c r="M625" i="90"/>
  <c r="O625" i="90" s="1"/>
  <c r="M626" i="90"/>
  <c r="O626" i="90" s="1"/>
  <c r="M627" i="90"/>
  <c r="O627" i="90" s="1"/>
  <c r="M628" i="90"/>
  <c r="O628" i="90" s="1"/>
  <c r="M629" i="90"/>
  <c r="O629" i="90" s="1"/>
  <c r="M630" i="90"/>
  <c r="O630" i="90" s="1"/>
  <c r="M631" i="90"/>
  <c r="O631" i="90" s="1"/>
  <c r="M632" i="90"/>
  <c r="O632" i="90" s="1"/>
  <c r="M633" i="90"/>
  <c r="O633" i="90" s="1"/>
  <c r="M634" i="90"/>
  <c r="O634" i="90" s="1"/>
  <c r="M635" i="90"/>
  <c r="O635" i="90" s="1"/>
  <c r="M636" i="90"/>
  <c r="O636" i="90" s="1"/>
  <c r="M637" i="90"/>
  <c r="O637" i="90" s="1"/>
  <c r="M638" i="90"/>
  <c r="O638" i="90" s="1"/>
  <c r="M639" i="90"/>
  <c r="O639" i="90" s="1"/>
  <c r="M640" i="90"/>
  <c r="O640" i="90" s="1"/>
  <c r="M641" i="90"/>
  <c r="O641" i="90" s="1"/>
  <c r="M642" i="90"/>
  <c r="O642" i="90" s="1"/>
  <c r="M643" i="90"/>
  <c r="O643" i="90" s="1"/>
  <c r="M644" i="90"/>
  <c r="O644" i="90" s="1"/>
  <c r="M645" i="90"/>
  <c r="O645" i="90" s="1"/>
  <c r="M646" i="90"/>
  <c r="O646" i="90" s="1"/>
  <c r="M647" i="90"/>
  <c r="O647" i="90" s="1"/>
  <c r="M648" i="90"/>
  <c r="O648" i="90" s="1"/>
  <c r="M649" i="90"/>
  <c r="O649" i="90" s="1"/>
  <c r="M655" i="90"/>
  <c r="O655" i="90" s="1"/>
  <c r="M656" i="90"/>
  <c r="O656" i="90" s="1"/>
  <c r="M657" i="90"/>
  <c r="O657" i="90" s="1"/>
  <c r="M658" i="90"/>
  <c r="O658" i="90" s="1"/>
  <c r="M659" i="90"/>
  <c r="O659" i="90" s="1"/>
  <c r="M660" i="90"/>
  <c r="O660" i="90" s="1"/>
  <c r="M661" i="90"/>
  <c r="O661" i="90" s="1"/>
  <c r="M662" i="90"/>
  <c r="O662" i="90" s="1"/>
  <c r="M663" i="90"/>
  <c r="O663" i="90" s="1"/>
  <c r="M664" i="90"/>
  <c r="O664" i="90" s="1"/>
  <c r="M665" i="90"/>
  <c r="O665" i="90" s="1"/>
  <c r="M666" i="90"/>
  <c r="O666" i="90" s="1"/>
  <c r="M667" i="90"/>
  <c r="O667" i="90" s="1"/>
  <c r="M668" i="90"/>
  <c r="O668" i="90" s="1"/>
  <c r="M669" i="90"/>
  <c r="O669" i="90" s="1"/>
  <c r="M670" i="90"/>
  <c r="O670" i="90" s="1"/>
  <c r="M671" i="90"/>
  <c r="O671" i="90" s="1"/>
  <c r="M672" i="90"/>
  <c r="O672" i="90" s="1"/>
  <c r="M673" i="90"/>
  <c r="O673" i="90" s="1"/>
  <c r="M674" i="90"/>
  <c r="O674" i="90" s="1"/>
  <c r="M675" i="90"/>
  <c r="O675" i="90" s="1"/>
  <c r="M676" i="90"/>
  <c r="O676" i="90" s="1"/>
  <c r="M677" i="90"/>
  <c r="O677" i="90" s="1"/>
  <c r="M678" i="90"/>
  <c r="O678" i="90" s="1"/>
  <c r="M679" i="90"/>
  <c r="O679" i="90" s="1"/>
  <c r="M680" i="90"/>
  <c r="O680" i="90" s="1"/>
  <c r="M681" i="90"/>
  <c r="O681" i="90" s="1"/>
  <c r="M682" i="90"/>
  <c r="O682" i="90" s="1"/>
  <c r="M683" i="90"/>
  <c r="O683" i="90" s="1"/>
  <c r="M684" i="90"/>
  <c r="O684" i="90" s="1"/>
  <c r="M685" i="90"/>
  <c r="O685" i="90" s="1"/>
  <c r="M686" i="90"/>
  <c r="O686" i="90" s="1"/>
  <c r="M687" i="90"/>
  <c r="O687" i="90" s="1"/>
  <c r="M688" i="90"/>
  <c r="O688" i="90" s="1"/>
  <c r="M689" i="90"/>
  <c r="O689" i="90" s="1"/>
  <c r="M690" i="90"/>
  <c r="O690" i="90" s="1"/>
  <c r="M691" i="90"/>
  <c r="O691" i="90" s="1"/>
  <c r="M692" i="90"/>
  <c r="O692" i="90" s="1"/>
  <c r="M693" i="90"/>
  <c r="O693" i="90" s="1"/>
  <c r="M694" i="90"/>
  <c r="O694" i="90" s="1"/>
  <c r="M695" i="90"/>
  <c r="O695" i="90" s="1"/>
  <c r="M696" i="90"/>
  <c r="O696" i="90" s="1"/>
  <c r="M697" i="90"/>
  <c r="O697" i="90" s="1"/>
  <c r="M698" i="90"/>
  <c r="O698" i="90" s="1"/>
  <c r="M699" i="90"/>
  <c r="O699" i="90" s="1"/>
  <c r="M700" i="90"/>
  <c r="O700" i="90" s="1"/>
  <c r="M701" i="90"/>
  <c r="O701" i="90" s="1"/>
  <c r="M702" i="90"/>
  <c r="O702" i="90" s="1"/>
  <c r="M703" i="90"/>
  <c r="O703" i="90" s="1"/>
  <c r="M704" i="90"/>
  <c r="O704" i="90" s="1"/>
  <c r="M705" i="90"/>
  <c r="O705" i="90" s="1"/>
  <c r="M706" i="90"/>
  <c r="O706" i="90" s="1"/>
  <c r="M707" i="90"/>
  <c r="O707" i="90" s="1"/>
  <c r="M708" i="90"/>
  <c r="O708" i="90" s="1"/>
  <c r="M709" i="90"/>
  <c r="O709" i="90" s="1"/>
  <c r="M710" i="90"/>
  <c r="O710" i="90" s="1"/>
  <c r="M711" i="90"/>
  <c r="O711" i="90" s="1"/>
  <c r="M712" i="90"/>
  <c r="O712" i="90" s="1"/>
  <c r="M713" i="90"/>
  <c r="O713" i="90" s="1"/>
  <c r="M714" i="90"/>
  <c r="O714" i="90" s="1"/>
  <c r="M715" i="90"/>
  <c r="O715" i="90" s="1"/>
  <c r="M716" i="90"/>
  <c r="O716" i="90" s="1"/>
  <c r="M717" i="90"/>
  <c r="O717" i="90" s="1"/>
  <c r="M718" i="90"/>
  <c r="O718" i="90" s="1"/>
  <c r="M719" i="90"/>
  <c r="O719" i="90" s="1"/>
  <c r="M720" i="90"/>
  <c r="O720" i="90" s="1"/>
  <c r="M721" i="90"/>
  <c r="O721" i="90" s="1"/>
  <c r="M722" i="90"/>
  <c r="O722" i="90" s="1"/>
  <c r="M723" i="90"/>
  <c r="O723" i="90" s="1"/>
  <c r="M724" i="90"/>
  <c r="O724" i="90" s="1"/>
  <c r="M725" i="90"/>
  <c r="O725" i="90" s="1"/>
  <c r="M726" i="90"/>
  <c r="O726" i="90" s="1"/>
  <c r="M727" i="90"/>
  <c r="O727" i="90" s="1"/>
  <c r="M728" i="90"/>
  <c r="O728" i="90" s="1"/>
  <c r="M729" i="90"/>
  <c r="O729" i="90" s="1"/>
  <c r="M730" i="90"/>
  <c r="O730" i="90" s="1"/>
  <c r="M731" i="90"/>
  <c r="O731" i="90" s="1"/>
  <c r="M732" i="90"/>
  <c r="O732" i="90" s="1"/>
  <c r="M733" i="90"/>
  <c r="O733" i="90" s="1"/>
  <c r="M734" i="90"/>
  <c r="O734" i="90" s="1"/>
  <c r="M735" i="90"/>
  <c r="O735" i="90" s="1"/>
  <c r="M736" i="90"/>
  <c r="O736" i="90" s="1"/>
  <c r="M737" i="90"/>
  <c r="O737" i="90" s="1"/>
  <c r="M738" i="90"/>
  <c r="O738" i="90" s="1"/>
  <c r="M739" i="90"/>
  <c r="O739" i="90" s="1"/>
  <c r="M740" i="90"/>
  <c r="O740" i="90" s="1"/>
  <c r="M741" i="90"/>
  <c r="O741" i="90" s="1"/>
  <c r="M742" i="90"/>
  <c r="O742" i="90" s="1"/>
  <c r="M743" i="90"/>
  <c r="O743" i="90" s="1"/>
  <c r="M744" i="90"/>
  <c r="O744" i="90" s="1"/>
  <c r="M745" i="90"/>
  <c r="O745" i="90" s="1"/>
  <c r="M746" i="90"/>
  <c r="O746" i="90" s="1"/>
  <c r="M747" i="90"/>
  <c r="O747" i="90" s="1"/>
  <c r="M748" i="90"/>
  <c r="O748" i="90" s="1"/>
  <c r="M749" i="90"/>
  <c r="O749" i="90" s="1"/>
  <c r="M750" i="90"/>
  <c r="O750" i="90" s="1"/>
  <c r="M751" i="90"/>
  <c r="O751" i="90" s="1"/>
  <c r="M752" i="90"/>
  <c r="O752" i="90" s="1"/>
  <c r="M753" i="90"/>
  <c r="O753" i="90" s="1"/>
  <c r="M754" i="90"/>
  <c r="O754" i="90" s="1"/>
  <c r="M755" i="90"/>
  <c r="O755" i="90" s="1"/>
  <c r="M756" i="90"/>
  <c r="O756" i="90" s="1"/>
  <c r="M757" i="90"/>
  <c r="O757" i="90" s="1"/>
  <c r="M758" i="90"/>
  <c r="O758" i="90" s="1"/>
  <c r="M759" i="90"/>
  <c r="O759" i="90" s="1"/>
  <c r="M760" i="90"/>
  <c r="O760" i="90" s="1"/>
  <c r="M761" i="90"/>
  <c r="O761" i="90" s="1"/>
  <c r="M762" i="90"/>
  <c r="O762" i="90" s="1"/>
  <c r="M763" i="90"/>
  <c r="O763" i="90" s="1"/>
  <c r="M764" i="90"/>
  <c r="O764" i="90" s="1"/>
  <c r="M765" i="90"/>
  <c r="O765" i="90" s="1"/>
  <c r="M766" i="90"/>
  <c r="O766" i="90" s="1"/>
  <c r="M767" i="90"/>
  <c r="O767" i="90" s="1"/>
  <c r="M768" i="90"/>
  <c r="O768" i="90" s="1"/>
  <c r="M769" i="90"/>
  <c r="O769" i="90" s="1"/>
  <c r="M770" i="90"/>
  <c r="O770" i="90" s="1"/>
  <c r="M771" i="90"/>
  <c r="O771" i="90" s="1"/>
  <c r="M772" i="90"/>
  <c r="O772" i="90" s="1"/>
  <c r="M773" i="90"/>
  <c r="O773" i="90" s="1"/>
  <c r="M774" i="90"/>
  <c r="O774" i="90" s="1"/>
  <c r="M775" i="90"/>
  <c r="O775" i="90" s="1"/>
  <c r="M776" i="90"/>
  <c r="O776" i="90" s="1"/>
  <c r="M777" i="90"/>
  <c r="O777" i="90" s="1"/>
  <c r="M778" i="90"/>
  <c r="O778" i="90" s="1"/>
  <c r="M779" i="90"/>
  <c r="O779" i="90" s="1"/>
  <c r="M780" i="90"/>
  <c r="O780" i="90" s="1"/>
  <c r="M781" i="90"/>
  <c r="O781" i="90" s="1"/>
  <c r="M782" i="90"/>
  <c r="O782" i="90" s="1"/>
  <c r="M783" i="90"/>
  <c r="O783" i="90" s="1"/>
  <c r="M784" i="90"/>
  <c r="O784" i="90" s="1"/>
  <c r="M785" i="90"/>
  <c r="O785" i="90" s="1"/>
  <c r="M786" i="90"/>
  <c r="O786" i="90" s="1"/>
  <c r="M787" i="90"/>
  <c r="O787" i="90" s="1"/>
  <c r="M788" i="90"/>
  <c r="O788" i="90" s="1"/>
  <c r="M789" i="90"/>
  <c r="O789" i="90" s="1"/>
  <c r="M790" i="90"/>
  <c r="O790" i="90" s="1"/>
  <c r="M791" i="90"/>
  <c r="O791" i="90" s="1"/>
  <c r="M792" i="90"/>
  <c r="O792" i="90" s="1"/>
  <c r="M793" i="90"/>
  <c r="O793" i="90" s="1"/>
  <c r="M794" i="90"/>
  <c r="O794" i="90" s="1"/>
  <c r="M795" i="90"/>
  <c r="O795" i="90" s="1"/>
  <c r="M796" i="90"/>
  <c r="O796" i="90" s="1"/>
  <c r="M797" i="90"/>
  <c r="O797" i="90" s="1"/>
  <c r="M798" i="90"/>
  <c r="O798" i="90" s="1"/>
  <c r="M799" i="90"/>
  <c r="O799" i="90" s="1"/>
  <c r="M800" i="90"/>
  <c r="O800" i="90" s="1"/>
  <c r="M801" i="90"/>
  <c r="O801" i="90" s="1"/>
  <c r="M802" i="90"/>
  <c r="O802" i="90" s="1"/>
  <c r="M803" i="90"/>
  <c r="O803" i="90" s="1"/>
  <c r="M804" i="90"/>
  <c r="O804" i="90" s="1"/>
  <c r="M805" i="90"/>
  <c r="O805" i="90" s="1"/>
  <c r="M806" i="90"/>
  <c r="O806" i="90" s="1"/>
  <c r="M807" i="90"/>
  <c r="O807" i="90" s="1"/>
  <c r="M808" i="90"/>
  <c r="O808" i="90" s="1"/>
  <c r="M809" i="90"/>
  <c r="O809" i="90" s="1"/>
  <c r="M810" i="90"/>
  <c r="O810" i="90" s="1"/>
  <c r="M811" i="90"/>
  <c r="O811" i="90" s="1"/>
  <c r="M812" i="90"/>
  <c r="O812" i="90" s="1"/>
  <c r="M813" i="90"/>
  <c r="O813" i="90" s="1"/>
  <c r="M814" i="90"/>
  <c r="O814" i="90" s="1"/>
  <c r="M815" i="90"/>
  <c r="O815" i="90" s="1"/>
  <c r="M816" i="90"/>
  <c r="O816" i="90" s="1"/>
  <c r="M817" i="90"/>
  <c r="O817" i="90" s="1"/>
  <c r="M818" i="90"/>
  <c r="O818" i="90" s="1"/>
  <c r="M819" i="90"/>
  <c r="O819" i="90" s="1"/>
  <c r="M820" i="90"/>
  <c r="O820" i="90" s="1"/>
  <c r="M821" i="90"/>
  <c r="O821" i="90" s="1"/>
  <c r="M822" i="90"/>
  <c r="O822" i="90" s="1"/>
  <c r="M823" i="90"/>
  <c r="O823" i="90" s="1"/>
  <c r="M824" i="90"/>
  <c r="O824" i="90" s="1"/>
  <c r="M825" i="90"/>
  <c r="O825" i="90" s="1"/>
  <c r="M826" i="90"/>
  <c r="O826" i="90" s="1"/>
  <c r="M827" i="90"/>
  <c r="O827" i="90" s="1"/>
  <c r="M828" i="90"/>
  <c r="O828" i="90" s="1"/>
  <c r="M829" i="90"/>
  <c r="O829" i="90" s="1"/>
  <c r="M830" i="90"/>
  <c r="O830" i="90" s="1"/>
  <c r="M831" i="90"/>
  <c r="O831" i="90" s="1"/>
  <c r="M832" i="90"/>
  <c r="O832" i="90" s="1"/>
  <c r="M833" i="90"/>
  <c r="O833" i="90" s="1"/>
  <c r="M834" i="90"/>
  <c r="O834" i="90" s="1"/>
  <c r="M835" i="90"/>
  <c r="O835" i="90" s="1"/>
  <c r="M836" i="90"/>
  <c r="O836" i="90" s="1"/>
  <c r="M837" i="90"/>
  <c r="O837" i="90" s="1"/>
  <c r="M838" i="90"/>
  <c r="O838" i="90" s="1"/>
  <c r="M839" i="90"/>
  <c r="O839" i="90" s="1"/>
  <c r="M840" i="90"/>
  <c r="O840" i="90" s="1"/>
  <c r="M841" i="90"/>
  <c r="O841" i="90" s="1"/>
  <c r="M842" i="90"/>
  <c r="O842" i="90" s="1"/>
  <c r="M843" i="90"/>
  <c r="O843" i="90" s="1"/>
  <c r="M844" i="90"/>
  <c r="O844" i="90" s="1"/>
  <c r="M845" i="90"/>
  <c r="O845" i="90" s="1"/>
  <c r="M846" i="90"/>
  <c r="O846" i="90" s="1"/>
  <c r="M847" i="90"/>
  <c r="O847" i="90" s="1"/>
  <c r="M848" i="90"/>
  <c r="O848" i="90" s="1"/>
  <c r="M849" i="90"/>
  <c r="O849" i="90" s="1"/>
  <c r="M850" i="90"/>
  <c r="O850" i="90" s="1"/>
  <c r="M851" i="90"/>
  <c r="O851" i="90" s="1"/>
  <c r="M852" i="90"/>
  <c r="O852" i="90" s="1"/>
  <c r="M853" i="90"/>
  <c r="O853" i="90" s="1"/>
  <c r="M854" i="90"/>
  <c r="O854" i="90" s="1"/>
  <c r="M855" i="90"/>
  <c r="O855" i="90" s="1"/>
  <c r="M856" i="90"/>
  <c r="O856" i="90" s="1"/>
  <c r="M857" i="90"/>
  <c r="O857" i="90" s="1"/>
  <c r="M858" i="90"/>
  <c r="O858" i="90" s="1"/>
  <c r="M859" i="90"/>
  <c r="O859" i="90" s="1"/>
  <c r="M860" i="90"/>
  <c r="O860" i="90" s="1"/>
  <c r="M861" i="90"/>
  <c r="O861" i="90" s="1"/>
  <c r="M862" i="90"/>
  <c r="O862" i="90" s="1"/>
  <c r="M863" i="90"/>
  <c r="O863" i="90" s="1"/>
  <c r="M864" i="90"/>
  <c r="O864" i="90" s="1"/>
  <c r="M865" i="90"/>
  <c r="O865" i="90" s="1"/>
  <c r="M866" i="90"/>
  <c r="O866" i="90" s="1"/>
  <c r="M867" i="90"/>
  <c r="O867" i="90" s="1"/>
  <c r="M868" i="90"/>
  <c r="O868" i="90" s="1"/>
  <c r="M869" i="90"/>
  <c r="O869" i="90" s="1"/>
  <c r="M870" i="90"/>
  <c r="O870" i="90" s="1"/>
  <c r="M871" i="90"/>
  <c r="O871" i="90" s="1"/>
  <c r="M872" i="90"/>
  <c r="O872" i="90" s="1"/>
  <c r="M873" i="90"/>
  <c r="O873" i="90" s="1"/>
  <c r="M874" i="90"/>
  <c r="O874" i="90" s="1"/>
  <c r="M875" i="90"/>
  <c r="O875" i="90" s="1"/>
  <c r="M876" i="90"/>
  <c r="O876" i="90" s="1"/>
  <c r="M877" i="90"/>
  <c r="O877" i="90" s="1"/>
  <c r="M878" i="90"/>
  <c r="O878" i="90" s="1"/>
  <c r="M879" i="90"/>
  <c r="O879" i="90" s="1"/>
  <c r="M880" i="90"/>
  <c r="O880" i="90" s="1"/>
  <c r="M881" i="90"/>
  <c r="O881" i="90" s="1"/>
  <c r="M882" i="90"/>
  <c r="O882" i="90" s="1"/>
  <c r="M883" i="90"/>
  <c r="O883" i="90" s="1"/>
  <c r="M884" i="90"/>
  <c r="O884" i="90" s="1"/>
  <c r="M885" i="90"/>
  <c r="O885" i="90" s="1"/>
  <c r="M886" i="90"/>
  <c r="O886" i="90" s="1"/>
  <c r="M887" i="90"/>
  <c r="O887" i="90" s="1"/>
  <c r="M888" i="90"/>
  <c r="O888" i="90" s="1"/>
  <c r="M889" i="90"/>
  <c r="O889" i="90" s="1"/>
  <c r="M890" i="90"/>
  <c r="O890" i="90" s="1"/>
  <c r="M891" i="90"/>
  <c r="O891" i="90" s="1"/>
  <c r="M892" i="90"/>
  <c r="O892" i="90" s="1"/>
  <c r="M893" i="90"/>
  <c r="O893" i="90" s="1"/>
  <c r="M894" i="90"/>
  <c r="O894" i="90" s="1"/>
  <c r="M895" i="90"/>
  <c r="O895" i="90" s="1"/>
  <c r="M896" i="90"/>
  <c r="O896" i="90" s="1"/>
  <c r="M897" i="90"/>
  <c r="O897" i="90" s="1"/>
  <c r="M898" i="90"/>
  <c r="O898" i="90" s="1"/>
  <c r="M899" i="90"/>
  <c r="O899" i="90" s="1"/>
  <c r="M900" i="90"/>
  <c r="O900" i="90" s="1"/>
  <c r="M901" i="90"/>
  <c r="O901" i="90" s="1"/>
  <c r="M902" i="90"/>
  <c r="O902" i="90" s="1"/>
  <c r="M903" i="90"/>
  <c r="O903" i="90" s="1"/>
  <c r="M904" i="90"/>
  <c r="O904" i="90" s="1"/>
  <c r="M905" i="90"/>
  <c r="O905" i="90" s="1"/>
  <c r="M906" i="90"/>
  <c r="O906" i="90" s="1"/>
  <c r="M907" i="90"/>
  <c r="O907" i="90" s="1"/>
  <c r="M908" i="90"/>
  <c r="O908" i="90" s="1"/>
  <c r="M909" i="90"/>
  <c r="O909" i="90" s="1"/>
  <c r="M910" i="90"/>
  <c r="O910" i="90" s="1"/>
  <c r="M911" i="90"/>
  <c r="O911" i="90" s="1"/>
  <c r="M912" i="90"/>
  <c r="O912" i="90" s="1"/>
  <c r="M913" i="90"/>
  <c r="O913" i="90" s="1"/>
  <c r="M914" i="90"/>
  <c r="O914" i="90" s="1"/>
  <c r="M915" i="90"/>
  <c r="O915" i="90" s="1"/>
  <c r="M916" i="90"/>
  <c r="O916" i="90" s="1"/>
  <c r="M917" i="90"/>
  <c r="O917" i="90" s="1"/>
  <c r="M918" i="90"/>
  <c r="O918" i="90" s="1"/>
  <c r="M919" i="90"/>
  <c r="O919" i="90" s="1"/>
  <c r="M920" i="90"/>
  <c r="O920" i="90" s="1"/>
  <c r="M921" i="90"/>
  <c r="O921" i="90" s="1"/>
  <c r="M922" i="90"/>
  <c r="O922" i="90" s="1"/>
  <c r="M923" i="90"/>
  <c r="O923" i="90" s="1"/>
  <c r="M924" i="90"/>
  <c r="O924" i="90" s="1"/>
  <c r="M925" i="90"/>
  <c r="O925" i="90" s="1"/>
  <c r="M926" i="90"/>
  <c r="O926" i="90" s="1"/>
  <c r="M927" i="90"/>
  <c r="O927" i="90" s="1"/>
  <c r="M928" i="90"/>
  <c r="O928" i="90" s="1"/>
  <c r="M929" i="90"/>
  <c r="O929" i="90" s="1"/>
  <c r="M930" i="90"/>
  <c r="O930" i="90" s="1"/>
  <c r="M931" i="90"/>
  <c r="O931" i="90" s="1"/>
  <c r="M932" i="90"/>
  <c r="O932" i="90" s="1"/>
  <c r="M933" i="90"/>
  <c r="O933" i="90" s="1"/>
  <c r="M934" i="90"/>
  <c r="O934" i="90" s="1"/>
  <c r="M935" i="90"/>
  <c r="O935" i="90" s="1"/>
  <c r="M936" i="90"/>
  <c r="O936" i="90" s="1"/>
  <c r="M937" i="90"/>
  <c r="O937" i="90" s="1"/>
  <c r="M938" i="90"/>
  <c r="O938" i="90" s="1"/>
  <c r="M939" i="90"/>
  <c r="O939" i="90" s="1"/>
  <c r="M940" i="90"/>
  <c r="O940" i="90" s="1"/>
  <c r="M941" i="90"/>
  <c r="O941" i="90" s="1"/>
  <c r="M942" i="90"/>
  <c r="O942" i="90" s="1"/>
  <c r="M943" i="90"/>
  <c r="O943" i="90" s="1"/>
  <c r="M944" i="90"/>
  <c r="O944" i="90" s="1"/>
  <c r="M945" i="90"/>
  <c r="O945" i="90" s="1"/>
  <c r="M946" i="90"/>
  <c r="O946" i="90" s="1"/>
  <c r="M947" i="90"/>
  <c r="O947" i="90" s="1"/>
  <c r="M948" i="90"/>
  <c r="O948" i="90" s="1"/>
  <c r="M949" i="90"/>
  <c r="O949" i="90" s="1"/>
  <c r="M950" i="90"/>
  <c r="O950" i="90" s="1"/>
  <c r="M951" i="90"/>
  <c r="O951" i="90" s="1"/>
  <c r="M952" i="90"/>
  <c r="O952" i="90" s="1"/>
  <c r="M953" i="90"/>
  <c r="O953" i="90" s="1"/>
  <c r="M954" i="90"/>
  <c r="O954" i="90" s="1"/>
  <c r="M955" i="90"/>
  <c r="O955" i="90" s="1"/>
  <c r="M956" i="90"/>
  <c r="O956" i="90" s="1"/>
  <c r="M957" i="90"/>
  <c r="O957" i="90" s="1"/>
  <c r="M958" i="90"/>
  <c r="O958" i="90" s="1"/>
  <c r="M959" i="90"/>
  <c r="O959" i="90" s="1"/>
  <c r="M960" i="90"/>
  <c r="O960" i="90" s="1"/>
  <c r="M961" i="90"/>
  <c r="O961" i="90" s="1"/>
  <c r="M962" i="90"/>
  <c r="O962" i="90" s="1"/>
  <c r="M963" i="90"/>
  <c r="O963" i="90" s="1"/>
  <c r="M969" i="90"/>
  <c r="O969" i="90" s="1"/>
  <c r="M970" i="90"/>
  <c r="O970" i="90" s="1"/>
  <c r="M971" i="90"/>
  <c r="O971" i="90" s="1"/>
  <c r="M972" i="90"/>
  <c r="O972" i="90" s="1"/>
  <c r="M973" i="90"/>
  <c r="O973" i="90" s="1"/>
  <c r="M974" i="90"/>
  <c r="O974" i="90" s="1"/>
  <c r="M975" i="90"/>
  <c r="O975" i="90" s="1"/>
  <c r="M976" i="90"/>
  <c r="O976" i="90" s="1"/>
  <c r="M977" i="90"/>
  <c r="O977" i="90" s="1"/>
  <c r="M978" i="90"/>
  <c r="O978" i="90" s="1"/>
  <c r="M979" i="90"/>
  <c r="O979" i="90" s="1"/>
  <c r="M980" i="90"/>
  <c r="O980" i="90" s="1"/>
  <c r="M981" i="90"/>
  <c r="O981" i="90" s="1"/>
  <c r="M982" i="90"/>
  <c r="O982" i="90" s="1"/>
  <c r="M983" i="90"/>
  <c r="O983" i="90" s="1"/>
  <c r="M984" i="90"/>
  <c r="O984" i="90" s="1"/>
  <c r="M985" i="90"/>
  <c r="O985" i="90" s="1"/>
  <c r="M986" i="90"/>
  <c r="O986" i="90" s="1"/>
  <c r="M987" i="90"/>
  <c r="O987" i="90" s="1"/>
  <c r="M988" i="90"/>
  <c r="O988" i="90" s="1"/>
  <c r="M989" i="90"/>
  <c r="O989" i="90" s="1"/>
  <c r="M990" i="90"/>
  <c r="O990" i="90" s="1"/>
  <c r="M991" i="90"/>
  <c r="O991" i="90" s="1"/>
  <c r="M992" i="90"/>
  <c r="O992" i="90" s="1"/>
  <c r="M993" i="90"/>
  <c r="O993" i="90" s="1"/>
  <c r="M994" i="90"/>
  <c r="O994" i="90" s="1"/>
  <c r="M995" i="90"/>
  <c r="O995" i="90" s="1"/>
  <c r="M996" i="90"/>
  <c r="O996" i="90" s="1"/>
  <c r="M997" i="90"/>
  <c r="O997" i="90" s="1"/>
  <c r="M998" i="90"/>
  <c r="O998" i="90" s="1"/>
  <c r="M999" i="90"/>
  <c r="O999" i="90" s="1"/>
  <c r="M1000" i="90"/>
  <c r="O1000" i="90" s="1"/>
  <c r="M1001" i="90"/>
  <c r="O1001" i="90" s="1"/>
  <c r="M1002" i="90"/>
  <c r="O1002" i="90" s="1"/>
  <c r="M1003" i="90"/>
  <c r="O1003" i="90" s="1"/>
  <c r="M1004" i="90"/>
  <c r="O1004" i="90" s="1"/>
  <c r="M1005" i="90"/>
  <c r="O1005" i="90" s="1"/>
  <c r="M1006" i="90"/>
  <c r="O1006" i="90" s="1"/>
  <c r="M1007" i="90"/>
  <c r="O1007" i="90" s="1"/>
  <c r="M1008" i="90"/>
  <c r="O1008" i="90" s="1"/>
  <c r="M1009" i="90"/>
  <c r="O1009" i="90" s="1"/>
  <c r="M1010" i="90"/>
  <c r="O1010" i="90" s="1"/>
  <c r="M1011" i="90"/>
  <c r="O1011" i="90" s="1"/>
  <c r="M1012" i="90"/>
  <c r="O1012" i="90" s="1"/>
  <c r="M1013" i="90"/>
  <c r="O1013" i="90" s="1"/>
  <c r="M1014" i="90"/>
  <c r="O1014" i="90" s="1"/>
  <c r="M1015" i="90"/>
  <c r="O1015" i="90" s="1"/>
  <c r="M1016" i="90"/>
  <c r="O1016" i="90" s="1"/>
  <c r="M1017" i="90"/>
  <c r="O1017" i="90" s="1"/>
  <c r="M1018" i="90"/>
  <c r="O1018" i="90" s="1"/>
  <c r="M1019" i="90"/>
  <c r="O1019" i="90" s="1"/>
  <c r="M1020" i="90"/>
  <c r="O1020" i="90" s="1"/>
  <c r="M1021" i="90"/>
  <c r="O1021" i="90" s="1"/>
  <c r="M1022" i="90"/>
  <c r="O1022" i="90" s="1"/>
  <c r="M1023" i="90"/>
  <c r="O1023" i="90" s="1"/>
  <c r="M1024" i="90"/>
  <c r="O1024" i="90" s="1"/>
  <c r="M1025" i="90"/>
  <c r="O1025" i="90" s="1"/>
  <c r="M1026" i="90"/>
  <c r="O1026" i="90" s="1"/>
  <c r="M1027" i="90"/>
  <c r="O1027" i="90" s="1"/>
  <c r="M1028" i="90"/>
  <c r="O1028" i="90" s="1"/>
  <c r="M1029" i="90"/>
  <c r="O1029" i="90" s="1"/>
  <c r="M1030" i="90"/>
  <c r="O1030" i="90" s="1"/>
  <c r="M1031" i="90"/>
  <c r="O1031" i="90" s="1"/>
  <c r="M1032" i="90"/>
  <c r="O1032" i="90" s="1"/>
  <c r="M1033" i="90"/>
  <c r="O1033" i="90" s="1"/>
  <c r="M1034" i="90"/>
  <c r="O1034" i="90" s="1"/>
  <c r="M1035" i="90"/>
  <c r="O1035" i="90" s="1"/>
  <c r="M1036" i="90"/>
  <c r="O1036" i="90" s="1"/>
  <c r="M1037" i="90"/>
  <c r="O1037" i="90" s="1"/>
  <c r="M1038" i="90"/>
  <c r="O1038" i="90" s="1"/>
  <c r="M1039" i="90"/>
  <c r="O1039" i="90" s="1"/>
  <c r="M1040" i="90"/>
  <c r="O1040" i="90" s="1"/>
  <c r="M1041" i="90"/>
  <c r="O1041" i="90" s="1"/>
  <c r="M1042" i="90"/>
  <c r="O1042" i="90" s="1"/>
  <c r="M1043" i="90"/>
  <c r="O1043" i="90" s="1"/>
  <c r="M1044" i="90"/>
  <c r="O1044" i="90" s="1"/>
  <c r="M1045" i="90"/>
  <c r="O1045" i="90" s="1"/>
  <c r="M1046" i="90"/>
  <c r="O1046" i="90" s="1"/>
  <c r="M1047" i="90"/>
  <c r="O1047" i="90" s="1"/>
  <c r="M1048" i="90"/>
  <c r="O1048" i="90" s="1"/>
  <c r="M1049" i="90"/>
  <c r="O1049" i="90" s="1"/>
  <c r="M1050" i="90"/>
  <c r="O1050" i="90" s="1"/>
  <c r="M1051" i="90"/>
  <c r="O1051" i="90" s="1"/>
  <c r="M1052" i="90"/>
  <c r="O1052" i="90" s="1"/>
  <c r="M1053" i="90"/>
  <c r="O1053" i="90" s="1"/>
  <c r="M1054" i="90"/>
  <c r="O1054" i="90" s="1"/>
  <c r="M1055" i="90"/>
  <c r="O1055" i="90" s="1"/>
  <c r="M1056" i="90"/>
  <c r="O1056" i="90" s="1"/>
  <c r="M1057" i="90"/>
  <c r="O1057" i="90" s="1"/>
  <c r="M1058" i="90"/>
  <c r="O1058" i="90" s="1"/>
  <c r="M1059" i="90"/>
  <c r="O1059" i="90" s="1"/>
  <c r="M1060" i="90"/>
  <c r="O1060" i="90" s="1"/>
  <c r="M1061" i="90"/>
  <c r="O1061" i="90" s="1"/>
  <c r="M1062" i="90"/>
  <c r="O1062" i="90" s="1"/>
  <c r="M1063" i="90"/>
  <c r="O1063" i="90" s="1"/>
  <c r="M1064" i="90"/>
  <c r="O1064" i="90" s="1"/>
  <c r="M1065" i="90"/>
  <c r="O1065" i="90" s="1"/>
  <c r="M1066" i="90"/>
  <c r="O1066" i="90" s="1"/>
  <c r="M1067" i="90"/>
  <c r="O1067" i="90" s="1"/>
  <c r="M1068" i="90"/>
  <c r="O1068" i="90" s="1"/>
  <c r="M1069" i="90"/>
  <c r="O1069" i="90" s="1"/>
  <c r="M1070" i="90"/>
  <c r="O1070" i="90" s="1"/>
  <c r="M1071" i="90"/>
  <c r="O1071" i="90" s="1"/>
  <c r="M1072" i="90"/>
  <c r="O1072" i="90" s="1"/>
  <c r="M1073" i="90"/>
  <c r="O1073" i="90" s="1"/>
  <c r="M1074" i="90"/>
  <c r="O1074" i="90" s="1"/>
  <c r="M1075" i="90"/>
  <c r="O1075" i="90" s="1"/>
  <c r="M1076" i="90"/>
  <c r="O1076" i="90" s="1"/>
  <c r="M1077" i="90"/>
  <c r="O1077" i="90" s="1"/>
  <c r="M1078" i="90"/>
  <c r="O1078" i="90" s="1"/>
  <c r="M1079" i="90"/>
  <c r="O1079" i="90" s="1"/>
  <c r="M1080" i="90"/>
  <c r="O1080" i="90" s="1"/>
  <c r="M1081" i="90"/>
  <c r="O1081" i="90" s="1"/>
  <c r="M1082" i="90"/>
  <c r="O1082" i="90" s="1"/>
  <c r="M1083" i="90"/>
  <c r="O1083" i="90" s="1"/>
  <c r="M1084" i="90"/>
  <c r="O1084" i="90" s="1"/>
  <c r="M1085" i="90"/>
  <c r="O1085" i="90" s="1"/>
  <c r="M1086" i="90"/>
  <c r="O1086" i="90" s="1"/>
  <c r="M1087" i="90"/>
  <c r="O1087" i="90" s="1"/>
  <c r="M1088" i="90"/>
  <c r="O1088" i="90" s="1"/>
  <c r="M1089" i="90"/>
  <c r="O1089" i="90" s="1"/>
  <c r="M1090" i="90"/>
  <c r="O1090" i="90" s="1"/>
  <c r="M1091" i="90"/>
  <c r="O1091" i="90" s="1"/>
  <c r="M1092" i="90"/>
  <c r="O1092" i="90" s="1"/>
  <c r="M1093" i="90"/>
  <c r="O1093" i="90" s="1"/>
  <c r="M1094" i="90"/>
  <c r="O1094" i="90" s="1"/>
  <c r="M1095" i="90"/>
  <c r="O1095" i="90" s="1"/>
  <c r="M1096" i="90"/>
  <c r="O1096" i="90" s="1"/>
  <c r="M1097" i="90"/>
  <c r="O1097" i="90" s="1"/>
  <c r="M1098" i="90"/>
  <c r="O1098" i="90" s="1"/>
  <c r="M1099" i="90"/>
  <c r="O1099" i="90" s="1"/>
  <c r="M1100" i="90"/>
  <c r="O1100" i="90" s="1"/>
  <c r="M1101" i="90"/>
  <c r="O1101" i="90" s="1"/>
  <c r="M1102" i="90"/>
  <c r="O1102" i="90" s="1"/>
  <c r="M1103" i="90"/>
  <c r="O1103" i="90" s="1"/>
  <c r="M1104" i="90"/>
  <c r="O1104" i="90" s="1"/>
  <c r="M1105" i="90"/>
  <c r="O1105" i="90" s="1"/>
  <c r="M1106" i="90"/>
  <c r="O1106" i="90" s="1"/>
  <c r="M1107" i="90"/>
  <c r="O1107" i="90" s="1"/>
  <c r="M1108" i="90"/>
  <c r="O1108" i="90" s="1"/>
  <c r="M1109" i="90"/>
  <c r="O1109" i="90" s="1"/>
  <c r="M1110" i="90"/>
  <c r="O1110" i="90" s="1"/>
  <c r="M1111" i="90"/>
  <c r="O1111" i="90" s="1"/>
  <c r="M1112" i="90"/>
  <c r="O1112" i="90" s="1"/>
  <c r="M1113" i="90"/>
  <c r="O1113" i="90" s="1"/>
  <c r="M1114" i="90"/>
  <c r="O1114" i="90" s="1"/>
  <c r="M1115" i="90"/>
  <c r="O1115" i="90" s="1"/>
  <c r="M1116" i="90"/>
  <c r="O1116" i="90" s="1"/>
  <c r="M1117" i="90"/>
  <c r="O1117" i="90" s="1"/>
  <c r="M1118" i="90"/>
  <c r="O1118" i="90" s="1"/>
  <c r="M1119" i="90"/>
  <c r="O1119" i="90" s="1"/>
  <c r="M1120" i="90"/>
  <c r="O1120" i="90" s="1"/>
  <c r="M1121" i="90"/>
  <c r="O1121" i="90" s="1"/>
  <c r="M1122" i="90"/>
  <c r="O1122" i="90" s="1"/>
  <c r="M1123" i="90"/>
  <c r="O1123" i="90" s="1"/>
  <c r="M1124" i="90"/>
  <c r="O1124" i="90" s="1"/>
  <c r="M1125" i="90"/>
  <c r="O1125" i="90" s="1"/>
  <c r="M1126" i="90"/>
  <c r="O1126" i="90" s="1"/>
  <c r="M1127" i="90"/>
  <c r="O1127" i="90" s="1"/>
  <c r="M1128" i="90"/>
  <c r="O1128" i="90" s="1"/>
  <c r="M1129" i="90"/>
  <c r="O1129" i="90" s="1"/>
  <c r="M1130" i="90"/>
  <c r="O1130" i="90" s="1"/>
  <c r="M1131" i="90"/>
  <c r="O1131" i="90" s="1"/>
  <c r="M1132" i="90"/>
  <c r="O1132" i="90" s="1"/>
  <c r="M1133" i="90"/>
  <c r="O1133" i="90" s="1"/>
  <c r="M1134" i="90"/>
  <c r="O1134" i="90" s="1"/>
  <c r="M1135" i="90"/>
  <c r="O1135" i="90" s="1"/>
  <c r="M1136" i="90"/>
  <c r="O1136" i="90" s="1"/>
  <c r="M1137" i="90"/>
  <c r="O1137" i="90" s="1"/>
  <c r="M1138" i="90"/>
  <c r="O1138" i="90" s="1"/>
  <c r="M1139" i="90"/>
  <c r="O1139" i="90" s="1"/>
  <c r="M1140" i="90"/>
  <c r="O1140" i="90" s="1"/>
  <c r="M1141" i="90"/>
  <c r="O1141" i="90" s="1"/>
  <c r="M1142" i="90"/>
  <c r="O1142" i="90" s="1"/>
  <c r="M1143" i="90"/>
  <c r="O1143" i="90" s="1"/>
  <c r="M1144" i="90"/>
  <c r="O1144" i="90" s="1"/>
  <c r="M1145" i="90"/>
  <c r="O1145" i="90" s="1"/>
  <c r="M1146" i="90"/>
  <c r="O1146" i="90" s="1"/>
  <c r="M1147" i="90"/>
  <c r="O1147" i="90" s="1"/>
  <c r="M1148" i="90"/>
  <c r="O1148" i="90" s="1"/>
  <c r="M1149" i="90"/>
  <c r="O1149" i="90" s="1"/>
  <c r="M1150" i="90"/>
  <c r="O1150" i="90" s="1"/>
  <c r="M1151" i="90"/>
  <c r="O1151" i="90" s="1"/>
  <c r="M1152" i="90"/>
  <c r="O1152" i="90" s="1"/>
  <c r="M1153" i="90"/>
  <c r="O1153" i="90" s="1"/>
  <c r="M1154" i="90"/>
  <c r="O1154" i="90" s="1"/>
  <c r="M1155" i="90"/>
  <c r="O1155" i="90" s="1"/>
  <c r="M1156" i="90"/>
  <c r="O1156" i="90" s="1"/>
  <c r="M1157" i="90"/>
  <c r="O1157" i="90" s="1"/>
  <c r="M1158" i="90"/>
  <c r="O1158" i="90" s="1"/>
  <c r="M1159" i="90"/>
  <c r="O1159" i="90" s="1"/>
  <c r="M1160" i="90"/>
  <c r="O1160" i="90" s="1"/>
  <c r="M1161" i="90"/>
  <c r="O1161" i="90" s="1"/>
  <c r="M1162" i="90"/>
  <c r="O1162" i="90" s="1"/>
  <c r="M1163" i="90"/>
  <c r="O1163" i="90" s="1"/>
  <c r="M1164" i="90"/>
  <c r="O1164" i="90" s="1"/>
  <c r="M1165" i="90"/>
  <c r="O1165" i="90" s="1"/>
  <c r="M1166" i="90"/>
  <c r="O1166" i="90" s="1"/>
  <c r="M1167" i="90"/>
  <c r="O1167" i="90" s="1"/>
  <c r="M1168" i="90"/>
  <c r="O1168" i="90" s="1"/>
  <c r="M1169" i="90"/>
  <c r="O1169" i="90" s="1"/>
  <c r="M1170" i="90"/>
  <c r="O1170" i="90" s="1"/>
  <c r="M1171" i="90"/>
  <c r="O1171" i="90" s="1"/>
  <c r="M1172" i="90"/>
  <c r="O1172" i="90" s="1"/>
  <c r="M1173" i="90"/>
  <c r="O1173" i="90" s="1"/>
  <c r="M1174" i="90"/>
  <c r="O1174" i="90" s="1"/>
  <c r="M1175" i="90"/>
  <c r="O1175" i="90" s="1"/>
  <c r="M1176" i="90"/>
  <c r="O1176" i="90" s="1"/>
  <c r="M1177" i="90"/>
  <c r="O1177" i="90" s="1"/>
  <c r="M1178" i="90"/>
  <c r="O1178" i="90" s="1"/>
  <c r="M1179" i="90"/>
  <c r="O1179" i="90" s="1"/>
  <c r="M1180" i="90"/>
  <c r="O1180" i="90" s="1"/>
  <c r="M1181" i="90"/>
  <c r="O1181" i="90" s="1"/>
  <c r="M1182" i="90"/>
  <c r="O1182" i="90" s="1"/>
  <c r="M1183" i="90"/>
  <c r="O1183" i="90" s="1"/>
  <c r="M1184" i="90"/>
  <c r="O1184" i="90" s="1"/>
  <c r="M1185" i="90"/>
  <c r="O1185" i="90" s="1"/>
  <c r="M1186" i="90"/>
  <c r="O1186" i="90" s="1"/>
  <c r="M1187" i="90"/>
  <c r="O1187" i="90" s="1"/>
  <c r="M1188" i="90"/>
  <c r="O1188" i="90" s="1"/>
  <c r="M1189" i="90"/>
  <c r="O1189" i="90" s="1"/>
  <c r="M1190" i="90"/>
  <c r="O1190" i="90" s="1"/>
  <c r="M1191" i="90"/>
  <c r="O1191" i="90" s="1"/>
  <c r="M1192" i="90"/>
  <c r="O1192" i="90" s="1"/>
  <c r="M1193" i="90"/>
  <c r="O1193" i="90" s="1"/>
  <c r="M1194" i="90"/>
  <c r="O1194" i="90" s="1"/>
  <c r="M1195" i="90"/>
  <c r="O1195" i="90" s="1"/>
  <c r="M1196" i="90"/>
  <c r="O1196" i="90" s="1"/>
  <c r="M1197" i="90"/>
  <c r="O1197" i="90" s="1"/>
  <c r="M1198" i="90"/>
  <c r="O1198" i="90" s="1"/>
  <c r="M1199" i="90"/>
  <c r="O1199" i="90" s="1"/>
  <c r="M1200" i="90"/>
  <c r="O1200" i="90" s="1"/>
  <c r="M1201" i="90"/>
  <c r="O1201" i="90" s="1"/>
  <c r="M1202" i="90"/>
  <c r="O1202" i="90" s="1"/>
  <c r="M1203" i="90"/>
  <c r="O1203" i="90" s="1"/>
  <c r="M1204" i="90"/>
  <c r="O1204" i="90" s="1"/>
  <c r="M1205" i="90"/>
  <c r="O1205" i="90" s="1"/>
  <c r="M1206" i="90"/>
  <c r="O1206" i="90" s="1"/>
  <c r="M1207" i="90"/>
  <c r="O1207" i="90" s="1"/>
  <c r="M1208" i="90"/>
  <c r="O1208" i="90" s="1"/>
  <c r="M1209" i="90"/>
  <c r="O1209" i="90" s="1"/>
  <c r="M1210" i="90"/>
  <c r="O1210" i="90" s="1"/>
  <c r="M1211" i="90"/>
  <c r="O1211" i="90" s="1"/>
  <c r="M1212" i="90"/>
  <c r="O1212" i="90" s="1"/>
  <c r="M1213" i="90"/>
  <c r="O1213" i="90" s="1"/>
  <c r="M1214" i="90"/>
  <c r="O1214" i="90" s="1"/>
  <c r="M1215" i="90"/>
  <c r="O1215" i="90" s="1"/>
  <c r="M1216" i="90"/>
  <c r="O1216" i="90" s="1"/>
  <c r="M1217" i="90"/>
  <c r="O1217" i="90" s="1"/>
  <c r="M1218" i="90"/>
  <c r="O1218" i="90" s="1"/>
  <c r="M1219" i="90"/>
  <c r="O1219" i="90" s="1"/>
  <c r="M1220" i="90"/>
  <c r="O1220" i="90" s="1"/>
  <c r="M1221" i="90"/>
  <c r="O1221" i="90" s="1"/>
  <c r="M1222" i="90"/>
  <c r="O1222" i="90" s="1"/>
  <c r="M1223" i="90"/>
  <c r="O1223" i="90" s="1"/>
  <c r="M1224" i="90"/>
  <c r="O1224" i="90" s="1"/>
  <c r="M1225" i="90"/>
  <c r="O1225" i="90" s="1"/>
  <c r="M1226" i="90"/>
  <c r="O1226" i="90" s="1"/>
  <c r="M1227" i="90"/>
  <c r="O1227" i="90" s="1"/>
  <c r="M1228" i="90"/>
  <c r="O1228" i="90" s="1"/>
  <c r="M1229" i="90"/>
  <c r="O1229" i="90" s="1"/>
  <c r="M1230" i="90"/>
  <c r="O1230" i="90" s="1"/>
  <c r="M1231" i="90"/>
  <c r="O1231" i="90" s="1"/>
  <c r="M1232" i="90"/>
  <c r="O1232" i="90" s="1"/>
  <c r="M1233" i="90"/>
  <c r="O1233" i="90" s="1"/>
  <c r="M1234" i="90"/>
  <c r="O1234" i="90" s="1"/>
  <c r="M1235" i="90"/>
  <c r="O1235" i="90" s="1"/>
  <c r="M1236" i="90"/>
  <c r="O1236" i="90" s="1"/>
  <c r="M1237" i="90"/>
  <c r="O1237" i="90" s="1"/>
  <c r="M1238" i="90"/>
  <c r="O1238" i="90" s="1"/>
  <c r="M1239" i="90"/>
  <c r="O1239" i="90" s="1"/>
  <c r="M1240" i="90"/>
  <c r="O1240" i="90" s="1"/>
  <c r="M1241" i="90"/>
  <c r="O1241" i="90" s="1"/>
  <c r="M1242" i="90"/>
  <c r="O1242" i="90" s="1"/>
  <c r="M1243" i="90"/>
  <c r="O1243" i="90" s="1"/>
  <c r="M1244" i="90"/>
  <c r="O1244" i="90" s="1"/>
  <c r="M1245" i="90"/>
  <c r="O1245" i="90" s="1"/>
  <c r="M1246" i="90"/>
  <c r="O1246" i="90" s="1"/>
  <c r="M1247" i="90"/>
  <c r="O1247" i="90" s="1"/>
  <c r="M1248" i="90"/>
  <c r="O1248" i="90" s="1"/>
  <c r="M1249" i="90"/>
  <c r="O1249" i="90" s="1"/>
  <c r="M1250" i="90"/>
  <c r="O1250" i="90" s="1"/>
  <c r="M1251" i="90"/>
  <c r="O1251" i="90" s="1"/>
  <c r="M1252" i="90"/>
  <c r="O1252" i="90" s="1"/>
  <c r="M1253" i="90"/>
  <c r="O1253" i="90" s="1"/>
  <c r="M1254" i="90"/>
  <c r="O1254" i="90" s="1"/>
  <c r="M1255" i="90"/>
  <c r="O1255" i="90" s="1"/>
  <c r="M1256" i="90"/>
  <c r="O1256" i="90" s="1"/>
  <c r="M1257" i="90"/>
  <c r="O1257" i="90" s="1"/>
  <c r="M1258" i="90"/>
  <c r="O1258" i="90" s="1"/>
  <c r="M1259" i="90"/>
  <c r="O1259" i="90" s="1"/>
  <c r="M1260" i="90"/>
  <c r="O1260" i="90" s="1"/>
  <c r="M1261" i="90"/>
  <c r="O1261" i="90" s="1"/>
  <c r="M1262" i="90"/>
  <c r="O1262" i="90" s="1"/>
  <c r="M1263" i="90"/>
  <c r="O1263" i="90" s="1"/>
  <c r="M1264" i="90"/>
  <c r="O1264" i="90" s="1"/>
  <c r="M1265" i="90"/>
  <c r="O1265" i="90" s="1"/>
  <c r="M1266" i="90"/>
  <c r="O1266" i="90" s="1"/>
  <c r="M1267" i="90"/>
  <c r="O1267" i="90" s="1"/>
  <c r="M1268" i="90"/>
  <c r="O1268" i="90" s="1"/>
  <c r="M1269" i="90"/>
  <c r="O1269" i="90" s="1"/>
  <c r="M1270" i="90"/>
  <c r="O1270" i="90" s="1"/>
  <c r="M1271" i="90"/>
  <c r="O1271" i="90" s="1"/>
  <c r="M1272" i="90"/>
  <c r="O1272" i="90" s="1"/>
  <c r="I199" i="89"/>
  <c r="I103" i="89"/>
  <c r="I64" i="89"/>
  <c r="I104" i="89"/>
  <c r="I105" i="89"/>
  <c r="I106" i="89"/>
  <c r="I107" i="89"/>
  <c r="I108" i="89"/>
  <c r="I109" i="89"/>
  <c r="I110" i="89"/>
  <c r="I19" i="86"/>
  <c r="I20" i="86"/>
  <c r="I38" i="86"/>
  <c r="I49" i="86"/>
  <c r="I50" i="86"/>
  <c r="I46" i="86"/>
  <c r="I47" i="86"/>
  <c r="I48" i="86"/>
  <c r="I18" i="86"/>
  <c r="I189" i="89"/>
  <c r="I190" i="89"/>
  <c r="I191" i="89"/>
  <c r="I192" i="89"/>
  <c r="I193" i="89"/>
  <c r="I194" i="89"/>
  <c r="I195" i="89"/>
  <c r="I196" i="89"/>
  <c r="I197" i="89"/>
  <c r="I198" i="89"/>
  <c r="I141" i="89"/>
  <c r="I142" i="89"/>
  <c r="I143" i="89"/>
  <c r="I144" i="89"/>
  <c r="I145" i="89"/>
  <c r="I146" i="89"/>
  <c r="I147" i="89"/>
  <c r="I148" i="89"/>
  <c r="I149" i="89"/>
  <c r="I150" i="89"/>
  <c r="I95" i="89"/>
  <c r="I96" i="89"/>
  <c r="I97" i="89"/>
  <c r="I98" i="89"/>
  <c r="I99" i="89"/>
  <c r="I100" i="89"/>
  <c r="I101" i="89"/>
  <c r="I102" i="89"/>
  <c r="I94" i="89"/>
  <c r="F10" i="31" l="1"/>
  <c r="F9" i="31"/>
  <c r="F8" i="31"/>
  <c r="O340" i="90"/>
  <c r="O652" i="90"/>
  <c r="O653" i="90"/>
  <c r="O965" i="90"/>
  <c r="O654" i="90"/>
  <c r="O338" i="90"/>
  <c r="O651" i="90"/>
  <c r="O968" i="90"/>
  <c r="O966" i="90"/>
  <c r="O967" i="90"/>
  <c r="O337" i="90"/>
  <c r="O339" i="90"/>
  <c r="O23" i="90"/>
  <c r="O22" i="90"/>
  <c r="O21" i="90"/>
  <c r="C30" i="81"/>
  <c r="C30" i="103"/>
  <c r="C30" i="82"/>
  <c r="C11" i="82"/>
  <c r="C30" i="100"/>
  <c r="C30" i="99"/>
  <c r="C20" i="99"/>
  <c r="C19" i="99"/>
  <c r="C18" i="99"/>
  <c r="C17" i="99"/>
  <c r="C30" i="83"/>
  <c r="C20" i="83"/>
  <c r="C19" i="83"/>
  <c r="C18" i="83"/>
  <c r="C17" i="83"/>
  <c r="C16" i="83" a="1"/>
  <c r="C16" i="83" s="1"/>
  <c r="C11" i="83"/>
  <c r="C30" i="102"/>
  <c r="C30" i="101"/>
  <c r="C30" i="84"/>
  <c r="C30" i="104"/>
  <c r="C30" i="85"/>
  <c r="C24" i="85"/>
  <c r="U12" i="17"/>
  <c r="V12" i="17" s="1"/>
  <c r="U16" i="17"/>
  <c r="V16" i="17" s="1"/>
  <c r="U10" i="17"/>
  <c r="V10" i="17" s="1"/>
  <c r="U8" i="17"/>
  <c r="V8" i="17" s="1"/>
  <c r="U14" i="17"/>
  <c r="V14" i="17" s="1"/>
  <c r="U15" i="17"/>
  <c r="V15" i="17" s="1"/>
  <c r="U13" i="17"/>
  <c r="V13" i="17" s="1"/>
  <c r="U7" i="17"/>
  <c r="V7" i="17" s="1"/>
  <c r="U17" i="17"/>
  <c r="V17" i="17" s="1"/>
  <c r="U11" i="17"/>
  <c r="V11" i="17" s="1"/>
  <c r="U9" i="17"/>
  <c r="V9" i="17" s="1"/>
  <c r="U6" i="17"/>
  <c r="V6" i="17" s="1"/>
  <c r="U5" i="17"/>
  <c r="A17" i="23"/>
  <c r="A16" i="23"/>
  <c r="A15" i="23"/>
  <c r="B14" i="23"/>
  <c r="D40" i="23"/>
  <c r="C40" i="23"/>
  <c r="B40" i="23"/>
  <c r="A40" i="23"/>
  <c r="D39" i="23"/>
  <c r="C39" i="23"/>
  <c r="B39" i="23"/>
  <c r="A39" i="23"/>
  <c r="D38" i="23"/>
  <c r="C38" i="23"/>
  <c r="B38" i="23"/>
  <c r="A38" i="23"/>
  <c r="D37" i="23"/>
  <c r="C37" i="23"/>
  <c r="B37" i="23"/>
  <c r="A37" i="23"/>
  <c r="D36" i="23"/>
  <c r="C36" i="23"/>
  <c r="B36" i="23"/>
  <c r="A36" i="23"/>
  <c r="D35" i="23"/>
  <c r="C35" i="23"/>
  <c r="B35" i="23"/>
  <c r="A35" i="23"/>
  <c r="D34" i="23"/>
  <c r="C34" i="23"/>
  <c r="B34" i="23"/>
  <c r="A34" i="23"/>
  <c r="D27" i="23"/>
  <c r="C27" i="23"/>
  <c r="B27" i="23"/>
  <c r="A27" i="23"/>
  <c r="D26" i="23"/>
  <c r="C26" i="23"/>
  <c r="B26" i="23"/>
  <c r="A26" i="23"/>
  <c r="D25" i="23"/>
  <c r="C25" i="23"/>
  <c r="B25" i="23"/>
  <c r="A25" i="23"/>
  <c r="D24" i="23"/>
  <c r="C24" i="23"/>
  <c r="B24" i="23"/>
  <c r="A24" i="23"/>
  <c r="D23" i="23"/>
  <c r="C23" i="23"/>
  <c r="B23" i="23"/>
  <c r="A23" i="23"/>
  <c r="D22" i="23"/>
  <c r="C22" i="23"/>
  <c r="B22" i="23"/>
  <c r="A22" i="23"/>
  <c r="D21" i="23"/>
  <c r="C21" i="23"/>
  <c r="B21" i="23"/>
  <c r="A21" i="23"/>
  <c r="D20" i="23"/>
  <c r="C20" i="23"/>
  <c r="B20" i="23"/>
  <c r="A20" i="23"/>
  <c r="D19" i="23"/>
  <c r="C19" i="23"/>
  <c r="B19" i="23"/>
  <c r="A19" i="23"/>
  <c r="D18" i="23"/>
  <c r="C18" i="23"/>
  <c r="B18" i="23"/>
  <c r="A18" i="23"/>
  <c r="D33" i="23"/>
  <c r="C33" i="23"/>
  <c r="B33" i="23"/>
  <c r="A33" i="23"/>
  <c r="D32" i="23"/>
  <c r="C32" i="23"/>
  <c r="B32" i="23"/>
  <c r="A32" i="23"/>
  <c r="D31" i="23"/>
  <c r="C31" i="23"/>
  <c r="B31" i="23"/>
  <c r="A31" i="23"/>
  <c r="D30" i="23"/>
  <c r="C30" i="23"/>
  <c r="B30" i="23"/>
  <c r="A30" i="23"/>
  <c r="D29" i="23"/>
  <c r="C29" i="23"/>
  <c r="B29" i="23"/>
  <c r="A29" i="23"/>
  <c r="D28" i="23"/>
  <c r="C28" i="23"/>
  <c r="B28" i="23"/>
  <c r="A28" i="23"/>
  <c r="D17" i="23"/>
  <c r="C17" i="23"/>
  <c r="B17" i="23"/>
  <c r="D16" i="23"/>
  <c r="C16" i="23"/>
  <c r="B16" i="23"/>
  <c r="D15" i="23"/>
  <c r="C15" i="23"/>
  <c r="B15" i="23"/>
  <c r="D14" i="23"/>
  <c r="C14" i="23"/>
  <c r="A14" i="23"/>
  <c r="D13" i="23"/>
  <c r="C13" i="23"/>
  <c r="B13" i="23"/>
  <c r="A13" i="23"/>
  <c r="D12" i="23"/>
  <c r="C12" i="23"/>
  <c r="B12" i="23"/>
  <c r="A12" i="23"/>
  <c r="D30" i="79"/>
  <c r="C30" i="79"/>
  <c r="B30" i="79"/>
  <c r="A30" i="79"/>
  <c r="D29" i="79"/>
  <c r="C29" i="79"/>
  <c r="B29" i="79"/>
  <c r="A29" i="79"/>
  <c r="D28" i="79"/>
  <c r="C28" i="79"/>
  <c r="B28" i="79"/>
  <c r="A28" i="79"/>
  <c r="D27" i="79"/>
  <c r="C27" i="79"/>
  <c r="B27" i="79"/>
  <c r="A27" i="79"/>
  <c r="D26" i="79"/>
  <c r="C26" i="79"/>
  <c r="B26" i="79"/>
  <c r="A26" i="79"/>
  <c r="D25" i="79"/>
  <c r="C25" i="79"/>
  <c r="B25" i="79"/>
  <c r="A25" i="79"/>
  <c r="D24" i="79"/>
  <c r="C24" i="79"/>
  <c r="B24" i="79"/>
  <c r="A24" i="79"/>
  <c r="D23" i="79"/>
  <c r="C23" i="79"/>
  <c r="B23" i="79"/>
  <c r="A23" i="79"/>
  <c r="D22" i="79"/>
  <c r="C22" i="79"/>
  <c r="B22" i="79"/>
  <c r="A22" i="79"/>
  <c r="D21" i="79"/>
  <c r="C21" i="79"/>
  <c r="B21" i="79"/>
  <c r="A21" i="79"/>
  <c r="D20" i="79"/>
  <c r="C20" i="79"/>
  <c r="B20" i="79"/>
  <c r="A20" i="79"/>
  <c r="D19" i="79"/>
  <c r="C19" i="79"/>
  <c r="B19" i="79"/>
  <c r="A19" i="79"/>
  <c r="D18" i="79"/>
  <c r="C18" i="79"/>
  <c r="B18" i="79"/>
  <c r="A18" i="79"/>
  <c r="D17" i="79"/>
  <c r="C17" i="79"/>
  <c r="B17" i="79"/>
  <c r="A17" i="79"/>
  <c r="D16" i="79"/>
  <c r="C16" i="79"/>
  <c r="B16" i="79"/>
  <c r="A16" i="79"/>
  <c r="D15" i="79"/>
  <c r="C15" i="79"/>
  <c r="B15" i="79"/>
  <c r="A15" i="79"/>
  <c r="D14" i="79"/>
  <c r="C14" i="79"/>
  <c r="B14" i="79"/>
  <c r="A14" i="79"/>
  <c r="D13" i="79"/>
  <c r="C13" i="79"/>
  <c r="B13" i="79"/>
  <c r="A13" i="79"/>
  <c r="D12" i="79"/>
  <c r="C12" i="79"/>
  <c r="B12" i="79"/>
  <c r="A12" i="79"/>
  <c r="A30" i="77"/>
  <c r="B30" i="77"/>
  <c r="C30" i="77"/>
  <c r="D30" i="77"/>
  <c r="D29" i="77"/>
  <c r="C29" i="77"/>
  <c r="B29" i="77"/>
  <c r="A29" i="77"/>
  <c r="D28" i="77"/>
  <c r="C28" i="77"/>
  <c r="B28" i="77"/>
  <c r="A28" i="77"/>
  <c r="D27" i="77"/>
  <c r="C27" i="77"/>
  <c r="B27" i="77"/>
  <c r="A27" i="77"/>
  <c r="D26" i="77"/>
  <c r="C26" i="77"/>
  <c r="B26" i="77"/>
  <c r="A26" i="77"/>
  <c r="D25" i="77"/>
  <c r="C25" i="77"/>
  <c r="B25" i="77"/>
  <c r="A25" i="77"/>
  <c r="D24" i="77"/>
  <c r="C24" i="77"/>
  <c r="B24" i="77"/>
  <c r="A24" i="77"/>
  <c r="D23" i="77"/>
  <c r="C23" i="77"/>
  <c r="B23" i="77"/>
  <c r="A23" i="77"/>
  <c r="D22" i="77"/>
  <c r="C22" i="77"/>
  <c r="B22" i="77"/>
  <c r="A22" i="77"/>
  <c r="D21" i="77"/>
  <c r="C21" i="77"/>
  <c r="B21" i="77"/>
  <c r="A21" i="77"/>
  <c r="D20" i="77"/>
  <c r="C20" i="77"/>
  <c r="B20" i="77"/>
  <c r="A20" i="77"/>
  <c r="D19" i="77"/>
  <c r="C19" i="77"/>
  <c r="B19" i="77"/>
  <c r="A19" i="77"/>
  <c r="D18" i="77"/>
  <c r="C18" i="77"/>
  <c r="B18" i="77"/>
  <c r="A18" i="77"/>
  <c r="D17" i="77"/>
  <c r="C17" i="77"/>
  <c r="B17" i="77"/>
  <c r="A17" i="77"/>
  <c r="D16" i="77"/>
  <c r="C16" i="77"/>
  <c r="B16" i="77"/>
  <c r="A16" i="77"/>
  <c r="D15" i="77"/>
  <c r="C15" i="77"/>
  <c r="B15" i="77"/>
  <c r="A15" i="77"/>
  <c r="D14" i="77"/>
  <c r="C14" i="77"/>
  <c r="B14" i="77"/>
  <c r="A14" i="77"/>
  <c r="D13" i="77"/>
  <c r="C13" i="77"/>
  <c r="B13" i="77"/>
  <c r="A13" i="77"/>
  <c r="D12" i="77"/>
  <c r="C12" i="77"/>
  <c r="B12" i="77"/>
  <c r="A12" i="77"/>
  <c r="D31" i="76"/>
  <c r="C31" i="76"/>
  <c r="B31" i="76"/>
  <c r="A31" i="76"/>
  <c r="D30" i="76"/>
  <c r="C30" i="76"/>
  <c r="B30" i="76"/>
  <c r="A30" i="76"/>
  <c r="D29" i="76"/>
  <c r="C29" i="76"/>
  <c r="B29" i="76"/>
  <c r="A29" i="76"/>
  <c r="D28" i="76"/>
  <c r="C28" i="76"/>
  <c r="B28" i="76"/>
  <c r="A28" i="76"/>
  <c r="D27" i="76"/>
  <c r="C27" i="76"/>
  <c r="B27" i="76"/>
  <c r="A27" i="76"/>
  <c r="D26" i="76"/>
  <c r="C26" i="76"/>
  <c r="B26" i="76"/>
  <c r="A26" i="76"/>
  <c r="D25" i="76"/>
  <c r="C25" i="76"/>
  <c r="B25" i="76"/>
  <c r="A25" i="76"/>
  <c r="D24" i="76"/>
  <c r="C24" i="76"/>
  <c r="B24" i="76"/>
  <c r="A24" i="76"/>
  <c r="D23" i="76"/>
  <c r="C23" i="76"/>
  <c r="B23" i="76"/>
  <c r="A23" i="76"/>
  <c r="D22" i="76"/>
  <c r="C22" i="76"/>
  <c r="B22" i="76"/>
  <c r="A22" i="76"/>
  <c r="D21" i="76"/>
  <c r="C21" i="76"/>
  <c r="B21" i="76"/>
  <c r="A21" i="76"/>
  <c r="D20" i="76"/>
  <c r="C20" i="76"/>
  <c r="B20" i="76"/>
  <c r="A20" i="76"/>
  <c r="D19" i="76"/>
  <c r="C19" i="76"/>
  <c r="B19" i="76"/>
  <c r="A19" i="76"/>
  <c r="D18" i="76"/>
  <c r="C18" i="76"/>
  <c r="B18" i="76"/>
  <c r="A18" i="76"/>
  <c r="D17" i="76"/>
  <c r="C17" i="76"/>
  <c r="B17" i="76"/>
  <c r="A17" i="76"/>
  <c r="D16" i="76"/>
  <c r="C16" i="76"/>
  <c r="B16" i="76"/>
  <c r="A16" i="76"/>
  <c r="D15" i="76"/>
  <c r="C15" i="76"/>
  <c r="B15" i="76"/>
  <c r="A15" i="76"/>
  <c r="D14" i="76"/>
  <c r="C14" i="76"/>
  <c r="B14" i="76"/>
  <c r="A14" i="76"/>
  <c r="D12" i="76"/>
  <c r="C12" i="76"/>
  <c r="B12" i="76"/>
  <c r="A12" i="76"/>
  <c r="D30" i="78"/>
  <c r="C30" i="78"/>
  <c r="B30" i="78"/>
  <c r="A30" i="78"/>
  <c r="D29" i="78"/>
  <c r="C29" i="78"/>
  <c r="B29" i="78"/>
  <c r="A29" i="78"/>
  <c r="D28" i="78"/>
  <c r="C28" i="78"/>
  <c r="B28" i="78"/>
  <c r="A28" i="78"/>
  <c r="D27" i="78"/>
  <c r="C27" i="78"/>
  <c r="B27" i="78"/>
  <c r="A27" i="78"/>
  <c r="D26" i="78"/>
  <c r="C26" i="78"/>
  <c r="B26" i="78"/>
  <c r="A26" i="78"/>
  <c r="D25" i="78"/>
  <c r="C25" i="78"/>
  <c r="B25" i="78"/>
  <c r="A25" i="78"/>
  <c r="D24" i="78"/>
  <c r="C24" i="78"/>
  <c r="B24" i="78"/>
  <c r="A24" i="78"/>
  <c r="D23" i="78"/>
  <c r="C23" i="78"/>
  <c r="B23" i="78"/>
  <c r="A23" i="78"/>
  <c r="D22" i="78"/>
  <c r="C22" i="78"/>
  <c r="B22" i="78"/>
  <c r="A22" i="78"/>
  <c r="D21" i="78"/>
  <c r="C21" i="78"/>
  <c r="B21" i="78"/>
  <c r="A21" i="78"/>
  <c r="D20" i="78"/>
  <c r="C20" i="78"/>
  <c r="B20" i="78"/>
  <c r="A20" i="78"/>
  <c r="D19" i="78"/>
  <c r="C19" i="78"/>
  <c r="B19" i="78"/>
  <c r="A19" i="78"/>
  <c r="D18" i="78"/>
  <c r="C18" i="78"/>
  <c r="B18" i="78"/>
  <c r="A18" i="78"/>
  <c r="D17" i="78"/>
  <c r="C17" i="78"/>
  <c r="B17" i="78"/>
  <c r="A17" i="78"/>
  <c r="D16" i="78"/>
  <c r="C16" i="78"/>
  <c r="B16" i="78"/>
  <c r="A16" i="78"/>
  <c r="D15" i="78"/>
  <c r="C15" i="78"/>
  <c r="B15" i="78"/>
  <c r="A15" i="78"/>
  <c r="D14" i="78"/>
  <c r="C14" i="78"/>
  <c r="B14" i="78"/>
  <c r="A14" i="78"/>
  <c r="D13" i="78"/>
  <c r="C13" i="78"/>
  <c r="B13" i="78"/>
  <c r="A13" i="78"/>
  <c r="D12" i="78"/>
  <c r="C12" i="78"/>
  <c r="B12" i="78"/>
  <c r="A12" i="78"/>
  <c r="N5" i="17" l="1"/>
  <c r="O5" i="17" s="1"/>
  <c r="H8" i="31"/>
  <c r="E8" i="31"/>
  <c r="H9" i="31"/>
  <c r="E9" i="31"/>
  <c r="H10" i="31"/>
  <c r="E10" i="31"/>
  <c r="V5" i="17"/>
  <c r="N6" i="17" s="1"/>
  <c r="U3" i="17"/>
  <c r="V3" i="17" l="1"/>
  <c r="O6" i="17"/>
  <c r="P6" i="17" s="1"/>
  <c r="Q6" i="17" s="1"/>
  <c r="N7" i="17"/>
  <c r="P5" i="17"/>
  <c r="C30" i="17"/>
  <c r="I106" i="86"/>
  <c r="I107" i="86"/>
  <c r="I108" i="86"/>
  <c r="I109" i="86"/>
  <c r="I110" i="86"/>
  <c r="I111" i="86"/>
  <c r="I112" i="86"/>
  <c r="I113" i="86"/>
  <c r="I114" i="86"/>
  <c r="I115" i="86"/>
  <c r="I116" i="86"/>
  <c r="I117" i="86"/>
  <c r="I118" i="86"/>
  <c r="I119" i="86"/>
  <c r="I120" i="86"/>
  <c r="I121" i="86"/>
  <c r="I122" i="86"/>
  <c r="I123" i="86"/>
  <c r="I124" i="86"/>
  <c r="I104" i="86"/>
  <c r="I105" i="86"/>
  <c r="I102" i="86"/>
  <c r="I103" i="86"/>
  <c r="I78" i="86"/>
  <c r="I79" i="86"/>
  <c r="I80" i="86"/>
  <c r="I81" i="86"/>
  <c r="I82" i="86"/>
  <c r="I83" i="86"/>
  <c r="I84" i="86"/>
  <c r="I85" i="86"/>
  <c r="I86" i="86"/>
  <c r="I87" i="86"/>
  <c r="I88" i="86"/>
  <c r="I89" i="86"/>
  <c r="I90" i="86"/>
  <c r="I91" i="86"/>
  <c r="I92" i="86"/>
  <c r="I93" i="86"/>
  <c r="I94" i="86"/>
  <c r="I95" i="86"/>
  <c r="I96" i="86"/>
  <c r="I76" i="86"/>
  <c r="I77" i="86"/>
  <c r="I74" i="86"/>
  <c r="I75" i="86"/>
  <c r="I51" i="86"/>
  <c r="I52" i="86"/>
  <c r="I53" i="86"/>
  <c r="I54" i="86"/>
  <c r="I55" i="86"/>
  <c r="I56" i="86"/>
  <c r="I57" i="86"/>
  <c r="I58" i="86"/>
  <c r="I59" i="86"/>
  <c r="I60" i="86"/>
  <c r="I61" i="86"/>
  <c r="I62" i="86"/>
  <c r="I63" i="86"/>
  <c r="I64" i="86"/>
  <c r="I65" i="86"/>
  <c r="I66" i="86"/>
  <c r="I67" i="86"/>
  <c r="I68" i="86"/>
  <c r="I45" i="86"/>
  <c r="I21" i="86"/>
  <c r="I22" i="86"/>
  <c r="I23" i="86"/>
  <c r="I24" i="86"/>
  <c r="I25" i="86"/>
  <c r="I26" i="86"/>
  <c r="I27" i="86"/>
  <c r="I28" i="86"/>
  <c r="I29" i="86"/>
  <c r="I30" i="86"/>
  <c r="I31" i="86"/>
  <c r="I32" i="86"/>
  <c r="I33" i="86"/>
  <c r="I34" i="86"/>
  <c r="I35" i="86"/>
  <c r="I36" i="86"/>
  <c r="I37" i="86"/>
  <c r="I39" i="86"/>
  <c r="C26" i="85"/>
  <c r="C25" i="85"/>
  <c r="C22" i="85"/>
  <c r="O7" i="17" l="1"/>
  <c r="Q5" i="17"/>
  <c r="P7" i="17"/>
  <c r="I187" i="87"/>
  <c r="I140" i="87"/>
  <c r="I46" i="87"/>
  <c r="M46" i="87"/>
  <c r="O46" i="87" s="1"/>
  <c r="M187" i="87"/>
  <c r="O187" i="87" s="1"/>
  <c r="M140" i="87"/>
  <c r="O140" i="87" s="1"/>
  <c r="AB4" i="106" a="1"/>
  <c r="AB4" i="106" s="1"/>
  <c r="AA4" i="106" a="1"/>
  <c r="AA4" i="106" s="1"/>
  <c r="Z4" i="106" a="1"/>
  <c r="Z4" i="106" s="1"/>
  <c r="Y4" i="106" a="1"/>
  <c r="Y4" i="106" s="1"/>
  <c r="X4" i="106" a="1"/>
  <c r="X4" i="106" s="1"/>
  <c r="AA2" i="106" a="1"/>
  <c r="AA2" i="106" s="1"/>
  <c r="Z2" i="106" a="1"/>
  <c r="Z2" i="106" s="1"/>
  <c r="A2" i="106"/>
  <c r="P2" i="106"/>
  <c r="Q2" i="106"/>
  <c r="R2" i="106"/>
  <c r="S2" i="106"/>
  <c r="T2" i="106"/>
  <c r="U2" i="106"/>
  <c r="V2" i="106"/>
  <c r="AC2" i="106"/>
  <c r="A3" i="106"/>
  <c r="P3" i="106"/>
  <c r="Q3" i="106"/>
  <c r="R3" i="106"/>
  <c r="S3" i="106"/>
  <c r="T3" i="106"/>
  <c r="U3" i="106"/>
  <c r="V3" i="106"/>
  <c r="AC3" i="106"/>
  <c r="A4" i="106"/>
  <c r="P4" i="106"/>
  <c r="Q4" i="106"/>
  <c r="R4" i="106"/>
  <c r="S4" i="106"/>
  <c r="T4" i="106"/>
  <c r="U4" i="106"/>
  <c r="V4" i="106"/>
  <c r="AC4" i="106"/>
  <c r="A5" i="106"/>
  <c r="P5" i="106"/>
  <c r="Q5" i="106"/>
  <c r="R5" i="106"/>
  <c r="S5" i="106"/>
  <c r="T5" i="106"/>
  <c r="U5" i="106"/>
  <c r="V5" i="106"/>
  <c r="AC5" i="106"/>
  <c r="A6" i="106"/>
  <c r="P6" i="106"/>
  <c r="Q6" i="106"/>
  <c r="R6" i="106"/>
  <c r="S6" i="106"/>
  <c r="T6" i="106"/>
  <c r="U6" i="106"/>
  <c r="V6" i="106"/>
  <c r="AC6" i="106"/>
  <c r="A7" i="106"/>
  <c r="P7" i="106"/>
  <c r="Q7" i="106"/>
  <c r="R7" i="106"/>
  <c r="S7" i="106"/>
  <c r="T7" i="106"/>
  <c r="U7" i="106"/>
  <c r="V7" i="106"/>
  <c r="AC7" i="106"/>
  <c r="A8" i="106"/>
  <c r="P8" i="106"/>
  <c r="Q8" i="106"/>
  <c r="R8" i="106"/>
  <c r="S8" i="106"/>
  <c r="T8" i="106"/>
  <c r="U8" i="106"/>
  <c r="V8" i="106"/>
  <c r="AC8" i="106"/>
  <c r="A9" i="106"/>
  <c r="P9" i="106"/>
  <c r="Q9" i="106"/>
  <c r="R9" i="106"/>
  <c r="S9" i="106"/>
  <c r="T9" i="106"/>
  <c r="U9" i="106"/>
  <c r="V9" i="106"/>
  <c r="AC9" i="106"/>
  <c r="A10" i="106"/>
  <c r="P10" i="106"/>
  <c r="Q10" i="106"/>
  <c r="R10" i="106"/>
  <c r="S10" i="106"/>
  <c r="T10" i="106"/>
  <c r="U10" i="106"/>
  <c r="V10" i="106"/>
  <c r="AC10" i="106"/>
  <c r="A11" i="106"/>
  <c r="P11" i="106"/>
  <c r="Q11" i="106"/>
  <c r="R11" i="106"/>
  <c r="S11" i="106"/>
  <c r="T11" i="106"/>
  <c r="U11" i="106"/>
  <c r="V11" i="106"/>
  <c r="AC11" i="106"/>
  <c r="A12" i="106"/>
  <c r="P12" i="106"/>
  <c r="Q12" i="106"/>
  <c r="R12" i="106"/>
  <c r="S12" i="106"/>
  <c r="T12" i="106"/>
  <c r="U12" i="106"/>
  <c r="V12" i="106"/>
  <c r="AC12" i="106"/>
  <c r="A13" i="106"/>
  <c r="P13" i="106"/>
  <c r="Q13" i="106"/>
  <c r="R13" i="106"/>
  <c r="S13" i="106"/>
  <c r="T13" i="106"/>
  <c r="U13" i="106"/>
  <c r="V13" i="106"/>
  <c r="AC13" i="106"/>
  <c r="A14" i="106"/>
  <c r="P14" i="106"/>
  <c r="Q14" i="106"/>
  <c r="R14" i="106"/>
  <c r="S14" i="106"/>
  <c r="T14" i="106"/>
  <c r="U14" i="106"/>
  <c r="V14" i="106"/>
  <c r="AC14" i="106"/>
  <c r="A15" i="106"/>
  <c r="P15" i="106"/>
  <c r="Q15" i="106"/>
  <c r="R15" i="106"/>
  <c r="S15" i="106"/>
  <c r="T15" i="106"/>
  <c r="U15" i="106"/>
  <c r="V15" i="106"/>
  <c r="AC15" i="106"/>
  <c r="A16" i="106"/>
  <c r="P16" i="106"/>
  <c r="Q16" i="106"/>
  <c r="R16" i="106"/>
  <c r="S16" i="106"/>
  <c r="T16" i="106"/>
  <c r="U16" i="106"/>
  <c r="V16" i="106"/>
  <c r="AC16" i="106"/>
  <c r="A17" i="106"/>
  <c r="P17" i="106"/>
  <c r="Q17" i="106"/>
  <c r="R17" i="106"/>
  <c r="S17" i="106"/>
  <c r="T17" i="106"/>
  <c r="U17" i="106"/>
  <c r="V17" i="106"/>
  <c r="AC17" i="106"/>
  <c r="A18" i="106"/>
  <c r="P18" i="106"/>
  <c r="Q18" i="106"/>
  <c r="R18" i="106"/>
  <c r="S18" i="106"/>
  <c r="T18" i="106"/>
  <c r="U18" i="106"/>
  <c r="V18" i="106"/>
  <c r="AC18" i="106"/>
  <c r="A19" i="106"/>
  <c r="P19" i="106"/>
  <c r="Q19" i="106"/>
  <c r="R19" i="106"/>
  <c r="S19" i="106"/>
  <c r="T19" i="106"/>
  <c r="U19" i="106"/>
  <c r="V19" i="106"/>
  <c r="AC19" i="106"/>
  <c r="A20" i="106"/>
  <c r="P20" i="106"/>
  <c r="Q20" i="106"/>
  <c r="R20" i="106"/>
  <c r="S20" i="106"/>
  <c r="T20" i="106"/>
  <c r="U20" i="106"/>
  <c r="V20" i="106"/>
  <c r="AC20" i="106"/>
  <c r="A21" i="106"/>
  <c r="P21" i="106"/>
  <c r="Q21" i="106"/>
  <c r="R21" i="106"/>
  <c r="S21" i="106"/>
  <c r="T21" i="106"/>
  <c r="U21" i="106"/>
  <c r="V21" i="106"/>
  <c r="AC21" i="106"/>
  <c r="A22" i="106"/>
  <c r="P22" i="106"/>
  <c r="Q22" i="106"/>
  <c r="R22" i="106"/>
  <c r="S22" i="106"/>
  <c r="T22" i="106"/>
  <c r="U22" i="106"/>
  <c r="V22" i="106"/>
  <c r="AC22" i="106"/>
  <c r="A23" i="106"/>
  <c r="P23" i="106"/>
  <c r="Q23" i="106"/>
  <c r="R23" i="106"/>
  <c r="S23" i="106"/>
  <c r="T23" i="106"/>
  <c r="U23" i="106"/>
  <c r="V23" i="106"/>
  <c r="AC23" i="106"/>
  <c r="A24" i="106"/>
  <c r="P24" i="106"/>
  <c r="Q24" i="106"/>
  <c r="R24" i="106"/>
  <c r="S24" i="106"/>
  <c r="T24" i="106"/>
  <c r="U24" i="106"/>
  <c r="V24" i="106"/>
  <c r="AC24" i="106"/>
  <c r="A25" i="106"/>
  <c r="P25" i="106"/>
  <c r="Q25" i="106"/>
  <c r="R25" i="106"/>
  <c r="S25" i="106"/>
  <c r="T25" i="106"/>
  <c r="U25" i="106"/>
  <c r="V25" i="106"/>
  <c r="AC25" i="106"/>
  <c r="A26" i="106"/>
  <c r="P26" i="106"/>
  <c r="Q26" i="106"/>
  <c r="R26" i="106"/>
  <c r="S26" i="106"/>
  <c r="T26" i="106"/>
  <c r="U26" i="106"/>
  <c r="V26" i="106"/>
  <c r="AC26" i="106"/>
  <c r="A27" i="106"/>
  <c r="P27" i="106"/>
  <c r="Q27" i="106"/>
  <c r="R27" i="106"/>
  <c r="S27" i="106"/>
  <c r="T27" i="106"/>
  <c r="U27" i="106"/>
  <c r="V27" i="106"/>
  <c r="AC27" i="106"/>
  <c r="A28" i="106"/>
  <c r="P28" i="106"/>
  <c r="Q28" i="106"/>
  <c r="R28" i="106"/>
  <c r="S28" i="106"/>
  <c r="T28" i="106"/>
  <c r="U28" i="106"/>
  <c r="V28" i="106"/>
  <c r="AC28" i="106"/>
  <c r="A29" i="106"/>
  <c r="P29" i="106"/>
  <c r="Q29" i="106"/>
  <c r="R29" i="106"/>
  <c r="S29" i="106"/>
  <c r="T29" i="106"/>
  <c r="U29" i="106"/>
  <c r="V29" i="106"/>
  <c r="AC29" i="106"/>
  <c r="A30" i="106"/>
  <c r="P30" i="106"/>
  <c r="Q30" i="106"/>
  <c r="R30" i="106"/>
  <c r="S30" i="106"/>
  <c r="T30" i="106"/>
  <c r="U30" i="106"/>
  <c r="V30" i="106"/>
  <c r="AC30" i="106"/>
  <c r="A31" i="106"/>
  <c r="P31" i="106"/>
  <c r="Q31" i="106"/>
  <c r="R31" i="106"/>
  <c r="S31" i="106"/>
  <c r="T31" i="106"/>
  <c r="U31" i="106"/>
  <c r="V31" i="106"/>
  <c r="AC31" i="106"/>
  <c r="A32" i="106"/>
  <c r="P32" i="106"/>
  <c r="Q32" i="106"/>
  <c r="R32" i="106"/>
  <c r="S32" i="106"/>
  <c r="T32" i="106"/>
  <c r="U32" i="106"/>
  <c r="V32" i="106"/>
  <c r="AC32" i="106"/>
  <c r="A33" i="106"/>
  <c r="P33" i="106"/>
  <c r="Q33" i="106"/>
  <c r="R33" i="106"/>
  <c r="S33" i="106"/>
  <c r="T33" i="106"/>
  <c r="U33" i="106"/>
  <c r="V33" i="106"/>
  <c r="AC33" i="106"/>
  <c r="A34" i="106"/>
  <c r="P34" i="106"/>
  <c r="Q34" i="106"/>
  <c r="R34" i="106"/>
  <c r="S34" i="106"/>
  <c r="T34" i="106"/>
  <c r="U34" i="106"/>
  <c r="V34" i="106"/>
  <c r="AC34" i="106"/>
  <c r="A35" i="106"/>
  <c r="P35" i="106"/>
  <c r="Q35" i="106"/>
  <c r="R35" i="106"/>
  <c r="S35" i="106"/>
  <c r="T35" i="106"/>
  <c r="U35" i="106"/>
  <c r="V35" i="106"/>
  <c r="AC35" i="106"/>
  <c r="A36" i="106"/>
  <c r="P36" i="106"/>
  <c r="Q36" i="106"/>
  <c r="R36" i="106"/>
  <c r="S36" i="106"/>
  <c r="T36" i="106"/>
  <c r="U36" i="106"/>
  <c r="V36" i="106"/>
  <c r="AC36" i="106"/>
  <c r="A37" i="106"/>
  <c r="P37" i="106"/>
  <c r="Q37" i="106"/>
  <c r="R37" i="106"/>
  <c r="S37" i="106"/>
  <c r="T37" i="106"/>
  <c r="U37" i="106"/>
  <c r="V37" i="106"/>
  <c r="AC37" i="106"/>
  <c r="A38" i="106"/>
  <c r="P38" i="106"/>
  <c r="Q38" i="106"/>
  <c r="R38" i="106"/>
  <c r="S38" i="106"/>
  <c r="T38" i="106"/>
  <c r="U38" i="106"/>
  <c r="V38" i="106"/>
  <c r="AC38" i="106"/>
  <c r="A39" i="106"/>
  <c r="P39" i="106"/>
  <c r="Q39" i="106"/>
  <c r="R39" i="106"/>
  <c r="S39" i="106"/>
  <c r="T39" i="106"/>
  <c r="U39" i="106"/>
  <c r="V39" i="106"/>
  <c r="AC39" i="106"/>
  <c r="A40" i="106"/>
  <c r="P40" i="106"/>
  <c r="Q40" i="106"/>
  <c r="R40" i="106"/>
  <c r="S40" i="106"/>
  <c r="T40" i="106"/>
  <c r="U40" i="106"/>
  <c r="V40" i="106"/>
  <c r="AC40" i="106"/>
  <c r="A41" i="106"/>
  <c r="P41" i="106"/>
  <c r="Q41" i="106"/>
  <c r="R41" i="106"/>
  <c r="S41" i="106"/>
  <c r="T41" i="106"/>
  <c r="U41" i="106"/>
  <c r="V41" i="106"/>
  <c r="AC41" i="106"/>
  <c r="A42" i="106"/>
  <c r="P42" i="106"/>
  <c r="Q42" i="106"/>
  <c r="R42" i="106"/>
  <c r="S42" i="106"/>
  <c r="T42" i="106"/>
  <c r="U42" i="106"/>
  <c r="V42" i="106"/>
  <c r="AC42" i="106"/>
  <c r="A43" i="106"/>
  <c r="P43" i="106"/>
  <c r="Q43" i="106"/>
  <c r="R43" i="106"/>
  <c r="S43" i="106"/>
  <c r="T43" i="106"/>
  <c r="U43" i="106"/>
  <c r="V43" i="106"/>
  <c r="AC43" i="106"/>
  <c r="A44" i="106"/>
  <c r="P44" i="106"/>
  <c r="Q44" i="106"/>
  <c r="R44" i="106"/>
  <c r="S44" i="106"/>
  <c r="T44" i="106"/>
  <c r="U44" i="106"/>
  <c r="V44" i="106"/>
  <c r="AC44" i="106"/>
  <c r="A45" i="106"/>
  <c r="P45" i="106"/>
  <c r="Q45" i="106"/>
  <c r="R45" i="106"/>
  <c r="S45" i="106"/>
  <c r="T45" i="106"/>
  <c r="U45" i="106"/>
  <c r="V45" i="106"/>
  <c r="AC45" i="106"/>
  <c r="A46" i="106"/>
  <c r="P46" i="106"/>
  <c r="Q46" i="106"/>
  <c r="R46" i="106"/>
  <c r="S46" i="106"/>
  <c r="T46" i="106"/>
  <c r="U46" i="106"/>
  <c r="V46" i="106"/>
  <c r="AC46" i="106"/>
  <c r="A47" i="106"/>
  <c r="P47" i="106"/>
  <c r="Q47" i="106"/>
  <c r="R47" i="106"/>
  <c r="S47" i="106"/>
  <c r="T47" i="106"/>
  <c r="U47" i="106"/>
  <c r="V47" i="106"/>
  <c r="AC47" i="106"/>
  <c r="A48" i="106"/>
  <c r="P48" i="106"/>
  <c r="Q48" i="106"/>
  <c r="R48" i="106"/>
  <c r="S48" i="106"/>
  <c r="T48" i="106"/>
  <c r="U48" i="106"/>
  <c r="V48" i="106"/>
  <c r="AC48" i="106"/>
  <c r="A49" i="106"/>
  <c r="P49" i="106"/>
  <c r="Q49" i="106"/>
  <c r="R49" i="106"/>
  <c r="S49" i="106"/>
  <c r="T49" i="106"/>
  <c r="U49" i="106"/>
  <c r="V49" i="106"/>
  <c r="AC49" i="106"/>
  <c r="A50" i="106"/>
  <c r="P50" i="106"/>
  <c r="Q50" i="106"/>
  <c r="R50" i="106"/>
  <c r="S50" i="106"/>
  <c r="T50" i="106"/>
  <c r="U50" i="106"/>
  <c r="V50" i="106"/>
  <c r="AC50" i="106"/>
  <c r="A51" i="106"/>
  <c r="P51" i="106"/>
  <c r="Q51" i="106"/>
  <c r="R51" i="106"/>
  <c r="S51" i="106"/>
  <c r="T51" i="106"/>
  <c r="U51" i="106"/>
  <c r="V51" i="106"/>
  <c r="AC51" i="106"/>
  <c r="A52" i="106"/>
  <c r="P52" i="106"/>
  <c r="Q52" i="106"/>
  <c r="R52" i="106"/>
  <c r="S52" i="106"/>
  <c r="T52" i="106"/>
  <c r="U52" i="106"/>
  <c r="V52" i="106"/>
  <c r="AC52" i="106"/>
  <c r="A53" i="106"/>
  <c r="P53" i="106"/>
  <c r="Q53" i="106"/>
  <c r="R53" i="106"/>
  <c r="S53" i="106"/>
  <c r="T53" i="106"/>
  <c r="U53" i="106"/>
  <c r="V53" i="106"/>
  <c r="AC53" i="106"/>
  <c r="A54" i="106"/>
  <c r="P54" i="106"/>
  <c r="Q54" i="106"/>
  <c r="R54" i="106"/>
  <c r="S54" i="106"/>
  <c r="T54" i="106"/>
  <c r="U54" i="106"/>
  <c r="V54" i="106"/>
  <c r="AC54" i="106"/>
  <c r="A55" i="106"/>
  <c r="P55" i="106"/>
  <c r="Q55" i="106"/>
  <c r="R55" i="106"/>
  <c r="S55" i="106"/>
  <c r="T55" i="106"/>
  <c r="U55" i="106"/>
  <c r="V55" i="106"/>
  <c r="AC55" i="106"/>
  <c r="A56" i="106"/>
  <c r="P56" i="106"/>
  <c r="Q56" i="106"/>
  <c r="R56" i="106"/>
  <c r="S56" i="106"/>
  <c r="T56" i="106"/>
  <c r="U56" i="106"/>
  <c r="V56" i="106"/>
  <c r="AC56" i="106"/>
  <c r="A57" i="106"/>
  <c r="P57" i="106"/>
  <c r="Q57" i="106"/>
  <c r="R57" i="106"/>
  <c r="S57" i="106"/>
  <c r="T57" i="106"/>
  <c r="U57" i="106"/>
  <c r="V57" i="106"/>
  <c r="AC57" i="106"/>
  <c r="A58" i="106"/>
  <c r="P58" i="106"/>
  <c r="Q58" i="106"/>
  <c r="R58" i="106"/>
  <c r="S58" i="106"/>
  <c r="T58" i="106"/>
  <c r="U58" i="106"/>
  <c r="V58" i="106"/>
  <c r="AC58" i="106"/>
  <c r="A59" i="106"/>
  <c r="P59" i="106"/>
  <c r="Q59" i="106"/>
  <c r="R59" i="106"/>
  <c r="S59" i="106"/>
  <c r="T59" i="106"/>
  <c r="U59" i="106"/>
  <c r="V59" i="106"/>
  <c r="AC59" i="106"/>
  <c r="A60" i="106"/>
  <c r="P60" i="106"/>
  <c r="Q60" i="106"/>
  <c r="R60" i="106"/>
  <c r="S60" i="106"/>
  <c r="T60" i="106"/>
  <c r="U60" i="106"/>
  <c r="V60" i="106"/>
  <c r="AC60" i="106"/>
  <c r="A61" i="106"/>
  <c r="P61" i="106"/>
  <c r="Q61" i="106"/>
  <c r="R61" i="106"/>
  <c r="S61" i="106"/>
  <c r="T61" i="106"/>
  <c r="U61" i="106"/>
  <c r="V61" i="106"/>
  <c r="AC61" i="106"/>
  <c r="A62" i="106"/>
  <c r="P62" i="106"/>
  <c r="Q62" i="106"/>
  <c r="R62" i="106"/>
  <c r="S62" i="106"/>
  <c r="T62" i="106"/>
  <c r="U62" i="106"/>
  <c r="V62" i="106"/>
  <c r="AC62" i="106"/>
  <c r="A63" i="106"/>
  <c r="P63" i="106"/>
  <c r="Q63" i="106"/>
  <c r="R63" i="106"/>
  <c r="S63" i="106"/>
  <c r="T63" i="106"/>
  <c r="U63" i="106"/>
  <c r="V63" i="106"/>
  <c r="AC63" i="106"/>
  <c r="A64" i="106"/>
  <c r="P64" i="106"/>
  <c r="Q64" i="106"/>
  <c r="R64" i="106"/>
  <c r="S64" i="106"/>
  <c r="T64" i="106"/>
  <c r="U64" i="106"/>
  <c r="V64" i="106"/>
  <c r="AC64" i="106"/>
  <c r="A65" i="106"/>
  <c r="P65" i="106"/>
  <c r="Q65" i="106"/>
  <c r="R65" i="106"/>
  <c r="S65" i="106"/>
  <c r="T65" i="106"/>
  <c r="U65" i="106"/>
  <c r="V65" i="106"/>
  <c r="AC65" i="106"/>
  <c r="A66" i="106"/>
  <c r="P66" i="106"/>
  <c r="Q66" i="106"/>
  <c r="R66" i="106"/>
  <c r="S66" i="106"/>
  <c r="T66" i="106"/>
  <c r="U66" i="106"/>
  <c r="V66" i="106"/>
  <c r="AC66" i="106"/>
  <c r="A67" i="106"/>
  <c r="P67" i="106"/>
  <c r="Q67" i="106"/>
  <c r="R67" i="106"/>
  <c r="S67" i="106"/>
  <c r="T67" i="106"/>
  <c r="U67" i="106"/>
  <c r="V67" i="106"/>
  <c r="AC67" i="106"/>
  <c r="A68" i="106"/>
  <c r="P68" i="106"/>
  <c r="Q68" i="106"/>
  <c r="R68" i="106"/>
  <c r="S68" i="106"/>
  <c r="T68" i="106"/>
  <c r="U68" i="106"/>
  <c r="V68" i="106"/>
  <c r="AC68" i="106"/>
  <c r="A69" i="106"/>
  <c r="P69" i="106"/>
  <c r="Q69" i="106"/>
  <c r="R69" i="106"/>
  <c r="S69" i="106"/>
  <c r="T69" i="106"/>
  <c r="U69" i="106"/>
  <c r="V69" i="106"/>
  <c r="AC69" i="106"/>
  <c r="A70" i="106"/>
  <c r="P70" i="106"/>
  <c r="Q70" i="106"/>
  <c r="R70" i="106"/>
  <c r="S70" i="106"/>
  <c r="T70" i="106"/>
  <c r="U70" i="106"/>
  <c r="V70" i="106"/>
  <c r="AC70" i="106"/>
  <c r="A71" i="106"/>
  <c r="P71" i="106"/>
  <c r="Q71" i="106"/>
  <c r="R71" i="106"/>
  <c r="S71" i="106"/>
  <c r="T71" i="106"/>
  <c r="U71" i="106"/>
  <c r="V71" i="106"/>
  <c r="AC71" i="106"/>
  <c r="A72" i="106"/>
  <c r="P72" i="106"/>
  <c r="Q72" i="106"/>
  <c r="R72" i="106"/>
  <c r="S72" i="106"/>
  <c r="T72" i="106"/>
  <c r="U72" i="106"/>
  <c r="V72" i="106"/>
  <c r="AC72" i="106"/>
  <c r="A73" i="106"/>
  <c r="P73" i="106"/>
  <c r="Q73" i="106"/>
  <c r="R73" i="106"/>
  <c r="S73" i="106"/>
  <c r="T73" i="106"/>
  <c r="U73" i="106"/>
  <c r="V73" i="106"/>
  <c r="AC73" i="106"/>
  <c r="A74" i="106"/>
  <c r="P74" i="106"/>
  <c r="Q74" i="106"/>
  <c r="R74" i="106"/>
  <c r="S74" i="106"/>
  <c r="T74" i="106"/>
  <c r="U74" i="106"/>
  <c r="V74" i="106"/>
  <c r="AC74" i="106"/>
  <c r="A75" i="106"/>
  <c r="P75" i="106"/>
  <c r="Q75" i="106"/>
  <c r="R75" i="106"/>
  <c r="S75" i="106"/>
  <c r="T75" i="106"/>
  <c r="U75" i="106"/>
  <c r="V75" i="106"/>
  <c r="AC75" i="106"/>
  <c r="A76" i="106"/>
  <c r="P76" i="106"/>
  <c r="Q76" i="106"/>
  <c r="R76" i="106"/>
  <c r="S76" i="106"/>
  <c r="T76" i="106"/>
  <c r="U76" i="106"/>
  <c r="V76" i="106"/>
  <c r="AC76" i="106"/>
  <c r="A77" i="106"/>
  <c r="P77" i="106"/>
  <c r="Q77" i="106"/>
  <c r="R77" i="106"/>
  <c r="S77" i="106"/>
  <c r="T77" i="106"/>
  <c r="U77" i="106"/>
  <c r="V77" i="106"/>
  <c r="AC77" i="106"/>
  <c r="A78" i="106"/>
  <c r="P78" i="106"/>
  <c r="Q78" i="106"/>
  <c r="R78" i="106"/>
  <c r="S78" i="106"/>
  <c r="T78" i="106"/>
  <c r="U78" i="106"/>
  <c r="V78" i="106"/>
  <c r="AC78" i="106"/>
  <c r="A79" i="106"/>
  <c r="P79" i="106"/>
  <c r="Q79" i="106"/>
  <c r="R79" i="106"/>
  <c r="S79" i="106"/>
  <c r="T79" i="106"/>
  <c r="U79" i="106"/>
  <c r="V79" i="106"/>
  <c r="AC79" i="106"/>
  <c r="A80" i="106"/>
  <c r="P80" i="106"/>
  <c r="Q80" i="106"/>
  <c r="R80" i="106"/>
  <c r="S80" i="106"/>
  <c r="T80" i="106"/>
  <c r="U80" i="106"/>
  <c r="V80" i="106"/>
  <c r="AC80" i="106"/>
  <c r="A81" i="106"/>
  <c r="P81" i="106"/>
  <c r="Q81" i="106"/>
  <c r="R81" i="106"/>
  <c r="S81" i="106"/>
  <c r="T81" i="106"/>
  <c r="U81" i="106"/>
  <c r="V81" i="106"/>
  <c r="AC81" i="106"/>
  <c r="A82" i="106"/>
  <c r="P82" i="106"/>
  <c r="Q82" i="106"/>
  <c r="R82" i="106"/>
  <c r="S82" i="106"/>
  <c r="T82" i="106"/>
  <c r="U82" i="106"/>
  <c r="V82" i="106"/>
  <c r="AC82" i="106"/>
  <c r="A83" i="106"/>
  <c r="P83" i="106"/>
  <c r="Q83" i="106"/>
  <c r="R83" i="106"/>
  <c r="S83" i="106"/>
  <c r="T83" i="106"/>
  <c r="U83" i="106"/>
  <c r="V83" i="106"/>
  <c r="AC83" i="106"/>
  <c r="A84" i="106"/>
  <c r="P84" i="106"/>
  <c r="Q84" i="106"/>
  <c r="R84" i="106"/>
  <c r="S84" i="106"/>
  <c r="T84" i="106"/>
  <c r="U84" i="106"/>
  <c r="V84" i="106"/>
  <c r="AC84" i="106"/>
  <c r="A85" i="106"/>
  <c r="P85" i="106"/>
  <c r="Q85" i="106"/>
  <c r="R85" i="106"/>
  <c r="S85" i="106"/>
  <c r="T85" i="106"/>
  <c r="U85" i="106"/>
  <c r="V85" i="106"/>
  <c r="AC85" i="106"/>
  <c r="A86" i="106"/>
  <c r="P86" i="106"/>
  <c r="Q86" i="106"/>
  <c r="R86" i="106"/>
  <c r="S86" i="106"/>
  <c r="T86" i="106"/>
  <c r="U86" i="106"/>
  <c r="V86" i="106"/>
  <c r="AC86" i="106"/>
  <c r="A87" i="106"/>
  <c r="P87" i="106"/>
  <c r="Q87" i="106"/>
  <c r="R87" i="106"/>
  <c r="S87" i="106"/>
  <c r="T87" i="106"/>
  <c r="U87" i="106"/>
  <c r="V87" i="106"/>
  <c r="AC87" i="106"/>
  <c r="A88" i="106"/>
  <c r="P88" i="106"/>
  <c r="Q88" i="106"/>
  <c r="R88" i="106"/>
  <c r="S88" i="106"/>
  <c r="T88" i="106"/>
  <c r="U88" i="106"/>
  <c r="V88" i="106"/>
  <c r="AC88" i="106"/>
  <c r="A89" i="106"/>
  <c r="P89" i="106"/>
  <c r="Q89" i="106"/>
  <c r="R89" i="106"/>
  <c r="S89" i="106"/>
  <c r="T89" i="106"/>
  <c r="U89" i="106"/>
  <c r="V89" i="106"/>
  <c r="AC89" i="106"/>
  <c r="A90" i="106"/>
  <c r="P90" i="106"/>
  <c r="Q90" i="106"/>
  <c r="R90" i="106"/>
  <c r="S90" i="106"/>
  <c r="T90" i="106"/>
  <c r="U90" i="106"/>
  <c r="V90" i="106"/>
  <c r="AC90" i="106"/>
  <c r="A91" i="106"/>
  <c r="P91" i="106"/>
  <c r="Q91" i="106"/>
  <c r="R91" i="106"/>
  <c r="S91" i="106"/>
  <c r="T91" i="106"/>
  <c r="U91" i="106"/>
  <c r="V91" i="106"/>
  <c r="AC91" i="106"/>
  <c r="A92" i="106"/>
  <c r="P92" i="106"/>
  <c r="Q92" i="106"/>
  <c r="R92" i="106"/>
  <c r="S92" i="106"/>
  <c r="T92" i="106"/>
  <c r="U92" i="106"/>
  <c r="V92" i="106"/>
  <c r="AC92" i="106"/>
  <c r="A93" i="106"/>
  <c r="P93" i="106"/>
  <c r="Q93" i="106"/>
  <c r="R93" i="106"/>
  <c r="S93" i="106"/>
  <c r="T93" i="106"/>
  <c r="U93" i="106"/>
  <c r="V93" i="106"/>
  <c r="AC93" i="106"/>
  <c r="A94" i="106"/>
  <c r="P94" i="106"/>
  <c r="Q94" i="106"/>
  <c r="R94" i="106"/>
  <c r="S94" i="106"/>
  <c r="T94" i="106"/>
  <c r="U94" i="106"/>
  <c r="V94" i="106"/>
  <c r="AC94" i="106"/>
  <c r="A95" i="106"/>
  <c r="P95" i="106"/>
  <c r="Q95" i="106"/>
  <c r="R95" i="106"/>
  <c r="S95" i="106"/>
  <c r="T95" i="106"/>
  <c r="U95" i="106"/>
  <c r="V95" i="106"/>
  <c r="AC95" i="106"/>
  <c r="A96" i="106"/>
  <c r="P96" i="106"/>
  <c r="Q96" i="106"/>
  <c r="R96" i="106"/>
  <c r="S96" i="106"/>
  <c r="T96" i="106"/>
  <c r="U96" i="106"/>
  <c r="V96" i="106"/>
  <c r="AC96" i="106"/>
  <c r="A97" i="106"/>
  <c r="P97" i="106"/>
  <c r="Q97" i="106"/>
  <c r="R97" i="106"/>
  <c r="S97" i="106"/>
  <c r="T97" i="106"/>
  <c r="U97" i="106"/>
  <c r="V97" i="106"/>
  <c r="AC97" i="106"/>
  <c r="A98" i="106"/>
  <c r="P98" i="106"/>
  <c r="Q98" i="106"/>
  <c r="R98" i="106"/>
  <c r="S98" i="106"/>
  <c r="T98" i="106"/>
  <c r="U98" i="106"/>
  <c r="V98" i="106"/>
  <c r="AC98" i="106"/>
  <c r="A99" i="106"/>
  <c r="P99" i="106"/>
  <c r="Q99" i="106"/>
  <c r="R99" i="106"/>
  <c r="S99" i="106"/>
  <c r="T99" i="106"/>
  <c r="U99" i="106"/>
  <c r="V99" i="106"/>
  <c r="AC99" i="106"/>
  <c r="A100" i="106"/>
  <c r="P100" i="106"/>
  <c r="Q100" i="106"/>
  <c r="R100" i="106"/>
  <c r="S100" i="106"/>
  <c r="T100" i="106"/>
  <c r="U100" i="106"/>
  <c r="V100" i="106"/>
  <c r="AC100" i="106"/>
  <c r="A101" i="106"/>
  <c r="P101" i="106"/>
  <c r="Q101" i="106"/>
  <c r="R101" i="106"/>
  <c r="S101" i="106"/>
  <c r="T101" i="106"/>
  <c r="U101" i="106"/>
  <c r="V101" i="106"/>
  <c r="AC101" i="106"/>
  <c r="A102" i="106"/>
  <c r="P102" i="106"/>
  <c r="Q102" i="106"/>
  <c r="R102" i="106"/>
  <c r="S102" i="106"/>
  <c r="T102" i="106"/>
  <c r="U102" i="106"/>
  <c r="V102" i="106"/>
  <c r="AC102" i="106"/>
  <c r="A103" i="106"/>
  <c r="P103" i="106"/>
  <c r="Q103" i="106"/>
  <c r="R103" i="106"/>
  <c r="S103" i="106"/>
  <c r="T103" i="106"/>
  <c r="U103" i="106"/>
  <c r="V103" i="106"/>
  <c r="AC103" i="106"/>
  <c r="A104" i="106"/>
  <c r="P104" i="106"/>
  <c r="Q104" i="106"/>
  <c r="R104" i="106"/>
  <c r="S104" i="106"/>
  <c r="T104" i="106"/>
  <c r="U104" i="106"/>
  <c r="V104" i="106"/>
  <c r="AC104" i="106"/>
  <c r="A105" i="106"/>
  <c r="P105" i="106"/>
  <c r="Q105" i="106"/>
  <c r="R105" i="106"/>
  <c r="S105" i="106"/>
  <c r="T105" i="106"/>
  <c r="U105" i="106"/>
  <c r="V105" i="106"/>
  <c r="AC105" i="106"/>
  <c r="A106" i="106"/>
  <c r="P106" i="106"/>
  <c r="Q106" i="106"/>
  <c r="R106" i="106"/>
  <c r="S106" i="106"/>
  <c r="T106" i="106"/>
  <c r="U106" i="106"/>
  <c r="V106" i="106"/>
  <c r="AC106" i="106"/>
  <c r="A107" i="106"/>
  <c r="P107" i="106"/>
  <c r="Q107" i="106"/>
  <c r="R107" i="106"/>
  <c r="S107" i="106"/>
  <c r="T107" i="106"/>
  <c r="U107" i="106"/>
  <c r="V107" i="106"/>
  <c r="AC107" i="106"/>
  <c r="A108" i="106"/>
  <c r="P108" i="106"/>
  <c r="Q108" i="106"/>
  <c r="R108" i="106"/>
  <c r="S108" i="106"/>
  <c r="T108" i="106"/>
  <c r="U108" i="106"/>
  <c r="V108" i="106"/>
  <c r="AC108" i="106"/>
  <c r="A109" i="106"/>
  <c r="P109" i="106"/>
  <c r="Q109" i="106"/>
  <c r="R109" i="106"/>
  <c r="S109" i="106"/>
  <c r="T109" i="106"/>
  <c r="U109" i="106"/>
  <c r="V109" i="106"/>
  <c r="AC109" i="106"/>
  <c r="A110" i="106"/>
  <c r="P110" i="106"/>
  <c r="Q110" i="106"/>
  <c r="R110" i="106"/>
  <c r="S110" i="106"/>
  <c r="T110" i="106"/>
  <c r="U110" i="106"/>
  <c r="V110" i="106"/>
  <c r="AC110" i="106"/>
  <c r="A111" i="106"/>
  <c r="P111" i="106"/>
  <c r="Q111" i="106"/>
  <c r="R111" i="106"/>
  <c r="S111" i="106"/>
  <c r="T111" i="106"/>
  <c r="U111" i="106"/>
  <c r="V111" i="106"/>
  <c r="AC111" i="106"/>
  <c r="A112" i="106"/>
  <c r="P112" i="106"/>
  <c r="Q112" i="106"/>
  <c r="R112" i="106"/>
  <c r="S112" i="106"/>
  <c r="T112" i="106"/>
  <c r="U112" i="106"/>
  <c r="V112" i="106"/>
  <c r="AC112" i="106"/>
  <c r="A113" i="106"/>
  <c r="P113" i="106"/>
  <c r="Q113" i="106"/>
  <c r="R113" i="106"/>
  <c r="S113" i="106"/>
  <c r="T113" i="106"/>
  <c r="U113" i="106"/>
  <c r="V113" i="106"/>
  <c r="AC113" i="106"/>
  <c r="A114" i="106"/>
  <c r="P114" i="106"/>
  <c r="Q114" i="106"/>
  <c r="R114" i="106"/>
  <c r="S114" i="106"/>
  <c r="T114" i="106"/>
  <c r="U114" i="106"/>
  <c r="V114" i="106"/>
  <c r="AC114" i="106"/>
  <c r="A115" i="106"/>
  <c r="P115" i="106"/>
  <c r="Q115" i="106"/>
  <c r="R115" i="106"/>
  <c r="S115" i="106"/>
  <c r="T115" i="106"/>
  <c r="U115" i="106"/>
  <c r="V115" i="106"/>
  <c r="AC115" i="106"/>
  <c r="A116" i="106"/>
  <c r="P116" i="106"/>
  <c r="Q116" i="106"/>
  <c r="R116" i="106"/>
  <c r="S116" i="106"/>
  <c r="T116" i="106"/>
  <c r="U116" i="106"/>
  <c r="V116" i="106"/>
  <c r="AC116" i="106"/>
  <c r="A117" i="106"/>
  <c r="P117" i="106"/>
  <c r="Q117" i="106"/>
  <c r="R117" i="106"/>
  <c r="S117" i="106"/>
  <c r="T117" i="106"/>
  <c r="U117" i="106"/>
  <c r="V117" i="106"/>
  <c r="AC117" i="106"/>
  <c r="A118" i="106"/>
  <c r="P118" i="106"/>
  <c r="Q118" i="106"/>
  <c r="R118" i="106"/>
  <c r="S118" i="106"/>
  <c r="T118" i="106"/>
  <c r="U118" i="106"/>
  <c r="V118" i="106"/>
  <c r="AC118" i="106"/>
  <c r="A119" i="106"/>
  <c r="P119" i="106"/>
  <c r="Q119" i="106"/>
  <c r="R119" i="106"/>
  <c r="S119" i="106"/>
  <c r="T119" i="106"/>
  <c r="U119" i="106"/>
  <c r="V119" i="106"/>
  <c r="AC119" i="106"/>
  <c r="A120" i="106"/>
  <c r="P120" i="106"/>
  <c r="Q120" i="106"/>
  <c r="R120" i="106"/>
  <c r="S120" i="106"/>
  <c r="T120" i="106"/>
  <c r="U120" i="106"/>
  <c r="V120" i="106"/>
  <c r="AC120" i="106"/>
  <c r="A121" i="106"/>
  <c r="P121" i="106"/>
  <c r="Q121" i="106"/>
  <c r="R121" i="106"/>
  <c r="S121" i="106"/>
  <c r="T121" i="106"/>
  <c r="U121" i="106"/>
  <c r="V121" i="106"/>
  <c r="AC121" i="106"/>
  <c r="A122" i="106"/>
  <c r="P122" i="106"/>
  <c r="Q122" i="106"/>
  <c r="R122" i="106"/>
  <c r="S122" i="106"/>
  <c r="T122" i="106"/>
  <c r="U122" i="106"/>
  <c r="V122" i="106"/>
  <c r="AC122" i="106"/>
  <c r="A123" i="106"/>
  <c r="P123" i="106"/>
  <c r="Q123" i="106"/>
  <c r="R123" i="106"/>
  <c r="S123" i="106"/>
  <c r="T123" i="106"/>
  <c r="U123" i="106"/>
  <c r="V123" i="106"/>
  <c r="AC123" i="106"/>
  <c r="A124" i="106"/>
  <c r="P124" i="106"/>
  <c r="Q124" i="106"/>
  <c r="R124" i="106"/>
  <c r="S124" i="106"/>
  <c r="T124" i="106"/>
  <c r="U124" i="106"/>
  <c r="V124" i="106"/>
  <c r="AC124" i="106"/>
  <c r="A125" i="106"/>
  <c r="P125" i="106"/>
  <c r="Q125" i="106"/>
  <c r="R125" i="106"/>
  <c r="S125" i="106"/>
  <c r="T125" i="106"/>
  <c r="U125" i="106"/>
  <c r="V125" i="106"/>
  <c r="AC125" i="106"/>
  <c r="A126" i="106"/>
  <c r="P126" i="106"/>
  <c r="Q126" i="106"/>
  <c r="R126" i="106"/>
  <c r="S126" i="106"/>
  <c r="T126" i="106"/>
  <c r="U126" i="106"/>
  <c r="V126" i="106"/>
  <c r="AC126" i="106"/>
  <c r="A127" i="106"/>
  <c r="P127" i="106"/>
  <c r="Q127" i="106"/>
  <c r="R127" i="106"/>
  <c r="S127" i="106"/>
  <c r="T127" i="106"/>
  <c r="U127" i="106"/>
  <c r="V127" i="106"/>
  <c r="AC127" i="106"/>
  <c r="A128" i="106"/>
  <c r="P128" i="106"/>
  <c r="Q128" i="106"/>
  <c r="R128" i="106"/>
  <c r="S128" i="106"/>
  <c r="T128" i="106"/>
  <c r="U128" i="106"/>
  <c r="V128" i="106"/>
  <c r="AC128" i="106"/>
  <c r="A129" i="106"/>
  <c r="P129" i="106"/>
  <c r="Q129" i="106"/>
  <c r="R129" i="106"/>
  <c r="S129" i="106"/>
  <c r="T129" i="106"/>
  <c r="U129" i="106"/>
  <c r="V129" i="106"/>
  <c r="AC129" i="106"/>
  <c r="A130" i="106"/>
  <c r="P130" i="106"/>
  <c r="Q130" i="106"/>
  <c r="R130" i="106"/>
  <c r="S130" i="106"/>
  <c r="T130" i="106"/>
  <c r="U130" i="106"/>
  <c r="V130" i="106"/>
  <c r="AC130" i="106"/>
  <c r="A131" i="106"/>
  <c r="P131" i="106"/>
  <c r="Q131" i="106"/>
  <c r="R131" i="106"/>
  <c r="S131" i="106"/>
  <c r="T131" i="106"/>
  <c r="U131" i="106"/>
  <c r="V131" i="106"/>
  <c r="AC131" i="106"/>
  <c r="A132" i="106"/>
  <c r="P132" i="106"/>
  <c r="Q132" i="106"/>
  <c r="R132" i="106"/>
  <c r="S132" i="106"/>
  <c r="T132" i="106"/>
  <c r="U132" i="106"/>
  <c r="V132" i="106"/>
  <c r="AC132" i="106"/>
  <c r="A133" i="106"/>
  <c r="P133" i="106"/>
  <c r="Q133" i="106"/>
  <c r="R133" i="106"/>
  <c r="S133" i="106"/>
  <c r="T133" i="106"/>
  <c r="U133" i="106"/>
  <c r="V133" i="106"/>
  <c r="AC133" i="106"/>
  <c r="A134" i="106"/>
  <c r="P134" i="106"/>
  <c r="Q134" i="106"/>
  <c r="R134" i="106"/>
  <c r="S134" i="106"/>
  <c r="T134" i="106"/>
  <c r="U134" i="106"/>
  <c r="V134" i="106"/>
  <c r="AC134" i="106"/>
  <c r="A135" i="106"/>
  <c r="P135" i="106"/>
  <c r="Q135" i="106"/>
  <c r="R135" i="106"/>
  <c r="S135" i="106"/>
  <c r="T135" i="106"/>
  <c r="U135" i="106"/>
  <c r="V135" i="106"/>
  <c r="AC135" i="106"/>
  <c r="A136" i="106"/>
  <c r="P136" i="106"/>
  <c r="Q136" i="106"/>
  <c r="R136" i="106"/>
  <c r="S136" i="106"/>
  <c r="T136" i="106"/>
  <c r="U136" i="106"/>
  <c r="V136" i="106"/>
  <c r="AC136" i="106"/>
  <c r="A137" i="106"/>
  <c r="P137" i="106"/>
  <c r="Q137" i="106"/>
  <c r="R137" i="106"/>
  <c r="S137" i="106"/>
  <c r="T137" i="106"/>
  <c r="U137" i="106"/>
  <c r="V137" i="106"/>
  <c r="AC137" i="106"/>
  <c r="A138" i="106"/>
  <c r="P138" i="106"/>
  <c r="Q138" i="106"/>
  <c r="R138" i="106"/>
  <c r="S138" i="106"/>
  <c r="T138" i="106"/>
  <c r="U138" i="106"/>
  <c r="V138" i="106"/>
  <c r="AC138" i="106"/>
  <c r="A139" i="106"/>
  <c r="P139" i="106"/>
  <c r="Q139" i="106"/>
  <c r="R139" i="106"/>
  <c r="S139" i="106"/>
  <c r="T139" i="106"/>
  <c r="U139" i="106"/>
  <c r="V139" i="106"/>
  <c r="AC139" i="106"/>
  <c r="A140" i="106"/>
  <c r="P140" i="106"/>
  <c r="Q140" i="106"/>
  <c r="R140" i="106"/>
  <c r="S140" i="106"/>
  <c r="T140" i="106"/>
  <c r="U140" i="106"/>
  <c r="V140" i="106"/>
  <c r="AC140" i="106"/>
  <c r="A141" i="106"/>
  <c r="P141" i="106"/>
  <c r="Q141" i="106"/>
  <c r="R141" i="106"/>
  <c r="S141" i="106"/>
  <c r="T141" i="106"/>
  <c r="U141" i="106"/>
  <c r="V141" i="106"/>
  <c r="AC141" i="106"/>
  <c r="A142" i="106"/>
  <c r="P142" i="106"/>
  <c r="Q142" i="106"/>
  <c r="R142" i="106"/>
  <c r="S142" i="106"/>
  <c r="T142" i="106"/>
  <c r="U142" i="106"/>
  <c r="V142" i="106"/>
  <c r="AC142" i="106"/>
  <c r="A143" i="106"/>
  <c r="P143" i="106"/>
  <c r="Q143" i="106"/>
  <c r="R143" i="106"/>
  <c r="S143" i="106"/>
  <c r="T143" i="106"/>
  <c r="U143" i="106"/>
  <c r="V143" i="106"/>
  <c r="AC143" i="106"/>
  <c r="A144" i="106"/>
  <c r="P144" i="106"/>
  <c r="Q144" i="106"/>
  <c r="R144" i="106"/>
  <c r="S144" i="106"/>
  <c r="T144" i="106"/>
  <c r="U144" i="106"/>
  <c r="V144" i="106"/>
  <c r="AC144" i="106"/>
  <c r="A145" i="106"/>
  <c r="P145" i="106"/>
  <c r="Q145" i="106"/>
  <c r="R145" i="106"/>
  <c r="S145" i="106"/>
  <c r="T145" i="106"/>
  <c r="U145" i="106"/>
  <c r="V145" i="106"/>
  <c r="AC145" i="106"/>
  <c r="A146" i="106"/>
  <c r="P146" i="106"/>
  <c r="Q146" i="106"/>
  <c r="R146" i="106"/>
  <c r="S146" i="106"/>
  <c r="T146" i="106"/>
  <c r="U146" i="106"/>
  <c r="V146" i="106"/>
  <c r="AC146" i="106"/>
  <c r="A147" i="106"/>
  <c r="P147" i="106"/>
  <c r="Q147" i="106"/>
  <c r="R147" i="106"/>
  <c r="S147" i="106"/>
  <c r="T147" i="106"/>
  <c r="U147" i="106"/>
  <c r="V147" i="106"/>
  <c r="AC147" i="106"/>
  <c r="A148" i="106"/>
  <c r="P148" i="106"/>
  <c r="Q148" i="106"/>
  <c r="R148" i="106"/>
  <c r="S148" i="106"/>
  <c r="T148" i="106"/>
  <c r="U148" i="106"/>
  <c r="V148" i="106"/>
  <c r="AC148" i="106"/>
  <c r="A149" i="106"/>
  <c r="P149" i="106"/>
  <c r="Q149" i="106"/>
  <c r="R149" i="106"/>
  <c r="S149" i="106"/>
  <c r="T149" i="106"/>
  <c r="U149" i="106"/>
  <c r="V149" i="106"/>
  <c r="AC149" i="106"/>
  <c r="A150" i="106"/>
  <c r="P150" i="106"/>
  <c r="Q150" i="106"/>
  <c r="R150" i="106"/>
  <c r="S150" i="106"/>
  <c r="T150" i="106"/>
  <c r="U150" i="106"/>
  <c r="V150" i="106"/>
  <c r="AC150" i="106"/>
  <c r="A151" i="106"/>
  <c r="P151" i="106"/>
  <c r="Q151" i="106"/>
  <c r="R151" i="106"/>
  <c r="S151" i="106"/>
  <c r="T151" i="106"/>
  <c r="U151" i="106"/>
  <c r="V151" i="106"/>
  <c r="AC151" i="106"/>
  <c r="A152" i="106"/>
  <c r="P152" i="106"/>
  <c r="Q152" i="106"/>
  <c r="R152" i="106"/>
  <c r="S152" i="106"/>
  <c r="T152" i="106"/>
  <c r="U152" i="106"/>
  <c r="V152" i="106"/>
  <c r="AC152" i="106"/>
  <c r="AC153" i="106"/>
  <c r="AC154" i="106"/>
  <c r="AC155" i="106"/>
  <c r="AC156" i="106"/>
  <c r="AC157" i="106"/>
  <c r="AC158" i="106"/>
  <c r="AC159" i="106"/>
  <c r="AC160" i="106"/>
  <c r="AC161" i="106"/>
  <c r="AC162" i="106"/>
  <c r="AC163" i="106"/>
  <c r="AC164" i="106"/>
  <c r="AC165" i="106"/>
  <c r="AC166" i="106"/>
  <c r="AC167" i="106"/>
  <c r="AC168" i="106"/>
  <c r="AC169" i="106"/>
  <c r="AC170" i="106"/>
  <c r="AC171" i="106"/>
  <c r="AC172" i="106"/>
  <c r="AC173" i="106"/>
  <c r="AC174" i="106"/>
  <c r="AC175" i="106"/>
  <c r="AC176" i="106"/>
  <c r="AC177" i="106"/>
  <c r="AC178" i="106"/>
  <c r="AC179" i="106"/>
  <c r="AC180" i="106"/>
  <c r="AC181" i="106"/>
  <c r="AC182" i="106"/>
  <c r="AC183" i="106"/>
  <c r="AC184" i="106"/>
  <c r="AC185" i="106"/>
  <c r="AC186" i="106"/>
  <c r="AC187" i="106"/>
  <c r="AC188" i="106"/>
  <c r="AC189" i="106"/>
  <c r="AC190" i="106"/>
  <c r="AC191" i="106"/>
  <c r="AC192" i="106"/>
  <c r="AC193" i="106"/>
  <c r="AC194" i="106"/>
  <c r="AC195" i="106"/>
  <c r="AC196" i="106"/>
  <c r="AC197" i="106"/>
  <c r="AC198" i="106"/>
  <c r="AC199" i="106"/>
  <c r="AC200" i="106"/>
  <c r="AC201" i="106"/>
  <c r="AC202" i="106"/>
  <c r="AC203" i="106"/>
  <c r="AC204" i="106"/>
  <c r="AC205" i="106"/>
  <c r="AC206" i="106"/>
  <c r="AC207" i="106"/>
  <c r="AC208" i="106"/>
  <c r="AC209" i="106"/>
  <c r="AC210" i="106"/>
  <c r="AC211" i="106"/>
  <c r="AC212" i="106"/>
  <c r="AC213" i="106"/>
  <c r="AC214" i="106"/>
  <c r="AC215" i="106"/>
  <c r="AC216" i="106"/>
  <c r="AC217" i="106"/>
  <c r="AC218" i="106"/>
  <c r="AC219" i="106"/>
  <c r="AC220" i="106"/>
  <c r="AC221" i="106"/>
  <c r="AC222" i="106"/>
  <c r="AC223" i="106"/>
  <c r="AC224" i="106"/>
  <c r="AC225" i="106"/>
  <c r="AC226" i="106"/>
  <c r="AC227" i="106"/>
  <c r="AC228" i="106"/>
  <c r="AC229" i="106"/>
  <c r="AC230" i="106"/>
  <c r="AC231" i="106"/>
  <c r="AC232" i="106"/>
  <c r="AC233" i="106"/>
  <c r="AC234" i="106"/>
  <c r="AC235" i="106"/>
  <c r="AC236" i="106"/>
  <c r="AC237" i="106"/>
  <c r="AC238" i="106"/>
  <c r="AC239" i="106"/>
  <c r="AC240" i="106"/>
  <c r="AC241" i="106"/>
  <c r="AC242" i="106"/>
  <c r="AC243" i="106"/>
  <c r="AC244" i="106"/>
  <c r="AC245" i="106"/>
  <c r="AC246" i="106"/>
  <c r="AC247" i="106"/>
  <c r="AC248" i="106"/>
  <c r="AC249" i="106"/>
  <c r="AC250" i="106"/>
  <c r="AC251" i="106"/>
  <c r="AC252" i="106"/>
  <c r="AC253" i="106"/>
  <c r="AC254" i="106"/>
  <c r="AC255" i="106"/>
  <c r="AC256" i="106"/>
  <c r="AC257" i="106"/>
  <c r="AC258" i="106"/>
  <c r="AC259" i="106"/>
  <c r="AC260" i="106"/>
  <c r="AC261" i="106"/>
  <c r="AC262" i="106"/>
  <c r="AC263" i="106"/>
  <c r="AC264" i="106"/>
  <c r="AC265" i="106"/>
  <c r="AC266" i="106"/>
  <c r="AC267" i="106"/>
  <c r="AC268" i="106"/>
  <c r="AC269" i="106"/>
  <c r="AC270" i="106"/>
  <c r="AC271" i="106"/>
  <c r="AC272" i="106"/>
  <c r="AC273" i="106"/>
  <c r="AC274" i="106"/>
  <c r="AC275" i="106"/>
  <c r="AC276" i="106"/>
  <c r="AC277" i="106"/>
  <c r="AC278" i="106"/>
  <c r="AC279" i="106"/>
  <c r="AC280" i="106"/>
  <c r="AC281" i="106"/>
  <c r="AC282" i="106"/>
  <c r="AC283" i="106"/>
  <c r="AC284" i="106"/>
  <c r="AC285" i="106"/>
  <c r="AC286" i="106"/>
  <c r="AC287" i="106"/>
  <c r="AC288" i="106"/>
  <c r="AC289" i="106"/>
  <c r="AC290" i="106"/>
  <c r="AC291" i="106"/>
  <c r="AC292" i="106"/>
  <c r="AC293" i="106"/>
  <c r="AC294" i="106"/>
  <c r="AC295" i="106"/>
  <c r="AC296" i="106"/>
  <c r="AC297" i="106"/>
  <c r="AC298" i="106"/>
  <c r="AC299" i="106"/>
  <c r="AC300" i="106"/>
  <c r="AC301" i="106"/>
  <c r="AC302" i="106"/>
  <c r="AC303" i="106"/>
  <c r="AC304" i="106"/>
  <c r="AC305" i="106"/>
  <c r="AC306" i="106"/>
  <c r="AC307" i="106"/>
  <c r="AC308" i="106"/>
  <c r="AC309" i="106"/>
  <c r="AC310" i="106"/>
  <c r="AC311" i="106"/>
  <c r="AC312" i="106"/>
  <c r="AC313" i="106"/>
  <c r="AC314" i="106"/>
  <c r="AC315" i="106"/>
  <c r="AC316" i="106"/>
  <c r="AC317" i="106"/>
  <c r="AC318" i="106"/>
  <c r="AC319" i="106"/>
  <c r="AC320" i="106"/>
  <c r="AC321" i="106"/>
  <c r="AC322" i="106"/>
  <c r="AC323" i="106"/>
  <c r="AC324" i="106"/>
  <c r="AC325" i="106"/>
  <c r="AC326" i="106"/>
  <c r="AC327" i="106"/>
  <c r="AC328" i="106"/>
  <c r="AC329" i="106"/>
  <c r="AC330" i="106"/>
  <c r="AC331" i="106"/>
  <c r="AC332" i="106"/>
  <c r="AC333" i="106"/>
  <c r="AC334" i="106"/>
  <c r="AC335" i="106"/>
  <c r="AC336" i="106"/>
  <c r="AC337" i="106"/>
  <c r="AC338" i="106"/>
  <c r="AC339" i="106"/>
  <c r="AC340" i="106"/>
  <c r="AC341" i="106"/>
  <c r="AC342" i="106"/>
  <c r="AC343" i="106"/>
  <c r="AC344" i="106"/>
  <c r="AC345" i="106"/>
  <c r="AC346" i="106"/>
  <c r="AC347" i="106"/>
  <c r="AC348" i="106"/>
  <c r="AC349" i="106"/>
  <c r="AC350" i="106"/>
  <c r="AC351" i="106"/>
  <c r="AC352" i="106"/>
  <c r="AC353" i="106"/>
  <c r="AC354" i="106"/>
  <c r="AC355" i="106"/>
  <c r="AC356" i="106"/>
  <c r="AC357" i="106"/>
  <c r="AC358" i="106"/>
  <c r="AC359" i="106"/>
  <c r="AC360" i="106"/>
  <c r="AC361" i="106"/>
  <c r="AC362" i="106"/>
  <c r="AC363" i="106"/>
  <c r="AC364" i="106"/>
  <c r="AC365" i="106"/>
  <c r="AC366" i="106"/>
  <c r="AC367" i="106"/>
  <c r="AC368" i="106"/>
  <c r="AC369" i="106"/>
  <c r="AC370" i="106"/>
  <c r="AC371" i="106"/>
  <c r="AC372" i="106"/>
  <c r="AC373" i="106"/>
  <c r="AC374" i="106"/>
  <c r="AC375" i="106"/>
  <c r="AC376" i="106"/>
  <c r="AC377" i="106"/>
  <c r="AC378" i="106"/>
  <c r="AC379" i="106"/>
  <c r="AC380" i="106"/>
  <c r="AC381" i="106"/>
  <c r="AC382" i="106"/>
  <c r="AC383" i="106"/>
  <c r="AC384" i="106"/>
  <c r="AC385" i="106"/>
  <c r="AC386" i="106"/>
  <c r="AC387" i="106"/>
  <c r="AC388" i="106"/>
  <c r="AC389" i="106"/>
  <c r="AC390" i="106"/>
  <c r="AC391" i="106"/>
  <c r="AC392" i="106"/>
  <c r="AC393" i="106"/>
  <c r="AC394" i="106"/>
  <c r="AC395" i="106"/>
  <c r="AC396" i="106"/>
  <c r="AC397" i="106"/>
  <c r="AC398" i="106"/>
  <c r="AC399" i="106"/>
  <c r="AC400" i="106"/>
  <c r="AC401" i="106"/>
  <c r="AC402" i="106"/>
  <c r="AC403" i="106"/>
  <c r="AC404" i="106"/>
  <c r="AC405" i="106"/>
  <c r="AC406" i="106"/>
  <c r="AC407" i="106"/>
  <c r="AC408" i="106"/>
  <c r="AC409" i="106"/>
  <c r="AC410" i="106"/>
  <c r="AC411" i="106"/>
  <c r="AC412" i="106"/>
  <c r="AC413" i="106"/>
  <c r="AC414" i="106"/>
  <c r="AC415" i="106"/>
  <c r="AC416" i="106"/>
  <c r="AC417" i="106"/>
  <c r="AC418" i="106"/>
  <c r="AC419" i="106"/>
  <c r="AC420" i="106"/>
  <c r="AC421" i="106"/>
  <c r="AC422" i="106"/>
  <c r="AC423" i="106"/>
  <c r="AC424" i="106"/>
  <c r="AC425" i="106"/>
  <c r="AC426" i="106"/>
  <c r="AC427" i="106"/>
  <c r="AC428" i="106"/>
  <c r="AC429" i="106"/>
  <c r="AC430" i="106"/>
  <c r="AC431" i="106"/>
  <c r="AC432" i="106"/>
  <c r="AC433" i="106"/>
  <c r="AC434" i="106"/>
  <c r="AC435" i="106"/>
  <c r="AC436" i="106"/>
  <c r="AC437" i="106"/>
  <c r="AC438" i="106"/>
  <c r="AC439" i="106"/>
  <c r="AC440" i="106"/>
  <c r="AC441" i="106"/>
  <c r="AC442" i="106"/>
  <c r="AC443" i="106"/>
  <c r="AC444" i="106"/>
  <c r="AC445" i="106"/>
  <c r="AC446" i="106"/>
  <c r="AC447" i="106"/>
  <c r="AC448" i="106"/>
  <c r="AC449" i="106"/>
  <c r="AC450" i="106"/>
  <c r="AC451" i="106"/>
  <c r="AC452" i="106"/>
  <c r="AC453" i="106"/>
  <c r="AC454" i="106"/>
  <c r="AC455" i="106"/>
  <c r="AC456" i="106"/>
  <c r="AC457" i="106"/>
  <c r="AC458" i="106"/>
  <c r="AC459" i="106"/>
  <c r="AC460" i="106"/>
  <c r="AC461" i="106"/>
  <c r="AC462" i="106"/>
  <c r="AC463" i="106"/>
  <c r="AC464" i="106"/>
  <c r="AC465" i="106"/>
  <c r="AC466" i="106"/>
  <c r="AC467" i="106"/>
  <c r="AC468" i="106"/>
  <c r="AC469" i="106"/>
  <c r="AC470" i="106"/>
  <c r="AC471" i="106"/>
  <c r="AC472" i="106"/>
  <c r="AC473" i="106"/>
  <c r="AC474" i="106"/>
  <c r="AC475" i="106"/>
  <c r="AC476" i="106"/>
  <c r="AC477" i="106"/>
  <c r="AC478" i="106"/>
  <c r="AC479" i="106"/>
  <c r="AC480" i="106"/>
  <c r="AC481" i="106"/>
  <c r="AC482" i="106"/>
  <c r="AC483" i="106"/>
  <c r="AC484" i="106"/>
  <c r="AC485" i="106"/>
  <c r="AC486" i="106"/>
  <c r="AC487" i="106"/>
  <c r="AC488" i="106"/>
  <c r="AC489" i="106"/>
  <c r="AC490" i="106"/>
  <c r="AC491" i="106"/>
  <c r="AC492" i="106"/>
  <c r="AC493" i="106"/>
  <c r="AC494" i="106"/>
  <c r="AC495" i="106"/>
  <c r="AC496" i="106"/>
  <c r="AC497" i="106"/>
  <c r="AC498" i="106"/>
  <c r="AC499" i="106"/>
  <c r="AC500" i="106"/>
  <c r="I15" i="90"/>
  <c r="I969" i="90"/>
  <c r="I970" i="90"/>
  <c r="I971" i="90"/>
  <c r="I972" i="90"/>
  <c r="I973" i="90"/>
  <c r="I974" i="90"/>
  <c r="I975" i="90"/>
  <c r="I976" i="90"/>
  <c r="I977" i="90"/>
  <c r="I978" i="90"/>
  <c r="I979" i="90"/>
  <c r="I980" i="90"/>
  <c r="I981" i="90"/>
  <c r="I982" i="90"/>
  <c r="I983" i="90"/>
  <c r="I984" i="90"/>
  <c r="I985" i="90"/>
  <c r="I986" i="90"/>
  <c r="I987" i="90"/>
  <c r="I988" i="90"/>
  <c r="I989" i="90"/>
  <c r="I990" i="90"/>
  <c r="I991" i="90"/>
  <c r="I992" i="90"/>
  <c r="I993" i="90"/>
  <c r="I994" i="90"/>
  <c r="I995" i="90"/>
  <c r="I996" i="90"/>
  <c r="I997" i="90"/>
  <c r="I998" i="90"/>
  <c r="I999" i="90"/>
  <c r="I1000" i="90"/>
  <c r="I1001" i="90"/>
  <c r="I1002" i="90"/>
  <c r="I1003" i="90"/>
  <c r="I1004" i="90"/>
  <c r="I1005" i="90"/>
  <c r="I1006" i="90"/>
  <c r="I1007" i="90"/>
  <c r="I1008" i="90"/>
  <c r="I1009" i="90"/>
  <c r="I1010" i="90"/>
  <c r="I1011" i="90"/>
  <c r="I1012" i="90"/>
  <c r="I1013" i="90"/>
  <c r="I1014" i="90"/>
  <c r="I1015" i="90"/>
  <c r="I1016" i="90"/>
  <c r="I1017" i="90"/>
  <c r="I1018" i="90"/>
  <c r="I1019" i="90"/>
  <c r="I1020" i="90"/>
  <c r="I1021" i="90"/>
  <c r="I1022" i="90"/>
  <c r="I1023" i="90"/>
  <c r="I1024" i="90"/>
  <c r="I1025" i="90"/>
  <c r="I1026" i="90"/>
  <c r="I1027" i="90"/>
  <c r="I1028" i="90"/>
  <c r="I1029" i="90"/>
  <c r="I1030" i="90"/>
  <c r="I1031" i="90"/>
  <c r="I1032" i="90"/>
  <c r="I1033" i="90"/>
  <c r="I1034" i="90"/>
  <c r="I1035" i="90"/>
  <c r="I1036" i="90"/>
  <c r="I1037" i="90"/>
  <c r="I1038" i="90"/>
  <c r="I1039" i="90"/>
  <c r="I1040" i="90"/>
  <c r="I1041" i="90"/>
  <c r="I1042" i="90"/>
  <c r="I1043" i="90"/>
  <c r="I1044" i="90"/>
  <c r="I1045" i="90"/>
  <c r="I1046" i="90"/>
  <c r="I1047" i="90"/>
  <c r="I1048" i="90"/>
  <c r="I1049" i="90"/>
  <c r="I1050" i="90"/>
  <c r="I1051" i="90"/>
  <c r="I1052" i="90"/>
  <c r="I1053" i="90"/>
  <c r="I1054" i="90"/>
  <c r="I1055" i="90"/>
  <c r="I1056" i="90"/>
  <c r="I1057" i="90"/>
  <c r="I1058" i="90"/>
  <c r="I1059" i="90"/>
  <c r="I1060" i="90"/>
  <c r="I1061" i="90"/>
  <c r="I1062" i="90"/>
  <c r="I1063" i="90"/>
  <c r="I1064" i="90"/>
  <c r="I1065" i="90"/>
  <c r="I1066" i="90"/>
  <c r="I1067" i="90"/>
  <c r="I1068" i="90"/>
  <c r="I1069" i="90"/>
  <c r="I1070" i="90"/>
  <c r="I1071" i="90"/>
  <c r="I1072" i="90"/>
  <c r="I1073" i="90"/>
  <c r="I1074" i="90"/>
  <c r="I1075" i="90"/>
  <c r="I1076" i="90"/>
  <c r="I1077" i="90"/>
  <c r="I1078" i="90"/>
  <c r="I1079" i="90"/>
  <c r="I1080" i="90"/>
  <c r="I1081" i="90"/>
  <c r="I1082" i="90"/>
  <c r="I1083" i="90"/>
  <c r="I1084" i="90"/>
  <c r="I1085" i="90"/>
  <c r="I1086" i="90"/>
  <c r="I1087" i="90"/>
  <c r="I1088" i="90"/>
  <c r="I1089" i="90"/>
  <c r="I1090" i="90"/>
  <c r="I1091" i="90"/>
  <c r="I1092" i="90"/>
  <c r="I1093" i="90"/>
  <c r="I1094" i="90"/>
  <c r="I1095" i="90"/>
  <c r="I1096" i="90"/>
  <c r="I1097" i="90"/>
  <c r="I1098" i="90"/>
  <c r="I1099" i="90"/>
  <c r="I1100" i="90"/>
  <c r="I1101" i="90"/>
  <c r="I1102" i="90"/>
  <c r="I1103" i="90"/>
  <c r="I1104" i="90"/>
  <c r="I1105" i="90"/>
  <c r="I1106" i="90"/>
  <c r="I1107" i="90"/>
  <c r="I1108" i="90"/>
  <c r="I1109" i="90"/>
  <c r="I1110" i="90"/>
  <c r="I1111" i="90"/>
  <c r="I1112" i="90"/>
  <c r="I1113" i="90"/>
  <c r="I1114" i="90"/>
  <c r="I1115" i="90"/>
  <c r="I1116" i="90"/>
  <c r="I1117" i="90"/>
  <c r="I1118" i="90"/>
  <c r="I1119" i="90"/>
  <c r="I1120" i="90"/>
  <c r="I1121" i="90"/>
  <c r="I1122" i="90"/>
  <c r="I1123" i="90"/>
  <c r="I1124" i="90"/>
  <c r="I1125" i="90"/>
  <c r="I1126" i="90"/>
  <c r="I1127" i="90"/>
  <c r="I1128" i="90"/>
  <c r="I1129" i="90"/>
  <c r="I1130" i="90"/>
  <c r="I1131" i="90"/>
  <c r="I1132" i="90"/>
  <c r="I1133" i="90"/>
  <c r="I1134" i="90"/>
  <c r="I1135" i="90"/>
  <c r="I1136" i="90"/>
  <c r="I1137" i="90"/>
  <c r="I1138" i="90"/>
  <c r="I1139" i="90"/>
  <c r="I1140" i="90"/>
  <c r="I1141" i="90"/>
  <c r="I1142" i="90"/>
  <c r="I1143" i="90"/>
  <c r="I1144" i="90"/>
  <c r="I1145" i="90"/>
  <c r="I1146" i="90"/>
  <c r="I1147" i="90"/>
  <c r="I1148" i="90"/>
  <c r="I1149" i="90"/>
  <c r="I1150" i="90"/>
  <c r="I1151" i="90"/>
  <c r="I1152" i="90"/>
  <c r="I1153" i="90"/>
  <c r="I1154" i="90"/>
  <c r="I1155" i="90"/>
  <c r="I1156" i="90"/>
  <c r="I1157" i="90"/>
  <c r="I1158" i="90"/>
  <c r="I1159" i="90"/>
  <c r="I1160" i="90"/>
  <c r="I1161" i="90"/>
  <c r="I1162" i="90"/>
  <c r="I1163" i="90"/>
  <c r="I1164" i="90"/>
  <c r="I1165" i="90"/>
  <c r="I1166" i="90"/>
  <c r="I1167" i="90"/>
  <c r="I1168" i="90"/>
  <c r="I1169" i="90"/>
  <c r="I1170" i="90"/>
  <c r="I1171" i="90"/>
  <c r="I1172" i="90"/>
  <c r="I1173" i="90"/>
  <c r="I1174" i="90"/>
  <c r="I1175" i="90"/>
  <c r="I1176" i="90"/>
  <c r="I1177" i="90"/>
  <c r="I1178" i="90"/>
  <c r="I1179" i="90"/>
  <c r="I1180" i="90"/>
  <c r="I1181" i="90"/>
  <c r="I1182" i="90"/>
  <c r="I1183" i="90"/>
  <c r="I1184" i="90"/>
  <c r="I1185" i="90"/>
  <c r="I1186" i="90"/>
  <c r="I1187" i="90"/>
  <c r="I1188" i="90"/>
  <c r="I1189" i="90"/>
  <c r="I1190" i="90"/>
  <c r="I1191" i="90"/>
  <c r="I1192" i="90"/>
  <c r="I1193" i="90"/>
  <c r="I1194" i="90"/>
  <c r="I1195" i="90"/>
  <c r="I1196" i="90"/>
  <c r="I1197" i="90"/>
  <c r="I1198" i="90"/>
  <c r="I1199" i="90"/>
  <c r="I1200" i="90"/>
  <c r="I1201" i="90"/>
  <c r="I1202" i="90"/>
  <c r="I1203" i="90"/>
  <c r="I1204" i="90"/>
  <c r="I1205" i="90"/>
  <c r="I1206" i="90"/>
  <c r="I1207" i="90"/>
  <c r="I1208" i="90"/>
  <c r="I1209" i="90"/>
  <c r="I1210" i="90"/>
  <c r="I1211" i="90"/>
  <c r="I1212" i="90"/>
  <c r="I1213" i="90"/>
  <c r="I1214" i="90"/>
  <c r="I1215" i="90"/>
  <c r="I1216" i="90"/>
  <c r="I1217" i="90"/>
  <c r="I1218" i="90"/>
  <c r="I1219" i="90"/>
  <c r="I1220" i="90"/>
  <c r="I1221" i="90"/>
  <c r="I1222" i="90"/>
  <c r="I1223" i="90"/>
  <c r="I1224" i="90"/>
  <c r="I1225" i="90"/>
  <c r="I1226" i="90"/>
  <c r="I1227" i="90"/>
  <c r="I1228" i="90"/>
  <c r="I1229" i="90"/>
  <c r="I1230" i="90"/>
  <c r="I1231" i="90"/>
  <c r="I1232" i="90"/>
  <c r="I1233" i="90"/>
  <c r="I1234" i="90"/>
  <c r="I1235" i="90"/>
  <c r="I1236" i="90"/>
  <c r="I1237" i="90"/>
  <c r="I1238" i="90"/>
  <c r="I1239" i="90"/>
  <c r="I1240" i="90"/>
  <c r="I1241" i="90"/>
  <c r="I1242" i="90"/>
  <c r="I1243" i="90"/>
  <c r="I1244" i="90"/>
  <c r="I1245" i="90"/>
  <c r="I1246" i="90"/>
  <c r="I1247" i="90"/>
  <c r="I1248" i="90"/>
  <c r="I1249" i="90"/>
  <c r="I1250" i="90"/>
  <c r="I1251" i="90"/>
  <c r="I1252" i="90"/>
  <c r="I1253" i="90"/>
  <c r="I1254" i="90"/>
  <c r="I1255" i="90"/>
  <c r="I1256" i="90"/>
  <c r="I1257" i="90"/>
  <c r="I1258" i="90"/>
  <c r="I1259" i="90"/>
  <c r="I1260" i="90"/>
  <c r="I1261" i="90"/>
  <c r="I1262" i="90"/>
  <c r="I1263" i="90"/>
  <c r="I1264" i="90"/>
  <c r="I1265" i="90"/>
  <c r="I1266" i="90"/>
  <c r="I1267" i="90"/>
  <c r="I1268" i="90"/>
  <c r="I1269" i="90"/>
  <c r="I1270" i="90"/>
  <c r="I1271" i="90"/>
  <c r="I1272" i="90"/>
  <c r="I84" i="89"/>
  <c r="I34" i="89"/>
  <c r="C26" i="17"/>
  <c r="M196" i="87"/>
  <c r="O196" i="87" s="1"/>
  <c r="M197" i="87"/>
  <c r="O197" i="87" s="1"/>
  <c r="M198" i="87"/>
  <c r="O198" i="87" s="1"/>
  <c r="M199" i="87"/>
  <c r="O199" i="87" s="1"/>
  <c r="M200" i="87"/>
  <c r="O200" i="87" s="1"/>
  <c r="M201" i="87"/>
  <c r="O201" i="87" s="1"/>
  <c r="M189" i="87"/>
  <c r="O189" i="87" s="1"/>
  <c r="M190" i="87"/>
  <c r="O190" i="87" s="1"/>
  <c r="M191" i="87"/>
  <c r="O191" i="87" s="1"/>
  <c r="M192" i="87"/>
  <c r="O192" i="87" s="1"/>
  <c r="M193" i="87"/>
  <c r="O193" i="87" s="1"/>
  <c r="M194" i="87"/>
  <c r="O194" i="87" s="1"/>
  <c r="M195" i="87"/>
  <c r="O195" i="87" s="1"/>
  <c r="M153" i="87"/>
  <c r="O153" i="87" s="1"/>
  <c r="M154" i="87"/>
  <c r="O154" i="87" s="1"/>
  <c r="M152" i="87"/>
  <c r="O152" i="87" s="1"/>
  <c r="M148" i="87"/>
  <c r="O148" i="87" s="1"/>
  <c r="M149" i="87"/>
  <c r="O149" i="87" s="1"/>
  <c r="M150" i="87"/>
  <c r="O150" i="87" s="1"/>
  <c r="M151" i="87"/>
  <c r="O151" i="87" s="1"/>
  <c r="M143" i="87"/>
  <c r="O143" i="87" s="1"/>
  <c r="M144" i="87"/>
  <c r="O144" i="87" s="1"/>
  <c r="M145" i="87"/>
  <c r="O145" i="87" s="1"/>
  <c r="M146" i="87"/>
  <c r="O146" i="87" s="1"/>
  <c r="M147" i="87"/>
  <c r="O147" i="87" s="1"/>
  <c r="M142" i="87"/>
  <c r="O142" i="87" s="1"/>
  <c r="M141" i="87"/>
  <c r="O141" i="87" s="1"/>
  <c r="M119" i="87"/>
  <c r="O119" i="87" s="1"/>
  <c r="M120" i="87"/>
  <c r="O120" i="87" s="1"/>
  <c r="M121" i="87"/>
  <c r="O121" i="87" s="1"/>
  <c r="M122" i="87"/>
  <c r="O122" i="87" s="1"/>
  <c r="M118" i="87"/>
  <c r="O118" i="87" s="1"/>
  <c r="M114" i="87"/>
  <c r="O114" i="87" s="1"/>
  <c r="M115" i="87"/>
  <c r="O115" i="87" s="1"/>
  <c r="M116" i="87"/>
  <c r="O116" i="87" s="1"/>
  <c r="M117" i="87"/>
  <c r="O117" i="87" s="1"/>
  <c r="M113" i="87"/>
  <c r="O113" i="87" s="1"/>
  <c r="M109" i="87"/>
  <c r="O109" i="87" s="1"/>
  <c r="M110" i="87"/>
  <c r="O110" i="87" s="1"/>
  <c r="M111" i="87"/>
  <c r="O111" i="87" s="1"/>
  <c r="M112" i="87"/>
  <c r="O112" i="87" s="1"/>
  <c r="M107" i="87"/>
  <c r="O107" i="87" s="1"/>
  <c r="M103" i="87"/>
  <c r="O103" i="87" s="1"/>
  <c r="M104" i="87"/>
  <c r="O104" i="87" s="1"/>
  <c r="M105" i="87"/>
  <c r="O105" i="87" s="1"/>
  <c r="M106" i="87"/>
  <c r="O106" i="87" s="1"/>
  <c r="M102" i="87"/>
  <c r="O102" i="87" s="1"/>
  <c r="M98" i="87"/>
  <c r="O98" i="87" s="1"/>
  <c r="M99" i="87"/>
  <c r="O99" i="87" s="1"/>
  <c r="M100" i="87"/>
  <c r="O100" i="87" s="1"/>
  <c r="M101" i="87"/>
  <c r="O101" i="87" s="1"/>
  <c r="M97" i="87"/>
  <c r="O97" i="87" s="1"/>
  <c r="M94" i="87"/>
  <c r="O94" i="87" s="1"/>
  <c r="M95" i="87"/>
  <c r="O95" i="87" s="1"/>
  <c r="M96" i="87"/>
  <c r="O96" i="87" s="1"/>
  <c r="M75" i="87"/>
  <c r="O75" i="87" s="1"/>
  <c r="M74" i="87"/>
  <c r="O74" i="87" s="1"/>
  <c r="M73" i="87"/>
  <c r="O73" i="87" s="1"/>
  <c r="M72" i="87"/>
  <c r="O72" i="87" s="1"/>
  <c r="M71" i="87"/>
  <c r="O71" i="87" s="1"/>
  <c r="M70" i="87"/>
  <c r="O70" i="87" s="1"/>
  <c r="M69" i="87"/>
  <c r="O69" i="87" s="1"/>
  <c r="M68" i="87"/>
  <c r="O68" i="87" s="1"/>
  <c r="M67" i="87"/>
  <c r="O67" i="87" s="1"/>
  <c r="M66" i="87"/>
  <c r="O66" i="87" s="1"/>
  <c r="M65" i="87"/>
  <c r="O65" i="87" s="1"/>
  <c r="M64" i="87"/>
  <c r="O64" i="87" s="1"/>
  <c r="M63" i="87"/>
  <c r="O63" i="87" s="1"/>
  <c r="M59" i="87"/>
  <c r="O59" i="87" s="1"/>
  <c r="M62" i="87"/>
  <c r="O62" i="87" s="1"/>
  <c r="M48" i="87"/>
  <c r="O48" i="87" s="1"/>
  <c r="M47" i="87"/>
  <c r="M93" i="87"/>
  <c r="O93" i="87" s="1"/>
  <c r="M24" i="87"/>
  <c r="O24" i="87" s="1"/>
  <c r="M23" i="87"/>
  <c r="M22" i="87"/>
  <c r="M21" i="87"/>
  <c r="O21" i="87" s="1"/>
  <c r="K202" i="87"/>
  <c r="M202" i="87" s="1"/>
  <c r="O202" i="87" s="1"/>
  <c r="L188" i="87"/>
  <c r="M188" i="87" s="1"/>
  <c r="O188" i="87" s="1"/>
  <c r="M182" i="87"/>
  <c r="O182" i="87" s="1"/>
  <c r="M181" i="87"/>
  <c r="O181" i="87" s="1"/>
  <c r="M176" i="87"/>
  <c r="O176" i="87" s="1"/>
  <c r="M175" i="87"/>
  <c r="O175" i="87" s="1"/>
  <c r="M174" i="87"/>
  <c r="O174" i="87" s="1"/>
  <c r="M173" i="87"/>
  <c r="O173" i="87" s="1"/>
  <c r="M172" i="87"/>
  <c r="O172" i="87" s="1"/>
  <c r="M171" i="87"/>
  <c r="O171" i="87" s="1"/>
  <c r="M170" i="87"/>
  <c r="O170" i="87" s="1"/>
  <c r="L169" i="87"/>
  <c r="M169" i="87" s="1"/>
  <c r="O169" i="87" s="1"/>
  <c r="L168" i="87"/>
  <c r="M168" i="87" s="1"/>
  <c r="O168" i="87" s="1"/>
  <c r="L167" i="87"/>
  <c r="M167" i="87" s="1"/>
  <c r="O167" i="87" s="1"/>
  <c r="L166" i="87"/>
  <c r="M166" i="87" s="1"/>
  <c r="O166" i="87" s="1"/>
  <c r="L165" i="87"/>
  <c r="M165" i="87" s="1"/>
  <c r="O165" i="87" s="1"/>
  <c r="L164" i="87"/>
  <c r="M164" i="87" s="1"/>
  <c r="O164" i="87" s="1"/>
  <c r="L163" i="87"/>
  <c r="M163" i="87" s="1"/>
  <c r="O163" i="87" s="1"/>
  <c r="L162" i="87"/>
  <c r="M162" i="87" s="1"/>
  <c r="O162" i="87" s="1"/>
  <c r="L161" i="87"/>
  <c r="M161" i="87" s="1"/>
  <c r="O161" i="87" s="1"/>
  <c r="L160" i="87"/>
  <c r="M160" i="87" s="1"/>
  <c r="O160" i="87" s="1"/>
  <c r="L159" i="87"/>
  <c r="M159" i="87" s="1"/>
  <c r="O159" i="87" s="1"/>
  <c r="L158" i="87"/>
  <c r="M158" i="87" s="1"/>
  <c r="O158" i="87" s="1"/>
  <c r="L157" i="87"/>
  <c r="M157" i="87" s="1"/>
  <c r="O157" i="87" s="1"/>
  <c r="L156" i="87"/>
  <c r="M156" i="87" s="1"/>
  <c r="O156" i="87" s="1"/>
  <c r="K155" i="87"/>
  <c r="M155" i="87" s="1"/>
  <c r="O155" i="87" s="1"/>
  <c r="M135" i="87"/>
  <c r="O135" i="87" s="1"/>
  <c r="M134" i="87"/>
  <c r="O134" i="87" s="1"/>
  <c r="M129" i="87"/>
  <c r="O129" i="87" s="1"/>
  <c r="M128" i="87"/>
  <c r="O128" i="87" s="1"/>
  <c r="M127" i="87"/>
  <c r="O127" i="87" s="1"/>
  <c r="M126" i="87"/>
  <c r="O126" i="87" s="1"/>
  <c r="M125" i="87"/>
  <c r="O125" i="87" s="1"/>
  <c r="M124" i="87"/>
  <c r="O124" i="87" s="1"/>
  <c r="M123" i="87"/>
  <c r="O123" i="87" s="1"/>
  <c r="K108" i="87"/>
  <c r="M108" i="87" s="1"/>
  <c r="O108" i="87" s="1"/>
  <c r="M88" i="87"/>
  <c r="O88" i="87" s="1"/>
  <c r="M87" i="87"/>
  <c r="O87" i="87" s="1"/>
  <c r="M82" i="87"/>
  <c r="O82" i="87" s="1"/>
  <c r="M81" i="87"/>
  <c r="O81" i="87" s="1"/>
  <c r="M80" i="87"/>
  <c r="O80" i="87" s="1"/>
  <c r="M79" i="87"/>
  <c r="O79" i="87" s="1"/>
  <c r="M78" i="87"/>
  <c r="O78" i="87" s="1"/>
  <c r="M77" i="87"/>
  <c r="O77" i="87" s="1"/>
  <c r="M76" i="87"/>
  <c r="O76" i="87" s="1"/>
  <c r="K61" i="87"/>
  <c r="K58" i="87"/>
  <c r="I202" i="87"/>
  <c r="I201" i="87"/>
  <c r="I200" i="87"/>
  <c r="I199" i="87"/>
  <c r="I198" i="87"/>
  <c r="I197" i="87"/>
  <c r="I196" i="87"/>
  <c r="I195" i="87"/>
  <c r="I194" i="87"/>
  <c r="I193" i="87"/>
  <c r="I192" i="87"/>
  <c r="I191" i="87"/>
  <c r="I190" i="87"/>
  <c r="I189" i="87"/>
  <c r="I188" i="87"/>
  <c r="I182" i="87"/>
  <c r="I181" i="87"/>
  <c r="I176" i="87"/>
  <c r="I175" i="87"/>
  <c r="I174" i="87"/>
  <c r="I173" i="87"/>
  <c r="I172" i="87"/>
  <c r="I171" i="87"/>
  <c r="I170" i="87"/>
  <c r="I169" i="87"/>
  <c r="I168" i="87"/>
  <c r="I167" i="87"/>
  <c r="I166" i="87"/>
  <c r="I165" i="87"/>
  <c r="I164" i="87"/>
  <c r="I163" i="87"/>
  <c r="I162" i="87"/>
  <c r="I161" i="87"/>
  <c r="I160" i="87"/>
  <c r="I159" i="87"/>
  <c r="I158" i="87"/>
  <c r="I157" i="87"/>
  <c r="I156" i="87"/>
  <c r="I155" i="87"/>
  <c r="I154" i="87"/>
  <c r="I153" i="87"/>
  <c r="I152" i="87"/>
  <c r="I151" i="87"/>
  <c r="I150" i="87"/>
  <c r="I149" i="87"/>
  <c r="I148" i="87"/>
  <c r="I147" i="87"/>
  <c r="I146" i="87"/>
  <c r="I145" i="87"/>
  <c r="I144" i="87"/>
  <c r="I143" i="87"/>
  <c r="I142" i="87"/>
  <c r="I141" i="87"/>
  <c r="I135" i="87"/>
  <c r="I134" i="87"/>
  <c r="I129" i="87"/>
  <c r="I128" i="87"/>
  <c r="I127" i="87"/>
  <c r="I126" i="87"/>
  <c r="I125" i="87"/>
  <c r="I124" i="87"/>
  <c r="I123" i="87"/>
  <c r="I122" i="87"/>
  <c r="I121" i="87"/>
  <c r="I120" i="87"/>
  <c r="I119" i="87"/>
  <c r="I118" i="87"/>
  <c r="I117" i="87"/>
  <c r="I116" i="87"/>
  <c r="I115" i="87"/>
  <c r="I114" i="87"/>
  <c r="I113" i="87"/>
  <c r="I112" i="87"/>
  <c r="I111" i="87"/>
  <c r="I110" i="87"/>
  <c r="I109" i="87"/>
  <c r="I108" i="87"/>
  <c r="I107" i="87"/>
  <c r="I106" i="87"/>
  <c r="I105" i="87"/>
  <c r="I104" i="87"/>
  <c r="I103" i="87"/>
  <c r="I102" i="87"/>
  <c r="I101" i="87"/>
  <c r="I100" i="87"/>
  <c r="I99" i="87"/>
  <c r="I98" i="87"/>
  <c r="I97" i="87"/>
  <c r="I96" i="87"/>
  <c r="I95" i="87"/>
  <c r="I94" i="87"/>
  <c r="I88" i="87"/>
  <c r="I87" i="87"/>
  <c r="I82" i="87"/>
  <c r="I81" i="87"/>
  <c r="I80" i="87"/>
  <c r="I79" i="87"/>
  <c r="I78" i="87"/>
  <c r="I77" i="87"/>
  <c r="I76" i="87"/>
  <c r="I75" i="87"/>
  <c r="I74" i="87"/>
  <c r="I73" i="87"/>
  <c r="I72" i="87"/>
  <c r="I71" i="87"/>
  <c r="I70" i="87"/>
  <c r="I69" i="87"/>
  <c r="I68" i="87"/>
  <c r="I67" i="87"/>
  <c r="I66" i="87"/>
  <c r="I65" i="87"/>
  <c r="I64" i="87"/>
  <c r="I63" i="87"/>
  <c r="I62" i="87"/>
  <c r="I61" i="87"/>
  <c r="I60" i="87"/>
  <c r="I59" i="87"/>
  <c r="I58" i="87"/>
  <c r="I57" i="87"/>
  <c r="I56" i="87"/>
  <c r="I55" i="87"/>
  <c r="I54" i="87"/>
  <c r="I53" i="87"/>
  <c r="I52" i="87"/>
  <c r="I51" i="87"/>
  <c r="I50" i="87"/>
  <c r="I49" i="87"/>
  <c r="I48" i="87"/>
  <c r="I47" i="87"/>
  <c r="I93" i="87"/>
  <c r="I41" i="87"/>
  <c r="I40" i="87"/>
  <c r="M15" i="86"/>
  <c r="O15" i="86" s="1"/>
  <c r="F22" i="31" s="1"/>
  <c r="E22" i="31" s="1"/>
  <c r="C20" i="102"/>
  <c r="C19" i="102"/>
  <c r="C18" i="102"/>
  <c r="C17" i="102"/>
  <c r="C16" i="102"/>
  <c r="C11" i="102"/>
  <c r="C20" i="101"/>
  <c r="C19" i="101"/>
  <c r="C18" i="101"/>
  <c r="C17" i="101"/>
  <c r="C16" i="101"/>
  <c r="C26" i="101"/>
  <c r="C25" i="101"/>
  <c r="C24" i="101"/>
  <c r="C23" i="101"/>
  <c r="C22" i="101"/>
  <c r="C11" i="101"/>
  <c r="C20" i="84"/>
  <c r="C19" i="84"/>
  <c r="C18" i="84"/>
  <c r="C17" i="84"/>
  <c r="C11" i="84"/>
  <c r="C16" i="84"/>
  <c r="C26" i="84"/>
  <c r="C25" i="84"/>
  <c r="C24" i="84"/>
  <c r="C23" i="84"/>
  <c r="C22" i="84"/>
  <c r="C20" i="104"/>
  <c r="C19" i="104"/>
  <c r="C18" i="104"/>
  <c r="C17" i="104"/>
  <c r="C16" i="104"/>
  <c r="C26" i="104"/>
  <c r="C25" i="104"/>
  <c r="C24" i="104"/>
  <c r="C23" i="104"/>
  <c r="C22" i="104"/>
  <c r="C11" i="104"/>
  <c r="C20" i="103"/>
  <c r="C19" i="103"/>
  <c r="C18" i="103"/>
  <c r="C17" i="103"/>
  <c r="C16" i="103"/>
  <c r="C26" i="103"/>
  <c r="C25" i="103"/>
  <c r="C24" i="103"/>
  <c r="C23" i="103"/>
  <c r="C22" i="103"/>
  <c r="C11" i="103"/>
  <c r="C23" i="85"/>
  <c r="C20" i="85"/>
  <c r="C19" i="85"/>
  <c r="C18" i="85"/>
  <c r="C17" i="85"/>
  <c r="C16" i="85"/>
  <c r="C20" i="100"/>
  <c r="C19" i="100"/>
  <c r="C18" i="100"/>
  <c r="C17" i="100"/>
  <c r="C16" i="100"/>
  <c r="C26" i="81"/>
  <c r="C25" i="81"/>
  <c r="C24" i="81"/>
  <c r="C23" i="81"/>
  <c r="C22" i="81"/>
  <c r="C20" i="81"/>
  <c r="C19" i="81"/>
  <c r="C18" i="81"/>
  <c r="C17" i="81"/>
  <c r="C16" i="81"/>
  <c r="C11" i="81"/>
  <c r="C11" i="100"/>
  <c r="C16" i="99"/>
  <c r="C11" i="99"/>
  <c r="C11" i="85"/>
  <c r="C18" i="17"/>
  <c r="C19" i="17"/>
  <c r="C17" i="17"/>
  <c r="A11" i="78"/>
  <c r="E27" i="92"/>
  <c r="C27" i="92"/>
  <c r="D24" i="92"/>
  <c r="D24" i="91"/>
  <c r="C24" i="92"/>
  <c r="E27" i="91"/>
  <c r="C27" i="91"/>
  <c r="D24" i="57"/>
  <c r="C24" i="57"/>
  <c r="D24" i="60"/>
  <c r="C24" i="60"/>
  <c r="C24" i="91"/>
  <c r="E27" i="57"/>
  <c r="C27" i="57"/>
  <c r="E27" i="60"/>
  <c r="C27" i="60"/>
  <c r="I23" i="12"/>
  <c r="E23" i="12"/>
  <c r="D23" i="12"/>
  <c r="C23" i="12"/>
  <c r="I22" i="12"/>
  <c r="E22" i="12"/>
  <c r="D22" i="12"/>
  <c r="C22" i="12"/>
  <c r="I21" i="12"/>
  <c r="E21" i="12"/>
  <c r="D21" i="12"/>
  <c r="C21" i="12"/>
  <c r="I20" i="12"/>
  <c r="E20" i="12"/>
  <c r="D20" i="12"/>
  <c r="C20" i="12"/>
  <c r="I19" i="12"/>
  <c r="E19" i="12"/>
  <c r="D19" i="12"/>
  <c r="C19" i="12"/>
  <c r="I18" i="12"/>
  <c r="E18" i="12"/>
  <c r="D18" i="12"/>
  <c r="C18" i="12"/>
  <c r="I17" i="12"/>
  <c r="E17" i="12"/>
  <c r="D17" i="12"/>
  <c r="C17" i="12"/>
  <c r="I16" i="12"/>
  <c r="E16" i="12"/>
  <c r="D16" i="12"/>
  <c r="C16" i="12"/>
  <c r="I15" i="12"/>
  <c r="E15" i="12"/>
  <c r="D15" i="12"/>
  <c r="C15" i="12"/>
  <c r="I14" i="12"/>
  <c r="E14" i="12"/>
  <c r="D14" i="12"/>
  <c r="C14" i="12"/>
  <c r="I13" i="12"/>
  <c r="E13" i="12"/>
  <c r="D13" i="12"/>
  <c r="C13" i="12"/>
  <c r="I12" i="12"/>
  <c r="E12" i="12"/>
  <c r="D12" i="12"/>
  <c r="C12" i="12"/>
  <c r="I11" i="12"/>
  <c r="E11" i="12"/>
  <c r="D11" i="12"/>
  <c r="C11" i="12"/>
  <c r="D9" i="12"/>
  <c r="I9" i="12"/>
  <c r="E9" i="12"/>
  <c r="C9" i="12"/>
  <c r="I8" i="12"/>
  <c r="E8" i="12"/>
  <c r="D8" i="12"/>
  <c r="C8" i="12"/>
  <c r="I7" i="12"/>
  <c r="E7" i="12"/>
  <c r="D7" i="12"/>
  <c r="C7" i="12"/>
  <c r="I6" i="12"/>
  <c r="E6" i="12"/>
  <c r="D6" i="12"/>
  <c r="C6" i="12"/>
  <c r="I5" i="12"/>
  <c r="E5" i="12"/>
  <c r="D5" i="12"/>
  <c r="C5" i="12"/>
  <c r="D11" i="77"/>
  <c r="C11" i="77"/>
  <c r="B11" i="77"/>
  <c r="A11" i="77"/>
  <c r="D11" i="76"/>
  <c r="C11" i="76"/>
  <c r="B11" i="76"/>
  <c r="A11" i="76"/>
  <c r="D11" i="79"/>
  <c r="C11" i="79"/>
  <c r="B11" i="79"/>
  <c r="A11" i="79"/>
  <c r="D11" i="78"/>
  <c r="C11" i="78"/>
  <c r="B11" i="78"/>
  <c r="D11" i="23"/>
  <c r="C11" i="23"/>
  <c r="B11" i="23"/>
  <c r="A11" i="23"/>
  <c r="AY4" i="19" a="1"/>
  <c r="AY4" i="19" s="1"/>
  <c r="I10" i="12"/>
  <c r="E10" i="12"/>
  <c r="D10" i="12"/>
  <c r="C10" i="12"/>
  <c r="A3" i="19" a="1"/>
  <c r="A3" i="19" s="1"/>
  <c r="P9" i="17" l="1"/>
  <c r="F21" i="17" s="1"/>
  <c r="M20" i="31" s="1"/>
  <c r="Q9" i="17"/>
  <c r="G21" i="17" s="1"/>
  <c r="P20" i="31" s="1"/>
  <c r="O9" i="17"/>
  <c r="E21" i="17" s="1"/>
  <c r="J20" i="31" s="1"/>
  <c r="N9" i="17"/>
  <c r="D21" i="17" s="1"/>
  <c r="G20" i="31" s="1"/>
  <c r="Q7" i="17"/>
  <c r="H22" i="31"/>
  <c r="F23" i="31"/>
  <c r="E23" i="31" s="1"/>
  <c r="K6" i="90"/>
  <c r="O24" i="90" s="1"/>
  <c r="J6" i="90"/>
  <c r="I6" i="90"/>
  <c r="AZ4" i="19" a="1"/>
  <c r="AZ4" i="19" s="1"/>
  <c r="C24" i="17"/>
  <c r="C27" i="17"/>
  <c r="C28" i="17"/>
  <c r="C29" i="17"/>
  <c r="C23" i="17"/>
  <c r="C25" i="17"/>
  <c r="BA4" i="19" a="1"/>
  <c r="BA4" i="19" s="1"/>
  <c r="BC4" i="19" a="1"/>
  <c r="BC4" i="19" s="1"/>
  <c r="BB4" i="19" a="1"/>
  <c r="BB4" i="19" s="1"/>
  <c r="H12" i="90"/>
  <c r="I12" i="90" s="1"/>
  <c r="J12" i="90" s="1"/>
  <c r="K12" i="90" s="1"/>
  <c r="K10" i="90"/>
  <c r="J10" i="90"/>
  <c r="I10" i="90"/>
  <c r="H10" i="90"/>
  <c r="I208" i="89"/>
  <c r="I207" i="89"/>
  <c r="I206" i="89"/>
  <c r="I205" i="89"/>
  <c r="I204" i="89"/>
  <c r="I203" i="89"/>
  <c r="I202" i="89"/>
  <c r="I201" i="89"/>
  <c r="I200" i="89"/>
  <c r="I160" i="89"/>
  <c r="I159" i="89"/>
  <c r="I158" i="89"/>
  <c r="I157" i="89"/>
  <c r="I156" i="89"/>
  <c r="I155" i="89"/>
  <c r="I154" i="89"/>
  <c r="I153" i="89"/>
  <c r="I152" i="89"/>
  <c r="I151" i="89"/>
  <c r="I112" i="89"/>
  <c r="I111" i="89"/>
  <c r="I63" i="89"/>
  <c r="I62" i="89"/>
  <c r="I61" i="89"/>
  <c r="I60" i="89"/>
  <c r="I59" i="89"/>
  <c r="I58" i="89"/>
  <c r="I57" i="89"/>
  <c r="I56" i="89"/>
  <c r="I55" i="89"/>
  <c r="I93" i="89"/>
  <c r="I54" i="89"/>
  <c r="I53" i="89"/>
  <c r="I52" i="89"/>
  <c r="I51" i="89"/>
  <c r="I50" i="89"/>
  <c r="I49" i="89"/>
  <c r="I48" i="89"/>
  <c r="I47" i="89"/>
  <c r="I46" i="89"/>
  <c r="I45" i="89"/>
  <c r="I188" i="89"/>
  <c r="I187" i="89"/>
  <c r="I186" i="89"/>
  <c r="I185" i="89"/>
  <c r="I184" i="89"/>
  <c r="I183" i="89"/>
  <c r="I182" i="89"/>
  <c r="I181" i="89"/>
  <c r="I180" i="89"/>
  <c r="I179" i="89"/>
  <c r="I178" i="89"/>
  <c r="I177" i="89"/>
  <c r="I176" i="89"/>
  <c r="I175" i="89"/>
  <c r="I174" i="89"/>
  <c r="I173" i="89"/>
  <c r="I172" i="89"/>
  <c r="I171" i="89"/>
  <c r="I170" i="89"/>
  <c r="I169" i="89"/>
  <c r="I168" i="89"/>
  <c r="I167" i="89"/>
  <c r="I166" i="89"/>
  <c r="I165" i="89"/>
  <c r="I164" i="89"/>
  <c r="I163" i="89"/>
  <c r="I162" i="89"/>
  <c r="I161" i="89"/>
  <c r="I140" i="89"/>
  <c r="I139" i="89"/>
  <c r="I138" i="89"/>
  <c r="I137" i="89"/>
  <c r="I136" i="89"/>
  <c r="I135" i="89"/>
  <c r="I134" i="89"/>
  <c r="I133" i="89"/>
  <c r="I132" i="89"/>
  <c r="I131" i="89"/>
  <c r="I130" i="89"/>
  <c r="I129" i="89"/>
  <c r="I128" i="89"/>
  <c r="I127" i="89"/>
  <c r="I126" i="89"/>
  <c r="I125" i="89"/>
  <c r="I124" i="89"/>
  <c r="I123" i="89"/>
  <c r="I122" i="89"/>
  <c r="I121" i="89"/>
  <c r="I120" i="89"/>
  <c r="I119" i="89"/>
  <c r="I118" i="89"/>
  <c r="I117" i="89"/>
  <c r="I116" i="89"/>
  <c r="I115" i="89"/>
  <c r="I114" i="89"/>
  <c r="I113" i="89"/>
  <c r="I92" i="89"/>
  <c r="I91" i="89"/>
  <c r="I90" i="89"/>
  <c r="I89" i="89"/>
  <c r="I88" i="89"/>
  <c r="I87" i="89"/>
  <c r="I86" i="89"/>
  <c r="I85" i="89"/>
  <c r="I83" i="89"/>
  <c r="I82" i="89"/>
  <c r="I81" i="89"/>
  <c r="I80" i="89"/>
  <c r="I79" i="89"/>
  <c r="I78" i="89"/>
  <c r="I77" i="89"/>
  <c r="I76" i="89"/>
  <c r="I75" i="89"/>
  <c r="I74" i="89"/>
  <c r="I73" i="89"/>
  <c r="I72" i="89"/>
  <c r="I71" i="89"/>
  <c r="I70" i="89"/>
  <c r="I69" i="89"/>
  <c r="I68" i="89"/>
  <c r="I67" i="89"/>
  <c r="I66" i="89"/>
  <c r="I65" i="89"/>
  <c r="I44" i="89"/>
  <c r="I43" i="89"/>
  <c r="I42" i="89"/>
  <c r="I41" i="89"/>
  <c r="I40" i="89"/>
  <c r="I39" i="89"/>
  <c r="I38" i="89"/>
  <c r="I37" i="89"/>
  <c r="I36" i="89"/>
  <c r="I35" i="89"/>
  <c r="I33" i="89"/>
  <c r="I32" i="89"/>
  <c r="I31" i="89"/>
  <c r="I30" i="89"/>
  <c r="I29" i="89"/>
  <c r="I28" i="89"/>
  <c r="I27" i="89"/>
  <c r="I26" i="89"/>
  <c r="I25" i="89"/>
  <c r="I24" i="89"/>
  <c r="I23" i="89"/>
  <c r="I22" i="89"/>
  <c r="I21" i="89"/>
  <c r="I20" i="89"/>
  <c r="I19" i="89"/>
  <c r="I18" i="89"/>
  <c r="I17" i="89"/>
  <c r="I16" i="89"/>
  <c r="M15" i="89"/>
  <c r="O15" i="89" s="1"/>
  <c r="I15" i="89"/>
  <c r="H12" i="89"/>
  <c r="I12" i="89" s="1"/>
  <c r="J12" i="89" s="1"/>
  <c r="K12" i="89" s="1"/>
  <c r="K10" i="89"/>
  <c r="J10" i="89"/>
  <c r="I10" i="89"/>
  <c r="H10" i="89"/>
  <c r="O368" i="88"/>
  <c r="M367" i="88"/>
  <c r="O367" i="88" s="1"/>
  <c r="M366" i="88"/>
  <c r="O366" i="88" s="1"/>
  <c r="M365" i="88"/>
  <c r="O365" i="88" s="1"/>
  <c r="M364" i="88"/>
  <c r="O364" i="88" s="1"/>
  <c r="M363" i="88"/>
  <c r="O363" i="88" s="1"/>
  <c r="M362" i="88"/>
  <c r="O362" i="88" s="1"/>
  <c r="M361" i="88"/>
  <c r="O361" i="88" s="1"/>
  <c r="M360" i="88"/>
  <c r="O360" i="88" s="1"/>
  <c r="M359" i="88"/>
  <c r="O359" i="88" s="1"/>
  <c r="M358" i="88"/>
  <c r="O358" i="88" s="1"/>
  <c r="M357" i="88"/>
  <c r="O357" i="88" s="1"/>
  <c r="M356" i="88"/>
  <c r="O356" i="88" s="1"/>
  <c r="M355" i="88"/>
  <c r="O355" i="88" s="1"/>
  <c r="M354" i="88"/>
  <c r="O354" i="88" s="1"/>
  <c r="M353" i="88"/>
  <c r="O353" i="88" s="1"/>
  <c r="M352" i="88"/>
  <c r="O352" i="88" s="1"/>
  <c r="M351" i="88"/>
  <c r="O351" i="88" s="1"/>
  <c r="M350" i="88"/>
  <c r="O350" i="88" s="1"/>
  <c r="M349" i="88"/>
  <c r="O349" i="88" s="1"/>
  <c r="M348" i="88"/>
  <c r="O348" i="88" s="1"/>
  <c r="M347" i="88"/>
  <c r="O347" i="88" s="1"/>
  <c r="M346" i="88"/>
  <c r="O346" i="88" s="1"/>
  <c r="M345" i="88"/>
  <c r="O345" i="88" s="1"/>
  <c r="M344" i="88"/>
  <c r="O344" i="88" s="1"/>
  <c r="M343" i="88"/>
  <c r="O343" i="88" s="1"/>
  <c r="M342" i="88"/>
  <c r="O342" i="88" s="1"/>
  <c r="M341" i="88"/>
  <c r="O341" i="88" s="1"/>
  <c r="M340" i="88"/>
  <c r="O340" i="88" s="1"/>
  <c r="M339" i="88"/>
  <c r="O339" i="88" s="1"/>
  <c r="M338" i="88"/>
  <c r="O338" i="88" s="1"/>
  <c r="M337" i="88"/>
  <c r="O337" i="88" s="1"/>
  <c r="M336" i="88"/>
  <c r="O336" i="88" s="1"/>
  <c r="M335" i="88"/>
  <c r="O335" i="88" s="1"/>
  <c r="M334" i="88"/>
  <c r="O334" i="88" s="1"/>
  <c r="M333" i="88"/>
  <c r="O333" i="88" s="1"/>
  <c r="M332" i="88"/>
  <c r="O332" i="88" s="1"/>
  <c r="M331" i="88"/>
  <c r="O331" i="88" s="1"/>
  <c r="M330" i="88"/>
  <c r="O330" i="88" s="1"/>
  <c r="M329" i="88"/>
  <c r="O329" i="88" s="1"/>
  <c r="M328" i="88"/>
  <c r="O328" i="88" s="1"/>
  <c r="M327" i="88"/>
  <c r="O327" i="88" s="1"/>
  <c r="M326" i="88"/>
  <c r="O326" i="88" s="1"/>
  <c r="M325" i="88"/>
  <c r="O325" i="88" s="1"/>
  <c r="M324" i="88"/>
  <c r="O324" i="88" s="1"/>
  <c r="M323" i="88"/>
  <c r="O323" i="88" s="1"/>
  <c r="M322" i="88"/>
  <c r="O322" i="88" s="1"/>
  <c r="M321" i="88"/>
  <c r="O321" i="88" s="1"/>
  <c r="M320" i="88"/>
  <c r="O320" i="88" s="1"/>
  <c r="M319" i="88"/>
  <c r="O319" i="88" s="1"/>
  <c r="M318" i="88"/>
  <c r="O318" i="88" s="1"/>
  <c r="M317" i="88"/>
  <c r="O317" i="88" s="1"/>
  <c r="M316" i="88"/>
  <c r="O316" i="88" s="1"/>
  <c r="M315" i="88"/>
  <c r="O315" i="88" s="1"/>
  <c r="M314" i="88"/>
  <c r="O314" i="88" s="1"/>
  <c r="M313" i="88"/>
  <c r="O313" i="88" s="1"/>
  <c r="M312" i="88"/>
  <c r="O312" i="88" s="1"/>
  <c r="M311" i="88"/>
  <c r="O311" i="88" s="1"/>
  <c r="M310" i="88"/>
  <c r="O310" i="88" s="1"/>
  <c r="M309" i="88"/>
  <c r="O309" i="88" s="1"/>
  <c r="M289" i="88"/>
  <c r="O289" i="88" s="1"/>
  <c r="M288" i="88"/>
  <c r="O288" i="88" s="1"/>
  <c r="M287" i="88"/>
  <c r="O287" i="88" s="1"/>
  <c r="M286" i="88"/>
  <c r="O286" i="88" s="1"/>
  <c r="M285" i="88"/>
  <c r="O285" i="88" s="1"/>
  <c r="M284" i="88"/>
  <c r="O284" i="88" s="1"/>
  <c r="M283" i="88"/>
  <c r="O283" i="88" s="1"/>
  <c r="M282" i="88"/>
  <c r="O282" i="88" s="1"/>
  <c r="M281" i="88"/>
  <c r="O281" i="88" s="1"/>
  <c r="M280" i="88"/>
  <c r="O280" i="88" s="1"/>
  <c r="M279" i="88"/>
  <c r="O279" i="88" s="1"/>
  <c r="M278" i="88"/>
  <c r="O278" i="88" s="1"/>
  <c r="M277" i="88"/>
  <c r="O277" i="88" s="1"/>
  <c r="M276" i="88"/>
  <c r="O276" i="88" s="1"/>
  <c r="M275" i="88"/>
  <c r="O275" i="88" s="1"/>
  <c r="M274" i="88"/>
  <c r="O274" i="88" s="1"/>
  <c r="M273" i="88"/>
  <c r="O273" i="88" s="1"/>
  <c r="M272" i="88"/>
  <c r="O272" i="88" s="1"/>
  <c r="M271" i="88"/>
  <c r="O271" i="88" s="1"/>
  <c r="M270" i="88"/>
  <c r="O270" i="88" s="1"/>
  <c r="M269" i="88"/>
  <c r="O269" i="88" s="1"/>
  <c r="M268" i="88"/>
  <c r="O268" i="88" s="1"/>
  <c r="M267" i="88"/>
  <c r="O267" i="88" s="1"/>
  <c r="M266" i="88"/>
  <c r="O266" i="88" s="1"/>
  <c r="M265" i="88"/>
  <c r="O265" i="88" s="1"/>
  <c r="M264" i="88"/>
  <c r="O264" i="88" s="1"/>
  <c r="M263" i="88"/>
  <c r="O263" i="88" s="1"/>
  <c r="M262" i="88"/>
  <c r="O262" i="88" s="1"/>
  <c r="M261" i="88"/>
  <c r="O261" i="88" s="1"/>
  <c r="M260" i="88"/>
  <c r="O260" i="88" s="1"/>
  <c r="M259" i="88"/>
  <c r="O259" i="88" s="1"/>
  <c r="M258" i="88"/>
  <c r="O258" i="88" s="1"/>
  <c r="M257" i="88"/>
  <c r="O257" i="88" s="1"/>
  <c r="M256" i="88"/>
  <c r="O256" i="88" s="1"/>
  <c r="M255" i="88"/>
  <c r="O255" i="88" s="1"/>
  <c r="M254" i="88"/>
  <c r="O254" i="88" s="1"/>
  <c r="M253" i="88"/>
  <c r="O253" i="88" s="1"/>
  <c r="M252" i="88"/>
  <c r="O252" i="88" s="1"/>
  <c r="M251" i="88"/>
  <c r="O251" i="88" s="1"/>
  <c r="M250" i="88"/>
  <c r="O250" i="88" s="1"/>
  <c r="M249" i="88"/>
  <c r="O249" i="88" s="1"/>
  <c r="M248" i="88"/>
  <c r="O248" i="88" s="1"/>
  <c r="M247" i="88"/>
  <c r="O247" i="88" s="1"/>
  <c r="M246" i="88"/>
  <c r="O246" i="88" s="1"/>
  <c r="M245" i="88"/>
  <c r="O245" i="88" s="1"/>
  <c r="M244" i="88"/>
  <c r="O244" i="88" s="1"/>
  <c r="M243" i="88"/>
  <c r="O243" i="88" s="1"/>
  <c r="M242" i="88"/>
  <c r="O242" i="88" s="1"/>
  <c r="M241" i="88"/>
  <c r="O241" i="88" s="1"/>
  <c r="M240" i="88"/>
  <c r="O240" i="88" s="1"/>
  <c r="M239" i="88"/>
  <c r="O239" i="88" s="1"/>
  <c r="M238" i="88"/>
  <c r="O238" i="88" s="1"/>
  <c r="M237" i="88"/>
  <c r="O237" i="88" s="1"/>
  <c r="M236" i="88"/>
  <c r="O236" i="88" s="1"/>
  <c r="M235" i="88"/>
  <c r="O235" i="88" s="1"/>
  <c r="M234" i="88"/>
  <c r="O234" i="88" s="1"/>
  <c r="M233" i="88"/>
  <c r="O233" i="88" s="1"/>
  <c r="M232" i="88"/>
  <c r="O232" i="88" s="1"/>
  <c r="M231" i="88"/>
  <c r="O231" i="88" s="1"/>
  <c r="M230" i="88"/>
  <c r="O230" i="88" s="1"/>
  <c r="M229" i="88"/>
  <c r="O229" i="88" s="1"/>
  <c r="M228" i="88"/>
  <c r="O228" i="88" s="1"/>
  <c r="M227" i="88"/>
  <c r="O227" i="88" s="1"/>
  <c r="M226" i="88"/>
  <c r="O226" i="88" s="1"/>
  <c r="M225" i="88"/>
  <c r="O225" i="88" s="1"/>
  <c r="M224" i="88"/>
  <c r="O224" i="88" s="1"/>
  <c r="M223" i="88"/>
  <c r="O223" i="88" s="1"/>
  <c r="M222" i="88"/>
  <c r="O222" i="88" s="1"/>
  <c r="M221" i="88"/>
  <c r="O221" i="88" s="1"/>
  <c r="M220" i="88"/>
  <c r="O220" i="88" s="1"/>
  <c r="M219" i="88"/>
  <c r="O219" i="88" s="1"/>
  <c r="M218" i="88"/>
  <c r="O218" i="88" s="1"/>
  <c r="M217" i="88"/>
  <c r="O217" i="88" s="1"/>
  <c r="M216" i="88"/>
  <c r="O216" i="88" s="1"/>
  <c r="M215" i="88"/>
  <c r="O215" i="88" s="1"/>
  <c r="M214" i="88"/>
  <c r="O214" i="88" s="1"/>
  <c r="M213" i="88"/>
  <c r="O213" i="88" s="1"/>
  <c r="M212" i="88"/>
  <c r="O212" i="88" s="1"/>
  <c r="M211" i="88"/>
  <c r="O211" i="88" s="1"/>
  <c r="M192" i="88"/>
  <c r="O192" i="88" s="1"/>
  <c r="M191" i="88"/>
  <c r="O191" i="88" s="1"/>
  <c r="M190" i="88"/>
  <c r="O190" i="88" s="1"/>
  <c r="M189" i="88"/>
  <c r="O189" i="88" s="1"/>
  <c r="M188" i="88"/>
  <c r="O188" i="88" s="1"/>
  <c r="M187" i="88"/>
  <c r="O187" i="88" s="1"/>
  <c r="M186" i="88"/>
  <c r="O186" i="88" s="1"/>
  <c r="M185" i="88"/>
  <c r="O185" i="88" s="1"/>
  <c r="M184" i="88"/>
  <c r="O184" i="88" s="1"/>
  <c r="M183" i="88"/>
  <c r="O183" i="88" s="1"/>
  <c r="M182" i="88"/>
  <c r="O182" i="88" s="1"/>
  <c r="M181" i="88"/>
  <c r="O181" i="88" s="1"/>
  <c r="M180" i="88"/>
  <c r="O180" i="88" s="1"/>
  <c r="M179" i="88"/>
  <c r="O179" i="88" s="1"/>
  <c r="M178" i="88"/>
  <c r="O178" i="88" s="1"/>
  <c r="M177" i="88"/>
  <c r="O177" i="88" s="1"/>
  <c r="M176" i="88"/>
  <c r="O176" i="88" s="1"/>
  <c r="M175" i="88"/>
  <c r="O175" i="88" s="1"/>
  <c r="M174" i="88"/>
  <c r="O174" i="88" s="1"/>
  <c r="M173" i="88"/>
  <c r="O173" i="88" s="1"/>
  <c r="M172" i="88"/>
  <c r="O172" i="88" s="1"/>
  <c r="M171" i="88"/>
  <c r="O171" i="88" s="1"/>
  <c r="M170" i="88"/>
  <c r="O170" i="88" s="1"/>
  <c r="M169" i="88"/>
  <c r="O169" i="88" s="1"/>
  <c r="M168" i="88"/>
  <c r="O168" i="88" s="1"/>
  <c r="M167" i="88"/>
  <c r="O167" i="88" s="1"/>
  <c r="M166" i="88"/>
  <c r="O166" i="88" s="1"/>
  <c r="M165" i="88"/>
  <c r="O165" i="88" s="1"/>
  <c r="M164" i="88"/>
  <c r="O164" i="88" s="1"/>
  <c r="M163" i="88"/>
  <c r="O163" i="88" s="1"/>
  <c r="M162" i="88"/>
  <c r="O162" i="88" s="1"/>
  <c r="M161" i="88"/>
  <c r="O161" i="88" s="1"/>
  <c r="M160" i="88"/>
  <c r="O160" i="88" s="1"/>
  <c r="M159" i="88"/>
  <c r="O159" i="88" s="1"/>
  <c r="M158" i="88"/>
  <c r="O158" i="88" s="1"/>
  <c r="M157" i="88"/>
  <c r="O157" i="88" s="1"/>
  <c r="M156" i="88"/>
  <c r="O156" i="88" s="1"/>
  <c r="M155" i="88"/>
  <c r="O155" i="88" s="1"/>
  <c r="M154" i="88"/>
  <c r="O154" i="88" s="1"/>
  <c r="M153" i="88"/>
  <c r="O153" i="88" s="1"/>
  <c r="M152" i="88"/>
  <c r="O152" i="88" s="1"/>
  <c r="M151" i="88"/>
  <c r="O151" i="88" s="1"/>
  <c r="M150" i="88"/>
  <c r="O150" i="88" s="1"/>
  <c r="M149" i="88"/>
  <c r="O149" i="88" s="1"/>
  <c r="M148" i="88"/>
  <c r="O148" i="88" s="1"/>
  <c r="M147" i="88"/>
  <c r="O147" i="88" s="1"/>
  <c r="M146" i="88"/>
  <c r="O146" i="88" s="1"/>
  <c r="M145" i="88"/>
  <c r="O145" i="88" s="1"/>
  <c r="M144" i="88"/>
  <c r="O144" i="88" s="1"/>
  <c r="M143" i="88"/>
  <c r="O143" i="88" s="1"/>
  <c r="M142" i="88"/>
  <c r="O142" i="88" s="1"/>
  <c r="M141" i="88"/>
  <c r="O141" i="88" s="1"/>
  <c r="M140" i="88"/>
  <c r="O140" i="88" s="1"/>
  <c r="M139" i="88"/>
  <c r="O139" i="88" s="1"/>
  <c r="M138" i="88"/>
  <c r="O138" i="88" s="1"/>
  <c r="M137" i="88"/>
  <c r="O137" i="88" s="1"/>
  <c r="M136" i="88"/>
  <c r="O136" i="88" s="1"/>
  <c r="M135" i="88"/>
  <c r="O135" i="88" s="1"/>
  <c r="M134" i="88"/>
  <c r="O134" i="88" s="1"/>
  <c r="M133" i="88"/>
  <c r="O133" i="88" s="1"/>
  <c r="M132" i="88"/>
  <c r="O132" i="88" s="1"/>
  <c r="M131" i="88"/>
  <c r="O131" i="88" s="1"/>
  <c r="M130" i="88"/>
  <c r="O130" i="88" s="1"/>
  <c r="M129" i="88"/>
  <c r="O129" i="88" s="1"/>
  <c r="M128" i="88"/>
  <c r="O128" i="88" s="1"/>
  <c r="M127" i="88"/>
  <c r="O127" i="88" s="1"/>
  <c r="M126" i="88"/>
  <c r="O126" i="88" s="1"/>
  <c r="M125" i="88"/>
  <c r="O125" i="88" s="1"/>
  <c r="M124" i="88"/>
  <c r="O124" i="88" s="1"/>
  <c r="M123" i="88"/>
  <c r="O123" i="88" s="1"/>
  <c r="M122" i="88"/>
  <c r="O122" i="88" s="1"/>
  <c r="M121" i="88"/>
  <c r="O121" i="88" s="1"/>
  <c r="M120" i="88"/>
  <c r="O120" i="88" s="1"/>
  <c r="M119" i="88"/>
  <c r="O119" i="88" s="1"/>
  <c r="M118" i="88"/>
  <c r="O118" i="88" s="1"/>
  <c r="M117" i="88"/>
  <c r="O117" i="88" s="1"/>
  <c r="M116" i="88"/>
  <c r="O116" i="88" s="1"/>
  <c r="M115" i="88"/>
  <c r="O115" i="88" s="1"/>
  <c r="M114" i="88"/>
  <c r="O114" i="88" s="1"/>
  <c r="M113" i="88"/>
  <c r="O113" i="88" s="1"/>
  <c r="M94" i="88"/>
  <c r="O94" i="88" s="1"/>
  <c r="F14" i="31" s="1"/>
  <c r="H14" i="31" s="1"/>
  <c r="M93" i="88"/>
  <c r="O93" i="88" s="1"/>
  <c r="M92" i="88"/>
  <c r="O92" i="88" s="1"/>
  <c r="M91" i="88"/>
  <c r="O91" i="88" s="1"/>
  <c r="M90" i="88"/>
  <c r="O90" i="88" s="1"/>
  <c r="M89" i="88"/>
  <c r="O89" i="88" s="1"/>
  <c r="M88" i="88"/>
  <c r="O88" i="88" s="1"/>
  <c r="M87" i="88"/>
  <c r="O87" i="88" s="1"/>
  <c r="M86" i="88"/>
  <c r="O86" i="88" s="1"/>
  <c r="M85" i="88"/>
  <c r="O85" i="88" s="1"/>
  <c r="M84" i="88"/>
  <c r="O84" i="88" s="1"/>
  <c r="M83" i="88"/>
  <c r="O83" i="88" s="1"/>
  <c r="M82" i="88"/>
  <c r="O82" i="88" s="1"/>
  <c r="M81" i="88"/>
  <c r="O81" i="88" s="1"/>
  <c r="M80" i="88"/>
  <c r="O80" i="88" s="1"/>
  <c r="M79" i="88"/>
  <c r="O79" i="88" s="1"/>
  <c r="M78" i="88"/>
  <c r="O78" i="88" s="1"/>
  <c r="M77" i="88"/>
  <c r="O77" i="88" s="1"/>
  <c r="M76" i="88"/>
  <c r="O76" i="88" s="1"/>
  <c r="M75" i="88"/>
  <c r="O75" i="88" s="1"/>
  <c r="M74" i="88"/>
  <c r="O74" i="88" s="1"/>
  <c r="M73" i="88"/>
  <c r="O73" i="88" s="1"/>
  <c r="M72" i="88"/>
  <c r="O72" i="88" s="1"/>
  <c r="O71" i="88"/>
  <c r="M70" i="88"/>
  <c r="O70" i="88" s="1"/>
  <c r="M69" i="88"/>
  <c r="O69" i="88" s="1"/>
  <c r="M68" i="88"/>
  <c r="O68" i="88" s="1"/>
  <c r="M67" i="88"/>
  <c r="O67" i="88" s="1"/>
  <c r="M66" i="88"/>
  <c r="O66" i="88" s="1"/>
  <c r="M65" i="88"/>
  <c r="O65" i="88" s="1"/>
  <c r="M64" i="88"/>
  <c r="O64" i="88" s="1"/>
  <c r="M63" i="88"/>
  <c r="O63" i="88" s="1"/>
  <c r="M62" i="88"/>
  <c r="O62" i="88" s="1"/>
  <c r="M61" i="88"/>
  <c r="O61" i="88" s="1"/>
  <c r="M60" i="88"/>
  <c r="O60" i="88" s="1"/>
  <c r="M59" i="88"/>
  <c r="O59" i="88" s="1"/>
  <c r="M58" i="88"/>
  <c r="O58" i="88" s="1"/>
  <c r="M57" i="88"/>
  <c r="O57" i="88" s="1"/>
  <c r="M56" i="88"/>
  <c r="O56" i="88" s="1"/>
  <c r="M55" i="88"/>
  <c r="O55" i="88" s="1"/>
  <c r="M54" i="88"/>
  <c r="O54" i="88" s="1"/>
  <c r="M53" i="88"/>
  <c r="O53" i="88" s="1"/>
  <c r="M52" i="88"/>
  <c r="O52" i="88" s="1"/>
  <c r="M51" i="88"/>
  <c r="O51" i="88" s="1"/>
  <c r="M50" i="88"/>
  <c r="O50" i="88" s="1"/>
  <c r="M49" i="88"/>
  <c r="O49" i="88" s="1"/>
  <c r="M48" i="88"/>
  <c r="O48" i="88" s="1"/>
  <c r="M47" i="88"/>
  <c r="O47" i="88" s="1"/>
  <c r="M46" i="88"/>
  <c r="O46" i="88" s="1"/>
  <c r="M45" i="88"/>
  <c r="O45" i="88" s="1"/>
  <c r="M44" i="88"/>
  <c r="O44" i="88" s="1"/>
  <c r="M43" i="88"/>
  <c r="O43" i="88" s="1"/>
  <c r="M42" i="88"/>
  <c r="O42" i="88" s="1"/>
  <c r="M41" i="88"/>
  <c r="O41" i="88" s="1"/>
  <c r="M40" i="88"/>
  <c r="O40" i="88" s="1"/>
  <c r="M39" i="88"/>
  <c r="O39" i="88" s="1"/>
  <c r="M38" i="88"/>
  <c r="O38" i="88" s="1"/>
  <c r="M37" i="88"/>
  <c r="O37" i="88" s="1"/>
  <c r="M36" i="88"/>
  <c r="O36" i="88" s="1"/>
  <c r="M35" i="88"/>
  <c r="O35" i="88" s="1"/>
  <c r="M34" i="88"/>
  <c r="O34" i="88" s="1"/>
  <c r="M33" i="88"/>
  <c r="O33" i="88" s="1"/>
  <c r="M32" i="88"/>
  <c r="O32" i="88" s="1"/>
  <c r="M31" i="88"/>
  <c r="O31" i="88" s="1"/>
  <c r="M30" i="88"/>
  <c r="O30" i="88" s="1"/>
  <c r="M29" i="88"/>
  <c r="O29" i="88" s="1"/>
  <c r="M28" i="88"/>
  <c r="O28" i="88" s="1"/>
  <c r="M27" i="88"/>
  <c r="O27" i="88" s="1"/>
  <c r="M26" i="88"/>
  <c r="O26" i="88" s="1"/>
  <c r="M25" i="88"/>
  <c r="O25" i="88" s="1"/>
  <c r="M24" i="88"/>
  <c r="O24" i="88" s="1"/>
  <c r="M23" i="88"/>
  <c r="O23" i="88" s="1"/>
  <c r="M22" i="88"/>
  <c r="O22" i="88" s="1"/>
  <c r="M21" i="88"/>
  <c r="O21" i="88" s="1"/>
  <c r="M20" i="88"/>
  <c r="O20" i="88" s="1"/>
  <c r="M19" i="88"/>
  <c r="O19" i="88" s="1"/>
  <c r="M18" i="88"/>
  <c r="O18" i="88" s="1"/>
  <c r="M17" i="88"/>
  <c r="O17" i="88" s="1"/>
  <c r="M16" i="88"/>
  <c r="O16" i="88" s="1"/>
  <c r="M15" i="88"/>
  <c r="O15" i="88" s="1"/>
  <c r="I15" i="88"/>
  <c r="H12" i="88"/>
  <c r="I12" i="88" s="1"/>
  <c r="J12" i="88" s="1"/>
  <c r="K12" i="88" s="1"/>
  <c r="K10" i="88"/>
  <c r="J10" i="88"/>
  <c r="I10" i="88"/>
  <c r="H10" i="88"/>
  <c r="M61" i="87"/>
  <c r="O61" i="87" s="1"/>
  <c r="M60" i="87"/>
  <c r="O60" i="87" s="1"/>
  <c r="M58" i="87"/>
  <c r="O58" i="87" s="1"/>
  <c r="M57" i="87"/>
  <c r="O57" i="87" s="1"/>
  <c r="M56" i="87"/>
  <c r="O56" i="87" s="1"/>
  <c r="M55" i="87"/>
  <c r="O55" i="87" s="1"/>
  <c r="M54" i="87"/>
  <c r="O54" i="87" s="1"/>
  <c r="M53" i="87"/>
  <c r="O53" i="87" s="1"/>
  <c r="M52" i="87"/>
  <c r="O52" i="87" s="1"/>
  <c r="M51" i="87"/>
  <c r="O51" i="87" s="1"/>
  <c r="M50" i="87"/>
  <c r="O50" i="87" s="1"/>
  <c r="M49" i="87"/>
  <c r="O49" i="87" s="1"/>
  <c r="O47" i="87"/>
  <c r="M41" i="87"/>
  <c r="O41" i="87" s="1"/>
  <c r="M40" i="87"/>
  <c r="O40" i="87" s="1"/>
  <c r="M35" i="87"/>
  <c r="O35" i="87" s="1"/>
  <c r="I35" i="87"/>
  <c r="M34" i="87"/>
  <c r="O34" i="87" s="1"/>
  <c r="I34" i="87"/>
  <c r="M33" i="87"/>
  <c r="O33" i="87" s="1"/>
  <c r="I33" i="87"/>
  <c r="M32" i="87"/>
  <c r="O32" i="87" s="1"/>
  <c r="I32" i="87"/>
  <c r="M31" i="87"/>
  <c r="O31" i="87" s="1"/>
  <c r="I31" i="87"/>
  <c r="M30" i="87"/>
  <c r="O30" i="87" s="1"/>
  <c r="I30" i="87"/>
  <c r="M29" i="87"/>
  <c r="O29" i="87" s="1"/>
  <c r="I29" i="87"/>
  <c r="M28" i="87"/>
  <c r="O28" i="87" s="1"/>
  <c r="I28" i="87"/>
  <c r="M27" i="87"/>
  <c r="O27" i="87" s="1"/>
  <c r="I27" i="87"/>
  <c r="M26" i="87"/>
  <c r="O26" i="87" s="1"/>
  <c r="I26" i="87"/>
  <c r="M25" i="87"/>
  <c r="O25" i="87" s="1"/>
  <c r="I25" i="87"/>
  <c r="I24" i="87"/>
  <c r="O23" i="87"/>
  <c r="I23" i="87"/>
  <c r="O22" i="87"/>
  <c r="I22" i="87"/>
  <c r="I21" i="87"/>
  <c r="M20" i="87"/>
  <c r="O20" i="87" s="1"/>
  <c r="I20" i="87"/>
  <c r="M19" i="87"/>
  <c r="O19" i="87" s="1"/>
  <c r="I19" i="87"/>
  <c r="M18" i="87"/>
  <c r="O18" i="87" s="1"/>
  <c r="I18" i="87"/>
  <c r="M17" i="87"/>
  <c r="O17" i="87" s="1"/>
  <c r="I17" i="87"/>
  <c r="M16" i="87"/>
  <c r="O16" i="87" s="1"/>
  <c r="I16" i="87"/>
  <c r="M15" i="87"/>
  <c r="O15" i="87" s="1"/>
  <c r="I15" i="87"/>
  <c r="H12" i="87"/>
  <c r="I12" i="87" s="1"/>
  <c r="J12" i="87" s="1"/>
  <c r="K12" i="87" s="1"/>
  <c r="K10" i="87"/>
  <c r="J10" i="87"/>
  <c r="I10" i="87"/>
  <c r="H10" i="87"/>
  <c r="I17" i="86"/>
  <c r="I16" i="86"/>
  <c r="I15" i="86"/>
  <c r="H12" i="86"/>
  <c r="I12" i="86" s="1"/>
  <c r="J12" i="86" s="1"/>
  <c r="K12" i="86" s="1"/>
  <c r="K10" i="86"/>
  <c r="J10" i="86"/>
  <c r="I10" i="86"/>
  <c r="H10" i="86"/>
  <c r="F12" i="31" l="1"/>
  <c r="F18" i="31"/>
  <c r="F16" i="31"/>
  <c r="E16" i="31" s="1"/>
  <c r="F17" i="31"/>
  <c r="H6" i="90"/>
  <c r="F7" i="31"/>
  <c r="J6" i="88"/>
  <c r="K6" i="88"/>
  <c r="H6" i="88"/>
  <c r="I6" i="88"/>
  <c r="H6" i="86"/>
  <c r="H6" i="89"/>
  <c r="J6" i="89"/>
  <c r="K6" i="89"/>
  <c r="I6" i="89"/>
  <c r="B4" i="95"/>
  <c r="B4" i="63"/>
  <c r="B4" i="72"/>
  <c r="B4" i="93"/>
  <c r="B4" i="96"/>
  <c r="B4" i="71"/>
  <c r="B4" i="69"/>
  <c r="B4" i="70"/>
  <c r="B4" i="64"/>
  <c r="B4" i="97"/>
  <c r="B4" i="92"/>
  <c r="B4" i="94"/>
  <c r="B4" i="74"/>
  <c r="B4" i="60"/>
  <c r="B4" i="67"/>
  <c r="B4" i="62"/>
  <c r="B4" i="91"/>
  <c r="B4" i="68"/>
  <c r="B4" i="57"/>
  <c r="B4" i="98"/>
  <c r="K6" i="86"/>
  <c r="J6" i="86"/>
  <c r="I6" i="86"/>
  <c r="F2" i="19" a="1"/>
  <c r="F2" i="19" s="1"/>
  <c r="D2" i="19" a="1"/>
  <c r="D2" i="19" s="1"/>
  <c r="E2" i="19" a="1"/>
  <c r="E2" i="19" s="1"/>
  <c r="A6" i="4"/>
  <c r="A7" i="4" s="1"/>
  <c r="A8" i="4" s="1"/>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E53" i="2"/>
  <c r="A5" i="8"/>
  <c r="A6" i="8" s="1"/>
  <c r="A7" i="8" s="1"/>
  <c r="A8" i="8" s="1"/>
  <c r="A9" i="8" s="1"/>
  <c r="A10" i="8" s="1"/>
  <c r="A11" i="8" s="1"/>
  <c r="A12" i="8" s="1"/>
  <c r="A13" i="8" s="1"/>
  <c r="A14" i="8" s="1"/>
  <c r="A15" i="8" s="1"/>
  <c r="A16" i="8" s="1"/>
  <c r="A17" i="8" s="1"/>
  <c r="A18" i="8" s="1"/>
  <c r="A19" i="8" s="1"/>
  <c r="A20" i="8" s="1"/>
  <c r="A21" i="8" s="1"/>
  <c r="H17" i="31" l="1"/>
  <c r="E17" i="31"/>
  <c r="H18" i="31"/>
  <c r="E18" i="31"/>
  <c r="F15" i="31"/>
  <c r="E15" i="31" s="1"/>
  <c r="E12" i="31"/>
  <c r="F11" i="31"/>
  <c r="E11" i="31" s="1"/>
  <c r="E7" i="31"/>
  <c r="F19" i="31"/>
  <c r="E19" i="31" s="1"/>
  <c r="H16" i="31"/>
  <c r="H12" i="31"/>
  <c r="I6" i="87"/>
  <c r="J6" i="87"/>
  <c r="K6" i="87"/>
  <c r="A31" i="31"/>
  <c r="A32" i="31" s="1"/>
  <c r="A33" i="31" s="1"/>
  <c r="A34" i="31" s="1"/>
  <c r="A35" i="31" s="1"/>
  <c r="A36" i="31" s="1"/>
  <c r="A37" i="31" s="1"/>
  <c r="A38" i="31" s="1"/>
  <c r="A39" i="31" s="1"/>
  <c r="A40" i="31" s="1"/>
  <c r="A41" i="31" s="1"/>
  <c r="A42" i="31" s="1"/>
  <c r="A43" i="31" s="1"/>
  <c r="A44" i="31" s="1"/>
  <c r="A45" i="31" s="1"/>
  <c r="A46" i="31" s="1"/>
  <c r="A47" i="31" s="1"/>
  <c r="A48" i="31" s="1"/>
  <c r="A49" i="31" s="1"/>
  <c r="I5" i="31"/>
  <c r="G3" i="19"/>
  <c r="G4" i="19" s="1"/>
  <c r="G5" i="19" s="1"/>
  <c r="I17" i="31" l="1"/>
  <c r="I22" i="31"/>
  <c r="I20" i="31"/>
  <c r="I13" i="31"/>
  <c r="K13" i="31" s="1"/>
  <c r="I14" i="31"/>
  <c r="K14" i="31" s="1"/>
  <c r="I12" i="31"/>
  <c r="I15" i="31" s="1"/>
  <c r="I18" i="31"/>
  <c r="K18" i="31" s="1"/>
  <c r="I9" i="31"/>
  <c r="K9" i="31" s="1"/>
  <c r="I7" i="31"/>
  <c r="I10" i="31"/>
  <c r="K10" i="31" s="1"/>
  <c r="I8" i="31"/>
  <c r="K8" i="31" s="1"/>
  <c r="L5" i="31"/>
  <c r="Y2" i="19"/>
  <c r="AC2" i="19" s="1"/>
  <c r="Y3" i="19"/>
  <c r="AC3" i="19" s="1"/>
  <c r="Y4" i="19"/>
  <c r="AC4" i="19" s="1"/>
  <c r="Y5" i="19"/>
  <c r="AC5" i="19" s="1"/>
  <c r="Y6" i="19"/>
  <c r="AC6" i="19" s="1"/>
  <c r="Y7" i="19"/>
  <c r="AC7" i="19" s="1"/>
  <c r="Y8" i="19"/>
  <c r="AC8" i="19" s="1"/>
  <c r="Y9" i="19"/>
  <c r="AC9" i="19" s="1"/>
  <c r="Y10" i="19"/>
  <c r="AC10" i="19" s="1"/>
  <c r="Y11" i="19"/>
  <c r="AC11" i="19" s="1"/>
  <c r="Y12" i="19"/>
  <c r="AC12" i="19" s="1"/>
  <c r="Y13" i="19"/>
  <c r="AC13" i="19" s="1"/>
  <c r="Y14" i="19"/>
  <c r="AC14" i="19" s="1"/>
  <c r="Y15" i="19"/>
  <c r="AC15" i="19" s="1"/>
  <c r="Y16" i="19"/>
  <c r="AC16" i="19" s="1"/>
  <c r="Y17" i="19"/>
  <c r="AC17" i="19" s="1"/>
  <c r="Y18" i="19"/>
  <c r="AC18" i="19" s="1"/>
  <c r="Y19" i="19"/>
  <c r="AC19" i="19" s="1"/>
  <c r="Y20" i="19"/>
  <c r="AC20" i="19" s="1"/>
  <c r="Y21" i="19"/>
  <c r="AC21" i="19" s="1"/>
  <c r="Y22" i="19"/>
  <c r="AC22" i="19" s="1"/>
  <c r="Y23" i="19"/>
  <c r="AC23" i="19" s="1"/>
  <c r="Y24" i="19"/>
  <c r="AC24" i="19" s="1"/>
  <c r="Y25" i="19"/>
  <c r="AC25" i="19" s="1"/>
  <c r="Y26" i="19"/>
  <c r="AC26" i="19" s="1"/>
  <c r="Y27" i="19"/>
  <c r="AC27" i="19" s="1"/>
  <c r="Y28" i="19"/>
  <c r="AC28" i="19" s="1"/>
  <c r="Y29" i="19"/>
  <c r="AC29" i="19" s="1"/>
  <c r="Y30" i="19"/>
  <c r="AC30" i="19" s="1"/>
  <c r="Y31" i="19"/>
  <c r="AC31" i="19" s="1"/>
  <c r="Y32" i="19"/>
  <c r="AC32" i="19" s="1"/>
  <c r="Y33" i="19"/>
  <c r="AC33" i="19" s="1"/>
  <c r="Y34" i="19"/>
  <c r="AC34" i="19" s="1"/>
  <c r="Y35" i="19"/>
  <c r="AC35" i="19" s="1"/>
  <c r="Y36" i="19"/>
  <c r="AC36" i="19" s="1"/>
  <c r="Y37" i="19"/>
  <c r="AC37" i="19" s="1"/>
  <c r="Y38" i="19"/>
  <c r="AC38" i="19" s="1"/>
  <c r="Y39" i="19"/>
  <c r="AC39" i="19" s="1"/>
  <c r="Y40" i="19"/>
  <c r="AC40" i="19" s="1"/>
  <c r="Y41" i="19"/>
  <c r="AC41" i="19" s="1"/>
  <c r="Y42" i="19"/>
  <c r="AC42" i="19" s="1"/>
  <c r="Y43" i="19"/>
  <c r="AC43" i="19" s="1"/>
  <c r="Y44" i="19"/>
  <c r="AC44" i="19" s="1"/>
  <c r="Y45" i="19"/>
  <c r="AC45" i="19" s="1"/>
  <c r="Y46" i="19"/>
  <c r="AC46" i="19" s="1"/>
  <c r="Y47" i="19"/>
  <c r="AC47" i="19" s="1"/>
  <c r="Y48" i="19"/>
  <c r="AC48" i="19" s="1"/>
  <c r="Y49" i="19"/>
  <c r="AC49" i="19" s="1"/>
  <c r="Y50" i="19"/>
  <c r="AC50" i="19" s="1"/>
  <c r="Y51" i="19"/>
  <c r="AC51" i="19" s="1"/>
  <c r="Y52" i="19"/>
  <c r="AC52" i="19" s="1"/>
  <c r="Y53" i="19"/>
  <c r="AC53" i="19" s="1"/>
  <c r="Y54" i="19"/>
  <c r="AC54" i="19" s="1"/>
  <c r="Y55" i="19"/>
  <c r="AC55" i="19" s="1"/>
  <c r="Y56" i="19"/>
  <c r="AC56" i="19" s="1"/>
  <c r="Y57" i="19"/>
  <c r="AC57" i="19" s="1"/>
  <c r="Y58" i="19"/>
  <c r="AC58" i="19" s="1"/>
  <c r="Y59" i="19"/>
  <c r="AC59" i="19" s="1"/>
  <c r="Y60" i="19"/>
  <c r="AC60" i="19" s="1"/>
  <c r="Y61" i="19"/>
  <c r="AC61" i="19" s="1"/>
  <c r="Y62" i="19"/>
  <c r="AC62" i="19" s="1"/>
  <c r="Y63" i="19"/>
  <c r="AC63" i="19" s="1"/>
  <c r="Y64" i="19"/>
  <c r="AC64" i="19" s="1"/>
  <c r="Y65" i="19"/>
  <c r="AC65" i="19" s="1"/>
  <c r="Y66" i="19"/>
  <c r="AC66" i="19" s="1"/>
  <c r="Y67" i="19"/>
  <c r="AC67" i="19" s="1"/>
  <c r="Y68" i="19"/>
  <c r="AC68" i="19" s="1"/>
  <c r="Y69" i="19"/>
  <c r="AC69" i="19" s="1"/>
  <c r="Y70" i="19"/>
  <c r="AC70" i="19" s="1"/>
  <c r="Y71" i="19"/>
  <c r="AC71" i="19" s="1"/>
  <c r="Y72" i="19"/>
  <c r="AC72" i="19" s="1"/>
  <c r="Y73" i="19"/>
  <c r="AC73" i="19" s="1"/>
  <c r="Y74" i="19"/>
  <c r="AC74" i="19" s="1"/>
  <c r="Y75" i="19"/>
  <c r="AC75" i="19" s="1"/>
  <c r="Y76" i="19"/>
  <c r="AC76" i="19" s="1"/>
  <c r="Y77" i="19"/>
  <c r="AC77" i="19" s="1"/>
  <c r="Y78" i="19"/>
  <c r="AC78" i="19" s="1"/>
  <c r="Y79" i="19"/>
  <c r="AC79" i="19" s="1"/>
  <c r="Y80" i="19"/>
  <c r="AC80" i="19" s="1"/>
  <c r="Y81" i="19"/>
  <c r="AC81" i="19" s="1"/>
  <c r="Y82" i="19"/>
  <c r="AC82" i="19" s="1"/>
  <c r="Y83" i="19"/>
  <c r="AC83" i="19" s="1"/>
  <c r="Y84" i="19"/>
  <c r="AC84" i="19" s="1"/>
  <c r="Y85" i="19"/>
  <c r="AC85" i="19" s="1"/>
  <c r="Y86" i="19"/>
  <c r="AC86" i="19" s="1"/>
  <c r="Y87" i="19"/>
  <c r="AC87" i="19" s="1"/>
  <c r="Y88" i="19"/>
  <c r="AC88" i="19" s="1"/>
  <c r="Y89" i="19"/>
  <c r="AC89" i="19" s="1"/>
  <c r="Y90" i="19"/>
  <c r="AC90" i="19" s="1"/>
  <c r="Y91" i="19"/>
  <c r="AC91" i="19" s="1"/>
  <c r="Y92" i="19"/>
  <c r="AC92" i="19" s="1"/>
  <c r="Y93" i="19"/>
  <c r="AC93" i="19" s="1"/>
  <c r="Y94" i="19"/>
  <c r="AC94" i="19" s="1"/>
  <c r="Y95" i="19"/>
  <c r="AC95" i="19" s="1"/>
  <c r="Y96" i="19"/>
  <c r="AC96" i="19" s="1"/>
  <c r="Y97" i="19"/>
  <c r="AC97" i="19" s="1"/>
  <c r="Y98" i="19"/>
  <c r="AC98" i="19" s="1"/>
  <c r="Y99" i="19"/>
  <c r="AC99" i="19" s="1"/>
  <c r="Y100" i="19"/>
  <c r="AC100" i="19" s="1"/>
  <c r="Y101" i="19"/>
  <c r="AC101" i="19" s="1"/>
  <c r="Y102" i="19"/>
  <c r="AC102" i="19" s="1"/>
  <c r="Y103" i="19"/>
  <c r="AC103" i="19" s="1"/>
  <c r="Y104" i="19"/>
  <c r="AC104" i="19" s="1"/>
  <c r="Y105" i="19"/>
  <c r="AC105" i="19" s="1"/>
  <c r="Y106" i="19"/>
  <c r="AC106" i="19" s="1"/>
  <c r="Y107" i="19"/>
  <c r="AC107" i="19" s="1"/>
  <c r="Y108" i="19"/>
  <c r="AC108" i="19" s="1"/>
  <c r="Y109" i="19"/>
  <c r="AC109" i="19" s="1"/>
  <c r="Y110" i="19"/>
  <c r="AC110" i="19" s="1"/>
  <c r="Y111" i="19"/>
  <c r="AC111" i="19" s="1"/>
  <c r="Y112" i="19"/>
  <c r="AC112" i="19" s="1"/>
  <c r="Y113" i="19"/>
  <c r="AC113" i="19" s="1"/>
  <c r="Y114" i="19"/>
  <c r="AC114" i="19" s="1"/>
  <c r="Y115" i="19"/>
  <c r="AC115" i="19" s="1"/>
  <c r="Y116" i="19"/>
  <c r="AC116" i="19" s="1"/>
  <c r="Y117" i="19"/>
  <c r="AC117" i="19" s="1"/>
  <c r="Y118" i="19"/>
  <c r="AC118" i="19" s="1"/>
  <c r="Y119" i="19"/>
  <c r="AC119" i="19" s="1"/>
  <c r="Y120" i="19"/>
  <c r="AC120" i="19" s="1"/>
  <c r="Y121" i="19"/>
  <c r="AC121" i="19" s="1"/>
  <c r="Y122" i="19"/>
  <c r="AC122" i="19" s="1"/>
  <c r="Y123" i="19"/>
  <c r="AC123" i="19" s="1"/>
  <c r="Y124" i="19"/>
  <c r="AC124" i="19" s="1"/>
  <c r="Y125" i="19"/>
  <c r="AC125" i="19" s="1"/>
  <c r="Y126" i="19"/>
  <c r="AC126" i="19" s="1"/>
  <c r="Y127" i="19"/>
  <c r="AC127" i="19" s="1"/>
  <c r="Y128" i="19"/>
  <c r="AC128" i="19" s="1"/>
  <c r="Y129" i="19"/>
  <c r="AC129" i="19" s="1"/>
  <c r="Y130" i="19"/>
  <c r="AC130" i="19" s="1"/>
  <c r="Y131" i="19"/>
  <c r="AC131" i="19" s="1"/>
  <c r="Y132" i="19"/>
  <c r="AC132" i="19" s="1"/>
  <c r="Y133" i="19"/>
  <c r="AC133" i="19" s="1"/>
  <c r="Y134" i="19"/>
  <c r="AC134" i="19" s="1"/>
  <c r="Y135" i="19"/>
  <c r="AC135" i="19" s="1"/>
  <c r="Y136" i="19"/>
  <c r="AC136" i="19" s="1"/>
  <c r="Y137" i="19"/>
  <c r="AC137" i="19" s="1"/>
  <c r="Y138" i="19"/>
  <c r="AC138" i="19" s="1"/>
  <c r="Y139" i="19"/>
  <c r="AC139" i="19" s="1"/>
  <c r="Y140" i="19"/>
  <c r="AC140" i="19" s="1"/>
  <c r="Y141" i="19"/>
  <c r="AC141" i="19" s="1"/>
  <c r="Y142" i="19"/>
  <c r="AC142" i="19" s="1"/>
  <c r="Y143" i="19"/>
  <c r="AC143" i="19" s="1"/>
  <c r="Y144" i="19"/>
  <c r="AC144" i="19" s="1"/>
  <c r="Y145" i="19"/>
  <c r="AC145" i="19" s="1"/>
  <c r="Y146" i="19"/>
  <c r="AC146" i="19" s="1"/>
  <c r="Y147" i="19"/>
  <c r="AC147" i="19" s="1"/>
  <c r="Y148" i="19"/>
  <c r="AC148" i="19" s="1"/>
  <c r="Y149" i="19"/>
  <c r="AC149" i="19" s="1"/>
  <c r="Y150" i="19"/>
  <c r="AC150" i="19" s="1"/>
  <c r="Y151" i="19"/>
  <c r="AC151" i="19" s="1"/>
  <c r="Y152" i="19"/>
  <c r="AC152" i="19" s="1"/>
  <c r="Y153" i="19"/>
  <c r="AC153" i="19" s="1"/>
  <c r="Y154" i="19"/>
  <c r="AC154" i="19" s="1"/>
  <c r="Y155" i="19"/>
  <c r="AC155" i="19" s="1"/>
  <c r="Y156" i="19"/>
  <c r="AC156" i="19" s="1"/>
  <c r="Y157" i="19"/>
  <c r="AC157" i="19" s="1"/>
  <c r="Y158" i="19"/>
  <c r="AC158" i="19" s="1"/>
  <c r="Y159" i="19"/>
  <c r="AC159" i="19" s="1"/>
  <c r="Y160" i="19"/>
  <c r="AC160" i="19" s="1"/>
  <c r="Y161" i="19"/>
  <c r="AC161" i="19" s="1"/>
  <c r="Y162" i="19"/>
  <c r="AC162" i="19" s="1"/>
  <c r="Y163" i="19"/>
  <c r="AC163" i="19" s="1"/>
  <c r="Y164" i="19"/>
  <c r="AC164" i="19" s="1"/>
  <c r="Y165" i="19"/>
  <c r="AC165" i="19" s="1"/>
  <c r="Y166" i="19"/>
  <c r="AC166" i="19" s="1"/>
  <c r="Y167" i="19"/>
  <c r="AC167" i="19" s="1"/>
  <c r="Y168" i="19"/>
  <c r="AC168" i="19" s="1"/>
  <c r="Y169" i="19"/>
  <c r="AC169" i="19" s="1"/>
  <c r="Y170" i="19"/>
  <c r="AC170" i="19" s="1"/>
  <c r="Y171" i="19"/>
  <c r="AC171" i="19" s="1"/>
  <c r="Y172" i="19"/>
  <c r="AC172" i="19" s="1"/>
  <c r="Y173" i="19"/>
  <c r="AC173" i="19" s="1"/>
  <c r="Y174" i="19"/>
  <c r="AC174" i="19" s="1"/>
  <c r="Y175" i="19"/>
  <c r="AC175" i="19" s="1"/>
  <c r="Y176" i="19"/>
  <c r="AC176" i="19" s="1"/>
  <c r="Y177" i="19"/>
  <c r="AC177" i="19" s="1"/>
  <c r="Y178" i="19"/>
  <c r="AC178" i="19" s="1"/>
  <c r="Y179" i="19"/>
  <c r="AC179" i="19" s="1"/>
  <c r="Y180" i="19"/>
  <c r="AC180" i="19" s="1"/>
  <c r="Y181" i="19"/>
  <c r="AC181" i="19" s="1"/>
  <c r="Y182" i="19"/>
  <c r="AC182" i="19" s="1"/>
  <c r="Y183" i="19"/>
  <c r="AC183" i="19" s="1"/>
  <c r="Y184" i="19"/>
  <c r="AC184" i="19" s="1"/>
  <c r="Y185" i="19"/>
  <c r="AC185" i="19" s="1"/>
  <c r="Y186" i="19"/>
  <c r="AC186" i="19" s="1"/>
  <c r="Y187" i="19"/>
  <c r="AC187" i="19" s="1"/>
  <c r="Y188" i="19"/>
  <c r="AC188" i="19" s="1"/>
  <c r="Y189" i="19"/>
  <c r="AC189" i="19" s="1"/>
  <c r="Y190" i="19"/>
  <c r="AC190" i="19" s="1"/>
  <c r="Y191" i="19"/>
  <c r="AC191" i="19" s="1"/>
  <c r="Y192" i="19"/>
  <c r="AC192" i="19" s="1"/>
  <c r="Y193" i="19"/>
  <c r="AC193" i="19" s="1"/>
  <c r="Y194" i="19"/>
  <c r="AC194" i="19" s="1"/>
  <c r="Y195" i="19"/>
  <c r="AC195" i="19" s="1"/>
  <c r="Y196" i="19"/>
  <c r="AC196" i="19" s="1"/>
  <c r="Y197" i="19"/>
  <c r="AC197" i="19" s="1"/>
  <c r="Y198" i="19"/>
  <c r="AC198" i="19" s="1"/>
  <c r="Y199" i="19"/>
  <c r="AC199" i="19" s="1"/>
  <c r="Y200" i="19"/>
  <c r="AC200" i="19" s="1"/>
  <c r="Y201" i="19"/>
  <c r="AC201" i="19" s="1"/>
  <c r="Y202" i="19"/>
  <c r="AC202" i="19" s="1"/>
  <c r="Y203" i="19"/>
  <c r="AC203" i="19" s="1"/>
  <c r="Y204" i="19"/>
  <c r="AC204" i="19" s="1"/>
  <c r="Y205" i="19"/>
  <c r="AC205" i="19" s="1"/>
  <c r="W2" i="19"/>
  <c r="W3" i="19"/>
  <c r="W4" i="19"/>
  <c r="W5" i="19"/>
  <c r="W6" i="19"/>
  <c r="W7" i="19"/>
  <c r="W8" i="19"/>
  <c r="W9" i="19"/>
  <c r="W10" i="19"/>
  <c r="W11" i="19"/>
  <c r="W12" i="19"/>
  <c r="W13" i="19"/>
  <c r="W14" i="19"/>
  <c r="W15" i="19"/>
  <c r="W16" i="19"/>
  <c r="W17" i="19"/>
  <c r="W18" i="19"/>
  <c r="W19" i="19"/>
  <c r="W20" i="19"/>
  <c r="W21" i="19"/>
  <c r="W22" i="19"/>
  <c r="W23" i="19"/>
  <c r="W24" i="19"/>
  <c r="W25" i="19"/>
  <c r="W26" i="19"/>
  <c r="W27" i="19"/>
  <c r="W28" i="19"/>
  <c r="W29" i="19"/>
  <c r="W30" i="19"/>
  <c r="W31" i="19"/>
  <c r="W32" i="19"/>
  <c r="W33" i="19"/>
  <c r="W34" i="19"/>
  <c r="W35" i="19"/>
  <c r="W36" i="19"/>
  <c r="W37" i="19"/>
  <c r="W38" i="19"/>
  <c r="W39" i="19"/>
  <c r="W40" i="19"/>
  <c r="W41" i="19"/>
  <c r="W42" i="19"/>
  <c r="W43" i="19"/>
  <c r="W44" i="19"/>
  <c r="W45" i="19"/>
  <c r="W46" i="19"/>
  <c r="W47" i="19"/>
  <c r="W48" i="19"/>
  <c r="W49" i="19"/>
  <c r="W50" i="19"/>
  <c r="W51" i="19"/>
  <c r="W52" i="19"/>
  <c r="W53" i="19"/>
  <c r="W54" i="19"/>
  <c r="W55" i="19"/>
  <c r="W56" i="19"/>
  <c r="W57" i="19"/>
  <c r="W58" i="19"/>
  <c r="W59" i="19"/>
  <c r="W60" i="19"/>
  <c r="W61" i="19"/>
  <c r="W62" i="19"/>
  <c r="W63" i="19"/>
  <c r="W64" i="19"/>
  <c r="W65" i="19"/>
  <c r="W66" i="19"/>
  <c r="W67" i="19"/>
  <c r="W68" i="19"/>
  <c r="W69" i="19"/>
  <c r="W70" i="19"/>
  <c r="W71" i="19"/>
  <c r="W72" i="19"/>
  <c r="W73" i="19"/>
  <c r="W74" i="19"/>
  <c r="W75" i="19"/>
  <c r="W76" i="19"/>
  <c r="W77" i="19"/>
  <c r="W78" i="19"/>
  <c r="W79" i="19"/>
  <c r="W80" i="19"/>
  <c r="W81" i="19"/>
  <c r="W82" i="19"/>
  <c r="W83" i="19"/>
  <c r="W84" i="19"/>
  <c r="W85" i="19"/>
  <c r="W86" i="19"/>
  <c r="W87" i="19"/>
  <c r="W88" i="19"/>
  <c r="W89" i="19"/>
  <c r="W90" i="19"/>
  <c r="W91" i="19"/>
  <c r="W92" i="19"/>
  <c r="W93" i="19"/>
  <c r="W94" i="19"/>
  <c r="W95" i="19"/>
  <c r="W96" i="19"/>
  <c r="W97" i="19"/>
  <c r="W98" i="19"/>
  <c r="W99" i="19"/>
  <c r="W100" i="19"/>
  <c r="W101" i="19"/>
  <c r="W102" i="19"/>
  <c r="W103" i="19"/>
  <c r="W104" i="19"/>
  <c r="W105" i="19"/>
  <c r="W106" i="19"/>
  <c r="W107" i="19"/>
  <c r="W108" i="19"/>
  <c r="W109" i="19"/>
  <c r="W110" i="19"/>
  <c r="W111" i="19"/>
  <c r="W112" i="19"/>
  <c r="W113" i="19"/>
  <c r="W114" i="19"/>
  <c r="W115" i="19"/>
  <c r="W116" i="19"/>
  <c r="W117" i="19"/>
  <c r="I2" i="19"/>
  <c r="P2" i="19"/>
  <c r="Q2" i="19"/>
  <c r="R2" i="19"/>
  <c r="I3" i="19"/>
  <c r="P3" i="19"/>
  <c r="Q3" i="19"/>
  <c r="R3" i="19"/>
  <c r="I4" i="19"/>
  <c r="P4" i="19"/>
  <c r="Q4" i="19"/>
  <c r="R4" i="19"/>
  <c r="I5" i="19"/>
  <c r="P5" i="19"/>
  <c r="Q5" i="19"/>
  <c r="R5" i="19"/>
  <c r="I6" i="19"/>
  <c r="P6" i="19"/>
  <c r="Q6" i="19"/>
  <c r="R6" i="19"/>
  <c r="I7" i="19"/>
  <c r="P7" i="19"/>
  <c r="Q7" i="19"/>
  <c r="R7" i="19"/>
  <c r="I8" i="19"/>
  <c r="P8" i="19"/>
  <c r="Q8" i="19"/>
  <c r="R8" i="19"/>
  <c r="I9" i="19"/>
  <c r="P9" i="19"/>
  <c r="Q9" i="19"/>
  <c r="R9" i="19"/>
  <c r="I10" i="19"/>
  <c r="P10" i="19"/>
  <c r="Q10" i="19"/>
  <c r="R10" i="19"/>
  <c r="I11" i="19"/>
  <c r="P11" i="19"/>
  <c r="Q11" i="19"/>
  <c r="R11" i="19"/>
  <c r="I12" i="19"/>
  <c r="P12" i="19"/>
  <c r="Q12" i="19"/>
  <c r="R12" i="19"/>
  <c r="I13" i="19"/>
  <c r="P13" i="19"/>
  <c r="Q13" i="19"/>
  <c r="R13" i="19"/>
  <c r="I14" i="19"/>
  <c r="P14" i="19"/>
  <c r="Q14" i="19"/>
  <c r="R14" i="19"/>
  <c r="I15" i="19"/>
  <c r="P15" i="19"/>
  <c r="Q15" i="19"/>
  <c r="R15" i="19"/>
  <c r="I16" i="19"/>
  <c r="P16" i="19"/>
  <c r="Q16" i="19"/>
  <c r="R16" i="19"/>
  <c r="I17" i="19"/>
  <c r="P17" i="19"/>
  <c r="Q17" i="19"/>
  <c r="R17" i="19"/>
  <c r="I18" i="19"/>
  <c r="P18" i="19"/>
  <c r="Q18" i="19"/>
  <c r="R18" i="19"/>
  <c r="I19" i="19"/>
  <c r="P19" i="19"/>
  <c r="Q19" i="19"/>
  <c r="R19" i="19"/>
  <c r="I20" i="19"/>
  <c r="P20" i="19"/>
  <c r="Q20" i="19"/>
  <c r="R20" i="19"/>
  <c r="I21" i="19"/>
  <c r="P21" i="19"/>
  <c r="Q21" i="19"/>
  <c r="R21" i="19"/>
  <c r="I22" i="19"/>
  <c r="P22" i="19"/>
  <c r="Q22" i="19"/>
  <c r="R22" i="19"/>
  <c r="I23" i="19"/>
  <c r="P23" i="19"/>
  <c r="Q23" i="19"/>
  <c r="R23" i="19"/>
  <c r="I24" i="19"/>
  <c r="P24" i="19"/>
  <c r="Q24" i="19"/>
  <c r="R24" i="19"/>
  <c r="I25" i="19"/>
  <c r="P25" i="19"/>
  <c r="Q25" i="19"/>
  <c r="R25" i="19"/>
  <c r="I26" i="19"/>
  <c r="P26" i="19"/>
  <c r="Q26" i="19"/>
  <c r="R26" i="19"/>
  <c r="I27" i="19"/>
  <c r="P27" i="19"/>
  <c r="Q27" i="19"/>
  <c r="R27" i="19"/>
  <c r="I28" i="19"/>
  <c r="P28" i="19"/>
  <c r="Q28" i="19"/>
  <c r="R28" i="19"/>
  <c r="I29" i="19"/>
  <c r="P29" i="19"/>
  <c r="Q29" i="19"/>
  <c r="R29" i="19"/>
  <c r="I30" i="19"/>
  <c r="P30" i="19"/>
  <c r="Q30" i="19"/>
  <c r="R30" i="19"/>
  <c r="I31" i="19"/>
  <c r="P31" i="19"/>
  <c r="Q31" i="19"/>
  <c r="R31" i="19"/>
  <c r="I32" i="19"/>
  <c r="P32" i="19"/>
  <c r="Q32" i="19"/>
  <c r="R32" i="19"/>
  <c r="I33" i="19"/>
  <c r="P33" i="19"/>
  <c r="Q33" i="19"/>
  <c r="R33" i="19"/>
  <c r="I34" i="19"/>
  <c r="P34" i="19"/>
  <c r="Q34" i="19"/>
  <c r="R34" i="19"/>
  <c r="I35" i="19"/>
  <c r="P35" i="19"/>
  <c r="Q35" i="19"/>
  <c r="R35" i="19"/>
  <c r="I36" i="19"/>
  <c r="P36" i="19"/>
  <c r="Q36" i="19"/>
  <c r="R36" i="19"/>
  <c r="I37" i="19"/>
  <c r="P37" i="19"/>
  <c r="Q37" i="19"/>
  <c r="R37" i="19"/>
  <c r="I38" i="19"/>
  <c r="P38" i="19"/>
  <c r="Q38" i="19"/>
  <c r="R38" i="19"/>
  <c r="I39" i="19"/>
  <c r="P39" i="19"/>
  <c r="Q39" i="19"/>
  <c r="R39" i="19"/>
  <c r="I40" i="19"/>
  <c r="P40" i="19"/>
  <c r="Q40" i="19"/>
  <c r="R40" i="19"/>
  <c r="I41" i="19"/>
  <c r="P41" i="19"/>
  <c r="Q41" i="19"/>
  <c r="R41" i="19"/>
  <c r="I42" i="19"/>
  <c r="P42" i="19"/>
  <c r="Q42" i="19"/>
  <c r="R42" i="19"/>
  <c r="I43" i="19"/>
  <c r="P43" i="19"/>
  <c r="Q43" i="19"/>
  <c r="R43" i="19"/>
  <c r="I44" i="19"/>
  <c r="P44" i="19"/>
  <c r="Q44" i="19"/>
  <c r="R44" i="19"/>
  <c r="I45" i="19"/>
  <c r="P45" i="19"/>
  <c r="Q45" i="19"/>
  <c r="R45" i="19"/>
  <c r="I46" i="19"/>
  <c r="P46" i="19"/>
  <c r="Q46" i="19"/>
  <c r="R46" i="19"/>
  <c r="I47" i="19"/>
  <c r="P47" i="19"/>
  <c r="Q47" i="19"/>
  <c r="R47" i="19"/>
  <c r="I48" i="19"/>
  <c r="P48" i="19"/>
  <c r="Q48" i="19"/>
  <c r="R48" i="19"/>
  <c r="I49" i="19"/>
  <c r="P49" i="19"/>
  <c r="Q49" i="19"/>
  <c r="R49" i="19"/>
  <c r="I50" i="19"/>
  <c r="P50" i="19"/>
  <c r="Q50" i="19"/>
  <c r="R50" i="19"/>
  <c r="I51" i="19"/>
  <c r="P51" i="19"/>
  <c r="Q51" i="19"/>
  <c r="R51" i="19"/>
  <c r="I52" i="19"/>
  <c r="P52" i="19"/>
  <c r="Q52" i="19"/>
  <c r="R52" i="19"/>
  <c r="I53" i="19"/>
  <c r="P53" i="19"/>
  <c r="Q53" i="19"/>
  <c r="R53" i="19"/>
  <c r="I54" i="19"/>
  <c r="P54" i="19"/>
  <c r="Q54" i="19"/>
  <c r="R54" i="19"/>
  <c r="I55" i="19"/>
  <c r="P55" i="19"/>
  <c r="Q55" i="19"/>
  <c r="R55" i="19"/>
  <c r="I56" i="19"/>
  <c r="P56" i="19"/>
  <c r="Q56" i="19"/>
  <c r="R56" i="19"/>
  <c r="I57" i="19"/>
  <c r="P57" i="19"/>
  <c r="Q57" i="19"/>
  <c r="R57" i="19"/>
  <c r="I58" i="19"/>
  <c r="P58" i="19"/>
  <c r="Q58" i="19"/>
  <c r="R58" i="19"/>
  <c r="I59" i="19"/>
  <c r="P59" i="19"/>
  <c r="Q59" i="19"/>
  <c r="R59" i="19"/>
  <c r="I60" i="19"/>
  <c r="P60" i="19"/>
  <c r="Q60" i="19"/>
  <c r="R60" i="19"/>
  <c r="I61" i="19"/>
  <c r="P61" i="19"/>
  <c r="Q61" i="19"/>
  <c r="R61" i="19"/>
  <c r="I62" i="19"/>
  <c r="P62" i="19"/>
  <c r="Q62" i="19"/>
  <c r="R62" i="19"/>
  <c r="I63" i="19"/>
  <c r="P63" i="19"/>
  <c r="Q63" i="19"/>
  <c r="R63" i="19"/>
  <c r="I64" i="19"/>
  <c r="P64" i="19"/>
  <c r="Q64" i="19"/>
  <c r="R64" i="19"/>
  <c r="I65" i="19"/>
  <c r="P65" i="19"/>
  <c r="Q65" i="19"/>
  <c r="R65" i="19"/>
  <c r="I66" i="19"/>
  <c r="P66" i="19"/>
  <c r="Q66" i="19"/>
  <c r="R66" i="19"/>
  <c r="I67" i="19"/>
  <c r="P67" i="19"/>
  <c r="Q67" i="19"/>
  <c r="R67" i="19"/>
  <c r="I68" i="19"/>
  <c r="P68" i="19"/>
  <c r="Q68" i="19"/>
  <c r="R68" i="19"/>
  <c r="I69" i="19"/>
  <c r="P69" i="19"/>
  <c r="Q69" i="19"/>
  <c r="R69" i="19"/>
  <c r="I70" i="19"/>
  <c r="P70" i="19"/>
  <c r="Q70" i="19"/>
  <c r="R70" i="19"/>
  <c r="I71" i="19"/>
  <c r="P71" i="19"/>
  <c r="Q71" i="19"/>
  <c r="R71" i="19"/>
  <c r="I72" i="19"/>
  <c r="P72" i="19"/>
  <c r="Q72" i="19"/>
  <c r="R72" i="19"/>
  <c r="I73" i="19"/>
  <c r="P73" i="19"/>
  <c r="Q73" i="19"/>
  <c r="R73" i="19"/>
  <c r="I74" i="19"/>
  <c r="P74" i="19"/>
  <c r="Q74" i="19"/>
  <c r="R74" i="19"/>
  <c r="I75" i="19"/>
  <c r="P75" i="19"/>
  <c r="Q75" i="19"/>
  <c r="R75" i="19"/>
  <c r="I76" i="19"/>
  <c r="P76" i="19"/>
  <c r="Q76" i="19"/>
  <c r="R76" i="19"/>
  <c r="I77" i="19"/>
  <c r="P77" i="19"/>
  <c r="Q77" i="19"/>
  <c r="R77" i="19"/>
  <c r="I78" i="19"/>
  <c r="P78" i="19"/>
  <c r="Q78" i="19"/>
  <c r="R78" i="19"/>
  <c r="I79" i="19"/>
  <c r="P79" i="19"/>
  <c r="Q79" i="19"/>
  <c r="R79" i="19"/>
  <c r="I80" i="19"/>
  <c r="P80" i="19"/>
  <c r="Q80" i="19"/>
  <c r="R80" i="19"/>
  <c r="I81" i="19"/>
  <c r="P81" i="19"/>
  <c r="Q81" i="19"/>
  <c r="R81" i="19"/>
  <c r="I82" i="19"/>
  <c r="P82" i="19"/>
  <c r="Q82" i="19"/>
  <c r="R82" i="19"/>
  <c r="I83" i="19"/>
  <c r="P83" i="19"/>
  <c r="Q83" i="19"/>
  <c r="R83" i="19"/>
  <c r="I84" i="19"/>
  <c r="P84" i="19"/>
  <c r="Q84" i="19"/>
  <c r="R84" i="19"/>
  <c r="I85" i="19"/>
  <c r="P85" i="19"/>
  <c r="Q85" i="19"/>
  <c r="R85" i="19"/>
  <c r="I86" i="19"/>
  <c r="P86" i="19"/>
  <c r="Q86" i="19"/>
  <c r="R86" i="19"/>
  <c r="I87" i="19"/>
  <c r="P87" i="19"/>
  <c r="Q87" i="19"/>
  <c r="R87" i="19"/>
  <c r="I88" i="19"/>
  <c r="P88" i="19"/>
  <c r="Q88" i="19"/>
  <c r="R88" i="19"/>
  <c r="I89" i="19"/>
  <c r="P89" i="19"/>
  <c r="Q89" i="19"/>
  <c r="R89" i="19"/>
  <c r="I90" i="19"/>
  <c r="P90" i="19"/>
  <c r="Q90" i="19"/>
  <c r="R90" i="19"/>
  <c r="I91" i="19"/>
  <c r="P91" i="19"/>
  <c r="Q91" i="19"/>
  <c r="R91" i="19"/>
  <c r="I92" i="19"/>
  <c r="P92" i="19"/>
  <c r="Q92" i="19"/>
  <c r="R92" i="19"/>
  <c r="I93" i="19"/>
  <c r="P93" i="19"/>
  <c r="Q93" i="19"/>
  <c r="R93" i="19"/>
  <c r="I94" i="19"/>
  <c r="P94" i="19"/>
  <c r="Q94" i="19"/>
  <c r="R94" i="19"/>
  <c r="I95" i="19"/>
  <c r="P95" i="19"/>
  <c r="Q95" i="19"/>
  <c r="R95" i="19"/>
  <c r="I96" i="19"/>
  <c r="P96" i="19"/>
  <c r="Q96" i="19"/>
  <c r="R96" i="19"/>
  <c r="I97" i="19"/>
  <c r="P97" i="19"/>
  <c r="Q97" i="19"/>
  <c r="R97" i="19"/>
  <c r="I98" i="19"/>
  <c r="P98" i="19"/>
  <c r="Q98" i="19"/>
  <c r="R98" i="19"/>
  <c r="I99" i="19"/>
  <c r="P99" i="19"/>
  <c r="Q99" i="19"/>
  <c r="R99" i="19"/>
  <c r="I100" i="19"/>
  <c r="P100" i="19"/>
  <c r="Q100" i="19"/>
  <c r="R100" i="19"/>
  <c r="I101" i="19"/>
  <c r="P101" i="19"/>
  <c r="Q101" i="19"/>
  <c r="R101" i="19"/>
  <c r="I102" i="19"/>
  <c r="P102" i="19"/>
  <c r="Q102" i="19"/>
  <c r="R102" i="19"/>
  <c r="I103" i="19"/>
  <c r="P103" i="19"/>
  <c r="Q103" i="19"/>
  <c r="R103" i="19"/>
  <c r="I104" i="19"/>
  <c r="P104" i="19"/>
  <c r="Q104" i="19"/>
  <c r="R104" i="19"/>
  <c r="I105" i="19"/>
  <c r="P105" i="19"/>
  <c r="Q105" i="19"/>
  <c r="R105" i="19"/>
  <c r="I106" i="19"/>
  <c r="P106" i="19"/>
  <c r="Q106" i="19"/>
  <c r="R106" i="19"/>
  <c r="I107" i="19"/>
  <c r="P107" i="19"/>
  <c r="Q107" i="19"/>
  <c r="R107" i="19"/>
  <c r="I108" i="19"/>
  <c r="P108" i="19"/>
  <c r="Q108" i="19"/>
  <c r="R108" i="19"/>
  <c r="I109" i="19"/>
  <c r="P109" i="19"/>
  <c r="Q109" i="19"/>
  <c r="R109" i="19"/>
  <c r="I110" i="19"/>
  <c r="P110" i="19"/>
  <c r="Q110" i="19"/>
  <c r="R110" i="19"/>
  <c r="I111" i="19"/>
  <c r="P111" i="19"/>
  <c r="Q111" i="19"/>
  <c r="R111" i="19"/>
  <c r="I112" i="19"/>
  <c r="P112" i="19"/>
  <c r="Q112" i="19"/>
  <c r="R112" i="19"/>
  <c r="I113" i="19"/>
  <c r="P113" i="19"/>
  <c r="Q113" i="19"/>
  <c r="R113" i="19"/>
  <c r="I114" i="19"/>
  <c r="P114" i="19"/>
  <c r="Q114" i="19"/>
  <c r="R114" i="19"/>
  <c r="I115" i="19"/>
  <c r="P115" i="19"/>
  <c r="Q115" i="19"/>
  <c r="R115" i="19"/>
  <c r="I116" i="19"/>
  <c r="P116" i="19"/>
  <c r="Q116" i="19"/>
  <c r="R116" i="19"/>
  <c r="I117" i="19"/>
  <c r="P117" i="19"/>
  <c r="Q117" i="19"/>
  <c r="R117" i="19"/>
  <c r="I118" i="19"/>
  <c r="P118" i="19"/>
  <c r="Q118" i="19"/>
  <c r="R118" i="19"/>
  <c r="I119" i="19"/>
  <c r="P119" i="19"/>
  <c r="Q119" i="19"/>
  <c r="R119" i="19"/>
  <c r="I120" i="19"/>
  <c r="P120" i="19"/>
  <c r="Q120" i="19"/>
  <c r="R120" i="19"/>
  <c r="I121" i="19"/>
  <c r="P121" i="19"/>
  <c r="Q121" i="19"/>
  <c r="R121" i="19"/>
  <c r="I122" i="19"/>
  <c r="P122" i="19"/>
  <c r="Q122" i="19"/>
  <c r="R122" i="19"/>
  <c r="I123" i="19"/>
  <c r="P123" i="19"/>
  <c r="Q123" i="19"/>
  <c r="R123" i="19"/>
  <c r="I124" i="19"/>
  <c r="P124" i="19"/>
  <c r="Q124" i="19"/>
  <c r="R124" i="19"/>
  <c r="I125" i="19"/>
  <c r="P125" i="19"/>
  <c r="Q125" i="19"/>
  <c r="R125" i="19"/>
  <c r="I126" i="19"/>
  <c r="P126" i="19"/>
  <c r="Q126" i="19"/>
  <c r="R126" i="19"/>
  <c r="I127" i="19"/>
  <c r="P127" i="19"/>
  <c r="Q127" i="19"/>
  <c r="R127" i="19"/>
  <c r="I128" i="19"/>
  <c r="P128" i="19"/>
  <c r="Q128" i="19"/>
  <c r="R128" i="19"/>
  <c r="I129" i="19"/>
  <c r="P129" i="19"/>
  <c r="Q129" i="19"/>
  <c r="R129" i="19"/>
  <c r="I130" i="19"/>
  <c r="P130" i="19"/>
  <c r="Q130" i="19"/>
  <c r="R130" i="19"/>
  <c r="I131" i="19"/>
  <c r="P131" i="19"/>
  <c r="Q131" i="19"/>
  <c r="R131" i="19"/>
  <c r="I132" i="19"/>
  <c r="P132" i="19"/>
  <c r="Q132" i="19"/>
  <c r="R132" i="19"/>
  <c r="I133" i="19"/>
  <c r="P133" i="19"/>
  <c r="Q133" i="19"/>
  <c r="R133" i="19"/>
  <c r="I134" i="19"/>
  <c r="P134" i="19"/>
  <c r="Q134" i="19"/>
  <c r="R134" i="19"/>
  <c r="I135" i="19"/>
  <c r="P135" i="19"/>
  <c r="Q135" i="19"/>
  <c r="R135" i="19"/>
  <c r="I136" i="19"/>
  <c r="P136" i="19"/>
  <c r="Q136" i="19"/>
  <c r="R136" i="19"/>
  <c r="I137" i="19"/>
  <c r="P137" i="19"/>
  <c r="Q137" i="19"/>
  <c r="R137" i="19"/>
  <c r="I138" i="19"/>
  <c r="P138" i="19"/>
  <c r="Q138" i="19"/>
  <c r="R138" i="19"/>
  <c r="I139" i="19"/>
  <c r="P139" i="19"/>
  <c r="Q139" i="19"/>
  <c r="R139" i="19"/>
  <c r="I140" i="19"/>
  <c r="P140" i="19"/>
  <c r="Q140" i="19"/>
  <c r="R140" i="19"/>
  <c r="I141" i="19"/>
  <c r="P141" i="19"/>
  <c r="Q141" i="19"/>
  <c r="R141" i="19"/>
  <c r="I142" i="19"/>
  <c r="P142" i="19"/>
  <c r="Q142" i="19"/>
  <c r="R142" i="19"/>
  <c r="I143" i="19"/>
  <c r="P143" i="19"/>
  <c r="Q143" i="19"/>
  <c r="R143" i="19"/>
  <c r="I144" i="19"/>
  <c r="P144" i="19"/>
  <c r="Q144" i="19"/>
  <c r="R144" i="19"/>
  <c r="I145" i="19"/>
  <c r="P145" i="19"/>
  <c r="Q145" i="19"/>
  <c r="R145" i="19"/>
  <c r="I146" i="19"/>
  <c r="P146" i="19"/>
  <c r="Q146" i="19"/>
  <c r="R146" i="19"/>
  <c r="I147" i="19"/>
  <c r="P147" i="19"/>
  <c r="Q147" i="19"/>
  <c r="R147" i="19"/>
  <c r="I148" i="19"/>
  <c r="P148" i="19"/>
  <c r="Q148" i="19"/>
  <c r="R148" i="19"/>
  <c r="I149" i="19"/>
  <c r="P149" i="19"/>
  <c r="Q149" i="19"/>
  <c r="R149" i="19"/>
  <c r="I150" i="19"/>
  <c r="P150" i="19"/>
  <c r="Q150" i="19"/>
  <c r="R150" i="19"/>
  <c r="I151" i="19"/>
  <c r="P151" i="19"/>
  <c r="Q151" i="19"/>
  <c r="R151" i="19"/>
  <c r="I152" i="19"/>
  <c r="P152" i="19"/>
  <c r="Q152" i="19"/>
  <c r="R152" i="19"/>
  <c r="I153" i="19"/>
  <c r="P153" i="19"/>
  <c r="Q153" i="19"/>
  <c r="R153" i="19"/>
  <c r="I154" i="19"/>
  <c r="P154" i="19"/>
  <c r="Q154" i="19"/>
  <c r="R154" i="19"/>
  <c r="I155" i="19"/>
  <c r="P155" i="19"/>
  <c r="Q155" i="19"/>
  <c r="R155" i="19"/>
  <c r="I156" i="19"/>
  <c r="P156" i="19"/>
  <c r="Q156" i="19"/>
  <c r="R156" i="19"/>
  <c r="I157" i="19"/>
  <c r="P157" i="19"/>
  <c r="Q157" i="19"/>
  <c r="R157" i="19"/>
  <c r="I158" i="19"/>
  <c r="P158" i="19"/>
  <c r="Q158" i="19"/>
  <c r="R158" i="19"/>
  <c r="I159" i="19"/>
  <c r="P159" i="19"/>
  <c r="Q159" i="19"/>
  <c r="R159" i="19"/>
  <c r="I160" i="19"/>
  <c r="P160" i="19"/>
  <c r="Q160" i="19"/>
  <c r="R160" i="19"/>
  <c r="I161" i="19"/>
  <c r="P161" i="19"/>
  <c r="Q161" i="19"/>
  <c r="R161" i="19"/>
  <c r="I162" i="19"/>
  <c r="P162" i="19"/>
  <c r="Q162" i="19"/>
  <c r="R162" i="19"/>
  <c r="I163" i="19"/>
  <c r="P163" i="19"/>
  <c r="Q163" i="19"/>
  <c r="R163" i="19"/>
  <c r="I164" i="19"/>
  <c r="P164" i="19"/>
  <c r="Q164" i="19"/>
  <c r="R164" i="19"/>
  <c r="I165" i="19"/>
  <c r="P165" i="19"/>
  <c r="Q165" i="19"/>
  <c r="R165" i="19"/>
  <c r="I166" i="19"/>
  <c r="P166" i="19"/>
  <c r="Q166" i="19"/>
  <c r="R166" i="19"/>
  <c r="I167" i="19"/>
  <c r="P167" i="19"/>
  <c r="Q167" i="19"/>
  <c r="R167" i="19"/>
  <c r="I168" i="19"/>
  <c r="P168" i="19"/>
  <c r="Q168" i="19"/>
  <c r="R168" i="19"/>
  <c r="I169" i="19"/>
  <c r="P169" i="19"/>
  <c r="Q169" i="19"/>
  <c r="R169" i="19"/>
  <c r="I170" i="19"/>
  <c r="P170" i="19"/>
  <c r="Q170" i="19"/>
  <c r="R170" i="19"/>
  <c r="I171" i="19"/>
  <c r="P171" i="19"/>
  <c r="Q171" i="19"/>
  <c r="R171" i="19"/>
  <c r="I172" i="19"/>
  <c r="P172" i="19"/>
  <c r="Q172" i="19"/>
  <c r="R172" i="19"/>
  <c r="I173" i="19"/>
  <c r="P173" i="19"/>
  <c r="Q173" i="19"/>
  <c r="R173" i="19"/>
  <c r="I174" i="19"/>
  <c r="P174" i="19"/>
  <c r="Q174" i="19"/>
  <c r="R174" i="19"/>
  <c r="I175" i="19"/>
  <c r="P175" i="19"/>
  <c r="Q175" i="19"/>
  <c r="R175" i="19"/>
  <c r="I176" i="19"/>
  <c r="P176" i="19"/>
  <c r="Q176" i="19"/>
  <c r="R176" i="19"/>
  <c r="I177" i="19"/>
  <c r="P177" i="19"/>
  <c r="Q177" i="19"/>
  <c r="R177" i="19"/>
  <c r="I178" i="19"/>
  <c r="P178" i="19"/>
  <c r="Q178" i="19"/>
  <c r="R178" i="19"/>
  <c r="I179" i="19"/>
  <c r="P179" i="19"/>
  <c r="Q179" i="19"/>
  <c r="R179" i="19"/>
  <c r="I180" i="19"/>
  <c r="P180" i="19"/>
  <c r="Q180" i="19"/>
  <c r="R180" i="19"/>
  <c r="I181" i="19"/>
  <c r="P181" i="19"/>
  <c r="Q181" i="19"/>
  <c r="R181" i="19"/>
  <c r="I182" i="19"/>
  <c r="P182" i="19"/>
  <c r="Q182" i="19"/>
  <c r="R182" i="19"/>
  <c r="I183" i="19"/>
  <c r="P183" i="19"/>
  <c r="Q183" i="19"/>
  <c r="R183" i="19"/>
  <c r="I184" i="19"/>
  <c r="P184" i="19"/>
  <c r="Q184" i="19"/>
  <c r="R184" i="19"/>
  <c r="I185" i="19"/>
  <c r="P185" i="19"/>
  <c r="Q185" i="19"/>
  <c r="R185" i="19"/>
  <c r="I186" i="19"/>
  <c r="P186" i="19"/>
  <c r="Q186" i="19"/>
  <c r="R186" i="19"/>
  <c r="I187" i="19"/>
  <c r="P187" i="19"/>
  <c r="Q187" i="19"/>
  <c r="R187" i="19"/>
  <c r="I188" i="19"/>
  <c r="P188" i="19"/>
  <c r="Q188" i="19"/>
  <c r="R188" i="19"/>
  <c r="I189" i="19"/>
  <c r="P189" i="19"/>
  <c r="Q189" i="19"/>
  <c r="R189" i="19"/>
  <c r="I190" i="19"/>
  <c r="P190" i="19"/>
  <c r="Q190" i="19"/>
  <c r="R190" i="19"/>
  <c r="I191" i="19"/>
  <c r="P191" i="19"/>
  <c r="Q191" i="19"/>
  <c r="R191" i="19"/>
  <c r="I192" i="19"/>
  <c r="P192" i="19"/>
  <c r="Q192" i="19"/>
  <c r="R192" i="19"/>
  <c r="I193" i="19"/>
  <c r="P193" i="19"/>
  <c r="Q193" i="19"/>
  <c r="R193" i="19"/>
  <c r="I194" i="19"/>
  <c r="P194" i="19"/>
  <c r="Q194" i="19"/>
  <c r="R194" i="19"/>
  <c r="I195" i="19"/>
  <c r="P195" i="19"/>
  <c r="Q195" i="19"/>
  <c r="R195" i="19"/>
  <c r="I196" i="19"/>
  <c r="P196" i="19"/>
  <c r="Q196" i="19"/>
  <c r="R196" i="19"/>
  <c r="I197" i="19"/>
  <c r="P197" i="19"/>
  <c r="Q197" i="19"/>
  <c r="R197" i="19"/>
  <c r="I198" i="19"/>
  <c r="P198" i="19"/>
  <c r="Q198" i="19"/>
  <c r="R198" i="19"/>
  <c r="I199" i="19"/>
  <c r="P199" i="19"/>
  <c r="Q199" i="19"/>
  <c r="R199" i="19"/>
  <c r="I200" i="19"/>
  <c r="P200" i="19"/>
  <c r="Q200" i="19"/>
  <c r="R200" i="19"/>
  <c r="I201" i="19"/>
  <c r="P201" i="19"/>
  <c r="Q201" i="19"/>
  <c r="R201" i="19"/>
  <c r="I202" i="19"/>
  <c r="P202" i="19"/>
  <c r="Q202" i="19"/>
  <c r="R202" i="19"/>
  <c r="I203" i="19"/>
  <c r="P203" i="19"/>
  <c r="Q203" i="19"/>
  <c r="R203" i="19"/>
  <c r="I204" i="19"/>
  <c r="P204" i="19"/>
  <c r="Q204" i="19"/>
  <c r="R204" i="19"/>
  <c r="I205" i="19"/>
  <c r="P205" i="19"/>
  <c r="Q205" i="19"/>
  <c r="R205" i="19"/>
  <c r="I206" i="19"/>
  <c r="P206" i="19"/>
  <c r="Q206" i="19"/>
  <c r="R206" i="19"/>
  <c r="I207" i="19"/>
  <c r="P207" i="19"/>
  <c r="Q207" i="19"/>
  <c r="R207" i="19"/>
  <c r="I208" i="19"/>
  <c r="P208" i="19"/>
  <c r="Q208" i="19"/>
  <c r="R208" i="19"/>
  <c r="I209" i="19"/>
  <c r="P209" i="19"/>
  <c r="Q209" i="19"/>
  <c r="R209" i="19"/>
  <c r="I210" i="19"/>
  <c r="P210" i="19"/>
  <c r="Q210" i="19"/>
  <c r="R210" i="19"/>
  <c r="I211" i="19"/>
  <c r="P211" i="19"/>
  <c r="Q211" i="19"/>
  <c r="R211" i="19"/>
  <c r="I212" i="19"/>
  <c r="P212" i="19"/>
  <c r="Q212" i="19"/>
  <c r="R212" i="19"/>
  <c r="I213" i="19"/>
  <c r="P213" i="19"/>
  <c r="Q213" i="19"/>
  <c r="R213" i="19"/>
  <c r="I214" i="19"/>
  <c r="P214" i="19"/>
  <c r="Q214" i="19"/>
  <c r="R214" i="19"/>
  <c r="I215" i="19"/>
  <c r="P215" i="19"/>
  <c r="Q215" i="19"/>
  <c r="R215" i="19"/>
  <c r="I216" i="19"/>
  <c r="P216" i="19"/>
  <c r="Q216" i="19"/>
  <c r="R216" i="19"/>
  <c r="I217" i="19"/>
  <c r="P217" i="19"/>
  <c r="Q217" i="19"/>
  <c r="R217" i="19"/>
  <c r="I218" i="19"/>
  <c r="P218" i="19"/>
  <c r="Q218" i="19"/>
  <c r="R218" i="19"/>
  <c r="I219" i="19"/>
  <c r="P219" i="19"/>
  <c r="Q219" i="19"/>
  <c r="R219" i="19"/>
  <c r="I220" i="19"/>
  <c r="P220" i="19"/>
  <c r="Q220" i="19"/>
  <c r="R220" i="19"/>
  <c r="I221" i="19"/>
  <c r="P221" i="19"/>
  <c r="Q221" i="19"/>
  <c r="R221" i="19"/>
  <c r="I222" i="19"/>
  <c r="P222" i="19"/>
  <c r="Q222" i="19"/>
  <c r="R222" i="19"/>
  <c r="I223" i="19"/>
  <c r="P223" i="19"/>
  <c r="Q223" i="19"/>
  <c r="R223" i="19"/>
  <c r="I224" i="19"/>
  <c r="P224" i="19"/>
  <c r="Q224" i="19"/>
  <c r="R224" i="19"/>
  <c r="I225" i="19"/>
  <c r="P225" i="19"/>
  <c r="Q225" i="19"/>
  <c r="R225" i="19"/>
  <c r="I226" i="19"/>
  <c r="P226" i="19"/>
  <c r="Q226" i="19"/>
  <c r="R226" i="19"/>
  <c r="I227" i="19"/>
  <c r="P227" i="19"/>
  <c r="Q227" i="19"/>
  <c r="R227" i="19"/>
  <c r="I228" i="19"/>
  <c r="P228" i="19"/>
  <c r="Q228" i="19"/>
  <c r="R228" i="19"/>
  <c r="I229" i="19"/>
  <c r="P229" i="19"/>
  <c r="Q229" i="19"/>
  <c r="R229" i="19"/>
  <c r="I230" i="19"/>
  <c r="P230" i="19"/>
  <c r="Q230" i="19"/>
  <c r="R230" i="19"/>
  <c r="I231" i="19"/>
  <c r="P231" i="19"/>
  <c r="Q231" i="19"/>
  <c r="R231" i="19"/>
  <c r="I232" i="19"/>
  <c r="P232" i="19"/>
  <c r="Q232" i="19"/>
  <c r="R232" i="19"/>
  <c r="I233" i="19"/>
  <c r="P233" i="19"/>
  <c r="Q233" i="19"/>
  <c r="R233" i="19"/>
  <c r="I234" i="19"/>
  <c r="P234" i="19"/>
  <c r="Q234" i="19"/>
  <c r="R234" i="19"/>
  <c r="I235" i="19"/>
  <c r="P235" i="19"/>
  <c r="Q235" i="19"/>
  <c r="R235" i="19"/>
  <c r="I236" i="19"/>
  <c r="P236" i="19"/>
  <c r="Q236" i="19"/>
  <c r="R236" i="19"/>
  <c r="I237" i="19"/>
  <c r="P237" i="19"/>
  <c r="Q237" i="19"/>
  <c r="R237" i="19"/>
  <c r="I238" i="19"/>
  <c r="P238" i="19"/>
  <c r="Q238" i="19"/>
  <c r="R238" i="19"/>
  <c r="I239" i="19"/>
  <c r="P239" i="19"/>
  <c r="Q239" i="19"/>
  <c r="R239" i="19"/>
  <c r="I240" i="19"/>
  <c r="P240" i="19"/>
  <c r="Q240" i="19"/>
  <c r="R240" i="19"/>
  <c r="I241" i="19"/>
  <c r="P241" i="19"/>
  <c r="Q241" i="19"/>
  <c r="R241" i="19"/>
  <c r="I242" i="19"/>
  <c r="P242" i="19"/>
  <c r="Q242" i="19"/>
  <c r="R242" i="19"/>
  <c r="I243" i="19"/>
  <c r="P243" i="19"/>
  <c r="Q243" i="19"/>
  <c r="R243" i="19"/>
  <c r="I244" i="19"/>
  <c r="P244" i="19"/>
  <c r="Q244" i="19"/>
  <c r="R244" i="19"/>
  <c r="I245" i="19"/>
  <c r="P245" i="19"/>
  <c r="Q245" i="19"/>
  <c r="R245" i="19"/>
  <c r="I246" i="19"/>
  <c r="P246" i="19"/>
  <c r="Q246" i="19"/>
  <c r="R246" i="19"/>
  <c r="I247" i="19"/>
  <c r="P247" i="19"/>
  <c r="Q247" i="19"/>
  <c r="R247" i="19"/>
  <c r="I248" i="19"/>
  <c r="P248" i="19"/>
  <c r="Q248" i="19"/>
  <c r="R248" i="19"/>
  <c r="I249" i="19"/>
  <c r="P249" i="19"/>
  <c r="Q249" i="19"/>
  <c r="R249" i="19"/>
  <c r="I250" i="19"/>
  <c r="P250" i="19"/>
  <c r="Q250" i="19"/>
  <c r="R250" i="19"/>
  <c r="I251" i="19"/>
  <c r="P251" i="19"/>
  <c r="Q251" i="19"/>
  <c r="R251" i="19"/>
  <c r="I252" i="19"/>
  <c r="P252" i="19"/>
  <c r="Q252" i="19"/>
  <c r="R252" i="19"/>
  <c r="I253" i="19"/>
  <c r="P253" i="19"/>
  <c r="Q253" i="19"/>
  <c r="R253" i="19"/>
  <c r="I254" i="19"/>
  <c r="P254" i="19"/>
  <c r="Q254" i="19"/>
  <c r="R254" i="19"/>
  <c r="I255" i="19"/>
  <c r="P255" i="19"/>
  <c r="Q255" i="19"/>
  <c r="R255" i="19"/>
  <c r="I256" i="19"/>
  <c r="P256" i="19"/>
  <c r="Q256" i="19"/>
  <c r="R256" i="19"/>
  <c r="I257" i="19"/>
  <c r="P257" i="19"/>
  <c r="Q257" i="19"/>
  <c r="R257" i="19"/>
  <c r="I258" i="19"/>
  <c r="P258" i="19"/>
  <c r="Q258" i="19"/>
  <c r="R258" i="19"/>
  <c r="I259" i="19"/>
  <c r="P259" i="19"/>
  <c r="Q259" i="19"/>
  <c r="R259" i="19"/>
  <c r="I260" i="19"/>
  <c r="P260" i="19"/>
  <c r="Q260" i="19"/>
  <c r="R260" i="19"/>
  <c r="I261" i="19"/>
  <c r="P261" i="19"/>
  <c r="Q261" i="19"/>
  <c r="R261" i="19"/>
  <c r="I262" i="19"/>
  <c r="P262" i="19"/>
  <c r="Q262" i="19"/>
  <c r="R262" i="19"/>
  <c r="I263" i="19"/>
  <c r="P263" i="19"/>
  <c r="Q263" i="19"/>
  <c r="R263" i="19"/>
  <c r="I264" i="19"/>
  <c r="P264" i="19"/>
  <c r="Q264" i="19"/>
  <c r="R264" i="19"/>
  <c r="I265" i="19"/>
  <c r="P265" i="19"/>
  <c r="Q265" i="19"/>
  <c r="R265" i="19"/>
  <c r="I266" i="19"/>
  <c r="P266" i="19"/>
  <c r="Q266" i="19"/>
  <c r="R266" i="19"/>
  <c r="I267" i="19"/>
  <c r="P267" i="19"/>
  <c r="Q267" i="19"/>
  <c r="R267" i="19"/>
  <c r="I268" i="19"/>
  <c r="P268" i="19"/>
  <c r="Q268" i="19"/>
  <c r="R268" i="19"/>
  <c r="I269" i="19"/>
  <c r="P269" i="19"/>
  <c r="Q269" i="19"/>
  <c r="R269" i="19"/>
  <c r="I270" i="19"/>
  <c r="P270" i="19"/>
  <c r="Q270" i="19"/>
  <c r="R270" i="19"/>
  <c r="I271" i="19"/>
  <c r="P271" i="19"/>
  <c r="Q271" i="19"/>
  <c r="R271" i="19"/>
  <c r="I272" i="19"/>
  <c r="P272" i="19"/>
  <c r="Q272" i="19"/>
  <c r="R272" i="19"/>
  <c r="I273" i="19"/>
  <c r="P273" i="19"/>
  <c r="Q273" i="19"/>
  <c r="R273" i="19"/>
  <c r="I274" i="19"/>
  <c r="P274" i="19"/>
  <c r="Q274" i="19"/>
  <c r="R274" i="19"/>
  <c r="I275" i="19"/>
  <c r="P275" i="19"/>
  <c r="Q275" i="19"/>
  <c r="R275" i="19"/>
  <c r="I276" i="19"/>
  <c r="P276" i="19"/>
  <c r="Q276" i="19"/>
  <c r="R276" i="19"/>
  <c r="I277" i="19"/>
  <c r="P277" i="19"/>
  <c r="Q277" i="19"/>
  <c r="R277" i="19"/>
  <c r="I278" i="19"/>
  <c r="P278" i="19"/>
  <c r="Q278" i="19"/>
  <c r="R278" i="19"/>
  <c r="I279" i="19"/>
  <c r="P279" i="19"/>
  <c r="Q279" i="19"/>
  <c r="R279" i="19"/>
  <c r="I19" i="31" l="1"/>
  <c r="K12" i="31"/>
  <c r="K20" i="31"/>
  <c r="I21" i="31"/>
  <c r="L17" i="31"/>
  <c r="L13" i="31"/>
  <c r="N13" i="31" s="1"/>
  <c r="L16" i="31"/>
  <c r="L22" i="31"/>
  <c r="L20" i="31"/>
  <c r="L18" i="31"/>
  <c r="N18" i="31" s="1"/>
  <c r="L14" i="31"/>
  <c r="N14" i="31" s="1"/>
  <c r="L12" i="31"/>
  <c r="K16" i="31"/>
  <c r="K22" i="31"/>
  <c r="I23" i="31"/>
  <c r="K17" i="31"/>
  <c r="L7" i="31"/>
  <c r="L8" i="31"/>
  <c r="N8" i="31" s="1"/>
  <c r="L10" i="31"/>
  <c r="N10" i="31" s="1"/>
  <c r="L9" i="31"/>
  <c r="N9" i="31" s="1"/>
  <c r="I11" i="31"/>
  <c r="B6" i="104"/>
  <c r="B7" i="101"/>
  <c r="B5" i="99"/>
  <c r="B6" i="83"/>
  <c r="B6" i="85"/>
  <c r="G5" i="78"/>
  <c r="B5" i="104"/>
  <c r="B6" i="101"/>
  <c r="B7" i="81"/>
  <c r="B5" i="83"/>
  <c r="B5" i="85"/>
  <c r="B7" i="103"/>
  <c r="B5" i="101"/>
  <c r="B6" i="81"/>
  <c r="B7" i="82"/>
  <c r="G5" i="76"/>
  <c r="B7" i="100"/>
  <c r="B5" i="103"/>
  <c r="B6" i="100"/>
  <c r="B7" i="84"/>
  <c r="B5" i="82"/>
  <c r="G5" i="23"/>
  <c r="B5" i="81"/>
  <c r="B7" i="102"/>
  <c r="B5" i="100"/>
  <c r="B6" i="84"/>
  <c r="B6" i="102"/>
  <c r="B7" i="99"/>
  <c r="B5" i="84"/>
  <c r="B6" i="103"/>
  <c r="B6" i="82"/>
  <c r="B7" i="104"/>
  <c r="B5" i="102"/>
  <c r="B6" i="99"/>
  <c r="B7" i="83"/>
  <c r="B7" i="85"/>
  <c r="O5" i="31"/>
  <c r="B7" i="86"/>
  <c r="A23" i="31" s="1"/>
  <c r="B5" i="88"/>
  <c r="B6" i="86"/>
  <c r="B7" i="89"/>
  <c r="A19" i="31" s="1"/>
  <c r="B5" i="86"/>
  <c r="B6" i="89"/>
  <c r="B7" i="87"/>
  <c r="A21" i="31" s="1"/>
  <c r="B5" i="89"/>
  <c r="B6" i="87"/>
  <c r="B7" i="90"/>
  <c r="A11" i="31" s="1"/>
  <c r="B5" i="87"/>
  <c r="B6" i="90"/>
  <c r="B7" i="88"/>
  <c r="A15" i="31" s="1"/>
  <c r="B5" i="90"/>
  <c r="B6" i="88"/>
  <c r="G7" i="77"/>
  <c r="G5" i="79"/>
  <c r="G7" i="23"/>
  <c r="G6" i="77"/>
  <c r="G7" i="78"/>
  <c r="G7" i="76"/>
  <c r="G6" i="76"/>
  <c r="G5" i="77"/>
  <c r="G6" i="78"/>
  <c r="G6" i="23"/>
  <c r="G7" i="79"/>
  <c r="G6" i="79"/>
  <c r="A5" i="20"/>
  <c r="A6" i="20" s="1"/>
  <c r="B2" i="19" a="1"/>
  <c r="B2" i="19" s="1"/>
  <c r="A2" i="19"/>
  <c r="E4" i="17"/>
  <c r="F4" i="17" s="1"/>
  <c r="A7" i="17"/>
  <c r="A9" i="17" s="1"/>
  <c r="P5" i="14"/>
  <c r="A7" i="14"/>
  <c r="A8" i="14" s="1"/>
  <c r="A9" i="14" s="1"/>
  <c r="A10" i="14" s="1"/>
  <c r="A11" i="14" s="1"/>
  <c r="A12" i="14" s="1"/>
  <c r="A13" i="14" s="1"/>
  <c r="A14" i="14" s="1"/>
  <c r="A15" i="14" s="1"/>
  <c r="A16" i="14" s="1"/>
  <c r="A17" i="14" s="1"/>
  <c r="A18" i="14" s="1"/>
  <c r="A19" i="14" s="1"/>
  <c r="A20" i="14" s="1"/>
  <c r="A21" i="14" s="1"/>
  <c r="A22" i="14" s="1"/>
  <c r="A23" i="14" s="1"/>
  <c r="A24" i="14" s="1"/>
  <c r="A25" i="14" s="1"/>
  <c r="E7" i="14"/>
  <c r="E8" i="14" s="1"/>
  <c r="E11" i="14"/>
  <c r="E12" i="14" s="1"/>
  <c r="E13" i="14" s="1"/>
  <c r="E14" i="14" s="1"/>
  <c r="E15" i="14" s="1"/>
  <c r="E16" i="14" s="1"/>
  <c r="E17" i="14" s="1"/>
  <c r="E18" i="14" s="1"/>
  <c r="E19" i="14" s="1"/>
  <c r="E20" i="14" s="1"/>
  <c r="E21" i="14" s="1"/>
  <c r="E22" i="14" s="1"/>
  <c r="E23" i="14" s="1"/>
  <c r="E24" i="14" s="1"/>
  <c r="E25" i="14" s="1"/>
  <c r="G4" i="12"/>
  <c r="H4" i="12" s="1"/>
  <c r="I4" i="12" s="1"/>
  <c r="A6" i="12"/>
  <c r="A7" i="12" s="1"/>
  <c r="A8" i="12" s="1"/>
  <c r="A10" i="12" s="1"/>
  <c r="L19" i="31" l="1"/>
  <c r="L15" i="31"/>
  <c r="N20" i="31"/>
  <c r="L21" i="31"/>
  <c r="N22" i="31"/>
  <c r="L23" i="31"/>
  <c r="O22" i="31"/>
  <c r="O20" i="31"/>
  <c r="O13" i="31"/>
  <c r="Q13" i="31" s="1"/>
  <c r="O18" i="31"/>
  <c r="Q18" i="31" s="1"/>
  <c r="O16" i="31"/>
  <c r="Q16" i="31" s="1"/>
  <c r="O17" i="31"/>
  <c r="O14" i="31"/>
  <c r="Q14" i="31" s="1"/>
  <c r="O12" i="31"/>
  <c r="O15" i="31" s="1"/>
  <c r="N12" i="31"/>
  <c r="I24" i="31"/>
  <c r="N16" i="31"/>
  <c r="N17" i="31"/>
  <c r="Q10" i="31"/>
  <c r="O9" i="31"/>
  <c r="Q9" i="31" s="1"/>
  <c r="O7" i="31"/>
  <c r="O8" i="31"/>
  <c r="Q8" i="31" s="1"/>
  <c r="A11" i="12"/>
  <c r="A12" i="12" s="1"/>
  <c r="A13" i="12" s="1"/>
  <c r="A14" i="12" s="1"/>
  <c r="A15" i="12" s="1"/>
  <c r="A16" i="12" s="1"/>
  <c r="A17" i="12" s="1"/>
  <c r="A18" i="12" s="1"/>
  <c r="A19" i="12" s="1"/>
  <c r="A20" i="12" s="1"/>
  <c r="A21" i="12" s="1"/>
  <c r="A22" i="12" s="1"/>
  <c r="A23" i="12" s="1"/>
  <c r="A10" i="17"/>
  <c r="A12" i="17" s="1"/>
  <c r="A14" i="17" s="1"/>
  <c r="A15" i="17" s="1"/>
  <c r="A17" i="17" s="1"/>
  <c r="A18" i="17" s="1"/>
  <c r="A19" i="17" s="1"/>
  <c r="A21" i="17" s="1"/>
  <c r="A22" i="17" s="1"/>
  <c r="A23" i="17" s="1"/>
  <c r="A24" i="17" s="1"/>
  <c r="A25" i="17" s="1"/>
  <c r="A26" i="17" s="1"/>
  <c r="A27" i="17" s="1"/>
  <c r="A28" i="17" s="1"/>
  <c r="A29" i="17" s="1"/>
  <c r="A30" i="17" s="1"/>
  <c r="Q5" i="14"/>
  <c r="A7" i="20"/>
  <c r="A8" i="20" s="1"/>
  <c r="A9" i="20" s="1"/>
  <c r="A10" i="20" s="1"/>
  <c r="R5" i="14"/>
  <c r="G4" i="17"/>
  <c r="S5" i="14" s="1"/>
  <c r="L24" i="31" l="1"/>
  <c r="Q20" i="31"/>
  <c r="O21" i="31"/>
  <c r="Q22" i="31"/>
  <c r="O23" i="31"/>
  <c r="Q12" i="31"/>
  <c r="O19" i="31"/>
  <c r="Q17" i="31"/>
  <c r="A11" i="20"/>
  <c r="A12" i="20" s="1"/>
  <c r="A13" i="20" s="1"/>
  <c r="A15" i="20" s="1"/>
  <c r="A17" i="20" s="1"/>
  <c r="O24" i="31" l="1"/>
  <c r="A18" i="20"/>
  <c r="A19" i="20" s="1"/>
  <c r="A20" i="20" s="1"/>
  <c r="O45" i="87" l="1"/>
  <c r="O44" i="87"/>
  <c r="O43" i="87"/>
  <c r="O42" i="87"/>
  <c r="N39" i="87" l="1"/>
  <c r="O39" i="87" s="1"/>
  <c r="N38" i="87"/>
  <c r="O38" i="87" s="1"/>
  <c r="N37" i="87"/>
  <c r="O37" i="87" s="1"/>
  <c r="N36" i="87"/>
  <c r="O36" i="87" s="1"/>
  <c r="F20" i="31" s="1"/>
  <c r="H20" i="31" l="1"/>
  <c r="F21" i="31"/>
  <c r="F24" i="31" s="1"/>
  <c r="E24" i="31" s="1"/>
  <c r="H6" i="8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tc={6542FB0F-969A-4934-AD12-AA03B14E012F}</author>
    <author>tc={CFD34F49-44AF-4B24-9BEB-53139B760882}</author>
    <author>tc={BD6AE976-ABF1-46C0-AF8F-3B0B10CEB566}</author>
    <author>tc={569939DD-8B2A-4B17-856E-0EB160D793FC}</author>
    <author>tc={4AD7F3B7-6515-4F79-9AD0-19C6013293C3}</author>
    <author>tc={6B1DEFBF-B9F6-4923-B9A3-06F9FDE63886}</author>
    <author>tc={5C9671BA-A067-4DA9-AC68-74132E86BC20}</author>
    <author>tc={F9A8898B-9865-4BDA-9680-8927FBACE420}</author>
    <author>tc={D728DD6F-BD27-4F39-8CA4-77F1C408958B}</author>
    <author>tc={0D6FFF64-E658-4081-BA63-0DA4BAE23FB3}</author>
    <author>tc={953420EE-997B-4343-89E1-80EC6FCA5303}</author>
    <author>tc={769842B5-6A46-4A0F-9906-CE46B59C1AC7}</author>
    <author>tc={23FE2C81-3178-4663-9772-B31D34005A47}</author>
    <author>tc={5E14F2F7-5A35-4132-8DB0-7D73F6AF04FB}</author>
    <author>tc={57DA3909-4D05-45F7-92AA-B5E42E68E544}</author>
    <author>tc={4238EAB8-5032-483C-9F74-6E8AED41392F}</author>
    <author>tc={CB1E4AE4-ADCB-437E-9977-9A09A81E2738}</author>
    <author>tc={4FF34730-6CE3-4912-88F2-5780947F1821}</author>
    <author>tc={7399DC20-2141-4A5E-A181-802CE8B0304A}</author>
  </authors>
  <commentList>
    <comment ref="C3" authorId="0" shapeId="0" xr:uid="{6542FB0F-969A-4934-AD12-AA03B14E012F}">
      <text>
        <t>[Comentario encadenado]
Su versión de Excel le permite leer este comentario encadenado; sin embargo, las ediciones que se apliquen se quitarán si el archivo se abre en una versión más reciente de Excel. Más información: https://go.microsoft.com/fwlink/?linkid=870924
Comentario:
    Solo declarar cuál es la condición de interés. El estado y la población afectada se marca en otras casillas.
Respuesta:
    Listo</t>
      </text>
    </comment>
    <comment ref="H4" authorId="1" shapeId="0" xr:uid="{CFD34F49-44AF-4B24-9BEB-53139B760882}">
      <text>
        <t>[Comentario encadenado]
Su versión de Excel le permite leer este comentario encadenado; sin embargo, las ediciones que se apliquen se quitarán si el archivo se abre en una versión más reciente de Excel. Más información: https://go.microsoft.com/fwlink/?linkid=870924
Comentario:
    Falta la referencia para uniones tempranas.
Respuesta:
    Listo</t>
      </text>
    </comment>
    <comment ref="C5" authorId="2" shapeId="0" xr:uid="{BD6AE976-ABF1-46C0-AF8F-3B0B10CEB566}">
      <text>
        <t>[Comentario encadenado]
Su versión de Excel le permite leer este comentario encadenado; sin embargo, las ediciones que se apliquen se quitarán si el archivo se abre en una versión más reciente de Excel. Más información: https://go.microsoft.com/fwlink/?linkid=870924
Comentario:
    Las referencias bibliográficas deben incluirse de forma que puedan consultarse. En lugar de colocar PNUD, 2020, por ejemplo, incluyan el nombre del documento de PNUD de donde sacan esta información en la columna de referencias correspondiente. Así mismo para todas las referencias.
Respuesta:
    Listo</t>
      </text>
    </comment>
    <comment ref="G5" authorId="3" shapeId="0" xr:uid="{569939DD-8B2A-4B17-856E-0EB160D793FC}">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Estos comentarios son implicaciones. Deben colocarse en la casilla correspondiente.
Respuesta:
    Listo, ya estaban colocados. </t>
      </text>
    </comment>
    <comment ref="I5" authorId="4" shapeId="0" xr:uid="{4AD7F3B7-6515-4F79-9AD0-19C6013293C3}">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La referencia de este enlace ¿ es de un documento? 
En el referido enlace si visualiza un portar web en ingles y francés con múltiples publicaciones de diferentes temáticas ( deudas, políticas regulatorias y entre otros). En este sentido recomendamos que los enlaces contengan informaciones con en las que el evaluador del programa pueda contrastar lo que esta en matriz con lo que establece la publicación. 
Respuesta:
    Listo. </t>
      </text>
    </comment>
    <comment ref="G7" authorId="5" shapeId="0" xr:uid="{6B1DEFBF-B9F6-4923-B9A3-06F9FDE63886}">
      <text>
        <t>[Comentario encadenado]
Su versión de Excel le permite leer este comentario encadenado; sin embargo, las ediciones que se apliquen se quitarán si el archivo se abre en una versión más reciente de Excel. Más información: https://go.microsoft.com/fwlink/?linkid=870924
Comentario:
    Se especifica niñas y adolescentes embarazadas; es decir, sexo femenino. Sin embargo, la población potencial y objetivo indica niños también. Deben aclarar desde este punto si se incluye a los varones en la definición de población potencial, objetivo y más adelante beneficiaria.
Respuesta:
    Incluye niños, tal como dice en población objetivo, pues son parte de las sensibilizaciones, capacitaciones y servicios de salud. El lenguaje es femenino.</t>
      </text>
    </comment>
    <comment ref="B12" authorId="6" shapeId="0" xr:uid="{5C9671BA-A067-4DA9-AC68-74132E86BC20}">
      <text>
        <t>[Comentario encadenado]
Su versión de Excel le permite leer este comentario encadenado; sin embargo, las ediciones que se apliquen se quitarán si el archivo se abre en una versión más reciente de Excel. Más información: https://go.microsoft.com/fwlink/?linkid=870924
Comentario:
    Ojo, el indicador de ENHOGAR no es que haya estado embarazada alguna vez, sino que haya tenido un hijo nacido vivo o estuviera embarazada de su primer hijo en el momento de la encuesta. Con esto se entiende que no se incluye a las adolescentes que hayan estado embarazadas y el resultado no haya sido un hijo nacido vivo.
Respuesta:
    Bien</t>
      </text>
    </comment>
    <comment ref="E12" authorId="7" shapeId="0" xr:uid="{F9A8898B-9865-4BDA-9680-8927FBACE420}">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Por favor, indicarme en qué página del informe aparece esta cifra. No la encuentro. Encontré que 18.9% de mujeres entre 15 a 19 años han estado embarazadas (pág. 100, tabla TM.2.2W)
Respuesta:
    Resuelto. 
Respuesta:
    El dato anterior era de la ENHOGAR 2018. Actualicé a la de 2019. </t>
      </text>
    </comment>
    <comment ref="E13" authorId="8" shapeId="0" xr:uid="{D728DD6F-BD27-4F39-8CA4-77F1C408958B}">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Por favor, indicarme en qué parte del fascículo aparece esta cifra. No la encuentro. Encontré que 18.00% de embarazos fueron en adolescentes en 2024 y 19.03% en 2023.
Respuesta:
    Arreglado, es 18%
Respuesta:
    Según se visualiza en la tabla 1 o infografía este desagregación confirmar si es total país, dado que dice el embarazo en adolescente es 18.0% total país. Considero que la desagregación por edad fuera si especificara ejemplo: % en rango de edad de 10-13 años, de 14 años a 17 o de 18 años a 19.   Pero en este caso el 18% es total país. Ejemplo: la desagregación si se percibe a nivel de provincia y manera concreta se especifican las 10 provincias con mayor incidencias. </t>
      </text>
    </comment>
    <comment ref="B17" authorId="9" shapeId="0" xr:uid="{0D6FFF64-E658-4081-BA63-0DA4BAE23FB3}">
      <text>
        <t>[Comentario encadenado]
Su versión de Excel le permite leer este comentario encadenado; sin embargo, las ediciones que se apliquen se quitarán si el archivo se abre en una versión más reciente de Excel. Más información: https://go.microsoft.com/fwlink/?linkid=870924
Comentario:
    La descripción entre paréntesis es ambigua. Imagino que se refiere a la muerte de madres adolescentes por cada 100,000 nacidos vivos de adolescentes. ¿es correcto?
Respuesta:
    Es correcto
Respuesta:
    Ajusté el nombre del indicador.</t>
      </text>
    </comment>
    <comment ref="H17" authorId="10" shapeId="0" xr:uid="{953420EE-997B-4343-89E1-80EC6FCA5303}">
      <text>
        <t>[Comentario encadenado]
Su versión de Excel le permite leer este comentario encadenado; sin embargo, las ediciones que se apliquen se quitarán si el archivo se abre en una versión más reciente de Excel. Más información: https://go.microsoft.com/fwlink/?linkid=870924
Comentario:
    ¿Esta información no está publicada?
Respuesta:
    No, fue información interna del MSP específicamente de la DASIS, instancia encargada del análisis. 
Respuesta:
    Se especificó en el campo de comentarios.</t>
      </text>
    </comment>
    <comment ref="B19" authorId="11" shapeId="0" xr:uid="{769842B5-6A46-4A0F-9906-CE46B59C1AC7}">
      <text>
        <t>[Comentario encadenado]
Su versión de Excel le permite leer este comentario encadenado; sin embargo, las ediciones que se apliquen se quitarán si el archivo se abre en una versión más reciente de Excel. Más información: https://go.microsoft.com/fwlink/?linkid=870924
Comentario:
    ¿cómo se interpreta este indicador? ¿el 18% de las adolescentes embarazadas desertan o el 18% de las deserciones son por embarazo?
Respuesta:
    Abandonan la escuela por razones de embarazo. 
Respuesta:
    Según el documento, el indicador se refiere específicamente a adolescentes embarazadas.
“Entre las adolescentes que han estado embarazadas, el 78 por ciento citó el embarazo como la principal razón por la que no continuaron sus estudios mientras estaban embarazadas de su primer hijo”.
En ese sentido, ajusté el nombre del indicador.
Respuesta:
    Bien</t>
      </text>
    </comment>
    <comment ref="I19" authorId="12" shapeId="0" xr:uid="{23FE2C81-3178-4663-9772-B31D34005A47}">
      <text>
        <t>[Comentario encadenado]
Su versión de Excel le permite leer este comentario encadenado; sin embargo, las ediciones que se apliquen se quitarán si el archivo se abre en una versión más reciente de Excel. Más información: https://go.microsoft.com/fwlink/?linkid=870924
Comentario:
    ¿Esta información no está publicada?
Respuesta:
    Listo.</t>
      </text>
    </comment>
    <comment ref="E20" authorId="13" shapeId="0" xr:uid="{5E14F2F7-5A35-4132-8DB0-7D73F6AF04FB}">
      <text>
        <t>[Comentario encadenado]
Su versión de Excel le permite leer este comentario encadenado; sin embargo, las ediciones que se apliquen se quitarán si el archivo se abre en una versión más reciente de Excel. Más información: https://go.microsoft.com/fwlink/?linkid=870924
Comentario:
    Esto es un porcentaje. No coincide con el tipo de indicador (índice). Además, según el comentario se refiere a una variación. Deben corregirlo.
Respuesta:
    El índice se traduce en porcentajes, porque se toma en cuenta 3 dimensiones para RD. Este número específicamente es del Índice de Desarrollo Humano Ajustado por Desigualdad.
Respuesta:
    Este valor (21.2%) se refiere al Porcentaje de pérdida por desigualdad en el Índice de Desarrollo Humano. Se calcula como:
[(Índice de Desarrollo Humano Ajustado por Desigualdad) / (Índice de Desarrollo Humano) - 1] * 100
Para 2022, esto sería:
[(0.480 / 0.609) - 1] * 100 = 21.2%
Enlace: https://view.officeapps.live.com/op/view.aspx?src=https%3A%2F%2Fmapa.do.undp.org%2Ffiles%2Fdownload%2FSerie_Datos_Plataforma_2010-2022.xlsx&amp;wdOrigin=BROWSELINK
https://mapa.do.undp.org/mapa-regiones
Esto es un indicador diferente al IDH y al IDH ajustado por desigualdad, y se interpreta de manera distinta.
Deben decidir cuál de todos colocarán.
Respuesta:
    En sentido general el Índice de Desarrollo Humano, se mide con valores van desde 0 hasta 1.  El Informe de Desarrollo Humano (IDH) 2023/24, titulado "Rompiendo el Estancamiento: señala que el IDH para  RD fue de 0.732. En este sentido si el indicador es "Índice de Desarrollo Humano" sería recomendable  que aunque se diga la pérdida sea colocado el IDH final.https://www.undp.org/es/dominican-republic/noticias/america-latina-y-el-caribe-lidera-la-recuperacion-global-mientras-enfrenta-desafios-revela-el-pnud#:~:text=Para%20la%20Rep%C3%BAblica%20Dominicana%2C%20este%20%C3%ADndice%20se%20ubica%20en%200.732.&amp;text=Se%20proyecta%20que%20el%20IDH,ca%C3%ADdas%20durante%202020%20y%202021. 
Respuesta:
    Modificado
Respuesta:
    https://www.eustat.eus/elementos/ele0013500/ti_indice-de-desarrollo-humano-por-indicadores-segun-paises-2019/tbl0013566_c.html en caso de ser útil
Respuesta:
    El 0.732 que señala Melvin corresponde al Índice de Desarrollo Humano ajustado por presiones planetarias (https://www.undp.org/es/dominican-republic/noticias/america-latina-y-el-caribe-lidera-la-recuperacion-global-mientras-enfrenta-desafios-revela-el-pnud).
El IDH general es de 0.609 (2022). Usemos este. Lo modifiqué.
Fuente: https://view.officeapps.live.com/op/view.aspx?src=https%3A%2F%2Fmapa.do.undp.org%2Ffiles%2Fdownload%2FSerie_Datos_Plataforma_2010-2022.xlsx&amp;wdOrigin=BROWSELINK
Respuesta:
    De acuerdo</t>
      </text>
    </comment>
    <comment ref="I20" authorId="14" shapeId="0" xr:uid="{57DA3909-4D05-45F7-92AA-B5E42E68E544}">
      <text>
        <t>[Comentario encadenado]
Su versión de Excel le permite leer este comentario encadenado; sin embargo, las ediciones que se apliquen se quitarán si el archivo se abre en una versión más reciente de Excel. Más información: https://go.microsoft.com/fwlink/?linkid=870924
Comentario:
    Este enlace no da acceso al informe.
Respuesta:
    Revisar nuevo link</t>
      </text>
    </comment>
    <comment ref="D40" authorId="15" shapeId="0" xr:uid="{4238EAB8-5032-483C-9F74-6E8AED41392F}">
      <text>
        <t>[Comentario encadenado]
Su versión de Excel le permite leer este comentario encadenado; sin embargo, las ediciones que se apliquen se quitarán si el archivo se abre en una versión más reciente de Excel. Más información: https://go.microsoft.com/fwlink/?linkid=870924
Comentario:
    Incluir la vinculación cuando esté disponible.
Respuesta:
    Listo</t>
      </text>
    </comment>
    <comment ref="D41" authorId="16" shapeId="0" xr:uid="{CB1E4AE4-ADCB-437E-9977-9A09A81E2738}">
      <text>
        <t>[Comentario encadenado]
Su versión de Excel le permite leer este comentario encadenado; sin embargo, las ediciones que se apliquen se quitarán si el archivo se abre en una versión más reciente de Excel. Más información: https://go.microsoft.com/fwlink/?linkid=870924
Comentario:
    Incluir la vinculación cuando esté disponible.
Respuesta:
    Listo</t>
      </text>
    </comment>
    <comment ref="D43" authorId="17" shapeId="0" xr:uid="{4FF34730-6CE3-4912-88F2-5780947F1821}">
      <text>
        <t>[Comentario encadenado]
Su versión de Excel le permite leer este comentario encadenado; sin embargo, las ediciones que se apliquen se quitarán si el archivo se abre en una versión más reciente de Excel. Más información: https://go.microsoft.com/fwlink/?linkid=870924
Comentario:
    Acotar a lo que se relaciona con la condición de interés (CI). Si todo esto se relaciona, indicar cómo. Por ejemplo, no veo la relación directa entre la CI y el eje 1.
Respuesta:
    Bien</t>
      </text>
    </comment>
    <comment ref="B44" authorId="18" shapeId="0" xr:uid="{7399DC20-2141-4A5E-A181-802CE8B0304A}">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No está el PEI de CONANI.
Respuesta:
    Al igual que el MSP, se encuentra en revisión. Se estará incluyendo una vez tengamos acceso al borrador final. </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tc={0ACFD020-D60C-4465-BC58-ABBD65B4AD0F}</author>
    <author>tc={E92855C6-38B2-4A95-9E40-72115195019E}</author>
    <author>tc={3ED08EDE-4A90-41A5-B770-869AF32A7BBF}</author>
    <author>tc={A22529DF-53AA-4876-B8BE-BBC1C7438DAF}</author>
  </authors>
  <commentList>
    <comment ref="C7" authorId="0" shapeId="0" xr:uid="{0ACFD020-D60C-4465-BC58-ABBD65B4AD0F}">
      <text>
        <t>[Comentario encadenado]
Su versión de Excel le permite leer este comentario encadenado; sin embargo, las ediciones que se apliquen se quitarán si el archivo se abre en una versión más reciente de Excel. Más información: https://go.microsoft.com/fwlink/?linkid=870924
Comentario:
    Al considerar solo los partos (vía vaginal o Cesárea) se deja por fuera el aborto como evento obstétrico que es un indicador también de embarazo</t>
      </text>
    </comment>
    <comment ref="C9" authorId="1" shapeId="0" xr:uid="{E92855C6-38B2-4A95-9E40-72115195019E}">
      <text>
        <t>[Comentario encadenado]
Su versión de Excel le permite leer este comentario encadenado; sin embargo, las ediciones que se apliquen se quitarán si el archivo se abre en una versión más reciente de Excel. Más información: https://go.microsoft.com/fwlink/?linkid=870924
Comentario:
    El responsable de dar seguimiento a este indicador de cara al programa debería ser CONANI como rector y líder.
Respuesta:
    Listo</t>
      </text>
    </comment>
    <comment ref="C12" authorId="2" shapeId="0" xr:uid="{3ED08EDE-4A90-41A5-B770-869AF32A7BBF}">
      <text>
        <t>[Comentario encadenado]
Su versión de Excel le permite leer este comentario encadenado; sin embargo, las ediciones que se apliquen se quitarán si el archivo se abre en una versión más reciente de Excel. Más información: https://go.microsoft.com/fwlink/?linkid=870924
Comentario:
    Esta ficha está repetida. Cada indicador debe tener 1 única ficha.</t>
      </text>
    </comment>
    <comment ref="C29" authorId="3" shapeId="0" xr:uid="{A22529DF-53AA-4876-B8BE-BBC1C7438DAF}">
      <text>
        <t>[Comentario encadenado]
Su versión de Excel le permite leer este comentario encadenado; sin embargo, las ediciones que se apliquen se quitarán si el archivo se abre en una versión más reciente de Excel. Más información: https://go.microsoft.com/fwlink/?linkid=870924
Comentario:
    En esta sección se coloca la información de las 2 variables que componen en el indicador y que se incluyeron en la fórmula de cálculo.
Respuesta:
    Este es un indicador ODS que la ONE adapta, encontré la ficha técnica ODS pero no de la ONE
Respuesta:
    Colocado</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tc={8195AD8D-79CD-4F26-A181-DC8EAAAB86F1}</author>
    <author>tc={7628914C-7994-4C4A-9795-8F917D1EF7FD}</author>
    <author>tc={E3512619-3887-4951-97D5-CFCC7C1EB93A}</author>
  </authors>
  <commentList>
    <comment ref="C7" authorId="0" shapeId="0" xr:uid="{8195AD8D-79CD-4F26-A181-DC8EAAAB86F1}">
      <text>
        <t>[Comentario encadenado]
Su versión de Excel le permite leer este comentario encadenado; sin embargo, las ediciones que se apliquen se quitarán si el archivo se abre en una versión más reciente de Excel. Más información: https://go.microsoft.com/fwlink/?linkid=870924
Comentario:
    Al considerar solo los partos (vía vaginal o Cesárea) se deja por fuera el aborto como evento obstétrico que es un indicador también de embarazo</t>
      </text>
    </comment>
    <comment ref="C9" authorId="1" shapeId="0" xr:uid="{7628914C-7994-4C4A-9795-8F917D1EF7FD}">
      <text>
        <t>[Comentario encadenado]
Su versión de Excel le permite leer este comentario encadenado; sin embargo, las ediciones que se apliquen se quitarán si el archivo se abre en una versión más reciente de Excel. Más información: https://go.microsoft.com/fwlink/?linkid=870924
Comentario:
    El responsable de dar seguimiento a este indicador de cara al programa debería ser CONANI como rector y líder.
Respuesta:
    Listo</t>
      </text>
    </comment>
    <comment ref="C29" authorId="2" shapeId="0" xr:uid="{E3512619-3887-4951-97D5-CFCC7C1EB93A}">
      <text>
        <t>[Comentario encadenado]
Su versión de Excel le permite leer este comentario encadenado; sin embargo, las ediciones que se apliquen se quitarán si el archivo se abre en una versión más reciente de Excel. Más información: https://go.microsoft.com/fwlink/?linkid=870924
Comentario:
    En esta sección se coloca la información de las 2 variables que componen en el indicador y que se incluyeron en la fórmula de cálculo.
Respuesta:
    Este es un indicador ODS que la ONE adapta, encontré la ficha técnica ODS pero no de la ONE
Respuesta:
    Colocado</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tc={3230F048-FC1B-4F04-B812-68F9C7B1E706}</author>
    <author>tc={228EDDBD-18FC-41FD-8B05-C4EE93C84199}</author>
    <author>tc={2F78A06D-0B59-4BE7-947F-90B8A9C75E00}</author>
  </authors>
  <commentList>
    <comment ref="F3" authorId="0" shapeId="0" xr:uid="{3230F048-FC1B-4F04-B812-68F9C7B1E706}">
      <text>
        <t>[Comentario encadenado]
Su versión de Excel le permite leer este comentario encadenado; sin embargo, las ediciones que se apliquen se quitarán si el archivo se abre en una versión más reciente de Excel. Más información: https://go.microsoft.com/fwlink/?linkid=870924
Comentario:
    Es bueno que incluyan una breve explicativa sobre la estimación plurianual, cómo la hicieron o qué consideraron.
Respuesta:
    Listo</t>
      </text>
    </comment>
    <comment ref="F4" authorId="1" shapeId="0" xr:uid="{228EDDBD-18FC-41FD-8B05-C4EE93C84199}">
      <text>
        <t>[Comentario encadenado]
Su versión de Excel le permite leer este comentario encadenado; sin embargo, las ediciones que se apliquen se quitarán si el archivo se abre en una versión más reciente de Excel. Más información: https://go.microsoft.com/fwlink/?linkid=870924
Comentario:
    Los resultados estimados deben estimarse para el periodo 2026-2029.
Respuesta:
    Revisar todas las metas y ajustar al periodo 2026-2029.</t>
      </text>
    </comment>
    <comment ref="D9" authorId="2" shapeId="0" xr:uid="{2F78A06D-0B59-4BE7-947F-90B8A9C75E00}">
      <text>
        <t>[Comentario encadenado]
Su versión de Excel le permite leer este comentario encadenado; sin embargo, las ediciones que se apliquen se quitarán si el archivo se abre en una versión más reciente de Excel. Más información: https://go.microsoft.com/fwlink/?linkid=870924
Comentario:
    En este indicador se engloban 3 cosas distintas conocimiento es una cosa, las habilidades son otra y la percepción es distintas a lo citado anteriormente.  
El indicador debe ser claro y conciso. 
En otro orden como se medirá el aumento del conocimiento ¿ Darán pruebas técnicas? o se asumirá que participar en una capacitación será igual a tener conocimientos?
Algunos ejemplos: 
El indicador podría ser: % de adolescente que recibe capacitación en educación sexual. 
% de de adolescente  que asiste a los encuentros de educación sexual e integral. Que se pueda medir y que pueda ser tangible o en su defecto 
% de adolescente que mostraron estar satisfecho con los talleres de educación sexual recibidos ( para esto deberán tener encuesta de satisfacción.  
Respuesta:
    Se está proponiendo un indicador sintético para medir el resultado intermedio. Igual debemos hablarlo con las instituciones para definir cómo y quién y cuál instrumento se utilizará para levantar la info,</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tc={4D306224-4674-4213-A257-A172A45DAB10}</author>
    <author>tc={7711C98A-5FB3-4D83-9569-BE47C8DC538A}</author>
    <author>tc={5213E040-0F0F-42B5-91C2-FF5E8AE9FDB7}</author>
    <author>tc={C393EBA9-90B0-4D65-BCEC-67392ACB6964}</author>
    <author>tc={BDD92851-906F-4BFD-A2CF-21A80B018C76}</author>
    <author>tc={FB57900C-5EC3-46DE-93DF-D267D33E4525}</author>
    <author>tc={122C5A97-2DAB-4E8F-BB86-B5781BB04544}</author>
    <author>tc={E506174E-FEBB-42C5-A9BA-A016C791D624}</author>
    <author>tc={F0CBD340-BF5E-4B8B-A941-38F32B3D4D2B}</author>
    <author>tc={FCC4C7C7-14BF-4427-9939-F41FC1A692DB}</author>
    <author>tc={1FCF55F2-E0B5-4739-B076-C8AD90A3C78F}</author>
    <author>tc={C4EA3BD3-7CF2-4CAD-80BD-A89366027C53}</author>
    <author>tc={87B4F5B4-F245-4C83-8466-98CE188C199E}</author>
    <author>tc={DB0667B7-AB2C-4A8B-8ED9-4DEF588F8A65}</author>
    <author>tc={7CAA8662-2A5D-4662-8482-72AE09D58737}</author>
    <author>tc={5398E731-322E-4961-B090-E905ACB3700C}</author>
  </authors>
  <commentList>
    <comment ref="P6" authorId="0" shapeId="0" xr:uid="{4D306224-4674-4213-A257-A172A45DAB10}">
      <text>
        <t>[Comentario encadenado]
Su versión de Excel le permite leer este comentario encadenado; sin embargo, las ediciones que se apliquen se quitarán si el archivo se abre en una versión más reciente de Excel. Más información: https://go.microsoft.com/fwlink/?linkid=870924
Comentario:
    Estas metas no parecen realistas al compararlas con el histórico de beneficiarios. En 2024, se beneficio a 71,600 personas, que es apenas un 27% de la meta de 2026. Eso es apenas 5.5% de la población objetivo. La meta estimada para 2025 es de 48,030 personas, que corresponde a un 18% de la meta de 2026 y 3.7% de la población objetivo. Estos valores es considerando los productos de CONANI, Supérate y MMujer. El MSP no está considerado porque mide los establecimientos en lugar de las personas.
Expliquen cómo piensan llegar a ese número, porque no es consistente. Si están previendo población en atendida por los hospitales, expansión de los servicios, etc., hay que detallarlo.
Respuesta:
    El # de productos ha aumentado, y se incluyó al SNS que también aportará a la meta. De todas formas, estaré verificando si podemos bajar a 60% de la población total beneficiaria estimada para que sea aun mas realista</t>
      </text>
    </comment>
    <comment ref="Q6" authorId="1" shapeId="0" xr:uid="{7711C98A-5FB3-4D83-9569-BE47C8DC538A}">
      <text>
        <t>[Comentario encadenado]
Su versión de Excel le permite leer este comentario encadenado; sin embargo, las ediciones que se apliquen se quitarán si el archivo se abre en una versión más reciente de Excel. Más información: https://go.microsoft.com/fwlink/?linkid=870924
Comentario:
    Estas metas no parecen realistas al compararlas con el histórico de beneficiarios. En 2024, se beneficio a 71,600 personas, que es apenas un 27% de la meta de 2026. Eso es apenas 5.5% de la población objetivo. La meta estimada para 2025 es de 48,030 personas, que corresponde a un 18% de la meta de 2026 y 3.7% de la población objetivo. Estos valores es considerando los productos de CONANI, Supérate y MMujer. El MSP no está considerado porque mide los establecimientos en lugar de las personas.
Expliquen cómo piensan llegar a ese número, porque no es consistente. Si están previendo población en atendida por los hospitales, expansión de los servicios, etc., hay que detallarlo.
Respuesta:
    El # de productos ha aumentado, y se incluyó al SNS que también aportará a la meta. De todas formas, estaré verificando si podemos bajar a 60% de la población total beneficiaria estimada para que sea aun mas realista</t>
      </text>
    </comment>
    <comment ref="R6" authorId="2" shapeId="0" xr:uid="{5213E040-0F0F-42B5-91C2-FF5E8AE9FDB7}">
      <text>
        <t>[Comentario encadenado]
Su versión de Excel le permite leer este comentario encadenado; sin embargo, las ediciones que se apliquen se quitarán si el archivo se abre en una versión más reciente de Excel. Más información: https://go.microsoft.com/fwlink/?linkid=870924
Comentario:
    Estas metas no parecen realistas al compararlas con el histórico de beneficiarios. En 2024, se beneficio a 71,600 personas, que es apenas un 27% de la meta de 2026. Eso es apenas 5.5% de la población objetivo. La meta estimada para 2025 es de 48,030 personas, que corresponde a un 18% de la meta de 2026 y 3.7% de la población objetivo. Estos valores es considerando los productos de CONANI, Supérate y MMujer. El MSP no está considerado porque mide los establecimientos en lugar de las personas.
Expliquen cómo piensan llegar a ese número, porque no es consistente. Si están previendo población en atendida por los hospitales, expansión de los servicios, etc., hay que detallarlo.
Respuesta:
    El # de productos ha aumentado, y se incluyó al SNS que también aportará a la meta. De todas formas, estaré verificando si podemos bajar a 60% de la población total beneficiaria estimada para que sea aun mas realista</t>
      </text>
    </comment>
    <comment ref="S6" authorId="3" shapeId="0" xr:uid="{C393EBA9-90B0-4D65-BCEC-67392ACB6964}">
      <text>
        <t>[Comentario encadenado]
Su versión de Excel le permite leer este comentario encadenado; sin embargo, las ediciones que se apliquen se quitarán si el archivo se abre en una versión más reciente de Excel. Más información: https://go.microsoft.com/fwlink/?linkid=870924
Comentario:
    Estas metas no parecen realistas al compararlas con el histórico de beneficiarios. En 2024, se beneficio a 71,600 personas, que es apenas un 27% de la meta de 2026. Eso es apenas 5.5% de la población objetivo. La meta estimada para 2025 es de 48,030 personas, que corresponde a un 18% de la meta de 2026 y 3.7% de la población objetivo. Estos valores es considerando los productos de CONANI, Supérate y MMujer. El MSP no está considerado porque mide los establecimientos en lugar de las personas.
Expliquen cómo piensan llegar a ese número, porque no es consistente. Si están previendo población en atendida por los hospitales, expansión de los servicios, etc., hay que detallarlo.
Respuesta:
    El # de productos ha aumentado, y se incluyó al SNS que también aportará a la meta. De todas formas, estaré verificando si podemos bajar a 60% de la población total beneficiaria estimada para que sea aun mas realista
Respuesta:
    Modificado. Disminuímos a 20% del total en el comentario se detalla por qué</t>
      </text>
    </comment>
    <comment ref="B7" authorId="4" shapeId="0" xr:uid="{BDD92851-906F-4BFD-A2CF-21A80B018C76}">
      <text>
        <t>[Comentario encadenado]
Su versión de Excel le permite leer este comentario encadenado; sin embargo, las ediciones que se apliquen se quitarán si el archivo se abre en una versión más reciente de Excel. Más información: https://go.microsoft.com/fwlink/?linkid=870924
Comentario:
    Estos son criterios de elegibilidad para pasar a población objetivo, no características de la población potencial. La población potencial se define por el rango etario.
Considerando que en la ficha de condición de interés se definió que:
- Población potencial: Niñas, niños y adolescentes de 10 a 18 años
- Población objetivo: Niñas, niños y adolescentes de 10 a 18 años en situación de vulnerabilidad
Respuesta:
    Todas las de amarillo deben pasar a la siguiente parte.
No tienen que pasar esto tal cual adicionalmente a lo que ya pusieron en los criterios de elegibilidad. Revisen y acoplen los enunciados, pues veo que hay cosas duplicadas, pero con redacción distinta.
Por ejemplo:
- Residen en municipios con alta prevalencia de embarazo adolescente y uniones tempranas, según datos de ENHOGAR-MICS y registros administrativos.
- Residir en municipios priorizados por alta incidencia de embarazo adolescente o uniones tempranas
Ambos enunciados se refieren a la misma característica o criterio.
Respuesta:
    L</t>
      </text>
    </comment>
    <comment ref="F7" authorId="5" shapeId="0" xr:uid="{FB57900C-5EC3-46DE-93DF-D267D33E4525}">
      <text>
        <t>[Comentario encadenado]
Su versión de Excel le permite leer este comentario encadenado; sin embargo, las ediciones que se apliquen se quitarán si el archivo se abre en una versión más reciente de Excel. Más información: https://go.microsoft.com/fwlink/?linkid=870924
Comentario:
    Con esto entiendo que una persona que sobrepasa los 18 años puede continuar en el programa siempre y cuando haya ingresado en este rango de edad. ¿Es correcto?
Si es así, entonces se puede quedar. Si no es así, debe eliminarse, pues el filtro de edad ya está en las características de la población potencial.
Respuesta:
    La primera afirmación es correcta, algunas UE tienen iniciativas de permanencia</t>
      </text>
    </comment>
    <comment ref="F8" authorId="6" shapeId="0" xr:uid="{122C5A97-2DAB-4E8F-BB86-B5781BB04544}">
      <text>
        <t>[Comentario encadenado]
Su versión de Excel le permite leer este comentario encadenado; sin embargo, las ediciones que se apliquen se quitarán si el archivo se abre en una versión más reciente de Excel. Más información: https://go.microsoft.com/fwlink/?linkid=870924
Comentario:
    Este filtro deja fuera de la población objetivo a quienes no están en estas situaciones.
Pueden pasarlo al procedimiento para ser beneficiario como que se dará prioridad a estos casos.
Confirmar que es así.
Respuesta:
    Cambiado
Respuesta:
    Esto indica que solamente las personas en los municipios priorizados serán parte de la población objetivo. ¿Es correcto?
Respuesta:
    ¿Qué implicaciones tendría para la implementación?
Respuesta:
    Hay intervenciones que son a nivel nacional, como Bebé Piénsalo bien. Las intervenciones del SNS y del MSP tiene impacto a nivel nacional también.
Respuesta:
    Modifiqué para dejarlo general, solo vulnerabilidad</t>
      </text>
    </comment>
    <comment ref="P9" authorId="7" shapeId="0" xr:uid="{E506174E-FEBB-42C5-A9BA-A016C791D624}">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Las metas deben ser lo que se hará cada año. Esta explicación resulta confusa porque dice que para 2029 se alcanzará 85% de la población objetivo, pero la meta es de 25%.
Si se refiere a que cada aun se atenderá una cantidad de personas que son distintas, aclararlo. Pues al decir que se irán acumulando, se entiende que las personas permanecen en el programa y se van agregando mas.
Respuesta:
    la idea es que de la población total estimada 1.3M el POR atenderá 85% dividido en 20%, 20%, 25%, 25% por año. Eso suma 1.1M. </t>
      </text>
    </comment>
    <comment ref="F10" authorId="8" shapeId="0" xr:uid="{F0CBD340-BF5E-4B8B-A941-38F32B3D4D2B}">
      <text>
        <t>[Comentario encadenado]
Su versión de Excel le permite leer este comentario encadenado; sin embargo, las ediciones que se apliquen se quitarán si el archivo se abre en una versión más reciente de Excel. Más información: https://go.microsoft.com/fwlink/?linkid=870924
Comentario:
    Este filtro deja fuera de la población objetivo a quienes no están o han estado embarazadas o están en uniones tempranas. Quita de plano la posibilidad de prevención.
Pueden pasarlo al procedimiento para ser beneficiario como que se dará prioridad a estos casos.
Confirmar que es así.</t>
      </text>
    </comment>
    <comment ref="F11" authorId="9" shapeId="0" xr:uid="{FCC4C7C7-14BF-4427-9939-F41FC1A692DB}">
      <text>
        <t>[Comentario encadenado]
Su versión de Excel le permite leer este comentario encadenado; sin embargo, las ediciones que se apliquen se quitarán si el archivo se abre en una versión más reciente de Excel. Más información: https://go.microsoft.com/fwlink/?linkid=870924
Comentario:
    Este filtro deja fuera de la población objetivo a quienes no están en estas situaciones.
Pueden pasarlo al procedimiento para ser beneficiario como que se dará prioridad a estos casos.
Confirmar que es así.</t>
      </text>
    </comment>
    <comment ref="F12" authorId="10" shapeId="0" xr:uid="{1FCF55F2-E0B5-4739-B076-C8AD90A3C78F}">
      <text>
        <t>[Comentario encadenado]
Su versión de Excel le permite leer este comentario encadenado; sin embargo, las ediciones que se apliquen se quitarán si el archivo se abre en una versión más reciente de Excel. Más información: https://go.microsoft.com/fwlink/?linkid=870924
Comentario:
    Este filtro indica que solamente quienes estén registrados en SIUBEN con esta condición podrán acceder al programa.
Confirmar que es así.</t>
      </text>
    </comment>
    <comment ref="F13" authorId="11" shapeId="0" xr:uid="{C4EA3BD3-7CF2-4CAD-80BD-A89366027C53}">
      <text>
        <t>[Comentario encadenado]
Su versión de Excel le permite leer este comentario encadenado; sin embargo, las ediciones que se apliquen se quitarán si el archivo se abre en una versión más reciente de Excel. Más información: https://go.microsoft.com/fwlink/?linkid=870924
Comentario:
    Este filtro indica que solamente quienes formen parte de estos núcleos familiares podrán acceder al programa.
Confirmar que es así.</t>
      </text>
    </comment>
    <comment ref="B15" authorId="12" shapeId="0" xr:uid="{87B4F5B4-F245-4C83-8466-98CE188C199E}">
      <text>
        <t>[Comentario encadenado]
Su versión de Excel le permite leer este comentario encadenado; sin embargo, las ediciones que se apliquen se quitarán si el archivo se abre en una versión más reciente de Excel. Más información: https://go.microsoft.com/fwlink/?linkid=870924
Comentario:
    ¿Se refiere a quienes ya son? Lo pondría así mismo: “Ya son…”.</t>
      </text>
    </comment>
    <comment ref="F16" authorId="13" shapeId="0" xr:uid="{DB0667B7-AB2C-4A8B-8ED9-4DEF588F8A65}">
      <text>
        <t>[Comentario encadenado]
Su versión de Excel le permite leer este comentario encadenado; sin embargo, las ediciones que se apliquen se quitarán si el archivo se abre en una versión más reciente de Excel. Más información: https://go.microsoft.com/fwlink/?linkid=870924
Comentario:
    Este filtro deja fuera de la población objetivo a quienes no están en estas situaciones.
Pueden pasarlo al procedimiento para ser beneficiario como que se dará prioridad a estos casos.
Confirmar que es así.</t>
      </text>
    </comment>
    <comment ref="F19" authorId="14" shapeId="0" xr:uid="{7CAA8662-2A5D-4662-8482-72AE09D58737}">
      <text>
        <t>[Comentario encadenado]
Su versión de Excel le permite leer este comentario encadenado; sin embargo, las ediciones que se apliquen se quitarán si el archivo se abre en una versión más reciente de Excel. Más información: https://go.microsoft.com/fwlink/?linkid=870924
Comentario:
    Este filtro deja fuera de la población objetivo a quienes no están en estas situaciones.
Pueden pasarlo al procedimiento para ser beneficiario como que se dará prioridad a estos casos.
Confirmar que es así.
Respuesta:
    Colocar los nombres completos de CODEPI y COMUDENNA.
Respuesta:
    Modificado</t>
      </text>
    </comment>
    <comment ref="B30" authorId="15" shapeId="0" xr:uid="{5398E731-322E-4961-B090-E905ACB3700C}">
      <text>
        <t>[Comentario encadenado]
Su versión de Excel le permite leer este comentario encadenado; sin embargo, las ediciones que se apliquen se quitarán si el archivo se abre en una versión más reciente de Excel. Más información: https://go.microsoft.com/fwlink/?linkid=870924
Comentario:
    Esto coincide con el comentario acerca de que incluyeron los criterios de elegibilidad de la población objetivo en las características de la población potencial.
Respuesta:
    arreglado</t>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tc={F71C517A-08DF-4F2F-83DD-7250BA82AA02}</author>
    <author>tc={00E95096-8E57-490E-BA0E-925EB228B97D}</author>
    <author>tc={A83DB823-F796-4767-9F3F-DCDB51098706}</author>
    <author>tc={F4BF757A-9951-4F3A-83AF-D86BE493AA9B}</author>
    <author>tc={33F4BF8D-8EB6-444E-8F66-1D0D0AE328CA}</author>
    <author>tc={39705ED3-50B4-4BBC-B735-34EB7FFA2F7B}</author>
    <author>tc={A511A799-6034-4928-9044-DBFF7025040C}</author>
    <author>tc={1BAE4B70-A15D-45EE-A400-1F32F8A45C88}</author>
    <author>tc={494CF024-AA84-4F4C-AF9B-425302A108A9}</author>
    <author>tc={8D2A351D-287B-4D5C-8559-41F41700797B}</author>
    <author>tc={2F6A8FB8-C8BC-49E0-A395-ABEE54857123}</author>
    <author>tc={435B537A-7047-4D5E-B04D-F9A20B687AF2}</author>
    <author>tc={0EF8EAA8-2620-430D-8977-ACA241F01F2B}</author>
    <author>tc={6B3271AB-90DE-4C42-A8D4-D04C506A2D5A}</author>
    <author>tc={281E39D6-341D-4681-BABA-AA31A336379E}</author>
    <author>tc={D7E4B684-E46E-4E1B-8541-61C6AB3E6E08}</author>
    <author>tc={C7947138-F9EC-4CD6-BDE9-8BA7720A5A2C}</author>
    <author>tc={21FEFD57-2485-4157-ABBB-13199A64BD4C}</author>
    <author>tc={2BD4E66A-FB77-48D5-8029-29EAB72D70BA}</author>
    <author>tc={8B5F2465-240D-4188-B871-7CCB7396F82C}</author>
    <author>tc={DE304E7B-CB36-487E-B876-E93E4757B397}</author>
    <author>tc={4F3700A0-B28D-4088-871B-C3B1422F180A}</author>
    <author>tc={8712E854-AA42-4946-83F1-064173191B56}</author>
    <author>tc={99DAAA82-A494-4028-AD49-D4026DA7A691}</author>
    <author>tc={33C3528D-89A0-4264-83C3-358737D85274}</author>
    <author>tc={DBBD2853-2AA9-4C2D-A5E7-70F9F6442C8C}</author>
    <author>tc={F4DD3845-0A7C-4631-A393-464E0EDF9EE8}</author>
    <author>tc={592547C7-CA5A-4E18-8661-D92BE5823A08}</author>
    <author>tc={947A92BB-3D07-4697-A66E-327C39EC846B}</author>
    <author>tc={4E29342A-61AA-4621-817B-7F1C5C7C6EF1}</author>
    <author>tc={CAB0CAC3-CA0E-491E-96A2-D85A1EE3F5C9}</author>
    <author>tc={B6EE6D4B-02D2-4EF4-A805-CD84ACCEB1F2}</author>
    <author>tc={526B2F46-42EE-465B-8622-0CF4D2A58E6A}</author>
    <author>tc={548D11D4-4A3A-4C39-91A7-E5A0C78AEBAE}</author>
    <author>tc={92CA9343-4E83-406C-B626-7CFCE8ADF493}</author>
    <author>tc={A1600CD7-231E-4089-B5C9-7E2D9DBC6B01}</author>
    <author>tc={C54BB92E-0829-44D8-B5FC-8D70CECC7B67}</author>
    <author>tc={2B21A58D-0164-41A6-98D3-87D557D7A30A}</author>
    <author>tc={AFA4E7DD-B32F-482C-A09B-54ADBE37F166}</author>
    <author>tc={5AC40084-D6DC-4417-8DE4-C9AA440941CD}</author>
    <author>tc={CFFE3EB0-09AE-4E5F-AF29-38DE4E91C3D4}</author>
    <author>tc={E4E0C41D-7BD2-4741-B2C4-A56E827A0859}</author>
    <author>tc={A83D3633-D753-4457-91C1-9F91828000C6}</author>
    <author>tc={71173807-A8C0-49D1-BF21-66617E5DAAE2}</author>
    <author>tc={C08A5E64-8560-4B6E-82E4-F916ACEE2F06}</author>
    <author>tc={4EE29E10-2F9C-4A50-89A7-02A570060976}</author>
    <author>tc={BFDEBE7D-2D57-492D-8693-9D877D613932}</author>
    <author>tc={1C1B17CB-B89B-422F-AE3E-5319770163D4}</author>
    <author>tc={F0135DCA-AC2A-47D3-A691-03ECA8BBFCF3}</author>
    <author>tc={2C27859C-43D2-4F91-A7E1-8B0778D7E4EE}</author>
    <author>tc={4FBE9CFA-6B1D-4A3A-8744-B9E477A8340A}</author>
    <author>tc={14513409-C356-412C-ACDA-0ADD80348347}</author>
    <author>tc={D3E051B0-C8A9-4262-B6C9-DCB032C2A348}</author>
    <author>tc={B91A9C8C-8A67-4B69-BD18-E5034F17B2F7}</author>
    <author>tc={2C60DB76-9E67-464E-A489-42877CF4C7BC}</author>
    <author>tc={D3C7BE8D-E3EA-497A-8238-DB6B56D95C5D}</author>
    <author>tc={A3AED770-636D-4C2A-B77A-0DDF3D4DB90E}</author>
    <author>tc={5C333235-E855-458F-82C6-7D157FBED331}</author>
    <author>tc={C966E6C8-D8DF-4367-BBC5-4F745D393933}</author>
    <author>tc={A7125168-4156-4D58-8D67-EBBC66F5C309}</author>
    <author>tc={E621F3E4-E45B-40BE-A80C-4A177BF51582}</author>
    <author>tc={E9C0DCF6-2271-4E87-BE05-91E57812B969}</author>
    <author>tc={E018C3EF-BE67-4763-9C8B-E9E5F6771A7A}</author>
    <author>tc={4B17E4BD-878D-468D-90A8-1CF710ABCC37}</author>
    <author>tc={A9FAB75E-1BAA-45ED-B78C-C30ECE8C6498}</author>
  </authors>
  <commentList>
    <comment ref="N5" authorId="0" shapeId="0" xr:uid="{F71C517A-08DF-4F2F-83DD-7250BA82AA02}">
      <text>
        <t>[Comentario encadenado]
Su versión de Excel le permite leer este comentario encadenado; sin embargo, las ediciones que se apliquen se quitarán si el archivo se abre en una versión más reciente de Excel. Más información: https://go.microsoft.com/fwlink/?linkid=870924
Comentario:
    El punto 5 se refiere a los post test? Si es así, cuándo se aplican los pre test?
Respuesta:
    listo</t>
      </text>
    </comment>
    <comment ref="N8" authorId="1" shapeId="0" xr:uid="{00E95096-8E57-490E-BA0E-925EB228B97D}">
      <text>
        <t>[Comentario encadenado]
Su versión de Excel le permite leer este comentario encadenado; sin embargo, las ediciones que se apliquen se quitarán si el archivo se abre en una versión más reciente de Excel. Más información: https://go.microsoft.com/fwlink/?linkid=870924
Comentario:
    El punto 5 se refiere a los post test? Si es así, cuándo se aplican los pre test?
Respuesta:
    Listo</t>
      </text>
    </comment>
    <comment ref="G11" authorId="2" shapeId="0" xr:uid="{A83DB823-F796-4767-9F3F-DCDB51098706}">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Quienes son “ y otros actores”? Lo quité mientras tanto.
Respuesta:
    Bien. </t>
      </text>
    </comment>
    <comment ref="N11" authorId="3" shapeId="0" xr:uid="{F4BF757A-9951-4F3A-83AF-D86BE493AA9B}">
      <text>
        <t>[Comentario encadenado]
Su versión de Excel le permite leer este comentario encadenado; sin embargo, las ediciones que se apliquen se quitarán si el archivo se abre en una versión más reciente de Excel. Más información: https://go.microsoft.com/fwlink/?linkid=870924
Comentario:
    El punto 5 se refiere a los post test? Si es así, cuándo se aplican los pre test?
Respuesta:
    Listo</t>
      </text>
    </comment>
    <comment ref="G13" authorId="4" shapeId="0" xr:uid="{33F4BF8D-8EB6-444E-8F66-1D0D0AE328CA}">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Quienes son “ y otros actores”? Lo quité mientras tanto.
Respuesta:
    Bien. </t>
      </text>
    </comment>
    <comment ref="D14" authorId="5" shapeId="0" xr:uid="{39705ED3-50B4-4BBC-B735-34EB7FFA2F7B}">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CONANI tiene en la actualidad un producto de acciones comunes P45, en este sentido seria recomendable utilizar este mismo dado, por dos razones: 1) Cual sería la diferencia entre este y otro ?
2) Las acciones comunes son la suma de las actividades comunes a dos o más productos debajo de un programa presupuestario, no es objeto de medición ni seguimiento, en este sentido CONANI ya tiene un programa de acciones comunes al programa 45. Como se esta rediseñando el P45 no puede haber dos acciones comunes dentro del mismo programa. 
Respuesta:
    Es el mismo producto, la diferencia es que aquí lo estamos detallando. </t>
      </text>
    </comment>
    <comment ref="P14" authorId="6" shapeId="0" xr:uid="{A511A799-6034-4928-9044-DBFF7025040C}">
      <text>
        <t>[Comentario encadenado]
Su versión de Excel le permite leer este comentario encadenado; sin embargo, las ediciones que se apliquen se quitarán si el archivo se abre en una versión más reciente de Excel. Más información: https://go.microsoft.com/fwlink/?linkid=870924
Comentario:
    Completar.
Respuesta:
    Listo</t>
      </text>
    </comment>
    <comment ref="Q14" authorId="7" shapeId="0" xr:uid="{1BAE4B70-A15D-45EE-A400-1F32F8A45C88}">
      <text>
        <t>[Comentario encadenado]
Su versión de Excel le permite leer este comentario encadenado; sin embargo, las ediciones que se apliquen se quitarán si el archivo se abre en una versión más reciente de Excel. Más información: https://go.microsoft.com/fwlink/?linkid=870924
Comentario:
    Completar.
Respuesta:
    Listo</t>
      </text>
    </comment>
    <comment ref="F16" authorId="8" shapeId="0" xr:uid="{494CF024-AA84-4F4C-AF9B-425302A108A9}">
      <text>
        <t>[Comentario encadenado]
Su versión de Excel le permite leer este comentario encadenado; sin embargo, las ediciones que se apliquen se quitarán si el archivo se abre en una versión más reciente de Excel. Más información: https://go.microsoft.com/fwlink/?linkid=870924
Comentario:
    Los clubes de chicas y Juntes pueden caracterizarlos juntos porque son el mismo tipo de iniciativa, pero Bebé piensalo bien debe ser caracterizada aparte.
Respuesta:
    Listo, separado</t>
      </text>
    </comment>
    <comment ref="J16" authorId="9" shapeId="0" xr:uid="{8D2A351D-287B-4D5C-8559-41F41700797B}">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Indicar cuánto tiempo dura cada reunión del club.
Respuesta:
    Pendiente
Respuesta:
    Listo</t>
      </text>
    </comment>
    <comment ref="K16" authorId="10" shapeId="0" xr:uid="{2F6A8FB8-C8BC-49E0-A395-ABEE54857123}">
      <text>
        <t>[Comentario encadenado]
Su versión de Excel le permite leer este comentario encadenado; sin embargo, las ediciones que se apliquen se quitarán si el archivo se abre en una versión más reciente de Excel. Más información: https://go.microsoft.com/fwlink/?linkid=870924
Comentario:
    Revisar lo que colocaron en CONANI. Es en ese estilo.
Esto se refiere a donde se dan las reuniones.
Respuesta:
    Pendiente
Respuesta:
    Listo</t>
      </text>
    </comment>
    <comment ref="H17" authorId="11" shapeId="0" xr:uid="{435B537A-7047-4D5E-B04D-F9A20B687AF2}">
      <text>
        <t>[Comentario encadenado]
Su versión de Excel le permite leer este comentario encadenado; sin embargo, las ediciones que se apliquen se quitarán si el archivo se abre en una versión más reciente de Excel. Más información: https://go.microsoft.com/fwlink/?linkid=870924
Comentario:
    Dice que son 4 encuentros, pero en la duración se detallan 3.</t>
      </text>
    </comment>
    <comment ref="F19" authorId="12" shapeId="0" xr:uid="{0EF8EAA8-2620-430D-8977-ACA241F01F2B}">
      <text>
        <t>[Comentario encadenado]
Su versión de Excel le permite leer este comentario encadenado; sin embargo, las ediciones que se apliquen se quitarán si el archivo se abre en una versión más reciente de Excel. Más información: https://go.microsoft.com/fwlink/?linkid=870924
Comentario:
    Integralidad de qué?
Respuesta:
    Listo</t>
      </text>
    </comment>
    <comment ref="J19" authorId="13" shapeId="0" xr:uid="{6B3271AB-90DE-4C42-A8D4-D04C506A2D5A}">
      <text>
        <t>[Comentario encadenado]
Su versión de Excel le permite leer este comentario encadenado; sin embargo, las ediciones que se apliquen se quitarán si el archivo se abre en una versión más reciente de Excel. Más información: https://go.microsoft.com/fwlink/?linkid=870924
Comentario:
    Cuanto dura cada uno de los 3 encuentros?
Respuesta:
    Modificado</t>
      </text>
    </comment>
    <comment ref="K19" authorId="14" shapeId="0" xr:uid="{281E39D6-341D-4681-BABA-AA31A336379E}">
      <text>
        <t>[Comentario encadenado]
Su versión de Excel le permite leer este comentario encadenado; sin embargo, las ediciones que se apliquen se quitarán si el archivo se abre en una versión más reciente de Excel. Más información: https://go.microsoft.com/fwlink/?linkid=870924
Comentario:
    Donde especificamente? El tipo de espacio.
Respuesta:
    Listo</t>
      </text>
    </comment>
    <comment ref="N19" authorId="15" shapeId="0" xr:uid="{D7E4B684-E46E-4E1B-8541-61C6AB3E6E08}">
      <text>
        <t>[Comentario encadenado]
Su versión de Excel le permite leer este comentario encadenado; sin embargo, las ediciones que se apliquen se quitarán si el archivo se abre en una versión más reciente de Excel. Más información: https://go.microsoft.com/fwlink/?linkid=870924
Comentario:
    Aquí dice que es mensual, pero en la periodicidad indica cada 2 meses.
Respuesta:
    Arreglado</t>
      </text>
    </comment>
    <comment ref="D22" authorId="16" shapeId="0" xr:uid="{C7947138-F9EC-4CD6-BDE9-8BA7720A5A2C}">
      <text>
        <t>[Comentario encadenado]
Su versión de Excel le permite leer este comentario encadenado; sin embargo, las ediciones que se apliquen se quitarán si el archivo se abre en una versión más reciente de Excel. Más información: https://go.microsoft.com/fwlink/?linkid=870924
Comentario:
    Por qué personas en lugar de adolescentes o NNA?
Respuesta:
    Puse personas adolescentes para abarcar ambos sexos
Respuesta:
    Entendido</t>
      </text>
    </comment>
    <comment ref="E22" authorId="17" shapeId="0" xr:uid="{21FEFD57-2485-4157-ABBB-13199A64BD4C}">
      <text>
        <t>[Comentario encadenado]
Su versión de Excel le permite leer este comentario encadenado; sin embargo, las ediciones que se apliquen se quitarán si el archivo se abre en una versión más reciente de Excel. Más información: https://go.microsoft.com/fwlink/?linkid=870924
Comentario:
    Aquí pone que es para prevenir deserción, mientras que el producto dice prevenir embarazo. Eso no es consistente.
Además, la deserción no fue priorizada.
Respuesta:
    Modificado</t>
      </text>
    </comment>
    <comment ref="G22" authorId="18" shapeId="0" xr:uid="{2BD4E66A-FB77-48D5-8029-29EAB72D70BA}">
      <text>
        <t>[Comentario encadenado]
Su versión de Excel le permite leer este comentario encadenado; sin embargo, las ediciones que se apliquen se quitarán si el archivo se abre en una versión más reciente de Excel. Más información: https://go.microsoft.com/fwlink/?linkid=870924
Comentario:
    Los adolescentes son quienes reciben el beneficio directamente o los hogares que cumplen X condiciones? En las actividades se habla de hogares.
Respuesta:
    Adolescentes y hogares.</t>
      </text>
    </comment>
    <comment ref="J22" authorId="19" shapeId="0" xr:uid="{8B5F2465-240D-4188-B871-7CCB7396F82C}">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Indicar cómo lo recibirán, si tienen que hacer algún trámite y cuánto dura esto.
Respuesta:
    listo</t>
      </text>
    </comment>
    <comment ref="K22" authorId="20" shapeId="0" xr:uid="{DE304E7B-CB36-487E-B876-E93E4757B397}">
      <text>
        <t>[Comentario encadenado]
Su versión de Excel le permite leer este comentario encadenado; sin embargo, las ediciones que se apliquen se quitarán si el archivo se abre en una versión más reciente de Excel. Más información: https://go.microsoft.com/fwlink/?linkid=870924
Comentario:
    Dónde lo recibirán específicamente? Tienen que ir a algún lugar para recibirlo? Es electronico? Puntos de servico, cuales?
Respuesta:
    Listo</t>
      </text>
    </comment>
    <comment ref="O22" authorId="21" shapeId="0" xr:uid="{4F3700A0-B28D-4088-871B-C3B1422F180A}">
      <text>
        <t>[Comentario encadenado]
Su versión de Excel le permite leer este comentario encadenado; sin embargo, las ediciones que se apliquen se quitarán si el archivo se abre en una versión más reciente de Excel. Más información: https://go.microsoft.com/fwlink/?linkid=870924
Comentario:
    Esto constituye una justificación del producto, no la adecuación al perfil.
Respuesta:
    Listo</t>
      </text>
    </comment>
    <comment ref="I24" authorId="22" shapeId="0" xr:uid="{8712E854-AA42-4946-83F1-064173191B56}">
      <text>
        <t>[Comentario encadenado]
Su versión de Excel le permite leer este comentario encadenado; sin embargo, las ediciones que se apliquen se quitarán si el archivo se abre en una versión más reciente de Excel. Más información: https://go.microsoft.com/fwlink/?linkid=870924
Comentario:
    Si es 1 entrega, la periodicidad es anual.
Respuesta:
    modificado</t>
      </text>
    </comment>
    <comment ref="J24" authorId="23" shapeId="0" xr:uid="{99DAAA82-A494-4028-AD49-D4026DA7A691}">
      <text>
        <t>[Comentario encadenado]
Su versión de Excel le permite leer este comentario encadenado; sin embargo, las ediciones que se apliquen se quitarán si el archivo se abre en una versión más reciente de Excel. Más información: https://go.microsoft.com/fwlink/?linkid=870924
Comentario:
    Pendiente.
Respuesta:
    Listo</t>
      </text>
    </comment>
    <comment ref="N24" authorId="24" shapeId="0" xr:uid="{33C3528D-89A0-4264-83C3-358737D85274}">
      <text>
        <t>[Comentario encadenado]
Su versión de Excel le permite leer este comentario encadenado; sin embargo, las ediciones que se apliquen se quitarán si el archivo se abre en una versión más reciente de Excel. Más información: https://go.microsoft.com/fwlink/?linkid=870924
Comentario:
    Pendiente.
Respuesta:
    Listo</t>
      </text>
    </comment>
    <comment ref="O24" authorId="25" shapeId="0" xr:uid="{DBBD2853-2AA9-4C2D-A5E7-70F9F6442C8C}">
      <text>
        <t>[Comentario encadenado]
Su versión de Excel le permite leer este comentario encadenado; sin embargo, las ediciones que se apliquen se quitarán si el archivo se abre en una versión más reciente de Excel. Más información: https://go.microsoft.com/fwlink/?linkid=870924
Comentario:
    Pendiente.
Respuesta:
    Listo</t>
      </text>
    </comment>
    <comment ref="P24" authorId="26" shapeId="0" xr:uid="{F4DD3845-0A7C-4631-A393-464E0EDF9EE8}">
      <text>
        <t>[Comentario encadenado]
Su versión de Excel le permite leer este comentario encadenado; sin embargo, las ediciones que se apliquen se quitarán si el archivo se abre en una versión más reciente de Excel. Más información: https://go.microsoft.com/fwlink/?linkid=870924
Comentario:
    Pendiente.
Respuesta:
    Listo</t>
      </text>
    </comment>
    <comment ref="Q24" authorId="27" shapeId="0" xr:uid="{592547C7-CA5A-4E18-8661-D92BE5823A08}">
      <text>
        <t>[Comentario encadenado]
Su versión de Excel le permite leer este comentario encadenado; sin embargo, las ediciones que se apliquen se quitarán si el archivo se abre en una versión más reciente de Excel. Más información: https://go.microsoft.com/fwlink/?linkid=870924
Comentario:
    Pendiente.
Respuesta:
    Listo</t>
      </text>
    </comment>
    <comment ref="F27" authorId="28" shapeId="0" xr:uid="{947A92BB-3D07-4697-A66E-327C39EC846B}">
      <text>
        <t>[Comentario encadenado]
Su versión de Excel le permite leer este comentario encadenado; sin embargo, las ediciones que se apliquen se quitarán si el archivo se abre en una versión más reciente de Excel. Más información: https://go.microsoft.com/fwlink/?linkid=870924
Comentario:
    En qué o de qué?
Respuesta:
    Listo</t>
      </text>
    </comment>
    <comment ref="H27" authorId="29" shapeId="0" xr:uid="{4E29342A-61AA-4621-817B-7F1C5C7C6EF1}">
      <text>
        <t>[Comentario encadenado]
Su versión de Excel le permite leer este comentario encadenado; sin embargo, las ediciones que se apliquen se quitarán si el archivo se abre en una versión más reciente de Excel. Más información: https://go.microsoft.com/fwlink/?linkid=870924
Comentario:
    Pendiente.
Respuesta:
    Listo</t>
      </text>
    </comment>
    <comment ref="J27" authorId="30" shapeId="0" xr:uid="{CAB0CAC3-CA0E-491E-96A2-D85A1EE3F5C9}">
      <text>
        <t>[Comentario encadenado]
Su versión de Excel le permite leer este comentario encadenado; sin embargo, las ediciones que se apliquen se quitarán si el archivo se abre en una versión más reciente de Excel. Más información: https://go.microsoft.com/fwlink/?linkid=870924
Comentario:
    Pendiente.
Respuesta:
    Listo</t>
      </text>
    </comment>
    <comment ref="N27" authorId="31" shapeId="0" xr:uid="{B6EE6D4B-02D2-4EF4-A805-CD84ACCEB1F2}">
      <text>
        <t>[Comentario encadenado]
Su versión de Excel le permite leer este comentario encadenado; sin embargo, las ediciones que se apliquen se quitarán si el archivo se abre en una versión más reciente de Excel. Más información: https://go.microsoft.com/fwlink/?linkid=870924
Comentario:
    Pendiente.
Respuesta:
    Listo</t>
      </text>
    </comment>
    <comment ref="O27" authorId="32" shapeId="0" xr:uid="{526B2F46-42EE-465B-8622-0CF4D2A58E6A}">
      <text>
        <t>[Comentario encadenado]
Su versión de Excel le permite leer este comentario encadenado; sin embargo, las ediciones que se apliquen se quitarán si el archivo se abre en una versión más reciente de Excel. Más información: https://go.microsoft.com/fwlink/?linkid=870924
Comentario:
    Pendiente.
Respuesta:
    Listo</t>
      </text>
    </comment>
    <comment ref="P27" authorId="33" shapeId="0" xr:uid="{548D11D4-4A3A-4C39-91A7-E5A0C78AEBAE}">
      <text>
        <t>[Comentario encadenado]
Su versión de Excel le permite leer este comentario encadenado; sin embargo, las ediciones que se apliquen se quitarán si el archivo se abre en una versión más reciente de Excel. Más información: https://go.microsoft.com/fwlink/?linkid=870924
Comentario:
    Pendiente.
Respuesta:
    Listo</t>
      </text>
    </comment>
    <comment ref="Q27" authorId="34" shapeId="0" xr:uid="{92CA9343-4E83-406C-B626-7CFCE8ADF493}">
      <text>
        <t>[Comentario encadenado]
Su versión de Excel le permite leer este comentario encadenado; sin embargo, las ediciones que se apliquen se quitarán si el archivo se abre en una versión más reciente de Excel. Más información: https://go.microsoft.com/fwlink/?linkid=870924
Comentario:
    Pendiente.
Respuesta:
    Listo</t>
      </text>
    </comment>
    <comment ref="D30" authorId="35" shapeId="0" xr:uid="{A1600CD7-231E-4089-B5C9-7E2D9DBC6B01}">
      <text>
        <t>[Comentario encadenado]
Su versión de Excel le permite leer este comentario encadenado; sin embargo, las ediciones que se apliquen se quitarán si el archivo se abre en una versión más reciente de Excel. Más información: https://go.microsoft.com/fwlink/?linkid=870924
Comentario:
    Cuál es la diferencia entre local y nacional en este caso? A cuál sistema local y nacional?
Respuesta:
    Se refiere al ecosistema de instituciones que forman parte del sistema de protección de NNA
Respuesta:
    Local a nivel de provincia, municipio, etc., nacional a nivel de coordinación nacional y central.</t>
      </text>
    </comment>
    <comment ref="F30" authorId="36" shapeId="0" xr:uid="{C54BB92E-0829-44D8-B5FC-8D70CECC7B67}">
      <text>
        <t>[Comentario encadenado]
Su versión de Excel le permite leer este comentario encadenado; sin embargo, las ediciones que se apliquen se quitarán si el archivo se abre en una versión más reciente de Excel. Más información: https://go.microsoft.com/fwlink/?linkid=870924
Comentario:
    Especificar a qué instituciones se refiere, del Estado, ASFL, etc.
Respuesta:
    Aclaré que es para instituciones locales y nacionales del sistema de protección de NNA</t>
      </text>
    </comment>
    <comment ref="I30" authorId="37" shapeId="0" xr:uid="{2B21A58D-0164-41A6-98D3-87D557D7A30A}">
      <text>
        <t>[Comentario encadenado]
Su versión de Excel le permite leer este comentario encadenado; sin embargo, las ediciones que se apliquen se quitarán si el archivo se abre en una versión más reciente de Excel. Más información: https://go.microsoft.com/fwlink/?linkid=870924
Comentario:
    Si es 1 entrega, la periodicidad es anual.
Respuesta:
    listo</t>
      </text>
    </comment>
    <comment ref="J30" authorId="38" shapeId="0" xr:uid="{AFA4E7DD-B32F-482C-A09B-54ADBE37F166}">
      <text>
        <t>[Comentario encadenado]
Su versión de Excel le permite leer este comentario encadenado; sin embargo, las ediciones que se apliquen se quitarán si el archivo se abre en una versión más reciente de Excel. Más información: https://go.microsoft.com/fwlink/?linkid=870924
Comentario:
    Pendiente.
Respuesta:
    Listo</t>
      </text>
    </comment>
    <comment ref="K30" authorId="39" shapeId="0" xr:uid="{5AC40084-D6DC-4417-8DE4-C9AA440941CD}">
      <text>
        <t>[Comentario encadenado]
Su versión de Excel le permite leer este comentario encadenado; sin embargo, las ediciones que se apliquen se quitarán si el archivo se abre en una versión más reciente de Excel. Más información: https://go.microsoft.com/fwlink/?linkid=870924
Comentario:
    Si es a instituciones del Estado, no veo cómo o por qué se harían en espacios comunitarios.
Respuesta:
    listo</t>
      </text>
    </comment>
    <comment ref="N30" authorId="40" shapeId="0" xr:uid="{CFFE3EB0-09AE-4E5F-AF29-38DE4E91C3D4}">
      <text>
        <t>[Comentario encadenado]
Su versión de Excel le permite leer este comentario encadenado; sin embargo, las ediciones que se apliquen se quitarán si el archivo se abre en una versión más reciente de Excel. Más información: https://go.microsoft.com/fwlink/?linkid=870924
Comentario:
    Pendiente.
Respuesta:
    Listo</t>
      </text>
    </comment>
    <comment ref="O30" authorId="41" shapeId="0" xr:uid="{E4E0C41D-7BD2-4741-B2C4-A56E827A0859}">
      <text>
        <t>[Comentario encadenado]
Su versión de Excel le permite leer este comentario encadenado; sin embargo, las ediciones que se apliquen se quitarán si el archivo se abre en una versión más reciente de Excel. Más información: https://go.microsoft.com/fwlink/?linkid=870924
Comentario:
    Pendiente.
Respuesta:
    Listo</t>
      </text>
    </comment>
    <comment ref="P30" authorId="42" shapeId="0" xr:uid="{A83D3633-D753-4457-91C1-9F91828000C6}">
      <text>
        <t>[Comentario encadenado]
Su versión de Excel le permite leer este comentario encadenado; sin embargo, las ediciones que se apliquen se quitarán si el archivo se abre en una versión más reciente de Excel. Más información: https://go.microsoft.com/fwlink/?linkid=870924
Comentario:
    Pendiente.
Respuesta:
    Listo</t>
      </text>
    </comment>
    <comment ref="Q30" authorId="43" shapeId="0" xr:uid="{71173807-A8C0-49D1-BF21-66617E5DAAE2}">
      <text>
        <t>[Comentario encadenado]
Su versión de Excel le permite leer este comentario encadenado; sin embargo, las ediciones que se apliquen se quitarán si el archivo se abre en una versión más reciente de Excel. Más información: https://go.microsoft.com/fwlink/?linkid=870924
Comentario:
    Pendiente.
Respuesta:
    Listo</t>
      </text>
    </comment>
    <comment ref="D33" authorId="44" shapeId="0" xr:uid="{C08A5E64-8560-4B6E-82E4-F916ACEE2F06}">
      <text>
        <t>[Comentario encadenado]
Su versión de Excel le permite leer este comentario encadenado; sin embargo, las ediciones que se apliquen se quitarán si el archivo se abre en una versión más reciente de Excel. Más información: https://go.microsoft.com/fwlink/?linkid=870924
Comentario:
    No aplica colocar “municipios priorizados” porque el servicio será para el territorio nacional. Quité esa parte del nombre del producto.
Respuesta:
    Le había hecho la observación a MSP, sin embargo, dicen que quieren permanecer con "municipios priorizados"
Respuesta:
    No podrán a menos que limiten el servicio a los municipios priorizados. Si no es solamente eso, entonces no lleva la coletilla.
Respuesta:
    Ya fue informado al MSP</t>
      </text>
    </comment>
    <comment ref="E33" authorId="45" shapeId="0" xr:uid="{4EE29E10-2F9C-4A50-89A7-02A570060976}">
      <text>
        <t>[Comentario encadenado]
Su versión de Excel le permite leer este comentario encadenado; sin embargo, las ediciones que se apliquen se quitarán si el archivo se abre en una versión más reciente de Excel. Más información: https://go.microsoft.com/fwlink/?linkid=870924
Comentario:
    Este indicador no mide la promoción de salud.
El indicador se refiere a establecimiento, mientras que el producto nombre a los adolescentes como poblacion.
Respuesta:
    Agregado el correspondiente a los adolescentes sensibilizados</t>
      </text>
    </comment>
    <comment ref="F33" authorId="46" shapeId="0" xr:uid="{BFDEBE7D-2D57-492D-8693-9D877D613932}">
      <text>
        <t>[Comentario encadenado]
Su versión de Excel le permite leer este comentario encadenado; sin embargo, las ediciones que se apliquen se quitarán si el archivo se abre en una versión más reciente de Excel. Más información: https://go.microsoft.com/fwlink/?linkid=870924
Comentario:
    Normativas de qué?
Respuesta:
    Listo</t>
      </text>
    </comment>
    <comment ref="J33" authorId="47" shapeId="0" xr:uid="{1C1B17CB-B89B-422F-AE3E-5319770163D4}">
      <text>
        <t>[Comentario encadenado]
Su versión de Excel le permite leer este comentario encadenado; sin embargo, las ediciones que se apliquen se quitarán si el archivo se abre en una versión más reciente de Excel. Más información: https://go.microsoft.com/fwlink/?linkid=870924
Comentario:
    Es una certificacion, un curso? Que es lo que dura 8 horas. Especificar en la casilla de bienes y servicios.
Respuesta:
    Listo</t>
      </text>
    </comment>
    <comment ref="K33" authorId="48" shapeId="0" xr:uid="{F0135DCA-AC2A-47D3-A691-03ECA8BBFCF3}">
      <text>
        <t>[Comentario encadenado]
Su versión de Excel le permite leer este comentario encadenado; sin embargo, las ediciones que se apliquen se quitarán si el archivo se abre en una versión más reciente de Excel. Más información: https://go.microsoft.com/fwlink/?linkid=870924
Comentario:
    Es una capacitacion en línea?
Respuesta:
    Listo</t>
      </text>
    </comment>
    <comment ref="B34" authorId="49" shapeId="0" xr:uid="{2C27859C-43D2-4F91-A7E1-8B0778D7E4EE}">
      <text>
        <t>[Comentario encadenado]
Su versión de Excel le permite leer este comentario encadenado; sin embargo, las ediciones que se apliquen se quitarán si el archivo se abre en una versión más reciente de Excel. Más información: https://go.microsoft.com/fwlink/?linkid=870924
Comentario:
    Los lineamientos y supervisión del sistema de salud que brinda el MSP son parte de estas intervenciones.
Respuesta:
    Bien</t>
      </text>
    </comment>
    <comment ref="C34" authorId="50" shapeId="0" xr:uid="{4FBE9CFA-6B1D-4A3A-8744-B9E477A8340A}">
      <text>
        <t>[Comentario encadenado]
Su versión de Excel le permite leer este comentario encadenado; sin embargo, las ediciones que se apliquen se quitarán si el archivo se abre en una versión más reciente de Excel. Más información: https://go.microsoft.com/fwlink/?linkid=870924
Comentario:
    Agregué el resultado de los municipios priorizados.
Respuesta:
    Bien</t>
      </text>
    </comment>
    <comment ref="F34" authorId="51" shapeId="0" xr:uid="{14513409-C356-412C-ACDA-0ADD80348347}">
      <text>
        <t>[Comentario encadenado]
Su versión de Excel le permite leer este comentario encadenado; sin embargo, las ediciones que se apliquen se quitarán si el archivo se abre en una versión más reciente de Excel. Más información: https://go.microsoft.com/fwlink/?linkid=870924
Comentario:
    Especifiqué “en la red de salud pública”.
Respuesta:
    Bien</t>
      </text>
    </comment>
    <comment ref="O34" authorId="52" shapeId="0" xr:uid="{D3E051B0-C8A9-4262-B6C9-DCB032C2A348}">
      <text>
        <t>[Comentario encadenado]
Su versión de Excel le permite leer este comentario encadenado; sin embargo, las ediciones que se apliquen se quitarán si el archivo se abre en una versión más reciente de Excel. Más información: https://go.microsoft.com/fwlink/?linkid=870924
Comentario:
    Pendiente
Respuesta:
    Listo</t>
      </text>
    </comment>
    <comment ref="P34" authorId="53" shapeId="0" xr:uid="{B91A9C8C-8A67-4B69-BD18-E5034F17B2F7}">
      <text>
        <t>[Comentario encadenado]
Su versión de Excel le permite leer este comentario encadenado; sin embargo, las ediciones que se apliquen se quitarán si el archivo se abre en una versión más reciente de Excel. Más información: https://go.microsoft.com/fwlink/?linkid=870924
Comentario:
    Pendiente
Respuesta:
    Listo.</t>
      </text>
    </comment>
    <comment ref="B35" authorId="54" shapeId="0" xr:uid="{2C60DB76-9E67-464E-A489-42877CF4C7BC}">
      <text>
        <t>[Comentario encadenado]
Su versión de Excel le permite leer este comentario encadenado; sin embargo, las ediciones que se apliquen se quitarán si el archivo se abre en una versión más reciente de Excel. Más información: https://go.microsoft.com/fwlink/?linkid=870924
Comentario:
    El SNS tiene este servicio.
Respuesta:
    Si
Respuesta:
    MSP también ofrecerá ese servicio</t>
      </text>
    </comment>
    <comment ref="G35" authorId="55" shapeId="0" xr:uid="{D3C7BE8D-E3EA-497A-8238-DB6B56D95C5D}">
      <text>
        <t>[Comentario encadenado]
Su versión de Excel le permite leer este comentario encadenado; sin embargo, las ediciones que se apliquen se quitarán si el archivo se abre en una versión más reciente de Excel. Más información: https://go.microsoft.com/fwlink/?linkid=870924
Comentario:
    Ajusté a DPS, en lugar del punto focal. Quien es monitoreada en la DPS como entidad o unidad, no el punto focal como individuo.
Respuesta:
    Bien</t>
      </text>
    </comment>
    <comment ref="P35" authorId="56" shapeId="0" xr:uid="{A3AED770-636D-4C2A-B77A-0DDF3D4DB90E}">
      <text>
        <t>[Comentario encadenado]
Su versión de Excel le permite leer este comentario encadenado; sin embargo, las ediciones que se apliquen se quitarán si el archivo se abre en una versión más reciente de Excel. Más información: https://go.microsoft.com/fwlink/?linkid=870924
Comentario:
    Pendiente
Respuesta:
    Listo</t>
      </text>
    </comment>
    <comment ref="B36" authorId="57" shapeId="0" xr:uid="{5C333235-E855-458F-82C6-7D157FBED331}">
      <text>
        <t>[Comentario encadenado]
Su versión de Excel le permite leer este comentario encadenado; sin embargo, las ediciones que se apliquen se quitarán si el archivo se abre en una versión más reciente de Excel. Más información: https://go.microsoft.com/fwlink/?linkid=870924
Comentario:
    El SNS tiene este servicio.
Respuesta:
    Si
Respuesta:
    MSP también ofrecerá ese servicio</t>
      </text>
    </comment>
    <comment ref="E36" authorId="58" shapeId="0" xr:uid="{C966E6C8-D8DF-4367-BBC5-4F745D393933}">
      <text>
        <t>[Comentario encadenado]
Su versión de Excel le permite leer este comentario encadenado; sin embargo, las ediciones que se apliquen se quitarán si el archivo se abre en una versión más reciente de Excel. Más información: https://go.microsoft.com/fwlink/?linkid=870924
Comentario:
    Ajuste en la redacción. Agregué “en”.</t>
      </text>
    </comment>
    <comment ref="N36" authorId="59" shapeId="0" xr:uid="{A7125168-4156-4D58-8D67-EBBC66F5C309}">
      <text>
        <t>[Comentario encadenado]
Su versión de Excel le permite leer este comentario encadenado; sin embargo, las ediciones que se apliquen se quitarán si el archivo se abre en una versión más reciente de Excel. Más información: https://go.microsoft.com/fwlink/?linkid=870924
Comentario:
    Que es IEC?
Respuesta:
    Modificado</t>
      </text>
    </comment>
    <comment ref="D37" authorId="60" shapeId="0" xr:uid="{E621F3E4-E45B-40BE-A80C-4A177BF51582}">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La ficha aun no está completada, pero percibo que el SNS tiene únicamente 1 producto productivo. Si ese es el caso, no requieren un producto de Acciones comunes.
Respuesta:
    Cuánto productos tendrá el SNS en este programa? dado que si solo tiene un solo producto al final no habrá acciones comunes, dado que las acciones comunes son la suma de actividades de dos o más producto debajo de un programa. </t>
      </text>
    </comment>
    <comment ref="E37" authorId="61" shapeId="0" xr:uid="{E9C0DCF6-2271-4E87-BE05-91E57812B969}">
      <text>
        <t>[Comentario encadenado]
Su versión de Excel le permite leer este comentario encadenado; sin embargo, las ediciones que se apliquen se quitarán si el archivo se abre en una versión más reciente de Excel. Más información: https://go.microsoft.com/fwlink/?linkid=870924
Comentario:
    En la ficha de indicador deberán describir a qué se refiere “con enfoque de derechos, en entornos seguros y amigables” y cómo se mide esto.
Respuesta:
    El indicador cambió
Respuesta:
    Verificar ajuste en la redacción.
Respuesta:
    BIEN. Lo cambiè en la ficha de indicadores y validé con SNS</t>
      </text>
    </comment>
    <comment ref="B38" authorId="62" shapeId="0" xr:uid="{E018C3EF-BE67-4763-9C8B-E9E5F6771A7A}">
      <text>
        <t>[Comentario encadenado]
Su versión de Excel le permite leer este comentario encadenado; sin embargo, las ediciones que se apliquen se quitarán si el archivo se abre en una versión más reciente de Excel. Más información: https://go.microsoft.com/fwlink/?linkid=870924
Comentario:
    El SNS debe también vincularse a esto porque es parte del servicio que brindan. Ellos son quienes entregan y orientas a los adolescentes acerca de los MAC.
Respuesta:
    Bien</t>
      </text>
    </comment>
    <comment ref="C38" authorId="63" shapeId="0" xr:uid="{4B17E4BD-878D-468D-90A8-1CF710ABCC37}">
      <text>
        <t>[Comentario encadenado]
Su versión de Excel le permite leer este comentario encadenado; sin embargo, las ediciones que se apliquen se quitarán si el archivo se abre en una versión más reciente de Excel. Más información: https://go.microsoft.com/fwlink/?linkid=870924
Comentario:
    Agregué el resultado de los municipios priorizados.
Respuesta:
    Bien</t>
      </text>
    </comment>
    <comment ref="B40" authorId="64" shapeId="0" xr:uid="{A9FAB75E-1BAA-45ED-B78C-C30ECE8C6498}">
      <text>
        <t>[Comentario encadenado]
Su versión de Excel le permite leer este comentario encadenado; sin embargo, las ediciones que se apliquen se quitarán si el archivo se abre en una versión más reciente de Excel. Más información: https://go.microsoft.com/fwlink/?linkid=870924
Comentario:
    El SNS tiene este servicio.
Respuesta:
    Si
Respuesta:
    MSP también ofrecerá ese servicio</t>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tc={54168893-5CA4-4BD6-9F07-72FBF70CC05A}</author>
  </authors>
  <commentList>
    <comment ref="C31" authorId="0" shapeId="0" xr:uid="{54168893-5CA4-4BD6-9F07-72FBF70CC05A}">
      <text>
        <t>[Comentario encadenado]
Su versión de Excel le permite leer este comentario encadenado; sin embargo, las ediciones que se apliquen se quitarán si el archivo se abre en una versión más reciente de Excel. Más información: https://go.microsoft.com/fwlink/?linkid=870924
Comentario:
    No puede ser acumulada, esto significaría que se suman los porcentajes de los 4 trimestres y daría más de 100%.</t>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tc={4AAFB13B-30CF-45A4-927D-3DF70975F1F6}</author>
  </authors>
  <commentList>
    <comment ref="C31" authorId="0" shapeId="0" xr:uid="{4AAFB13B-30CF-45A4-927D-3DF70975F1F6}">
      <text>
        <t>[Comentario encadenado]
Su versión de Excel le permite leer este comentario encadenado; sin embargo, las ediciones que se apliquen se quitarán si el archivo se abre en una versión más reciente de Excel. Más información: https://go.microsoft.com/fwlink/?linkid=870924
Comentario:
    No puede ser acumulada, esto significaría que se suman los porcentajes de los 4 trimestres y daría más de 100%.</t>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tc={57580121-348B-4EF5-8A38-4B35E03451E0}</author>
  </authors>
  <commentList>
    <comment ref="C31" authorId="0" shapeId="0" xr:uid="{57580121-348B-4EF5-8A38-4B35E03451E0}">
      <text>
        <t>[Comentario encadenado]
Su versión de Excel le permite leer este comentario encadenado; sin embargo, las ediciones que se apliquen se quitarán si el archivo se abre en una versión más reciente de Excel. Más información: https://go.microsoft.com/fwlink/?linkid=870924
Comentario:
    No puede ser acumulada, esto significaría que se suman los porcentajes de los 4 trimestres y daría más de 100%.</t>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tc={E8C425B7-A653-4485-91FB-11A79E297CB8}</author>
    <author>tc={6BA186B4-A136-4657-AF58-946F4486039E}</author>
    <author>tc={4CD84582-5DC4-4AC9-8A86-AD69252D8A34}</author>
  </authors>
  <commentList>
    <comment ref="C8" authorId="0" shapeId="0" xr:uid="{E8C425B7-A653-4485-91FB-11A79E297CB8}">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En el producto y el indicador no se especifica que se mida o entregue únicamente a NNA de hogares vulnerables o comunidades priorizadas.
Respuesta:
    La naturaleza de la institución y las condiciones de elegibilidad lo dicen. </t>
      </text>
    </comment>
    <comment ref="C30" authorId="1" shapeId="0" xr:uid="{6BA186B4-A136-4657-AF58-946F4486039E}">
      <text>
        <t>[Comentario encadenado]
Su versión de Excel le permite leer este comentario encadenado; sin embargo, las ediciones que se apliquen se quitarán si el archivo se abre en una versión más reciente de Excel. Más información: https://go.microsoft.com/fwlink/?linkid=870924
Comentario:
    Especifiquen solamente lo que corresponde a 2028, no el acumulado hasta ese año como indica el apartado de comentarios.
Respuesta:
    Lo cambié a la meta de 2029</t>
      </text>
    </comment>
    <comment ref="C36" authorId="2" shapeId="0" xr:uid="{4CD84582-5DC4-4AC9-8A86-AD69252D8A34}">
      <text>
        <t>[Comentario encadenado]
Su versión de Excel le permite leer este comentario encadenado; sin embargo, las ediciones que se apliquen se quitarán si el archivo se abre en una versión más reciente de Excel. Más información: https://go.microsoft.com/fwlink/?linkid=870924
Comentario:
    En el producto y el indicador no se especifica que se mida o entregue únicamente a NNA de hogares vulnerables o comunidades priorizadas.
Respuesta:
    Por la naturaleza de la institución (solo trabajan con ICV 1 y 2) y en las condiciones de elegibilidad pusimos que eran NNA en condiciones de vulnerabilidad.</t>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tc={019F7065-6616-48DA-8629-6826900FF848}</author>
    <author>tc={9D8058D1-FF42-4565-ADC7-8B49AAEF61A0}</author>
  </authors>
  <commentList>
    <comment ref="C8" authorId="0" shapeId="0" xr:uid="{019F7065-6616-48DA-8629-6826900FF848}">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En el producto y el indicador no se especifica que se mida o entregue únicamente a NNA de hogares vulnerables o comunidades priorizadas.
Respuesta:
    La naturaleza de la institución y las condiciones de elegibilidad lo dicen. </t>
      </text>
    </comment>
    <comment ref="C31" authorId="1" shapeId="0" xr:uid="{9D8058D1-FF42-4565-ADC7-8B49AAEF61A0}">
      <text>
        <t>[Comentario encadenado]
Su versión de Excel le permite leer este comentario encadenado; sin embargo, las ediciones que se apliquen se quitarán si el archivo se abre en una versión más reciente de Excel. Más información: https://go.microsoft.com/fwlink/?linkid=870924
Comentario:
    No puede ser acumulada, esto significaría que se suman los porcentajes de los 4 trimestres y daría más de 100%.</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tc={609B3D85-447F-4738-A7A1-5F536E7629B8}</author>
    <author>tc={0A0ED893-1A99-424F-9717-A1798502B61E}</author>
    <author>tc={9A6379F0-296A-4CED-8A0C-19B94AC408E1}</author>
    <author>tc={3835D74B-B741-4EF3-BF83-35461474D96B}</author>
    <author>tc={99E6A20A-4267-4CBB-A244-56BC38612EAE}</author>
    <author>tc={7B766D6E-01AD-4003-862F-7726254691A0}</author>
    <author>tc={D5EF30D7-4C1A-4017-A40F-563E4ADEBD1E}</author>
    <author>tc={A76CA8DA-3062-4C22-852D-38A72097DF19}</author>
    <author>tc={C0E1E345-C940-4608-8416-AAEB3576BFBB}</author>
    <author>tc={C58F12C2-48FA-4263-89F7-1F5926A9304B}</author>
    <author>tc={6AAB6918-C77F-422A-9A17-517F2FB2142A}</author>
    <author>tc={74915E5C-E2F2-481A-A2F9-6D26CFCF297B}</author>
    <author>tc={AB5A5DD3-F459-4435-A571-2ED9F5985A4C}</author>
  </authors>
  <commentList>
    <comment ref="C3" authorId="0" shapeId="0" xr:uid="{609B3D85-447F-4738-A7A1-5F536E7629B8}">
      <text>
        <t>[Comentario encadenado]
Su versión de Excel le permite leer este comentario encadenado; sin embargo, las ediciones que se apliquen se quitarán si el archivo se abre en una versión más reciente de Excel. Más información: https://go.microsoft.com/fwlink/?linkid=870924
Comentario:
    El efecto es directo si es sobre la CI. Si es un factor que afecta a otro factor, entonces es indirecto. Revisar todos los efectos y asegurar que los clasifican en consonancia con las relaciones causales que establecen para cada factor.
Respuesta:
    Esta fue la lógica utilizada para elegir el tipo de efecto. 
Respuesta:
    Aun hay casos que revisar,
Respuesta:
    Favor revisar nueva vez, hemos respondido a los comentarios en el MC</t>
      </text>
    </comment>
    <comment ref="D3" authorId="1" shapeId="0" xr:uid="{0A0ED893-1A99-424F-9717-A1798502B61E}">
      <text>
        <t>[Comentario encadenado]
Su versión de Excel le permite leer este comentario encadenado; sin embargo, las ediciones que se apliquen se quitarán si el archivo se abre en una versión más reciente de Excel. Más información: https://go.microsoft.com/fwlink/?linkid=870924
Comentario:
    Aquí deben colocar una declaración sobre la relación causal entre el factor identificado y la condición de interés (cuando son directos) o sobre otros factores (cuando son indirectos). Comentarios e información adicionales, efectos, etc., pónganlos en las casillas correspondientes de la tabla.
Esta oración debe indicar cómo una cosa provoca la otra.
Respuesta:
    Bien
Respuesta:
    Aun hay casos que revisar.
Respuesta:
    Revisar de nuevo</t>
      </text>
    </comment>
    <comment ref="D4" authorId="2" shapeId="0" xr:uid="{9A6379F0-296A-4CED-8A0C-19B94AC408E1}">
      <text>
        <t>[Comentario encadenado]
Su versión de Excel le permite leer este comentario encadenado; sin embargo, las ediciones que se apliquen se quitarán si el archivo se abre en una versión más reciente de Excel. Más información: https://go.microsoft.com/fwlink/?linkid=870924
Comentario:
    Ejemplo de redacción:
El inicio temprano de actividad sexual aumenta la probabilidad de embarazo adolescente.
Respuesta:
    La parte sobre acceso a educación sexual y métodos anticonceptivos no se asocia al factor. Sepárenlo o aclaren a qué se refieren en la parte de hallazgos o comentarios.
Respuesta:
    Listo
Respuesta:
    Confirmar cuál opción se alinea con la relación causal que quieren establecer:
1. Efecto directo:
1.1. El inicio temprano de actividad sexual aumenta la probabilidad de embarazo en adolescentes.
2. Efecto indirecto:
2.1. El inicio temprano de actividad sexual aumenta el tiempo de exposición al riesgo de embarazo.
2.2. Un mayor tiempo de exposición al riesgo de embarazo aumenta la probabilidad de embarazo en adolescentes.
Cuando establezcan un efecto indirecto, debe ser sobre otro factor y luego deben agregar otra línea que describa el efecto de ese factor sobre la condición de interés. Factor 1 incide sobre factor 2, factor 2 incide sobre condición de interés.
En cambio, el efecto directo debe ser sobre la condición de interés.
Si lo que quieren es explicar cómo el inicio temprano de relaciones sexuales aumenta la probabilidad de embarazo (por el mayor tiempo de exposición), háganlo en hallazgos, no en el enunciado de relación causal.
Respuesta:
    Tiene un efecto indirecto, por lo que describe en el 2.2, hice el cambio sugerido
Respuesta:
    Si es indirecto tendrías que colocar 2 líneas, una que sea iniciación sexual temprana con el efecto indirecto 2.1. Y otra que sea Tiempo de exposición o algo por el estilo, con el efecto directo 2.2.
Respuesta:
    REvisar
Respuesta:
    Volví a revisar, integrando una oración compuesta de tres partes. Factor 1: iniciacion sexual temprana; factor 2 exposición sexual; Condición de interes</t>
      </text>
    </comment>
    <comment ref="I4" authorId="3" shapeId="0" xr:uid="{3835D74B-B741-4EF3-BF83-35461474D96B}">
      <text>
        <t>[Comentario encadenado]
Su versión de Excel le permite leer este comentario encadenado; sin embargo, las ediciones que se apliquen se quitarán si el archivo se abre en una versión más reciente de Excel. Más información: https://go.microsoft.com/fwlink/?linkid=870924
Comentario:
    Afirman que estas adolescentes presentan mayor probabilidad de embarazo, pero no explican qué dice el documento al respecto, si hay algún otro factor además de la edad que se relacione con esa probabilidad, si se comprobó, etc.
Respuesta:
    Listo</t>
      </text>
    </comment>
    <comment ref="D6" authorId="4" shapeId="0" xr:uid="{99E6A20A-4267-4CBB-A244-56BC38612EAE}">
      <text>
        <t>[Comentario encadenado]
Su versión de Excel le permite leer este comentario encadenado; sin embargo, las ediciones que se apliquen se quitarán si el archivo se abre en una versión más reciente de Excel. Más información: https://go.microsoft.com/fwlink/?linkid=870924
Comentario:
    “limitando la autonomía de niñas y adolescentes” es un efecto. No es parte de la relación causal. Podrían incluirlo en otro campo.
Respuesta:
    Listo
Respuesta:
    Nuevamente, la distinción entre efecto directo o indirecto. Deben determinarlo. Porque ponen que el factor es indirecto, pero lo relacionan también con la condición de interés.
Respuesta:
    Si, pero está en cadena. La descripción de la relación no es directa. (1) Normas tradicionales/nocivas - (2) refuerzan roles de género - (3) que luego legitiman UT/EA
Respuesta:
    La cadena deben separarla en 2 partes. Una es indirecta, la primera parte. Otra es directa, la segunda.
Respuesta:
    Normas sociales y patrones culturales nocivos → refuerzan la aceptación familiar y comunitaria de las uniones tempranas (efecto indirecto).
La aceptación de las uniones tempranas → incrementa la incidencia de embarazo adolescente y vulnera el desarrollo integral de niñas y adolescentes (efecto sobre la condición de interés). sería algo como esto?</t>
      </text>
    </comment>
    <comment ref="K6" authorId="5" shapeId="0" xr:uid="{7B766D6E-01AD-4003-862F-7726254691A0}">
      <text>
        <t>[Comentario encadenado]
Su versión de Excel le permite leer este comentario encadenado; sin embargo, las ediciones que se apliquen se quitarán si el archivo se abre en una versión más reciente de Excel. Más información: https://go.microsoft.com/fwlink/?linkid=870924
Comentario:
    Incluir enlace al documento.
Respuesta:
    Documento sin enlace, podemos subir a una carpeta compartida aquellos docs que no tengan enlace. 
Respuesta:
    Colocar el enlace de la carpeta cuando lo tengan y que permita el acceso a quien tenga el enlace.
Respuesta:
    Listo</t>
      </text>
    </comment>
    <comment ref="D7" authorId="6" shapeId="0" xr:uid="{D5EF30D7-4C1A-4017-A40F-563E4ADEBD1E}">
      <text>
        <t>[Comentario encadenado]
Su versión de Excel le permite leer este comentario encadenado; sin embargo, las ediciones que se apliquen se quitarán si el archivo se abre en una versión más reciente de Excel. Más información: https://go.microsoft.com/fwlink/?linkid=870924
Comentario:
    El enunciado “La pobreza incrementa la probabilidad de embarazo y maternidad precoz” que está en el resumen de hallazgos define la relación causal.
Lo que han colocado aquí pueden moverlo a esa sección o a comentarios.
Respuesta:
    Listo</t>
      </text>
    </comment>
    <comment ref="D8" authorId="7" shapeId="0" xr:uid="{A76CA8DA-3062-4C22-852D-38A72097DF19}">
      <text>
        <t>[Comentario encadenado]
Su versión de Excel le permite leer este comentario encadenado; sin embargo, las ediciones que se apliquen se quitarán si el archivo se abre en una versión más reciente de Excel. Más información: https://go.microsoft.com/fwlink/?linkid=870924
Comentario:
    Este enunciado establece una relación causal entre la deserción y el desarrollo de proyectos de vida. Por tanto, sería un factor indirecto y luego tendría que haber un factor directo relacionado con proyectos de vida alternativos. O tendrían que justificar la causalidad directamente con el embarazo adolescente o las uniones tempranas.
Respuesta:
    Asociar este enunciado a la condición de interés: Ejemplo: la deserción escolar limita el acceso a la educación sexual,  limita las oportunidades de desarrollo personal y profesional y aumenta las posibilidades o riesgos de incurrir a una relación de embarazo a temprano edad. 
Respuesta:
    Revisar el nuevo enunciado. 
Respuesta:
    El enunciado establece que la condición de interés causa el factor. Para poder colocar este factor, la relación debe presentarse al contrario: el factor causa la condición de interés.
Respuesta:
    Revisar</t>
      </text>
    </comment>
    <comment ref="I8" authorId="8" shapeId="0" xr:uid="{C0E1E345-C940-4608-8416-AAEB3576BFBB}">
      <text>
        <t>[Comentario encadenado]
Su versión de Excel le permite leer este comentario encadenado; sin embargo, las ediciones que se apliquen se quitarán si el archivo se abre en una versión más reciente de Excel. Más información: https://go.microsoft.com/fwlink/?linkid=870924
Comentario:
    Este hallazgo valida la deserción como consecuencia del embarazo, no como causa. Deben incorporar los argumentos que lo justifiquen como causa. Puede tener la dualidad de ser tanto causa como consecuencia, pero para estar como factor causal deben justificarlo como tal.
Respuesta:
    Revisar resumen de hallazgos donde se subraya la deserción como causa. 
Respuesta:
    Esto valida que el embarazo es causa de la deserción. No que la deserción cause embarazo.
El modelo causal debe incluir los factores que causan o provocan el embarazo. No las consecuencias que conlleva. Esto puede mencionarse en las implicaciones para el desarrollo en la ficha de condición de interés.
Respuesta:
    Aun está pendiente revisar la evidencia que sostiene la relación causal planteada.
Respuesta:
    Reformulado, revisar
Respuesta:
    Cambiamos la evidencia a otra</t>
      </text>
    </comment>
    <comment ref="D9" authorId="9" shapeId="0" xr:uid="{C58F12C2-48FA-4263-89F7-1F5926A9304B}">
      <text>
        <t>[Comentario encadenado]
Su versión de Excel le permite leer este comentario encadenado; sin embargo, las ediciones que se apliquen se quitarán si el archivo se abre en una versión más reciente de Excel. Más información: https://go.microsoft.com/fwlink/?linkid=870924
Comentario:
    Este planteamiento es de un efecto directo.
Respuesta:
    Listo
Respuesta:
    Partiendo desde la condición de interés o población objetivo Recomendaría  revisar la redacción  de este enunciado dado que  hace referencia al embarazo no planificado, y daría origen a la siguiente cuestionante  ¿ Sí el embarazo fuese  planificado estaría bien? En vez de embarazo no planificado pudiera ser : Embarazo Precoz. 
Respuesta:
    Listo</t>
      </text>
    </comment>
    <comment ref="I9" authorId="10" shapeId="0" xr:uid="{6AAB6918-C77F-422A-9A17-517F2FB2142A}">
      <text>
        <t>[Comentario encadenado]
Su versión de Excel le permite leer este comentario encadenado; sin embargo, las ediciones que se apliquen se quitarán si el archivo se abre en una versión más reciente de Excel. Más información: https://go.microsoft.com/fwlink/?linkid=870924
Comentario:
    Abundar sobre el planteamiento de la causalidad.
Respuesta:
    Modificado</t>
      </text>
    </comment>
    <comment ref="D10" authorId="11" shapeId="0" xr:uid="{74915E5C-E2F2-481A-A2F9-6D26CFCF297B}">
      <text>
        <t>[Comentario encadenado]
Su versión de Excel le permite leer este comentario encadenado; sin embargo, las ediciones que se apliquen se quitarán si el archivo se abre en una versión más reciente de Excel. Más información: https://go.microsoft.com/fwlink/?linkid=870924
Comentario:
    Esta información debe colocarse en hallazgos o comentarios según corresponda.
El enunciado que está en los hallazgos puede servir para definir la relación causal de forma más pertinente:
“El acceso limitado a servicios a servicios de salud sexual y reproductiva integrales mantiene la persistencia del embarazo adolescente”.
Respuesta:
    Pueden tomar de ejemplo las anteriores y establecer la relación causal con un enunciado. 
Respuesta:
    Revisar
Respuesta:
    Considero oportuno revisar la redacción de cara a la relación con el concepto o factor causal por las siguientes razones 1) La expresión falta de acceso accesible pareciera ser cacofónica o repetitiva. 
2) Que el enunciado muestre relación con  con el concepto o factor causal. 
Ejemplo: Falta de acceso a servicios de salud sexual y reproductiva integrales..... 
En otro orden para futuros casos sería recomendable evitar los conceptos generales a modo de ejemplo: servicios accesibles o básicos pueden ser muchos en este sentido mientras mayor  especificidad exista mejor compresión habría. 
En sentido general excelente trabajo algunos detalles de forma de a los fines ...
Respuesta:
    He movido el enunciado que estaba aquí hacia los hallazgos. Asimismo, lo que estaba en comentarios. Validar eso.
También validar la pertinencia del enunciado que he colocado aquí.
Respuesta:
    Bien</t>
      </text>
    </comment>
    <comment ref="D11" authorId="12" shapeId="0" xr:uid="{AB5A5DD3-F459-4435-A571-2ED9F5985A4C}">
      <text>
        <t>[Comentario encadenado]
Su versión de Excel le permite leer este comentario encadenado; sin embargo, las ediciones que se apliquen se quitarán si el archivo se abre en una versión más reciente de Excel. Más información: https://go.microsoft.com/fwlink/?linkid=870924
Comentario:
    Esta información debe colocarse en hallazgos o comentarios según corresponda.
El enunciado que está en los hallazgos  puede servir para definir la relación causal de forma más pertinente:
“La ausencia de protocolos judiciales efectivos y la falta de especialización en el sistema de justicia contribuyen a la impunidad en casos de violencia sexual y uniones forzadas”.
Respuesta:
    En adición al ejemplo citado el documento deja entrever pudiera haber  un enunciados orientado a la  impunidad ante la violación de los derechos sexuales o  marco jurídicos que garanticen los derechos sexuales y reproductivos 
Respuesta:
    Listo. Revisar
Respuesta:
    Están asociando el factor a otro factor, el de Normas sociales y patrones culturales nocivos. O sea, que establecen una relación indirecta, en lugar de directa.
¿A qué se refieren con “omisión”? ¿Qué se está omitiendo? ¿O es más bien falta de capacidades, entrenamiento, personal, voluntad, etc.? Sean más claros al respecto.
Respuesta:
    Modificamos este factor causal, favor revisar la nueva integración
Respuesta:
    Esta listo</t>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tc={CC125459-335A-4A5D-8E52-5BCFDC5FC5AF}</author>
    <author>tc={F14C4ED3-90B5-4597-B96C-19CEB067C883}</author>
    <author>tc={19205A0E-A7AF-4400-8870-A47BFCBA74F3}</author>
  </authors>
  <commentList>
    <comment ref="C8" authorId="0" shapeId="0" xr:uid="{CC125459-335A-4A5D-8E52-5BCFDC5FC5AF}">
      <text>
        <t>[Comentario encadenado]
Su versión de Excel le permite leer este comentario encadenado; sin embargo, las ediciones que se apliquen se quitarán si el archivo se abre en una versión más reciente de Excel. Más información: https://go.microsoft.com/fwlink/?linkid=870924
Comentario:
    En el producto y el indicador no se especifica que se mida o entregue únicamente a NNA de hogares vulnerables o comunidades priorizadas.
Respuesta:
    Por la naturaleza de la institución (solo trabajan con ICV 1 y 2) y en las condiciones de elegibilidad pusimos que eran NNA en condiciones de vulnerabilidad.</t>
      </text>
    </comment>
    <comment ref="C30" authorId="1" shapeId="0" xr:uid="{F14C4ED3-90B5-4597-B96C-19CEB067C883}">
      <text>
        <t>[Comentario encadenado]
Su versión de Excel le permite leer este comentario encadenado; sin embargo, las ediciones que se apliquen se quitarán si el archivo se abre en una versión más reciente de Excel. Más información: https://go.microsoft.com/fwlink/?linkid=870924
Comentario:
    Especifiquen solamente lo que corresponde a 2028, no el acumulado hasta ese año como indica el apartado de comentarios.
Respuesta:
    Lo cambié a la meta de 2029</t>
      </text>
    </comment>
    <comment ref="C36" authorId="2" shapeId="0" xr:uid="{19205A0E-A7AF-4400-8870-A47BFCBA74F3}">
      <text>
        <t>[Comentario encadenado]
Su versión de Excel le permite leer este comentario encadenado; sin embargo, las ediciones que se apliquen se quitarán si el archivo se abre en una versión más reciente de Excel. Más información: https://go.microsoft.com/fwlink/?linkid=870924
Comentario:
    En el producto y el indicador no se especifica que se mida o entregue únicamente a NNA de hogares vulnerables o comunidades priorizadas.
Respuesta:
    Por la naturaleza de la institución (solo trabajan con ICV 1 y 2) y en las condiciones de elegibilidad pusimos que eran NNA en condiciones de vulnerabilidad.</t>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tc={1730CB5E-57A4-41E3-B66B-1593EC492473}</author>
    <author>tc={B1ADC5F1-0424-4196-83F9-A7F6C9501081}</author>
  </authors>
  <commentList>
    <comment ref="C8" authorId="0" shapeId="0" xr:uid="{1730CB5E-57A4-41E3-B66B-1593EC492473}">
      <text>
        <t>[Comentario encadenado]
Su versión de Excel le permite leer este comentario encadenado; sin embargo, las ediciones que se apliquen se quitarán si el archivo se abre en una versión más reciente de Excel. Más información: https://go.microsoft.com/fwlink/?linkid=870924
Comentario:
    En el producto y el indicador no se especifica que se mida o entregue únicamente a NNA de hogares vulnerables o comunidades priorizadas.
Respuesta:
    Por la naturaleza de la institución (solo trabajan con ICV 1 y 2) y en las condiciones de elegibilidad pusimos que eran NNA en condiciones de vulnerabilidad.</t>
      </text>
    </comment>
    <comment ref="C31" authorId="1" shapeId="0" xr:uid="{B1ADC5F1-0424-4196-83F9-A7F6C9501081}">
      <text>
        <t>[Comentario encadenado]
Su versión de Excel le permite leer este comentario encadenado; sin embargo, las ediciones que se apliquen se quitarán si el archivo se abre en una versión más reciente de Excel. Más información: https://go.microsoft.com/fwlink/?linkid=870924
Comentario:
    No puede ser acumulada, esto significaría que se suman los porcentajes de los 4 trimestres y daría más de 100%.</t>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tc={BE844D9E-94C4-4BDE-A72F-7294B94817CD}</author>
    <author>tc={26DA2C56-29B0-4304-AD00-C8DD3567147B}</author>
    <author>tc={32CE1D25-8CEA-4622-8923-C53EFD84CCEA}</author>
  </authors>
  <commentList>
    <comment ref="C17" authorId="0" shapeId="0" xr:uid="{BE844D9E-94C4-4BDE-A72F-7294B94817CD}">
      <text>
        <t>[Comentario encadenado]
Su versión de Excel le permite leer este comentario encadenado; sin embargo, las ediciones que se apliquen se quitarán si el archivo se abre en una versión más reciente de Excel. Más información: https://go.microsoft.com/fwlink/?linkid=870924
Comentario:
    El nombre y la caracterización del producto en la ficha 12 no dice que el servicio se hará exclusivamente en los municipios priorizados. Si se va a hacer así, entonces habrá que revisar eso. Si no se va a hacer así, entonces debe ajustarse el indicador.
Las variables no son congruentes. El numerador no especifica que sea en territorios priorizados, pero el denominador sí. Eso hay que corregirlo, según lo que se decida sobre el punto anterior.
Respuesta:
    Las variables fueron ajustadas por el SNS. Ahora cambiaremos la 12 para especificar que es en territorios priorizados</t>
      </text>
    </comment>
    <comment ref="C31" authorId="1" shapeId="0" xr:uid="{26DA2C56-29B0-4304-AD00-C8DD3567147B}">
      <text>
        <t>[Comentario encadenado]
Su versión de Excel le permite leer este comentario encadenado; sin embargo, las ediciones que se apliquen se quitarán si el archivo se abre en una versión más reciente de Excel. Más información: https://go.microsoft.com/fwlink/?linkid=870924
Comentario:
    No puede ser acumulada, esto significaría que se suman los porcentajes de los 4 trimestres y daría más de 100%.
Respuesta:
    Listo</t>
      </text>
    </comment>
    <comment ref="E36" authorId="2" shapeId="0" xr:uid="{32CE1D25-8CEA-4622-8923-C53EFD84CCEA}">
      <text>
        <t>[Comentario encadenado]
Su versión de Excel le permite leer este comentario encadenado; sin embargo, las ediciones que se apliquen se quitarán si el archivo se abre en una versión más reciente de Excel. Más información: https://go.microsoft.com/fwlink/?linkid=870924
Comentario:
    Verificar si realmente podrán obtener esta información, pues no fue posible desagregación para la estimación de la población objetivo.
Respuesta:
    También confirmar si se considerará el censo siempre o las estimaciones poblacionales de la ONE.
Respuesta:
    Dado el tamaño de la población objetivo, la estimación de la meta no parece realista, o al menos, deberán explicar de dónde sacarán la información.</t>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tc={3C311500-96C4-4697-8863-3F6CCFFD1FAB}</author>
    <author>tc={A1DBC493-6E02-4A78-A01B-C96C9E1CC798}</author>
    <author>tc={F4E28AD1-C853-4A19-BC38-023D3DEC58C0}</author>
  </authors>
  <commentList>
    <comment ref="C17" authorId="0" shapeId="0" xr:uid="{3C311500-96C4-4697-8863-3F6CCFFD1FAB}">
      <text>
        <t>[Comentario encadenado]
Su versión de Excel le permite leer este comentario encadenado; sin embargo, las ediciones que se apliquen se quitarán si el archivo se abre en una versión más reciente de Excel. Más información: https://go.microsoft.com/fwlink/?linkid=870924
Comentario:
    El nombre y la caracterización del producto en la ficha 12 no dice que el servicio se hará exclusivamente en los municipios priorizados. Si se va a hacer así, entonces habrá que revisar eso. Si no se va a hacer así, entonces debe ajustarse el indicador.
Las variables no son congruentes. El numerador no especifica que sea en territorios priorizados, pero el denominador sí. Eso hay que corregirlo, según lo que se decida sobre el punto anterior.
Respuesta:
    Las variables fueron ajustadas por el SNS. Ahora cambiaremos la 12 para especificar que es en territorios priorizados</t>
      </text>
    </comment>
    <comment ref="C31" authorId="1" shapeId="0" xr:uid="{A1DBC493-6E02-4A78-A01B-C96C9E1CC798}">
      <text>
        <t>[Comentario encadenado]
Su versión de Excel le permite leer este comentario encadenado; sin embargo, las ediciones que se apliquen se quitarán si el archivo se abre en una versión más reciente de Excel. Más información: https://go.microsoft.com/fwlink/?linkid=870924
Comentario:
    No puede ser acumulada, esto significaría que se suman los porcentajes de los 4 trimestres y daría más de 100%.
Respuesta:
    Listo</t>
      </text>
    </comment>
    <comment ref="E36" authorId="2" shapeId="0" xr:uid="{F4E28AD1-C853-4A19-BC38-023D3DEC58C0}">
      <text>
        <t>[Comentario encadenado]
Su versión de Excel le permite leer este comentario encadenado; sin embargo, las ediciones que se apliquen se quitarán si el archivo se abre en una versión más reciente de Excel. Más información: https://go.microsoft.com/fwlink/?linkid=870924
Comentario:
    Verificar si realmente podrán obtener esta información, pues no fue posible desagregación para la estimación de la población objetivo.
Respuesta:
    También confirmar si se considerará el censo siempre o las estimaciones poblacionales de la ONE.
Respuesta:
    Dado el tamaño de la población objetivo, la estimación de la meta no parece realista, o al menos, deberán explicar de dónde sacarán la información.</t>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tc={2148055C-CB89-4B40-9FBD-09DC8CC1B6AC}</author>
  </authors>
  <commentList>
    <comment ref="D27" authorId="0" shapeId="0" xr:uid="{2148055C-CB89-4B40-9FBD-09DC8CC1B6AC}">
      <text>
        <t>[Comentario encadenado]
Su versión de Excel le permite leer este comentario encadenado; sin embargo, las ediciones que se apliquen se quitarán si el archivo se abre en una versión más reciente de Excel. Más información: https://go.microsoft.com/fwlink/?linkid=870924
Comentario:
    No puede ser un periodo que no ha cerrado.
Respuesta:
    Cambiada la fecha, el # de establecimientos del año anterior permanece</t>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tc={BC152688-6EFA-4CAB-97C5-FD09CB4102B7}</author>
    <author>tc={A58C2FE5-A86A-438C-B6B2-2123E8F0EFDA}</author>
    <author>tc={EE571E79-EF92-41DE-8ECF-6DA7EBC172B0}</author>
    <author>tc={9FF8753E-1EDA-43B7-AB2C-D6CFA216063E}</author>
    <author>tc={77853705-2E64-40CF-9A29-C2D7F274B230}</author>
    <author>tc={8BF01C9F-8BC9-43DA-A1FF-18C36CA5C1C2}</author>
  </authors>
  <commentList>
    <comment ref="J5" authorId="0" shapeId="0" xr:uid="{BC152688-6EFA-4CAB-97C5-FD09CB4102B7}">
      <text>
        <t>[Comentario encadenado]
Su versión de Excel le permite leer este comentario encadenado; sin embargo, las ediciones que se apliquen se quitarán si el archivo se abre en una versión más reciente de Excel. Más información: https://go.microsoft.com/fwlink/?linkid=870924
Comentario:
    Pendiente
Respuesta:
    Listo</t>
      </text>
    </comment>
    <comment ref="G8" authorId="1" shapeId="0" xr:uid="{A58C2FE5-A86A-438C-B6B2-2123E8F0EFDA}">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Sería oportuno revaluar si el propósito es que las meta se mantenga igual durante los 4 años,  lo recomendable de cada meta es mejorar progresivamente  o justificar o aclarar por que la meta sería la misma. </t>
      </text>
    </comment>
    <comment ref="G11" authorId="2" shapeId="0" xr:uid="{EE571E79-EF92-41DE-8ECF-6DA7EBC172B0}">
      <text>
        <t>[Comentario encadenado]
Su versión de Excel le permite leer este comentario encadenado; sin embargo, las ediciones que se apliquen se quitarán si el archivo se abre en una versión más reciente de Excel. Más información: https://go.microsoft.com/fwlink/?linkid=870924
Comentario:
    Ajustado los valores estaban invertidos. 
( los absolutos en el indicador % y viceversa)
Respuesta:
    Bien</t>
      </text>
    </comment>
    <comment ref="G17" authorId="3" shapeId="0" xr:uid="{9FF8753E-1EDA-43B7-AB2C-D6CFA216063E}">
      <text>
        <t>[Comentario encadenado]
Su versión de Excel le permite leer este comentario encadenado; sin embargo, las ediciones que se apliquen se quitarán si el archivo se abre en una versión más reciente de Excel. Más información: https://go.microsoft.com/fwlink/?linkid=870924
Comentario:
    Por qué no está disponible?
Respuesta:
    La entrega de este apoyo económico se ha formulado a modo de piloto por 3 años. Luego de este periodo se revisará su efectividad y estimaciones futuras. Por tanto, no se ha estimado una meta para 2029.</t>
      </text>
    </comment>
    <comment ref="F20" authorId="4" shapeId="0" xr:uid="{77853705-2E64-40CF-9A29-C2D7F274B230}">
      <text>
        <t>[Comentario encadenado]
Su versión de Excel le permite leer este comentario encadenado; sin embargo, las ediciones que se apliquen se quitarán si el archivo se abre en una versión más reciente de Excel. Más información: https://go.microsoft.com/fwlink/?linkid=870924
Comentario:
    ¿Sería la misma cantidad de participantes  todos los años? sería recomendable justificarlos o revaluarlo dado que las metas están supuesta a mejorarse cada año ya sea por lesiones aprendidas u otras razones.
Respuesta:
    Será la misma, incluiré un comentario de justificación</t>
      </text>
    </comment>
    <comment ref="D22" authorId="5" shapeId="0" xr:uid="{8BF01C9F-8BC9-43DA-A1FF-18C36CA5C1C2}">
      <text>
        <t>[Comentario encadenado]
Su versión de Excel le permite leer este comentario encadenado; sin embargo, las ediciones que se apliquen se quitarán si el archivo se abre en una versión más reciente de Excel. Más información: https://go.microsoft.com/fwlink/?linkid=870924
Comentario:
    Cuando hayan aclarado de dónde obtendrán la información de población por municipio, hay que revisar si esto es realista. Si no tienen info por municipio, entonces esto me parece alto, dada la población objetivo.
Si tiene info sobre población por municipio y grupos etarios, entonces debería reconsiderarse la fuente para la definición de la población objetivo.</t>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tc={D9EFE26A-5C38-4BFD-B8D2-CD60C7B19888}</author>
  </authors>
  <commentList>
    <comment ref="K4" authorId="0" shapeId="0" xr:uid="{D9EFE26A-5C38-4BFD-B8D2-CD60C7B19888}">
      <text>
        <t>[Comentario encadenado]
Su versión de Excel le permite leer este comentario encadenado; sin embargo, las ediciones que se apliquen se quitarán si el archivo se abre en una versión más reciente de Excel. Más información: https://go.microsoft.com/fwlink/?linkid=870924
Comentario:
    Revisar durante el 2do semestre de 2028 no permitirá rediseñar para 2029 si fuera necesario, como establecen en la justificación. Para que sea oportuno para 2029, la revisión tendría que hacerse en el 1er semestre de 2028.
Respuesta:
    Modificado
Respuesta:
    Permanece en 2do semestre pues se espera rediseñar para 2030</t>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tc={A6EBF854-A96D-4535-8010-0466D128BDA0}</author>
    <author>tc={66FF939B-E8B7-4142-84AD-25E08F244AA8}</author>
    <author>tc={F9E7ED5A-A168-4847-83F5-603314EFBD7F}</author>
    <author>tc={513D7AF2-7A8E-4AF7-AD5E-DAF94199E1B0}</author>
    <author>tc={3B9383D3-371D-4664-9C64-762881111986}</author>
    <author>tc={4CBFFC21-DE9A-4CB6-A84C-885773E4030F}</author>
    <author>tc={1A2E3907-8B7F-43A7-8442-19BD95F17342}</author>
    <author>tc={7B3061BC-FC8F-4EB4-8D3E-2A45A692F8CE}</author>
    <author>tc={192CFB2E-21C4-4C24-8844-859AC70A1CE6}</author>
  </authors>
  <commentList>
    <comment ref="H12" authorId="0" shapeId="0" xr:uid="{A6EBF854-A96D-4535-8010-0466D128BDA0}">
      <text>
        <t>[Comentario encadenado]
Su versión de Excel le permite leer este comentario encadenado; sin embargo, las ediciones que se apliquen se quitarán si el archivo se abre en una versión más reciente de Excel. Más información: https://go.microsoft.com/fwlink/?linkid=870924
Comentario:
    Actualizado a los fines que este con conformidad el producto vigente 
Respuesta:
    Gracias</t>
      </text>
    </comment>
    <comment ref="L15" authorId="1" shapeId="0" xr:uid="{66FF939B-E8B7-4142-84AD-25E08F244AA8}">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Actualizado agregada la actividad vigente y código vigente de este producto 
 Dado que no se confirmo si sería elimmada.  
Respuesta:
    Es la misma actividad, de Dirección y Coordinación que tiene reajustada la redacción según la reformulación </t>
      </text>
    </comment>
    <comment ref="L16" authorId="2" shapeId="0" xr:uid="{F9E7ED5A-A168-4847-83F5-603314EFBD7F}">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Ajustada dado que  al actividad vigente dado que tenia la misma esencia y el mismo código, en caso que querer eliminarla favor indicarlo en la columna de comentarios . 
Adjunto una propuesta para resumirla dado que el nombre de la actividad es un poco extenso: Fortalecimiento del Sistema de Protección y la gobernanza territorial para coordinar sectores en la prevención y atención de uniones tempranas y embarazo adolescente.
Respuesta:
    Se mantiene la actividad con ciertos cambios en la redacción. Ya fue ajustada según se propone. </t>
      </text>
    </comment>
    <comment ref="N16" authorId="3" shapeId="0" xr:uid="{513D7AF2-7A8E-4AF7-AD5E-DAF94199E1B0}">
      <text>
        <t>[Comentario encadenado]
Su versión de Excel le permite leer este comentario encadenado; sin embargo, las ediciones que se apliquen se quitarán si el archivo se abre en una versión más reciente de Excel. Más información: https://go.microsoft.com/fwlink/?linkid=870924
Comentario:
    Este clasificador funcional ha sido definido en base a que las principales acciones dentro del alcance de las actividades se alinean también al alcance del clasificador mismo, en el cual se contemplan: 1. Leyes y normativas que garanticen el ejercicio de los derechos sexuales y derechos reproductivos de las personas, 2. Diseño de Planes Nacionales e Interinstitucionales de igualdad y equidad de género, 3. Programas para la sensibilización y capacitación en cultura de igualdad en las escuelas y centros educativos, y 4. Formaciones y sensibilizaciones para transversalizar, promover y garantizar la igualdad de género en servicios a la ciudadanía incluyendo salud, educación, seguridad, entre otras.</t>
      </text>
    </comment>
    <comment ref="L17" authorId="4" shapeId="0" xr:uid="{3B9383D3-371D-4664-9C64-762881111986}">
      <text>
        <t>[Comentario encadenado]
Su versión de Excel le permite leer este comentario encadenado; sin embargo, las ediciones que se apliquen se quitarán si el archivo se abre en una versión más reciente de Excel. Más información: https://go.microsoft.com/fwlink/?linkid=870924
Comentario:
    ajustado según el nombre que se encuentra en el sistema, dado que la variación era leve y el código 0004 era mismo. Favor confirmar si permanecerá 
Respuesta:
    Esta actividad es similar a la vigente, sin embargo cambió su redacción. Ya la he reajustado nuevamente.</t>
      </text>
    </comment>
    <comment ref="H18" authorId="5" shapeId="0" xr:uid="{4CBFFC21-DE9A-4CB6-A84C-885773E4030F}">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Este programa se parece al 08 - Niñas, niños y adolescentes incorporados a programas y actividades culturales, deportivas, de ocio y esparcimiento para el desarrollo de habilidades sociales y proyectos de vida alternativos. 
Favor confirmar si el producto si el producto cambiará?
Si la respuesta es afirmativa ¿ las actividades que tenia este producto permanecerán?
Si al respuesta es negativa favor y el producto 08 permanecerá vigente favor colocarlos en la matriz con las actividades correspondiente
Respuesta:
    El producto en esencia es el mismo, sin embargo varía la redacción, por lo que debe tomarse en cuenta esta propuesta re reajuste, considerando también as actividades. </t>
      </text>
    </comment>
    <comment ref="L21" authorId="6" shapeId="0" xr:uid="{1A2E3907-8B7F-43A7-8442-19BD95F17342}">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En la estructura vigente este producto cuenta con las siguiente actividades: 0001 - Diseño e implementación de programas dirigidos a NNA con actividades culturales, de recreación y/o esparcimiento en las comunidades de los municipios priorizados y 0002 - Diseño e implementación de programas de empoderamiento, desarrollo de habilidades sociales y proyectos de vida alternativos con los y las adolescentes en las comunidades de los municipios priorizados, en este matriz no se registran ¿ Serán eliminadas? favor indicarlos
Respuesta:
    Estas actividades se reajustan tal cual están planteadas en este cuadro. </t>
      </text>
    </comment>
    <comment ref="H23" authorId="7" shapeId="0" xr:uid="{7B3061BC-FC8F-4EB4-8D3E-2A45A692F8CE}">
      <text>
        <t>[Comentario encadenado]
Su versión de Excel le permite leer este comentario encadenado; sin embargo, las ediciones que se apliquen se quitarán si el archivo se abre en una versión más reciente de Excel. Más información: https://go.microsoft.com/fwlink/?linkid=870924
Comentario:
    Confirmar si este producto es nuevo si es el mismo vigente dado que se vislumbra pequeñas diferencias en la narrativa a modo de ejemplo el vigente o registrado en el sistema es:  09 - Padres, madres y/o tutores reciben sensibilización, capacitación y acompañamiento en habilidades parentales, crianza positiva y otras intervenciones a través de programas de apoyo sociofamiliar 
Respuesta:
    Está reformulado
Respuesta:
    y las actividades que anteriormente tenia este productos ¿ se eliminarán? en caso de la respuesta ser afirmativa favor indicarlo en la columna de comentarios y en caso que no sean eliminadas favor agregar 
Respuesta:
    Las actividades están reformuladas</t>
      </text>
    </comment>
    <comment ref="H28" authorId="8" shapeId="0" xr:uid="{192CFB2E-21C4-4C24-8844-859AC70A1CE6}">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En la actualidad no se encuentra el producto 07 - Niñas, niños y adolescentes participan de programas de educación integral en sexualidad en el contexto comunitario, ¿ Será eliminado? favor indicarlo de igual manera la actividad que este incluye: 0001 - Diseño e implementación de programas de educación integral en sexualidad a NNA en el contexto comunitario
Respuesta:
    En esencia es el mismo producto, pero la redacción fue ajustada. Las actividades también fueron reajustadas según se reformuló, por lo que se deben tomar en cuenta las propuestas en esta matriz. </t>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tc={2FF03D4B-98AD-4041-BCB9-834802942E3B}</author>
    <author>tc={501A3DA5-2260-46C6-8BAB-28D7EE289526}</author>
    <author>tc={9EE5E8B4-0061-4F03-A516-052C7EBA3088}</author>
    <author>tc={BF8729AE-E5FE-46C1-94FF-CBC65AA452CF}</author>
    <author>tc={37B9B20B-7047-4E5C-B6BA-D3410BDC99EF}</author>
  </authors>
  <commentList>
    <comment ref="H12" authorId="0" shapeId="0" xr:uid="{2FF03D4B-98AD-4041-BCB9-834802942E3B}">
      <text>
        <t>[Comentario encadenado]
Su versión de Excel le permite leer este comentario encadenado; sin embargo, las ediciones que se apliquen se quitarán si el archivo se abre en una versión más reciente de Excel. Más información: https://go.microsoft.com/fwlink/?linkid=870924
Comentario:
    En la actualidad el producto vigente es: 02 - Jóvenes de hogares participantes reciben orientación en temas de salud sexual reproductiva integral y prevención de uniones tempranas para la reducción de embarazos en adolescentes ¿ será eliminado el producto vigente?  las actividades que tiene este producto también serán elimanadas? 
Respuesta:
    Eliminado el producto vigente, lo coloqué en comentarios</t>
      </text>
    </comment>
    <comment ref="N15" authorId="1" shapeId="0" xr:uid="{501A3DA5-2260-46C6-8BAB-28D7EE289526}">
      <text>
        <t>[Comentario encadenado]
Su versión de Excel le permite leer este comentario encadenado; sin embargo, las ediciones que se apliquen se quitarán si el archivo se abre en una versión más reciente de Excel. Más información: https://go.microsoft.com/fwlink/?linkid=870924
Comentario:
    Incluye: Proceso de formación, capacitación y sensibilización sobre salud sexual y reproductiva
Respuesta:
    Los programas de ESI son mas amplios que SSR
Respuesta:
    Mantener el que tiene actualmente (4.6.03).</t>
      </text>
    </comment>
    <comment ref="O15" authorId="2" shapeId="0" xr:uid="{9EE5E8B4-0061-4F03-A516-052C7EBA3088}">
      <text>
        <t>[Comentario encadenado]
Su versión de Excel le permite leer este comentario encadenado; sin embargo, las ediciones que se apliquen se quitarán si el archivo se abre en una versión más reciente de Excel. Más información: https://go.microsoft.com/fwlink/?linkid=870924
Comentario:
    Esta capacitación o servicios ser darán a nviel nacional? provincial o en solo en las provincias perteneciente al gran Santo Domingo? la geográfica deber ser colocada según el lugar que serán o se recibirán los referidos servicios 
Respuesta:
    Es a nivel nacional</t>
      </text>
    </comment>
    <comment ref="H16" authorId="3" shapeId="0" xr:uid="{BF8729AE-E5FE-46C1-94FF-CBC65AA452CF}">
      <text>
        <t>[Comentario encadenado]
Su versión de Excel le permite leer este comentario encadenado; sin embargo, las ediciones que se apliquen se quitarán si el archivo se abre en una versión más reciente de Excel. Más información: https://go.microsoft.com/fwlink/?linkid=870924
Comentario:
    Recomendamos la modificaciónd del referido producto dado que tiene 6 público y brinda: capacitación, acompañaminto, creación de entorno, fortalecimiento de habilidade: 
´Propuesta: Padres y madres y lideres comunitarios reciben capacitación en crianza positiva. 
Respuesta:
    Este producto es un espejo del que tiene CONANI y el que tiene MMujer. Se acogió la recomendación del consultor Gómez</t>
      </text>
    </comment>
    <comment ref="L19" authorId="4" shapeId="0" xr:uid="{37B9B20B-7047-4E5C-B6BA-D3410BDC99EF}">
      <text>
        <t>[Comentario encadenado]
Su versión de Excel le permite leer este comentario encadenado; sin embargo, las ediciones que se apliquen se quitarán si el archivo se abre en una versión más reciente de Excel. Más información: https://go.microsoft.com/fwlink/?linkid=870924
Comentario:
    Las actividades son subprocesos: Gestión de la capacitación y acompañamiento en capacitación y acompañamiento de la crianza positiva. 
Respuesta:
    Modificado</t>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tc={521A8335-14AC-485D-92E2-0A5A3076E0C7}</author>
    <author>tc={E4D57FE3-D08E-472E-8F48-FE60BE6E966C}</author>
    <author>tc={5434336D-ED33-43BB-AA22-87D5B356587A}</author>
  </authors>
  <commentList>
    <comment ref="O11" authorId="0" shapeId="0" xr:uid="{521A8335-14AC-485D-92E2-0A5A3076E0C7}">
      <text>
        <t>[Comentario encadenado]
Su versión de Excel le permite leer este comentario encadenado; sin embargo, las ediciones que se apliquen se quitarán si el archivo se abre en una versión más reciente de Excel. Más información: https://go.microsoft.com/fwlink/?linkid=870924
Comentario:
    No puede ir en No clasificado, se debe colocar la geográfica del municipios o provincias donde se realizarán estas acciones. Y en caso que esta actividad se beneficien Adolescente de todo el país la clasificación debe ser 98.99.9999 - NACIONAL, consultar el clasificador geográfico y colocara según corresponda. si el varias provincias multiprovincial etc...
Respuesta:
    Modificado</t>
      </text>
    </comment>
    <comment ref="O15" authorId="1" shapeId="0" xr:uid="{E4D57FE3-D08E-472E-8F48-FE60BE6E966C}">
      <text>
        <t>[Comentario encadenado]
Su versión de Excel le permite leer este comentario encadenado; sin embargo, las ediciones que se apliquen se quitarán si el archivo se abre en una versión más reciente de Excel. Más información: https://go.microsoft.com/fwlink/?linkid=870924
Comentario:
    No puede ir en No clasificado, se debe colocar la geográfica del municipios o provincias donde se realizarán estas acciones. Y en caso que esta actividad se beneficien Adolescente de todo el país la clasificación debe ser 98.99.9999 - NACIONAL, consultar el clasificador geográfico y colocara según corresponda. si el varias provincias multiprovincial etc...
Respuesta:
    Modificado</t>
      </text>
    </comment>
    <comment ref="O16" authorId="2" shapeId="0" xr:uid="{5434336D-ED33-43BB-AA22-87D5B356587A}">
      <text>
        <t>[Comentario encadenado]
Su versión de Excel le permite leer este comentario encadenado; sin embargo, las ediciones que se apliquen se quitarán si el archivo se abre en una versión más reciente de Excel. Más información: https://go.microsoft.com/fwlink/?linkid=870924
Comentario:
    Los no CLASIFICADO en la geográfica son utilizado en en programa 96-Amortización de la Deuda Pública
Respuesta:
    Entendido</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tc={11BE976A-B429-4805-B8F0-D272674522B7}</author>
    <author>tc={E56A05AE-64BF-48A2-BBA8-4C041D74BF7D}</author>
    <author>tc={BF05F86D-8A2F-46B9-AD36-D305C9FAE82C}</author>
    <author>tc={71D4E917-A029-469C-8396-FC6E355F5B8E}</author>
    <author>tc={C036E698-D310-4406-A5F3-476C034DA7DE}</author>
    <author>tc={C54C4D3F-5055-45A1-A97C-3CCC11F7CB04}</author>
    <author>tc={B151A8A2-9A25-4BDF-B3CB-D5D936E2EB50}</author>
    <author>tc={98FD82EB-775B-4AAC-B6D5-0F7B84B62188}</author>
    <author>tc={9BCA0406-BD03-498D-BE99-6555A48AF243}</author>
    <author>tc={B124F9EF-C6D4-45B0-973B-59DDB74534C2}</author>
    <author>tc={5E577349-5C89-4B7E-8101-4860434C8E4F}</author>
    <author>tc={3F1BF969-1F6A-4390-AEC0-ACF9925DF5EB}</author>
    <author>tc={935A9E84-7310-4076-9072-4960FE9ACEC1}</author>
    <author>tc={8A9D93DE-8232-4116-B5F9-C451281D08F1}</author>
    <author>tc={93EFFF61-7D5E-4B3C-A572-A6C1EFB26381}</author>
    <author>tc={6229835B-D38C-4472-9546-ABB54CA8981B}</author>
    <author>tc={D2A4DFF6-08E0-4237-B2B3-4015BECEF6F2}</author>
    <author>tc={9210E8CF-1E16-4DA5-A777-4C67622E3F48}</author>
    <author>tc={654106E5-78C2-4432-A9CF-031EF88461F7}</author>
    <author>tc={6DF33217-D780-4540-8530-FC7CAA872360}</author>
    <author>tc={1A8B02BB-20BF-43E3-9F6B-FF34F7211F27}</author>
    <author>tc={2431863E-3073-49E7-B6E5-E76470DF9ECF}</author>
    <author>tc={D67A7074-05DE-4AFB-AFCD-27A763E791B7}</author>
    <author>tc={6C7E78B8-E031-4F93-9E3A-85B6C2F0A4BC}</author>
    <author>tc={BF0CEBA5-E09D-49AF-A825-30B22904AD42}</author>
    <author>tc={D091B7AF-B6C1-47B7-B9E7-C6741C401D75}</author>
    <author>tc={405560E7-6CC0-4800-91E8-E40675FB7567}</author>
    <author>tc={7C96C0B6-9259-47A1-B00A-CD447F7C60A8}</author>
    <author>tc={C782B466-0411-467C-8BFF-B42D18ABD281}</author>
    <author>tc={2B0548A7-738C-408D-9A84-B0053F5016A0}</author>
    <author>tc={54BCE5DD-B4CA-486C-8A8F-B16BC2A65D54}</author>
    <author>tc={4BAB0D02-CA22-4BEF-BB8F-56F3E79C46D6}</author>
    <author>tc={7325E639-FC64-4A96-8E8D-B904BDA49FEA}</author>
    <author>tc={F3FCD51D-9E1F-4F67-92C5-38C4E9FEDF9C}</author>
    <author>tc={24FAA74C-6931-4D7F-9773-A0817A63E2FD}</author>
    <author>tc={C5DABBD8-22A9-46EB-9F31-0ADB70B3BAD5}</author>
    <author>tc={DBC4E27E-65A8-42A5-959B-217318A19DAA}</author>
    <author>tc={D9D6E091-DC57-4298-9FD2-41A154CE3EC5}</author>
    <author>tc={D0BFA713-F994-4125-B127-6E03BD48B10A}</author>
    <author>tc={4B017E6B-51CC-4923-8CB5-3D7F5E038B36}</author>
    <author>tc={BCAC5AB0-9E98-4516-92DB-4AFA783ADB2E}</author>
    <author>tc={2EE04D81-E0BA-4723-9C1E-7D25F9A9189D}</author>
    <author>tc={0242A547-A6EF-41A4-BACB-FD82990D2806}</author>
  </authors>
  <commentList>
    <comment ref="B4" authorId="0" shapeId="0" xr:uid="{11BE976A-B429-4805-B8F0-D272674522B7}">
      <text>
        <t>[Comentario encadenado]
Su versión de Excel le permite leer este comentario encadenado; sin embargo, las ediciones que se apliquen se quitarán si el archivo se abre en una versión más reciente de Excel. Más información: https://go.microsoft.com/fwlink/?linkid=870924
Comentario:
    No se incluyó ningún factor específico del factor causal “Iniciación sexual temprana”.
Respuesta:
    Lo tenemos, podríamos incluirlo, sin embargo, no constituye camino causal crítico y tiene efecto indirecto. 
Respuesta:
    Incluido al final</t>
      </text>
    </comment>
    <comment ref="D4" authorId="1" shapeId="0" xr:uid="{E56A05AE-64BF-48A2-BBA8-4C041D74BF7D}">
      <text>
        <t>[Comentario encadenado]
Su versión de Excel le permite leer este comentario encadenado; sin embargo, las ediciones que se apliquen se quitarán si el archivo se abre en una versión más reciente de Excel. Más información: https://go.microsoft.com/fwlink/?linkid=870924
Comentario:
    Deben definir la relación causal entre el factor específico y el factor causal y colocar el enunciado correspondiente. La información adicional pónganla en los campos correspondientes más adelante.
Respuesta:
    Estos enunciados deben ir separados para cada factor específico.
Respuesta:
    Listo</t>
      </text>
    </comment>
    <comment ref="M4" authorId="2" shapeId="0" xr:uid="{BF05F86D-8A2F-46B9-AD36-D305C9FAE82C}">
      <text>
        <t>[Comentario encadenado]
Su versión de Excel le permite leer este comentario encadenado; sin embargo, las ediciones que se apliquen se quitarán si el archivo se abre en una versión más reciente de Excel. Más información: https://go.microsoft.com/fwlink/?linkid=870924
Comentario:
    Unir los factores específicos que se miden con un mismo indicador, en lugar de repetir los indicadores.
Respuesta:
    Bien</t>
      </text>
    </comment>
    <comment ref="S4" authorId="3" shapeId="0" xr:uid="{71D4E917-A029-469C-8396-FC6E355F5B8E}">
      <text>
        <t>[Comentario encadenado]
Su versión de Excel le permite leer este comentario encadenado; sin embargo, las ediciones que se apliquen se quitarán si el archivo se abre en una versión más reciente de Excel. Más información: https://go.microsoft.com/fwlink/?linkid=870924
Comentario:
    Colocar Sí o No en todos los factores específicos.
Respuesta:
    Listo</t>
      </text>
    </comment>
    <comment ref="Q5" authorId="4" shapeId="0" xr:uid="{C036E698-D310-4406-A5F3-476C034DA7DE}">
      <text>
        <t>[Comentario encadenado]
Su versión de Excel le permite leer este comentario encadenado; sin embargo, las ediciones que se apliquen se quitarán si el archivo se abre en una versión más reciente de Excel. Más información: https://go.microsoft.com/fwlink/?linkid=870924
Comentario:
    Falta el enlace de la estadística.
Respuesta:
    Listo</t>
      </text>
    </comment>
    <comment ref="D6" authorId="5" shapeId="0" xr:uid="{C54C4D3F-5055-45A1-A97C-3CCC11F7CB04}">
      <text>
        <t>[Comentario encadenado]
Su versión de Excel le permite leer este comentario encadenado; sin embargo, las ediciones que se apliquen se quitarán si el archivo se abre en una versión más reciente de Excel. Más información: https://go.microsoft.com/fwlink/?linkid=870924
Comentario:
    Desagregar las relaciones causales por factor específico, el resto de la información puede incluirse en otros campos.
Por ejemplo:
“La validación comunitaria de la maternidad adolescente y uniones tempranas como rito de paso a la adultez perpetúa las normas sociales y patrones culturales nocivos”.
“La presión familiar para unirse o casarse ante un embarazo normaliza las uniones tempranas”.
Respuesta:
    Listo
Respuesta:
    La relación causal en este caso es: el factor específico causa/provoca/empeora/mejora/etc. el factor causal.
Lo están poniendo al revés.
Respuesta:
    Listo</t>
      </text>
    </comment>
    <comment ref="Q6" authorId="6" shapeId="0" xr:uid="{B151A8A2-9A25-4BDF-B3CB-D5D936E2EB50}">
      <text>
        <t>[Comentario encadenado]
Su versión de Excel le permite leer este comentario encadenado; sin embargo, las ediciones que se apliquen se quitarán si el archivo se abre en una versión más reciente de Excel. Más información: https://go.microsoft.com/fwlink/?linkid=870924
Comentario:
    Falta el enlace de la estadística.
Respuesta:
    Listo</t>
      </text>
    </comment>
    <comment ref="D7" authorId="7" shapeId="0" xr:uid="{98FD82EB-775B-4AAC-B6D5-0F7B84B62188}">
      <text>
        <t>[Comentario encadenado]
Su versión de Excel le permite leer este comentario encadenado; sin embargo, las ediciones que se apliquen se quitarán si el archivo se abre en una versión más reciente de Excel. Más información: https://go.microsoft.com/fwlink/?linkid=870924
Comentario:
    Desagregar las relaciones causales por factor específico, el resto de la información puede incluirse en otros campos.
Por ejemplo:
“La validación comunitaria de la maternidad adolescente y uniones tempranas como rito de paso a la adultez perpetúa las normas sociales y patrones culturales nocivos”.
“La presión familiar para unirse o casarse ante un embarazo normaliza las uniones tempranas”.
Respuesta:
    Listo
Respuesta:
    La relación causal en este caso es: el factor específico causa/provoca/empeora/mejora/etc. el factor causal.
Lo están poniendo al revés.
Respuesta:
    Revisado</t>
      </text>
    </comment>
    <comment ref="M7" authorId="8" shapeId="0" xr:uid="{9BCA0406-BD03-498D-BE99-6555A48AF243}">
      <text>
        <t>[Comentario encadenado]
Su versión de Excel le permite leer este comentario encadenado; sin embargo, las ediciones que se apliquen se quitarán si el archivo se abre en una versión más reciente de Excel. Más información: https://go.microsoft.com/fwlink/?linkid=870924
Comentario:
    Deben especificar si este porcentaje se refiere a mujeres.
Respuesta:
    Así es. Aclarado
Respuesta:
    Ajusté el nombre del indicador y la unidad de medida de la magnitud, pues es un número, no un porcentaje.</t>
      </text>
    </comment>
    <comment ref="D8" authorId="9" shapeId="0" xr:uid="{B124F9EF-C6D4-45B0-973B-59DDB74534C2}">
      <text>
        <t>[Comentario encadenado]
Su versión de Excel le permite leer este comentario encadenado; sin embargo, las ediciones que se apliquen se quitarán si el archivo se abre en una versión más reciente de Excel. Más información: https://go.microsoft.com/fwlink/?linkid=870924
Comentario:
    Desagregar las relaciones causales por factor específico, el resto de la información puede incluirse en otros campos.
Por ejemplo:
“La validación comunitaria de la maternidad adolescente y uniones tempranas como rito de paso a la adultez perpetúa las normas sociales y patrones culturales nocivos”.
“La presión familiar para unirse o casarse ante un embarazo normaliza las uniones tempranas”.
Respuesta:
    Listo</t>
      </text>
    </comment>
    <comment ref="K8" authorId="10" shapeId="0" xr:uid="{5E577349-5C89-4B7E-8101-4860434C8E4F}">
      <text>
        <t>[Comentario encadenado]
Su versión de Excel le permite leer este comentario encadenado; sin embargo, las ediciones que se apliquen se quitarán si el archivo se abre en una versión más reciente de Excel. Más información: https://go.microsoft.com/fwlink/?linkid=870924
Comentario:
    El documento dice que fue el 91%, no el 90%. Lo corregí.</t>
      </text>
    </comment>
    <comment ref="M8" authorId="11" shapeId="0" xr:uid="{3F1BF969-1F6A-4390-AEC0-ACF9925DF5EB}">
      <text>
        <t>[Comentario encadenado]
Su versión de Excel le permite leer este comentario encadenado; sin embargo, las ediciones que se apliquen se quitarán si el archivo se abre en una versión más reciente de Excel. Más información: https://go.microsoft.com/fwlink/?linkid=870924
Comentario:
    Ajusté el nombre del indicador para que sea más claro.</t>
      </text>
    </comment>
    <comment ref="Q8" authorId="12" shapeId="0" xr:uid="{935A9E84-7310-4076-9072-4960FE9ACEC1}">
      <text>
        <t>[Comentario encadenado]
Su versión de Excel le permite leer este comentario encadenado; sin embargo, las ediciones que se apliquen se quitarán si el archivo se abre en una versión más reciente de Excel. Más información: https://go.microsoft.com/fwlink/?linkid=870924
Comentario:
    Falta el enlace de la estadística.
Respuesta:
    Listo</t>
      </text>
    </comment>
    <comment ref="M9" authorId="13" shapeId="0" xr:uid="{8A9D93DE-8232-4116-B5F9-C451281D08F1}">
      <text>
        <t>[Comentario encadenado]
Su versión de Excel le permite leer este comentario encadenado; sin embargo, las ediciones que se apliquen se quitarán si el archivo se abre en una versión más reciente de Excel. Más información: https://go.microsoft.com/fwlink/?linkid=870924
Comentario:
    No se indica el nombre del indicador.
Respuesta:
    Listo</t>
      </text>
    </comment>
    <comment ref="D10" authorId="14" shapeId="0" xr:uid="{93EFFF61-7D5E-4B3C-A572-A6C1EFB26381}">
      <text>
        <t>[Comentario encadenado]
Su versión de Excel le permite leer este comentario encadenado; sin embargo, las ediciones que se apliquen se quitarán si el archivo se abre en una versión más reciente de Excel. Más información: https://go.microsoft.com/fwlink/?linkid=870924
Comentario:
    Pasar esto a hallazgos y colocar el enunciado de relación causal aquí.
Respuesta:
    Listo
Respuesta:
    Este enunciado no describe la relación causal entre el factor específico y el factor causal. Deben relacionar la expulsión/exclusión con la deserción.
Respuesta:
    Las adolescente en condición d e embarazo tiene una alta incidencia en la deserción escolar 
Las adolescente en condición d e embarazo tiene mayor probabilidades al abandono escolar  ( Embarazo en la adolescencia y su relación con la deserción escolar  publicado el 2018) no fue posible colocar el enlace. 
Respuesta:
    Descripción causal modificada
Respuesta:
    El factor causal específico se refiere a la exclusión o expulsión. La relación causal debe vincular esto con la deserción escolar.
Respuesta:
    Listo
Respuesta:
    Revisar de nuevo</t>
      </text>
    </comment>
    <comment ref="J10" authorId="15" shapeId="0" xr:uid="{6229835B-D38C-4472-9546-ABB54CA8981B}">
      <text>
        <t>[Comentario encadenado]
Su versión de Excel le permite leer este comentario encadenado; sin embargo, las ediciones que se apliquen se quitarán si el archivo se abre en una versión más reciente de Excel. Más información: https://go.microsoft.com/fwlink/?linkid=870924
Comentario:
    Este hallazgo valida la deserción como consecuencia del embarazo, no como causa. Deben incorporar los argumentos que lo justifiquen como causa. Puede tener la dualidad de ser tanto causa como consecuencia, pero para estar como factor causal deben justificarlo como tal.
Respuesta:
    Revisar resumen de hallazgos donde se subraya la deserción como causa. 
Respuesta:
    Esto valida que el embarazo es causa de la deserción. No que la deserción cause embarazo.
El modelo causal debe incluir los factores que causan o provocan el embarazo. No las consecuencias que conlleva. Esto puede mencionarse en las implicaciones para el desarrollo en la ficha de condición de interés.
Respuesta:
    Aun está pendiente revisar la evidencia que sostiene la relación causal planteada.
Respuesta:
    Reformulado, revisar
Respuesta:
    Cambiamos la evidencia a otra</t>
      </text>
    </comment>
    <comment ref="M10" authorId="16" shapeId="0" xr:uid="{D2A4DFF6-08E0-4237-B2B3-4015BECEF6F2}">
      <text>
        <t>[Comentario encadenado]
Su versión de Excel le permite leer este comentario encadenado; sin embargo, las ediciones que se apliquen se quitarán si el archivo se abre en una versión más reciente de Excel. Más información: https://go.microsoft.com/fwlink/?linkid=870924
Comentario:
    El nombre del indicador debe ajustarse a lo que mide precisamente, no ponerse tal cual el nombre de la tabla en el documento. Por ejemplo:
Porcentaje de mujeres de 15 a 19 que ha dado a luz alguna vez y no asiste a la escuela pero asistió
O
Porcentaje de mujeres de 15 a 19 que ha dado a luz alguna vez y abandonó la escuela
Respuesta:
    Listo</t>
      </text>
    </comment>
    <comment ref="N10" authorId="17" shapeId="0" xr:uid="{9210E8CF-1E16-4DA5-A777-4C67622E3F48}">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Indiquen en qué parte del documento está esta información, pues no puede localizarlo.
Respuesta:
    Modifiqué el indicador</t>
      </text>
    </comment>
    <comment ref="Q10" authorId="18" shapeId="0" xr:uid="{654106E5-78C2-4432-A9CF-031EF88461F7}">
      <text>
        <t>[Comentario encadenado]
Su versión de Excel le permite leer este comentario encadenado; sin embargo, las ediciones que se apliquen se quitarán si el archivo se abre en una versión más reciente de Excel. Más información: https://go.microsoft.com/fwlink/?linkid=870924
Comentario:
    Falta el enlace de la estadística.
Respuesta:
    Listo</t>
      </text>
    </comment>
    <comment ref="D11" authorId="19" shapeId="0" xr:uid="{6DF33217-D780-4540-8530-FC7CAA872360}">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Pasar esto a hallazgos y colocar el enunciado de relación causal aquí.
Respuesta:
    Listo
Respuesta:
    Sugiero que el enunciado sea:
La escasa aplicación de protocolos de permanencia escolar y reintegración educativa para adolescentes embarazadas o madres agrava la deserción escolar.
Respuesta:
    Gracias, listo. </t>
      </text>
    </comment>
    <comment ref="D12" authorId="20" shapeId="0" xr:uid="{1A8B02BB-20BF-43E3-9F6B-FF34F7211F27}">
      <text>
        <t>[Comentario encadenado]
Su versión de Excel le permite leer este comentario encadenado; sin embargo, las ediciones que se apliquen se quitarán si el archivo se abre en una versión más reciente de Excel. Más información: https://go.microsoft.com/fwlink/?linkid=870924
Comentario:
    Pasar esto a hallazgos y colocar el enunciado de relación causal aquí.
Respuesta:
    Aplica para todos
Respuesta:
    Listo
Respuesta:
    Sugiero que el enunciado sea:
La baja percepción del valor de la educación como proyecto de vida en contextos rurales o de pobreza constituye un factor estructural determinante de la deserción escolar en adolescentes, especialmente mujeres.
Respuesta:
    Listo.</t>
      </text>
    </comment>
    <comment ref="M12" authorId="21" shapeId="0" xr:uid="{2431863E-3073-49E7-B6E5-E76470DF9ECF}">
      <text>
        <t>[Comentario encadenado]
Su versión de Excel le permite leer este comentario encadenado; sin embargo, las ediciones que se apliquen se quitarán si el archivo se abre en una versión más reciente de Excel. Más información: https://go.microsoft.com/fwlink/?linkid=870924
Comentario:
    Deben especificar si este número se refiere a mujeres o al total de hembras y varones.
Respuesta:
    Si, es el total
Respuesta:
    Si los 24,100 son por un motivo específico, deben aclararlo en el nombre del indicador. Si no lo son, entonces quitar la parte que pone “según motivo”.
Respuesta:
    Listo</t>
      </text>
    </comment>
    <comment ref="M13" authorId="22" shapeId="0" xr:uid="{D67A7074-05DE-4AFB-AFCD-27A763E791B7}">
      <text>
        <t>[Comentario encadenado]
Su versión de Excel le permite leer este comentario encadenado; sin embargo, las ediciones que se apliquen se quitarán si el archivo se abre en una versión más reciente de Excel. Más información: https://go.microsoft.com/fwlink/?linkid=870924
Comentario:
    Esto no es un indicador.
Respuesta:
    Revisar si este que integré podría funcionar. Sino, no estaría disponible
Respuesta:
    Tampoco es un indicador.
Respuesta:
    Revisar
Respuesta:
    Lo estoy expresando en indicador binario categorico
Respuesta:
    Una dummy sería sí o no. En este caso, como es 0, sería no. Pero el nombre del indicador "grado" infiere un proceso gradual como implementación, por ejemplo. Por lo que sugiere un porcentaje, más que una variable binaria.
Además, las dummy se usan más bien para variables, no para indicadores.
Adicionalmente, sobre la fuente de la información, creo que ese documento se refiere a la construcción de un indicador de este tipo, más no es una fuente de estadística dado que no existe.
Incorporé esto en el campo de observaciones y dejé el indicador como no disponible.</t>
      </text>
    </comment>
    <comment ref="M14" authorId="23" shapeId="0" xr:uid="{6C7E78B8-E031-4F93-9E3A-85B6C2F0A4BC}">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¿No hay algún indicador que mida o aproxime este factor?
Respuesta:
    No, estamos indagando qué podría vincularse indirectamente como factor
Respuesta:
    No disponible. No contamos con información al respecto. </t>
      </text>
    </comment>
    <comment ref="N15" authorId="24" shapeId="0" xr:uid="{BF0CEBA5-E09D-49AF-A825-30B22904AD42}">
      <text>
        <t>[Comentario encadenado]
Su versión de Excel le permite leer este comentario encadenado; sin embargo, las ediciones que se apliquen se quitarán si el archivo se abre en una versión más reciente de Excel. Más información: https://go.microsoft.com/fwlink/?linkid=870924
Comentario:
    Falta la magnitud del indicador.
Respuesta:
    No disponible</t>
      </text>
    </comment>
    <comment ref="Q15" authorId="25" shapeId="0" xr:uid="{D091B7AF-B6C1-47B7-B9E7-C6741C401D75}">
      <text>
        <t>[Comentario encadenado]
Su versión de Excel le permite leer este comentario encadenado; sin embargo, las ediciones que se apliquen se quitarán si el archivo se abre en una versión más reciente de Excel. Más información: https://go.microsoft.com/fwlink/?linkid=870924
Comentario:
    Falta el enlace de la estadística.
Respuesta:
    No disponible</t>
      </text>
    </comment>
    <comment ref="D16" authorId="26" shapeId="0" xr:uid="{405560E7-6CC0-4800-91E8-E40675FB7567}">
      <text>
        <t>[Comentario encadenado]
Su versión de Excel le permite leer este comentario encadenado; sin embargo, las ediciones que se apliquen se quitarán si el archivo se abre en una versión más reciente de Excel. Más información: https://go.microsoft.com/fwlink/?linkid=870924
Comentario:
    Este enunciado invierte el orden que debe haber en la relación causal entre en factor especifico y el causal.</t>
      </text>
    </comment>
    <comment ref="N16" authorId="27" shapeId="0" xr:uid="{7C96C0B6-9259-47A1-B00A-CD447F7C60A8}">
      <text>
        <t>[Comentario encadenado]
Su versión de Excel le permite leer este comentario encadenado; sin embargo, las ediciones que se apliquen se quitarán si el archivo se abre en una versión más reciente de Excel. Más información: https://go.microsoft.com/fwlink/?linkid=870924
Comentario:
    Falta la magnitud del indicador.
Respuesta:
    Listo</t>
      </text>
    </comment>
    <comment ref="Q16" authorId="28" shapeId="0" xr:uid="{C782B466-0411-467C-8BFF-B42D18ABD281}">
      <text>
        <t>[Comentario encadenado]
Su versión de Excel le permite leer este comentario encadenado; sin embargo, las ediciones que se apliquen se quitarán si el archivo se abre en una versión más reciente de Excel. Más información: https://go.microsoft.com/fwlink/?linkid=870924
Comentario:
    Falta el enlace de la estadística.
Respuesta:
    Listo</t>
      </text>
    </comment>
    <comment ref="C17" authorId="29" shapeId="0" xr:uid="{2B0548A7-738C-408D-9A84-B0053F5016A0}">
      <text>
        <t>[Comentario encadenado]
Su versión de Excel le permite leer este comentario encadenado; sin embargo, las ediciones que se apliquen se quitarán si el archivo se abre en una versión más reciente de Excel. Más información: https://go.microsoft.com/fwlink/?linkid=870924
Comentario:
    Me parece que el concepto de servicios diferenciados es muy amplio,  recomendaría la expresión servicios diferenciados orientados a la educación sexual, o mitigación de los abusos sexuales, algún servicio que vara orientado a la condición de interés dado    " Servicios de salud reproductiva ". a los fines 
Respuesta:
    Acotado a salud sexual y reproductiva</t>
      </text>
    </comment>
    <comment ref="M17" authorId="30" shapeId="0" xr:uid="{54BCE5DD-B4CA-486C-8A8F-B16BC2A65D54}">
      <text>
        <t>[Comentario encadenado]
Su versión de Excel le permite leer este comentario encadenado; sin embargo, las ediciones que se apliquen se quitarán si el archivo se abre en una versión más reciente de Excel. Más información: https://go.microsoft.com/fwlink/?linkid=870924
Comentario:
    Usar 1 línea para cada indicador.
Respuesta:
    Listo
Respuesta:
    Este en el contenido de la tabla, que incluye varios indicadores. Por lo que veo, según la magnitud que colocaron, el indicador sería:
Porcentaje de mujeres de 15 a 19 años de edad que están actualmente casadas o unidas con necesidades de planificación familiar insatisfechas o satisfechas
O
Porcentaje de mujeres de 15 a 19 años de edad que están actualmente casadas o unidas con necesidades de planificación familiar
Respuesta:
    Listo</t>
      </text>
    </comment>
    <comment ref="N17" authorId="31" shapeId="0" xr:uid="{4BAB0D02-CA22-4BEF-BB8F-56F3E79C46D6}">
      <text>
        <t>[Comentario encadenado]
Su versión de Excel le permite leer este comentario encadenado; sin embargo, las ediciones que se apliquen se quitarán si el archivo se abre en una versión más reciente de Excel. Más información: https://go.microsoft.com/fwlink/?linkid=870924
Comentario:
    Falta la magnitud del indicador.
Respuesta:
    Listo</t>
      </text>
    </comment>
    <comment ref="Q17" authorId="32" shapeId="0" xr:uid="{7325E639-FC64-4A96-8E8D-B904BDA49FEA}">
      <text>
        <t>[Comentario encadenado]
Su versión de Excel le permite leer este comentario encadenado; sin embargo, las ediciones que se apliquen se quitarán si el archivo se abre en una versión más reciente de Excel. Más información: https://go.microsoft.com/fwlink/?linkid=870924
Comentario:
    Falta el enlace de la estadística.
Respuesta:
    Listo</t>
      </text>
    </comment>
    <comment ref="M18" authorId="33" shapeId="0" xr:uid="{F3FCD51D-9E1F-4F67-92C5-38C4E9FEDF9C}">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Este enunciado no se corresponde a un indicador. Puede modificarse.
Respuesta:
    Revisar </t>
      </text>
    </comment>
    <comment ref="Q18" authorId="34" shapeId="0" xr:uid="{24FAA74C-6931-4D7F-9773-A0817A63E2FD}">
      <text>
        <t>[Comentario encadenado]
Su versión de Excel le permite leer este comentario encadenado; sin embargo, las ediciones que se apliquen se quitarán si el archivo se abre en una versión más reciente de Excel. Más información: https://go.microsoft.com/fwlink/?linkid=870924
Comentario:
    Falta el enlace de la estadística.
Respuesta:
    Documento subido a la carpeta compartida que se le compartirá a DIGEPRES con documentos que no estan publicados
Respuesta:
    Listo</t>
      </text>
    </comment>
    <comment ref="M19" authorId="35" shapeId="0" xr:uid="{C5DABBD8-22A9-46EB-9F31-0ADB70B3BAD5}">
      <text>
        <t>[Comentario encadenado]
Su versión de Excel le permite leer este comentario encadenado; sin embargo, las ediciones que se apliquen se quitarán si el archivo se abre en una versión más reciente de Excel. Más información: https://go.microsoft.com/fwlink/?linkid=870924
Comentario:
    Este enunciado no se corresponde a un indicador. Puede modificarse.
Respuesta:
    Revisar</t>
      </text>
    </comment>
    <comment ref="Q19" authorId="36" shapeId="0" xr:uid="{DBC4E27E-65A8-42A5-959B-217318A19DAA}">
      <text>
        <t>[Comentario encadenado]
Su versión de Excel le permite leer este comentario encadenado; sin embargo, las ediciones que se apliquen se quitarán si el archivo se abre en una versión más reciente de Excel. Más información: https://go.microsoft.com/fwlink/?linkid=870924
Comentario:
    Falta el enlace de la estadística.
Respuesta:
    Documento subido a carpeta compartida
Respuesta:
    Listo</t>
      </text>
    </comment>
    <comment ref="M21" authorId="37" shapeId="0" xr:uid="{D9D6E091-DC57-4298-9FD2-41A154CE3EC5}">
      <text>
        <t>[Comentario encadenado]
Su versión de Excel le permite leer este comentario encadenado; sin embargo, las ediciones que se apliquen se quitarán si el archivo se abre en una versión más reciente de Excel. Más información: https://go.microsoft.com/fwlink/?linkid=870924
Comentario:
    Este indicador no mide el factor especifico que es la persecución.
Respuesta:
    No tenemos indicadores de persecución, es lo mas cercano
Respuesta:
    Lo especifiqué así en los comentarios.</t>
      </text>
    </comment>
    <comment ref="S21" authorId="38" shapeId="0" xr:uid="{D0BFA713-F994-4125-B127-6E03BD48B10A}">
      <text>
        <t>[Comentario encadenado]
Su versión de Excel le permite leer este comentario encadenado; sin embargo, las ediciones que se apliquen se quitarán si el archivo se abre en una versión más reciente de Excel. Más información: https://go.microsoft.com/fwlink/?linkid=870924
Comentario:
    Tenemos que confirmar si PGR se incluirá en el PPoR antes de determinar si este factor se abordará</t>
      </text>
    </comment>
    <comment ref="E22" authorId="39" shapeId="0" xr:uid="{4B017E6B-51CC-4923-8CB5-3D7F5E038B36}">
      <text>
        <t>[Comentario encadenado]
Su versión de Excel le permite leer este comentario encadenado; sin embargo, las ediciones que se apliquen se quitarán si el archivo se abre en una versión más reciente de Excel. Más información: https://go.microsoft.com/fwlink/?linkid=870924
Comentario:
    Quienes se ven afectados por este factor específico son los fiscales.
Respuesta:
    Listo</t>
      </text>
    </comment>
    <comment ref="F22" authorId="40" shapeId="0" xr:uid="{BCAC5AB0-9E98-4516-92DB-4AFA783ADB2E}">
      <text>
        <t>[Comentario encadenado]
Su versión de Excel le permite leer este comentario encadenado; sin embargo, las ediciones que se apliquen se quitarán si el archivo se abre en una versión más reciente de Excel. Más información: https://go.microsoft.com/fwlink/?linkid=870924
Comentario:
    Falta incluir evidencia.
Respuesta:
    Listo</t>
      </text>
    </comment>
    <comment ref="M22" authorId="41" shapeId="0" xr:uid="{2EE04D81-E0BA-4723-9C1E-7D25F9A9189D}">
      <text>
        <t>[Comentario encadenado]
Su versión de Excel le permite leer este comentario encadenado; sin embargo, las ediciones que se apliquen se quitarán si el archivo se abre en una versión más reciente de Excel. Más información: https://go.microsoft.com/fwlink/?linkid=870924
Comentario:
    ¿No hay algún indicador que mida o aproxime este factor?
Respuesta:
    No :(</t>
      </text>
    </comment>
    <comment ref="Q22" authorId="42" shapeId="0" xr:uid="{0242A547-A6EF-41A4-BACB-FD82990D2806}">
      <text>
        <t>[Comentario encadenado]
Su versión de Excel le permite leer este comentario encadenado; sin embargo, las ediciones que se apliquen se quitarán si el archivo se abre en una versión más reciente de Excel. Más información: https://go.microsoft.com/fwlink/?linkid=870924
Comentario:
    Falta el enlace de la estadística.
Respuesta:
    No hay :(</t>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tc={0A432791-6ED0-431C-A084-0391DE35DE62}</author>
  </authors>
  <commentList>
    <comment ref="L15" authorId="0" shapeId="0" xr:uid="{0A432791-6ED0-431C-A084-0391DE35DE62}">
      <text>
        <t>[Comentario encadenado]
Su versión de Excel le permite leer este comentario encadenado; sin embargo, las ediciones que se apliquen se quitarán si el archivo se abre en una versión más reciente de Excel. Más información: https://go.microsoft.com/fwlink/?linkid=870924
Comentario:
    El producto fue modificado ¿ las actividades vigentes serán elimandos. 
Respuesta:
    correcto</t>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tc={BEC065CC-93FA-430D-962B-EECF5707FFEC}</author>
  </authors>
  <commentList>
    <comment ref="C28" authorId="0" shapeId="0" xr:uid="{BEC065CC-93FA-430D-962B-EECF5707FFEC}">
      <text>
        <t>[Comentario encadenado]
Su versión de Excel le permite leer este comentario encadenado; sin embargo, las ediciones que se apliquen se quitarán si el archivo se abre en una versión más reciente de Excel. Más información: https://go.microsoft.com/fwlink/?linkid=870924
Comentario:
    El beneficiario y el objetivo no son iguales. ¿Cuál es la característica que los diferencia?</t>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tc={1C83AD90-6A59-4824-81F5-569A719F645E}</author>
  </authors>
  <commentList>
    <comment ref="C28" authorId="0" shapeId="0" xr:uid="{1C83AD90-6A59-4824-81F5-569A719F645E}">
      <text>
        <t>[Comentario encadenado]
Su versión de Excel le permite leer este comentario encadenado; sin embargo, las ediciones que se apliquen se quitarán si el archivo se abre en una versión más reciente de Excel. Más información: https://go.microsoft.com/fwlink/?linkid=870924
Comentario:
    Falta completar.
Respuesta:
    Listo</t>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tc={A9BCA769-0285-42F8-8A59-E4D33DA8717F}</author>
  </authors>
  <commentList>
    <comment ref="C28" authorId="0" shapeId="0" xr:uid="{A9BCA769-0285-42F8-8A59-E4D33DA8717F}">
      <text>
        <t>[Comentario encadenado]
Su versión de Excel le permite leer este comentario encadenado; sin embargo, las ediciones que se apliquen se quitarán si el archivo se abre en una versión más reciente de Excel. Más información: https://go.microsoft.com/fwlink/?linkid=870924
Comentario:
    La población beneficiaria es más amplia que la objetivo.
Respuesta:
    Modificado</t>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tc={D17CDCC8-6840-4BAE-B58F-D5283B9C08C7}</author>
    <author>tc={B168D03E-AB34-4C6F-B660-5CCD64D99CE0}</author>
    <author>tc={980A9D8C-BA5C-4967-BE2C-F12643DF8190}</author>
    <author>tc={77B3D7C8-66A8-47A3-AAF5-9301D42B1E99}</author>
    <author>tc={79A9B547-ACDE-4395-8B78-BEFB5196E89B}</author>
    <author>tc={0DE4F3AE-F36A-45A9-B31B-511B15673932}</author>
    <author>tc={F2E8DADE-3BB4-42F1-99D6-38B4E386D470}</author>
    <author>tc={F58C963D-4778-404E-818B-C79D6C5B600C}</author>
    <author>tc={B7165BEF-C999-4014-A387-BD1E5033C044}</author>
  </authors>
  <commentList>
    <comment ref="H6" authorId="0" shapeId="0" xr:uid="{D17CDCC8-6840-4BAE-B58F-D5283B9C08C7}">
      <text>
        <t>[Comentario encadenado]
Su versión de Excel le permite leer este comentario encadenado; sin embargo, las ediciones que se apliquen se quitarán si el archivo se abre en una versión más reciente de Excel. Más información: https://go.microsoft.com/fwlink/?linkid=870924
Comentario:
    Este valor es 2.16 veces mayor al presupuesto inicial del 2025, sería importante o unos de los detalles que tendrán pendiente los evaluadores es la justifucación de este aumento 
Respuesta:
    Completar en la ficha 19</t>
      </text>
    </comment>
    <comment ref="F37" authorId="1" shapeId="0" xr:uid="{B168D03E-AB34-4C6F-B660-5CCD64D99CE0}">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Los viáticos están divididos en 4 líneas pero son el mismo precio en la misma actividad. Pueden agruparlos en 1 línea y colocar información adicional en comentarios. O expliquen por qué son “diferentes” en comentarios.
Respuesta:
    Varios insumos están así. Me parece que se relaciona con el hecho de que lo único que está presupuestado en 2026-2028 es Acciones comunes.
Respuesta:
    Se le colocó referencia de a qué proceso se vincula el viático. Corresponden a diferentes tareas; unos vinculados a realización de mesas de articulación y otros para seguimiento a acciones de coordinación local. Asimismo, ya se realizó el ajuste de la alineación de las actividades y productos de forma adecuada, ya que por error estuvieron alineadas todas a Acciones Comunes. </t>
      </text>
    </comment>
    <comment ref="C42" authorId="2" shapeId="0" xr:uid="{980A9D8C-BA5C-4967-BE2C-F12643DF8190}">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Solo Acciones comunes tiene presupuesto en 2026-2028. El resto de productos solo tiene presupuesto estimado para 2029.
Respuesta:
    Hubo error en la alineación de los insumos con las actividades y productos. Ya he ajustado la misma. </t>
      </text>
    </comment>
    <comment ref="F42" authorId="3" shapeId="0" xr:uid="{77B3D7C8-66A8-47A3-AAF5-9301D42B1E99}">
      <text>
        <t>[Comentario encadenado]
Su versión de Excel le permite leer este comentario encadenado; sin embargo, las ediciones que se apliquen se quitarán si el archivo se abre en una versión más reciente de Excel. Más información: https://go.microsoft.com/fwlink/?linkid=870924
Comentario:
    Qué es Servicios de capacitación e implementación de programas, que representa el 37% de su costeo?
Respuesta:
    Ajustado el nombre del insumo para aclarar el tipo de servicio, que corresponde a los convenios de cogestión que se establecen con organizaciones para fines de implementación de programas y servicios vinculados a la prevención de UTEA. En el 2023, en el marco de mesa interinstitucional entre CONANI, DIGEPRES, Contraloría y CASFL, se acordó que estos convenios entrarían bajo esta cuenta auxiliar 228706 de "otros servicios técnicos profesionales"</t>
      </text>
    </comment>
    <comment ref="F43" authorId="4" shapeId="0" xr:uid="{79A9B547-ACDE-4395-8B78-BEFB5196E89B}">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Por qué se contratará una consultoría de medición de impacto los 4 años? Si es de impacto, no debería esperar un poco de tiempo?
Respuesta:
    Ajustado cada proceso de asistencia técnica al tipo de evaluación y análisis que apoya el proceso de SMyE cada año. </t>
      </text>
    </comment>
    <comment ref="F62" authorId="5" shapeId="0" xr:uid="{0DE4F3AE-F36A-45A9-B31B-511B15673932}">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Es necesario imprimir anualmente el documento de ruta crítica y en las mismas cantidades?
Respuesta:
    Se estarán realizando procesos de formación de Ruta crítica escalonados en los distintos territorios cada año, y se estableció una meta cada año. Para los fines es necesario realizar proceso de impresión de la ruta. </t>
      </text>
    </comment>
    <comment ref="F76" authorId="6" shapeId="0" xr:uid="{F2E8DADE-3BB4-42F1-99D6-38B4E386D470}">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La campaña comunicacional se va a diseñar/rediseñar cada año?
Respuesta:
    Se contempla diseño para cada año, considerando que cada año haya enfoques distintos. </t>
      </text>
    </comment>
    <comment ref="F356" authorId="7" shapeId="0" xr:uid="{F58C963D-4778-404E-818B-C79D6C5B600C}">
      <text>
        <t>[Comentario encadenado]
Su versión de Excel le permite leer este comentario encadenado; sin embargo, las ediciones que se apliquen se quitarán si el archivo se abre en una versión más reciente de Excel. Más información: https://go.microsoft.com/fwlink/?linkid=870924
Comentario:
    Qué es Servicios de capacitación e implementación de programas, que representa el 37% de su costeo?
Respuesta:
    Ajustado el nombre del insumo para aclarar el tipo de servicio, que corresponde a los convenios de cogestión que se establecen con organizaciones para fines de implementación de programas y servicios vinculados a la prevención de UTEA. En el 2023, en el marco de mesa interinstitucional entre CONANI, DIGEPRES, Contraloría y CASFL, se acordó que estos convenios entrarían bajo esta cuenta auxiliar 228706 de "otros servicios técnicos profesionales"</t>
      </text>
    </comment>
    <comment ref="C1020" authorId="8" shapeId="0" xr:uid="{B7165BEF-C999-4014-A387-BD1E5033C044}">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Las actividades 0002 - Implementación de la Estrategia de Educación Sexual Integral en Contextos Comunitarios (ESI-C) con NNA; y 0003 - Implementación de la Estrategia Fabricando Sueños: Clubes de Chicas y Chicos del producto 10 - Niños, niñas y adolescentes participan de programas de formación y sensibilización en educación sexual integral (ESI) no están en el costeo.
Respuesta:
    Hubo error en la alineación. Se ha realizado el ajuste correspondiente. </t>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tc={EAEAAB51-599C-4F2D-B9AB-5BF9BB82E189}</author>
    <author>tc={06B24B96-139C-4B55-A10A-D84C8D0AE564}</author>
    <author>tc={4A180A88-EEDB-45BE-938A-A6D69E987F11}</author>
    <author>tc={3248B163-30A6-48CF-A428-9D7D36DDE76E}</author>
    <author>tc={56E94E5E-4536-4BE6-99C3-AC3952CFF7B9}</author>
    <author>tc={E4175C63-2C74-4F12-B0FF-E13C096D8B48}</author>
    <author>tc={21048245-FD0E-4E27-89F8-BA2419B87E84}</author>
    <author>tc={DBF8B4E1-6192-4695-8F79-BB2954D3880D}</author>
    <author>tc={C570E9DB-96B7-42B7-B2EA-1524FAC2AD57}</author>
    <author>tc={BAB5448A-B8E5-487E-BC8D-2F6659249579}</author>
    <author>tc={761BFE99-ED92-4B2C-A216-5F1B73E756EC}</author>
  </authors>
  <commentList>
    <comment ref="H6" authorId="0" shapeId="0" xr:uid="{EAEAAB51-599C-4F2D-B9AB-5BF9BB82E189}">
      <text>
        <t>[Comentario encadenado]
Su versión de Excel le permite leer este comentario encadenado; sin embargo, las ediciones que se apliquen se quitarán si el archivo se abre en una versión más reciente de Excel. Más información: https://go.microsoft.com/fwlink/?linkid=870924
Comentario:
    Este costeo para el año 2026 es 9.38 veces mayor al presupuesto total del programa 45 para el 2025. a modo de ejemplo el presupuesto total para el 2025 de este programa es de:   82,574,340.00 , y este costeo de un año a otro aumento 9 veces el prespuesto total del programa este aumento se realiza en esta unica undiad ejecutora 
Respuesta:
    Respuesta de Supérate:
1. La implementación del año pasado para este programa fue de mas de 140MM , lo que pasa es que nosotros contamos con fondos de cooperación internacional. Este programa es muy costoso, con el presupuesto unico otorgado del POR no era posible cubrir el 100%, ademas de la nomina fija que viene del presupuesto nacional otorgado a SUPERATE. Ese fue un tema que salio a relucir con el consultor que hizo la evaluacion, que no se visibiliza el gasto total del programa (fondos de cooperacion + fondos nacionales)
2. PAra este 2026 se contempla un proyecto nuevo que es el de TMC: eso tiene elvados costos operativos (ej. modelo de acompañamiento sociofamiliar NNA + MAPA/LC, operativos entrega de tarjeta) y de pago. Motivo por el cual dispara el presupuesto para ese año.
3. El # de beneficiarias aumenta, por lo tanto hay que contratar mas personal, capacitarlo, etc. Al # de beneficiarias aumentar, aumenta significativamente los costos.</t>
      </text>
    </comment>
    <comment ref="F15" authorId="1" shapeId="0" xr:uid="{06B24B96-139C-4B55-A10A-D84C8D0AE564}">
      <text>
        <t>[Comentario encadenado]
Su versión de Excel le permite leer este comentario encadenado; sin embargo, las ediciones que se apliquen se quitarán si el archivo se abre en una versión más reciente de Excel. Más información: https://go.microsoft.com/fwlink/?linkid=870924
Comentario:
    Revisar la cantidad de todos los kits y confirmar que sea correcta. En lugar de poner la cifra total del año, hacer el cálculo de cuantos serían por persona y cuantas personas, o algo por el estilo, y añadir una explicación en los comentarios que ayude a entenderlo.
Respuesta:
    Listo
Respuesta:
    Ver linea: Kits de merienda para los Clubes de Chicas y talleres</t>
      </text>
    </comment>
    <comment ref="F68" authorId="2" shapeId="0" xr:uid="{4A180A88-EEDB-45BE-938A-A6D69E987F11}">
      <text>
        <t>[Comentario encadenado]
Su versión de Excel le permite leer este comentario encadenado; sin embargo, las ediciones que se apliquen se quitarán si el archivo se abre en una versión más reciente de Excel. Más información: https://go.microsoft.com/fwlink/?linkid=870924
Comentario:
    La nómina de jornales y personal no está desagregada en la descripción del insumo ni en el precio. Tampoco tienen los CCP. Además, el concepto (jornal y personal) se van alternando cada año.</t>
      </text>
    </comment>
    <comment ref="F71" authorId="3" shapeId="0" xr:uid="{3248B163-30A6-48CF-A428-9D7D36DDE76E}">
      <text>
        <t>[Comentario encadenado]
Su versión de Excel le permite leer este comentario encadenado; sin embargo, las ediciones que se apliquen se quitarán si el archivo se abre en una versión más reciente de Excel. Más información: https://go.microsoft.com/fwlink/?linkid=870924
Comentario:
    Deben revisar el precio y cantidades de los tickets de combustible.
Respuesta:
    Listo, parece que al montarlo, no quedó plasmado lo que habíamos colocado en el excel
Respuesta:
    Sigue igual. Es el costo total, pero no han incluido cantidades y precio unitario. Confirmar si lo dejarán así.
Respuesta:
    Me confirmaron que se quedará el total.</t>
      </text>
    </comment>
    <comment ref="F94" authorId="4" shapeId="0" xr:uid="{56E94E5E-4536-4BE6-99C3-AC3952CFF7B9}">
      <text>
        <t>[Comentario encadenado]
Su versión de Excel le permite leer este comentario encadenado; sin embargo, las ediciones que se apliquen se quitarán si el archivo se abre en una versión más reciente de Excel. Más información: https://go.microsoft.com/fwlink/?linkid=870924
Comentario:
    Los Kits para la entrega durante encuentros del modelo de acompañamiento sociofamiliar (TMC) no están en el producto de transferencias (04). Además, las cantidades son muy altas, cuando la población beneficiaria es de 30 mil personas. Además, qué son estos kits, si el producto que se entrega es una transferencia bancaria?
Respuesta:
    El modelo de acompañamiento sociofamiliar contempla 18 encuentros (ejemplo: 18 encuentros x 30,000 beneficiarias x 250 pesos = 135,000,000). Los encuentros duran 2 horas, por lo tanto hay que darle refrigerio a las adolescentes. Los kits suelen tener: 1 jugo, 1 galleta salada, 1 galleta dulce, 1 granola. Es el sustento de las adolescentes, necesidad básica, muchas chicas esperan ese insumo hasta para desayunar. Mantenerlas en un espacio por dos horas sin refrigerio es un riesgo: salud (hemos tenido casos de ninas que se le baja el azucar, se marean, vomitan del hambre y se desmotivan, dejan de asistir por falta de refrigerio)</t>
      </text>
    </comment>
    <comment ref="F96" authorId="5" shapeId="0" xr:uid="{E4175C63-2C74-4F12-B0FF-E13C096D8B48}">
      <text>
        <t>[Comentario encadenado]
Su versión de Excel le permite leer este comentario encadenado; sin embargo, las ediciones que se apliquen se quitarán si el archivo se abre en una versión más reciente de Excel. Más información: https://go.microsoft.com/fwlink/?linkid=870924
Comentario:
    Por qué son tantos certificados de participación en talleres si solo se beneficiarán 12,375 personas en los productos de talleres según las metas?
Respuesta:
    Incluye las personas del TMC.</t>
      </text>
    </comment>
    <comment ref="F109" authorId="6" shapeId="0" xr:uid="{21048245-FD0E-4E27-89F8-BA2419B87E84}">
      <text>
        <t>[Comentario encadenado]
Su versión de Excel le permite leer este comentario encadenado; sin embargo, las ediciones que se apliquen se quitarán si el archivo se abre en una versión más reciente de Excel. Más información: https://go.microsoft.com/fwlink/?linkid=870924
Comentario:
    Van a hacer operativos de entrega de tarjetas triemstrales?
Respuesta:
    Harán operativos todos los años?
Respuesta:
    Si</t>
      </text>
    </comment>
    <comment ref="F110" authorId="7" shapeId="0" xr:uid="{DBF8B4E1-6192-4695-8F79-BB2954D3880D}">
      <text>
        <t>[Comentario encadenado]
Su versión de Excel le permite leer este comentario encadenado; sin embargo, las ediciones que se apliquen se quitarán si el archivo se abre en una versión más reciente de Excel. Más información: https://go.microsoft.com/fwlink/?linkid=870924
Comentario:
    La cantidad del insumo Dinero identificado para la TMC a familias beneficiarias debe ser la misma que la meta establecida. Por tanto, se ajustaron las cantidades. Confirmar el monto que será transferido, pues creo haber visto que eran 5 mil pesos mensuales y en el costeo dice 3400.
Respuesta:
    bajamos a 3,400 segun ultimo presupuesto (quitando los montos de alimentate)</t>
      </text>
    </comment>
    <comment ref="F207" authorId="8" shapeId="0" xr:uid="{C570E9DB-96B7-42B7-B2EA-1524FAC2AD57}">
      <text>
        <t>[Comentario encadenado]
Su versión de Excel le permite leer este comentario encadenado; sin embargo, las ediciones que se apliquen se quitarán si el archivo se abre en una versión más reciente de Excel. Más información: https://go.microsoft.com/fwlink/?linkid=870924
Comentario:
    Revisar las cantidades y número de veces que se usarán. En el insumo Montaje y desmotaje para 9 operativos al año, tienen 5 en cantidad y 4 en veces, para un total de 20 cuando se multiplica, pero la descripción dice que son 9. La formula multiplica, no suma. Si esto sucede en otros insumos entonces está sobrestimado.
Respuesta:
    había colocado mal el título, lo que me refería era 9 municipios, no 9 operativos. Las cantidades por trimestre están bien</t>
      </text>
    </comment>
    <comment ref="H306" authorId="9" shapeId="0" xr:uid="{BAB5448A-B8E5-487E-BC8D-2F6659249579}">
      <text>
        <t>[Comentario encadenado]
Su versión de Excel le permite leer este comentario encadenado; sin embargo, las ediciones que se apliquen se quitarán si el archivo se abre en una versión más reciente de Excel. Más información: https://go.microsoft.com/fwlink/?linkid=870924
Comentario:
    Verificar este auxiliar me parece que este auxilar es Servicios de Catering 2.2.9.2.03
En caso de ser transferencia :2.4.1.2.01 - Ayudas y donaciones programadas a hogares y personas
Respuesta:
    Corregido.</t>
      </text>
    </comment>
    <comment ref="O306" authorId="10" shapeId="0" xr:uid="{761BFE99-ED92-4B2C-A216-5F1B73E756EC}">
      <text>
        <t>[Comentario encadenado]
Su versión de Excel le permite leer este comentario encadenado; sin embargo, las ediciones que se apliquen se quitarán si el archivo se abre en una versión más reciente de Excel. Más información: https://go.microsoft.com/fwlink/?linkid=870924
Comentario:
    En caso de ser útil para el análisis de cuanto es monto de la transferencia? Cuantas veces se realizarán y el total de beneficiarios
Respuesta:
    hecho</t>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tc={A8B356B1-3425-4365-BF2D-23E701C19305}</author>
    <author>tc={5EB485A5-91A1-4EE5-95EE-3DFF8946ADB5}</author>
  </authors>
  <commentList>
    <comment ref="F14" authorId="0" shapeId="0" xr:uid="{A8B356B1-3425-4365-BF2D-23E701C19305}">
      <text>
        <t>[Comentario encadenado]
Su versión de Excel le permite leer este comentario encadenado; sin embargo, las ediciones que se apliquen se quitarán si el archivo se abre en una versión más reciente de Excel. Más información: https://go.microsoft.com/fwlink/?linkid=870924
Comentario:
    Usaron los nombres de las cuentas presupuestarias en lugar de los insumos.
Esto implica que las cantidades utilizadas y número de veces a usar no están bien. Y que el precio es el monto total que presupuestarían en esa cuenta.
Respuesta:
    No entiendo, lo que pusimos en la columna F que dice insumos es lo que entendemos se va a necesitar para el desarrollo de las actividades del producto.
Respuesta:
    y agrego, este es el mismo costero que se ha hecho todas las veces anteriores en el marco de la ejecución del programa. Costeamos tal cual se imputa el gasto en el proceso de ejecución presupuestaria
Respuesta:
    En años anteriores hemos hecho la misma observación de que utilizan las cuentas presupuestarias en lugar del detalle de los insumos.
Por ejemplo, la cuenta presupuestaria es “publicidad u propaganda”. El insumo podría ser campaña publicitaria o colocación en medios.
O “productos medicinales para uso humano”, esto no específica qué es lo que se necesita o cuánto.
Respuesta:
    Gracias Gissel, nunca he visto esa obsevacion. disculpa
Respuesta:
    las cantidades utilizadas y número de veces a usar no están bien. Y que el precio es el monto total que presupuestarían en esa cuenta.(CORRECTISIMO)
Respuesta:
    El costeo es por insumo, no por cuenta presupuestaria. Si lo dejan así es decisión de la institucion, pero puede afectar en la evaluación.</t>
      </text>
    </comment>
    <comment ref="Q15" authorId="1" shapeId="0" xr:uid="{5EB485A5-91A1-4EE5-95EE-3DFF8946ADB5}">
      <text>
        <t>[Comentario encadenado]
Su versión de Excel le permite leer este comentario encadenado; sin embargo, las ediciones que se apliquen se quitarán si el archivo se abre en una versión más reciente de Excel. Más información: https://go.microsoft.com/fwlink/?linkid=870924
Comentario:
    La justificación de que el presupuesto aumentó porque ahora son 3 productos no es válida si se supone que ellos dividieron lo que ya hacían en 3 productos.
Respuesta:
    Hay actividades nuevas en el marco del diseño actual y se ampliará la accion  en los territorios, además además del centro de adolescentes que está en el Distrito tenemos el de San Juan que no estaba en la implementación del programa 
Respuesta:
    Agregué esto en la ficha 19. También deben indicar allí, en la ficha 19, de qué parte de su presupuesto institucional se financiará lo que se ha transferido al programa 45.</t>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tc={01801865-E200-4A85-BC04-409D8D5A9E96}</author>
    <author>tc={81B944F6-F8CD-4E0C-91D9-EC86155CF6DB}</author>
    <author>tc={2CB1A794-2A14-4721-B8F6-B68C0152A6F0}</author>
    <author>tc={8F1C8E83-0196-4ADE-BDA9-ED652EC98C11}</author>
    <author>tc={863EFF94-F066-4BA7-89DA-CFC98DE3D982}</author>
    <author>tc={20A8C63C-07C3-44C8-A3A9-A12944D56667}</author>
  </authors>
  <commentList>
    <comment ref="E15" authorId="0" shapeId="0" xr:uid="{01801865-E200-4A85-BC04-409D8D5A9E96}">
      <text>
        <t>[Comentario encadenado]
Su versión de Excel le permite leer este comentario encadenado; sin embargo, las ediciones que se apliquen se quitarán si el archivo se abre en una versión más reciente de Excel. Más información: https://go.microsoft.com/fwlink/?linkid=870924
Comentario:
    Las actividades 0001 y 0002 solo tienen costeo en 2026.
Respuesta:
    Fueron integradas</t>
      </text>
    </comment>
    <comment ref="F22" authorId="1" shapeId="0" xr:uid="{81B944F6-F8CD-4E0C-91D9-EC86155CF6DB}">
      <text>
        <t>[Comentario encadenado]
Su versión de Excel le permite leer este comentario encadenado; sin embargo, las ediciones que se apliquen se quitarán si el archivo se abre en una versión más reciente de Excel. Más información: https://go.microsoft.com/fwlink/?linkid=870924
Comentario:
    No es posible que el alquiler de un salón cueste 3,500 pesos.
Respuesta:
    La cantidad de participantes son 360 personas por todo el año 
Respuesta:
    Incluye salón, refrigerio y almuerzo</t>
      </text>
    </comment>
    <comment ref="F28" authorId="2" shapeId="0" xr:uid="{2CB1A794-2A14-4721-B8F6-B68C0152A6F0}">
      <text>
        <t>[Comentario encadenado]
Su versión de Excel le permite leer este comentario encadenado; sin embargo, las ediciones que se apliquen se quitarán si el archivo se abre en una versión más reciente de Excel. Más información: https://go.microsoft.com/fwlink/?linkid=870924
Comentario:
    Por qué se compran 45 tablets en el primer año y 30 en cada uno de los siguientes, 2 laptops y computadoras de escritorio en el 1ro y 1 cada uno de los siguientes? A quién están equipando, las DPS? El departamento que da seguimiento al programa no es tan grande.</t>
      </text>
    </comment>
    <comment ref="F35" authorId="3" shapeId="0" xr:uid="{8F1C8E83-0196-4ADE-BDA9-ED652EC98C11}">
      <text>
        <t>[Comentario encadenado]
Su versión de Excel le permite leer este comentario encadenado; sin embargo, las ediciones que se apliquen se quitarán si el archivo se abre en una versión más reciente de Excel. Más información: https://go.microsoft.com/fwlink/?linkid=870924
Comentario:
    Para quienes son los uniformes?</t>
      </text>
    </comment>
    <comment ref="F38" authorId="4" shapeId="0" xr:uid="{863EFF94-F066-4BA7-89DA-CFC98DE3D982}">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Por qué el insumo de mantenimiento está duplicado en 2027 y 2028, uno como unidad y otro como contrato, con cantidades y precios distintos. No está así en 2026 y 2029.
Respuesta:
    No es que este duplicado es que cada año hay que darle mantenimiento a la camioneta y el Minibús, y cada año sube el precio por el kilometraje que tendrá el vehículo, y sobre lo de contrato fue arreglado como puede ver en la fila.  </t>
      </text>
    </comment>
    <comment ref="F52" authorId="5" shapeId="0" xr:uid="{20A8C63C-07C3-44C8-A3A9-A12944D56667}">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Esta actividad se van hacer cuatro actividad en todo el año una de 100 personas, otra de 200 participantes y dos de 30 personas para un total de 360 participantes
Respuesta:
    Ademas esto incluye refrigerio, almuerzo y salón.  </t>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tc={06DE871D-69B9-4B16-B739-9921D10055DC}</author>
    <author>tc={82E731FD-7CC4-4526-9128-0BE2BE05DB8D}</author>
    <author>tc={1005B0B5-D883-4F56-92FB-EEA0D5712D8F}</author>
    <author>tc={0D4B8366-CFE7-426F-BDE0-22C1C009919C}</author>
  </authors>
  <commentList>
    <comment ref="H6" authorId="0" shapeId="0" xr:uid="{06DE871D-69B9-4B16-B739-9921D10055DC}">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Actualmente el costeo den SNS es 1.9 veces mayor que el presupuesto inical del programa 45.  es importante que estén consciente para los evaluadores de valor agregado que justificará este amento. Ejemplo si antes  otorgaban métodos anticonceptivos, que realizará ahora adicional a eso, que implique un aumento de tal magnitud ? es una pregunta abierta que podría ayudarle en la justificación
Respuesta:
    El SNS se está incorporando como nueva UE en esta reformulación. </t>
      </text>
    </comment>
    <comment ref="J6" authorId="1" shapeId="0" xr:uid="{82E731FD-7CC4-4526-9128-0BE2BE05DB8D}">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Del 2027 al 2028 el costo aumento en 38%, se recomienda revisar o justificar, dado que el promedio el ritmo de aumento del presupuesto Nacional no excede 7%, en este sentido en costo de SNS de manera significativa </t>
      </text>
    </comment>
    <comment ref="F29" authorId="2" shapeId="0" xr:uid="{1005B0B5-D883-4F56-92FB-EEA0D5712D8F}">
      <text>
        <t>[Comentario encadenado]
Su versión de Excel le permite leer este comentario encadenado; sin embargo, las ediciones que se apliquen se quitarán si el archivo se abre en una versión más reciente de Excel. Más información: https://go.microsoft.com/fwlink/?linkid=870924
Comentario:
    El personal será nuevo o ya está contratado en esos centros?
Respuesta:
    Son nuevos.</t>
      </text>
    </comment>
    <comment ref="F46" authorId="3" shapeId="0" xr:uid="{0D4B8366-CFE7-426F-BDE0-22C1C009919C}">
      <text>
        <t>[Comentario encadenado]
Su versión de Excel le permite leer este comentario encadenado; sin embargo, las ediciones que se apliquen se quitarán si el archivo se abre en una versión más reciente de Excel. Más información: https://go.microsoft.com/fwlink/?linkid=870924
Comentario:
    Qué es el sistema de información hospitalaria y por qué se pondría por el programa? Esto no lo tienen todos los centros del SNS? Por donde es pagado actualmente? Representa el 34% del costeo de 2026.
Respuesta:
    Es un sistema de gestión que se implementará por primera vez en los establecimientos de salud del progrmaa.</t>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tc={3CA2EE52-F589-41EF-84D3-6227DEBDB6D4}</author>
    <author>tc={14AD1535-D7C8-4D66-B98A-03995974AB11}</author>
  </authors>
  <commentList>
    <comment ref="R6" authorId="0" shapeId="0" xr:uid="{3CA2EE52-F589-41EF-84D3-6227DEBDB6D4}">
      <text>
        <t>[Comentario encadenado]
Su versión de Excel le permite leer este comentario encadenado; sin embargo, las ediciones que se apliquen se quitarán si el archivo se abre en una versión más reciente de Excel. Más información: https://go.microsoft.com/fwlink/?linkid=870924
Comentario:
    Las UE deben explicar de qué parte de sus estructuras programáticas transferirán los recursos adicionales para este programa. También distinguir lo que corresponda a una solicitud de aumento del programa que no sea transferida desde otra parte de la institución.</t>
      </text>
    </comment>
    <comment ref="I16" authorId="1" shapeId="0" xr:uid="{14AD1535-D7C8-4D66-B98A-03995974AB11}">
      <text>
        <t>[Comentario encadenado]
Su versión de Excel le permite leer este comentario encadenado; sin embargo, las ediciones que se apliquen se quitarán si el archivo se abre en una versión más reciente de Excel. Más información: https://go.microsoft.com/fwlink/?linkid=870924
Comentario:
    Revisar formula, no está sumando
Respuesta:
    Corregido. Habían colocado el producto que no era en el costeo.</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tc={8546ABDC-C4BF-465D-BB20-7B86AEB91C9F}</author>
    <author>tc={50F1EAF0-18F6-4DE5-8964-977F94EDB845}</author>
  </authors>
  <commentList>
    <comment ref="A4" authorId="0" shapeId="0" xr:uid="{8546ABDC-C4BF-465D-BB20-7B86AEB91C9F}">
      <text>
        <t>[Comentario encadenado]
Su versión de Excel le permite leer este comentario encadenado; sin embargo, las ediciones que se apliquen se quitarán si el archivo se abre en una versión más reciente de Excel. Más información: https://go.microsoft.com/fwlink/?linkid=870924
Comentario:
    Asegúrense que enlazan todo lo que fue priorizado en la ficha anterior.
Respuesta:
    Listo
Respuesta:
    Lo que está en rojo puede usarse en la ficha 06, pero no corresponde a esta ficha.
Han mencionado los factores causales priorizados. Sin embargo, los que se priorizan son los factores específicos. De hecho, hay factores causales que tienen factores específico priorizados y otros no priorizados.
Sugiero que agreguen al texto una parte donde se especifique lo que no será priorizado y el por qué se seleccionaron los que se seleccionaron.
Por ejemplo, no se prioriza el tema de protocolos del factor de deserción escolar, pero sí el de educación como proyecto de vida.
Otro punto, no se menciona nada sobre el factor de inicio de actividad sexual que fue priorizado en la ficha 03. ME. Si no se va a priorizar, entonces poner que no en la ficha 03.
Aquí se debe contestar y justificar por qué escogieron lo que escogieron.
Respuesta:
    Listo</t>
      </text>
    </comment>
    <comment ref="A5" authorId="1" shapeId="0" xr:uid="{50F1EAF0-18F6-4DE5-8964-977F94EDB845}">
      <text>
        <t>[Comentario encadenado]
Su versión de Excel le permite leer este comentario encadenado; sin embargo, las ediciones que se apliquen se quitarán si el archivo se abre en una versión más reciente de Excel. Más información: https://go.microsoft.com/fwlink/?linkid=870924
Comentario:
    Agregado lo que esta en color rojo. 
Respuesta:
    Gracias</t>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tc={232BB398-2E91-4A69-B80C-EDD7BF5224AB}</author>
  </authors>
  <commentList>
    <comment ref="A12" authorId="0" shapeId="0" xr:uid="{232BB398-2E91-4A69-B80C-EDD7BF5224AB}">
      <text>
        <t>[Comentario encadenado]
Su versión de Excel le permite leer este comentario encadenado; sin embargo, las ediciones que se apliquen se quitarán si el archivo se abre en una versión más reciente de Excel. Más información: https://go.microsoft.com/fwlink/?linkid=870924
Comentario:
    El reporte en SIGEF es trimestral.</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tc={0AE1F80B-C0F7-4F0B-B58B-1F5731E7782B}</author>
    <author>tc={0CB6E506-6A9E-4620-B0C1-27C0394C1573}</author>
    <author>tc={52F283F0-65AD-48FB-B5B2-539993DBEA11}</author>
    <author>tc={DFB2617D-F14B-47B5-97AB-3A1A399C5A3F}</author>
    <author>tc={6B2721B0-9DF5-48E0-A246-2A9702A258D6}</author>
    <author>tc={8E5B249F-A2FC-433C-BD32-7CCD3030C85A}</author>
    <author>tc={5060984D-01E1-404F-8798-9C0ED3080A7C}</author>
    <author>tc={9DF7A50D-57FD-4E93-82BD-B944733B190D}</author>
    <author>tc={DFA92308-0F03-4EA8-9648-28DACB42B723}</author>
    <author>tc={F1C97D87-89A9-43DC-AC0D-0EC92610BB6E}</author>
    <author>tc={DCAE021B-AFEC-4A84-903E-21DB583F6014}</author>
    <author>tc={F92C5D7A-1EAE-4A3E-B8C4-420211E58DE2}</author>
    <author>tc={31A97E16-264A-4A16-815A-D9BC735108CF}</author>
    <author>tc={A7F1AFBD-9781-4CAD-9924-E6F09087A238}</author>
    <author>tc={65E18249-EC09-4DCB-8E17-9B867059598D}</author>
    <author>tc={CC196282-1436-4E5D-83BF-F4923739406F}</author>
    <author>tc={EFC2DCD5-3BA5-476D-9259-813757D87F85}</author>
    <author>tc={5F1A9C38-888B-42C4-9077-0DC102E759DC}</author>
    <author>tc={C571F4A9-F1F4-4BDF-8C5F-ABC5F737B1DB}</author>
    <author>tc={6F20C4E3-D9D2-4B1C-B919-569AB8044100}</author>
  </authors>
  <commentList>
    <comment ref="B4" authorId="0" shapeId="0" xr:uid="{0AE1F80B-C0F7-4F0B-B58B-1F5731E7782B}">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Se han incluido factores causales específicos que NO forman parte del CCC y otros que SÍ forman parte no se han incluido.
Respuesta:
    Todos los factores incluidos han sido priorizados en el ME y luego tomados en cuenta en el CCC. </t>
      </text>
    </comment>
    <comment ref="B5" authorId="1" shapeId="0" xr:uid="{0CB6E506-6A9E-4620-B0C1-27C0394C1573}">
      <text>
        <t>[Comentario encadenado]
Su versión de Excel le permite leer este comentario encadenado; sin embargo, las ediciones que se apliquen se quitarán si el archivo se abre en una versión más reciente de Excel. Más información: https://go.microsoft.com/fwlink/?linkid=870924
Comentario:
    El factor “Desconocimiento sobre salud sexual y reproductiva” se modificó. Se sustituyó por el de estrategias.</t>
      </text>
    </comment>
    <comment ref="J5" authorId="2" shapeId="0" xr:uid="{52F283F0-65AD-48FB-B5B2-539993DBEA11}">
      <text>
        <t>[Comentario encadenado]
Su versión de Excel le permite leer este comentario encadenado; sin embargo, las ediciones que se apliquen se quitarán si el archivo se abre en una versión más reciente de Excel. Más información: https://go.microsoft.com/fwlink/?linkid=870924
Comentario:
    Pasé la información de comentarios a esta parte.
No se menciona nada sobre habilidades para la vida ni crianza positiva.
Respuesta:
    Separamos la parte de crianza positiva en otra intervención
Respuesta:
    Esto no describe la intervención ni presenta evidencia sobre la efectividad de la misma.
Respuesta:
    modificado</t>
      </text>
    </comment>
    <comment ref="M5" authorId="3" shapeId="0" xr:uid="{DFB2617D-F14B-47B5-97AB-3A1A399C5A3F}">
      <text>
        <t>[Comentario encadenado]
Su versión de Excel le permite leer este comentario encadenado; sin embargo, las ediciones que se apliquen se quitarán si el archivo se abre en una versión más reciente de Excel. Más información: https://go.microsoft.com/fwlink/?linkid=870924
Comentario:
    Aquí debe describirse los bienes y servicios que se incluyen en la intervención de la evidencia, no los que se dan actualmente asociados a este tipo de intervención.
En lugar de poner bebé piensalo bien, seria buscar evidencia de este tipo de intervención y ponerla aquí, por ejemplo.
Respuesta:
    Modificado</t>
      </text>
    </comment>
    <comment ref="P5" authorId="4" shapeId="0" xr:uid="{6B2721B0-9DF5-48E0-A246-2A9702A258D6}">
      <text>
        <t>[Comentario encadenado]
Su versión de Excel le permite leer este comentario encadenado; sin embargo, las ediciones que se apliquen se quitarán si el archivo se abre en una versión más reciente de Excel. Más información: https://go.microsoft.com/fwlink/?linkid=870924
Comentario:
    No se menciona el efecto sobre la familia y la comunidad.
Respuesta:
    Modificado. Se integró una intervención diferenciada para madres, padres y tutores</t>
      </text>
    </comment>
    <comment ref="J6" authorId="5" shapeId="0" xr:uid="{8E5B249F-A2FC-433C-BD32-7CCD3030C85A}">
      <text>
        <t>[Comentario encadenado]
Su versión de Excel le permite leer este comentario encadenado; sin embargo, las ediciones que se apliquen se quitarán si el archivo se abre en una versión más reciente de Excel. Más información: https://go.microsoft.com/fwlink/?linkid=870924
Comentario:
    No veo mención de los componentes de la intervención que indican: habilidades para la vida, proyectos de vida alternativos y actividades socioculturales y de participación.</t>
      </text>
    </comment>
    <comment ref="B8" authorId="6" shapeId="0" xr:uid="{5060984D-01E1-404F-8798-9C0ED3080A7C}">
      <text>
        <t>[Comentario encadenado]
Su versión de Excel le permite leer este comentario encadenado; sin embargo, las ediciones que se apliquen se quitarán si el archivo se abre en una versión más reciente de Excel. Más información: https://go.microsoft.com/fwlink/?linkid=870924
Comentario:
    Este factor causal específico no proviene del CCC.
Respuesta:
    Sí, se encuentra priorizado en el CCC. Revisar ME factor específico 16 &amp; CCC segunda condición priorizada</t>
      </text>
    </comment>
    <comment ref="C8" authorId="7" shapeId="0" xr:uid="{9DF7A50D-57FD-4E93-82BD-B944733B190D}">
      <text>
        <t>[Comentario encadenado]
Su versión de Excel le permite leer este comentario encadenado; sin embargo, las ediciones que se apliquen se quitarán si el archivo se abre en una versión más reciente de Excel. Más información: https://go.microsoft.com/fwlink/?linkid=870924
Comentario:
    Deben definir exactamente a qué se refiere esto. Por lo que han colocado pareciera que es a todo lo que conlleva el Programa Supérate, pero no necesariamente sea asi.
Respuesta:
    Listo</t>
      </text>
    </comment>
    <comment ref="M8" authorId="8" shapeId="0" xr:uid="{DFA92308-0F03-4EA8-9648-28DACB42B723}">
      <text>
        <t>[Comentario encadenado]
Su versión de Excel le permite leer este comentario encadenado; sin embargo, las ediciones que se apliquen se quitarán si el archivo se abre en una versión más reciente de Excel. Más información: https://go.microsoft.com/fwlink/?linkid=870924
Comentario:
    Abundar sobre qué tipo de condiciones se aplicarían o cómo funcionarían estas TMC en específico.</t>
      </text>
    </comment>
    <comment ref="D9" authorId="9" shapeId="0" xr:uid="{F1C97D87-89A9-43DC-AC0D-0EC92610BB6E}">
      <text>
        <t>[Comentario encadenado]
Su versión de Excel le permite leer este comentario encadenado; sin embargo, las ediciones que se apliquen se quitarán si el archivo se abre en una versión más reciente de Excel. Más información: https://go.microsoft.com/fwlink/?linkid=870924
Comentario:
    ¿Cómo la dispensación de MAC mejora los servicios de salud?
Dado que el factor causal específico es “escasez…”, quizás la relación causal vaya orientada a un aumento en la provisión de servicios.
Respuesta:
    Escasez se refiere a disponibilidad de los servicios, entre ellos MAC. Integré cobertura en la relación
Respuesta:
    Pasé a comentarios esta parte:
“Con esta intervencion se garantiza la disponibilidad de MAC a la poblacion adolescente de manera permanente y cumpliendo las normas de calidad”
Respuesta:
    Sugiero que el enunciado sea:
La dispensación de MAC mejora la cobertura y disponibilidad de los servicios de salud sexual y reproductivos para adolescentes.</t>
      </text>
    </comment>
    <comment ref="J9" authorId="10" shapeId="0" xr:uid="{DCAE021B-AFEC-4A84-903E-21DB583F6014}">
      <text>
        <t>[Comentario encadenado]
Su versión de Excel le permite leer este comentario encadenado; sin embargo, las ediciones que se apliquen se quitarán si el archivo se abre en una versión más reciente de Excel. Más información: https://go.microsoft.com/fwlink/?linkid=870924
Comentario:
    Falta mencionar específicamente el MAC.
Esta información también se relaciona con otros factores causales.</t>
      </text>
    </comment>
    <comment ref="B10" authorId="11" shapeId="0" xr:uid="{F92C5D7A-1EAE-4A3E-B8C4-420211E58DE2}">
      <text>
        <t>[Comentario encadenado]
Su versión de Excel le permite leer este comentario encadenado; sin embargo, las ediciones que se apliquen se quitarán si el archivo se abre en una versión más reciente de Excel. Más información: https://go.microsoft.com/fwlink/?linkid=870924
Comentario:
    Este factor causal específico no proviene del CCC.
Respuesta:
    Sí está, en el ME factor #14</t>
      </text>
    </comment>
    <comment ref="D10" authorId="12" shapeId="0" xr:uid="{31A97E16-264A-4A16-815A-D9BC735108CF}">
      <text>
        <t>[Comentario encadenado]
Su versión de Excel le permite leer este comentario encadenado; sin embargo, las ediciones que se apliquen se quitarán si el archivo se abre en una versión más reciente de Excel. Más información: https://go.microsoft.com/fwlink/?linkid=870924
Comentario:
    Este enunciado no relaciona la intervención descrita con el factor causal específico.
Respuesta:
    Listo</t>
      </text>
    </comment>
    <comment ref="M11" authorId="13" shapeId="0" xr:uid="{A7F1AFBD-9781-4CAD-9924-E6F09087A238}">
      <text>
        <t>[Comentario encadenado]
Su versión de Excel le permite leer este comentario encadenado; sin embargo, las ediciones que se apliquen se quitarán si el archivo se abre en una versión más reciente de Excel. Más información: https://go.microsoft.com/fwlink/?linkid=870924
Comentario:
    Lo que está en rojo corresponde a la ficha de productos.
Respuesta:
    listo</t>
      </text>
    </comment>
    <comment ref="P11" authorId="14" shapeId="0" xr:uid="{65E18249-EC09-4DCB-8E17-9B867059598D}">
      <text>
        <t>[Comentario encadenado]
Su versión de Excel le permite leer este comentario encadenado; sin embargo, las ediciones que se apliquen se quitarán si el archivo se abre en una versión más reciente de Excel. Más información: https://go.microsoft.com/fwlink/?linkid=870924
Comentario:
    Falta el efecto esperado.
Respuesta:
    Listo</t>
      </text>
    </comment>
    <comment ref="R11" authorId="15" shapeId="0" xr:uid="{CC196282-1436-4E5D-83BF-F4923739406F}">
      <text>
        <t>[Comentario encadenado]
Su versión de Excel le permite leer este comentario encadenado; sin embargo, las ediciones que se apliquen se quitarán si el archivo se abre en una versión más reciente de Excel. Más información: https://go.microsoft.com/fwlink/?linkid=870924
Comentario:
    Falta indicar el orden y si se va a priorizar.</t>
      </text>
    </comment>
    <comment ref="J12" authorId="16" shapeId="0" xr:uid="{EFC2DCD5-3BA5-476D-9259-813757D87F85}">
      <text>
        <t>[Comentario encadenado]
Su versión de Excel le permite leer este comentario encadenado; sin embargo, las ediciones que se apliquen se quitarán si el archivo se abre en una versión más reciente de Excel. Más información: https://go.microsoft.com/fwlink/?linkid=870924
Comentario:
    No se menciona específicamente la intervención.</t>
      </text>
    </comment>
    <comment ref="P12" authorId="17" shapeId="0" xr:uid="{5F1A9C38-888B-42C4-9077-0DC102E759DC}">
      <text>
        <t>[Comentario encadenado]
Su versión de Excel le permite leer este comentario encadenado; sin embargo, las ediciones que se apliquen se quitarán si el archivo se abre en una versión más reciente de Excel. Más información: https://go.microsoft.com/fwlink/?linkid=870924
Comentario:
    Falta el efecto esperado.
Respuesta:
    listo</t>
      </text>
    </comment>
    <comment ref="D13" authorId="18" shapeId="0" xr:uid="{C571F4A9-F1F4-4BDF-8C5F-ABC5F737B1DB}">
      <text>
        <t>[Comentario encadenado]
Su versión de Excel le permite leer este comentario encadenado; sin embargo, las ediciones que se apliquen se quitarán si el archivo se abre en una versión más reciente de Excel. Más información: https://go.microsoft.com/fwlink/?linkid=870924
Comentario:
    Este enunciado no relaciona la intervención descrita con el factor causal específico.</t>
      </text>
    </comment>
    <comment ref="C14" authorId="19" shapeId="0" xr:uid="{6F20C4E3-D9D2-4B1C-B919-569AB8044100}">
      <text>
        <t>[Comentario encadenado]
Su versión de Excel le permite leer este comentario encadenado; sin embargo, las ediciones que se apliquen se quitarán si el archivo se abre en una versión más reciente de Excel. Más información: https://go.microsoft.com/fwlink/?linkid=870924
Comentario:
    Luego de revisar las fichas 12, 16 dentro de las intervenciones no se logra identificar una intervención asociada al  cambio del mismo de producto del  Ministerio de Salud Pública, en este sentido sería recomendable identificar una intervención del referido Ministerio a los fines que las acciones de esta referida institución se visualice en el lo adelante. 
Respuesta:
    Salud Pública tiene la dispensación de MAC
Respuesta:
    También tendrían que asociarla a otros factores específicos porque el MSP está a cargo del tema de protocolos y lineamientos.</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tc={9BD43EDC-5134-4B14-8B96-3D416117D475}</author>
  </authors>
  <commentList>
    <comment ref="A5" authorId="0" shapeId="0" xr:uid="{9BD43EDC-5134-4B14-8B96-3D416117D475}">
      <text>
        <t>[Comentario encadenado]
Su versión de Excel le permite leer este comentario encadenado; sin embargo, las ediciones que se apliquen se quitarán si el archivo se abre en una versión más reciente de Excel. Más información: https://go.microsoft.com/fwlink/?linkid=870924
Comentario:
    La PGR no estará incluida en el programa según la priorización realizada.
Respuesta:
    Se borró.</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tc={6CC7A866-3B68-4E83-99F3-326871B83F33}</author>
    <author>tc={C6AAC0E1-72BA-49CD-A258-E49D8DEF2B6D}</author>
    <author>tc={0AD7A0CD-640E-48D7-A4F6-3A4F75810EE6}</author>
    <author>tc={4F040270-A696-4906-9757-303FF51334DC}</author>
    <author>tc={69198392-E294-4017-AB9A-187EF9535F7D}</author>
    <author>tc={6FB02729-C58A-4070-AEBA-7115B71B114A}</author>
    <author>tc={988516DA-02E0-4853-8D5B-5436996E0E1B}</author>
    <author>tc={5D4B7BDB-46B6-4B3D-A827-904D30794211}</author>
    <author>tc={68A07980-C1B7-4D72-A730-14461AB641C7}</author>
    <author>tc={D2C0ADE2-B62B-4E4E-91A3-A80A6FFDC716}</author>
    <author>tc={91423B65-A6FC-4A1F-808C-EE99C68BB831}</author>
  </authors>
  <commentList>
    <comment ref="B3" authorId="0" shapeId="0" xr:uid="{6CC7A866-3B68-4E83-99F3-326871B83F33}">
      <text>
        <t>[Comentario encadenado]
Su versión de Excel le permite leer este comentario encadenado; sin embargo, las ediciones que se apliquen se quitarán si el archivo se abre en una versión más reciente de Excel. Más información: https://go.microsoft.com/fwlink/?linkid=870924
Comentario:
    Las intervenciones que se mantendrán o incluirán en el programa deben verse reflejadas en el MP. No todas están incluidas, como los Clubes de Chicas o Bebé, piénsalo bien, por ejemplo.</t>
      </text>
    </comment>
    <comment ref="J3" authorId="1" shapeId="0" xr:uid="{C6AAC0E1-72BA-49CD-A258-E49D8DEF2B6D}">
      <text>
        <t>[Comentario encadenado]
Su versión de Excel le permite leer este comentario encadenado; sin embargo, las ediciones que se apliquen se quitarán si el archivo se abre en una versión más reciente de Excel. Más información: https://go.microsoft.com/fwlink/?linkid=870924
Comentario:
    Han justificado, pero no han colocado las decisiones. Deben indicar si se incluirán o no en el programa.
Respuesta:
    De acuerdo, revisar</t>
      </text>
    </comment>
    <comment ref="H4" authorId="2" shapeId="0" xr:uid="{0AD7A0CD-640E-48D7-A4F6-3A4F75810EE6}">
      <text>
        <t>[Comentario encadenado]
Su versión de Excel le permite leer este comentario encadenado; sin embargo, las ediciones que se apliquen se quitarán si el archivo se abre en una versión más reciente de Excel. Más información: https://go.microsoft.com/fwlink/?linkid=870924
Comentario:
    No puede coincidir y complementarse a la vez. Son mutuamente excluyentes.
Respuesta:
    Ok</t>
      </text>
    </comment>
    <comment ref="J4" authorId="3" shapeId="0" xr:uid="{4F040270-A696-4906-9757-303FF51334DC}">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Indicar cuál sería el destino de la intervención de cara al rediseño del PPoR.
Respuesta:
    Listo</t>
      </text>
    </comment>
    <comment ref="H5" authorId="4" shapeId="0" xr:uid="{69198392-E294-4017-AB9A-187EF9535F7D}">
      <text>
        <t>[Comentario encadenado]
Su versión de Excel le permite leer este comentario encadenado; sin embargo, las ediciones que se apliquen se quitarán si el archivo se abre en una versión más reciente de Excel. Más información: https://go.microsoft.com/fwlink/?linkid=870924
Comentario:
    No puede coincidir y complementarse a la vez. Son mutuamente excluyentes.
Respuesta:
    Listo</t>
      </text>
    </comment>
    <comment ref="J5" authorId="5" shapeId="0" xr:uid="{6FB02729-C58A-4070-AEBA-7115B71B114A}">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Indicar cuál sería el destino de la intervención de cara al rediseño del PPoR.
Respuesta:
    Listo</t>
      </text>
    </comment>
    <comment ref="H7" authorId="6" shapeId="0" xr:uid="{988516DA-02E0-4853-8D5B-5436996E0E1B}">
      <text>
        <t>[Comentario encadenado]
Su versión de Excel le permite leer este comentario encadenado; sin embargo, las ediciones que se apliquen se quitarán si el archivo se abre en una versión más reciente de Excel. Más información: https://go.microsoft.com/fwlink/?linkid=870924
Comentario:
    No puede coincidir y complementarse a la vez. Son mutuamente excluyentes.
Respuesta:
    Listo</t>
      </text>
    </comment>
    <comment ref="H8" authorId="7" shapeId="0" xr:uid="{5D4B7BDB-46B6-4B3D-A827-904D30794211}">
      <text>
        <t>[Comentario encadenado]
Su versión de Excel le permite leer este comentario encadenado; sin embargo, las ediciones que se apliquen se quitarán si el archivo se abre en una versión más reciente de Excel. Más información: https://go.microsoft.com/fwlink/?linkid=870924
Comentario:
    No puede coincidir y complementarse a la vez. Son mutuamente excluyentes.
Respuesta:
    Listo</t>
      </text>
    </comment>
    <comment ref="H10" authorId="8" shapeId="0" xr:uid="{68A07980-C1B7-4D72-A730-14461AB641C7}">
      <text>
        <t>[Comentario encadenado]
Su versión de Excel le permite leer este comentario encadenado; sin embargo, las ediciones que se apliquen se quitarán si el archivo se abre en una versión más reciente de Excel. Más información: https://go.microsoft.com/fwlink/?linkid=870924
Comentario:
    No puede coincidir y complementarse a la vez. Son mutuamente excluyentes.
Respuesta:
    Listo</t>
      </text>
    </comment>
    <comment ref="J18" authorId="9" shapeId="0" xr:uid="{D2C0ADE2-B62B-4E4E-91A3-A80A6FFDC716}">
      <text>
        <t>[Comentario encadenado]
Su versión de Excel le permite leer este comentario encadenado; sin embargo, las ediciones que se apliquen se quitarán si el archivo se abre en una versión más reciente de Excel. Más información: https://go.microsoft.com/fwlink/?linkid=870924
Comentario:
    No se indica la decisión.
Respuesta:
    Listo.</t>
      </text>
    </comment>
    <comment ref="J21" authorId="10" shapeId="0" xr:uid="{91423B65-A6FC-4A1F-808C-EE99C68BB831}">
      <text>
        <t>[Comentario encadenado]
Su versión de Excel le permite leer este comentario encadenado; sin embargo, las ediciones que se apliquen se quitarán si el archivo se abre en una versión más reciente de Excel. Más información: https://go.microsoft.com/fwlink/?linkid=870924
Comentario:
    Dice que se incluirá al programa. Pensaba que esto ya era parte del programa.</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tc={17474128-67BF-4D84-BC66-21CAD51C9EB8}</author>
    <author>tc={FE17068F-74BC-46C8-A197-234E12F4827C}</author>
    <author>tc={5CBC667B-E734-4B25-9F74-EE27BADC0920}</author>
    <author>tc={EDF445D0-2BCE-4952-BF66-20D34452BEFA}</author>
    <author>tc={799D2A09-B6E2-459F-830F-C481DBBDF4DD}</author>
    <author>tc={7D65B29E-7965-47BD-AAC0-42F904B3A0F9}</author>
    <author>tc={B964A5AC-6026-4DCE-A9AF-5A074C14F839}</author>
    <author>tc={C6BB4552-82E4-4E6D-83F0-B916A7A362AA}</author>
    <author>tc={E199E394-9895-4AD3-BB41-C4E35612A4F1}</author>
    <author>tc={BAD5FA65-D434-407A-9714-AE1A76A236F2}</author>
    <author>tc={7FD9CAC0-5EFE-4E62-B264-50CAF8B345F0}</author>
    <author>tc={C207C4D6-B8C8-4A31-914E-7FEBCD703ED9}</author>
    <author>tc={BAE969B3-8A34-4768-95F3-64AC9133D3A8}</author>
    <author>tc={6733697B-E571-4683-A138-85EB7AEB4FD6}</author>
    <author>tc={6AA37A2F-1E17-496A-876A-6C1098950FA6}</author>
    <author>tc={C8E9B1D2-818C-47A8-AACB-97C6BD133B53}</author>
    <author>tc={01FD33BE-0E2D-4875-89B6-6EEA18AAAD87}</author>
    <author>tc={4C0CDF1A-5810-4065-A330-03B529272FD3}</author>
    <author>tc={71D1817B-CBF2-4BF1-B3C8-F6B0F8DCB9DF}</author>
    <author>tc={1149415E-5D78-44F8-812A-88E4EDC99B89}</author>
    <author>tc={FE436A91-0CE5-447B-ABB6-7EDE00C0B690}</author>
    <author>tc={FAB09CB7-CD96-445A-B4D0-E0A03B1300CA}</author>
    <author>tc={BBBE0636-367C-4AA9-B6D7-9EECBBB8C00E}</author>
  </authors>
  <commentList>
    <comment ref="B2" authorId="0" shapeId="0" xr:uid="{17474128-67BF-4D84-BC66-21CAD51C9EB8}">
      <text>
        <t>[Comentario encadenado]
Su versión de Excel le permite leer este comentario encadenado; sin embargo, las ediciones que se apliquen se quitarán si el archivo se abre en una versión más reciente de Excel. Más información: https://go.microsoft.com/fwlink/?linkid=870924
Comentario:
    Hay que completar una de las 2 columnas, no las 2.
Respuesta:
    Listo</t>
      </text>
    </comment>
    <comment ref="F4" authorId="1" shapeId="0" xr:uid="{FE17068F-74BC-46C8-A197-234E12F4827C}">
      <text>
        <t>[Comentario encadenado]
Su versión de Excel le permite leer este comentario encadenado; sin embargo, las ediciones que se apliquen se quitarán si el archivo se abre en una versión más reciente de Excel. Más información: https://go.microsoft.com/fwlink/?linkid=870924
Comentario:
    Falta el indicador de embarazo de la ONE.
Respuesta:
    Incluido</t>
      </text>
    </comment>
    <comment ref="H4" authorId="2" shapeId="0" xr:uid="{5CBC667B-E734-4B25-9F74-EE27BADC0920}">
      <text>
        <t>[Comentario encadenado]
Su versión de Excel le permite leer este comentario encadenado; sin embargo, las ediciones que se apliquen se quitarán si el archivo se abre en una versión más reciente de Excel. Más información: https://go.microsoft.com/fwlink/?linkid=870924
Comentario:
    Coloqué enunciados más precisos aquí y pasé las explicativas más largas a comentarios.
Respuesta:
    Bien</t>
      </text>
    </comment>
    <comment ref="M4" authorId="3" shapeId="0" xr:uid="{EDF445D0-2BCE-4952-BF66-20D34452BEFA}">
      <text>
        <t>[Comentario encadenado]
Su versión de Excel le permite leer este comentario encadenado; sin embargo, las ediciones que se apliquen se quitarán si el archivo se abre en una versión más reciente de Excel. Más información: https://go.microsoft.com/fwlink/?linkid=870924
Comentario:
    Los resultados esperados deben estimarse hasta 2029.</t>
      </text>
    </comment>
    <comment ref="C5" authorId="4" shapeId="0" xr:uid="{799D2A09-B6E2-459F-830F-C481DBBDF4DD}">
      <text>
        <t>[Comentario encadenado]
Su versión de Excel le permite leer este comentario encadenado; sin embargo, las ediciones que se apliquen se quitarán si el archivo se abre en una versión más reciente de Excel. Más información: https://go.microsoft.com/fwlink/?linkid=870924
Comentario:
    Corregí el nombre del factor por el que pusieron en el ME. El que estaba antes era: Validación comunitaria de la maternidad adolescente y uniones tempranas como rito de paso a la adultez
Respuesta:
    Borrar esto. El resultado no se asocia a este factor, sino a la condición de interés que ya está en la otra columna.</t>
      </text>
    </comment>
    <comment ref="D5" authorId="5" shapeId="0" xr:uid="{7D65B29E-7965-47BD-AAC0-42F904B3A0F9}">
      <text>
        <t>[Comentario encadenado]
Su versión de Excel le permite leer este comentario encadenado; sin embargo, las ediciones que se apliquen se quitarán si el archivo se abre en una versión más reciente de Excel. Más información: https://go.microsoft.com/fwlink/?linkid=870924
Comentario:
    ¿El resultado será específico a hogares vulnerables?
¿cómo lo medirán? El indicador debe estar acotado también. Si el indicador es el porcentaje general de embarazo adolescente, como lo plantean aquí, entonces el resultado no puede acotarse a hogares vulnerables.
Además, deberán definir a qué se refieren con hogares vulnerables. Pueden colocarlo en los comentarios y luego en la ficha de indicadores según aplique.
Respuesta:
    Adicionalmente, ¿cuál sería la diferencia entre medir el porcentaje de embarazo y la proporción de partos? ¿cuál es el valor añadido de dar seguimiento a ambos indicadores?
Respuesta:
    Modificado. Este indicador se refiere al de la ONE</t>
      </text>
    </comment>
    <comment ref="F5" authorId="6" shapeId="0" xr:uid="{B964A5AC-6026-4DCE-A9AF-5A074C14F839}">
      <text>
        <t>[Comentario encadenado]
Su versión de Excel le permite leer este comentario encadenado; sin embargo, las ediciones que se apliquen se quitarán si el archivo se abre en una versión más reciente de Excel. Más información: https://go.microsoft.com/fwlink/?linkid=870924
Comentario:
    Ojo, el indicador de ENHOGAR no es que haya estado embarazada alguna vez, sino que haya tenido un hijo nacido vivo o estuviera embarazada de su primer hijo en el momento de la encuesta. Con esto se entiende que no se incluye a las adolescentes que hayan estado embarazadas y el resultado no haya sido un hijo nacido vivo.
Respuesta:
    Bien</t>
      </text>
    </comment>
    <comment ref="I5" authorId="7" shapeId="0" xr:uid="{C6BB4552-82E4-4E6D-83F0-B916A7A362AA}">
      <text>
        <t>[Comentario encadenado]
Su versión de Excel le permite leer este comentario encadenado; sin embargo, las ediciones que se apliquen se quitarán si el archivo se abre en una versión más reciente de Excel. Más información: https://go.microsoft.com/fwlink/?linkid=870924
Comentario:
    Aquí deben poner solamente la población que se ve afectada por esta situación. Es decir, las niñas y las adolescentes. Los niños y los adolescentes no se embarazan.
Respuesta:
    Listo
Respuesta:
    Ajuste a mujeres adolescentes, dado que el resultado medido está especificado en el rango etario de 15-19.</t>
      </text>
    </comment>
    <comment ref="J5" authorId="8" shapeId="0" xr:uid="{E199E394-9895-4AD3-BB41-C4E35612A4F1}">
      <text>
        <t>[Comentario encadenado]
Su versión de Excel le permite leer este comentario encadenado; sin embargo, las ediciones que se apliquen se quitarán si el archivo se abre en una versión más reciente de Excel. Más información: https://go.microsoft.com/fwlink/?linkid=870924
Comentario:
    Incluir fuente en comentarios. Ver el de uniones tempranas.
Respuesta:
    La infografía de la ONE (con datos preliminares) indica un 18.00%.
https://www.one.gob.do/media/pcrlkjke/infografi-a-embarazo-en-adolescentes-cuarto-trimestre-2024.pdf
Respuesta:
    Listo</t>
      </text>
    </comment>
    <comment ref="C6" authorId="9" shapeId="0" xr:uid="{BAD5FA65-D434-407A-9714-AE1A76A236F2}">
      <text>
        <t>[Comentario encadenado]
Su versión de Excel le permite leer este comentario encadenado; sin embargo, las ediciones que se apliquen se quitarán si el archivo se abre en una versión más reciente de Excel. Más información: https://go.microsoft.com/fwlink/?linkid=870924
Comentario:
    Borrar esto. El resultado no se asocia a este factor, sino a la condición de interés que ya está en la otra columna.</t>
      </text>
    </comment>
    <comment ref="D6" authorId="10" shapeId="0" xr:uid="{7FD9CAC0-5EFE-4E62-B264-50CAF8B345F0}">
      <text>
        <t>[Comentario encadenado]
Su versión de Excel le permite leer este comentario encadenado; sin embargo, las ediciones que se apliquen se quitarán si el archivo se abre en una versión más reciente de Excel. Más información: https://go.microsoft.com/fwlink/?linkid=870924
Comentario:
    Incluí el rango etario.
Respuesta:
    bien</t>
      </text>
    </comment>
    <comment ref="F6" authorId="11" shapeId="0" xr:uid="{C207C4D6-B8C8-4A31-914E-7FEBCD703ED9}">
      <text>
        <t>[Comentario encadenado]
Su versión de Excel le permite leer este comentario encadenado; sin embargo, las ediciones que se apliquen se quitarán si el archivo se abre en una versión más reciente de Excel. Más información: https://go.microsoft.com/fwlink/?linkid=870924
Comentario:
    No es necesario colocar la periodicidad en el nombre del indicador. Esa información se detalla en la ficha del indicador.
Respuesta:
    Completaron dos fichas técnicas para este indicador. Una del SNS y la otra del MSP. La ficha técnica del indicador es una sola. Deben revisar si existen diferencias y llenar 1 sola.
Respuesta:
    Listo
Respuesta:
    Incluí el rango etario.
Modifiqué el nombre del indicador, especificando niñas y adolescentes como en el resultado y cambiando el tipo de indicador a porcentaje, como en la fórmula de cálculo de la ficha.
Respuesta:
    Este indicador se refiere a partos, mientras que en la condición de interés tienen un indicador que se refiere a embarazo, también proveniente del MSP.
Indiquen cuál es la diferencia en los comentarios. Si no hay diferencia, sería bueno homogeneizar.
Respuesta:
    En la ficha de indicador se encuentra detallada la diferencia y se colocó aquí un comentario al respecto.</t>
      </text>
    </comment>
    <comment ref="J6" authorId="12" shapeId="0" xr:uid="{BAE969B3-8A34-4768-95F3-64AC9133D3A8}">
      <text>
        <t>[Comentario encadenado]
Su versión de Excel le permite leer este comentario encadenado; sin embargo, las ediciones que se apliquen se quitarán si el archivo se abre en una versión más reciente de Excel. Más información: https://go.microsoft.com/fwlink/?linkid=870924
Comentario:
    Incluir fuente en comentarios. Ver el de uniones tempranas.
Respuesta:
    Si la fuente es el repositorio del SNS como indican las fichas de este indicador, el resultado es distinto.
Partos en mujeres de 19 años o menos: 17,463
Total de partos (vaginales y cesáreas): 91,661
Porcentaje: 19.05%
Fuente: https://repositorio.sns.gob.do/tableros-dinamicos/produccion-de-servicios/
Respuesta:
    Expliquen en comentarios por qué este número es diferente al de Porcentaje de embarazos en adolescentes de 10 a 19 años en la CI.
Es básicamente el mismo indicador, solo que lo han nombrado distinto.
Respuesta:
    Listo.</t>
      </text>
    </comment>
    <comment ref="C7" authorId="13" shapeId="0" xr:uid="{6733697B-E571-4683-A138-85EB7AEB4FD6}">
      <text>
        <t>[Comentario encadenado]
Su versión de Excel le permite leer este comentario encadenado; sin embargo, las ediciones que se apliquen se quitarán si el archivo se abre en una versión más reciente de Excel. Más información: https://go.microsoft.com/fwlink/?linkid=870924
Comentario:
    Este factor no está en el ME.
Respuesta:
    Borrar esto. El resultado no se asocia a este factor, sino a la condición de interés que ya está en la otra columna.</t>
      </text>
    </comment>
    <comment ref="F7" authorId="14" shapeId="0" xr:uid="{6AA37A2F-1E17-496A-876A-6C1098950FA6}">
      <text>
        <t>[Comentario encadenado]
Su versión de Excel le permite leer este comentario encadenado; sin embargo, las ediciones que se apliquen se quitarán si el archivo se abre en una versión más reciente de Excel. Más información: https://go.microsoft.com/fwlink/?linkid=870924
Comentario:
    Deben asegurarse que la ficha técnica de este indicador coincide con lo establecido y medido por la ONE.
Respuesta:
    Listo
Respuesta:
    Ajusté el nombre del indicador al que está en la CI.
Respuesta:
    de acuerdo</t>
      </text>
    </comment>
    <comment ref="I7" authorId="15" shapeId="0" xr:uid="{C8E9B1D2-818C-47A8-AACB-97C6BD133B53}">
      <text>
        <t>[Comentario encadenado]
Su versión de Excel le permite leer este comentario encadenado; sin embargo, las ediciones que se apliquen se quitarán si el archivo se abre en una versión más reciente de Excel. Más información: https://go.microsoft.com/fwlink/?linkid=870924
Comentario:
    El indicador específica “mujeres”, así que la población objetivo no puede incluir varones.
Respuesta:
    Listo</t>
      </text>
    </comment>
    <comment ref="F8" authorId="16" shapeId="0" xr:uid="{01FD33BE-0E2D-4875-89B6-6EEA18AAAD87}">
      <text>
        <t>[Comentario encadenado]
Su versión de Excel le permite leer este comentario encadenado; sin embargo, las ediciones que se apliquen se quitarán si el archivo se abre en una versión más reciente de Excel. Más información: https://go.microsoft.com/fwlink/?linkid=870924
Comentario:
    No es necesario colocar la periodicidad en el nombre del indicador. Esa información se detalla en la ficha del indicador.
Respuesta:
    Completaron dos fichas técnicas para este indicador. Una del SNS y la otra del MSP. La ficha técnica del indicador es una sola. Deben revisar si existen diferencias y llenar 1 sola.
Respuesta:
    Listo</t>
      </text>
    </comment>
    <comment ref="B9" authorId="17" shapeId="0" xr:uid="{4C0CDF1A-5810-4065-A330-03B529272FD3}">
      <text>
        <t>[Comentario encadenado]
Su versión de Excel le permite leer este comentario encadenado; sin embargo, las ediciones que se apliquen se quitarán si el archivo se abre en una versión más reciente de Excel. Más información: https://go.microsoft.com/fwlink/?linkid=870924
Comentario:
    Determinar cuál de los 2 factores se queda asociado a este resultado.</t>
      </text>
    </comment>
    <comment ref="D9" authorId="18" shapeId="0" xr:uid="{71D1817B-CBF2-4BF1-B3C8-F6B0F8DCB9DF}">
      <text>
        <t>[Comentario encadenado]
Su versión de Excel le permite leer este comentario encadenado; sin embargo, las ediciones que se apliquen se quitarán si el archivo se abre en una versión más reciente de Excel. Más información: https://go.microsoft.com/fwlink/?linkid=870924
Comentario:
    El conocimiento aumenta, las actitudes y practicas mejoran.</t>
      </text>
    </comment>
    <comment ref="F9" authorId="19" shapeId="0" xr:uid="{1149415E-5D78-44F8-812A-88E4EDC99B89}">
      <text>
        <t>[Comentario encadenado]
Su versión de Excel le permite leer este comentario encadenado; sin embargo, las ediciones que se apliquen se quitarán si el archivo se abre en una versión más reciente de Excel. Más información: https://go.microsoft.com/fwlink/?linkid=870924
Comentario:
    No han completado una ficha técnica para este indicador.
Respuesta:
    Conocimiento se mide una forma,  la percepción de otra, sería recomendable delimitar. Para la elaboración de indicadores sería importante tomar en consideración como estos serán medidos. Algunos ejemplo:  porcentaje de adolescentes que demuestran conocimientos adecuados sobre salud sexual y reproductiva,
  % de adolescente satisfechos con los talleres o capacitaciones en  ESI. Esto se puede medir por la encuesta de satisfacción 
% de Adolescente que aprueban las pruebas  de ESI. 
Respuesta:
    ¿Van a definir el indicador ahora aunque no tengan línea base y metas?
Respuesta:
    Sí, vamos a definir el indicador. Sin embargo, la meta y la línea base quedarán pendientes</t>
      </text>
    </comment>
    <comment ref="I9" authorId="20" shapeId="0" xr:uid="{FE436A91-0CE5-447B-ABB6-7EDE00C0B690}">
      <text>
        <t>[Comentario encadenado]
Su versión de Excel le permite leer este comentario encadenado; sin embargo, las ediciones que se apliquen se quitarán si el archivo se abre en una versión más reciente de Excel. Más información: https://go.microsoft.com/fwlink/?linkid=870924
Comentario:
    Las familias también recibirán capacitación? Me parece que si la capacitación será para los adolescentes, al final ellos serán la población objetivo, aunque de manera indirecta se beneficie la familia, y la población 
Respuesta:
    Si, hay productos especificos para padres, madres y tutores/as</t>
      </text>
    </comment>
    <comment ref="J9" authorId="21" shapeId="0" xr:uid="{FAB09CB7-CD96-445A-B4D0-E0A03B1300CA}">
      <text>
        <t>[Comentario encadenado]
Su versión de Excel le permite leer este comentario encadenado; sin embargo, las ediciones que se apliquen se quitarán si el archivo se abre en una versión más reciente de Excel. Más información: https://go.microsoft.com/fwlink/?linkid=870924
Comentario:
    Deben indicar en comentarios que este indicador se creará ahora con el rediseño del programa y explicar un poco sobre esto.
Respuesta:
    Listo</t>
      </text>
    </comment>
    <comment ref="O9" authorId="22" shapeId="0" xr:uid="{BBBE0636-367C-4AA9-B6D7-9EECBBB8C00E}">
      <text>
        <t>[Comentario encadenado]
Su versión de Excel le permite leer este comentario encadenado; sin embargo, las ediciones que se apliquen se quitarán si el archivo se abre en una versión más reciente de Excel. Más información: https://go.microsoft.com/fwlink/?linkid=870924
Comentario:
    Pendiente describir cuándo y cómo se definiría el indicador y cómo se haría la primera medición.</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tc={90791F4F-C524-4415-9A0F-18390CCE76C4}</author>
    <author>tc={B7A3A371-3883-4159-BFB7-503317DE5F9D}</author>
    <author>tc={F4690E25-8D16-4A4C-B58D-C6E86FCB7C3D}</author>
  </authors>
  <commentList>
    <comment ref="C9" authorId="0" shapeId="0" xr:uid="{90791F4F-C524-4415-9A0F-18390CCE76C4}">
      <text>
        <t>[Comentario encadenado]
Su versión de Excel le permite leer este comentario encadenado; sin embargo, las ediciones que se apliquen se quitarán si el archivo se abre en una versión más reciente de Excel. Más información: https://go.microsoft.com/fwlink/?linkid=870924
Comentario:
    El responsable de dar seguimiento a este indicador de cara al programa debería ser CONANI como rector y líder.
Respuesta:
    Listo</t>
      </text>
    </comment>
    <comment ref="C12" authorId="1" shapeId="0" xr:uid="{B7A3A371-3883-4159-BFB7-503317DE5F9D}">
      <text>
        <t>[Comentario encadenado]
Su versión de Excel le permite leer este comentario encadenado; sin embargo, las ediciones que se apliquen se quitarán si el archivo se abre en una versión más reciente de Excel. Más información: https://go.microsoft.com/fwlink/?linkid=870924
Comentario:
    Deben asegurar que el contenido de esta ficha coincida con la ficha técnica de la ONE
Respuesta:
    Si</t>
      </text>
    </comment>
    <comment ref="C29" authorId="2" shapeId="0" xr:uid="{F4690E25-8D16-4A4C-B58D-C6E86FCB7C3D}">
      <text>
        <t>[Comentario encadenado]
Su versión de Excel le permite leer este comentario encadenado; sin embargo, las ediciones que se apliquen se quitarán si el archivo se abre en una versión más reciente de Excel. Más información: https://go.microsoft.com/fwlink/?linkid=870924
Comentario:
    En esta sección se coloca la información de las 2 variables que componen en el indicador y que se incluyeron en la fórmula de cálculo.
Respuesta:
    Este es un indicador ODS que la ONE adapta, encontré la ficha técnica ODS pero no de la ONE
Respuesta:
    Colocado</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<sst xmlns="http://schemas.openxmlformats.org/spreadsheetml/2006/main" count="44988" uniqueCount="15117">
  <si>
    <t>Caracterización de la condición de interés (CI)</t>
  </si>
  <si>
    <t>Instrucciones</t>
  </si>
  <si>
    <t>Elementos</t>
  </si>
  <si>
    <t>Respuesta</t>
  </si>
  <si>
    <t>Comentarios</t>
  </si>
  <si>
    <t>Referencia bibliográfica</t>
  </si>
  <si>
    <t>Enlace a página web (URL válido)</t>
  </si>
  <si>
    <t>Identifique de manera sucinta la característica o atributo inherente al ser humano o al entorno sobre el cual se desea lograr alguna incidencia. Esto es, el concepto acuñado para nombrar la condición de interés. Deber ser descriptivo, claro y acotado al problema tratado en el programa.</t>
  </si>
  <si>
    <t>Identificación de la condición de interés</t>
  </si>
  <si>
    <t>Embarazo en adolescentes y uniones tempranas</t>
  </si>
  <si>
    <t>El embarazo en adolescentes y las uniones tempranas son fenómenos interrelacionados. Estos vulneran los derechos fundamentales y afectan negativamente el desarrollo integral de niños, niñas y adolescentes. El abordaje de salud, educación y protección social integral en niños, niñas y adolescentes, así como la persecución del delito, son factores protectores que influyen en la prevención del embarazo en adolescentes y uniones tempranas.</t>
  </si>
  <si>
    <t>Defina y describa la condición de interés en base a evidencia científica, definiciones estandarizadas, esquemas de clasificación vigentes, acuerdos internacionales, etc.</t>
  </si>
  <si>
    <t>En qué consiste la condición de interés</t>
  </si>
  <si>
    <t>El embarazo adolescente se define como aquel ocurrido en mujeres entre 10 y 19 años (OMS).
Las uniones tempranas se definen como relaciones formales o informales en las que al menos una persona es menor de 18 años.</t>
  </si>
  <si>
    <t xml:space="preserve">“El embarazo en la adolescencia representa un problema de salud pública y derechos humanos que afecta el bienestar físico, emocional y social de millones de niñas en el mundo” (OMS, 2022). Esta condición se considera de alto riesgo obstétrico y psicosocial tanto para la madre como para el bebé.
Las uniones tempranas son consideradas violatorias de los derechos humanos según la Convención sobre los Derechos del Niño y la Ley 1-21 del Estado dominicano. </t>
  </si>
  <si>
    <t>Organización Mundial de la Salud (2022). Adolescent pregnancy. https://www.who.int 
CEPAL (2023) Matrimonio infantil y uniones tempranas. Desigualdad y pobreza en mujeres, niñas y adolescentes de América Latina y el Caribe</t>
  </si>
  <si>
    <t>https://www.who.int/news-room/fact-sheets/detail/adolescent-pregnancy 
https://www.cepal.org/sites/default/files/infographic/files/s2301084_es.pdf</t>
  </si>
  <si>
    <t>Explique cómo esta problemática afecta a la población y su desarrollo económico y social, así como la influencia que tiene sobre temas de gasto público, impacto macroeconómico, etc., según aplique.</t>
  </si>
  <si>
    <t>Implicaciones para el desarrollo que tiene la condición de interés</t>
  </si>
  <si>
    <t>Las uniones tempranas y el embarazo adolescente afectan significativamente el desarrollo económico y social. Entre sus implicaciones para el desarrollo se encuentran:
• Incremento de la mortalidad materna e infantil, y mayor riesgo de enfermedad.
• Incremento del riesgo de violencia doméstica, abuso sexual y vulneración de derechos fundamentales.
• Limitación de la capacidad educativa y laboral de las adolescentes, reduciendo sus ingresos futuros y perpetuando ciclos de pobreza.
• Aumento del gasto público en servicios sociales, salud (atención prenatal, parto, complicaciones de salud) y asistencia social (programas de protección y apoyo económico), debido a la mayor necesidad de atención médica, servicios de protección social y programas de apoyo económico. También implica mayor gasto público en servicios educativos específicos (programas de reinserción escolar).
• Generación de costos económicos directos e indirectos al país, como reducción en la productividad laboral, aumento del gasto sanitario y social, mayor demanda en programas de protección infantil y atención psicosocial, y menor crecimiento económico sostenido.
• Incremento de la desigualdad de género y social, deterioro de indicadores de desarrollo humano (salud, educación, equidad de género) y debilitación de la cohesión social.
A largo plazo, esto reduce la eficiencia y sostenibilidad de las políticas públicas, pues una parte significativa de los recursos se destina a paliar las consecuencias de una condición prevenible, en lugar de invertirse en desarrollo, innovación o educación. Todo esto aumenta:
• El riesgo de depresión y ansiedad en los adolescentes, así como, la construcción de redes de apoyo.
• Las tasas de deserción escolar, que compromete la calidad del sistema educativo.
• El trabajo informal y poco remunerado.
• La carga de cuidado no remunerado, pues obliga a asumir tareas domésticas y de crianza en una etapa de construcción de identidad y desarrollo integral.</t>
  </si>
  <si>
    <t>Organización para la Cooperación y el Desarrollo Económicos.
UNFPA (2021). Consecuencias socioeconómicas del embarazo adolescente en la República Dominicana.
Banco Mundial (2021). Adolescent Pregnancy in the Dominican Republic.
CEPAL (2019). Costos del embarazo y la maternidad en la adolescencia en República Dominicana.
PNUD (2020). Midiendo el costo de oportunidad del embarazo en la adolescencia en República Dominicana.
UNICEF (2021). Análisis de la situación de niños, niñas y adolescentes ante la violencia en República Dominicana.
Banco Mundial (2020). Reducir el embarazo adolescente: una inversión inteligente para América Latina y el Caribe.</t>
  </si>
  <si>
    <t xml:space="preserve">
https://dominicanrepublic.unfpa.org/es/publications/consecuencias-socioecon%C3%B3micas-del-embarazo-adolescente-en-la-rep%C3%BAblica-dominicana-0
https://documents1.worldbank.org/curated/en/672091624002802658/pdf/Adolescent-Pregnancy-in-the-Dominican-Republic.pdf
https://oig.cepal.org/es/documentos/costos-embarazo-la-maternidad-la-adolescencia-la-republica-dominicana
 https://www.unicef.org/dominicanrepublic/informes/analisis-de-la-situacion-de-ninos-ninas-y-adolescentes-ante-la-violencia-en-republica-dominicana
https://www.undp.org/es/dominican-republic/blog/midiendo-el-costo-de-oportunidad-del-embarazo-en-la-adolescencia-en-republica-dominicana-melisa-breton
https://documents1.worldbank.org/curated/en/099620309062441932/pdf/IDU114e57290184db143ad1bf021258953efa2a0.pdf</t>
  </si>
  <si>
    <t>Indique la población total que presenta la necesidad y/o problema que justifica la existencia del programa y que podría ser elegible para su atención.</t>
  </si>
  <si>
    <t>Población potencial</t>
  </si>
  <si>
    <t>Niños, niñas y adolescentes de 10 a 18 años</t>
  </si>
  <si>
    <t>La definición de la población potencial del programa como niños, niñas y adolescentes entre los 10 y los 18 años se fundamenta en criterios de protección integral, ciclo de vida y evidencia empírica sobre los momentos críticos en que se configuran los riesgos asociados al embarazo adolescente y las uniones tempranas. Esta franja etaria abarca el tramo final de la niñez y toda la adolescencia, periodo caracterizado por cambios fisiológicos, emocionales y sociales que requieren acompañamiento institucional y familiar, así como acceso oportuno a información, servicios y entornos seguros.
La evidencia disponible indica que muchas de las uniones y embarazos precoces se inician a partir de los 12 y 13 años, siendo frecuente que a los 15 ya existan relaciones consolidadas —formales o informales— con adultos, muchas veces en condiciones de desigualdad y violencia. Sin embargo, también se reconoce que los factores de riesgo comienzan a operar desde antes, por lo que resulta estratégico incluir desde los 10 años a la población que debe ser priorizada con acciones de prevención, promoción de derechos, fortalecimiento de habilidades para la vida, orientación y protección.
Este rango, además, coincide con la población bajo mandato de atención prioritaria en la Ley 136-03 del Código para el Sistema de Protección y los lineamientos del Sistema Nacional de Protección Integral (SIPINNA), así como con las definiciones operativas utilizadas por el Ministerio de Educación, el Ministerio de Salud Pública y CONANI.
Incluir a toda esta población como potencial beneficiaria permite anticiparse a situaciones de riesgo, intervenir antes de que ocurra la vulneración y garantizar una cobertura adecuada y equitativa en los territorios priorizados.</t>
  </si>
  <si>
    <t>Política de prevención y atención de las uniones tempranas</t>
  </si>
  <si>
    <t>https://www.unicef.org/dominicanrepublic/media/5806/file/Pol%C3%ADtica%20de%20prevenci%C3%B3n%20y%20atenci%C3%B3n%20a%20las%20uniones%20tempranas%20y%20el%20embarazo%20en%20adolescentes%20-%20PUBLICACI%C3%93N.pdf</t>
  </si>
  <si>
    <t>Indique la población objetivo que se planea atender mediante el programa considerando los criterios de elegibilidad que serán establecidos en su normatividad.</t>
  </si>
  <si>
    <t>Población objetivo</t>
  </si>
  <si>
    <t>Niños, niñas y adolescentes de 10 a 18 años en situación de vulnerabilidad</t>
  </si>
  <si>
    <t>El enfoque del programa en niños, niñas y adolescentes de 10 a 18 años en situación de vulnerabilidad responde a la necesidad de actuar de manera oportuna y preventiva sobre la etapa del desarrollo en la que se consolidan muchos de los factores de riesgo que derivan en embarazo adolescente y uniones tempranas. Esta franja etaria coincide con el tránsito entre la niñez y la adolescencia, período en el cual se produce la maduración biológica, emocional y social que determina la capacidad de decisión, la formación de vínculos afectivos y la comprensión de los derechos sexuales y reproductivos.
Diversos estudios nacionales e internacionales muestran que las primeras relaciones sexuales, muchas veces no consensuadas o desinformadas, y la consolidación de uniones informales ocurren con mayor frecuencia antes de los 18 años, especialmente en contextos de pobreza, exclusión social, violencia estructural y baja cobertura de servicios. En zonas vulnerables —como barrios urbano-marginales y comunidades rurales empobrecidas— las oportunidades de acceso a educación continua, servicios de salud con calidad, protección efectiva y referentes positivos son limitadas, lo que incrementa significativamente la exposición de esta población a dinámicas de riesgo.
Intervenir en esta etapa del ciclo de vida, y con enfoque territorial, permite romper con patrones intergeneracionales de desigualdad y prevenir que niñas y adolescentes vean reducidas sus opciones de vida a la maternidad temprana o la dependencia de uniones forzadas. Esta definición de población objetivo, además de estar respaldada por la evidencia y los marcos de derechos, permite una focalización estratégica de los recursos públicos y asegura mayor efectividad e impacto del programa.</t>
  </si>
  <si>
    <t>Indique la dirección del resultado asociado con la condición de interés identificada que se quiere lograr con la ejecución del programa. Las opciones son aumentar o disminuir.</t>
  </si>
  <si>
    <t>Dirección del resultado esperado</t>
  </si>
  <si>
    <t>Disminuir</t>
  </si>
  <si>
    <t xml:space="preserve">La dirección esperada del resultado es la disminución significativa y sostenida en el tiempo del embarazo en adolescentes y las uniones tempranas. Esto contribuiría a romper ciclos de pobreza, violencia y desigualdad estructural en la sociedad dominicana. </t>
  </si>
  <si>
    <t>Oficina Nacional de Estadística</t>
  </si>
  <si>
    <t>https://www.one.gob.do/publicaciones/2025/informe-de-resultados-basicos-de-la-enhogar-2024/</t>
  </si>
  <si>
    <t>Estado de la condición de interés</t>
  </si>
  <si>
    <t>Indicador</t>
  </si>
  <si>
    <t>Alcance</t>
  </si>
  <si>
    <t>Desagregación</t>
  </si>
  <si>
    <t>Magnitud</t>
  </si>
  <si>
    <t>Año</t>
  </si>
  <si>
    <t>Fuente de la información</t>
  </si>
  <si>
    <t>Identifique indicadores que midan la condición de interés seleccionada y complete la tabla de estadísticas siguiente.
Cuando se trate de una desagregación, debe incluir especificaciones en los comentarios.
Incluya tantas líneas como sea necesario.</t>
  </si>
  <si>
    <t>Porcentaje de adolescentes de 15 a 19 años que ha estado embarazada</t>
  </si>
  <si>
    <t>Nacional</t>
  </si>
  <si>
    <t>No aplica</t>
  </si>
  <si>
    <t>El indicador mide precisamente las adolescentes de 15 a 19 años que habían tenido un hijo nacido vivo o estaban embarazadas de su primer hijo al momento de la encuesta.</t>
  </si>
  <si>
    <t>TABLA TM.2.2W: Maternidad temprana (mujeres jóvenes). ENHOGAR-MICS 2019. Oficina Nacional de Estadística.</t>
  </si>
  <si>
    <t>https://www.one.gob.do/publicaciones/2022/encuesta-nacional-de-hogares-de-propositos-multiples-enhogar-mics-2019-informe-general/</t>
  </si>
  <si>
    <t>Porcentaje de embarazos en adolescentes de 10 a 19 años</t>
  </si>
  <si>
    <t>Infografía de la Oficina Nacional de Estadística con datos preliminares de la Dirección de Información y Estadísticas de Salud (DASIS) del Ministerio de Salud Pública.</t>
  </si>
  <si>
    <t>https://www.one.gob.do/publicaciones/2025/embarazos-en-adolescentes-en-republica-dominicana-cuarto-trimestre-2024/?altTemplate=publicacionOnline</t>
  </si>
  <si>
    <t>Porcentaje de mujeres de 20 a 24 años que se casaron o unieron antes de los 18 años</t>
  </si>
  <si>
    <t>TABLA PR.4.1W: Matrimonio infantil (mujeres), continuación… ENHOGAR-MICS 2019. Oficina Nacional de Estadística.</t>
  </si>
  <si>
    <t>ENHOGAR 2024. Oficina Nacional de Estadística</t>
  </si>
  <si>
    <t>Porcentaje de mujeres de 20 a 24 años que se casaron o unieron antes de los 15 años</t>
  </si>
  <si>
    <t>Tasa de mortalidad materna adolescente</t>
  </si>
  <si>
    <t>El indicador se calcula como muertes maternas en adolescentes por cada 100,000 nacidos vivos en adolescentes.
Información interna de la DASIS (MSP), instancia encargada del análisis.</t>
  </si>
  <si>
    <t>Registro Nacional de Defunciones (RENADEF). Dirección de Información y Estadísticas de Salud (DASIS) del Ministerio de Salud Pública.</t>
  </si>
  <si>
    <t>Tasa de fecundidad en adolescentes de 15 a 19 años</t>
  </si>
  <si>
    <t>El indicador se calcula como nacimientos por cada 1,000 adolescentes de 15-19 años.</t>
  </si>
  <si>
    <t>TABLA TM.1.1: Tasas de fecundidad. ENHOGAR-MICS 2019. Oficina Nacional de Estadística.</t>
  </si>
  <si>
    <t>Porcentaje de adolescentes embarazadas que desertaron del sistema educativo por embarazo</t>
  </si>
  <si>
    <t>La información se encuentra en la página 14 del documento.</t>
  </si>
  <si>
    <t>Embarazo en la Adolescencia en la República Dominicana. Nota de política del Banco Mundial. (2021) Banco Mundial.</t>
  </si>
  <si>
    <t>https://documents1.worldbank.org/curated/en/672091624002802658/pdf/Adolescent-Pregnancy-in-the-Dominican-Republic.pdf</t>
  </si>
  <si>
    <t>Indice de Desarrollo Humano</t>
  </si>
  <si>
    <t>Programa de las Naciones Unidas para el Desarrollo (PNUD).</t>
  </si>
  <si>
    <t>https://view.officeapps.live.com/op/view.aspx?src=https%3A%2F%2Fmapa.do.undp.org%2Ffiles%2Fdownload%2FSerie_Datos_Plataforma_2010-2022.xlsx&amp;wdOrigin=BROWSELINK</t>
  </si>
  <si>
    <t xml:space="preserve">Número de denuncias por seducción de menores </t>
  </si>
  <si>
    <t>Este indicador abarca la población total con la que trabaja la DINNAF (0 a 18 años), no se cuenta con desagregación por edad.</t>
  </si>
  <si>
    <t>Procuraduría General de la República.</t>
  </si>
  <si>
    <t>https://transparencia.pgr.gob.do/Inicio/VisualizarDocumento?DocumentoId=45040</t>
  </si>
  <si>
    <t>Publicaciones que fundamenta la condición de interés</t>
  </si>
  <si>
    <t>Título de la publicación</t>
  </si>
  <si>
    <t>Autor o autores</t>
  </si>
  <si>
    <t>Año de la publicación</t>
  </si>
  <si>
    <t>Identifique publicaciones nacionales e internacionales que fundamenten, regulen, investiguen o midan la condición de interés seleccionada.
Incluya tantas líneas como sea necesario.</t>
  </si>
  <si>
    <t>Informe General ENHOGAR-MICS 2019 (Encuesta Nacional de Hogares de Propósitos Múltiples)</t>
  </si>
  <si>
    <t>Oficina Nacional de Estadística (ONE), Fondo de las Naciones Unidas para la Infancia (UNICEF)</t>
  </si>
  <si>
    <t>Fuente oficial sobre prevalencia de embarazo adolescente y uniones tempranas en República Dominicana.</t>
  </si>
  <si>
    <t>ENHOGAR-MICS 2019. Oficina Nacional de Estadística.</t>
  </si>
  <si>
    <t>Contra Mi Voluntad: Desafiar las prácticas que perjudican a las mujeres y las niñas e impiden la igualdad. Estado Mundial de la Población 2020.</t>
  </si>
  <si>
    <t>Fondo de Población de las Naciones Unidas (UNFPA)</t>
  </si>
  <si>
    <t>Evidencia global sobre uniones tempranas y embarazo adolescente, con enfoque de derechos humanos y salud pública.</t>
  </si>
  <si>
    <t>Estado de la Población Mundial 2020. UNFPA.</t>
  </si>
  <si>
    <t>https://dominicanrepublic.unfpa.org/es/publications/estado-de-la-poblaci%C3%B3n-mundial-2020-1</t>
  </si>
  <si>
    <t>Cambiando normas de género para la prevención de la violencia y las uniones tempranas. Normas sociales y culturales que influyen en la práctica de uniones tempranas en nueve municipios de la República Dominicana 2023.</t>
  </si>
  <si>
    <t>Fondo de las Naciones Unidas para la Infancia (UNICEF)</t>
  </si>
  <si>
    <t>Estudio cualitativo detallado sobre determinantes sociales y culturales de las uniones tempranas en RD.</t>
  </si>
  <si>
    <t>UNICEF</t>
  </si>
  <si>
    <t>https://www.unicef.org/dominicanrepublic/media/10931/file/Cambiando%20normas%20de%20g%C3%A9nero%20para%20la%20prevenci%C3%B3n%20de%20la%20violencia%20y%20las%20uniones%20tempranas.pdf</t>
  </si>
  <si>
    <t>El matrimonio infantil y las uniones tempranas. Estudio de conocimientos, actitudes y prácticas en seis municipios de la República Dominicana</t>
  </si>
  <si>
    <t xml:space="preserve">Estudio CAP que analiza la situación en República Dominicana de las uniones tempranas. </t>
  </si>
  <si>
    <t>https://www.unicef.org/dominicanrepublic/informes/estudio-cap-matrimonio-infantil-y-las-uniones-tempranas</t>
  </si>
  <si>
    <t>International technical guidance on sexuality education: an evidence-informed approach</t>
  </si>
  <si>
    <t>Organización de las Naciones Unidas para la Educación, la Ciencia y la Cultura (UNESCO)</t>
  </si>
  <si>
    <t>Evidencia internacional sobre efectividad de programas de educación sexual integral para prevenir embarazo adolescente.</t>
  </si>
  <si>
    <t>UNESCO</t>
  </si>
  <si>
    <t>https://unesdoc.unesco.org/ark:/48223/pf0000260770</t>
  </si>
  <si>
    <t>Embarazo adolescente y oportunidades en América Latina y el Caribe: sobre maternidad temprana, pobreza y logros económicos</t>
  </si>
  <si>
    <t xml:space="preserve">Favara, Marta; Azevedo, Joao Pedro; Haddock, Sarah E.; Muller, Miriam; Lopez-Calva, Luis F.; Perova, Elizaveta. </t>
  </si>
  <si>
    <t>Análisis económico y social sobre embarazo adolescente en América Latina, incluyendo datos específicos de RD.</t>
  </si>
  <si>
    <t>Banco Mundial</t>
  </si>
  <si>
    <t>https://openknowledge.worldbank.org/entities/publication/35f032d6-fb18-5ef9-a10d-7ceadef73d8c</t>
  </si>
  <si>
    <t>Embarazo en la Adolescencia en la República Dominicana. Nota de política del Banco Mundial.</t>
  </si>
  <si>
    <t>Reporte nacional sobre factores asociados al embarazo adolescente desde registros administrativos y entrevistas.</t>
  </si>
  <si>
    <t xml:space="preserve">Banco Mundial </t>
  </si>
  <si>
    <t>Consecuencias socioeconómicas del embarazo adolescente en la República Dominicana</t>
  </si>
  <si>
    <t>Estimación de costos económicos y sociales del embarazo adolescente en RD, desde el enfoque de gasto público.</t>
  </si>
  <si>
    <t>UNFPA</t>
  </si>
  <si>
    <t>https://dominicanrepublic.unfpa.org/sites/default/files/pub-pdf/estudio_milena-rd-2022_web_1_0.pdf</t>
  </si>
  <si>
    <t>Addressing early marriage and adolescent pregnancy as a barrier to gender parity and equality in education</t>
  </si>
  <si>
    <t>Stephanie R. Psaki 
Organización de las Naciones Unidas para la Educación, la Ciencia y la Cultura (UNESCO)</t>
  </si>
  <si>
    <t>https://unesdoc.unesco.org/ark:/48223/pf0000232451?posInSet=1&amp;queryId=af6d43e4-e134-430c-8b95-f3e21a81d094</t>
  </si>
  <si>
    <t>Vinculación con planificación del sector público</t>
  </si>
  <si>
    <t>Nivel de planificación general</t>
  </si>
  <si>
    <t>Nombre del objetivo o política específica</t>
  </si>
  <si>
    <t>Describa la relación con la condición de interés seleccionada</t>
  </si>
  <si>
    <t>Identifique la vinculación de la condición de interés seleccionada con los objetivos y políticas públicas vigentes.
Incluya tantas líneas como sea necesario.</t>
  </si>
  <si>
    <t>END</t>
  </si>
  <si>
    <t>2.2: “Garantizar educación de calidad para todos y todas” 
2.3: “Promover la salud integral”</t>
  </si>
  <si>
    <t>El embarazo adolescente y las uniones tempranas afectan la salud sexual y reproductiva y limitan el acceso, permanencia y éxito en la educación. Su reducción contribuye directamente al cumplimiento de ambos objetivos.
La línea de acción 2.2.1.2 busca fortalecer los servicios de salud colectiva según los ciclos de vida, enfatizando la salud sexual y reproductiva según las particularidades de cada sexo, y la prevención de embarazos en adolescentes. También pone énfasis en el fomento de estilos de vida saludables, garantizando el acceso a la población vulnerable y en pobreza extrema.</t>
  </si>
  <si>
    <t>Ministerio de Economía, Planificación y Desarrollo (MEPyD)</t>
  </si>
  <si>
    <t>https://mepyd.gob.do/viceministerios/planificacion/digedes/estrategia-nacional-de-desarrollo-2030/</t>
  </si>
  <si>
    <t>PNPSP</t>
  </si>
  <si>
    <t>3. Hacia una política integral de creación de oportunidades
4. Acceso a salud universal
6. Crear oportunidades para la juventud 
7. Igualdad de género, empoderamiento de la mujer y no violencia</t>
  </si>
  <si>
    <t>Las políticas públicas priorizadas por el gobierno se orientan a garantizar la salud de niños, niñas y adolescentes.</t>
  </si>
  <si>
    <t>https://mepyd.gob.do/publicaciones/plan-nacional-plurianual-del-sector-publico-2021-2024/</t>
  </si>
  <si>
    <t>Política pública específica</t>
  </si>
  <si>
    <t>Política de prevención y atención a las uniones tempranas y el embarazo en adolescentes (PPA)</t>
  </si>
  <si>
    <t>Se alinea de forma directa con la condición de interés del programa, al reconocer que el embarazo adolescente y las uniones tempranas son fenómenos interrelacionados que vulneran derechos fundamentales y limitan el desarrollo pleno de niñas y adolescentes. Esta política establece un enfoque integral e intersectorial para abordar sus causas estructurales —como la pobreza, la desigualdad de género, la falta de educación sexual integral y la debilidad institucional— y orienta las acciones del Estado hacia la prevención, la protección y la garantía de oportunidades para la población adolescente, especialmente en contextos de mayor vulnerabilidad.</t>
  </si>
  <si>
    <t>PEI</t>
  </si>
  <si>
    <t>CONANI</t>
  </si>
  <si>
    <t>El abordaje del CONANI sobre la condición de interés se enmarca en los siguientes ejes y objetivos estratégicos:
Eje II. Promoción institucional y de los derechos de la niñez y adolescencia.
Objetivo estratégico 2.1: "Sensibilizar y educar a la población e instituciones sobre los derechos de NNA, el rol y ejecutoria de CONANI".
Eje III. Fortalecimiento del rol rector del CONANI, que tiene como uno de sus enfoques principales el fortalecimiento de la planificación institucional enfocado a resultados y a la mejora continua.
Objetivo estratégico 3.3: "Impulsar políticas públicas dirigidas a garantizar los derechos de niños, niñas y adolescentes".</t>
  </si>
  <si>
    <t>Plan Estratégico Institucional 2025-2028 (preliminar). Consejo Nacional para la Niñez y la Adolescencia (CONANI)</t>
  </si>
  <si>
    <t>No disponible</t>
  </si>
  <si>
    <t>MSP</t>
  </si>
  <si>
    <t>El abordaje del MSPsobre la condición de interés se enmarca en el resultado 1.3. Población recibe servicios seleccionados de salud colectiva. La unidad de medida es Intervenciones implementadas para prevención de enfermedades y eventos priorizados.</t>
  </si>
  <si>
    <t>Plan Estratégico Institucional 2025-2028 (preliminar). Ministerio de Salud Pública (MSP)</t>
  </si>
  <si>
    <t>SNS</t>
  </si>
  <si>
    <t>El abordaje del SNS sobre la condición de interés se enmarca en los siguientes objetivos estratégicos:
1. Objetivo estratégico general: Reducir la morbi-mortalidad materna, neonatal e infantil, lo cual incluye de forma explícita el “abordaje integral del embarazo adolescente con perspectiva a su disminución”.
2. Estrategias específicas del PEI:
• Fortalecimiento del programa de adolescentes en los establecimientos de salud, con acciones de promoción y prevención educativa sobre planificación familiar.
• Fortalecer los servicios de salud colectiva relacionados con los eventos del ciclo de vida, poniendo énfasis en salud sexual y reproductiva, prevención de embarazos en adolescentes, y promoción de estilos de vida saludables.
3. Objetivos vinculados al desarrollo sostenible y la salud sexual y reproductiva: Garantizar el acceso universal a los servicios de salud sexual y reproductiva, incluyendo planificación familiar (PF), educación e información.</t>
  </si>
  <si>
    <t>Plan Estratégico Institucional 2021-2024. Servicio Nacional de Salud (SNS)</t>
  </si>
  <si>
    <t>https://sns.gob.do/sobre-nosotros/plan-estrategico-institucional/#:~:text=El%20Plan%20Estrat%C3%A9gico%20Institucional%20%28PEI%29%20es%20el%20resultado,objetivo%20de%20fortalecer%20el%20sistema%20dominicano%20de%20salud.</t>
  </si>
  <si>
    <t xml:space="preserve">Ministerio de la Mujer </t>
  </si>
  <si>
    <t>El abordaje del Ministerio de la Mujer sobre la condición de interés se enmarca en los siguientes ejes:
• Eje 2. Equidad e Igualdad de Género
• Eje 3. Sistema Integral de Protección de la Mujer 
• Eje 4. Convenios y Compromisos Internacionales</t>
  </si>
  <si>
    <t>Plan Estratégico Institucional 2021-2024. Ministerio de la Mujer</t>
  </si>
  <si>
    <t>https://mujer.gob.do/transparencia/index.php/plan-estrategico/planeacion-estrategica</t>
  </si>
  <si>
    <t>Supérate</t>
  </si>
  <si>
    <t>El abordaje del Programa Supérate sobre la condición de interés se enmarca en los siguientes ejes:
Eje 2: Protección a grupos vulnerables
Objetivo: Contribuir al fortalecimiento Sistema Nacional para el Cuidado de Niños y Niñas Preescolares, personas con discapacidad y adultos mayores en todo el territorio nacional para facilitar promover su inclusion y la equidad en el acceso al trabajo remunerado y no remunerado.
Resultado: Reducido embarazo en las adolescente participantes en edades comprendidas entre 12 a 18 años.
Está directamente relacionada con la falta de servicios de apoyo, protección y cuidado adecuados. Al fortalecer el sistema de cuidado y proteger a los grupos vulnerables, se generan entornos más seguros y con mayores oportunidades para niñas y adolescentes, lo que contribuye a reducir los embarazos adolescentes y las uniones tempranas.
Además, el fortalecimiento del sistema fomenta espacios de educación, sensibilización y empoderamiento de las adolescentes, ofreciendo alternativas de vida distintas a la maternidad temprana y contribuyendo directamente al resultado esperado: una disminución de embarazos en adolescentes entre 12 y 18 años.</t>
  </si>
  <si>
    <t>Plan Estratégico Institucional 2021-2024. Programa Supérate</t>
  </si>
  <si>
    <t>https://transparencia.superate.gob.do/plan-estrategico-institucional/planificacion-estrategica-institucional</t>
  </si>
  <si>
    <t>Atención actual a la condición de interés</t>
  </si>
  <si>
    <t>Nombre inversor</t>
  </si>
  <si>
    <t>Programa o medio por el que invierten en la condición de interés</t>
  </si>
  <si>
    <t>Monto invertido en pesos</t>
  </si>
  <si>
    <t>Año de la inversión</t>
  </si>
  <si>
    <t>Identifique instituciones públicas o privadas, ONG, ASFL, organismos internacionales, etc., que actualmente invierten en la condición de interés seleccionada.
Incluya tantas líneas como sea necesario.</t>
  </si>
  <si>
    <t>Generalitat Valenciana &amp; UNICEF</t>
  </si>
  <si>
    <t>Proyecto “Prevención del matrimonio infantil y la unión temprana de niñas y adolescentes de familias vulnerables de los municipios Higüey (Provincia La Altagracia), Barahona (Provincia Barahona) y Santo Domingo Norte (Provincia Santo Domingo)”</t>
  </si>
  <si>
    <t>Septiembre, 2020 - Marzo, 2024</t>
  </si>
  <si>
    <t>Iniciativa conjunta</t>
  </si>
  <si>
    <t>Informe final de proyecto</t>
  </si>
  <si>
    <t>KOICA &amp; UNICEF</t>
  </si>
  <si>
    <t>Proyecto "Cambiando las normas de género para la prevención de la violencia, el matrimonio infantil y las uniones tempranas"</t>
  </si>
  <si>
    <t>Julio, 2022 - Junio, 2025</t>
  </si>
  <si>
    <t>Iniciativa conjunta. Alcance territorial: 9 Municipios</t>
  </si>
  <si>
    <t xml:space="preserve">Documento de proyecto </t>
  </si>
  <si>
    <t>Unión Europea</t>
  </si>
  <si>
    <t>Programa Supérate</t>
  </si>
  <si>
    <t>Dashboard del Viceministerio de Cooperación Internacional del Ministerio de Economía, Planficación y Desarrollo (MEPyD)</t>
  </si>
  <si>
    <t>https://mepyd.gob.do/vimici/dashboard</t>
  </si>
  <si>
    <t>KOICA</t>
  </si>
  <si>
    <t>USAID</t>
  </si>
  <si>
    <t>ENTRENA</t>
  </si>
  <si>
    <t>Convenios de cooperación CONANI y UNFPA, que define esfuerzos técnicos y políticos y financieros para el desarrollo de iniciativas orientadas al fortalecimiento del Sistema Nacional de Protección de Niños, Niñas y Adolescentes y la implementación de la Política de Prevención y Atención a las Uniones Tempranas y el Embarazo en Adolescentes (PPA).</t>
  </si>
  <si>
    <t>Marzo 2023 - junio 2025</t>
  </si>
  <si>
    <t xml:space="preserve">Incluye el diseño e implementación de la Estrategia ESI-C, desarrollo de la Iniciativa Fabricando Sueños, Diagnóstico de los servicios de salud a personas adolescentes y el diseño del sistema de monitoreo y evaluación de la PPA. </t>
  </si>
  <si>
    <t>CONANI - Convenios de cooperación firmados.</t>
  </si>
  <si>
    <t>No disponibe</t>
  </si>
  <si>
    <t>Modelo conceptual/causal</t>
  </si>
  <si>
    <t>Intrucciones</t>
  </si>
  <si>
    <t>Indique cada una de las causas incluidas en el modelo conceptual o causal seleccionado para el diseño.
Debe utilizar 1 línea para cada una de las causas.
Incluya tantas líneas como sea necesario.</t>
  </si>
  <si>
    <t>Indique si el concepto/factor incide sobre la condición de interés de forma directa o indirecta.</t>
  </si>
  <si>
    <t>Describa la relación causal entre el concepto/factor con la condición de interés u otros conceptos/factores de forma explícita y clara, basado en la evidencia referenciada. Esto es, qué provoca el concepto/factor sobre la condición de interés u otros conceptos/factores.</t>
  </si>
  <si>
    <t>Complete la información requerida para cada publicación referenciada.
Debe utilizar 1 línea para cada una de las publicaciones referenciadas.
Si se referencia más de 1 publicación para un mismo concepto/factor, debe combinar las líneas de las columnas B y C para dicho concepto/factor.</t>
  </si>
  <si>
    <t>Describa las conclusiones de la publicación referenciada con respecto al concepto/factor y la condición de interés. Considere los efectos observados y sus magnitudes, tamaño y características de la población estudiada, recomendaciones, etc.</t>
  </si>
  <si>
    <t>#</t>
  </si>
  <si>
    <t>Concepto o factor causal</t>
  </si>
  <si>
    <t>Tipo de efecto sobre la condición de interés</t>
  </si>
  <si>
    <t>Relación causal con la condición de interés u otros conceptos/factores</t>
  </si>
  <si>
    <t>Tipo de publicación</t>
  </si>
  <si>
    <t>Resumen hallazgos evidencia</t>
  </si>
  <si>
    <t>Iniciación sexual temprana</t>
  </si>
  <si>
    <t>Indirecto</t>
  </si>
  <si>
    <t>La actividad sexual temprana aumenta el tiempo de exposición sexual.</t>
  </si>
  <si>
    <t>Política de prevención y atención a las uniones tempranas y embarazo en adolescentes</t>
  </si>
  <si>
    <t>CONANI, UNFPA, UNICEF</t>
  </si>
  <si>
    <t>Informe institucional</t>
  </si>
  <si>
    <t>La PPA reconoce que la edad por sí sola no determina el riesgo de embarazo adolescente, sino que este se interrelaciona con múltiples factores estructurales, sociales y de género. El documento explica que la probabilidad de embarazo es mayor en adolescentes que enfrentan condiciones de vulnerabilidad, especialmente aquellas que:
• Viven en pobreza o exclusión social.
• Han salido del sistema escolar o tienen bajo nivel educativo.
• Están expuestas a violencia de género o abuso sexual.
• Residen en zonas rurales o fronterizas, donde los servicios de salud sexual y reproductiva son limitados.
• Están inmersas en entornos donde las uniones tempranas son socialmente normalizadas.
Además, la política establece que las uniones tempranas aumentan el riesgo de embarazo, al limitar la autonomía de las adolescentes, reducir su acceso a educación y salud, y colocarlas en relaciones marcadas por asimetrías de poder.
En términos de evidencia, la PPA se basa en estudios nacionales como ENHOGAR-MICS 2019, y en publicaciones de UNICEF, UNFPA y el Banco Mundial que documentan la relación entre pobreza, baja escolaridad, normas culturales y embarazo adolescente.</t>
  </si>
  <si>
    <t>Tiempo de exposición sexual</t>
  </si>
  <si>
    <t>Directo</t>
  </si>
  <si>
    <t>El tiempo de exposición sexual incrementa la probabilidad de embarazo en adolescentes.</t>
  </si>
  <si>
    <t>El inicio temprano de la actividad sexual aumenta el tiempo de exposición el cual es un factor de riesgo que incrementa la probabilidad de embarazos no intencionales en la adolescencia, especialmente cuando se combina con el desconocimiento sobre salud sexual y reproductiva y el acceso limitado a servicios de salud. Además, el documento advierte que las adolescentes que inician su vida sexual de forma temprana, sin acceso adecuado a información y servicios de anticoncepción, tienen más probabilidades de experimentar embarazos en edades tempranas.</t>
  </si>
  <si>
    <t>Normas sociales y patrones culturales nocivos</t>
  </si>
  <si>
    <t>Las normas sociales y patrones culturales nocivos refuerzan la aceptación familiar y comunitaria de las uniones tempranas y el embarazo en adolescentes</t>
  </si>
  <si>
    <t>Informe final CAP adolescentes</t>
  </si>
  <si>
    <t>Miric, Pérez-Then</t>
  </si>
  <si>
    <t>El 93% de la población cree que el rol principal de la mujer es ser buena madre y esposa; estas creencias refuerzan las UT como mandato social para las adolescentes​</t>
  </si>
  <si>
    <t>https://conanisd-my.sharepoint.com/:f:/g/personal/torres_laura_conani_gob_do/EhMoENJAt4FHjva0GUVgK0IBlMHaJmMtPhjLax95su1vCg?e=5%3aUlrLQJ&amp;at=9</t>
  </si>
  <si>
    <t>Pobreza y desigualdad social</t>
  </si>
  <si>
    <t xml:space="preserve">La pobreza incrementa la probabilidad de embarazo y maternidad precoz. </t>
  </si>
  <si>
    <t>Estudio Impacto Económico del Matrimonio Infantil y Uniones Tempranas</t>
  </si>
  <si>
    <t>BM &amp; UNICEF</t>
  </si>
  <si>
    <t>Informe de organismo internacional</t>
  </si>
  <si>
    <t>Las adolescentes del quintil más pobre tienen el doble de probabilidad de unirse antes de los 18 años. La pobreza actúa como motor estructural, pues las adolescentes en situación de pobreza ven en la unión una vía de protección o salida de su entorno.
Este informe ejecutivo describe investigaciones realizadas por el Banco Mundial y UNICEF para la República Dominicana, donde más de una de cada tres niñas están casadas o en uniones tempranas antes de los 18 años, para evaluar el impacto del matrimonio infantil sobre una serie de resultados de desarrollo y de costos asociados con dichos impactos. Este trabajo es parte de un estudio mayor que apunta a demostrar el nivel del impacto económico y de los costos del matrimonio infantil a nivel mundial, con el objetivo de catalizar un mayor compromiso para poner fin al matrimonio infantil.</t>
  </si>
  <si>
    <t>https://www.unicef.org/dominicanrepublic/sites/unicef.org.dominicanrepublic/files/2019-10/Impacto-Economico-Matrimonio-Infantil-Uniones-Tempranas-2017.pdf</t>
  </si>
  <si>
    <t>Deserción escolar</t>
  </si>
  <si>
    <t>La deserción o abandono escolar aumenta la posibilidad de maternidad o unión temprana.</t>
  </si>
  <si>
    <t>Abandono de estudios en adolescentes como factor de riesgo para embarazos</t>
  </si>
  <si>
    <t>Universidad Pedagógica Nacional de México</t>
  </si>
  <si>
    <t>Tesis de grado</t>
  </si>
  <si>
    <t>El estudio concluye en que hay evidencia suficiente de que permanecer en la escuela reduce la probabilidad de un embarazo adolescente y retrasa la maternidad.
El abandono de los estudios se presenta en diferentes grados a partir del estrato social en el que se encuentre la adolescente. Mientras las adolescentes que se encuentran en un estrato social bajo son más propensas a abandonar los estudios por la dificultad de asumir simultáneamente la maternidad y la escuela, las adolescentes de estratos sociales medios y altos tienen mayores posibilidades de continuar en la escuela. Las mayores tasas de fecundidad adolescente se observan casi invariablemente entre quienes viven en situación de máxima vulnerabilidad. Las niñas y adolescentes más afectadas son las que se encuentran en condiciones de pobreza, sin escolaridad, en comunidades indígenas, rurales, en uniones tempranas (forzadas o no), o bien, en zonas urbanas de alta marginación. El común denominador de estas situaciones suele ser la falta de perspectivas de mejora en el futuro.</t>
  </si>
  <si>
    <t>https://almacenamientopan.blob.core.windows.net/pdfs/investigaciones/ABANDONO-DE-ESTUDIOS-EN-ADOLESCENTES-COMO-FACTOR-DE-RIESGO-PARA-EMBARAZO.pdf</t>
  </si>
  <si>
    <t>Limitado acceso a educación sexual integral (ESI)</t>
  </si>
  <si>
    <t>El limitado acceso a información sobre derechos sexuales y reproductivos, y métodos anticonceptivos aumenta el riesgo de embarazos en adolescentes.</t>
  </si>
  <si>
    <t>La PPA reporta que el 38.7% de las adolescentes casadas o unidas no utiliza ningún método anticonceptivo, a pesar de estar expuestas a riesgo de embarazo recurrente. Además, el 24.3% de las adolescentes tiene necesidades insatisfechas de educación sexual integral, lo que refleja un vacío estructural en la prevención primaria. La ausencia o deficiencia de ESI impide que las y los adolescentes comprendan sus derechos sexuales y reproductivos, identifiquen situaciones de riesgo, tomen decisiones informadas sobre su cuerpo y desarrollen habilidades para establecer límites, negociar el uso de protección o postergar relaciones sexuales y convivencias.
La PPA sostiene que la ESI debe:
- Tener base científica.
- Incorporarse desde una edad temprana y adaptarse al nivel de desarrollo de la niñez y la adolescencia.
- Involucrar a las familias, para superar resistencias socioculturales y religiosas, y reforzar los mensajes preventivos desde el hogar.</t>
  </si>
  <si>
    <t xml:space="preserve">La educación sexual integral debe de realizarse integrando los hogares para que pueden orientar mejor a las infancias y adolescencias. </t>
  </si>
  <si>
    <t>Acceso limitado a servicios de salud sexual y reproductiva integrales</t>
  </si>
  <si>
    <t>El acceso limitado a servicios de salud sexual y reproductiva integrales mantiene la persistencia del embarazo adolescente.</t>
  </si>
  <si>
    <t xml:space="preserve"> Informe global anual: Estado de la Población Mundial 2020: Contra mi voluntad – Prácticas que atentan contra mujeres y niñas e impiden la igualdad.</t>
  </si>
  <si>
    <t>UNFPA. Redactado por: Arthur Erken</t>
  </si>
  <si>
    <t>El acceso limitado a servicios de SSR constituye un factor de riesgo estructural que alimenta el ciclo de embarazos en adolescentes, especialmente en contextos de pobreza y exclusión social. Su abordaje requiere políticas públicas integrales que aseguren accesibilidad física, asequibilidad económica, aceptabilidad cultural y calidad técnica, con enfoque de derechos y equidad.
La carencia de servicios accesibles, confidenciales, culturalmente pertinentes y adecuados a su etapa de desarrollo incrementa el riesgo de embarazos no planificados. También limita las posibilidades de identificar y enfrentar situaciones de abuso, coerción o violencia, que muchas veces derivan en uniones tempranas como "salida" impuesta por presiones familiares o sociales.
Según UNFPA (2020) y la OMS (2022), el acceso limitado a servicios de SSR es uno de los factores más importantes que explican la persistencia del embarazo adolescente. "1. Limitado acceso a métodos anticonceptivos por barreras identificadas tales como capacitacion del recurso humano, cadena de distribucion, disponibiliad de los MAC, necesidad insatisfecha y uso inadecuado de los mismos. El Acceso limitado a servicios de salud sexual y reproductiva integrales tiene una relación causal directa con el embarazo en adolescentes por las siguientes razones:
2. Desinformación y mitos persistentes
o Cuando los servicios no son accesibles ni amigables, los adolescentes no reciben información clara, científica y confiable sobre su cuerpo, su sexualidad y sus derechos.
o Esto favorece el uso incorrecto o nulo de métodos anticonceptivos.
3. Estigmatización y barreras culturales
o Muchas adolescentes no acuden a los servicios por temor al juicio o rechazo, tanto de profesionales como de su entorno familiar.
o La ausencia de políticas de confidencialidad y atención diferenciada desalienta su búsqueda activa de cuidado.
4. Disponibilidad limitada en zonas rurales o marginadas
o La falta de cobertura territorial y horarios flexibles impide que adolescentes en situación de vulnerabilidad puedan acudir a los centros de salud.
o A ello se suma la escasez de insumos anticonceptivos y personal capacitado en enfoque de juventud y género.
5. Fallas en la articulación con el sistema educativo
o Sin un vínculo fuerte entre la escuela y el sistema de salud, se pierde una gran oportunidad de prevenir mediante la educación y la derivación temprana a los servicios.</t>
  </si>
  <si>
    <t>https://www.unfpa.org/publications/state-world-population-2020</t>
  </si>
  <si>
    <t>Falencias en la institucionalidad del sistema de protección de niños, niñas y adolescentes</t>
  </si>
  <si>
    <t>La débil institucionalidad en el sistema de protección de NNA limita la identificación, atención y seguimiento a situaciones de riesgo.</t>
  </si>
  <si>
    <t>Child marriage, adolescent pregnancy and school dropout in South Asia</t>
  </si>
  <si>
    <t>La falta de detección y respuesta ante situaciones de riesgo —como abandono escolar, violencia intrafamiliar, pobreza o abuso sexual— por parte del sistema institucional incrementa la probabilidad de matrimonio infantil o embarazo adolescente.
El estudio muestra que, en contextos donde no existen sistemas de protección comunitarios o estatales capaces de identificar e intervenir en situaciones de riesgo, las adolescentes quedan expuestas a decisiones impuestas por sus familias, como unirse a hombres mayores o abandonar la escuela. La unión es vista como una “salida” para proteger el “honor familiar” o garantizar seguridad económica, en ausencia de una intervención estatal.
El matrimonio infantil y el embarazo adolescente están altamente correlacionados con la desconexión de las adolescentes del sistema educativo, en contextos donde los sistemas de protección no intervienen para facilitar la permanencia o reinserción. El estudio destaca que muchas adolescentes dejan de asistir a la escuela por presión social o familiar, y no regresan al sistema por falta de políticas activas de protección, orientación o acompañamiento institucional.
Las adolescentes en hogares donde no hay visitas de trabajadores sociales, mecanismos de denuncia accesibles o redes de apoyo comunitario tienen mayor riesgo de iniciar una unión temprana. La intervención estatal efectiva —a través de servicios sociales, acompañamiento familiar, protección legal y articulación local— reduce significativamente la incidencia de uniones tempranas y embarazos en contextos vulnerables. Los programas que combinaron mecanismos de protección social con intervención comunitaria, acceso a salud sexual y reproductiva, y redes de alerta temprana redujeron la prevalencia del matrimonio infantil hasta en un 30% en áreas intervenidas.</t>
  </si>
  <si>
    <t xml:space="preserve">También se toma en cuenta una revisión de evidencia "evidence review: Child marriage interventions and research from 2020 to 2022" que realizó UNICEF en 2023 abarcando evidencia de 2020 a 2022. </t>
  </si>
  <si>
    <t>https://www.unicef.org/rosa/media/3096/file/UNICEF_ROSA_Child_marriage_adolescent_pregnancy_3May2019.pdf?utm_source=chatgpt.com</t>
  </si>
  <si>
    <t>Evidence review: Child marriage interventions and research from 2020 ro 2022</t>
  </si>
  <si>
    <t>UNICEF y UNFPA</t>
  </si>
  <si>
    <t>https://www.unicef.org/media/136646/file/CRANK-Evidence-Review-Child-Marriage-2023.pdf</t>
  </si>
  <si>
    <t xml:space="preserve">Monitoreo y seguimiento efectivo en el sistema de protección de niños, niñas y adolescentes </t>
  </si>
  <si>
    <t>La falta de identificación, atención y seguimiento a situaciones de riesgo para NNA contribuye al aumento de uniones tempranas y embarazos en adolescentes.</t>
  </si>
  <si>
    <t>Informe Hemisférico sobre Matrimonios y Uniones Infantiles, Tempranas y Forzadas (MUITF)</t>
  </si>
  <si>
    <t>MESECVI/OEA</t>
  </si>
  <si>
    <t xml:space="preserve">El informe señala que la ausencia de protocolos judiciales efectivos y la falta de especialización en el sistema de justicia contribuyen a la impunidad en casos de violencia sexual y uniones forzadas. La débil institucionalidad del sistema de justicia constituye una causa estructural crítica que perpetúa la alta incidencia de embarazo adolescente y uniones tempranas en República Dominicana. Cuando el sistema judicial presenta falencias —como la falta de especialización de fiscales y jueces en derechos de la niñez y adolescencia, la ausencia de protocolos de atención diferenciada, la lentitud en los procesos de protección, la revictimización de las adolescentes víctimas de violencia o abuso, y la falta de acceso efectivo a la justicia para las poblaciones más vulnerables— se crea un entorno de impunidad y tolerancia hacia prácticas que vulneran gravemente los derechos fundamentales de niñas y adolescentes. Esta débil respuesta institucional no solo impide la sanción efectiva de delitos como el abuso sexual, las convivencias forzadas y las relaciones desiguales entre adultos y menores de edad, sino que además envía un mensaje social de aceptación o resignación ante estas prácticas. </t>
  </si>
  <si>
    <t>https://www.oas.org/es/mesecvi/docs/matrimonio_infantil_ESP.pdf</t>
  </si>
  <si>
    <t>Modelo explicativo</t>
  </si>
  <si>
    <t>Indique el concepto/factor proveniente del modelo conceptual/causal que será desagregado en factores causales específicos (causas de las causas).</t>
  </si>
  <si>
    <t>Indique cada uno de los factores causales específicos (causas de las causas) presentes en el país y que serán incluidos en el modelo explicativo.
Debe utilizar 1 línea para cada uno de los factores causales específicos.
Incluya tantas líneas como sea necesario.</t>
  </si>
  <si>
    <t>Describa la relación causal entre el factor causal específico con el concepto/factor asociado de forma explícita y clara, basado en la evidencia referenciada. Esto es, qué provoca el factor causal específico sobre el concepto/factor.</t>
  </si>
  <si>
    <t>Describa la población que es afectada por el factor causal específico.</t>
  </si>
  <si>
    <t>Complete la información requerida para cada publicación referenciada.
Debe utilizar 1 línea para cada una de las publicaciones referenciadas.
Si se referencia más de 1 publicación para un mismo concepto/factor, debe combinar las líneas de las columnas B y C para dicho factor específico.</t>
  </si>
  <si>
    <t>Describa las conclusiones de la publicación referenciada con respecto al factor específico. Considere los efectos observados y sus magnitudes, tamaño y características de la población estudiada, recomendaciones, etc.</t>
  </si>
  <si>
    <t>Determinación de los factores más relevantes</t>
  </si>
  <si>
    <t>Escoja 1 indicador que mida directamente la presencia del factor causal específico en la población afectada por este.</t>
  </si>
  <si>
    <t>Complete el cuadro con las estadísticas más recientes disponibles.</t>
  </si>
  <si>
    <t>Establezca el orden de relevancia de los factores causales específicos, siendo 1 el más relevante y disminuyendo la relavancia según aumente el orden.</t>
  </si>
  <si>
    <t>Indique si el factor causal específico formará parte del camino causal crítico que abordará el programa a través de sus intervenciones.</t>
  </si>
  <si>
    <t>Factor causal específico (causa de la causa)</t>
  </si>
  <si>
    <t>Relación causal con el concepto/factor asociado</t>
  </si>
  <si>
    <t>Población afectada por el factor causal específico</t>
  </si>
  <si>
    <t>Fuente de la información del indicador</t>
  </si>
  <si>
    <t>Orden de relevancia</t>
  </si>
  <si>
    <t>Camino causal crítico</t>
  </si>
  <si>
    <t>Ausencia de educación sexual integral</t>
  </si>
  <si>
    <t>La falta de educación sexual integral (ESI) potencia el inicio temprano de la actividad sexual en adolescentes.</t>
  </si>
  <si>
    <t>Adolescentes sexualmente activas, especialmente en contextos rurales.</t>
  </si>
  <si>
    <t>Comprehensive Sex Education: Research and Results</t>
  </si>
  <si>
    <t>Advocates for youth</t>
  </si>
  <si>
    <t>Revisión sistemática</t>
  </si>
  <si>
    <t>Una revisión de 48 programas de educación sexual integral encontró que aproximadamente el 40% de ellos lograron retrasar la iniciación sexual, reducir el número de parejas sexuales o aumentar el uso de anticonceptivos. Estos hallazgos refuerzan la efectividad de la ESI en la promoción de comportamientos sexuales responsables.</t>
  </si>
  <si>
    <t>La falta de educación sexual integral (ESI) privar a los adolescentes de conocimientos esenciales sobre su cuerpo, sus derechos, el consentimiento, y los riesgos asociados a relaciones sexuales no protegidas o desiguales.</t>
  </si>
  <si>
    <t>https://www.advocatesforyouth.org/wp-content/uploads/storage/advfy/documents/fscse.pdf</t>
  </si>
  <si>
    <t>Porcentaje de mujeres de 15 a 49 años de edad actualmente casadas o unidas que no usan (o su pareja no usa) un método anticonceptivo</t>
  </si>
  <si>
    <t>Oficina Nacional de Estadistica</t>
  </si>
  <si>
    <t>Sí</t>
  </si>
  <si>
    <t xml:space="preserve">Validación social y comunitaria de la maternidad adolescente y uniones tempranas </t>
  </si>
  <si>
    <t>La percepción comunitaria de que el valor de una niña reside en su capacidad para casarse y tener hijos perpetúa normas sociales y patrones culturales nocivos.</t>
  </si>
  <si>
    <t>Adolescentes mujeres de zonas rurales y de bajos ingresos.</t>
  </si>
  <si>
    <t>Los matrimonios y uniones infantiles, tempranos y forzados: prácticas nocivas profundizadoras de la desigualdad de género en América Latina y el Caribe</t>
  </si>
  <si>
    <t>CEPAL</t>
  </si>
  <si>
    <t>Un informe de la Comisión Económica para América Latina y el Caribe (CEPAL) señala que los matrimonios y uniones infantiles, tempranos y forzados son una práctica nociva sistemática y persistente en América Latina y el Caribe, afectando principalmente a las niñas y adolescentes. La CEPAL destaca que estas prácticas son una forma de violencia de género que limita el desarrollo de las niñas y perpetúa la desigualdad. Además, la Organización Mundial de la Salud (OMS) indica que el embarazo en la adolescencia es más común en personas con menos educación o de bajo estatus económico, lo que refleja las desigualdades de género y socioeconómicas que enfrentan las adolescentes.
Según Girls Not Brides, el matrimonio infantil tiene sus raíces en la desigualdad de género y en la creencia de que las niñas y las mujeres son inferiores a los niños y los hombres. Esta organización destaca que las normas y prácticas sociales nocivas, junto con la pobreza y la falta de educación, agravan la situación.​ La desigualdad de género es una causa estructural fundamental que perpetúa las uniones tempranas y el embarazo adolescente. En contextos donde las normas patriarcales son predominantes, se asignan roles tradicionales a las niñas y mujeres, como la maternidad y el cuidado del hogar, limitando sus oportunidades educativas y laborales. Estas normas fomentan la percepción de que el valor de una niña reside en su capacidad para casarse y tener hijos, lo que puede llevar a la aceptación social del matrimonio infantil y las uniones tempranas.​
Además, la falta de autonomía y poder de decisión de las niñas en estas sociedades las hace más vulnerables a la coerción y al abuso. La presión para conformarse a las expectativas de género puede llevar a las adolescentes a aceptar uniones tempranas como una forma de cumplir con su rol social esperado. Esto se ve agravado por la falta de acceso a educación sexual integral y servicios de salud reproductiva, lo que limita su capacidad para tomar decisiones informadas sobre su vida sexual y reproductiva.​</t>
  </si>
  <si>
    <t>https://www.cepal.org/es/publicaciones/47552-matrimonios-uniones-infantiles-tempranos-forzados-practicas-nocivas</t>
  </si>
  <si>
    <t>Porcentajes de chicas adolescentes de 15 a 17 años y de mujeres jóvenes de 18 a 24 años que no consideran el MIUT como una forma de abuso</t>
  </si>
  <si>
    <t>PROSOLI &amp; UNICEF</t>
  </si>
  <si>
    <t>Aceptación social del rol doméstico y cuidado como principal destino de las niñas</t>
  </si>
  <si>
    <t xml:space="preserve">La normalización social de los roles de género desiguales para niñas y adolescentes perpetúan las normas sociales y patrones culturales nocivos. </t>
  </si>
  <si>
    <t>Niñas y adolescentes que asumen tareas domésticas desde la niñez.</t>
  </si>
  <si>
    <t>Legislar los cuidados</t>
  </si>
  <si>
    <t>Melina Zaiz Ortega</t>
  </si>
  <si>
    <t>Artículo científico</t>
  </si>
  <si>
    <t>Estadísticamente, en la República Dominicana el tiempo promedio que las mujeres dedican al trabajo de cuidados es de 15.7 horas a la semana, mientras que los hombres destinan en promedio 3.1 horas a la semana (ONE; MMUJER, 2016). Estos datos varían y se profundizan según el estatus socioeconómico, ubicación geográfica y edad. La desagregación del dato por la edad es una de las variantes de mayor impacto para este análisis de derechos ya que, según el estudio sobre el Trabajo no remunerado en la República Dominicana, realizado a partir del análisis de los datos del uso del tiempo de la Encuesta Nacional de Hogares de Propósitos Múltiples (ENHOGAR); el trabajo no remunerado en las mujeres presenta una curva que va en aumento desde la adolescencia.</t>
  </si>
  <si>
    <t>https://library.fes.de/pdf-files/bueros/fescaribe/21769.pdf</t>
  </si>
  <si>
    <t>Promedio de horas semanales que dedica la población femenina entre 15 y 24 años al trabajo no remunerado para el propio hogar</t>
  </si>
  <si>
    <t>https://www.one.gob.do/media/xlldcplu/panorama-estad%C3%ADstico-116.pdf</t>
  </si>
  <si>
    <t>No</t>
  </si>
  <si>
    <t>Presión familiar para unirse ante un embarazo, abusos o conflictos domésticos</t>
  </si>
  <si>
    <t>La presión familiar para que las adolescentes entren en relaciones con hombres adultos como forma de “salida” frente a embarazos no deseados, situaciones de abuso o conflictos domésticos reproduce y perpetúa las normas sociales y patrones culturales nocivos.</t>
  </si>
  <si>
    <t>Adolescentes embarazadas, especialmente en contextos conservadores o religiosos.</t>
  </si>
  <si>
    <t>Trabajo de investigación</t>
  </si>
  <si>
    <t>El CAP-MIUT 2018 evidencia que las uniones tempranas son ampliamente aceptadas como una estrategia para legitimar embarazos adolescentes, garantizar seguridad económica o preservar el "honor familiar". Asimismo, muestra que existe una baja percepción de riesgo sobre los efectos negativos de estas prácticas en la salud, educación y bienestar de las adolescentes, lo cual refuerza su reproducción generacional.
Este estudio constituye un insumo crítico para fundamentar intervenciones dirigidas al cambio de normas sociales, el fortalecimiento de habilidades para la vida y la creación de oportunidades alternativas para niñas y adolescentes en riesgo de uniones tempranas.
Según el estudio, el 91 % de las adolescentes que tuvieron su primer embarazo entre los 12 y 14 años se unieron en ese mismo rango de edad. De la misma manera, se observa que el 75 % de las adolescentes embarazadas entre los 15 y 17 años ya se encontraban unidas entre los 15 y 17 años. Esto ocurre de manera similar con los siguientes grupos etarios. A partir de estos datos, la relación entre el MIUT y el embarazo en adolescentes es estadísticamente significativa, evidenciándose el vínculo existente entre ambas problemáticas.</t>
  </si>
  <si>
    <t>Porcentaje de adolescentes que se unieron y tuvieron su primer embarazo entre los 12 y 14 años</t>
  </si>
  <si>
    <t>Encuesta CAP-MIUT 2018</t>
  </si>
  <si>
    <t>Normalización del abuso y la violencia en entornos familiares o comunitarios</t>
  </si>
  <si>
    <t>La normalización del abuso sexual y la violencia intrafamiliar en entornos familiares o comunitarios sostiene y reproduce las normas sociales y patrones culturales nocivos, especialmente en contextos de pobreza y desigualdad de género.</t>
  </si>
  <si>
    <t>Niñas abusadas por adultos o personas cercanas; adolescentes sin mecanismos de protección ni justicia.</t>
  </si>
  <si>
    <t>Normas sociales y culturales que influyen en la práctica de uniones tempranas en nueve municipios de la República Dominicana</t>
  </si>
  <si>
    <t>El estudio de UNICEF (2023), evidencia que las uniones tempranas son percibidas como prácticas normalizadas y socialmente aceptadas en muchos contextos, especialmente cuando se producen embarazos no planificados o hay presiones económicas y familiares. Estas uniones suelen ser con hombres significativamente mayores, lo que refuerza relaciones de poder desiguales y limita la capacidad de las adolescentes para decidir sobre su vida y su cuerpo. Las normas de género tradicionales —que asignan a las niñas el rol de madres y cuidadoras desde temprana edad—, junto a la presión comunitaria, la falta de acceso a educación sexual integral, y la escasa respuesta institucional, contribuyen a perpetuar estas prácticas. Además, la sexualidad de las adolescentes está altamente controlada y estigmatizada, mientras que la de los hombres es tolerada o incluso incentivada, generando un doble estándar que legitima estas uniones. La investigación también destaca la falta de espacios seguros donde las adolescentes puedan recibir información, apoyo y acompañamiento para construir proyectos de vida autónomos.
A este fenómeno se suma la falta de acompañamiento psicosocial, de redes de apoyo, y de un currículo que articule la formación con las expectativas, talentos e identidades juveniles. Como evidencian los informes del IDEC (Iniciativa Dominicana por una Educación de Calidad), la deserción escolar por causas no académicas —incluyendo embarazo y responsabilidades domésticas— continúa siendo alta entre adolescentes mujeres, especialmente en la secundaria básica y media. Este alejamiento del sistema educativo, reforzado por creencias familiares y comunitarias que asignan a las niñas y adolescentes el rol de madre o esposa, limita la construcción de proyectos de vida basados en la autonomía, la ciudadanía activa y la inclusión económica. Cuando el abuso se percibe como un asunto “privado” o inevitable dentro del entorno doméstico, las niñas y adolescentes que lo sufren enfrentan barreras sociales, culturales e institucionales para denunciarlo o buscar protección. En muchas comunidades, la violencia ejercida por familiares, padrastros, vecinos o adultos cercanos se minimiza, se justifica o incluso se tolera como parte del control sobre el comportamiento de las niñas. Esta naturalización del abuso no solo debilita la capacidad de respuesta de las instituciones —al no ser percibido como un delito por las propias víctimas y sus entornos—, sino que además genera condiciones para que las adolescentes sean empujadas a uniones tempranas como vía de escape o solución socialmente aceptada a situaciones de violencia y embarazos forzados.</t>
  </si>
  <si>
    <t>Porcentaje de niños, niñas y adolescentes entre 1 y 14 años que ha experimentado un método de disciplina violenta</t>
  </si>
  <si>
    <t>ENHOGAR-MICS: Oficina Nacional de Estadística &amp; UNICEF</t>
  </si>
  <si>
    <t>https://www.unicef.org/dominicanrepublic/comunicados-prensa/el-63-de-ninos-y-ninas-entre-1-y-14-anos-ha-experimentado-un-metodo</t>
  </si>
  <si>
    <t>Expulsión o exclusión de estudiantes embarazadas o con hijos/as</t>
  </si>
  <si>
    <t>Ser excluídas o expulsadas del sistema escolar provoca la deserción de las adolescentes en condición de embarazo o con hijas/os.</t>
  </si>
  <si>
    <t>Adolescentes embarazadas o con hijas/os, especialmente en contextos conservadores o religiosos.</t>
  </si>
  <si>
    <t>Según el estudio, hay evidencia suficiente de que permanecer en la escuela si reduce la probabilidad de un embarazo adolescente y retrasa la maternidad.
Una de las causas del embarazo adolescente es el abandono de los estudios. Esta situación se presenta en diferentes grados a partir del estrato social en el que se encuentre la adolescente, de tal forma que mientras las adolescentes que se encuentran en un estrato social bajo son más propensas a abandonar los estudios por la dificultad de asumir simultáneamente la maternidad y la escuela, las adolescentes de estratos sociales medios y altos tienen mayores posibilidades de continuar en la escuela. Las mayores tasas de fecundidad adolescente se observan casi invariablemente entre quienes viven en situación de máxima vulnerabilidad. Las niñas y adolescentes más afectadas son las que se encuentran en condiciones de pobreza, sin escolaridad, en comunidades indígenas, rurales, en uniones tempranas (forzadas o no), o bien, en zonas urbanas de alta marginación. El común denominador de estas situaciones suele ser la falta de perspectivas de mejora en el futuro.</t>
  </si>
  <si>
    <t>Porcentaje de mujeres de 15 a 19 que ha dado a luz alguna vez y no asiste a la escuela pero asistió</t>
  </si>
  <si>
    <t>IDEICE en base a la ENHOGAR 2018</t>
  </si>
  <si>
    <t>https://ideice.gob.do/descargas.php?ruta=cGRmL3B1YmxpY2F0aW9ucy8=&amp;nombre=MjAyMTA0MjAxMTUwMjYucGRm&amp;descarga=Asistencia%20escolar%20de%20adolescentes%20madres%20y/o%20unidas%20en%20Rep%C3%BAblica%20Dominicana&amp;return=20210420115026</t>
  </si>
  <si>
    <t>Escasa aplicación de protocolos de permanencia escolar y reintegración educativa</t>
  </si>
  <si>
    <t>La escasa aplicación de protocolos de permanencia escolar y reintegración educativa para adolescentes embarazadas o madres agrava la deserción escolar.</t>
  </si>
  <si>
    <t xml:space="preserve">Baja percepción del valor de la educación como proyecto de vida </t>
  </si>
  <si>
    <t>La baja percepción del valor de la educación como proyecto de vida en contextos rurales o de pobreza es un factor determinante de la deserción escolar en adolescentes, especialmente mujeres.</t>
  </si>
  <si>
    <t>Adolescentes de hogares del quintil más pobre, especialmente en zonas rurales y urbano-marginales.</t>
  </si>
  <si>
    <t>Factores que influyen en la deserción y repitencia escolar y su incidencia en el logro de la calidad educativa en escuelas secundarias de contextos vulnerables de República Dominicana</t>
  </si>
  <si>
    <t>Alexander Castro Cabrera</t>
  </si>
  <si>
    <t>Tesis doctoral</t>
  </si>
  <si>
    <t>La investigación se basa en una disertación doctoral y se llevó a cabo en tres centros educativos del nivel secundario en el Distrito Escolar 15-02 de Santo Domingo. Utilizando una metodología cuantitativa, se identificaron factores familiares, económicos, escolares y contextuales que influyen en la deserción y repitencia escolar. Entre los hallazgos más relevantes, se destaca que la desintegración familiar, la inserción laboral temprana de los estudiantes y la percepción limitada sobre la utilidad de la educación son factores determinantes en la decisión de abandonar la escuela.​
El estudio concluye que en contextos vulnerables, donde las condiciones socioeconómicas son precarias, la educación pierde su valor percibido como herramienta de movilidad social. Esto lleva a que muchos estudiantes, especialmente adolescentes, opten por abandonar la escuela para asumir responsabilidades laborales o familiares, perpetuando así ciclos de pobreza y exclusión social.​
Este estudio proporciona evidencia empírica sobre cómo la percepción del valor de la educación influye en la deserción escolar en contextos de pobreza en la República Dominicana. Sus hallazgos pueden ser útiles para el diseño de políticas educativas que busquen mejorar la retención escolar y ofrecer alternativas viables para los adolescentes en situaciones vulnerables.</t>
  </si>
  <si>
    <t>En muchas comunidades rurales y de zonas urbano-marginales de la República Dominicana, los adolescentes —y en particular las adolescentes— enfrentan trayectorias escolares marcadas por la precariedad, como la escasez de docentes, recursos didácticos, infraestructura adecuada y orientación vocacional pertinente. Esto debilita la conexión entre la experiencia educativa y las oportunidades reales de movilidad social. Según datos del Anuario Estadístico de Indicadores Educativos del MINERD (2020-2021), el abandono escolar en secundaria se concentra en estudiantes de 13 a 17 años, con mayor prevalencia en las provincias con altos niveles de pobreza y embarazo adolescente, como Monte Plata, San Juan y Bahoruco.</t>
  </si>
  <si>
    <t>https://www.researchgate.net/publication/354065737_Factores_que_Influyen_en_la_Desercion_y_Repitencia_Escolar_y_su_Incidencia_en_el_logro_de_la_Calidad_Educativa_en_Escuelas_Secundarias_de_Contextos_Vulnerables_de_Republica_Dominicana</t>
  </si>
  <si>
    <t>Número de niños, niñas y adolescentes de 6-17 años que no estudian</t>
  </si>
  <si>
    <t>ENFT, Banco Central</t>
  </si>
  <si>
    <t>https://www.one.gob.do/media/qz3gvqjv/ni%C3%B1os-as-y-adolescentes-de-6-17-a%C3%B1os-por-sexo-que-no-estudian-seg%C3%BAn-motivo-2016-2019.xlsx</t>
  </si>
  <si>
    <t xml:space="preserve">Ausencia de currículo de ESI </t>
  </si>
  <si>
    <t>La ausencia de educación sexual integral (ESI) en el currículo escolar limita el acceso de los niños, niñas y adolescentes a información sistemática, científica y contextualizada sobre el cuerpo, la afectividad, la prevención de violencia, el consentimiento, la salud sexual y reproductiva, o los derechos de niños, niñas y adolescentes.</t>
  </si>
  <si>
    <t>Adolescentes en zonas vulnerables</t>
  </si>
  <si>
    <t>Mientras lee esta columna, nueve niñas y adolescentes darán a luz en América Latina y el Caribe</t>
  </si>
  <si>
    <t xml:space="preserve">UNFPA LAC/ El pais </t>
  </si>
  <si>
    <t>Artículo de opinión</t>
  </si>
  <si>
    <t>El artículo destaca que en América Latina y el Caribe se producen más de 1.4 millones de nacimientos por parte de niñas y adolescentes cada año, lo que representa una de las tasas más altas del mundo. Este fenómeno vulnera derechos fundamentales de las niñas, y genera un enorme costo económico para los países: alrededor de 15.300 millones de dólares anuales, equivalentes al 0.35% del PIB regional.
Uno de los hallazgos clave es que el embarazo adolescente no es simplemente un fenómeno biológico o individual, sino el resultado de fallas estructurales en los sistemas educativos, de salud y de protección social, siendo la ausencia o deficiencia de programas de educación sexual integral (ESI) uno de los principales factores de riesgo. La falta de acceso a información científica, oportuna y basada en derechos sobre sexualidad, anticoncepción, consentimiento y relaciones de pareja, deja a las adolescentes expuestas a embarazos no planificados, violencia sexual y decisiones impuestas por su entorno.
El informe del UNFPA —base del artículo— también destaca que las adolescentes embarazadas enfrentan mayores niveles de exclusión educativa y laboral, lo que profundiza los ciclos de pobreza intergeneracional. Se enfatiza que la implementación efectiva de la ESI, combinada con el acceso universal a servicios de salud sexual y reproductiva, podría prevenir cientos de miles de embarazos adolescentes al año, mejorando no solo los indicadores de salud, sino también la equidad de género y la justicia social en la región.
Este artículo refuerza el modelo explicativo del PoR 45, al evidenciar que la carencia de ESI no solo aumenta la vulnerabilidad de las adolescentes frente al embarazo y las uniones tempranas, sino que también representa un obstáculo para el desarrollo económico y social de los países. Invertir en ESI es, por tanto, una estrategia clave tanto desde el enfoque de derechos como desde la eficiencia económica.
En este contexto, muchas adolescentes dejan la escuela al percibir que la educación no les garantizará una mejora tangible en sus condiciones de vida, optando por uniones o maternidad temprana como caminos viables o incluso esperados socialmente. Esta percepción debilitada del valor de la educación como herramienta de transformación es, por tanto, un factor causal clave en el modelo explicativo del PoR 45, y señala la urgencia de integrar estrategias de permanencia y reintegración escolar con enfoques de género, pertinencia territorial y empoderamiento juvenil.</t>
  </si>
  <si>
    <t>Cuando las escuelas no abordan de manera sistemática, científica y contextualizada temas como el cuerpo, la afectividad, la prevención de violencia, el consentimiento, la salud sexual y reproductiva, o los derechos de niños, niñas y adolescentes, se perpetúa un vacío de información que deja a la población adolescente expuesta a mitos, presiones sociales, coerción sexual y decisiones no informadas sobre sus cuerpos y relaciones.
Este factor no cuenta con un indicador actualmente. Una opción que podría ser viable en el futuro es medir el grado de incorporación normativa de la Educación Sexual Integral (ESI) en el sistema educativo nacional. Para más información, consultar https://www.scielo.cl/scielo.php?script=sci_arttext&amp;pid=S0719-91122023000100246</t>
  </si>
  <si>
    <t>https://elpais.com/america-futura/2025-03-19/mientras-lee-esta-columna-nueve-ninas-y-adolescentes-daran-a-luz-en-america-latina-y-el-caribe.html?utm_source=chatgpt.com</t>
  </si>
  <si>
    <t xml:space="preserve">No disponible </t>
  </si>
  <si>
    <t>Barreras ideológicas o religiosas que bloquean la implementación de la ESI</t>
  </si>
  <si>
    <t>Las barreras ideológicas y religiosas que obstaculizan la implementación de la educación sexual integral (ESI) limitan el acceso de los niños, niñas y adolescentes a información científica, objetiva y basada en derechos sobre su sexualidad, su cuerpo y sus decisiones.</t>
  </si>
  <si>
    <t>Matrimonios infantiles y uniones tempranas Desigualdad y pobreza en mujeres, niñas y adolescentes de América Latina y el Caribe</t>
  </si>
  <si>
    <t>El estudio de la CEPAL identifica que los matrimonios infantiles y las uniones tempranas en América Latina y el Caribe siguen siendo una práctica generalizada, aunque invisibilizada, y son el resultado de múltiples factores estructurales entre los que se incluyen la pobreza, la desigualdad de género, las normas patriarcales y, de forma destacada, las barreras culturales, religiosas e ideológicas que obstaculizan el ejercicio de los derechos sexuales y reproductivos.
Uno de los hallazgos centrales es que la falta de acceso a educación sexual integral es una condición habilitante para que las niñas y adolescentes ingresen en uniones tempranas sin contar con información ni herramientas para ejercer su autonomía. La CEPAL advierte que, en muchos países de la región, la resistencia política, religiosa o cultural a la ESI impide su inclusión curricular de forma universal, científica y laica, lo cual refuerza las ideas tradicionales de género y legitima la subordinación femenina a través de la maternidad y el matrimonio precoz.
Asimismo, el estudio subraya que estas barreras ideológicas contribuyen a la naturalización de prácticas discriminatorias que vulneran derechos fundamentales, y dificultan la implementación de políticas públicas eficaces para prevenir el embarazo adolescente y proteger la niñez. La CEPAL enfatiza que romper con estas resistencias y garantizar el acceso a la ESI en todos los niveles educativos es clave para reducir las uniones tempranas, ampliar las oportunidades de desarrollo para las adolescentes y avanzar hacia la igualdad de género.</t>
  </si>
  <si>
    <t xml:space="preserve">Las barreras ideológicas y religiosas que obstaculizan la implementación de la educación sexual integral (ESI) constituyen un factor causal clave en la persistencia del embarazo adolescente y las uniones tempranas, al impedir el acceso de niños, niñas y adolescentes a información científica, objetiva y basada en derechos sobre su sexualidad, su cuerpo y sus decisiones. </t>
  </si>
  <si>
    <t>https://www.cepal.org/sites/default/files/infographic/files/s2301084_es.pdf
https://ceg.intec.edu.do/noticias/item/existen-barreras-infranqueables-que-restringen-el-desarrollo-de-la-mujer-dominicana</t>
  </si>
  <si>
    <t xml:space="preserve">Docentes sin formación en ESI o con sesgos personales </t>
  </si>
  <si>
    <t>La falta de formación adecuada de docentes en educación sexual integral (ESI) y la presencia de sesgos personales hacia la abstinencia como único enfoque limitan el acceso de los niños, niñas y adolescentes a información y alternativas.</t>
  </si>
  <si>
    <t>Estudiantes de escuelas públicas, especialmente en zonas priorizadas.</t>
  </si>
  <si>
    <t>Actitudes de los Docentes de Nivel Medio Hacia la Implementación de la ESI</t>
  </si>
  <si>
    <t>Sánchez, Carolina Silvana</t>
  </si>
  <si>
    <t>El estudio analiza las actitudes de docentes de nivel medio respecto a la implementación de la Educación Sexual Integral (ESI), en el marco de la Ley 26.150 de Argentina. A través de una metodología cuantitativa basada en encuestas, se exploraron percepciones, niveles de conocimiento y predisposición de los docentes para aplicar la ESI en el aula.
Entre los hallazgos más relevantes se destaca que, si bien existe una alta aceptación general de la importancia de la ESI, los docentes presentan limitaciones significativas en su formación profesional sobre temas vinculados a sexualidad, género y derechos. Muchos manifiestan inseguridad para abordar estos contenidos por falta de capacitación específica y actualizada, lo que restringe su capacidad de ofrecer una educación sexual integral y basada en evidencia científica.
El estudio también evidencia que los sesgos personales, religiosos y culturales influyen en la forma en que los docentes abordan o evitan ciertos contenidos, especialmente los relacionados con el placer, la diversidad sexual, el uso de métodos anticonceptivos y el consentimiento. Estos sesgos se traducen en prácticas pedagógicas fragmentadas, con énfasis exclusivo en la prevención de riesgos (embarazos y enfermedades), sin incorporar una visión integral del desarrollo afectivo, social y ético de la sexualidad.
Asimismo, se concluye que el enfoque punitivo o moralizante adoptado por algunos docentes refuerza estereotipos de género y limita la autonomía de las y los adolescentes, lo que puede contribuir a decisiones no informadas, a la reproducción de la violencia en las relaciones y a la persistencia del embarazo adolescente.
Cuando el personal educativo carece de herramientas pedagógicas, científicas y éticas para abordar la sexualidad desde un enfoque de derechos, género y diversidad, se limita o tergiversa la información que reciben niños, niñas y adolescentes, generando vacíos, temores y creencias erróneas. En muchos casos, incluso cuando existen lineamientos para incluir la ESI en el currículo, los docentes —por convicciones religiosas, morales o desconocimiento técnico— omiten, minimizan o abordan los contenidos de manera estigmatizante o punitiva. Esta situación restringe el desarrollo de habilidades críticas en las y los adolescentes, impide conversaciones seguras sobre consentimiento, prevención de abuso, métodos anticonceptivos y salud emocional, y refuerza ideas tradicionales que asocian la sexualidad con culpa o peligro.</t>
  </si>
  <si>
    <t>https://revistas.unc.edu.ar/index.php/aifp/article/download/18910/18801</t>
  </si>
  <si>
    <t>Ausencia de estrategias para el incremento del conocimiento sobre salud sexual y reproductiva</t>
  </si>
  <si>
    <t>La ausencia de estrategias integrales que aumenten el conocimiento sobre salud sexual y reproductiva entre adolescentes limita el acceso a educación sexual integral.</t>
  </si>
  <si>
    <t>Educación sexual integral, conductas sexuales de riesgo y embarazo adolescente en estudiantes de Oaxaca, México</t>
  </si>
  <si>
    <t>Noemí Sánchez-Martínez &amp; Iliana Espinoza-Rivera</t>
  </si>
  <si>
    <t>El estudio subraya que la carencia de información clara y científica sobre salud sexual y reproductiva genera condiciones de ignorancia y vulnerabilidad estructural, en las que adolescentes toman decisiones bajo presión social, cultural o afectiva. Esta carencia —causada por el limitado acceso a ESI— favorece la ocurrencia de embarazos no planificados y la consolidación de uniones tempranas como forma de validar o enfrentar esas situaciones. De igual forma, el estudio demuestra que adolescentes expuestos a programas de ESI presentan un conocimiento significativamente mayor sobre salud sexual y reproductiva, incluyendo métodos anticonceptivos, infecciones de transmisión sexual (ITS), consentimiento y diversidad sexual. La ausencia de estos programas —es decir, el limitado acceso a ESI— se traduce en una brecha de conocimiento estructural en estas materias.
Los jóvenes que acceden a ESI inician su vida sexual más tarde, y cuando lo hacen, adoptan conductas de menor riesgo, como el uso sostenido de anticonceptivos y una menor cantidad de parejas sexuales. Esto implica que sin estrategias para aumentar el conocimiento en salud sexual, se incrementa la vulnerabilidad a embarazos adolescentes y uniones tempranas.
La ESI no solo transmite información, sino que también fortalece competencias como la autoestima, la toma de decisiones y la comunicación asertiva. Estas habilidades disminuyen la susceptibilidad de las y los adolescentes a relaciones desiguales, coercitivas o abusivas, frecuentemente asociadas con uniones tempranas y embarazos no planificados.</t>
  </si>
  <si>
    <t>https://www.scielo.org.mx/scielo.php?lng=es&amp;nrm=iso&amp;pid=S2007-74592024000200417&amp;script=sci_arttext</t>
  </si>
  <si>
    <t>Porcentaje de mujeres de 15 a 19 años actualmente casadas o unidas que no usan (o su pareja no usa) ningún método anticonceptivo</t>
  </si>
  <si>
    <t>https://www.unicef.org/dominicanrepublic/informes/informe-general-encuesta-enhogar-mics-2019</t>
  </si>
  <si>
    <t>Escasez de servicios diferenciados de salud sexual y reproductiva para adolescentes</t>
  </si>
  <si>
    <t>La escasez de servicios de salud diferenciados para adolescentes limita el acceso oportuno, confidencial, culturalmente adecuado y pertinente a información y atención en salud sexual y reproductiva.</t>
  </si>
  <si>
    <t>The effect of youth-friendly health services on risk of pregnancy among adolescent girls and young women in Lilongwe, Malawi: a secondary analysis of the girl power-Malawi study.</t>
  </si>
  <si>
    <t xml:space="preserve">Graybill LA, Westreich D, Maseko B, Phanga T, Nthani T, Vansia D, Chi BH, Daniels JL, Tang JH, Bekker LG, Pettifor AE, Rosenberg NE. </t>
  </si>
  <si>
    <t>Este estudio evaluó el impacto de la implementación de servicios de salud amigables para jóvenes (YFHS) en centros de salud públicos de Malawi, con el objetivo de analizar si estos servicios reducían el riesgo de embarazo entre adolescentes (15–19 años) y mujeres jóvenes (20–24 años).
Utilizando un diseño cuasiexperimental con datos de más de 12,000 mujeres jóvenes, los investigadores compararon los resultados en centros con servicios amigables frente a centros sin ellos. Los YFHS incluían provisión confidencial y sin juicio de anticonceptivos, horarios adaptados, espacios diferenciados para jóvenes, formación específica del personal de salud, y estrategias de sensibilización comunitaria.
Dentro de los principales hallazgos se encuentran: 
(1) Reducción del riesgo de embarazo: Las adolescentes y mujeres jóvenes que vivían cerca de centros con YFHS tenían un riesgo significativamente menor de embarazo.
(2) Mayor impacto en adolescentes más jóvenes: El efecto fue más pronunciado en mujeres de 15 a 19 años, destacando la importancia de una atención diferenciada temprana.
(3) Acceso más equitativo: Los YFHS ayudaron a cerrar brechas de acceso entre adolescentes rurales y urbanas.
(4) Relevancia de la confidencialidad: El respeto a la privacidad y el trato no estigmatizante fueron factores claves para que las adolescentes accedieran a los servicios.</t>
  </si>
  <si>
    <t>https://pubmed.ncbi.nlm.nih.gov/38992859/</t>
  </si>
  <si>
    <t>Porcentaje de mujeres de 15 a 19 años que están actualmente casadas o unidas con necesidades de planificación familiar insatisfechas o satisfechas</t>
  </si>
  <si>
    <t>Personal médico con actitudes discriminatorias o poco confidenciales</t>
  </si>
  <si>
    <t>Cuando los proveedores de salud juzgan, estigmatizan o violan la privacidad de las adolescentes que solicitan orientación o anticoncepción (especialmente si no están casadas o si asisten sin acompañamiento de un adulto), se genera un entorno hostil que desalienta la búsqueda de atención médica, retrasa el acceso a métodos anticonceptivos, aumenta la omisión de controles prenatales o que no reciban atención en situaciones de abuso sexual.</t>
  </si>
  <si>
    <t>Attitude of Health Care Providers towards Adolescent Sexual and Reproductive Health Services in Developing Countries: A Systematic Review</t>
  </si>
  <si>
    <t>Chilinda, I. , Hourahane, G. , Pindani, M. , Chitsulo, C. and Maluwa, A.</t>
  </si>
  <si>
    <t>Tesis de postgrado</t>
  </si>
  <si>
    <t>Este estudio presenta una revisión sistemática de investigaciones realizadas en países en desarrollo sobre las actitudes del personal de salud hacia los servicios de salud sexual y reproductiva (SSR) dirigidos a adolescentes. El objetivo fue identificar cómo estas actitudes influyen en la calidad de los servicios, el acceso de los adolescentes, y los resultados de salud sexual y reproductiva.
Los principales hallazgos son: 
• Actitudes negativas y moralizantes generalizadas: muchos proveedores de salud en países en desarrollo expresan juicios morales hacia los adolescentes sexualmente activos, especialmente hacia las adolescentes. Estas actitudes incluyen desaprobación, vergüenza y estigmatización, lo que inhibe el acceso de los jóvenes a servicios de SSR.
• Impacto directo en el uso de servicios: las actitudes hostiles, la falta de confidencialidad, y el temor a ser juzgados fueron señalados como barreras críticas que llevan a los adolescentes a evitar acudir a los centros de salud, incluso cuando enfrentan riesgos reales como embarazos no planificados o infecciones de transmisión sexual.
• Deficiencia en formación del personal: un hallazgo común es que el personal de salud carece de formación específica sobre adolescencia, enfoque de derechos, y habilidades interpersonales para tratar a jóvenes con sensibilidad. Esto refuerza prácticas poco profesionales y discriminatorias.
• Necesidad de servicios amigables y basados en derechos: el estudio concluye que los países deben invertir en transformar los servicios de salud en espacios accesibles, seguros y libres de juicio, con protocolos de confidencialidad, personal capacitado, y participación juvenil.</t>
  </si>
  <si>
    <t>https://www.scirp.org/journal/paperinformation?paperid=48178&amp;utm_source=chatgpt.com</t>
  </si>
  <si>
    <t xml:space="preserve">Porcentaje de proveedores de salud que identifican la empatía y comprensión como caracteristica definitoria de los servicios de salud para adolescentes </t>
  </si>
  <si>
    <t>Encuesta CAP salud sexual y reproductiva UNICEF</t>
  </si>
  <si>
    <t>Documento disponible en la carpeta compartida: https://conanisd-my.sharepoint.com/:f:/g/personal/torres_laura_conani_gob_do/EhMoENJAt4FHjva0GUVgK0IBlMHaJmMtPhjLax95su1vCg?e=5%3aUlrLQJ&amp;at=9</t>
  </si>
  <si>
    <t xml:space="preserve">Horarios, costos de transporte y desinformación sobre los servicios </t>
  </si>
  <si>
    <t>Cuando los centros de salud operan en horarios escolares o laborales, carecen de transporte público accesible, o están ubicados a largas distancias en zonas rurales, muchas adolescentes (especialmente aquellas en situación de pobreza o bajo control familiar restrictivo) enfrentan obstáculos logísticos que limitan el acceso a servicios de salud esenciales.</t>
  </si>
  <si>
    <t>CLOSING GENDER GAPS IN TRANSPORT</t>
  </si>
  <si>
    <t>Banco Mundial/KARLA DOMINGUEZ GONZALEZ, NATO KURSHITASHVILI, KARLA GONZALEZ CARVAJAL, AND LAURIE PICKUP</t>
  </si>
  <si>
    <t>Según la literatura, el costo del transporte es una de las principales barreras para acceder a los servicios de salud materna en algunas zonas rurales (Alam et al., 2022). Los problemas de transporte han sido una causa importante de mortalidad perinatal en regiones montañosas rurales de Nepal, donde el costo del transporte fue considerado el segundo factor más significativo después del costo de contar con personal capacitado (Hada, 2020). En las zonas rurales de Uganda, el 45 % de las mujeres que dieron positivo al VIH durante el control prenatal entre 2007 y 2010 no asistieron a la clínica dentro del intervalo de tiempo especificado tras una visita anterior (o fueron clasificadas como “pérdidas en el seguimiento”, según la definición universal en la literatura médica); los altos costos de transporte fueron mencionados con frecuencia como una barrera principal para continuar con la atención médica (Lubaga et al., 2013).</t>
  </si>
  <si>
    <t>https://documents1.worldbank.org/curated/en/099512412082314620/pdf/IDU0a9d235b00e11b040f00ad80077fcc4d1ef74.pdf</t>
  </si>
  <si>
    <t>Porcentaje de proveedores de servicios que identifican la desinformación, horarios y costos de transporte como barreras de acceso</t>
  </si>
  <si>
    <t>Desigualdad económica, limitado acceso a capital económico y social</t>
  </si>
  <si>
    <t>La concentración del acceso a recursos, oportunidades educativas, empleo digno y servicios básicos en ciertos grupos sociales o territorios provoca la prevalencia de condiciones de desventaja, pobreza y desigualdad social sistemáticas.</t>
  </si>
  <si>
    <t>Socioeconomic Disadvantage as a Social Determinant of Teen Childbearing in the U.S.</t>
  </si>
  <si>
    <t>Ana Penman-Aguilar, Marion Carter, M Christine Snead, Athena P Kourtis</t>
  </si>
  <si>
    <t>La investigación presenta una revisión sistemática que evidencia cómo las condiciones socioeconómicas desfavorables a nivel familiar y comunitario constituyen un determinante estructural clave del embarazo adolescente. El estudio señala que las adolescentes que viven en contextos marcados por pobreza, desigualdad y exclusión enfrentan mayores probabilidades de embarazos no planificados, debido a múltiples factores interrelacionados: menor acceso a servicios de salud sexual y reproductiva, baja calidad educativa, falta de oportunidades económicas y escaso capital social. Además, la investigación destaca que estas condiciones socioeconómicas se vinculan a entornos con menor presencia del Estado, alta desconfianza institucional y normas sociales que perpetúan la desigualdad de género. En conjunto, estos elementos crean un ecosistema en el que el embarazo temprano se convierte, para muchas adolescentes, en una consecuencia predecible de la falta de opciones reales de vida. El estudio concluye que para reducir la incidencia del embarazo en adolescentes, no basta con intervenciones individuales o educativas, sino que es necesario abordar las causas estructurales de la desigualdad, transformando los sistemas de salud, educación y protección social para ofrecer verdaderas alternativas a las jóvenes en situación de vulnerabilidad.</t>
  </si>
  <si>
    <t xml:space="preserve">En contextos donde el acceso a recursos, oportunidades educativas, empleo digno y servicios básicos está concentrado en ciertos grupos sociales o territorios, las adolescentes en situación de pobreza enfrentan condiciones sistemáticas de desventaja que restringen su capacidad de elección y de construcción de un proyecto de vida autónomo. </t>
  </si>
  <si>
    <t>https://pmc.ncbi.nlm.nih.gov/articles/PMC3562742/</t>
  </si>
  <si>
    <t xml:space="preserve">Indice de Gini 
</t>
  </si>
  <si>
    <t>MEPYD</t>
  </si>
  <si>
    <t>https://www.one.gob.do/noticias/2024/ministerio-de-economia-informa-pobreza-monetaria-disminuye-4-7-p-p-en-2023/</t>
  </si>
  <si>
    <t>Ausencia de persecución penal o judicialización efectiva</t>
  </si>
  <si>
    <t>La ausencia de persecución penal o judicialización efectiva en casos de abuso sexual y violencia intrafamiliar agrava las falencias en la institucionalidad del sistema de protección de niños, niñas y adolescentes.</t>
  </si>
  <si>
    <t>Niñas menores de 15 años en relaciones con hombres adultos.</t>
  </si>
  <si>
    <t>Informe hemisférico sobre violencia sexual y embarazo infantil en los Estados Parte de la Convención de Belém do Pará</t>
  </si>
  <si>
    <t xml:space="preserve">OEA/Mecanismo de Seguimiento de la Convención de Belém do Pará </t>
  </si>
  <si>
    <t>El informe establece que la violencia sexual contra niñas y adolescentes en América Latina y el Caribe, incluyendo el embarazo infantil como una de sus consecuencias más graves, ocurre en un contexto de alta impunidad estructural. A pesar de contar con marcos normativos que penalizan la violencia sexual, la mayoría de los Estados —incluida la República Dominicana— presentan importantes brechas en la aplicación de la ley, el acceso a la justicia y la sanción a los agresores.
Uno de los hallazgos clave del informe es que muchos embarazos en niñas menores de 14 años son producto de violencia sexual, generalmente cometida por personas del entorno cercano, como familiares, vecinos o parejas adultas. Sin embargo, estos casos rara vez se denuncian, y cuando se hace, pocas veces avanzan en el sistema de justicia penal. El estudio evidencia que las niñas y sus familias enfrentan obstáculos como el estigma social, el miedo a represalias, la revictimización institucional y la falta de acompañamiento legal y psicosocial, lo que contribuye a la subnotificación y a la normalización del abuso sexual.
Asimismo, el informe denuncia que la falta de judicialización efectiva perpetúa un sistema de tolerancia social e institucional hacia la violencia, donde las víctimas son frecuentemente obligadas a convivir o unirse con sus agresores —especialmente cuando resultan embarazadas—, bajo la lógica de “resolver” el problema familiar o salvaguardar el “honor”. Esta práctica refuerza la permanencia de uniones tempranas como resultado directo de la impunidad.
El documento concluye que la inacción estatal frente a la violencia sexual infantil y adolescente no solo constituye una violación de derechos humanos, sino que actúa como una causa estructural del embarazo infantil forzado, contraviniendo los principios de la Convención de Belém do Pará y otros marcos internacionales de derechos humanos. En consecuencia, se hace un llamado urgente a los Estados a reforzar los mecanismos de denuncia, investigación, protección integral y sanción efectiva, para prevenir que las niñas sean obligadas a convertirse en madres o esposas como consecuencia del abuso no sancionado.</t>
  </si>
  <si>
    <t>La ausencia de persecución penal o judicialización efectiva en casos de abuso sexual y violencia intrafamiliar actúa como un factor estructural que perpetúa las uniones tempranas y el embarazo adolescente, al generar un entorno de impunidad que normaliza la violencia contra niñas y adolescentes. 
El indicador escogido es lo más cercano disponible para medir el factor específico.</t>
  </si>
  <si>
    <t>https://www.oas.org/es/mesecvi/docs/mesecvi-embarazoinfantil-es.pdf</t>
  </si>
  <si>
    <t>Tasa de violencia sexual en la población de adolescentes mujeres de 10 a 19 años</t>
  </si>
  <si>
    <t>https://www.unicef.org/dominicanrepublic/informes/analisis-de-la-situacion-de-ninos-ninas-y-adolescentes-ante-la-violencia-en-republica-dominicana</t>
  </si>
  <si>
    <t xml:space="preserve">Ausencia de capacitación especializada para el Ministerio Público en materia de protección y respuesta a las situaciones que viven las adolescentes </t>
  </si>
  <si>
    <t>Cuando los fiscales procuradores carecen de formación técnica y enfoque de derechos humanos, género e interseccionalidad, se limita su capacidad para identificar y actuar adecuadamente ante casos de violencia sexual, abuso, convivencia forzada o explotación de niñas y adolescentes.</t>
  </si>
  <si>
    <t>Fiscales y operadores técnicos administrativos del sistema de justicia penal</t>
  </si>
  <si>
    <t>Articulación interinstitucional ineficiente</t>
  </si>
  <si>
    <t>La articulación interinstitucional ineficiente debilita la institucionalidad del sistema de protección de niños, niñas y adolescentes.</t>
  </si>
  <si>
    <t>niños, niñas y adolescentes</t>
  </si>
  <si>
    <t>Evaluación de la articulación interinstitucional y gestión de casos en la atención a niños, niñas y adolescentes víctimas de violencia y abuso sexual</t>
  </si>
  <si>
    <t>Peter Paul Ghislain De Wannemaeker
Carlos Bienvenido Ruiz Matuk</t>
  </si>
  <si>
    <t>Estudio mixto sobre la atención realizada entre 2019 y 2020. Los profesionales de las Asociaciones Sin Fines de Lucro que realizaron la atención evaluaron de manera virtual el proceso de atención y articulación de 200 casos a través de un cuestionario y grupos focales. Las cuatro Asociaciones Sin Fines de Lucro diferían tanto en el alcance de la población objetivo, como en los tipos de violencia atendidos, así como en las intervenciones, número de sesiones, la formación en trauma y la participación multidisciplinaria. Dos Asociaciones Sin Fines de Lucro que atendieron 75 % de los casos, reportaron débil atención, protección judicial y articulación interinstitucional, especialmente, respuestas lentas e irregulares del Ministerio Público.
Tres factores explican la diferencia en calidad entre las Asociaciones Sin Fines de Lucro:
1. Contactos directos con las autoridades.
2. Claridad en las normativas nacionales disponibles.
3. Disponibilidad de recursos humanos.
El sistema de protección infantil en República Dominicana sigue en la fase de reglamentación y sistematización de estrategias de intervención y articulación y asignación de recursos mínimos. Se recomienda en el estudio:
1. Contar con una normativa nacional especificando el rol de todos los actores del sistema sobre la organización de la denuncia, protección judicial y la atención psicosocial ante NNA víctimas de violencia y trauma prolongado.
2. Implementar el proceso de gestión de casos formalmente como principio rector atribuyéndose este rol a CONANI.
3. Ampliar la presencia a nivel nacional de servicios de protección infantil, así como identificar los recursos necesarios.</t>
  </si>
  <si>
    <t>https://revistas.intec.edu.do/index.php/cisa/article/view/3002/3584</t>
  </si>
  <si>
    <t>Número de personal técnico del sistema de protección que ha recibido formación conjunta (interinstitucional) sobre prevención y atención a UT y EA</t>
  </si>
  <si>
    <t>https://conani.gob.do/wp-content/uploads/2024/10/Memorias_CONANI_2020_2024_compress.pdf</t>
  </si>
  <si>
    <t>Justificación de la selección de las causas del problema que serán abordadas en el diseño del programa (camino causal crítico)</t>
  </si>
  <si>
    <t>Explique y justifique la selección las causas del problema que se incluirán en la propuesta programática y por qué estas son las más relevantes.</t>
  </si>
  <si>
    <t>Justificación</t>
  </si>
  <si>
    <t xml:space="preserve">La protección integral de niños, niñas y adolescentes y la igualdad de género y autonomía plena de las mujeres son dos prioridades estratégicas del Estado con alto impacto social. Ambas se consideran en el marco de los Objetivos de Desarrollo Sostenible (ODS), la Estrategia Nacional de Desarrollo 2030 (END), la Política Pública de Prevención de Uniones Tempranas y Embarazo en Adolescentes (PPA 2021), y en mandatos constitucionales y legales, como la Ley 136-03 sobre protección de los derechos de la niñez y adolescencia. A pesar de esto, el país mantiene una de las tasas más altas de embarazo adolescente y uniones tempranas de América Latina y el Caribe. Esto constituye una vulneración masiva, silenciosa y persistente de los derechos fundamentales de niñas y adolescentes, con consecuencias graves y sostenidas sobre su salud, educación, autonomía, seguridad y participación. 
El camino causal crítico priorizado se fundamenta en evidencia empírica. Entre los factores seleccionados, se encuentra la ausencia de educación sexual integral (ESI), causa estructural ampliamente documentada que impide que niños, niñas y adolescentes accedan a conocimientos fundamentales para ejercer sus derechos sexuales y reproductivos, prevenir embarazos no planificados, identificar relaciones desiguales o violentas y construir proyectos de vida autónomos. La carencia de ESI, además, contribuye al desconocimiento sobre salud sexual y reproductiva, situación crítica evidenciada por estudios nacionales e internacionales, como el Informe de Costeo de UT (UNICEF, 2024) y evaluaciones de UNESCO (2022) que vinculan la ausencia de ESI con mayor probabilidad de iniciación sexual temprana y prácticas de riesgo.
Asimismo, se priorizó la validación social y comunitaria de la maternidad adolescente y las uniones tempranas, expresada a través de normas, creencias y discursos que legitiman o naturalizan estas prácticas como “salida” ante situaciones de pobreza, embarazo o conflicto. Esta normalización, reforzada por la presión familiar para unirse en caso de embarazo, abusos o tensiones domésticas, coloca a las adolescentes en situaciones de extrema vulnerabilidad, profundiza la desigualdad de género y limita su autonomía. Estudios cualitativos como los realizados por CONANI y UNICEF en nueve municipios del país han evidenciado cómo la presión sociocultural y la falta de apoyo institucional perpetúan este fenómeno.
Otro de los factores seleccionados es la normalización del abuso y la violencia en entornos familiares o comunitarios, que actúa como catalizador de las uniones forzadas o impuestas, así como de embarazos resultantes de relaciones desiguales o coercitivas. La ausencia de respuesta institucional y los patrones de impunidad fortalecen este contexto de vulnerabilidad, especialmente para niñas y adolescentes con bajos niveles de escolaridad o en situación de pobreza.
En estrecha conexión con estos factores, se identificó como causa crítica la baja percepción del valor de la educación como proyecto de vida, particularmente en contextos rurales o de alta exclusión social. Esta percepción genera deserción o desapego escolar, que a su vez reduce las oportunidades de desarrollo personal, profesional y social de adolescentes, dejándolas expuestas a dinámicas de unión temprana o maternidad precoz como destinos inevitables. Estudios de IDEICE (2024) y hallazgos de la ENHOGAR-MICS evidencian cómo el embarazo y la unión son causa y consecuencia del abandono escolar, en un círculo vicioso difícil de romper sin intervenciones integrales.
En ese marco, se priorizaron también las estrategias para el incremento del conocimiento sobre salud sexual y reproductiva, entendidas como un componente esencial para fortalecer la agencia de las y los adolescentes, especialmente en poblaciones con barreras estructurales de acceso a la información, como personas con discapacidad, en situación de pobreza o en zonas rurales.
Desde el ámbito de salud, el programa aborda de forma prioritaria la escasez de servicios diferenciados para personas adolescentes, una debilidad estructural que impide el acceso oportuno, confidencial y efectivo a métodos anticonceptivos, atención médica preventiva y orientación psicosocial. Este factor está estrechamente ligado a otros tres factores críticos seleccionados: la existencia de personal médico con actitudes discriminatorias o poco confidenciales, los horarios, costos de transporte y desinformación como barreras al acceso, y la falta de sensibilización territorializada sobre salud integral. Estos elementos han sido señalados por el MSP, el SNS, el MMujer y por múltiples adolescentes entrevistados en estudios cualitativos, como limitaciones que desalientan el uso de servicios y aumentan la exposición a prácticas sexuales de riesgo.
En el ámbito de protección social, se seleccionó como causa prioritaria la desigualdad económica y el limitado acceso a capital económico y social, factor que exacerba los riesgos de uniones tempranas como estrategias de subsistencia o movilidad social. Este componente ha sido reiteradamente identificado en estudios como los del Banco Mundial (2021), UNFPA (2020) y en los informes de Supérate, que relacionan la pobreza con embarazos tempranos, abandono escolar y falta de oportunidades para adolescentes, especialmente mujeres.
Por último, se incluye la articulación interinstitucional ineficiente, factor transversal que afecta la capacidad del Estado para ofrecer respuestas integrales, oportunas y sostenibles a las niños, niñas y adolescentes en riesgo. La falta de coordinación entre los distintos niveles del sistema de protección, salud, educación y justicia dificulta el seguimiento de casos, la cobertura eficaz y el monitoreo de impactos. Esta debilidad, identificada en el informe de evaluabilidad del programa, se propone abordar mediante el fortalecimiento de rutas críticas de protección, instancias de gobernanza territorial y mecanismos de seguimiento intersectorial.
En conjunto, estas causas priorizadas permiten estructurar un camino causal coherente, interdependiente y abordable desde el marco institucional existente, asegurando una intervención programática que no solo actúe sobre los efectos visibles del problema, sino también sobre sus determinantes estructurales y relacionales. La selección responde, además, a criterios de relevancia, evidencia empírica, viabilidad técnica y alineación con los ejes estratégicos de la PPA (prevención, protección, atención integral, promoción de derechos y participación).
</t>
  </si>
  <si>
    <t>Modelo prescriptivo</t>
  </si>
  <si>
    <t>Indique el factor causal específico proveniente del modelo explicativo que será vinculado a las intervenciones.</t>
  </si>
  <si>
    <t>Indique cada una de las intervenciones identificadas que serán incluidas en el modelo prescriptivo.
Debe utilizar 1 línea para cada una de las intervenciones.
Incluya tantas líneas como sea necesario.</t>
  </si>
  <si>
    <t>Describa la relación causal entre la intervención con el factor causal específico de forma explícita y clara, basado en la evidencia referenciada. Esto es, qué provoca la intervención sobre el factor causal específico.</t>
  </si>
  <si>
    <t>Especifique si la intervención está siendo ejecutada actualmente (vigente) o no (potencial).</t>
  </si>
  <si>
    <t>Complete la información requerida para cada publicación referenciada.
Debe utilizar 1 línea para cada una de las publicaciones referenciadas.
Si se referencia más de 1 publicación para una misma intervención, debe combinar las líneas de las columnas B y C para dicha intervención.</t>
  </si>
  <si>
    <t>Describa las conclusiones de la publicación referenciada con respecto a la intervención. Considere los efectos observados y sus magnitudes, tamaño y características de la población estudiada, recomendaciones, etc.</t>
  </si>
  <si>
    <t>Caracterización de la intervención</t>
  </si>
  <si>
    <t>Establezca el orden de eficacia de las intervenciones, siendo 1 la más eficaz y disminuyendo la eficacia según aumente el orden.</t>
  </si>
  <si>
    <t>Indique si la intervención formará parte de la propuesta programática.</t>
  </si>
  <si>
    <t>Describa cuáles son los bienes y servicios que se entregan a través de la intervención referenciada.</t>
  </si>
  <si>
    <t>Indique las características del grupo poblacional que sería beneficiado con la intervención.</t>
  </si>
  <si>
    <t>Especifique la dimensión temporal y/o periodicidad en la que se entregarían los bienes y/o servicios de la intervención.</t>
  </si>
  <si>
    <t>Describa el efecto que se espera lograr en la población objetivo con la intervención.</t>
  </si>
  <si>
    <t>Factor causal específico</t>
  </si>
  <si>
    <t>Intervención</t>
  </si>
  <si>
    <t>Relación causal con el factor específico asociado</t>
  </si>
  <si>
    <t>Tipo de intervención</t>
  </si>
  <si>
    <t>Bienes y/o servicios entregados</t>
  </si>
  <si>
    <t>Temporalidad de entrega</t>
  </si>
  <si>
    <t>Efecto esperado</t>
  </si>
  <si>
    <t>Orden de eficacia</t>
  </si>
  <si>
    <t>Selección de intervenciones</t>
  </si>
  <si>
    <t>Formación y sensibilización en educación sexual integral (ESI)</t>
  </si>
  <si>
    <t>La capacitación en educación sexual integral aumenta el conocimiento en salud sexual y reproductiva.</t>
  </si>
  <si>
    <t>Vigente</t>
  </si>
  <si>
    <t>Sánchez-Martínez, N. &amp; Espinoza-Rivera, I</t>
  </si>
  <si>
    <t>El estudio demuestra que adolescentes expuestos a programas de ESI presentan un conocimiento significativamente mayor sobre salud sexual y reproductiva, incluyendo métodos anticonceptivos, infecciones de transmisión sexual (ITS), consentimiento y diversidad sexual. La ausencia de estos programas —es decir, el limitado acceso a ESI— se traduce en una brecha de conocimiento estructural en estas materias. El estudio subraya que la carencia de información clara y científica sobre salud sexual y reproductiva genera condiciones de ignorancia y vulnerabilidad estructural, en las que adolescentes toman decisiones bajo presión social, cultural o afectiva. Esta carencia —causada por el limitado acceso a ESI— favorece la ocurrencia de embarazos no planificados y la consolidación de uniones tempranas como forma de validar o enfrentar esas situaciones.</t>
  </si>
  <si>
    <t>Programas de sensibilización en Educación Sexual Integral, Estrategias de Educación Sexual Integral en Contextos Comunitarios (ESI-C), programas diseñados con estándares internacionales y científicos</t>
  </si>
  <si>
    <t>Niños, niñas y adolescentes</t>
  </si>
  <si>
    <t>Mensual</t>
  </si>
  <si>
    <t xml:space="preserve">Mejorar conocimientos sobre salud sexual y reproductiva </t>
  </si>
  <si>
    <t>Capacitaciones en habilidades para la vida, proyectos de vida alternativos y fomento de actividades socioculturales y de participación para NNA</t>
  </si>
  <si>
    <t>Integrar a los NNA en formaciones, sensibilizaciones y actividades lúdico recreativas aumenta la percepción de los proyectos de vida alternativos como una salida distinta a las uniones tempranas y el embarazo</t>
  </si>
  <si>
    <t>Effectiveness of interventions to reduce child marriage and teen pregnancy in sub-Saharan Africa: A systematic review of quantitative evidence</t>
  </si>
  <si>
    <t xml:space="preserve">
Garumma Tolu Feyissa
Lemi Belay ToluMatiwos Soboka 
Alex Ezeh</t>
  </si>
  <si>
    <t>El estudio analiza la eficacia de distintas intervenciones para reducir el matrimonio infantil y el embarazo adolescente en África Subsahariana. Se centra en programas orientados a mejorar el bienestar de niños, niñas y adolescentes (NNA), evaluando su impacto en función de varios enfoques, incluyendo desarrollo de habilidades para la vida, proyectos de vida alternativos, y actividades socioculturales.
Uno de los enfoques más destacados en el estudio son las intervenciones centradas en habilidades para la vida y salud sexual y reproductiva, que incluyen educación sobre sexualidad, autoestima, habilidades de negociación y toma de decisiones. Cuando estos contenidos se combinaron con entrenamiento en medios de vida (vocacional o financiero) y mentoría, se observaron reducciones significativas en el embarazo adolescente, particularmente en adolescentes fuera del sistema escolar. Sin embargo, cuando estas intervenciones no se integraban con otros apoyos estructurales (como apoyo educativo o económico), su efecto era menos consistente.
Los proyectos de vida alternativos, especialmente aquellos que ofrecían entrenamiento vocacional, microcréditos o capital semilla, mostraron un impacto positivo marginal en la reducción de embarazos. En contextos urbanos, como Zimbabwe, la combinación de formación vocacional y educación en salud resultó más efectiva que cualquiera de estas por separado. Estos proyectos ayudan a que las adolescentes visualicen oportunidades fuera del matrimonio temprano y la maternidad adolescente, fomentando aspiraciones más prolongadas y autónomas.
Por otro lado, las actividades socioculturales y de participación, como los diálogos comunitarios, mostraron resultados mixtos pero relevantes. En contextos donde se implementaron estrategias participativas e intensivas —por ejemplo, líderes comunitarios organizando debates frecuentes, campañas casa por casa, o grupos de reflexión— se registraron impactos notables en la reducción de matrimonios infantiles, particularmente en Burkina Faso. El éxito dependía de la intensidad, la inclusión intergeneracional y la persistencia de estas actividades en el tiempo. Las intervenciones menos estructuradas o sin seguimiento comunitario continuo, como las observadas en Tanzania, mostraron menor eficacia.
En síntesis, las intervenciones que combinan el desarrollo integral de capacidades personales (habilidades para la vida), alternativas económicas viables y aspiracionales, y espacios seguros de participación social activa y transformación de normas comunitarias son las que presentan mayor potencial para reducir el riesgo de uniones y embarazos tempranos entre NNA. La efectividad se incrementa cuando los programas son sostenidos, culturalmente adaptados, diferenciados por edad y escolaridad, y dirigidos también a las estructuras familiares y comunitarias.</t>
  </si>
  <si>
    <t>https://www.frontiersin.org/journals/reproductive-health/articles/10.3389/frph.2023.1105390/full</t>
  </si>
  <si>
    <t>Capacitaciones en habilidades para la vida, proyectos de vida alternativos y actividades culturales a través de:
- Talleres de animación sociocultural
- Estrategias de participación y construcción de ciudadanía de NNA
- Sensibilizaciones para el empoderamiento con una perspectiva de género</t>
  </si>
  <si>
    <t>Desarrollo de habilidades para la toma de decisiones conscientes e informadas y la creación de proyectos de vida.</t>
  </si>
  <si>
    <t>Formación y sensibilización a familias, líderes comunitarios y actores claves en crianza positiva, habilidades parentales, prevención de riesgos y creación de entornos protectores de los derechos de los NNA</t>
  </si>
  <si>
    <t>La formación en crianza positiva para padres, madres y tutores/as reduce la normalización del abuso y la violencia en entornos familiares o comunitarios al promover prácticas de disciplina no violenta, comunicación respetuosa y entornos protectores para niños, niñas y adolescentes.</t>
  </si>
  <si>
    <t>Formación a formadoras: experiencia de mujeres voluntarias del programa Potosí mirada del sol de la organización World Visión Colombia como estrategia para la prevención y atención de la violencia intrafamiliar en el barrio Potosí, localidad de Ciudad Bolívar</t>
  </si>
  <si>
    <t>Giraldo Quintero, Cristian Fernando
Vacca López, José Aldair</t>
  </si>
  <si>
    <t>El documento da cuenta sobre el proyecto de intervención comunitaria desarrollado con el programa de voluntariado Potosí Mirada del Sol, perteneciente a la organización World Visión Colombia, el cual tiene como propósito beneficiar a las comunidades más necesitadas y garantizar el bienestar de niños, niñas, adolescentes y sus familias, específicamente en el barrio Potosí, localidad de Ciudad Bolívar, que posee unas características poblacionales, culturales y geográficas propias en comparación a otras localidades. Por esta razón, aunque las problemáticas que se presenten sean similares a otras zonas de la ciudad, la forma en que se desarrollan y se trabajan es distinta, puesto a que se observa la incidencia mínima de instituciones públicas que velen por hacerle frente a estos problemas que presenta la localidad.
Con base en lo anterior, surgió el interés por realizar un proceso de intervención en el territorio, bajo la mirada y actuación de la disciplina de Trabajo Social de la Universidad Colegio Mayor de Cundinamarca, para contribuir a la formación en la prevención de la violencia intrafamiliar, dirigida a los integrantes que hacen parte del programa del voluntariado. Mediante la metodología del Metaplan, se realizó el diagnóstico que evidencia las necesidades, problemas e intereses de los involucrados (miembros del voluntariado) logrando identificar su perspectiva como líderes de la comunidad originada a raíz de la pandemia de Covid-19 los casos de violencia intrafamiliar al interior de las familias en el territorio tuvieron un incremento, por ende el objetivo del proyecto se enfocó en capacitar a las participantes del programa como una estrategia para la prevención y atención de los casos de violencia intrafamiliar.
En el proceso se trabajaron diferentes temáticas como: el fortalecimiento de inteligencia emocional y la comunicación asertiva, prevención del consumo de sustancias psicoactivas y embriagantes, el reconocimiento de instituciones que aporten a la solución de la violencia intrafamiliar en el territorio y su ubicación. Cada una se desarrolló mediante una serie de talleres. Como resultado del proceso de formación a formadoras del voluntariado se logró obtener información que les permitieran mejorar su trabajo en la comunidad con relación a la prevención de la violencia intrafamiliar, abordando diferentes temática que inciden en la misma como la comunicación asertiva, inteligencia emocional y prevención del consumo de sustancias y bebidas embriagantes, además, de motivarse a seguir formándose y aplicar los conocimientos adquiridos en su entorno con las familias de la comunidad</t>
  </si>
  <si>
    <t>https://repositorio.universidadmayor.edu.co/handle/unicolmayor/6639</t>
  </si>
  <si>
    <t>Capacitación y sensibilización comunitaria sobre habilidades parentales, crianza positiva y prevención de la violencia, las UT y EA. Estrategia de Educación Sexual Integral en Contextos Comunitarios (ESI-C) - Módulo Familias.</t>
  </si>
  <si>
    <t>Familias (madres, padres y tutoras/es), comunidades</t>
  </si>
  <si>
    <t xml:space="preserve">Cambiar los comportamientos, actitudes y practicas que refuerzan normas sociales perpetuantes de uniones tempranas y maternidad adolescente a nivel familiar o comunitario </t>
  </si>
  <si>
    <t>Acceso de NNA a apoyos económicos condicionados</t>
  </si>
  <si>
    <t>El acceso a protección social disminuye la desigualdad social y económica.</t>
  </si>
  <si>
    <t>Potencial</t>
  </si>
  <si>
    <t>Conditional Cash Transfers: Reducing Present and Future Poverty</t>
  </si>
  <si>
    <t>Fiszbein, A., &amp; Schady, N</t>
  </si>
  <si>
    <t>Una característica distintiva de las TMC es su enfoque en la condicionalidad: las transferencias están sujetas al cumplimiento de ciertos requisitos por parte de los beneficiarios, como la asistencia escolar, las visitas médicas o la participación en programas de salud preventiva. Según Fiszbein y Schady (2009), esta característica está diseñada para incentivar comportamientos que potencien el capital humano, como la educación y la salud, y romper así el ciclo intergeneracional de pobreza. La condicionalidad no solo busca modificar comportamientos individuales, sino también influir en las dinámicas familiares y comunitarias, promoviendo la revalorización de la educación, especialmente entre las niñas, y el acceso equitativo a servicios básicos. Sin embargo, es crucial que estas condiciones sean accesibles y culturalmente relevantes para evitar la exclusión de las poblaciones más vulnerables, quienes podrían enfrentar barreras estructurales para cumplirlas.
Las TMC están diseñadas para dirigir recursos financieros directamente a los hogares más vulnerables, garantizando un impacto redistributivo significativo. A diferencia de otros programas de asistencia social, las TMC utilizan mecanismos de focalización como pruebas de medios (means testing) o mapas de pobreza, permitiendo identificar con mayor precisión a los beneficiarios elegibles. 
Según la Teoría de la Elección Racional (Becker, 1976), las TMC alteran las dinámicas costo-beneficio de las familias, incentivando decisiones que prioricen la educación y el bienestar a largo plazo de las niñas, en lugar de promover su unión a temprana edad. Además, estas intervenciones se alinean con un enfoque de derechos humanos al promover la igualdad de género y el acceso equitativo a oportunidades. En este contexto, el Programa Supérate cumple una función estratégica al ofrecer una red de protección social integral que permite reducir la vulnerabilidad de NNA y habilitar alternativas reales y dignas para su desarrollo integral.</t>
  </si>
  <si>
    <t xml:space="preserve">Acceso de NNA a apoyos económicos condicionados para la prevención de uniones tempranas y deserción escolar en el marco del sistema de protección social </t>
  </si>
  <si>
    <t>https://ideas.repec.org/b/wbk/wbpubs/2597.html</t>
  </si>
  <si>
    <t xml:space="preserve">Apoyo económico a través de transferencias monetarias condicionadas a chequeos anuales, matriculación escolar, y participación comunitaria y en actividades de habilidades para la vida y proyectos de vida alternativos. </t>
  </si>
  <si>
    <t>Niños, niñas y adolescentes. Hogares en situación de vulnerabilidad</t>
  </si>
  <si>
    <t>Disminución sostenida en la proporción de 
NNA que se involucran en uniones tempranas 
y embarazos adolescentes</t>
  </si>
  <si>
    <t>Escasez de servicios diferenciados de salud sexual y reproductiva para personas adolescentes</t>
  </si>
  <si>
    <t>Dispensación de métodos anticonceptivos (MAC) a la población adolescente</t>
  </si>
  <si>
    <t>La dispensación de MAC mejora la cobertura y disponibilidad de los servicios de salud sexual y reproductiva para adolescentes.</t>
  </si>
  <si>
    <t>Estrategia didáctica en el uso adecuado de los medicamentos anticonceptivos para el programa de Planificación Familiar de la E.S.E Hospital Guillermo Gaviria Correa del municipio de Caicedo-Antioquia.</t>
  </si>
  <si>
    <t>Gómez Cardona, Francy Natalia
Rueda Gómez, Yenny Catherine
Úsuga Yepes, Gloria Patricia</t>
  </si>
  <si>
    <t>Cada día es más alta la tendencia al consumo de métodos anticonceptivos por adolescentes, pues según la Encuesta Nacional de Demografía y Salud (2015), cada vez más pronto estos inician vida sexual, estos generalmente acuden a escoger métodos de protección acorde a los que ven en redes, aconsejado por cercanos o por el personal de los establecimientos farmacéuticos. En esta investigación basados en una encuesta a 100 adolescentes que acuden al programa de Planificación Familiar de la ESE Hospital Guillermo Gaviria Correa del municipio de Caicedo Antioquia, se pudo identificar que la escogencia de Método anticonceptivo no lleva un acompañamiento basado en el uso adecuado de los medicamentos, lo que pone de manifiesto las dificultades en uso adecuado de los mismos por parte de esta población usuaria.</t>
  </si>
  <si>
    <t>Con esta intervención se garantiza la disponibilidad de MAC a la población adolescente de manera permanente y cumpliendo las normas de calidad.</t>
  </si>
  <si>
    <t>https://repository.unad.edu.co/handle/10596/23461</t>
  </si>
  <si>
    <t>Dispensación de métodos anticonceptivos tradicionales y modernos.</t>
  </si>
  <si>
    <t>Adolescentes</t>
  </si>
  <si>
    <t>Mejorar la cobertura y disponibilidad en los servicios de salud sexual integral con la dispensación de MAC</t>
  </si>
  <si>
    <t>Capacitación al personal asistencial sobre atención respetuosa, confidencial y centrada en adolescentes</t>
  </si>
  <si>
    <t>Capacitar al personal médico que brinda servicios a las/los adolescentes disminuye las actitudes y practicas discriminatoras en la prestación de dichos servicios de salud sexual y reproductiva.</t>
  </si>
  <si>
    <t xml:space="preserve">Marco de acción para la salud de los adolescentes y jóvenes en la Región de las Américas 2018-2030. </t>
  </si>
  <si>
    <t>Organización Panamericana de la Salud (OPS)</t>
  </si>
  <si>
    <t>Esta guía destaca la importancia de contar con personal capacitado, estrategias de comunicación adecuadas y la participación comunitaria para garantizar servicios de salud sexual y reproductiva accesibles, confidenciales y apropiados para adolescentes.</t>
  </si>
  <si>
    <t>https://platform.who.int/docs/default-source/mca-documents/policy-documents/policy/CHL-AD-17-01-POLICY-2018-esp-OT-SERVICIOS-AMIGABLES.pdf</t>
  </si>
  <si>
    <t>Capacitación al personal de salud en:
- Enfoque de derechos y género en salud adolescente
- Comunicación efectiva y trato respetuoso
- Protocolos de atención diferenciada</t>
  </si>
  <si>
    <t>Proveedores de salud</t>
  </si>
  <si>
    <t xml:space="preserve">Trimestral </t>
  </si>
  <si>
    <t xml:space="preserve">Aumentar la calidad en la atención de servicios de salud para adolescentes </t>
  </si>
  <si>
    <t>Servicios de salud diferenciados y adaptados a las necesidades de los/as adolescentes</t>
  </si>
  <si>
    <t>La creación y fortalecimiento de servicios de salud amigables, accesibles y adaptados a las necesidades de los adolescentes disminuyen las barreras que limitan el acceso de los adolescentes a servicios integrales de salud sexual y reproductiva.</t>
  </si>
  <si>
    <t>Salud sexual y reproductiva de los y las adolescentes: un enfoque integral de atención</t>
  </si>
  <si>
    <t>Este documento establece que los servicios de salud para adolescentes deben ser integrales, accesibles y centrados en sus necesidades biopsicosociales, abordando también la prevención de violencia, el acceso a consejería y la atención médica diferenciada.
La intervención promueve la creación y fortalecimiento de servicios de salud amigables, accesibles y adaptados a las necesidades de los adolescentes, incorporando personal capacitado, espacios confidenciales y horarios flexibles. Al implementar modelos de atención diferenciada, se abordan barreras estructurales que tradicionalmente han limitado el acceso de los adolescentes a servicios integrales de salud sexual y reproductiva.</t>
  </si>
  <si>
    <t>Atención integral para adolescentes con servicios de salud diferenciados y adaptados a las necesidades, con enfoque biopsicosocial y acceso a consultas médicas, orientación psicológica, servicios de salud sexual y reproductiva, y apoyo en casos de violencia</t>
  </si>
  <si>
    <t>Incrementar la atención en servicios de salud diferenciados para adolescentes</t>
  </si>
  <si>
    <t>Promoción de la salud integral y difusión de información adaptada y accesible para adolescentes</t>
  </si>
  <si>
    <t>Promover los servicios disponibles y difundir información relevante de salud sexual reproductiva disminuye la desinformación como barrera de acceso.</t>
  </si>
  <si>
    <t>Evaluación del uso de los medios digitales para la promoción de la salud mental en jóvenes hondureños de 18 a 25 años en Tegucigalpa y San pedro sula en 2020 a 2023</t>
  </si>
  <si>
    <t>Kevin Santiago Palma Martínez
Andreina Gómez López</t>
  </si>
  <si>
    <t>Esta investigación tiene como objetivo evaluar la percepción de los jóvenes hondureños de 18 a 25 años sobre la efectividad de los medios digitales en la promoción de la salud mental durante el periodo 2020-2023. Utilizando un enfoque de métodos mixtos que combina métodos cualitativos y cuantitativos, se emplearon técnicas como encuestas, entrevistas y observación.
Los resultados indican que, si bien los jóvenes muestran altos niveles de interacción con las plataformas digitales, la claridad de los mensajes y el alcance del contenido son factores clave en su efectividad.
Se concluye que las estrategias digitales deben adaptarse mejor a las características y necesidades de la audiencia joven, mejorando la calidad de la información y los formatos de los mensajes para mejorar la conciencia sobre la salud mental. Además, se recomienda que la Organización Mundial de la Salud OPS/OMS continúen utilizando las plataformas digitales, pero ajusten sus estrategias en función de los hallazgo.</t>
  </si>
  <si>
    <t>https://repositorio.unitec.edu/items/6cc9c55b-8d3e-4639-8640-5929591fb659</t>
  </si>
  <si>
    <t>Promoción de la salud integral y difusión de información adaptada y accesible para adolescentes, utilizando medios digitales y comunitarios.
Actividades educativas y participativas sobre autocuidado, salud mental, prevención de embarazos y uniones tempranas, infecciones de transmisión sexual y hábitos saludables. Materiales informativos adaptados (físicos y digitales), como:
- Folletos, infografías y guías educativas
- Contenidos accesibles y amigables para adolescentes
- Centros de Promoción de Salud Integral de Adolescentes</t>
  </si>
  <si>
    <t>Aumentar los conocimientos de los servicios disponibles para adolescentes y disminuir la desinformación en materia de salud sexual y reproductiva</t>
  </si>
  <si>
    <t>Implementación de protocolos de coordinación con las instituciones del sistema de protección de NNA</t>
  </si>
  <si>
    <t>La creación de protocolos interinstitucionales articulados, concretos, claros y con mecanismos de gobernanza modernos mejora la coordinación y la institucionalidad en el sistema de protección.</t>
  </si>
  <si>
    <t>Estudio mixto sobre la atención realizada entre 2019 y 2020. Los profesionales de las Asociaciones Sin Fines de Lucro que realizaron la atención evaluaron de manera virtual el proceso de atención y articulación de 200 casos a través de un cuestionario y grupos focales. Las cuatro Asociaciones Sin Fines de Lucro diferían tanto en el alcance de la población objetivo, como en los tipos de violencia atendidos, así como en las intervenciones, número de sesiones, la formación en trauma y la participación multidisciplinaria. Dos Asociaciones Sin Fines de Lucro que atendieron 75 % de los casos, reportaron débil atención, protección judicial y articulación interinstitucional, especialmente, respuestas lentas e irregulares del Ministerio Público. Tres factores explican la diferencia en calidad entre las Asociaciones Sin Fines de Lucro: Contactos directos con las autoridades, claridad en las normativas nacionales disponibles y disponibilidad de recursos humanos. El sistema de protección infantil en República Dominicana sigue en la fase de reglamentación y sistematización de estrategias de intervención y articulación y asignación de recursos mínimos.
Se recomienda en el estudio:
1. Contar con una normativa nacional especificando el rol de todos los actores del sistema sobre la organización de la denuncia, protección judicial y la atención psicosocial ante NNA víctimas de violencia y trauma prolongado.
2. Implementar el proceso de gestión de casos formalmente como principio rector atribuyéndose este rol a CONANI.
3. Ampliar la presencia a nivel nacional de servicios de protección infantil, así como identificar los recursos necesarios.</t>
  </si>
  <si>
    <t>Implementación de protocolos de coordinación con las instituciones del sistema de protección de NNA con la ruta crítica de protección de los derechos fundamentales 
- Protocolos interinstitucionales de atención
- Coordinación y articulación 
- Sistemas de monitoreo, seguimiento, evaluación de los servicios brindados</t>
  </si>
  <si>
    <t>Instituciones, personal técnico</t>
  </si>
  <si>
    <t>Eficientizar las rutas de protección de NNA</t>
  </si>
  <si>
    <t>Promoción, acompañamiento y asistencia técnica para la transversalización de la igualdad de género</t>
  </si>
  <si>
    <t xml:space="preserve">El fortalecimiento de capacidades conceptuales y técnicas con perspectiva de igualdad de género en las instituciones locales y nacionales contribuye a deconstruir normas sociales y culturales nocivas. </t>
  </si>
  <si>
    <t>El estudio de UNICEF (2023) evidencia que las uniones tempranas son percibidas como prácticas normalizadas y socialmente aceptadas en muchos contextos, especialmente cuando se producen embarazos no planificados o hay presiones económicas y familiares.
La investigación también destaca la falta de espacios seguros donde las adolescentes puedan recibir información, apoyo y acompañamiento para construir proyectos de vida autónomos.
El alto nivel de acceso a internet genera una oportunidad de implementación de campañas de sensibilización. Esto se pudiera aprovechar para difundir campañas de información o establecer canales de comunicación directa con beneficiarias a través de redes sociales o páginas de acceso a información relevante. Se recomienda aprovechar el acceso generalizado a teléfonos móviles e internet entre los adolescentes para implementar programas educativos y de concienciación. Desarrollar aplicaciones o plataformas en línea que ofrezcan información sobre salud, derechos y servicios disponibles. Se pudiera desarrollar contenido y aplicaciones compatibles con dispositivos móviles que proporcionen información sobre derechos, salud y servicios públicos disponibles para las jóvenes. En particular, se recomienda lanzar campañas en redes sociales para llegar a una audiencia más amplia con mensajes sobre la importancia de la educación y los riesgos asociados con el matrimonio y el embarazo temprano.
Se recomienda crear campañas comunitarias para desafiar los roles tradicionales de género y promover la igualdad de género. Estas campañas deben dirigirse tanto a hombres como a mujeres para cambiar las normas sociales sobre el trabajo no remunerado y otras tareas específicas de género. Estas campañas deben incorporar estrategias de sensibilización sobre crianza y paternidad responsable, en la que se comparten no sólo los costos, sino también las horas de cuidado de hijos. Igualmente, empoderar a las mujeres en cuanto a una distribución más equitativa del trabajo no remunerado. Las campañas deben promover el uso de este tiempo libre para la reinserción educativa o la participación laboral con miras a mejorar las posibilidades de generación de ingresos independientes de sus parejas. De esta forma, se mitigan los riesgos de desprotección para aquellas que incurran en UT.</t>
  </si>
  <si>
    <t>Campañas de comunicación y difusión sobre la prevención y atención a las uniones tempranas y embarazo adolescente, con enfoque transformador de género.
Transversalización de la igualdad de género en documentos, propuestas y actividades, y para el fortalecimiento de la articulación interinstitucional en el marco de la PPA.</t>
  </si>
  <si>
    <t xml:space="preserve">Instituciones, personal técnico, población a nivel nacional </t>
  </si>
  <si>
    <t xml:space="preserve">Generar capacidades y sensibilizar para fomentar el cambio de patrones culturales y sociales </t>
  </si>
  <si>
    <t>Justificación de la selección de las intervenciones que serán abordadas en el diseño del programa</t>
  </si>
  <si>
    <t>Explique y justifique la selección las intervenciones que se incluirán en la propuesta programática y por qué estas son las más eficaces.</t>
  </si>
  <si>
    <t>La selección de las intervenciones priorizadas en el marco del programa presupuestario para la prevención del embarazo en adolescentes y las uniones tempranas responde a un proceso de análisis riguroso basado en evidencia nacional e internacional, estudios recientes sobre causas estructurales y contextuales, así como en la experiencia acumulada por las instituciones participantes de la PPA.
Se justifica la reformulación del Programa Presupuestario 45 como una estrategia nacional orientada a resultados, con cinco elementos diferenciales:
(1) Abordaje intersectorial, articulado y corresponsable, liderado por CONANI y con la participación activa de los siguientes ministerios y/o instituciones que forman parte del Estado: Ministerio de la Mujer, Ministerio de Salud Pública, Servicio Nacional de Salud y Programa Supérate, en el marco del Gabinete de Niñez y Adolescencia (GANA-RD).
(2) Enfoque basado en evidencia, sustentado en diagnósticos, estudios nacionales e internacionales, y experiencias de programas multisectoriales exitosos en la región.
(3) Intervenciones dirigidas a las causas estructurales del embarazo adolescente y las uniones tempranas, con rutas de protección, prevención, acceso a servicios y transformación sociocultural.
(4) Priorización territorial, enfocada en municipios con mayor prevalencia, exclusión y demanda insatisfecha de servicios.
(5) Compromiso con el enfoque de derechos, género, ciclo de vida e interseccionalidad, reconociendo que no todas las adolescentes enfrentan los mismos riesgos ni tienen las mismas oportunidades.
Además, el país ya cuenta con marcos normativos, protocolos y capacidades institucionales que pueden ser articulados y fortalecidos mediante este programa, evitando duplicidades y mejorando la eficiencia del gasto. Existen experiencias validadas como las escuelas de familias, las rutas de derivación, los servicios de salud diferenciados, las estrategias de retención escolar y el desarrollo de campañas de transformación de normas sociales. La reformulación del PPoR 45 permitirá pasar de intervenciones aisladas a un programa estructurado, con lógica de resultados, con productos e indicadores definidos, y con capacidad de generar impacto positivo, medible y sostenible en la vida de las adolescentes y de sus comunidades.
Las intervenciones incluidas fueron seleccionadas en función de su pertinencia frente al modelo causal, su alineación con las competencias institucionales y su viabilidad de implementación en el corto y mediano plazo. Se priorizaron aquellas que responden a factores estructurales de riesgo, con evidencia de efectividad y capacidad de articulación interinstitucional. A continuación, se describen las intervenciones clave y la justificación de su incorporación:
(1) Formación y sensibilización en educación sexual integral (ESI), habilidades para la vida y crianza positiva: esta línea aborda el desconocimiento generalizado en salud sexual y reproductiva tanto en adolescentes como en sus familias, el cual limita la toma de decisiones informadas, aumenta la exposición a relaciones desiguales y reduce el uso de métodos anticonceptivos. Está respaldada por evidencia internacional (UNESCO, 2022; Sánchez-Martínez &amp; Espinoza-Rivera, 2024) que demuestra que la ESI reduce el embarazo adolescente y fortalece habilidades psicosociales protectoras.
(2) Acceso de niños, niñas y adolescentes a sistemas de protección social: esta intervención responde a la necesidad de ampliar las oportunidades vitales de adolescentes en situación de pobreza y exclusión, evitando que recurran a uniones tempranas como estrategia de supervivencia. La protección social ha demostrado ser una herramienta eficaz para reducir la deserción escolar y fomentar proyectos de vida alternativos (UNICEF, 2023; BID, 2022).
(3) Dispensación de métodos anticonceptivos (MAC): estas medidas responden a la escasa disponibilidad de servicios diferenciados, y al bajo acceso de adolescentes a información, insumos y atención confidencial. Su implementación reduce la incidencia de embarazos no planificados, infecciones de transmisión sexual y violencia sexual (OMS, 2017; UNFPA, 2020).
(4) Coordinación interinstitucional a través de rutas críticas de protección: frente a la débil articulación del sistema de protección, se propone fortalecer mecanismos territoriales de gobernanza, protocolos de derivación y seguimiento de casos, así como el monitoreo y evaluación intersectorial del programa. Esto garantiza una respuesta oportuna e integral en casos de vulneración de derechos (UNICEF &amp; Population Council, 2019).
(5) Atención integral para personas adolescentes: esta intervención agrupa componentes educativos, sanitarios, psicosociales y comunitarios, y permite trabajar de forma simultánea los distintos determinantes de la condición de interés con enfoque de ciclo de vida. Incluye también la capacitación del personal de salud y sensibilización comunitaria, abordando barreras institucionales como la estigmatización, la falta de confidencialidad y las actitudes discriminatorias del personal de salud, factores que disuaden a las y los adolescentes de acudir a servicios formales. La mejora en la calidad de atención tiene impacto directo en la continuidad del uso de servicios (Banco Mundial, 2021).
(6) Adicionalmente, la intervención orientada a la transversalización de la igualdad de género contribuye a modificar normas sociales nocivas que legitiman las uniones tempranas como vía de validación de la feminidad o escape de la pobreza.
Estas intervenciones son coherentes con el diagnóstico causal del problema, son complementarias entre sí, permiten el abordaje integral de múltiples determinantes, y se insertan dentro de las competencias y mandatos institucionales vigentes.</t>
  </si>
  <si>
    <t>Análisis de complementariedad y coincidencias entre programas presupuestarios y/o acciones de desarrollo social</t>
  </si>
  <si>
    <t>Realice un análisis de la oferta pública vigente de bienes y servicios que son sustitutos y complementarios de aquellos seleccionados para incluir en el programa.
Debe utilizar 1 línea para cada uno de las intervenciones identificadas.
Incluya tantas líneas como sea necesario.</t>
  </si>
  <si>
    <t>Determine la relación entre el programa/producto identificado y la propuesta programática e indique cómo se verá afectada dicha propuesta.</t>
  </si>
  <si>
    <t>Nombre del programa / producto relacionado con la propuesta programática identificado</t>
  </si>
  <si>
    <t>Unidad Ejecutora</t>
  </si>
  <si>
    <t>Tipo de apoyo</t>
  </si>
  <si>
    <t>Cobertura geográfica</t>
  </si>
  <si>
    <t>Fuentes de información</t>
  </si>
  <si>
    <t>¿Coincide con el programa evaluado?</t>
  </si>
  <si>
    <t>¿Se complementa con el programa evaluado?</t>
  </si>
  <si>
    <t>Decisión y justificación</t>
  </si>
  <si>
    <t>Club de Chicas</t>
  </si>
  <si>
    <t>Chicas 12 a 18 años</t>
  </si>
  <si>
    <t>Sensibilización, empoderamiento, definición de proyectos de vida alternativos a UT/EA.</t>
  </si>
  <si>
    <t>Distrito Nacional, Santo Domingo Norte, Santo Domingo Este, Santo Domingo Oeste, Los Alcarrizos, San Cristóbal, Santiago, Barahona e Higüey</t>
  </si>
  <si>
    <t>Se mantendrán en el programa. Constituye una intervención de sensibilización y prevención de las uniones tempranas y el embarazo en adolescentes. Integra habilidades para la vida y contrucción de proyectos alternativos.</t>
  </si>
  <si>
    <t>Bebé, piénsalo bien</t>
  </si>
  <si>
    <t>Jóvenes 12 a 18 años</t>
  </si>
  <si>
    <t>Se mantendrán en el programa. Constituye una intervención de sensibilización y prevención de las uniones tempranas y el embarazo en adolescentes.</t>
  </si>
  <si>
    <t>Desarrollo infantil para niños y niñas de 0 a 4 años y 11 meses</t>
  </si>
  <si>
    <t>INAIPI</t>
  </si>
  <si>
    <t>Niños/as de 0 a 5 años y sus familias</t>
  </si>
  <si>
    <t>Atención integral (educación, salud, nutrición, apoyo familiar).</t>
  </si>
  <si>
    <t>www.inaipi.gob.do</t>
  </si>
  <si>
    <t>Este programa continuará de forma independiente a la propuesta programática. Complementa el enfoque preventivo al trabajar con familias de alto riesgo desde la primera infancia.</t>
  </si>
  <si>
    <t>Programa de sensibilización en crianza positiva</t>
  </si>
  <si>
    <t xml:space="preserve">Padres, madres y tutores de NNA y líderes comunitarios </t>
  </si>
  <si>
    <t xml:space="preserve">Capacitación y sensibilización comunitaria sobre habilidades parentales, crianza positiva y prevención de la violencia, las UT y EA. </t>
  </si>
  <si>
    <t>Municipios priorizados por CONANI</t>
  </si>
  <si>
    <t>Se mantendrá en el programa. Clave para el cambio de normas sociales que refuerzan uniones tempranas y maternidad adolescente.</t>
  </si>
  <si>
    <t>Salud escolar</t>
  </si>
  <si>
    <t>MSP / MINERD / SNS</t>
  </si>
  <si>
    <t>Estudiantes del sistema educativo público</t>
  </si>
  <si>
    <t>Servicios de promoción de salud y prevención.</t>
  </si>
  <si>
    <t>Zonas con centros educativos priorizados</t>
  </si>
  <si>
    <t>Fichas de diseño del programa</t>
  </si>
  <si>
    <t>Este programa continuará de forma independiente a la propuesta programática. Puede incluir promoción de SSR; requiere fortalecimiento con enfoque adolescente y de derechos.</t>
  </si>
  <si>
    <t xml:space="preserve">Transferencias monetarias condicionadas </t>
  </si>
  <si>
    <t>ADESS / Gabinete de Política Social</t>
  </si>
  <si>
    <t>Hogares en situación de pobreza y pobreza extrema</t>
  </si>
  <si>
    <t>Transferencia económica condicionada.</t>
  </si>
  <si>
    <t>SUPÉRATE, ADESS</t>
  </si>
  <si>
    <t>Este programa continuará de forma independiente a la propuesta programática. Aborda causas estructurales (pobreza) que aumentan el riesgo de uniones y embarazos tempranos.</t>
  </si>
  <si>
    <t>Servicios amigables para adolescentes en salud sexual y reproductiva</t>
  </si>
  <si>
    <t>MSP / SNS</t>
  </si>
  <si>
    <t>Adolescentes de 10 a 19 años</t>
  </si>
  <si>
    <t>Atención en SSR integral y diferenciada.</t>
  </si>
  <si>
    <t>Centros de salud con enfoque adolescente (en expansión)</t>
  </si>
  <si>
    <t>Plan Nacional SSR, SNS, MSP</t>
  </si>
  <si>
    <t>Se incluirá en el programa a raíz del rediseño. Componente esencial de la estrategia del programa; debe ser ampliado y territorializado.</t>
  </si>
  <si>
    <t>Oportunidad 14/24</t>
  </si>
  <si>
    <t>Gabinete de Política Social</t>
  </si>
  <si>
    <t>Jóvenes entre 14 y 24 años en situación de vulnerabilidad</t>
  </si>
  <si>
    <t>Capacitación técnico-laboral, mentoría y habilidades para la vida.</t>
  </si>
  <si>
    <t>Nacional, con centros regionales</t>
  </si>
  <si>
    <t>www.gabinetesocial.gob.do</t>
  </si>
  <si>
    <t>Este programa continuará de forma independiente a la propuesta programática. Ofrece alternativas de formación y autonomía económica para adolescentes en riesgo. Puede ser ruta de prevención secundaria.</t>
  </si>
  <si>
    <t>Unidades de Atención Integral a la Violencia de Género</t>
  </si>
  <si>
    <t>Ministerio Público / Procuraduría General de la República (PGR)</t>
  </si>
  <si>
    <t>Mujeres y adolescentes víctimas de violencia</t>
  </si>
  <si>
    <t>Atención legal, psicológica, judicial y médica.</t>
  </si>
  <si>
    <t>Cobertura nacional, con oficinas en provincias cabeceras</t>
  </si>
  <si>
    <t>www.pgr.gob.do</t>
  </si>
  <si>
    <t>Este programa continuará de forma independiente a la propuesta programática. Proveen respuesta judicial ante abusos sexuales o uniones coercitivas. Requieren fortalecimiento especializado en adolescentes.</t>
  </si>
  <si>
    <t>Centros de Atención Integral a la Infancia y la Adolescencia (CAFIAs)</t>
  </si>
  <si>
    <t>Poder Judicial / Dirección de Familia y Niñez</t>
  </si>
  <si>
    <t>NNA víctimas de violencia, abuso o negligencia</t>
  </si>
  <si>
    <t>Atención judicial integral, protección y medidas de restitución de derechos.</t>
  </si>
  <si>
    <t>11 provincias con presencia del Poder Judicial</t>
  </si>
  <si>
    <t>www.poderjudicial.gob.do</t>
  </si>
  <si>
    <t>Este programa continuará de forma independiente a la propuesta programática. Apoyo clave en el sistema de protección y justicia. Debe articularse con el SIPINNA y servicios sociales.</t>
  </si>
  <si>
    <t>Programa de servicios de salud mental para adolescentes</t>
  </si>
  <si>
    <t>SNS / Dirección de Salud Mental</t>
  </si>
  <si>
    <t>Adolescentes con problemas emocionales o de conducta</t>
  </si>
  <si>
    <t>Atención psicológica individual y grupal, intervención en crisis.</t>
  </si>
  <si>
    <t>Unidades de atención en hospitales y centros regionales</t>
  </si>
  <si>
    <t>SNS, Plan Nacional de Salud Mental</t>
  </si>
  <si>
    <t>Este programa continuará de forma independiente a la propuesta programática. Contribuye a abordar causas emocionales relacionadas con embarazo o uniones tempranas por coerción o violencia.</t>
  </si>
  <si>
    <t xml:space="preserve">Programa de sensibilización en Habilidades para la Vida Educación Sexual Integral </t>
  </si>
  <si>
    <t>Adolescentes de 10 a 18 años</t>
  </si>
  <si>
    <t>Sensibilización, empoderamiento y definición de proyectos de vida alternativos a UT/EA.</t>
  </si>
  <si>
    <t>Se mantendrá en el programa. Contribuye a la formación, sensibilización, empoderamiento de los NNA en temas de salud sexual y reproductiva, autocuidado, prevención de violencia, UT y EA para la toma de decisiones informadas y el desarrollo de proyectos de vida alternativos a UT y EA.</t>
  </si>
  <si>
    <t>Estrategia de Educación Sexual Integral en Contextos Comunitarios (ESI-C).</t>
  </si>
  <si>
    <t>Adolescentes de 10 a 17 años y familias (padres, madres, tutores y líderes comunitarios)</t>
  </si>
  <si>
    <t>Sensibilización, empoderamiento sobre salud sexual y reproductiva, autocuidado y prevención de la violencia, UT y EA y definición de proyectos de vida alternativos.</t>
  </si>
  <si>
    <t>Programa de capacitación en la Ruta Crítica de Protección de los derechos fundamentales de NNA en el contexto de UT y EA</t>
  </si>
  <si>
    <t>Actores clave del Sistema Nacional de Protección</t>
  </si>
  <si>
    <t>Activación y articulación del Sistema Nacional de Protección</t>
  </si>
  <si>
    <t>Se mantendrá en el programa como actividad. Corresponde a los mecanimos para la identificación y derivación (refencia y contrarreferencia) y seguimiento de casos de NNA en situación de unión temprana y/o embarazo en adolescentes.</t>
  </si>
  <si>
    <t xml:space="preserve">Iniciativa "Fabricando Sueños", Clubes de Chicas y Team Chicos </t>
  </si>
  <si>
    <t>UNFPA - CONANI</t>
  </si>
  <si>
    <t>NNA de 8 a 15 años</t>
  </si>
  <si>
    <t xml:space="preserve">Formación y empoderamiento a NNA en temas de salud sexual y reproductiva, proyecto de vida, prevención de la violencia, UT y EA. </t>
  </si>
  <si>
    <t xml:space="preserve">UNFPA - CONANI. </t>
  </si>
  <si>
    <t>Se incluirá en el programa a raíz del rediseño. Clave para el cambio de normas sociales que refuerzan uniones tempranas y maternidad adolescente.</t>
  </si>
  <si>
    <t>Talleres de animación sociocultural</t>
  </si>
  <si>
    <t>Adolescentes de 12 a 18 años</t>
  </si>
  <si>
    <t xml:space="preserve">Empoderamiento y recreación a través de actividades deportivas, culturales y artísticas para el fortalecimiento de conocimientos y el desarrollo de proyectos de vida alternativos. </t>
  </si>
  <si>
    <t>Se mantendrá en el programa. Favorece al empoderamiento y la participación de los NNA a través de actividades complementarias de recreación, arte deporte y cultura afianzar conocimientos focalizados en la prevención y el desarrollo de proyectos de vida.</t>
  </si>
  <si>
    <t>Estrategia de participación y construcción ce Ciudadanía de NNA</t>
  </si>
  <si>
    <t>Niños, niñas y adolescentes de 5 a 18 años</t>
  </si>
  <si>
    <t xml:space="preserve">Empoderamiento, participación y recreación a través de actividades deportivas, culturales y artísticas para el fortalecimiento de conocimientos y el desarrollo de proyectos de vida alternativos. </t>
  </si>
  <si>
    <t xml:space="preserve">Centros de Promoción para Adolescentes </t>
  </si>
  <si>
    <t>Ministerio de la Mujer</t>
  </si>
  <si>
    <t>Es una experiencia lúdica, vivencial e informativa acerca de la prevención de embarazos y uniones tempranas, educación en género, prevención de infecciones de transmisión sexual (ITS) y relaciones violentas.</t>
  </si>
  <si>
    <t>San Juan y Santo Domingo</t>
  </si>
  <si>
    <t>Se incluirá en el programa. Fortalece el conocimiento y empoderamiento de adolescentes, promocionando salud sexual integral desde un enfoque de género para la prevención de uniones tempranas y embarazos.</t>
  </si>
  <si>
    <t>Resultados esperados</t>
  </si>
  <si>
    <t>Seleccione la condición de interés, el concepto/factor proveniente del modelo conceptual/causal, o el factor causal específico proveniente del modelo explicativo que se asocia al resultado formulado.</t>
  </si>
  <si>
    <t>Redacte el resultado esperado de forma clara, específica, sin ambigüedad e incluyendo todos los elementos de la formulación de resultados.
Debe utilizar 1 línea para cada uno de los resultados esperados.
Incluya tantas líneas como sea necesario.</t>
  </si>
  <si>
    <t>Especifique el nivel del resultado esperado (inmediato, intermedio y final), según la cadena de causalidad esperada.</t>
  </si>
  <si>
    <t>Especifique el indicador que medirá el resultado esperado.
El nombre del indicador deberá coincidir con la ficha técnica de indicador correspondiente.</t>
  </si>
  <si>
    <t>Formulación del resultado</t>
  </si>
  <si>
    <t>Defina los supuestos acerca de las condiciones necesarias para el logro de estos resultados.</t>
  </si>
  <si>
    <t>Indique la dirección del cambio esperado según el factor que estaría cambiando y la formulación del resultado.</t>
  </si>
  <si>
    <t>Exponga de forma concisa la situación específica relacionada con la condición de interés, concepto/factor causal o factor específico que estaría cambiando.</t>
  </si>
  <si>
    <t>Indique la población objetivo en que se verá reflejado el cambio.</t>
  </si>
  <si>
    <t>Especifique el valor del indicador que se tomará como base de comparación para medir el cambio.</t>
  </si>
  <si>
    <t>Indique el año al que corresponde la magnitud de línea base.</t>
  </si>
  <si>
    <t>Especifique el valor del indicador que se espera alcanzar en el año de resultado esperado.</t>
  </si>
  <si>
    <t>Indique el año en que se espera alcanzar la magnitud de resultado esperado.
Debe coincidir con el último año del periodo plurianual.</t>
  </si>
  <si>
    <t>Condición de interés, concepto o factor causal asociado</t>
  </si>
  <si>
    <t>Factor causal específico asociado</t>
  </si>
  <si>
    <t>Resultado esperado</t>
  </si>
  <si>
    <t>Nivel de resultado</t>
  </si>
  <si>
    <t>Dirección del cambio</t>
  </si>
  <si>
    <t>Situación que cambia</t>
  </si>
  <si>
    <t>Magnitud de línea base</t>
  </si>
  <si>
    <t>Año de línea base</t>
  </si>
  <si>
    <t>Magnitud de resultado esperado</t>
  </si>
  <si>
    <t>Año de resultado esperado</t>
  </si>
  <si>
    <t>Supuestos</t>
  </si>
  <si>
    <t>Reducir el porcentaje de embarazos adolescentes de 15 a 19 años</t>
  </si>
  <si>
    <t>Final</t>
  </si>
  <si>
    <t>Embarazo en adolescentes</t>
  </si>
  <si>
    <t>Mujeres adolescentes</t>
  </si>
  <si>
    <t>- La ONE realiza la encuesta ENHOGAR MICS cada 5 años e incluye el indicador.
- Las políticas públicas priorizan la prevención del embarazo adolescente.
- Participación activa de sociedad civil y sector privado.
- Existe coordinación interinstitucional efectiva entre salud, educación y protección social.
- Las adolescentes tienen acceso a información y servicios de prevención sin discriminación.</t>
  </si>
  <si>
    <t>Este indicador mide el porcentaje de adolescentes entre 15 y 19 años que ha tenido un hijo nacido vivo o estuvo embarazada de su primer hijo al momento de la encuesta ENHOGAR MICS. El indicador es medido por la Oficina Nacional de Estadística (ONE) en un levantamiento especial de ENHOGAR denominado MICS, aproximadamente cada 5 años.
Se espera una disminución sostenida en la proporción de NNA que se involucran en uniones tempranas y embarazos adolescentes, como resultado del acceso efectivo a un sistema de protección social que fortalezca su permanencia en el sistema educativo y les brinde oportunidades para desarrollar proyectos de vida autónomos.
Fuente: https://www.one.gob.do/publicaciones/2022/encuesta-nacional-de-hogares-de-propositos-multiples-enhogar-mics-2019-informe-general/</t>
  </si>
  <si>
    <t>Reducir la proporción de partos en niñas y adolescentes de 10 a 19 años</t>
  </si>
  <si>
    <t>Porcentaje de partos de niñas y adolescentes de 10 a 19 años en centros de salud públicos</t>
  </si>
  <si>
    <t>Partos de niñas y adolescentes</t>
  </si>
  <si>
    <t>Niñas y adolescentes</t>
  </si>
  <si>
    <t>- Existe disponibilidad de métodos anticonceptivos (MAC) y servicios diferencias de atención en salud sexual y reproductiva para adolescentes.
- Se implementan iniciativas de sensibilización y formación en educación sexual integral.</t>
  </si>
  <si>
    <t>El indicador mide la proporción de partos de niñas y adolescentes en centros públicos con respecto al total de partos en centros públicos a nivel nacional. El cambio esperado es una disminución sostenida en la proporción total de partos, correspondientes a niñas y adolescentes.
Este indicador es diferente al de embarazo, pues sólo incluye los partos vía vaginal o cesárea. Excluye otros tipos de eventos obstétricos como abortos.
Fuente de línea base: https://repositorio.sns.gob.do/tableros-dinamicos/produccion-de-servicios/</t>
  </si>
  <si>
    <t>Reducir el porcentaje de uniones tempranas</t>
  </si>
  <si>
    <t>Uniones tempranas</t>
  </si>
  <si>
    <t>- La ONE calcula el indicador.
- Aumento de la inversión pública para la prevención de uniones tempranas.
- Integración escalonada anual de la población objetivo en programas de protección social, aumento de conocimientos en ESI y habilidades para la vida.
- Fortalecimiento de la gobernanza del sistema de protección de NNA.</t>
  </si>
  <si>
    <t>El indicador mide la proporción de mujeres de entre 20 y 24 años que estaban casadas o mantenían una unión estable antes de cumplir los 18 años. El indicador es medido por la Oficina Nacional de Estadística (ONE).
Fuente línea base: Informe básico ENHOGAR 2024. Disponible en: https://www.one.gob.do/media/spnbckl0/informe-b%C3%A1sico-enhogar-2024.pdf</t>
  </si>
  <si>
    <t xml:space="preserve">Reducir la proporción de partos en niñas y adolescentes de 10 a 19 años en municipios priorizados </t>
  </si>
  <si>
    <t>Intermedio</t>
  </si>
  <si>
    <t>Porcentaje de partos de niñas y adolescentes de 10 a 19 años en centros de salud públicos en municipios priorizados</t>
  </si>
  <si>
    <t>- Existe disponibilidad de métodos anticonceptivos (MAC) y servicios diferenciados de atención en salud sexual y reproductiva para adolescentes en municipios priorizados por el programa y la PPA.
- Se implementan iniciativas de sensibilización y formación en educación sexual integral.</t>
  </si>
  <si>
    <t>El indicador mide la proporción de partos de niñas y adolescentes en centros públicos en municipios priorizados.
Fuente: Servicio Nacional de Salud</t>
  </si>
  <si>
    <t>Aumentar el conocimiento y mejorar las actitudes y prácticas sobre educación sexual integral</t>
  </si>
  <si>
    <t>Aumentar</t>
  </si>
  <si>
    <t>Conocimiento sobre salud sexual y reproductiva, educación sexual integral y normas culturales nocivas</t>
  </si>
  <si>
    <t>Niños, niñas, adolescentes y familias</t>
  </si>
  <si>
    <t>- Implementación de pre y post test estandarizado en las intervenciones que implementarán las UE.
- Implementación de programas de educación sexual integral.
- Alianzas con organizaciones sociales y juveniles.
- Sistemas de monitoreo y evaluación.</t>
  </si>
  <si>
    <t>Este resultado requiere un indicador nuevo que se creará en el marco del programa presupuestario. Esto implica consensuar con las UE involucradas la definición de dicho indicador, así como la estandarización de un instrumento pre y post test para aplicar en las intervenciones de ESI, habilidades para la vida y habilidades parentales.
El indicador se creará previo al inicio de la ejecución presupuestaria de 2026. La medición de 2026 se tomará como línea base del indicador. Se espera que se tendrían metas estimadas para el siguiente periodo plurianual (2027-2030).
A través de este resultado, se busca disminuir la alta proporción de adolescentes y sus familias con desconocimiento o información errónea sobre salud sexual y reproductiva, asi como educación sexual integral y normas culturales nocivas.</t>
  </si>
  <si>
    <t>Ficha técnica de indicadores</t>
  </si>
  <si>
    <t>Duplique y complete esta hoja para cada uno de los indicadores de resultados definidos en la hoja "08. Res".</t>
  </si>
  <si>
    <t>Programa Presupuestario orientado a Resultados</t>
  </si>
  <si>
    <t>Insertar el código y nombre del programa en el formato XX - Nombre del programa.</t>
  </si>
  <si>
    <t>I. Identificación general</t>
  </si>
  <si>
    <t>a) Descripción del contexto del indicador</t>
  </si>
  <si>
    <t>El indicador refleja la prevalencia del embarazo y la maternidad en la adolescencia en República Dominicana. Resulta clave para monitorear la efectividad de las políticas públicas orientadas a la protección de derechos de adolescentes y el estado de temas como salud sexual y reproductiva, equidad de género, y acceso a educación y oportunidades de los adolescentes. República Dominicana presenta una de las tasas más altas de embarazo adolescente en América Latina y el Caribe, lo cual impacta directamente en el ciclo de pobreza intergeneracional, la deserción escolar y las oportunidades de desarrollo de las adolescentes.</t>
  </si>
  <si>
    <t>Identifica cuál es el contexto en que se ubica el indicador, si es parte de un sistema de monitoreo, de un observatorio, de un instrumento de gestión pública, etc.</t>
  </si>
  <si>
    <t>b) Objetivo del indicador</t>
  </si>
  <si>
    <t>Medir la proporción mujeres entre 15 y 19 años que han iniciado la maternidad, sea por nacimiento de un hijo o por embarazo actual, para monitorear la magnitud y evolución del embarazo adolescente.</t>
  </si>
  <si>
    <t>Precisa para qué es utilizado el indicador, cuál es la población objetivo a entregarle la información y sus posibles usos.</t>
  </si>
  <si>
    <t>c) Responsable del programa / proyecto / intervención / entidad</t>
  </si>
  <si>
    <t>Consejo Nacional para la Niñez y la Adolescencia (CONANI)</t>
  </si>
  <si>
    <t>Institución pública a cargo del desarrollo de las acciones que se medirán con el indicador.</t>
  </si>
  <si>
    <t>d) Unidad responsable del indicador</t>
  </si>
  <si>
    <t>Oficina Nacional de Estadística (ONE)</t>
  </si>
  <si>
    <t>Unidad específica dentro de la institución, a cargo de la medición y actualización de los datos del indicador.</t>
  </si>
  <si>
    <t>II. Identificación del indicador</t>
  </si>
  <si>
    <t>a) Nombre del indicador</t>
  </si>
  <si>
    <t>Definición precisa y única con la que se distingue al indicador.</t>
  </si>
  <si>
    <t>b) Descripción</t>
  </si>
  <si>
    <t>El indicador cuantifica la proporción de adolescentes mujeres entre 15 y 19 años que han iniciado la maternidad, ya sea porque han tenido un hijo nacido vivo o porque estaban embarazadas por primera vez en el momento de la encuesta. Su medición permite identificar la prevalencia del embarazo y la maternidad temprana en este grupo etario.
Un valor elevado indica una mayor prevalencia de maternidad temprana, lo que puede reflejar deficiencias en educación sexual, acceso a servicios de salud sexual y reproductiva, y debilidades del entorno protector. Una reducción sostenida es deseable y reflejaría avances en políticas de prevención.</t>
  </si>
  <si>
    <t>Detalle que debe precisar qué se pretende medir del objetivo al que está asociado; debe ayudar a entender la utilidad, finalidad o uso del indicador.</t>
  </si>
  <si>
    <t>c) Fórmula de cálculo</t>
  </si>
  <si>
    <t>(Número de adolescentes de 15-19 años encuestadas que han tenido al menos un hijo nacido vivo o están embarazadas en el momento de la encuesta) / (Número de adolescentes de 15-19 años encuestadas) x 100</t>
  </si>
  <si>
    <t>Expresión matemática que identifica las variables que componen el indicador.</t>
  </si>
  <si>
    <t>d) Interpretación</t>
  </si>
  <si>
    <t>Proporción de mujeres adolescentes entre 15 y 18 años que han estado o están embarazadas con relación al total de mujeres adolescentes encuestadas en un periodo.</t>
  </si>
  <si>
    <t xml:space="preserve">Explica cómo se debe realizar la lectura básica del indicador, es decir, cómo se deben entender sus resultados. </t>
  </si>
  <si>
    <t>e) Ámbito de control</t>
  </si>
  <si>
    <t>Resultado final</t>
  </si>
  <si>
    <t>Señalar el ámbito de control: insumo, proceso, producto, resultado intermedio o resultado final.</t>
  </si>
  <si>
    <t>f) Dimensión del desempeño</t>
  </si>
  <si>
    <t>Eficacia</t>
  </si>
  <si>
    <t>Indica la dimensión que mide el indicador: eficiencia, eficacia, economía o calidad.</t>
  </si>
  <si>
    <t>g) Unidad de medida</t>
  </si>
  <si>
    <t>Porcentaje</t>
  </si>
  <si>
    <t>Magnitud de referencia que permite cuantificar y comparar elementos del mismo tipo.</t>
  </si>
  <si>
    <t>h) Desagregación</t>
  </si>
  <si>
    <t>Zona de residencia (urbana, rural), región de residencia, educación, quintil de pobreza</t>
  </si>
  <si>
    <t>Subdivisión espacial y/o desagregación demográfica.</t>
  </si>
  <si>
    <t>i) Periodicidad de medición</t>
  </si>
  <si>
    <t>Cada 4 a 5 años, según la periodicidad de la Encuesta Nacional de Hogares de Propósitos Múltiples (ENHOGAR-MICS).</t>
  </si>
  <si>
    <t>Frecuencia de medición del indicador.</t>
  </si>
  <si>
    <t>j) Fecha estimada de medición</t>
  </si>
  <si>
    <t>t+1 (año siguiente al levantamiento de la encuesta)</t>
  </si>
  <si>
    <r>
      <t xml:space="preserve">Fecha aproximada en que se publica el resultado de la medición del indicador. Se coloca de forma genérica considerando la periodicidad de medición establecida (que se denominará </t>
    </r>
    <r>
      <rPr>
        <i/>
        <sz val="12"/>
        <color theme="1"/>
        <rFont val="Aptos Narrow"/>
        <family val="2"/>
        <scheme val="minor"/>
      </rPr>
      <t>t</t>
    </r>
    <r>
      <rPr>
        <sz val="12"/>
        <color theme="1"/>
        <rFont val="Aptos Narrow"/>
        <family val="2"/>
        <scheme val="minor"/>
      </rPr>
      <t xml:space="preserve">). Por ejemplo, </t>
    </r>
    <r>
      <rPr>
        <i/>
        <sz val="12"/>
        <color theme="1"/>
        <rFont val="Aptos Narrow"/>
        <family val="2"/>
        <scheme val="minor"/>
      </rPr>
      <t xml:space="preserve">t+1 </t>
    </r>
    <r>
      <rPr>
        <sz val="12"/>
        <color theme="1"/>
        <rFont val="Aptos Narrow"/>
        <family val="2"/>
        <scheme val="minor"/>
      </rPr>
      <t>se refiere al siguiente periodo, que podría ser el trimestre o año siguiente.</t>
    </r>
  </si>
  <si>
    <t>III. Línea de base y metas</t>
  </si>
  <si>
    <t>a) Determinación de línea de base</t>
  </si>
  <si>
    <t>Valor</t>
  </si>
  <si>
    <t>Fecha</t>
  </si>
  <si>
    <t>Medio de verificación</t>
  </si>
  <si>
    <t>Precisa el valor de la línea base, su año y su método de estimación o cálculo.</t>
  </si>
  <si>
    <t>TABLA TM.2.2W: Maternidad temprana (mujeres jóvenes). ENHOGAR-MICS 2019. Oficina Nacional de Estadística. Disponible en: https://www.one.gob.do/media/b5sby4rf/informe-general-enhogar-mics-2019web1.pdf</t>
  </si>
  <si>
    <t>b) Sentido de la medición</t>
  </si>
  <si>
    <t>Descendente</t>
  </si>
  <si>
    <t>Dirección que debe seguir el comportamiento del indicador. Ascendente, se prefiere un valor mayor, y descendente, se prefiere un valor menor.</t>
  </si>
  <si>
    <t>c) Determinación de metas</t>
  </si>
  <si>
    <t>Precisa el valor de la meta y su periodo o plazo de cumplimiento.</t>
  </si>
  <si>
    <t>IV. Características de las variables</t>
  </si>
  <si>
    <t>a) Nombre de la variable</t>
  </si>
  <si>
    <t>Variable 1</t>
  </si>
  <si>
    <t>Variable 2</t>
  </si>
  <si>
    <t>Denominación única.</t>
  </si>
  <si>
    <t>Número de adolescentes de 15-19 años encuestadas que han tenido al menos un hijo nacido vivo o están embarazadas en el momento de la encuesta</t>
  </si>
  <si>
    <t>Número de adolescentes de 15-19 años encuestadas</t>
  </si>
  <si>
    <t>b) Descripción de la variable</t>
  </si>
  <si>
    <t>Expresa a la variable en términos de su significado conceptual y práctico.</t>
  </si>
  <si>
    <t>Total de mujeres adolescentes entre 15 y 19 años encuestadas que han iniciado la maternidad, ya sea porque han tenido un hijo nacido vivo o porque estaban embarazadas por primera vez en el momento de la encuesta.</t>
  </si>
  <si>
    <t>Total de adolescentes de 15 a 19 años encuestadas.</t>
  </si>
  <si>
    <t>c) Medio de verificación</t>
  </si>
  <si>
    <t>Fuentes de información donde es posible extraer los datos para cuantificar la variable según el periodo de medición.</t>
  </si>
  <si>
    <t>ENHOGAR-MICS</t>
  </si>
  <si>
    <t xml:space="preserve">ENHOGAR-MICS </t>
  </si>
  <si>
    <t>d) Unidad responsable</t>
  </si>
  <si>
    <t>Unidad específica dentro de la institución, a cargo de la medición y actualización de los datos de la variable.</t>
  </si>
  <si>
    <t>e) Fecha estimada de medición</t>
  </si>
  <si>
    <t>Fecha aproximada en que se publica el resultado de la medición de la variable.</t>
  </si>
  <si>
    <t>V. Otros</t>
  </si>
  <si>
    <t>a) Comentarios</t>
  </si>
  <si>
    <t>Elementos adicionales que se quieran reflejar en la ficha y que permitan una mejor descripción del indicador.</t>
  </si>
  <si>
    <t>VI. Historial de cambios</t>
  </si>
  <si>
    <t>Todas las fichas técnicas deberán ser completadas y firmadas por la autoridad competente para los fines. La propuesta de diseño debe incluir un archivo PDF con las fichas completadas y firmadas escaneadas.</t>
  </si>
  <si>
    <t>Encargado/a de Unidad responsable del indicador</t>
  </si>
  <si>
    <t>El indicador refleja la prevalencia del matrimonio infantil en República Dominicana. Resulta clave para monitorear la efectividad de las políticas públicas orientadas a la protección de derechos de adolescentes. Asimismo, ayuda a identificar y abordar las causas y consecuencias del matrimonio infantil, y desarrollar e implementar estrategias para eliminarlo. Este indicador también es objeto de seguimiento de los Objetivos de Desarrollo Sostenible (ODS).</t>
  </si>
  <si>
    <t>Medir la proporción mujeres entre 20 y 24 años que se han casado o unido antes de cumplir los 18 años, para monitorear la magnitud y evolución del matrimonio infantil y uniones tempranas.</t>
  </si>
  <si>
    <t>El indicador mide la proporción de mujeres entre 20 y 24 años que estaban casadas o en una unión estable antes de cumplir 18 años. Su medición permite identificar la prevalencia del matrimonio infantil o precoz y uniones tempranas en mujeres de este grupo etario. Estas prácticas, además, violan los derechos humanos de las niñas y mujeres, y tienen consecuencias negativas en su salud, educación y desarrollo.</t>
  </si>
  <si>
    <t>(Número de mujeres de 20-24 años encuestadas que se casaron o se unieron por primera vez antes de cumplir 18 años) / (Número de mujeres de 20-24 años años encuestadas) x 100</t>
  </si>
  <si>
    <t>Proporción de mujeres entre 20 y 24 años que se casaron o unieron antes de cumplir los 18 años con relación al total de mujeres entre 20 y 24 años encuestadas en un periodo.</t>
  </si>
  <si>
    <t>Zona de residencia (urbana, rural), región de residencia, quintil de pobreza</t>
  </si>
  <si>
    <t>Cada 4 a 5 años, según la periodicidad de la Encuesta Nacional de Hogares de Propósitos Múltiples (ENHOGAR-MICS); o según la periodicidad de la Encuesta Nacional de Hogares (ENHOGAR).</t>
  </si>
  <si>
    <t>ENHOGAR 2024. Oficina Nacional de Estadística. Disponible en: https://www.one.gob.do/publicaciones/2025/informe-de-resultados-basicos-de-la-enhogar-2024/</t>
  </si>
  <si>
    <t>Número de mujeres de 20-24 años encuestadas que se casaron o se unieron por primera vez antes de cumplir 18 años</t>
  </si>
  <si>
    <t>Número de mujeres de 20-24 años años encuestadas</t>
  </si>
  <si>
    <t>Total de mujeres entre 20 y 24 años encuestadas que estaban casadas o mantenían una unión estable antes de cumplir los 18 años.</t>
  </si>
  <si>
    <t>Total de mujeres de 20 a 24 años encuestadas.</t>
  </si>
  <si>
    <t>ENHOGAR-MICS / ENHOGAR</t>
  </si>
  <si>
    <t>Este indicador se levanta tanto en la Encuesta Nacional de Hogares de Propósitos Múltiples (ENHOGAR) como en la Encuesta Nacional de Hogares de Propósitos Múltiples con la metodología de Encuestas de Indicadores Múltiples por Conglomerados (ENHOGAR-MICS). Para los fines de seguimiento, se utilizan ambas fuentes de información, a modo de aprovechar la mayor disponibilidad y periodicidad de medición.</t>
  </si>
  <si>
    <t>El indicador refleja la situación del embarazo en adolescentes dentro del sistema público de salud. Su análisis proporciona una visión integral sobre la incidencia del embarazo adolescente que es fundamental para comprender su impacto en la demanda de servicios obstétricos y en la planificación de recursos sanitarios.
Asimismo, el indicador es una herramienta clave para identificar patrones y tendencias a lo largo del tiempo, y posibles desigualdades territoriales o socioeconómicas. Su utilidad se extiende al monitoreo y evaluación de políticas y programas enfocados en la salud sexual y reproductiva, y en la protección de los derechos de niñas y adolescentes.</t>
  </si>
  <si>
    <t>Medir la proporción de partos en adolescentes registrados en los centros públicos de salud, con respecto al total de partos ocurridos en dichos establecimientos, para monitorear la magnitud del embarazo adolescente dentro del sistema de salud público, identificar su impacto en los servicios de salud materna, y orientar el diseño, seguimiento y mejora de políticas públicas en salud sexual y reproductiva, y de protección y desarrollo de la niñez y adolescencia.</t>
  </si>
  <si>
    <t>Servicio Nacional de Salud (SNS)</t>
  </si>
  <si>
    <t>Dirección de Materno Infantil y Adolescentes del Servicio Nacional de Salud</t>
  </si>
  <si>
    <t>El indicador mide la proporción de partos por vía vaginal o cesárea en niñas y adolescentes de 10 a 19 años ocurridos en centros de salud públicos. Se excluyen eventos obstétricos como los abortos. Por tanto, se trata de un indicador distinto al porcentaje de embarazo en adolescentes. Su medición permite identificar la magnitud del embarazo adolescente y su impacto en el sistema de salud pública.
Este indicador es crucial para evaluar la efectividad de las políticas públicas dirigidas a reducir la maternidad temprana y mejorar la salud sexual y reproductiva de las adolescentes. Un valor alto indica que una mayor proporción de los partos atendidos en el sistema de salud público corresponde a adolescentes. Esto sugiere una alta incidencia de embarazos en este grupo etario, que puede estar relacionado con contextos de vulnerabilidad, falta de acceso a servicios de salud sexual y reproductiva, o deficiencias en políticas preventivas. Mientras que un valor bajo indica una menor proporción de partos adolescentes respecto al total, lo cual puede reflejar mejores condiciones de prevención, acceso a educación sexual y uso efectivo de métodos anticonceptivos.</t>
  </si>
  <si>
    <t>(Número de partos por vía vaginal o cesárea en niñas y adolescentes de 10 a 19 años ocurridos en centros de salud públicos en el periodo t) / (Número de partos por vía vaginal o cesárea ocurridos en centros de salud públicos en el periodo t) x 100</t>
  </si>
  <si>
    <t>Proporción de partos por vía vaginal o cesárea ocurridos en centros de salud públicos que corresponden a niñas y adolescentes entre 10 y 19 años con relación al total de partos por vía vaginal o cesárea ocurridos en centros de salud públicos en un periodo.</t>
  </si>
  <si>
    <t>Grupo etario (10-14, 15-17, 18-19)</t>
  </si>
  <si>
    <t>Trimestral</t>
  </si>
  <si>
    <t>15 días calendario posterior al cierre del trimestre</t>
  </si>
  <si>
    <t>Repositorio de Información y Estadísticas del Servicio Nacional de Salud. Disponible en: Fuente de línea base: https://repositorio.sns.gob.do/tableros-dinamicos/produccion-de-servicios/</t>
  </si>
  <si>
    <t>Número de partos por vía vaginal o cesárea en niñas y adolescentes de 10 a 19 años ocurridos en centros de salud públicos en el periodo t</t>
  </si>
  <si>
    <t>Número de partos por vía vaginal o cesárea ocurridos en centros de salud públicos en el periodo t</t>
  </si>
  <si>
    <t>Total de partos por vía vaginal o cesárea ocurridos en centros de salud públicos en el periodo t, donde la madre tenía entre 10 y 19 años al momento del nacimiento del bebé.</t>
  </si>
  <si>
    <t>Total de partos por vía vaginal o cesárea ocurridos en centros de salud públicos en el periodo t.</t>
  </si>
  <si>
    <t>Repositorio de Información y Estadísticas del Servicio Nacional de Salud</t>
  </si>
  <si>
    <t>El indicador refleja la situación del embarazo en adolescentes en los muncipios con mayor incidencia de embarazos tempranos. El indicador es una herramienta clave para evaluar la efectividad de las intervenciones de prevención y atención en zonas prioizadas.</t>
  </si>
  <si>
    <t>Medir la proporción de partos en adolescentes registrados en los centros públicos de salud de los municipios priorizados, con respecto al total de partos ocurridos en dichos establecimientos, para evaluar la efectividad de las intervenciones dirigidas a la prevención del embarazo adolescente y orientar políticas públicas para reducir su incidencia.</t>
  </si>
  <si>
    <t>El indicador mide la proporción de partos por vía vaginal o cesárea en niñas y adolescentes de 10 a 19 años ocurridos en centros de salud públicos de los municipios priorizados. Se excluyen eventos obstétricos como los abortos. Por tanto, se trata de un indicador distinto al porcentaje de embarazo en adolescentes. Su medición permite identificar la magnitud del embarazo adolescente y su impacto en el sistema de salud pública, específicamente en los municipios priorizados.
Esto permite dar seguimiento al comportamiento del embarazo adolescente en contextos territoriales específicos y evaluar el acceso y uso de los servicios públicos de salud por parte de esta población. Su análisis contribuye a identificar brechas y orientar estrategias focalizadas de prevención y atención integral.
Los municipios priorizados a los que se dará seguimiento son los 20 municipios priorizados en la Política de prevención y atención a las uniones tempranas y el embarazo en adolescentes (PPA). Los municipios priorizados son: Santo Domingo de Guzmán en el Distrito Nacional; Santo Domingo Este, Norte y Oeste, Los Alcarrizos y Boca Chica en Santo Domingo; Santiago de los Caballeros en Santiago; Higüey en La Altagracia; Puerto Plata en Puerto Plata; San Francisco de Macorís en Duarte; San Juan, El Cercado y Las Matas de Farfán en San Juan; Baní en Peravia; San Pedro de Macorís en San Pedro de Macorís; Barahona en Barahona; Azua en Azua; Bajos de Haina en San Cristóbal; y Dajabón en Dajabón.</t>
  </si>
  <si>
    <t>(Número de partos por vía vaginal o cesárea en niñas y adolescentes de 10 a 19 años ocurridos en centros de salud públicos de los municipios priorizados en el periodo t) / (Número de partos por vía vaginal o cesárea ocurridos en centros de salud públicos de los municipios priorizados en el periodo t) x 100</t>
  </si>
  <si>
    <t>Resultado intermedio</t>
  </si>
  <si>
    <t>Número de partos por vía vaginal o cesárea en niñas y adolescentes de 10 a 19 años ocurridos en centros de salud públicos de los municipios priorizados en el periodo t</t>
  </si>
  <si>
    <t>Número de partos por vía vaginal o cesárea ocurridos en centros de salud públicos de los municipios priorizados en el periodo t</t>
  </si>
  <si>
    <t>Total de partos por vía vaginal o cesárea ocurridos en centros de salud públicos de los municipios priorizados en el periodo t, donde la madre tenía entre 10 y 19 años al momento del nacimiento del bebé.</t>
  </si>
  <si>
    <t>Total de partos por vía vaginal o cesárea ocurridos en centros de salud públicos de los municipios priorizados en el periodo t.</t>
  </si>
  <si>
    <t>Estimación de metas plurianuales de resultados esperados</t>
  </si>
  <si>
    <t>Indique el resultado esperado para el que se estimarán las metas plurianuales.</t>
  </si>
  <si>
    <t>Esta información se completará automáticamente cuando haya seleccionado el resultado esperado correspondiente.</t>
  </si>
  <si>
    <t>Complete con las metas estimadas para cada año del periodo plurianual.</t>
  </si>
  <si>
    <t>Línea base</t>
  </si>
  <si>
    <t>Metas plurianuales</t>
  </si>
  <si>
    <t>Para la estimación plurianual de las metas se consideró el comportamiento del indicador en encuestas anteriores, promediando cerca de un punto porcentual de disminución proyectada por año.</t>
  </si>
  <si>
    <t>18.14%</t>
  </si>
  <si>
    <t>17.11%</t>
  </si>
  <si>
    <t>16.08%</t>
  </si>
  <si>
    <t>Para la estimación plurianual de las metas se consideró el comportamiento del indicador en años anteriores, promediando cerca de un punto porcentual de disminución proyectada por año.</t>
  </si>
  <si>
    <t xml:space="preserve">Para la estimación plurianual de las metas se consideró el estudio "Análisis integral de costos y efectividad para el escalamiento de intervenciones para la prevención de uniones tempranas en República Dominicana" realizado por CLIO para UNICEF República Dominicana en marzo 2025. En este documento se hace una proyección a 2030 con distintos escenarios (conservador, moderado, optimista). Para los fines del programa presupuestario, se tomó en cuenta el escenario moderado. </t>
  </si>
  <si>
    <t>Para la estimación plurianual de las metas se acogió un escenario optimista, bajo el supuesto de que en estos municipios las intervenciones están focalizadas y delimitadas en la población beneficiaria, y también están priorizados por la Política de prevención y atención al embarazo en adolescentes y uniones tempranas (PPA).</t>
  </si>
  <si>
    <t>Es un indicador nuevo que se creará en el marco del programa presupuestario. Implica consensuar con las UE involucradas la definición de dicho indicador, así como la estandarización de un instrumento pre y post test a aplicar en las intervenciones de ESI, habilidades para la vida y habilidades parentales.
El indicador se creará previo al inicio de la ejecución presupuestaria de 2026. La medición de 2026 se tomará como línea base del indicador. Se espera que se tendrían metas estimadas para el siguiente periodo plurianual (2027-2030).</t>
  </si>
  <si>
    <t>Mecanismos de elegibilidad y selección de beneficiarios del programa</t>
  </si>
  <si>
    <t>Perfil de la población potencial</t>
  </si>
  <si>
    <t>Criterios de elegibilidad</t>
  </si>
  <si>
    <t>Procedimiento para ser beneficiario del programa</t>
  </si>
  <si>
    <t>Mecanismos de selección de los beneficiarios del programa</t>
  </si>
  <si>
    <t>Población beneficiaria</t>
  </si>
  <si>
    <t>Describa claramente las características (perfil) de la población potencial.
Se entiende por población potencial a la población total que presenta la necesidad y/o problema que justifica la existencia del programa y que podría ser elegible para su atención.
Debe utilizar 1 línea para cada una de las características.
Incluya tantas líneas como sea necesario.</t>
  </si>
  <si>
    <t>Describa claramente los criterios de elegibilidad del programa para escoger la población objetivo.
Se entiende por población objetivo a la que se planea atender mediante el programa y cumple con los criterios de elegibilidad establecidos en su normatividad.
Debe utilizar 1 línea para cada una de los criterios.
Incluya tantas líneas como sea necesario.</t>
  </si>
  <si>
    <t>Describa brevemente el procedimiento que deben realizar las personas pertenecientes a la población objetivo para acceder al programa.
Deberá anexar el procedimiento detallado, formularios de aplicación, o cualquier otro documento disponible para que la población objetivo pueda realizar la aplicación al programa.</t>
  </si>
  <si>
    <t>Describa brevemente los mecanismos y criterios de selección que tienen las Unidades Ejecutoras responsables del programa para escoger los beneficiarios del programa.
Deberá anexar un documento detallado con el procedimiento de selección, o cualquier otro documento disponible relacionado con este.</t>
  </si>
  <si>
    <t>Indique la cantidad de personas estimadas que serán beneficiarias del programa en el periodo plurianual.
Se entiende por población beneficiaria a la que recibe los beneficios del programa en un ejercicio fiscal.</t>
  </si>
  <si>
    <t>Características</t>
  </si>
  <si>
    <t>Criterios</t>
  </si>
  <si>
    <t>Niños, niñas y adolescentes entre 10 y 18 años.</t>
  </si>
  <si>
    <t>Residir permanentemente en el territorio nacional.</t>
  </si>
  <si>
    <t>Las niños, niñas y adolescentes identificados como población objetivo podrán acceder al programa mediante un proceso de referimiento o captación directa, validado por las instituciones responsables del sistema de protección, educación, salud o protección social. El procedimiento general incluye:
• Identificación territorial: las juntas locales de protección, unidades de salud, Centros de Promoción del MMujer, oficinas de CONANI y SUPÉRATE, o actores comunitarios identifican comunidades con altos niveles de vulnerabilidad, y/o niños, niñas y a adolescentes en riesgo o que cumplan con los criterios de elegibilidad establecidos.
• Referimiento institucional o comunitario: el caso es documentado y referido formalmente a través de la ruta crítica de atención, canalizado a través de CONANI, SUPÉRATE o la entidad responsable del componente específico del programa (educación, salud, protección o acompañamiento familiar).
• Validación de elegibilidad: la institución ejecutora verifica que el/la adolescente cumpla con los criterios definidos (edad, vulnerabilidad, residencia en municipio priorizado, situación de riesgo o embarazo, entre otros).
• Inscripción en el componente correspondiente: una vez validado, el/la adolescente es inscrito/a en el componente del programa que corresponda (formación en ESI, atención en salud, acompañamiento sociofamiliar, TMC, sensibilización, etc.), y se le asigna un equipo o punto de atención. Será necesario contar con el consentimiento del adolescente y su familia o tutor legal, en los casos que lo ameriten, conforme a la Ley 136-03.
• Acompañamiento y seguimiento: se activa una ruta de atención que incluye orientación familiar, referencia interinstitucional (si aplica), e integración a espacios de formación, protección y servicios.</t>
  </si>
  <si>
    <t>Las Unidades Ejecutoras responsables del programa aplican un proceso de selección interinstitucional coordinado, basado en criterios técnicos de vulnerabilidad, riesgo y priorización territorial establecidos en la normativa del programa y en la Política de Prevención y Atención a las Uniones Tempranas y el Embarazo en Adolescentes (PPA). Estos mecanismos de selección incluyen:
• Focalización territorial: se priorizan municipios y distritos municipales con alta prevalencia de embarazo adolescente y uniones tempranas, según datos de ENHOGAR-MICS, SIUBEN y PPA.
• Referimiento interinstitucional: las instituciones del sistema de protección (CONANI, Ministerio de la Mujer, SUPÉRATE, PGR, SNS, MSP) remiten casos de adolescentes que cumplen con los criterios de elegibilidad, utilizando formularios estandarizados.
• Captación comunitaria y escolar: a través de comités locales de protección, centros educativos y organizaciones comunitarias, se identifican adolescentes en riesgo para ser evaluados e integrados al programa.
• Validación técnica: cada unidad ejecutora verifica el cumplimiento de los criterios establecidos, revisión documental (registro en SIUBEN, historial escolar, situación legal o de salud) y herramientas de análisis de vulnerabilidad.</t>
  </si>
  <si>
    <t>Tamaño de la población beneficiaria</t>
  </si>
  <si>
    <t>Tener entre 10 y 18 años de edad cumplidos al momento de la identificación o inclusión en el programa.</t>
  </si>
  <si>
    <t>Algunas intervenciones permiten permanencia de las personas que han ingresado en este rango de edad, aun después de haber pasado los 18 años.</t>
  </si>
  <si>
    <t>Formar parte de comunidades identificadas con altos niveles de vulnerabilidad.</t>
  </si>
  <si>
    <t>Las personas beneficiarias deberán cumplir con al menos uno o más de los siguientes criterios presentados a continuación:</t>
  </si>
  <si>
    <t>Supuestos clave:
(1) La población objetivo está sobreestimada. La información disponible permite filtrar a los NNA de las provincias priorizadas, pero no de los municipios específicos. Dado que no se han priorizado todos los municipios de cada provincia, entonces el total está sobreestimado.
(2) La cobertura del programa será amplicada gracias a la inclusión del Servicio Nacional de Salud como unidad ejecutora.
(3) El programa no podrá alcanzar a la totalidad de esta población en un solo año.
(4) Se propone una cobertura parcial y realista en cada año, considerando ajustes presupuestarios y de ejecución. Se estima que se beneficiaría 5% de la población objetivo identificada cada año. Los NNA beneficiados un año no se acumulan o pasan al siguiente.
En el periodo 2026-2029 se alcanzaría aproximadamente el 20% de la población objetivo total. Este 20% equivale a 260,984 niños, niñas y adolescentes que se estiman serán alcanzados por el programa presupuestario durante los cuatro años establecidos. Considerando que el programa también beneficia a padres, madres, tutores y líderes comunitarios en algunos productos y que estos no están integrados en la población objetivo estimada, la PPA tiene un alcance mayor al del programa.
Asimismo, se ha considerado que existe un grupo de difícil alcance (por ejemplo, población fuera del sistema educativo, zonas rurales muy dispersas, adolescentes en situación de migración o movilidad, etc.).</t>
  </si>
  <si>
    <t>Ser adolescente madre, embarazada o en unión temprana, priorizando casos sin acceso a servicios de protección o acompañamiento.</t>
  </si>
  <si>
    <t>No tener acceso efectivo a servicios de salud sexual y reproductiva diferenciados y adecuados a la edad.</t>
  </si>
  <si>
    <t>Estar registrado en el SIUBEN en condición de vulnerabilidad, pobreza o pobreza extrema (quintiles I y II).</t>
  </si>
  <si>
    <t>Ser identificado como parte de un núcleo familiar registrado en programas de protección social, como Supérate, o por medio de censos comunitarios.</t>
  </si>
  <si>
    <t>Residir en zonas rurales, periurbanas o marginadas urbanas con baja cobertura de servicios sociales.</t>
  </si>
  <si>
    <t>Estar desconectado de actividades formativas, culturales o comunitarias que promuevan alternativas de proyectos de vida.</t>
  </si>
  <si>
    <t>Ser adolescente en situación de discapacidad, migrante o en entornos familiares de alto riesgo (violencia, abuso, negligencia).</t>
  </si>
  <si>
    <t>Ser adolescente migrante o apátrida con barreras de acceso al sistema educativo o de salud.</t>
  </si>
  <si>
    <t>Encontrarse en situaciones de violencia, abuso o negligencia no atendidas por el sistema de protección.</t>
  </si>
  <si>
    <t>Haber sido referido por actores del sistema de protección (CONANI, Ministerio de la Mujer, SNS, Procuraduría General de la República (PGR), juntas de protección).</t>
  </si>
  <si>
    <t>Indique la cantidad de personas estimadas que cumplen con el perfil de la población potencial.</t>
  </si>
  <si>
    <t>Indique la cantidad de personas estimadas que forman parte de la población objetivo que pretende atender el programa.</t>
  </si>
  <si>
    <t>Tamaño de la población potencial</t>
  </si>
  <si>
    <t>Tamaño de la población objetivo</t>
  </si>
  <si>
    <t>Población de 10 a 19 años.
Fuente: Cuadro 7. Informe General X Censo Nacional de Población y Vivienda 2022 (pág. 95). Oficina Nacional de Estadística. Disponible en: https://one.gob.do/publicaciones/2024/informe-general-del-x-censo-nacional-de-poblacion-y-vivienda-2022/</t>
  </si>
  <si>
    <t>Población de 10 a 19 años de las provincias priorizadas por la PPA (Barahona, Dajabón, Distrito Nacional, Duarte, Azua, La Altagracia, San Cristóbal, Santo Domingo, Santiago, San Juan, San Pedro de Macorís, Peravia, Puerto Plata).
Fuente: Cuadro 7. Informe General X Censo Nacional de Población y Vivienda 2022 (pág. 95). Oficina Nacional de Estadística. Disponible en: https://one.gob.do/publicaciones/2024/informe-general-del-x-censo-nacional-de-poblacion-y-vivienda-2022/</t>
  </si>
  <si>
    <t>Productos entregados mediante el programa</t>
  </si>
  <si>
    <t>Seleccione la intervención proveniente del modelo prescriptivo que se asocia al producto formulado.</t>
  </si>
  <si>
    <t>Seleccione el resultado esperado proveniente de la ficha de resultados que se asocia al producto formulado.</t>
  </si>
  <si>
    <t>Redacte el nombre del producto de forma clara, específica, sin ambigüedad e incluyendo todos los elementos necesarios considerando el clasificador programático vigente.
El nombre del producto deberá coincidir con la estructura programática y la ficha de producto.
Debe utilizar 1 línea para cada uno de los productos.
Incluya tantas líneas como sea necesario.</t>
  </si>
  <si>
    <t>Especifique el indicador que medirá el producto.
El nombre del indicador deberá coincidir con la ficha técnica de indicador correspondiente y la ficha de estructura programática.</t>
  </si>
  <si>
    <t>Caracterización del producto y su entrega</t>
  </si>
  <si>
    <t>Indique la Unidad Ejecutora y la unidad operativa dentro de esta que son responsables de la entrega del producto.</t>
  </si>
  <si>
    <t>Actividades/procesos necesarios para la entrega del producto</t>
  </si>
  <si>
    <t>Defina los supuestos acerca de las condiciones necesarias para la entrega de estos productos y el logro de los resultados a los que están asociados.</t>
  </si>
  <si>
    <t>Describa qué bienes y servicios se entregarán mediante la intervención que representa el producto.</t>
  </si>
  <si>
    <t>Describa las características de la población que recibirá el producto.</t>
  </si>
  <si>
    <t>Indique cuántas veces se entregará el producto a los beneficiarios en un periodo de 1 año.</t>
  </si>
  <si>
    <t>Indique qué tan a menudo se entregará el producto a los beneficiarios en un periodo de 1 año.</t>
  </si>
  <si>
    <t>Indique la duración estimada de la entrega del producto al beneficiario. Esto es, qué tanto tiempo tarda el beneficiario para recibir el producto en cada entrega desde el inicio hasta el fin del proceso.
Si el tiempo de entrega varía por algún motivo, debe indicar todos los tiempos de entrega estimados y especificar las razones de esta variación.
Utilice la unidad de tiempo adecuada (minutos, horas, días, etc.) según corresponda.</t>
  </si>
  <si>
    <t>Indique el lugar donde de realiza la entrega del producto al beneficiario. Esto es, hacia dónde debe dirigirse el beneficiario para recibir el producto.
Si el lugar de entrega varía por algún motivo, debe indicar todos los lugares y especificar las razones de esta variación.</t>
  </si>
  <si>
    <t>Especifique el rol o perfil del personal a cargo de realizar la entrega de forma directa al beneficiario.
Si el beneficiario interactúa con más de 1 persona para recibir el servicio, debe especificar el rol de cada uno en el proceso de entrega y su interacción con el beneficiario.</t>
  </si>
  <si>
    <t>Describa las principales actividades/procesos necesarios para la entrega del producto.</t>
  </si>
  <si>
    <t>Exponga cómo las actividades/procesos del producto se han adecuado al perfil de los beneficiarios y la localidad en la que habitan, y cómo se modificarían en caso de que fuera necesario por factores externos que impacten la entrega del producto.</t>
  </si>
  <si>
    <t>Defina los supuestos acerca de las actividades/procesos que crean las condiciones necesarias para la entrega de los productos a los que están asociados.</t>
  </si>
  <si>
    <t>Intervención asociada</t>
  </si>
  <si>
    <t>Resultado esperado asociado</t>
  </si>
  <si>
    <t>Producto</t>
  </si>
  <si>
    <t>Bienes y servicios incluidos en el producto</t>
  </si>
  <si>
    <t>Beneficiario del producto</t>
  </si>
  <si>
    <t>Cantidad de entregas</t>
  </si>
  <si>
    <t>Frecuencia de la entrega</t>
  </si>
  <si>
    <t>Duración de la entrega</t>
  </si>
  <si>
    <t>Lugar de la entrega</t>
  </si>
  <si>
    <t>Personal que realiza la entrega</t>
  </si>
  <si>
    <t>Responsable institucional de la entrega del producto</t>
  </si>
  <si>
    <t>Actividades/procesos</t>
  </si>
  <si>
    <t>Adecuación de actividades al perfil de los beneficiarios</t>
  </si>
  <si>
    <t>Supuestos de actividades/procesos</t>
  </si>
  <si>
    <t>Niños, niñas y adolescentes participan de programas de formación y sensibilización en educación sexual integral (ESI)</t>
  </si>
  <si>
    <t>Porcentaje de niños, niñas y adolescentes que completan el ciclo formativo de los programas de educación sexual integral (ESI)</t>
  </si>
  <si>
    <t>Estrategia de Educación Sexual Integral en Contextos Comunitarios (ESI-C) con NNA.
Contempla dos módulos con NNA clasificados según rango etario (10-12 y 13-17 años). Los encuentros se desarrollan según programación en territorio, y pueden darse en días continuos, una vez o varias veces a la semana (dependerá de cada territorio y la coordinación realizada con la población/comunidad beneficiaria).</t>
  </si>
  <si>
    <t>• 10 a 12 años: 13 sesiones.
• 13 a 17 años: 15 sesiones.</t>
  </si>
  <si>
    <t>Semanal</t>
  </si>
  <si>
    <t>Cada sesión tiene una duración de 2 horas. Tiempo de formación por grupo etario:
• 10 a 12 años: 26 horas. 
• 13 a 17 años: 30 horas.</t>
  </si>
  <si>
    <t>Espacios comunitarios gestionados a nivel local, por lo que varía según coordinación y disponibilidad en cada territorio.
Pueden realizarse en salones en clubes deportivos, culturales, iglesias, escuelas, ASFL y organizaciones de base.</t>
  </si>
  <si>
    <t xml:space="preserve">Personal facilitador de las oficinas regionales o municipales del CONANI a nivel local. </t>
  </si>
  <si>
    <r>
      <rPr>
        <b/>
        <sz val="11"/>
        <color rgb="FF000000"/>
        <rFont val="Aptos Narrow"/>
        <family val="2"/>
      </rPr>
      <t xml:space="preserve">UE: CONANI
</t>
    </r>
    <r>
      <rPr>
        <sz val="11"/>
        <color rgb="FF000000"/>
        <rFont val="Aptos Narrow"/>
        <family val="2"/>
      </rPr>
      <t xml:space="preserve">
Departamento de Gestión Territorial, División de Participación Comunitaria.
Oficinas Regionales y Municipales a nivel local.</t>
    </r>
  </si>
  <si>
    <t>1. Identificación de la comunidad y el espacio comunitario en donde se llevarán a cabo los procesos formativos.
2. Desarrollo de encuentros comunitarios para presentación del programa e identificación de las familias (NNA) beneficiarias, con apoyo de las juntas locales de protección, juntas de vecinos, líderes comunitarios.
3. Inscripción de participantes: llenado de ficha de registro, firma de "consentimiento informado" para autorización de participación de los NNA en el programa y consenso de periodicidad de los encuentros.
4. Implementación del pre-test
5. Implementación de talleres de la Estrategia de Educación Sexual Integral en Contextos Comunitarios (ESI-C) con NNA, según grupo etario; o talleres del programa de sensibilización en habilidades para la vida y educación sexual integral con NNA en el contexto comunitario, según corresponda.
6. Implementación del post-test. 
7. Implementación de instrumentos de seguimiento y evaluación de satisfacción ciudadana.
8. Encuentro de cierre del proceso formativo y entrega de certificado de participación.</t>
  </si>
  <si>
    <t xml:space="preserve">• Cada proceso formativo se realiza bajo la coordinación del equipo local junto con instancias locales (autoridades y organizaciones locales, líderes comunitarios). Tanto la determinación de espacios como de los tiempos/frecuencia de los encuentros se determinan y definen en consenso con los y las participantes, garantizando que estos faciliten la participación de cada uno/a en los encuentros pautados, por lo que este elemento se adapta a la disponibilidad y facilidad de cada territorio. Se prevé puedan realizarse ajustes en el calendario de ejecución, considerando factores externos, como fenómenos atmosféricos.
• El contenido del programa está adaptado a la población a la que se encuentra dirigida, según rango etario y características de los grupos conformados, y se ajusta según las valoraciones que se determinen en los pretest, considerando metodología y recursos educativos alternativos que favorezcan la implementación. </t>
  </si>
  <si>
    <t xml:space="preserve">• Contar con equipo facilitador capacitado y con competencias necesarias para impartir el programa.
• Realización de convocatorias claras, con todas las informaciones necesarias y con tiempo de anticipación para garantizar asistencia de los/as participantes.
• Compromiso de las familias (tanto NNA y padres, madres y tutores (PMT)) en participar en las sesiones formativas, según los tiempos y horarios acordados.
• Espacios adecuados, accesibles y con condiciones favorables para el desarrollo de las sesiones formativas.
• Disponibildad de los materiales y recursos necesarios (en cantidad y tiempo) para el desarrollo de las sesiones.
• Apoyo de los aliados comunitarios para facilitar la coordinación local. </t>
  </si>
  <si>
    <t xml:space="preserve">• Contar con el personal para la coordinación y facilitación de los procesos formativos.
• Ejecutar los procesos de formación de facilitadores para el desarrollo de proceso formativo.
• Cumplimiento de los procesos de compra correspondientes para la adquisisión de los insumos y materiales necesarios para los procesos formativos.
• Apoyo y participación de las diferentes instancias comunitarias para favorecer la coordinación local. 
• Ejecución de procesos de seguimiento y acompañamiento al equipo local para asegurar la calidad de los procesos formativos. </t>
  </si>
  <si>
    <t>Número de niños, niñas y adolescentes que participan en programas de educación sexual integral (ESI)</t>
  </si>
  <si>
    <t>Implementación del programa de sensibilización en habilidades para la vida y educación sexual integral para NNA en contextos comunitarios.
Los encuentros se desarrollan según programación en territorio, y pueden darse en días continuos o una vez a la semana (dependerá de cada territorio y la coordinación realizada con la población/comunidad beneficiaria).</t>
  </si>
  <si>
    <t xml:space="preserve">Niños, niñas y adolescentes </t>
  </si>
  <si>
    <t>Cada sesión tiene una duración de 2 horas, para un total de 6 horas de formación.</t>
  </si>
  <si>
    <t>Niños, niñas y adolescentes incorporados a programas y actividades de animación sociocultural y participación para el desarrollo de habilidades sociales, construcción de ciudadanía y proyectos de vida alternativos</t>
  </si>
  <si>
    <t>Porcentaje de niños, niñas y adolescentes que completan el ciclo formativo de programas y actividades de animación sociocultural y participación</t>
  </si>
  <si>
    <t>Talleres de animación sociocultural como parte del programa de sensibilización con NNA. Los talleres forman parte del programa de sensibilización en habilidades para la vida y ESI y se llevan a cabo luego de las 3 sesiones de contenido de este programa. Contempla 2 sesiones (2 días), de 2 horas cada una, para un total de 4 horas de formación.
Los encuentros se desarrollan según programación en territorio, y pueden darse en días continuos o una vez a la semana (dependerá de cada territorio y la coordinación realizada con la población/comunidad beneficiaria).</t>
  </si>
  <si>
    <t>Cada taller tiene una duración de 2 horas, para un total de 4 horas de formación.</t>
  </si>
  <si>
    <t xml:space="preserve">1. Identificación de la comunidad y el espacio comunitario en donde se llevarán a cabo los procesos formativos.
2. Desarrollo de encuentros comunitarios para presentación del programa e identificación de las familias (NNA) beneficiarias, con apoyo de las juntas locales de protección, juntas de vecinos, líderes comunitarios.
3. Inscripción de participantes: llenado de ficha de registro, firma de "consentimiento informado" para autorización de participación de los NNA en el programa y consenso de periodicidad de los encuentros.
4. Implementación del pre-test.
5. Implementación de talleres de animación sociocultural, luego de ejecutadas las 3 sesiones de contenido del programa de habilidades para la vida y ESI; o de talleres de las guías de la Estrategia de Participación, según los grupos etarios conformados, según corresponda.
6. Implementación del post-test
7. Implementación de instrumentos de seguimiento y evaluación de satisfacción ciudadana.
8. Encuentro de cierre del proceso formativo y entrega de certificado de participación. </t>
  </si>
  <si>
    <t xml:space="preserve">• Asegurar el establecimiento de alianzas con ASFL locales como implementadores de la Estrategia.
• Contar con el personal para la coordinación y facilitación de los procesos formativos.
• Ejecutar los procesos de formación de facilitadores para el desarrollo de proceso formativo.
• Cumplimiento de los procesos de compra correspondientes para la adquisisión de los insumos y materiales necesarios para los procesos formativos.
• Apoyo y participación de las diferentes instancias comunitarias para favorecer la coordinación local. 
• Ejecución de procesos de seguimiento y acompañamiento al equipo local para asegurar la calidad de los procesos formativos. </t>
  </si>
  <si>
    <t>Número niños, niñas y adolescentes que participan en programas y actividades de animación sociocultural y participación</t>
  </si>
  <si>
    <t>Estrategia de participación y construcción de ciudadanía de NNA.
Se desarrollan sesiones con niños, niñas y adolescentes (NNA) según grupo etario. Duración aproximada del programa: 6 meses.</t>
  </si>
  <si>
    <t>• 5-10 años: 22 sesiones.
• 11–14 años: 21 sesiones.
• 15–17 años: 21 sesiones.</t>
  </si>
  <si>
    <t>Cada sesión tiene una duración de 2 horas. Tiempo de formación por grupo etario:
• 5-10 años: 44 horas.
• 11–14 años: 42 horas.
• 15–17 años: 42 horas.</t>
  </si>
  <si>
    <t xml:space="preserve">Animadores/facilitadores comunitarios de ASFL aliadas en el territorio.
Personal facilitador de las oficinas regionales o municipales del CONANI a nivel local. </t>
  </si>
  <si>
    <t>Padres, madres, tutores, líderes comunitarios y actores clave reciben sensibilización, capacitación y acompañamiento en crianza positiva, habilidades parentales y creación de entornos protectores de los derechos de los NNA</t>
  </si>
  <si>
    <t>Porcentaje de padres, madres, tutores, líderes comunitarios y actores clave que completan procesos de sensibilización, capacitación y acompañamiento</t>
  </si>
  <si>
    <t>Programa de sensibilización en crianza positiva.
Los encuentros se desarrollan según programación en territorio, y pueden darse en días continuos o una vez a la semana (dependerá de cada territorio y la coordinación realizada con la población/comunidad beneficiaria)</t>
  </si>
  <si>
    <t>Padres, madres, tutores, líderes comunitarios y actores clave</t>
  </si>
  <si>
    <t xml:space="preserve">Cada sesión tiene una duración de 2 horas, para un total de 6 horas de formación. </t>
  </si>
  <si>
    <t xml:space="preserve">Personal facilitador de las Oficinas Regionales o Municipales del CONANI a nivel local. </t>
  </si>
  <si>
    <t xml:space="preserve">1. Identificación de la comunidad y el espacio comunitario en donde se llevarán a cabo los procesos formativos.
2. Desarrollo de encuentros comunitarios para presentación del programa e identificación de las familias (PMT) beneficiarias, con apoyo de las juntas locales de protección, juntas de vecinos, líderes comunitarios.
3. Inscripción de participantes: llenado de ficha de registro para participación en el programa y consenso de periodicidad de los encuentros.
4. Implementación de pre-test
5. Implementación de talleres de sensibilización en crianza positiva con PMT; o de talleres de la Estrategia de ESI-C, Módulo Familias con los PMT, según corresponda.
6. Implementación de post-test
7. Implementación de instrumentos de seguimiento y evaluación de satisfacción ciudadana.
8. Encuentro de cierre del proceso formativo y entrega de certificado de participación. </t>
  </si>
  <si>
    <t xml:space="preserve">• Cada proceso formativo se realiza bajo la coordinación del equipo local junto con instancias locales (autoridades y organizaciones locales, líderes comunitarios). Tanto la determinación de espacios como de los tiempos/frecuencia de los encuentros se determinan y definen en consenso con los y las participantes, garantizando que los mismos faciliten la participación de cada uno/a en los encuentros pautados, por lo que este elemento se adapta a la disponibilidad y facilidad de cada territorio. Se prevé puedan realizarse ajustes en el calendario de ejecución, considerando factores externos, como fenómenos atmosféricos.
• El contenido del programa está adaptado a la población a la que se encuentra dirigida, según rango etario y características de los grupos conformados, y se ajusta según las valoraciones que se determinen en los pretest, considerando metodología y recursos educativos alternativos que favorezcan la implementación. </t>
  </si>
  <si>
    <t xml:space="preserve">• Contar con equipo facilitador capacitado y con competencias necesarias para impartir el programa.
• Realización de convocatorias claras, con todas las informaciones necesarias y con tiempo de anticipación para garantizar asistencia de los/as participantes.
• Compromiso de las familias (tanto NNA y PMT) en participar en las sesiones formativas, según los tiempos y horarios acordados.
• Espacios adecuados, accesibles y con condiciones favorables para el desarrollo de las sesiones formativas.
• Disponibildad de los materiales y recursos necesarios (en cantidad y tiempo) para el desarrollo de las sesiones.
• Apoyo de los aliados comunitarios para facilitar la coordinación local. </t>
  </si>
  <si>
    <t>Número de padres, madres, tutores, líderes comunitarios y actores clave que son sensibilizados, capacitados y acompañados</t>
  </si>
  <si>
    <t xml:space="preserve">Estrategia de Educación Sexual Integral en Contextos Comunitarios (ESI-C) - Módulo Familias.
La Estrategia ESI-C contempla un módulo para familias dirigido a padres, madres, tutores y líderes comunitarios. Los encuentros se desarrollan según programación en territorio, y pueden darse en días continuos, una vez o varias veces a la semana (dependerá de cada territorio y la coordinación realizada con la población/comunidad beneficiaria). </t>
  </si>
  <si>
    <t>Cada sesión tiene una duración de 2 horas, para un total de 14 horas de formación.</t>
  </si>
  <si>
    <t>Acciones comunes P45</t>
  </si>
  <si>
    <t>• Coordinación y articulación de los actores gubernamentales y no gubernamentales vinculados a la implementación de acciones para prevención y atención del embarazo en adolescentes y/o uniones tempranas.
• Seguimiento, monitoreo y evaluación intersectorial de la PPA y el programa presupuestario. 
• Fortalecimiento del Sistema de Protección y desarrollo de los mecanismos de gobernanza de la PPA en los espacios territoriales para la articulación intersectorial a favor de la prevención, atención y respuesta a casos de vulneración de derechos vinculados a uniones tempranas y embarazo en adolescentes.
• Diseño e implementación de campaña comunicacional a través de medios masivos y redes sociales para promoción y difusión de la PPA.</t>
  </si>
  <si>
    <t>No aplica.</t>
  </si>
  <si>
    <r>
      <rPr>
        <b/>
        <sz val="11"/>
        <color rgb="FF000000"/>
        <rFont val="Aptos Narrow"/>
        <family val="2"/>
      </rPr>
      <t xml:space="preserve">UE: CONANI
</t>
    </r>
    <r>
      <rPr>
        <sz val="11"/>
        <color rgb="FF000000"/>
        <rFont val="Aptos Narrow"/>
        <family val="2"/>
      </rPr>
      <t xml:space="preserve">
Dirección Ejecutiva </t>
    </r>
  </si>
  <si>
    <t xml:space="preserve">1. Desarrollo de encuentros de la Mesa de articulación intersectorial.
2. Desarrollo de encuentros de las Mesas Técnicas de convergencia según temáticas: ESI, Salud, Ruta Crítica de Protección. 
3. Encuentros bilaterales de seguimiento y coordinación intersectorial en el marco de la PPA. 
4. Implementación y seguimiento del Sistema de Indicadores para el Monitoreo y evaluación de la PPA. 
5. Acciones de seguimiento interistitucional del Programa 45 con las unidades ejecutoras participantes. 
6. Desarrollo de reuniones de coordinación y seguimiento con los Directorios Municipales del CONANI a nivel territorial y las Comisiones Especializadas Permanentes de la PPA. 
7. Implementación del Programa fortalecimiento de capacidades para la coordinación intersectorial.
8. Formación y seguimiento a la implementación de la Ruta crítica de Protección.
9. Realizar Foro/Seminario intersectorial de buenas prácticas y experiencias exitosas a favor de la prevención de UT y EA.
10. Desarrollo campaña comunicacional para la PPA. 
11. Participación en medios de comunicación para difusión y promoción de la PPA. </t>
  </si>
  <si>
    <t>• Asignación y participación activa de enlaces técnicos/operativos de las instituciones del GANA y las entidades socias en los espacios de articulación definidos.
• Cumplimiento de los compromisos y responsabilidades institucionales en el marco de la PPA para con los espacios de articulación.
• Realización de los espacios de capacitación correspondientes sobre las temáticas definidas.
• Realización de convocatorias claras, con todas las informaciones necesarias y con tiempos de anticipación para garantizar asistencia de los/as participantes.
• Definición de las herramientas y mecanismos de recolección de la información vinculadas a los sistemas de monitoreo, evaluación y seguimiento.
• Contar con un equipo técnico/consultor capacitado y con competencias necesarias para el desarrollo de los procesos formativos, la construcción técnica de productos y campañas.</t>
  </si>
  <si>
    <t>• Contar con el personal (capacidad operativa) para la coordinación de las acciones de direccionamiento y seguimiento.
• Desarrollar los procesos formativos y de socialización necesarios para el desarrollo de las acciones de coordinación y seguimiento con los actores clave involucrados.
• Contar con el compromiso de las entidades gubernamentales del GANA y las socias en los procesos de articulación, seguimiento e implementación de la política y los programas.
• Contar con los recursos técnicos y financieros para el desarrollo de las acciones programadas.
• Apoyo y participación de las diferentes instancias y niveles jerárquicos para favorecer la coordinación instersectorial y la toma de decisiones.</t>
  </si>
  <si>
    <t>Encuentros lúdicos educativos y acompañamiento (Clubes de Chicas, Juntes) .</t>
  </si>
  <si>
    <t>• Clubes de chicas: 2 horas por encuentro.
• Juntes: 4 horas por encuentro.</t>
  </si>
  <si>
    <t>Coordinadoras municipales, facilitadoras, psicólogas de apoyo, supervisoras de campo</t>
  </si>
  <si>
    <r>
      <rPr>
        <b/>
        <sz val="11"/>
        <color rgb="FF000000"/>
        <rFont val="Aptos Narrow"/>
        <family val="2"/>
        <scheme val="minor"/>
      </rPr>
      <t xml:space="preserve">UE: SUPÉRATE
</t>
    </r>
    <r>
      <rPr>
        <sz val="11"/>
        <color rgb="FF000000"/>
        <rFont val="Aptos Narrow"/>
        <family val="2"/>
        <scheme val="minor"/>
      </rPr>
      <t>Dirección de Acompañamiento Sociofamiliar</t>
    </r>
  </si>
  <si>
    <t>• Los clubes deben estar conformado por mínimo 25 participantes.
• Cada club debe estar acompañado por una facilitadora y una psicóloga de apoyo.
• El equipo orientador debe estar capacitado en la metodología de Clubes de Chicas para desarrollar el programa educativo.
• Se debe agotar el programa curricular, contemplados en el Manual de Contenido y Guía de Facilitación del Club de Chicas. Por cada módulo será aplicada una evaluación previa y posterior al contenido impartido. Del mismo modo, será aplicado en el encuentro 1 una evaluación previa enfocada en el conocimiento general del programa y al culminar la currícula educativa se impartirá una prueba de evaluación final.
• Las participantes de los clubes de chicas deben de cumplir con el mínimo establecido de asistencia para aplicar a la graduación.</t>
  </si>
  <si>
    <t>Las actividades del producto se han adaptado al perfil de las beneficiarias mediante grupos reducidos, acompañamiento psicosocial y el uso de una metodología educativa diseñada para su contexto. El equipo orientador está capacitado y se aplica un currículo con evaluaciones que permiten ajustar el proceso según el nivel de aprendizaje. 
En caso de que factores externos afecten la implementación del producto, se prevén ajustes como la modificación del calendario de sesiones, uso de recursos educativos alternativos o el fortalecimiento del apoyo psicosocial.</t>
  </si>
  <si>
    <t>• Facilitadoras y psicólogas disponibles y capacitadas.
• Participantes asistirán de forma regular a los encuentros
• Condiciones logísticas y de seguridad en los territorios permitirán el desarrollo de las sesiones.
• Los materiales y herramientas pedagógicas estarán disponibles según lo previsto. En el caso de Bebé, piénsalo bien, las herramientas pedagógicas incluyen los simuladores.</t>
  </si>
  <si>
    <t>• Disponibilidad presupuestaria.
• Las políticas públicas priorizan la prevención del embarazo adolescente.
• Participación activa de sociedad civil y sector privado.
• Existe coordinación interinstitucional efectiva entre salud, educación y protección social.
• Las adolescentes tienen acceso a información y servicios de prevención sin discriminación.</t>
  </si>
  <si>
    <t>Encuentros de sensibilización vivencial y educativa para la prevención de embarazos (Bebé Piensalo Bien).
Actividades donde las y los adolescentes cuidan un “bebé electrónico” que simula necesidades reales (llanto, alimentación, cambio de pañales, sueño, etc.) durante un período continuo (24-48 horas).</t>
  </si>
  <si>
    <t>Adolescentes de 12 a 17 años</t>
  </si>
  <si>
    <t>2 encuentros, más el cuidado del simulador</t>
  </si>
  <si>
    <t>Anual</t>
  </si>
  <si>
    <t>• Taller de entrega del simulador: 2 horas.
• Experiencia del bebé en casa: 48 horas.
• Taller de cierre y retroalimentación: 2 horas.</t>
  </si>
  <si>
    <t>• En centros educativos durante el periodo escolar.
• En espacios comunitarios durante las vacaciones.</t>
  </si>
  <si>
    <t>Juventud Supérate, facilitadoras, psicólogas, y/o educadoras</t>
  </si>
  <si>
    <t xml:space="preserve">• Articulación con centros educativos, servicios de salud y comunitarios para calendarizar las sesiones y definir roles.
• Selección de adolescentes entre 12 y 17 años, priorizando zonas con alta incidencia de embarazo y uniones tempranas. Se organizan grupos de 30- 55 estudiantes.
• Asegurar que los contenidos y materiales (muñecos simuladores, guías, dinámicas) respondan al contexto local, idioma y nivel educativo.
• Implementación curricular: taller de sensibilización y entrega de bebé simulador y captación de las experencias con el simulador.
• Actividades donde las y los adolescentes cuidan un “bebé electrónico” que simula necesidades reales (llanto, alimentación, cambio de pañales, sueño, etc.) durante un período continuo (24-48 horas).
• Espacios de conversación facilitados luego de la experiencia vivencial, donde se discute la corresponsabilidad parental, proyectos de vida, relaciones saludables, uso de anticonceptivos y derechos sexuales y reproductivos.
• Aplicación de instrumentos para medir el cambio en la comprensión, creencias y proyectos de vida antes y después del ciclo de encuentros. </t>
  </si>
  <si>
    <t xml:space="preserve">Las actividades del producto se han adaptado al perfil de los participantes mediante grupos reducidos, acompañamiento psicosocial y el uso de una metodología educativa diseñada para su contexto. El equipo orientador está capacitado y monitorean los resultados de los simuladores entregados en los encuentros. 
En caso de que factores externos afecten la implementación del producto, se prevén ajustes como la modificación del calendario de sesiones y uso de recursos educativos alternativos. </t>
  </si>
  <si>
    <t xml:space="preserve">Encuentros de sensibilización con padres, madres, tutores y liderazgos comunitarios para garantizar integralidad con las iniciativas dirigidas a niños, niñas y adolescentes. Se fortalecen las habilidades parentales y la creación de entornos seguros para los NNA. </t>
  </si>
  <si>
    <t>Coordinadoras Municipales, Facilitadoras, Psicólogas de Apoyo, Supervisoras de Campo</t>
  </si>
  <si>
    <r>
      <rPr>
        <b/>
        <sz val="11"/>
        <color rgb="FF000000"/>
        <rFont val="Aptos Narrow"/>
        <family val="2"/>
      </rPr>
      <t xml:space="preserve">UE: SUPÉRATE
</t>
    </r>
    <r>
      <rPr>
        <sz val="11"/>
        <color rgb="FF000000"/>
        <rFont val="Aptos Narrow"/>
        <family val="2"/>
      </rPr>
      <t>Dirección de Acompañamiento Sociofamiliar</t>
    </r>
  </si>
  <si>
    <t>Los grupos a intervenir deben estar conformados por al menos 25 participantes, acompañado por un facilitador capacitado en la metodología de sensibilización y prevención de embarazo y uniones tempranas, acorde a la zona de residencia, con la finalidad de realizar encuentros mensuales para garantizar un abordaje integral de la problemática, registrado en el formulario.</t>
  </si>
  <si>
    <t>Las actividades del producto se han adaptado al perfil de la familia y comunidad mediante grupos reducidos, acompañamiento psicosocial y el uso de una metodología educativa diseñada para su contexto. El equipo orientador está capacitado y se aplica un currículo con evaluaciones que permiten ajustar el proceso según el nivel de aprendizaje.
En caso de que factores externos afecten la implementación del producto, se prevén ajustes como la modificación del calendario de sesiones, uso de recursos educativos alternativos o el fortalecimiento del apoyo psicosocial.</t>
  </si>
  <si>
    <t>• Padres, madres y tutores interesados y dispuestos a participar en las orientaciones.
• Capacidad y formación adecuada del personal encargado de impartir la orientación.
• Apoyo de las comunidades y las instituciones locales para facilitar la participación activa en las orientaciones.
• Espacios adecuados donde se puedan llevar a cabo las orientaciones de forma segura y accesible.
• Compromiso de los participantes en implementar las prácticas y conocimientos adquiridos en sus hogares y comunidades.</t>
  </si>
  <si>
    <t>Personas adolescentes de 12 a 17 años reciben apoyo económico para la prevención de uniones tempranas y embarazo adolescente</t>
  </si>
  <si>
    <t>Número de adolescentes de 12 a 17 años que reciben apoyo económico para la prevención de uniones tempranas y embarazo adolescente</t>
  </si>
  <si>
    <t>Apoyo económico condicionado a la no deserción escolar y prevención de uniones temprana y embarazo adolescente (UTEA).
La entrega se hace por vía de transferencia/tarjeta según el cumplimiento de las condicionalidades establecidas (matriculación escolar, chequeo de salud preventiva integral, participación en actividades de habilidades para la vida).</t>
  </si>
  <si>
    <t>Adolescentes y hogares</t>
  </si>
  <si>
    <t>La entrega se hace por vía de transferencia/tarjeta. Por tanto, es un proceso que resulta prácticamente automático para el beneficiario.</t>
  </si>
  <si>
    <t>En las regionales de SUPÉRATE y los puntos solidarios de los siguientes municipios: SDE, SDO, Los Alcarrizos, DN, SDN, San Cristóbal, Barahona, Higüey, Santiago para recibir la tarjeta inicialmente. Luego, electrónico el apoyo económico.</t>
  </si>
  <si>
    <t>Personal de los puntos de servicios.</t>
  </si>
  <si>
    <t>(1) Realizar el proceso de análisis y selección de adolescentes que cumplen con los criterios de priorización, asegurando que los hogares beneficiarios sean identificados adecuadamente;
(2) Gestionar la firma de la carta compromiso por parte de los hogares cubiertos por la transferencia, como condición para recibir el beneficio;
(3) Solicitar la aplicación de novedades y ajustes pertinentes a la nómina, garantizando que la información esté actualizada;
(4) Solicitar la generación del oficio de nómina, documento clave para autorizar los pagos;
(5) Verificar que los datos contenidos en el oficio de nómina sean correctos y completos;
(6) Gestionar las validaciones formales necesarias, incluyendo firmas y sellos requeridos para su aprobación oficial; y
(7) Remitir el oficio de nómina conforme a la planificación establecida para proceder con el proceso de pago a los hogares seleccionados.</t>
  </si>
  <si>
    <t xml:space="preserve">• El apoyo económico condicionado actúa como un incentivo para favorecer la permanencia en el proceso formativo y reducir factores de riesgo vinculados a la unión temprana y el embarazo adolescente.
• Se diseñó y adecuó una transferencia monetaria condicionada adaptada a las necesidades de los y las adolescentes en condiciones de vulnerabilidad y riesgo de uniones tempranas.
• Las condicionalidades dan peso a salud integral, desarrollo de proyectos de vida alternativos y habilidades para la vida, así como acompañamiento sociofamiliar.
• Se integran dos vertientes: el apoyo económico y el acompañamiento a las personas adolescentes beneficiarias. </t>
  </si>
  <si>
    <t xml:space="preserve">Apoyo económico condicionado se entrega de manera oportuna para incentivar la permanencia en las actividades educativas. </t>
  </si>
  <si>
    <t>Sensibilización, formación y acompañamiento a través de los Centros de Promoción de Adolescentes. Incluye recorrido por el Centro y charlas de sensibilización y clases presenciales y virtuales para la formación de las/los adolescentes.</t>
  </si>
  <si>
    <t>• 1 recorrido en el Centro de Promoción para Adolescentes.
• 1 charla.</t>
  </si>
  <si>
    <t>• Recorrido en el Centro de Promoción de Salud Integral: 2 horas por recorrido.                               
• Charlas en los territorios: 1 hora y 45 minutos.</t>
  </si>
  <si>
    <t>Centros de Promoción de Salud Integral de Adolescentes (San Juan de la Maguana y Santo Domingo)</t>
  </si>
  <si>
    <t xml:space="preserve">Jóvenes multiplicadores </t>
  </si>
  <si>
    <r>
      <rPr>
        <b/>
        <sz val="11"/>
        <color rgb="FF000000"/>
        <rFont val="Aptos Narrow"/>
        <family val="2"/>
        <scheme val="minor"/>
      </rPr>
      <t xml:space="preserve">UE: Ministerio de la Mujer
</t>
    </r>
    <r>
      <rPr>
        <sz val="11"/>
        <color rgb="FF000000"/>
        <rFont val="Aptos Narrow"/>
        <family val="2"/>
        <scheme val="minor"/>
      </rPr>
      <t>Dirección de Derechos Integrales y los Centros de Promoción de Salud Integral de Adolescentes y las Oficinas Provinciales y Municipales del Ministerio de la Mujer</t>
    </r>
  </si>
  <si>
    <t>• Articulación con centros educativos, autoridades locales de territorios priorizados, líderes y lideresas comunitarias, familias y organizaciones de la sociedad civil vinculadas al temas.
• Implementación de estrategias y materiales para la transferencia metodológica y el fortalecimiento de capacidades conceptuales y técnicas en materia de salud integral de adolescentes y jóvenes, con perspectiva de igualdad de género, a instituciones locales y nacionales.​</t>
  </si>
  <si>
    <t>Estas intervenciones han sido adecuadas a las realidades específicas de los territorios priorizados, tomando en cuenta: 
• Enfoque integral y articulado, factores socioterritoriales de las comunidades donde se está implementando. 
En caso de eventos externos que puedan dificultar o limitar la implementación de las actividades —como emergencias sanitarias, crisis de seguridad comunitaria, desastres naturales o cambios en el entorno político/institucional— el Ministerio de la Mujer contempla las siguientes estrategias de adaptación:
• Modalidad híbrida de sensibilización: las capacitaciones y jornadas podrán desarrollarse también de manera virtual o semipresencial, utilizando plataformas digitales, redes sociales, grupos comunitarios en línea y materiales impresos o audiovisuales entregados en visitas territoriales.
• Fortalecimiento del trabajo interinstitucional: en situaciones de restricción operativa, se priorizará la articulación con otras instituciones del sistema de protección (CONANI, SNS, MINERD, alcaldías) para canalizar contenidos clave a través de sus redes y estructuras.
• Flexibilidad en el cronograma de actividades: se diseñan cronogramas escalonados y planes de contingencia por cada territorio, lo que permite reorganizar las intervenciones sin comprometer su cobertura ni su continuidad.</t>
  </si>
  <si>
    <t>• Disponibilidad de recursos humanos especializados: se contará con personal técnico con formación en enfoque de género, derechos humanos, salud integral y metodologías pedagógicas participativas. Esto incluye promotoras comunitarias, psicólogos/as, educadores/as y facilitadores con habilidades para el trabajo con adolescentes y familias en contextos vulnerables.
• Sostenibilidad financiera y presupuestaria: el financiamiento nacional o de cooperación internacional será suficiente y oportuno para cubrir los costos operativos de los Centros de Promoción, los materiales educativos, las jornadas territoriales y las campañas de comunicación previstas en el programa.
• Acceso seguro y continuidad operativa en los territorios priorizados: las condiciones de seguridad, orden público y estabilidad institucional permitirán la implementación continua de actividades presenciales en comunidades vulnerables. Asimismo, las comunidades contarán con entornos físicos adecuados o serán habilitados con apoyo interinstitucional para realizar las jornadas.
• Aceptación comunitaria y participación activa de actores locales: se espera que exista disposición positiva de las comunidades, incluyendo líderes locales, familias, centros educativos y organizaciones de base, para recibir y apoyar las actividades de ESI, habilidades para la vida y promoción de la salud integral, superando posibles resistencias culturales, ideológicas o religiosas.
• Disponibilidad de herramientas y materiales pedagógicos adecuados: los contenidos de ESI y promoción de la salud estarán actualizados, adaptados a la edad, género, diversidad y pertinencia cultural de los NNA, y que serán distribuidos en formatos accesibles (impresos, audiovisuales y digitales).</t>
  </si>
  <si>
    <t>• Capacidad institucional para el seguimiento y monitoreo de procesos:contar con mecanismos y herramientas para el registro nominal o estadístico de participantes, evaluación de procesos, aplicación de instrumentos pre y post test y retroalimentación sobre la calidad de las actividades implementadas.
• Articulación interinstitucional con el sistema de protección y el sector salud: coordinación efectiva entre el Ministerio de la Mujer y otras instituciones clave del sistema de protección (CONANI, SNS, MINERD, MSP, alcaldías), lo que facilitará la derivación de casos, el uso compartido de recursos logísticos y la implementación conjunta de jornadas comunitarias.</t>
  </si>
  <si>
    <t>Formación de multiplicadores/as en temas de igualdad, salud integral de adolescentes. Los encuentros se realizan 2 veces al mes durante 6 meses.</t>
  </si>
  <si>
    <t>Quincenal</t>
  </si>
  <si>
    <t>Cada encuentro tiene una duración de 2 horas.</t>
  </si>
  <si>
    <t>Sensibilización, formación y acompañamiento para la prevención de embarazos en adolescentes y uniones tempranas, con un enfoque transversal de género e igualdad.</t>
  </si>
  <si>
    <t>Cada taller tiene una duración de 4 horas.</t>
  </si>
  <si>
    <t>Facilitadoras/es</t>
  </si>
  <si>
    <t>• Formación de facilitadores/as comunitarios y técnicos institucionales: capacitación del personal del Ministerio de la Mujer y actores locales para facilitar procesos de formación y acompañamiento dirigidos a familias y líderes comunitarios así como otros actores clave como los docentes, garantizando metodologías participativas, sensibles al género y adecuadas al perfil de las poblaciones atendidas.
• Identificación, convocatoria y movilización de las personas participantes: mapeo de comunidades priorizadas, con énfasis en territorios de alta incidencia de uniones tempranas y embarazo adolescente; coordinación con liderazgos locales y actores del sistema de protección para la identificación de beneficiarios/as y la promoción de la participación activa de madres, padres, tutores y líderes comunitarios, así como docentes.
• Implementación de jornadas de sensibilización, formación y acompañamiento: realización de talleres, círculos de diálogo, sesiones formativas y encuentros vivenciales, presenciales y/o virtuales, con sesiones adaptadas a distintos perfiles, con herramientas lúdicas, materiales didácticos y espacios seguros para el intercambio de experiencias.
• Producción y distribución de materiales educativos y de sensibilización: elaboración y entrega de guías, folletos, audiovisuales y recursos adaptados para reforzar los contenidos trabajados en los espacios formativos y fomentar la apropiación de los contenidos.</t>
  </si>
  <si>
    <t>Se han utilizado materiales didácticos impresos y digitales diseñados con enfoque de género, interseccionalidad y pertinencia lingüística (cuando se requiere), con adaptaciones metodológicas para facilitar la inclusión de hombres, adultos mayores, personas con baja escolaridad y personas cuidadoras.
Ante factores externos que puedan afectar la entrega del producto —como emergencias sanitarias, eventos climáticos extremos, limitaciones de conectividad o inestabilidad en las comunidades— se contemplan medidas de ajuste flexibles y costo-eficientes. Entre ellas:
• Implementación de jornadas móviles y trabajo de campo descentralizado, a través de brigadas interinstitucionales o unidades móviles.
• Adaptación de los encuentros formativos a formato híbrido (presencial-virtual) o completamente virtual en casos necesarios, con apoyo de tecnologías disponibles en los territorios.
• Reducción del tamaño de los grupos o reprogramación de encuentros según la disponibilidad local.
• Coordinación con liderazgos comunitarios para reforzar el seguimiento en situaciones de difícil acceso o baja participación.
• Incorporación de herramientas asincrónicas, como cápsulas radiales, cuadernillos y videos educativos, para mantener el proceso formativo en contextos adversos.</t>
  </si>
  <si>
    <t>• Compromiso institucional sostenido del Ministerio de la Mujer y de los actores del sistema de protección para liderar y ejecutar acciones formativas con enfoque territorial, articulado y con enfoque de derechos.
• Disponibilidad y asignación oportuna de recursos humanos y financieros que garanticen la logística de implementación, incluyendo personal técnico capacitado, materiales didácticos, transporte, y alimentación en zonas de difícil acceso.
• Participación activa de líderes comunitarios y redes de apoyo locales, quienes funcionan como aliados clave para la movilización social, la convocatoria y la sostenibilidad de los procesos formativos.
• Interés y disposición de participación por parte de las familias y personas cuidadoras, con reconocimiento del valor de los contenidos propuestos y la pertinencia cultural de los enfoques metodológicos aplicados.
• Condiciones mínimas de seguridad, infraestructura comunitaria y estabilidad social que permitan el desarrollo de los procesos formativos de manera continua y sin interrupciones por factores externos o conflictos territoriales.
• Estrategias de comunicación adecuadas y culturalmente pertinentes que garanticen el acceso a la información, promuevan la convocatoria e incrementen la sensibilización en las comunidades 
• Capacidad del Ministerio de la Mujer de implementar procesos de monitoreo y evaluación, que permitan dar seguimiento a los resultados esperados, identificar barreras en tiempo real y ajustar las actividades según el contexto.</t>
  </si>
  <si>
    <t>• Existencia de voluntad política y respaldo institucional al más alto nivel del Ministerio de la Mujer y del conjunto de instituciones del sistema de protección, que asegure la priorización sostenida de las acciones formativas como parte del enfoque preventivo de la política pública.
• Adecuada articulación interinstitucional en los niveles nacional, provincial y municipal, que permita integrar los contenidos en los programas territoriales del GANA-RD, evitando duplicidades y asegurando complementariedad con intervenciones de CONANI, MINERD, MSP, y otras entidades relevantes.
• Cobertura presupuestaria suficiente, sostenible y oportuna, que garantice la continuidad de los procesos formativos, la dotación de materiales pedagógicos, la movilidad del personal técnico y la operatividad logística en los territorios priorizados.
• Disponibilidad de recursos humanos capacitados y con enfoque de derechos para facilitar procesos formativos de calidad, culturalmente pertinentes y adaptados a las realidades específicas de las familias, cuidadores y comunidades en contextos de alta vulnerabilidad.
• Participación activa y sostenida de los actores comunitarios y redes locales, incluyendo juntas de vecinos, liderazgos religiosos, organizaciones de base y movimientos sociales, quienes cumplen un rol clave en la legitimación social de los mensajes, la convocatoria y el seguimiento de los aprendizajes.</t>
  </si>
  <si>
    <t>Actores clave del sistema local y nacional de protección de NNA fortalecidos en igualdad de género, salud integral y prevención de prácticas nocivas para adolescentes</t>
  </si>
  <si>
    <t>Número de instituciones acompañadas y asistidas</t>
  </si>
  <si>
    <t xml:space="preserve">Acciones de sensibilización, formación y acompañamiento, estrategia de comunicación y difusión, materiales informativos y entrega de materiales de promoción e información de interés para las instituciones locales y nacionales de protección de NNA. </t>
  </si>
  <si>
    <t>Personal ténico institucional</t>
  </si>
  <si>
    <t>Cada sesión tiene una duración de 2 horas.</t>
  </si>
  <si>
    <t>Espacios comunitarios gestionados a nivel local, por lo que varía según coordinación y disponibilidad en cada territorio.
Hoteles y salones de eventos.</t>
  </si>
  <si>
    <t>• Acciones para promover, acompañar y dar asistencia técnica a instituciones, para la transversalización de la igualdad de género en documentos, propuestas y actividades, y para el fortalecimiento de la articulación interinstitucional en el marco de la PPA.​
• Convocatorias a instituciones locales y nacionales.
• Implementación de talleres y jornadas de capacitación.</t>
  </si>
  <si>
    <t>• El perfil de los beneficiarios contempla a personal técnico y decisor de instituciones públicas (sector justicia, salud, protección, educación, desarrollo social), líderes comunitarios, representantes de organizaciones de base, redes de mujeres y actores del sistema nacional y local de protección. Para ello, se han desarrollado módulos formativos flexibles y adaptables, con enfoques interseccionales, perspectiva de género, y contenidos alineados con el marco normativo vigente, ajustados a los niveles de formación y funciones de los participantes.
• Las acciones formativas presenciales y virtuales se implementan en coordinación con las oficinas provinciales y municipales del Ministerio de la Mujer y de otras instituciones aliadas, asegurando una distribución geográfica equitativa y la incorporación de contextos locales diversos. Esto incluye materiales contextualizados culturalmente, metodologías participativas, recursos audiovisuales inclusivos y estrategias de formación en cascada con facilitadores locales.
• En caso de presentarse factores externos que afecten la entrega del producto —como emergencias sanitarias, desastres naturales, cambios en la disponibilidad del personal institucional o situaciones de conflictividad territorial— las actividades pueden ser reprogramadas, virtualizadas o adaptadas en formato semipresencial, priorizando la continuidad de los procesos de formación y asistencia técnica. Asimismo, se cuenta con mecanismos de coordinación interinstitucional y apoyo desde niveles centrales para mitigar riesgos logísticos o de cobertura y asegurar la participación de los actores clave, sin comprometer la calidad del proceso formativo ni los objetivos del programa.
• Esta flexibilidad metodológica y territorial permite mantener el impacto y la pertinencia de las intervenciones, garantizando que los actores clave fortalecidos puedan cumplir un rol transformador en la prevención de las uniones tempranas y el embarazo en adolescentes, y en la garantía de entornos protectores para la niñez y adolescencia dominicana.</t>
  </si>
  <si>
    <t>• Disponibilidad y compromiso institucional: las instituciones del sistema de protección (Ministerio de Salud Pública, Ministerio de Educación, Procuraduría General de la República, Poder Judicial, CONANI, entre otras) facilitarán la participación de su personal técnico y operativo en las jornadas de capacitación, sensibilización y acompañamiento.
• Coordinación interinstitucional efectiva: existe una estructura de gobernanza funcional (como el GANA-RD y sus instancias locales) que permita articular agendas, convocatorias y metodologías comunes para el desarrollo de las actividades.
• Recursos técnicos y logísticos suficientes: el Ministerio de la Mujer y sus contrapartes contarán con los recursos humanos, materiales y tecnológicos necesarios para desplegar los módulos formativos en los territorios priorizados, incluyendo transporte, facilitadores capacitados, materiales didácticos y conectividad en caso de actividades virtuales.
• Sostenibilidad institucional del conocimiento: las instituciones fortalecerán sus capacidades internas para dar continuidad a los aprendizajes mediante mecanismos de formación en cascada, actualización periódica de contenidos y la incorporación de los enfoques trabajados en sus protocolos, procedimientos y cultura organizacional.</t>
  </si>
  <si>
    <t>• Marco normativo y político habilitante: vigencia y respaldo institucional de la Política Nacional de Prevención y Atención a las Uniones Tempranas y el Embarazo en Adolescentes (PPA) como instrumento rector, que garantiza la coherencia, legitimidad y obligatoriedad de las acciones de fortalecimiento de capacidades.
• Voluntad política y compromiso interinstitucional: compromiso sostenido de las entidades del sistema de protección (salud, justicia, educación, protección social, etc.) para priorizar la formación de sus actores clave, especialmente en enfoques de igualdad de género, derechos humanos, interseccionalidad y salud integral.
• Financiamiento público y cooperación técnica: el programa contará con la asignación presupuestaria y/o el respaldo de organismos de cooperación internacional para cubrir los costos operativos, logísticos y metodológicos de las intervenciones planificadas.
• Capacidad institucional instalada y disponibilidad de personal: las instituciones responsables tienen capacidad operativa y recurso humano suficiente, con perfiles técnicos adecuados, para participar activamente en los procesos de formación, réplica y aplicación de conocimientos en sus respectivos ámbitos de acción.
• Apropiación institucional de los enfoques trabajados: los aprendizajes derivados de estas acciones formativas serán institucionalizados y reflejados en normas, protocolos, servicios y mecanismos de atención y prevención, más allá de la duración puntual de las capacitaciones.</t>
  </si>
  <si>
    <t>Población adolescente recibe servicios de salud colectiva</t>
  </si>
  <si>
    <t xml:space="preserve">Número de establecimientos de salud monitoreados </t>
  </si>
  <si>
    <t>Entrega de normativas para la atención de adolescentes en el sistema de salud. Publicación y talleres de formación.</t>
  </si>
  <si>
    <t>Prestadores de servicios de salud</t>
  </si>
  <si>
    <t>Cada taller tiene una duración de 8 horas.</t>
  </si>
  <si>
    <t>• Documentos del repositorio publicados en línea.
• Capacitaciones presenciales en espacios comunitarios o salones de eventos.</t>
  </si>
  <si>
    <t>Equipo técnico programa adolescente / Focal DPS/DAS</t>
  </si>
  <si>
    <r>
      <rPr>
        <b/>
        <sz val="11"/>
        <color rgb="FF000000"/>
        <rFont val="Aptos Narrow"/>
        <family val="2"/>
      </rPr>
      <t xml:space="preserve">UE: Ministerio de Salud Pública </t>
    </r>
    <r>
      <rPr>
        <sz val="11"/>
        <color rgb="FF000000"/>
        <rFont val="Aptos Narrow"/>
        <family val="2"/>
      </rPr>
      <t xml:space="preserve"> 
Programa adolescentes</t>
    </r>
  </si>
  <si>
    <t>• Monitoreo con la herramienta interprogramática de adolescentes.
• Encuentros regionales para difusión de normativas de salud de los adolescentes.</t>
  </si>
  <si>
    <t>La entrega de normativas técnicas desde el Ministerio de Salud Pública a prestadores de servicios de salud ha sido diseñada considerando las características socioculturales, institucionales y geográficas del sistema nacional de salud. En este sentido, el proceso se ha adecuado al perfil de los beneficiarios directos —profesionales y técnicos de salud a nivel local, provincial y regional— mediante tres mecanismos principales:
• Contextualización del contenido técnico: las normativas integran lineamientos específicos en salud sexual y reproductiva con enfoque de derechos, género, interculturalidad y pertinencia etaria, adaptados a las necesidades de atención a adolescentes. Esto permite que los prestadores comprendan e implementen los estándares requeridos desde una lógica práctica y coherente con las realidades locales.
• Estrategia de distribución y acompañamiento técnico: la entrega de normativas no se limita al envío documental, sino que se acompaña de actividades de sensibilización, formación y asistencia técnica para su implementación, considerando la capacidad instalada del personal de salud y el nivel de descentralización operativa. Este modelo facilita la apropiación del contenido en establecimientos tanto urbanos como rurales.
• Instrumentos digitales y físicos diferenciados por territorio: en zonas con limitada conectividad o infraestructura, las normativas se entregan en formato físico y con soporte impreso de guías resumidas, mientras que en localidades con mayor acceso tecnológico, se facilita el uso de plataformas virtuales y repositorios institucionales.
Adaptaciones ante factores externos que impacten la entrega del producto: en caso de eventos externos que afecten la operatividad del sistema de salud —como desastres naturales, crisis sanitarias, restricciones logísticas o cambios institucionales—, se prevé la activación de mecanismos de contingencia para asegurar la entrega y apropiación de las normativas:
• Uso intensivo de medios digitales y móviles: en contextos de movilidad limitada, se intensificaría el uso de herramientas digitales (correo institucional, grupos de mensajería segura, webinars grabados) para hacer llegar el contenido normativo y las capacitaciones asociadas.
• Alianzas con estructuras territoriales y comunitarias: la coordinación con Direcciones Provinciales de Salud (DPS), Áreas de Salud (AS) y redes comunitarias permite utilizar canales alternos para la distribución y difusión, asegurando llegada efectiva en zonas remotas o con infraestructura crítica.
• Revisión y simplificación del contenido normativo: ante situaciones de emergencia o cambios en el entorno institucional, se podrían emitir versiones resumidas o guías operativas de rápida aplicación, para garantizar la continuidad técnica mínima mientras se restablece la operatividad completa.</t>
  </si>
  <si>
    <t>• Desarrollar los procesos formativos y de socialización necesarios para la ejecución de las acciones de coordinación y seguimiento con los actores claves involucrados.
• Disponer de los recursos técnicos y financieros para el desarrollo de las acciones programadas en los tiempos requeridos. 
• Apoyo y participación de las diferentes instancias y niveles jerárquicos para favorecer la coordinación instersectorial y la toma de decisiones en base a los resultados del monitoreo con la herramienta interprogramática.</t>
  </si>
  <si>
    <t>• Contar con personal capacitado para la coordinación de las acciones de monitoreo y seguimiento a la prestación del servicio de salud a la población objetivo y a la disponibilidad de los MAC.
• Contar con el compromiso de las entidades gubernamentales involucradas (SNS) en los procesos de articulación para el monitoreo de los servicios.
• Contar con personal técnico disponible para las jornadas de monitoreo y seguimiento. 
• Un cronograma efectivo, realista y pragmático para la implementación del monitoreo en los centros.
• Contar con mecanismos y herramientas para el registro nominal o estadístico de participantes, evaluación de procesos, aplicación de instrumentos pre y post test y retroalimentación sobre la calidad de las actividades implementadas.
• Articulación interinstitucional con el sistema de protección y el sector salud. 
• Disposición de las personas adolescentes participantes de adquirir los contenidos.</t>
  </si>
  <si>
    <t>Distribución de métodos anticonceptivos en la red de salud pública. Se entregan a las 9 regionales del SNS.</t>
  </si>
  <si>
    <t>Servicios Regionales de Salud</t>
  </si>
  <si>
    <t>La entrega se realiza durante 1 día en cada trimestre.</t>
  </si>
  <si>
    <t>Almacenes regionales</t>
  </si>
  <si>
    <t>Encargado almacén MSP</t>
  </si>
  <si>
    <t>• Visitas de supervisión de disponibilidad de MAC en almacenes regionales de salud.</t>
  </si>
  <si>
    <t>Adaptaciones ante factores externos que impacten la entrega del producto: en caso de eventos externos que afecten la operatividad del sistema de salud —como desastres naturales, crisis sanitarias, restricciones logísticas o cambios institucionales—, se prevé la activación de mecanismos de contingencia para asegurar la entrega y de los MAC.</t>
  </si>
  <si>
    <t>• Disponer de los recursos técnicos y financieros para el desarrollo de las acciones programadas en los tiempos requeridos. 
• Articulación efectiva con el Servicio Nacional de Salud para que los MAC lleguen a tiempo y en condiciones óptimas para su distribución a las/los adolescentes.</t>
  </si>
  <si>
    <t>Monitoreo, seguimiento y evaluación de los servicios brindados a los adolescente basado en las normativas vigentes y la guía programática. Se realizará en las 13 Direcciones Provinciales y de Área de Salud.</t>
  </si>
  <si>
    <t>Direcciones Provinciales y de Áreas de Salud</t>
  </si>
  <si>
    <t>La entrega se realiza durante 8 horas en cada trimestre.</t>
  </si>
  <si>
    <t>Establecimientos de salud</t>
  </si>
  <si>
    <t>Focal DPS/DAS</t>
  </si>
  <si>
    <t>• Jornadas de seguimiento a la oferta de atención integral de personas adolescentes según estándares de calidad en Servicios Regionales de Salud y DPS/DAS.</t>
  </si>
  <si>
    <t>Revisión y simplificación de las herramientas utilizadas para el monitoreo y seguimiento</t>
  </si>
  <si>
    <t>Disponer de los recursos técnicos y financieros para el desarrollo de las acciones programadas en los tiempos requeridos.</t>
  </si>
  <si>
    <t>Número de participantes en actividades educativas, informativas y participativas en salud y prevención de embarazo en adolescentes</t>
  </si>
  <si>
    <t>Campañas de información, educación, comunicación y difusión sobre la prevención del embarazo adolescente que incluye actividades educativas y participativas sobre autocuidado, salud mental, prevención de embarazos,  infecciones de transmisión sexual y hábitos saludables.
Se realizarán actividades de promoción, educativas de información y comunicación de forma recurrente y actividades en el marco de la conmemoración del embarazo en adolescentes durante septiembre.</t>
  </si>
  <si>
    <t>• Actividades recurrentes: 4 horas.
• Actividades conmemoración: 8 horas.</t>
  </si>
  <si>
    <t>En hoteles y centros comunales como clubes, iglesias, escuelas, colegios, etc.</t>
  </si>
  <si>
    <t>• Actividades de conmemoración del día nacional de prevención de embarazo en adolescentes.
• Actividades de información, educación y comunicación (IEC) sobre prevención de embarazo en el territorio.</t>
  </si>
  <si>
    <t>Uso intensivo de medios digitales y móviles: en contextos de movilidad limitada, se intensificaría el Uso de herramientas digitales (correo institucional, grupos de mensajería segura, webinars grabados) para hacer llegar el contenido y las capacitaciones asociadas.</t>
  </si>
  <si>
    <t>• Disponer de los recursos técnicos y financieros para el desarrollo de las acciones programadas en los tiempos requeridos. 
• Apoyo y participación de las diferentes instancias y niveles jerárquicos para favorecer la coordinación instersectorial y la toma de decisiones en base a los resultados del monitoreo con la herramienta interprogrmática.</t>
  </si>
  <si>
    <t>Adolescentes reciben servicios de atención integral de salud</t>
  </si>
  <si>
    <t>Porcentaje de adolescentes que reciben servicios integrales de salud, sexual y reproductiva, y/o psicosocial individual</t>
  </si>
  <si>
    <t>Atención médica integral:
• Consultas ginecológicas y reproductivas: exámenes preventivos, control de salud reproductiva, atención prenatal y postnatal (en caso de embarazo adolescente).
• Detección y manejo de infecciones de transmisión sexual (ITS): diagnóstico, tratamiento y prevención de ITS.
• Acceso a métodos anticonceptivos: orientación y provisión de anticonceptivos (píldoras, condones, inyecciones, entre otros...).
• Atención a la salud mental: evaluación y tratamiento de trastornos emocionales, depresivos, o ansiosos, con especial enfoque en salud mental adolescente.
También se capacitará al personal asistencial para brindar una atención respetuosa, confidencial y centrada en adolescentes.</t>
  </si>
  <si>
    <t>Se entregará un mínimo de 1 vez al año, aunque se recomienda entre 2 y 4 veces por año por cada adolescente, dependiendo de sus necesidades de atención.</t>
  </si>
  <si>
    <r>
      <t xml:space="preserve">• Consulta médica general (evaluación física, ginecológica, seguimiento): 30 a 45 minutos.
• Consejería en salud sexual y reproductiva: 20 a 40 minutos.
• Entrega o cambio de método anticonceptivo: 15 a 30 minutos.
• Atención psicológica o psicosocial: 45 a 60 minutos.
Duración total por entrega del producto (atención integral):
Cuando la adolescente accede a un servicio integral que incluye consulta médica, consejería y acceso a métodos anticonceptivos en una misma visita, la duración estimada total es de aproximadamente 60 a 90 minutos por entrega.
Variaciones posibles en la duración:
</t>
    </r>
    <r>
      <rPr>
        <b/>
        <sz val="11"/>
        <rFont val="Aptos Narrow"/>
        <family val="2"/>
      </rPr>
      <t xml:space="preserve">Mayor duración (hasta 2 horas o más): </t>
    </r>
    <r>
      <rPr>
        <sz val="11"/>
        <rFont val="Aptos Narrow"/>
        <family val="2"/>
      </rPr>
      <t xml:space="preserve">Si la adolescente requiere atención psicológica o presenta un caso complejo (como embarazo, violencia de género, ITS); o si se combinan múltiples servicios en una sola sesión (consulta médica + consejería + entrega de anticonceptivos + evaluación psicosocial).
</t>
    </r>
    <r>
      <rPr>
        <b/>
        <sz val="11"/>
        <rFont val="Aptos Narrow"/>
        <family val="2"/>
      </rPr>
      <t xml:space="preserve">Menor duración (30 a 45 minutos):
</t>
    </r>
    <r>
      <rPr>
        <sz val="11"/>
        <rFont val="Aptos Narrow"/>
        <family val="2"/>
      </rPr>
      <t>Si se trata de una visita de seguimiento o renovación de métodos anticonceptivos sin necesidad de consulta médica completa.</t>
    </r>
  </si>
  <si>
    <t>Establecimientos del sistema público de salud en los territorios priorizados.</t>
  </si>
  <si>
    <t>Personal involucrado:
• Médico/a general
• Ginecólogo
• Enfermero/a
• Psicólogo/a
• Consejero en salud</t>
  </si>
  <si>
    <t>UE: Servicio Nacional de Salud</t>
  </si>
  <si>
    <t>Prestación del servicio (atención integral)
• Evaluación médica inicial: control general de salud, evaluación ginecológica (si corresponde), pesquisa de ITS, orientación en anticoncepción.
• Consejería en salud sexual y reproductiva: información sobre métodos anticonceptivos, derechos sexuales y reproductivos, prevención de embarazo y VIH/ITS.
• Entrega de métodos anticonceptivos: provisión según elección informada y evaluación clínica.
• Apoyo psicológico: sesiones individuales o grupales, contención emocional, identificación de riesgos en salud mental.
• Intervención social: diagnóstico de entorno familiar, situación educativa y condiciones de vulnerabilidad (cuando sea necesario).
• Actividades educativas y preventivas: talleres, charlas o sesiones grupales sobre autocuidado, autoestima, relaciones sanas, violencia, etc.</t>
  </si>
  <si>
    <t>Las actividades que conforman la entrega del producto se han diseñado con base en un enfoque centrado en las y los adolescentes, considerando sus características etarias, sociales, culturales y territoriales.
Adecuación al perfil de los beneficiarios:
• Se implementan espacios diferenciados para adolescentes en centros de salud, que garantizan privacidad, trato respetuoso y confidencialidad.
• Las intervenciones se desarrollan en un lenguaje claro, no técnico, con enfoque de derechos, género, interculturalidad y diversidad sexual.
• Se capacita al personal en competencias específicas para la atención de adolescentes.
• Se incorpora atención psicosocial para abordar aspectos como salud mental, violencia, identidad, presión social o familiar.
Modificaciones ante factores externos que afecten la entrega del producto
En caso de que surjan factores externos que impacten la entrega (emergencias sanitarias, crisis sociales, desastres naturales, problemas de acceso o seguridad), las actividades pueden adaptarse de la siguiente manera:
Posibles ajustes operativos:
• Reprogramación flexible de citas o turnos para asegurar continuidad del servicio.
• Fortalecimiento del trabajo en red con servicios sociales, educativos o comunitarios, para compensar la reducción en capacidad instalada.
• Distribución comunitaria de métodos anticonceptivos, cuando se suspenden atenciones presenciales.
• Refuerzo en la atención de salud mental, especialmente en contextos de emergencia o estrés prolongado.</t>
  </si>
  <si>
    <t>• Institucional: personal capacitado, insumos disponibles, coordinación intersectorial
• Infraestructura y acceso: centros habilitados, accesibilidad geográfica
• Sociales y culturales: confianza adolescente, no estigmatización, apoyo comunitario.
• Contexto externo: estabilidad sanitaria y política, sin emergencias graves.</t>
  </si>
  <si>
    <t>• Disponibilidad de personal de salud capacitado en atención diferenciada para adolescentes.
• Colaboración de las familias y comunidades, que facilite el acceso de los adolescentes a los servicios.
• Disponibilidad de insumos y recursos (materiales educativos, métodos anticonceptivos, medicamentos, etc.).
• Confidencialidad garantizada en la atención, lo que fomenta la confianza de los adolescentes en el sistema de salud.
• Participación de los adolescentes.
• Lugar físico y geográfico adecuado.
• Coordinación intersectorial sostenida, estabilidad institucional y normativa, apoyo político, financiamiento y sostenibilidad.</t>
  </si>
  <si>
    <t>Número de adolescentes que reciben servicios integrales de salud, sexual y reproductiva, y/o psicosocial individual</t>
  </si>
  <si>
    <t>Actividades educativas y participativas sobre autocuidado, salud mental, prevención de embarazos y uniones tempranas, infecciones de transmisión sexual y hábitos saludables.
Difusión de información adaptada y accesible para adolescentes, utilizando medios digitales y comunitarios.
Se brindará consejería en salud sexual y reproductiva y talleres grupales o sesiones educativas.</t>
  </si>
  <si>
    <t>Adolescentes y familias</t>
  </si>
  <si>
    <t>Se entregará un mínimo de 1 vez al año.</t>
  </si>
  <si>
    <t>• Consejería en salud sexual y reproductiva: 20 a 40 minutos.
• Talleres grupales o sesiones educativas: 60 a 90 minutos.</t>
  </si>
  <si>
    <t>Establecimientos del sistema público de salud en los territorios priorizados. En algunos casos, en espacios comunitarios o escolares habilitados para la atención de adolescentes.</t>
  </si>
  <si>
    <t>• Consejería en salud sexual y reproductiva: información sobre métodos anticonceptivos, derechos sexuales y reproductivos, prevención de embarazo y VIH/ITS.
• Apoyo psicológico: sesiones individuales o grupales, contención emocional, identificación de riesgos en salud mental.
• Actividades educativas y preventivas: talleres, charlas o sesiones grupales sobre autocuidado, autoestima, relaciones sanas, violencia, etc.</t>
  </si>
  <si>
    <t>Adecuación de las actividades al perfil de los beneficiarios y a la localidad
Las actividades que conforman la entrega del producto se han diseñado con base en un enfoque centrado en las y los adolescentes, considerando sus características etarias, sociales, culturales y territoriales.
Adecuación al perfil de los beneficiarios:
• Las intervenciones se desarrollan en un lenguaje claro, no técnico, con enfoque de derechos, género, interculturalidad y diversidad sexual.
• Se capacita al personal en competencias específicas para la atención de adolescentes.
• Se incorpora atención psicosocial para abordar aspectos como salud mental, violencia, identidad, presión social o familiar.</t>
  </si>
  <si>
    <t>Ficha técnica de indicadores de producto</t>
  </si>
  <si>
    <t>Duplique y complete esta hoja para cada uno de los indicadores de productos definidos en la hoja "12. Prod".</t>
  </si>
  <si>
    <t>10 - Niños, niñas y adolescentes participan de programas de formación y sensibilización en educación sexual integral (ESI)</t>
  </si>
  <si>
    <t>Insertar el código y nombre del producto en el formato XXXX - Nombre del producto.</t>
  </si>
  <si>
    <t>0. Información del producto</t>
  </si>
  <si>
    <t>a) Descripción del producto</t>
  </si>
  <si>
    <t>Implementación de programas de formación y sensibilización en educación integral en sexualidad (EIS) con base científica y en estándares establecidos a nivel nacional e internacional. Contempla el desarrollo de intervenciones de sensibilización y formación dentro del contexto comunitario dirigido a niños, niñas y adolescentes entre 10 y 18 años, que buscan contribuir a la formación y empoderamiento en temas de salud sexual y reproductiva, autocuidado, prevención de violencia, uniones tempranas (UT) y embarazo adolescente (EA) para la toma de decisiones informadas y el desarrollo de proyectos de vida alternativos a UT y EA. La intervención se realiza a través del Programa de sensibilización en ESI, la  Estrategia de Educación Sexual Integral en Contextos Comunitario (ESI-C) y charlas sobre ESI y prevención de UT y EA, según grupos etarios y territorios priorizados por la Política de Prevención a las Uniones Tempranas y el Embarazo en Adolescentes (PPA).</t>
  </si>
  <si>
    <t>Detalle que debe precisar qué bien o servicio brinda el producto; debe ayudar a entender qué se entrega a los beneficiarios a través de la intervención.</t>
  </si>
  <si>
    <t>El indicador forma parte del sistema de seguimiento del programa presupuestario de Prevención y atención del embarazo adolescente y las uniones tempranas y la Política de Prevención a las Uniones Tempranas y el Embarazo en Adolescentes (PPA).</t>
  </si>
  <si>
    <t>El indicador se utiliza para medir el nivel de alcance o cobertura del servicio.</t>
  </si>
  <si>
    <t>Dirección de Desarrollo Territorial y Supervisión / Departamento de Gestión Territorial</t>
  </si>
  <si>
    <t>Mide la participación de niños, niñas y adolescentes en los programas de formación y talleres de sensibilización sobre educación sexual integral y habilidades para la vida que el CONANI desarrolla en el contexto comunitario.</t>
  </si>
  <si>
    <t>Sumatoria de niños, niñas y adolescentes que participan los programas de educación integral en sexualidad y habilidades para la vida en el contexto comunitario en el periodo t</t>
  </si>
  <si>
    <t>Número de niños, niñas y adolescentes que participan en alguno de los programas de educación integral en sexualidad y habilidades para la vida en el contexto comunitario que desarrolla el CONANI en los territorios priorizados para implementación durante un periodo.</t>
  </si>
  <si>
    <t>Número</t>
  </si>
  <si>
    <t>Edad, sexo y localidad</t>
  </si>
  <si>
    <r>
      <t xml:space="preserve">Fecha aproximada en que se publica el resultado de la medición del indicador. Se coloca de forma genérica considerando la periodicidad de medición establecida (que se denominará </t>
    </r>
    <r>
      <rPr>
        <i/>
        <sz val="12"/>
        <color rgb="FF000000"/>
        <rFont val="Aptos Narrow"/>
        <family val="2"/>
      </rPr>
      <t>t</t>
    </r>
    <r>
      <rPr>
        <sz val="12"/>
        <color rgb="FF000000"/>
        <rFont val="Aptos Narrow"/>
        <family val="2"/>
      </rPr>
      <t xml:space="preserve">). Por ejemplo, </t>
    </r>
    <r>
      <rPr>
        <i/>
        <sz val="12"/>
        <color rgb="FF000000"/>
        <rFont val="Aptos Narrow"/>
        <family val="2"/>
      </rPr>
      <t xml:space="preserve">t+1 </t>
    </r>
    <r>
      <rPr>
        <sz val="12"/>
        <color rgb="FF000000"/>
        <rFont val="Aptos Narrow"/>
        <family val="2"/>
      </rPr>
      <t>se refiere al siguiente periodo, que podría ser el trimestre o año siguiente.</t>
    </r>
  </si>
  <si>
    <t>Informe y matriz de participantes</t>
  </si>
  <si>
    <t>Ascendente</t>
  </si>
  <si>
    <t>d) Tipo de meta</t>
  </si>
  <si>
    <t>Acumulada</t>
  </si>
  <si>
    <t>Tipo de agregación anual de la producción trimestral. Acumulada: la producción trimestral se suma o acumula para el total del año; flujo: se considera el valor del último trimestre como el total del año; fija: el valor de cada trimestre es igual entre sí e igual al total del año; promediada: el total del año se calcula con un promedio simple de los trimestres.</t>
  </si>
  <si>
    <t>Número de niños, niñas y adolescentes que participan los programas de educación integral en sexualidad y habilidades para la vida en el contexto comunitario en el periodo t</t>
  </si>
  <si>
    <t>Total de niños, niñas y adolescentes (NNA) que han sido incorporados en actividades de educación sexual integral (ESI) dentro de un periodo determinado.</t>
  </si>
  <si>
    <t>Listados de registro general del programa</t>
  </si>
  <si>
    <t>Departamento de Gestión Territorial</t>
  </si>
  <si>
    <t>Pazzis Paulino</t>
  </si>
  <si>
    <t>02 - Niños, niñas y adolescentes participan de programas de formación y sensibilización en educación sexual integral (ESI)</t>
  </si>
  <si>
    <t>El indicador se utiliza para medir el nivel de finalización de los programas de formación implementados.</t>
  </si>
  <si>
    <t>Mide el nivel de finalización de los ciclos formativos de los programas de educación integral en sexualidad y habilidades para la vida que se desarrollan en el contexto comunitario.</t>
  </si>
  <si>
    <t>(Número de niños, niñas y adolescentes que completan al menos el 80% de las sesiones del ciclo formativo de los programas de educación integral en sexualidad y habilidades para la vida en el contexto comunitario en el periodo t) / (Número de niños, niñas y adolescentes que inician un ciclo formativo de los programas de educación integral en sexualidad y habilidades para la vida en el contexto comunitario en el periodo t) x 100</t>
  </si>
  <si>
    <t>Proporción de niños, niñas y adolescentes que completan (finalizan) el ciclo formativo con al menos el 80% de participación de las sesiones formativas en alguno de los programas de educación integral en sexualidad y habilidades para la vida en el contexto comunitario que desarrolla el CONANI con relación al total de niños, niñas y adolescentes que inician el proceso de formación durante un periodo.</t>
  </si>
  <si>
    <t>Fija</t>
  </si>
  <si>
    <t>Número de niños, niñas y adolescentes que completan al menos el 80% de las sesiones del ciclo formativo de los programas de educación integral en sexualidad y habilidades para la vida en el contexto comunitario en el periodo t</t>
  </si>
  <si>
    <t>Número de niños, niñas y adolescentes que inician un ciclo formativo de los programas de educación integral en sexualidad y habilidades para la vida en el contexto comunitario en el periodo t</t>
  </si>
  <si>
    <t>Total de niños, niñas y adolescentes (NNA) que completan el 80% de las sesiones de alguno de los programas de formación y sensibilización de ESI en un periodo determinado.</t>
  </si>
  <si>
    <t>Total de niños, niñas y adolescentes (NNA) que se inscriben e inician el proceso formativo en alguno de los programas de formación y sensibilización de ESI en un periodo determinado.</t>
  </si>
  <si>
    <t>Listados de registro de asistencia</t>
  </si>
  <si>
    <t>Listado de inscripción de NNA y que inician el proceso formativo</t>
  </si>
  <si>
    <t>La proyección de la meta considera informaciones históricas sobre el porcentaje de finalización en los programas que ha implementado el CONANI hasta la fecha. Esta información no se encuentra sistematizada en medios de verificación específicos, pero se toma como referencia para considerar el nivel de deserción de los NNA que inician el programa y los que finalizan con la cantidad mínima de sesiones completadas requerida para validar su participación.</t>
  </si>
  <si>
    <t>08 - Niños, niñas y adolescentes incorporados a programas y actividades de animación sociocultural y participación para el desarrollo de habilidades sociales, construcción de ciudadanía y proyectos de vida alternativos</t>
  </si>
  <si>
    <t>Promoción del desarrollo integral de niños, niñas y adolescentes (NNA) mediante su incorporación a programas de animación sociocultural y participación comunitaria. Las acciones previstas se centran en el fortalecimiento de habilidades sociales, la construcción de ciudadanía activa y la formulación de proyectos de vida alternativos, desde un enfoque de derechos, inclusión y equidad. Se promueve a través de talleres de arte, cultura, deporte, y favorece a la creación de entornos seguros y protectores que promuevan la participación significativa de los NNA.</t>
  </si>
  <si>
    <t>Mide la participacipon de niños, niñas y adolescentes en los programas y actividades de animación sociocultural y de desarrollo de habilidades sociales, construcción de ciudadanía y proyectos de vida alternativos. Se utiliza para conocer el nivel de alcance o cobertura del servicio.</t>
  </si>
  <si>
    <t>Sumatoria de niños, niñas y adolescentes integrados en programas y actividades de animación sociocultural y participación en el periodo t</t>
  </si>
  <si>
    <t>Número de niños, niñas y adolescentes que participan en programas y actividades de animación sociocultural y participación durante un periodo.</t>
  </si>
  <si>
    <t>Edad, sexo, localidad</t>
  </si>
  <si>
    <t xml:space="preserve">Informe con matriz de participantes </t>
  </si>
  <si>
    <t>Número de niños, niñas y adolescentes integrados en programas y actividades de animación sociocultural y participación en el periodo t</t>
  </si>
  <si>
    <t>Total de niños, niñas y adolescentes (NNA) que participan en alguno de los programas de animación sociocultural y participación comunitaria en un periodo determinado.</t>
  </si>
  <si>
    <t xml:space="preserve">Listados de registro de asistencia </t>
  </si>
  <si>
    <t>Mide el nivel de finalización de los ciclos formativos de los programas y actividades de animación sociocultural y participación para el desarrollo de habilidades sociales, construcción de ciudadanía y proyectos de vida alternativos.</t>
  </si>
  <si>
    <t>(Número de niños, niñas y adolescentes que completan al menos el 80% de las sesiones del ciclo formativo de los programas y actividades de animación sociocultural y participación en el periodo t) / (Número de niños, niñas y adolecentes que inician un ciclo formativo de los programas y actividades de animación sociocultural y participación en el periodo t) x 100</t>
  </si>
  <si>
    <t>Proporción de niños, niñas y adolescentes que completan (finalizan) el ciclo formativo con al menos el 80% de participación de las sesiones formativas en alguno de los programas y actividades de animación sociocultural y participación que desarrolla el CONANI con relación al total de niños, niñas y adolescentes que inician el proceso de formación durante un periodo.</t>
  </si>
  <si>
    <t>Número de niños, niñas y adolescentes que completan al menos el 80% de las sesiones del ciclo formativo de los programas y actividades de animación sociocultural y participación en el periodo t</t>
  </si>
  <si>
    <t>Número de niños, niñas y adolecentes que inician un ciclo formativo de los programas y actividades de animación sociocultural y participación en el periodo t</t>
  </si>
  <si>
    <t>Total de niños, niñas y adolescentes (NNA) que se inscriben e inician el proceso formativo en alguno de los talleres y programas de animación sociocultural y participación comunitaria en un periodo determinado.</t>
  </si>
  <si>
    <t>09 - Padres, madres, tutores, líderes comunitarios y actores clave reciben sensibilización, capacitación y acompañamiento en crianza positiva, habilidades parentales y creación de entornos protectores de los derechos de los NNA</t>
  </si>
  <si>
    <t>Implementación de programas de formación y sensibilización con las familias y líderes comunitarios, orientados a la transformación de comportamientos, patrones socioculturales y normas sociales y de género que perpetúan la violencia, las uniones tempranas y el embarazo en la adolescencia. En este marco se desarrollan el Programa de Crianza Positiva, la Estrategia de Educación Sexual Integral en Contextos Comunitario (ESI-C) - Módulo Familias y charlas de sensibilización dirigidas a padres, madres, tutores y líderes comunitarios. enfocan los contenidos en estrategias para una crianza asertiva, con amor y respeto, habilidades parentales, prevención de la violencia, situaciones de riesgo, uniones y embarazos en la adolescencia, así como en educación sexual integral para esta población, que apoyen el abordaje de estos temas desde el hogar y desde el rol de las familias, y a la creación y promoción de entornos seguros y protectores que garanticen el ejercicio pleno de los derechos de niños, niñas y adolescentes (NNA).</t>
  </si>
  <si>
    <t>Mide la participación de padres, madres, tutores y líderes comunitarios en los programas formativos del CONANI sobre capacidades y herramientas para la crianza positiva y la creación de entornos protectores de derechos de NNA con el fin de cambiar las normas sociales y culturales que propician la violencia, las uniones tempranas y los embarazos en la adolescencia. Se utiliza para conocer el nivel de alcance o cobertura del servicio.</t>
  </si>
  <si>
    <t>Sumatoria de padres, madres, tutores y líderes comunitarios que son capacitados y sensibilizados en alguno de los programas de formativos en el periodo t</t>
  </si>
  <si>
    <t>Número de padres, madres, tutores y líderes comunitarios que participan en alguno de los programas de formativos desarrollados por el CONANI durante un periodo.</t>
  </si>
  <si>
    <t>Número de padres, madres, tutores y líderes comunitarios que son capacitados y sensibilizados en alguno de los programas de formativos en el periodo t</t>
  </si>
  <si>
    <t>Total de padres, madres, tutores y líderes comunitarios que participan en el ciclo formativo en alguno de los programas desarrollados por el CONANI durante un periodo determinado.</t>
  </si>
  <si>
    <t>Mide el nivel de finalización de los ciclos formativos de los programas de capacitación y sensibilización dirigidos a padres, madres, tutores, líderes comunitarios y actores clave sobre capacidades y herramientas para la crianza positiva y la creación de entornos protectores de derechos de NNA.</t>
  </si>
  <si>
    <t>(Número de padres, madres, tutores y líderes comunitarios que completan al menos el 80% de las sesiones del ciclo formativo en alguno de los programas de capacitación y sensibilización en el periodo t) / (Número de padres, madres, tutores y líderes comunitarios que inician un ciclo formativo en alguno de los programas de capacitación y sensibilización en el periodo t) x 100</t>
  </si>
  <si>
    <t>Proporción de padres, madres, tutores y líderes comunitarios que completan (finalizan) el ciclo formativo con al menos el 80% de participación de las sesiones formativas en alguno de los programas de capacitación y sensibilización que desarrolla el CONANI con relación al total de padres, madres, tutores y líderes comunitarios que inician el proceso de formación durante un periodo.</t>
  </si>
  <si>
    <t xml:space="preserve">Número de padres, madres, tutores y líderes comunitarios que completan al menos el 80% de las sesiones del ciclo formativo en alguno de los programas de capacitación y sensibilización en el periodo t </t>
  </si>
  <si>
    <t>Número de padres, madres, tutores y líderes comunitarios que inician un ciclo formativo en alguno de los programas de capacitación y sensibilización en el periodo t</t>
  </si>
  <si>
    <t>Total de padres, madres, tutores y líderes comunitarios que participan y completan el ciclo formativo en alguno de los programas desarrollados por el CONANI en un periodo determinado.</t>
  </si>
  <si>
    <t>Total de padres, madres, tutores y líderes comunitarios que se inscriben e inician un ciclo formativo en un periodo determinado.</t>
  </si>
  <si>
    <t>Listado de inscripción de PMT y que inician el proceso formativo</t>
  </si>
  <si>
    <t>La proyección de la meta considera informaciones históricas sobre el porcentaje de finalización en los programas que ha implementado el CONANI hasta la fecha. Esta información no se encuentra sistematizada en medios de verificación específicos, pero se toma como referencia para considerar el nivel de deserción de los PMT que inician el programa y los que finalizan con la cantidad mínima de sesiones completadas requerida para validar su participación.</t>
  </si>
  <si>
    <t>Programa lúdico educativo para la prevención de uniones tempranas y embarazo en adolescentes (UTEA) orientado a educación sexual integral, desarrollo de habilidades y competencias que permitan aprender a construir un proyecto de vida para alcanzar objetivos académicos y profesionales. Está dirigido a niños, niñas y adolescentes provenientes de hogares en situación de vulnerabilidad que habitan en comunidades priorizadas.</t>
  </si>
  <si>
    <t>El indicador forma parte del sistema de monitoreo y evaluación del programa Supérate, como instrumento de seguimiento de los componentes orientados a la promoción de derechos de niños, niñas y adolescentes en situación de vulnerabilidad.</t>
  </si>
  <si>
    <t>El indicador se utiliza para medir el nivel de alcance o cobertura del servicio. La información está dirigida principalmente a los equipos técnicos y de gestión de Supérate, tomadores de decisión y organismos de cooperación. Sus usos incluyen la planificación de intervenciones, la rendición de cuentas y la formulación o ajustes si son requeridos.</t>
  </si>
  <si>
    <t>Dirección de Acompañamiento Sociofamiliar</t>
  </si>
  <si>
    <t>Mide la participación de niños, niñas y adolescentes en las actividades de educación sexual integral (ESI) facilitadas por Supérate en el contexto comunitario. Se utiliza para conocer el nivel de alcance o cobertura del servicio.</t>
  </si>
  <si>
    <t>Sumatoria de niños, niñas y adolescentes que participan en las iniciativas para la prevención de las uniones tempranas y el embarazo adolescente en el periodo t</t>
  </si>
  <si>
    <t>Número de niños, niñas y adolescentes que participan en las actividades de educación integral en sexualidad en el contexto comunitario que desarrolla el Programa Supérate durante un periodo.</t>
  </si>
  <si>
    <t xml:space="preserve">Número </t>
  </si>
  <si>
    <t>Semestral</t>
  </si>
  <si>
    <t>15 días calendario posterior al cierre del semestre</t>
  </si>
  <si>
    <t>Sistema de información Programa Supérate</t>
  </si>
  <si>
    <t>Número de niños, niñas y adolescentes que participan en las iniciativas para la prevención de las uniones tempranas y el embarazo adolescente en el periodo t</t>
  </si>
  <si>
    <t>Número de niños, niñas y adolescentes que residen en hogares en situación de vulnerabilidad o en comunidades priorizadas que participan en iniciativas orientadas a la prevención de uniones tempranas y embarazo en adolescentes (UTEA) en un periodo determinado. Incluye integración en talleres, programas educativos, actividades comunitarias y desarrollo de capacidades.</t>
  </si>
  <si>
    <t>Dirección de Acompañamiento Sociofamiliar / Dirección de Operaciones</t>
  </si>
  <si>
    <t>El indicador se utiliza para medir el nivel de finalización de los programas de formación implementados. La información está dirigida principalmente a los equipos técnicos y de gestión de Supérate, tomadores de decisión y organismos de cooperación. Sus usos incluyen la planificación de intervenciones, la rendición de cuentas y la formulación o ajustes si son requeridos.</t>
  </si>
  <si>
    <t>Mide el nivel de finalización de los ciclos formativos de los programas de educación integral en sexualidad que se desarrollan en el contexto comunitario. El análisis del indicador permite identificar brechas por edad, sexo o territorio y orientar acciones para mejorar la cobertura y continuidad educativa en esta temática.</t>
  </si>
  <si>
    <t>(Número de niños, niñas y adolescentes que completan el ciclo formativo de los programas de educación integral en sexualidad en el contexto comunitario en el periodo t) / (Número de niños, niñas y adolescentes que inician un ciclo formativo de los programas de educación integral en sexualidad en el contexto comunitario en el periodo t) x 100</t>
  </si>
  <si>
    <t>Proporción de niños, niñas y adolescentes que completan (finalizan) el ciclo formativo en alguno de los programas de educación integral en sexualidad en el contexto comunitario que desarrolla el Programa Supérate con relación al total de niños, niñas y adolescentes que inician el proceso de formación durante un periodo.</t>
  </si>
  <si>
    <t>Número de niños, niñas y adolescentes que completan el ciclo formativo de los programas de educación integral en sexualidad en el contexto comunitario en el periodo t</t>
  </si>
  <si>
    <t>Número de niños, niñas y adolescentes que inician un ciclo formativo de los programas de educación integral en sexualidad en el contexto comunitario en el periodo t</t>
  </si>
  <si>
    <t>Total de niños, niñas y adolescentes integrados en iniciativas de ESI en el Programa Supérate que finalizaron el ciclo formativo estipulado en un periodo determinado.</t>
  </si>
  <si>
    <t>Total de niños, niñas y adolescentes inscritos en iniciativas de ESI en el programa Supérate en un periodo determinado.</t>
  </si>
  <si>
    <t xml:space="preserve">Dirección de Acompañamiento Sociofamiliar </t>
  </si>
  <si>
    <t>03 - Padres, madres, tutores, líderes comunitarios y actores clave reciben sensibilización, capacitación y acompañamiento en crianza positiva, habilidades parentales y creación de entornos protectores de los derechos de los NNA</t>
  </si>
  <si>
    <t>Procesos de sensibilización, capacitación y acompañamiento dirigidos a padres, madres, tutores y liderazgos comunitarios de comunidades priorizadas. Estas acciones están orientadas a fortalecer sus habilidades en crianza positiva, el desarrollo de competencias parentales, la prevención de riesgos y la creación de entornos seguros y protectores para los derechos de niños, niñas y adolescentes (NNA).</t>
  </si>
  <si>
    <t>Mide la participación de padres, madres, tutores y liderazgos comunitarios de comunidades priorizadas en las iniciativas de sensibilización y acompañamiento dirigidas a prevenir la unión temprana y el embarazo en adolescentes (UTEA).</t>
  </si>
  <si>
    <t>Sumatoria de padres, madres, tutores y liderazgos comunitarios que participan en las iniciativas para la prevención de las uniones tempranas y el embarazo adolescente en el periodo t</t>
  </si>
  <si>
    <t>Número de padres, madres, tutores y liderazgos comunitarios que participan en las iniciativas para la prevención de las uniones tempranas y el embarazo adolescente durante un periodo.</t>
  </si>
  <si>
    <t>Número de padres, madres, tutores y liderazgos comunitarios que participan en las iniciativas para la prevención de las uniones tempranas y el embarazo adolescente en el periodo t</t>
  </si>
  <si>
    <t>Total de padres, madres, tutores y líderes comunitarios que residen en hogares en situación de vulnerabilidad o en comunidades priorizadas y que participan en iniciativas orientadas a la prevención de las uniones tempranas y el embarazo en adolescentes (UTEA) en un periodo determinado.</t>
  </si>
  <si>
    <t>Mide el nivel de finalización de los procesos de sensibilización, capacitación y acompañamiento dirigidos a padres, madres, tutores, líderes comunitarios y actores clave sobre capacidades y herramientas para la crianza positiva y la creación de entornos protectores de derechos de NNA.</t>
  </si>
  <si>
    <t>(Número de padres, madres, tutores, líderes comunitarios y actores clave que culminaron satisfactoriamente los procesos de sensibilización, capacitación y acompañamiento en el periodo t) / (Número de padres, madres, tutores, líderes comunitarios y actores clave que iniciaron los procesos de sensibilización, capacitación y acompañamiento en el periodo t) x 100</t>
  </si>
  <si>
    <t>Proporción de padres, madres, tutores, líderes comunitarios y actores clave que completan (finalizan) satisfactoriamente los procesos de sensibilización, capacitación y acompañamiento que desarrolla el Programa Supérate con relación al total de padres, madres, tutores, líderes comunitarios y actores clave que inician los procesos de sensibilización, capacitación y acompañamiento durante un periodo.</t>
  </si>
  <si>
    <t>Número de padres, madres, tutores, líderes comunitarios y actores clave que culminaron satisfactoriamente los procesos de sensibilización, capacitación y acompañamiento en el periodo t</t>
  </si>
  <si>
    <t>Número de padres, madres, tutores, líderes comunitarios y actores clave que iniciaron los procesos de sensibilización, capacitación y acompañamiento en el periodo t</t>
  </si>
  <si>
    <t>Número de padres, madres, tutores, líderes comunitarios y actores clave que han participado y finalizado completamente los procesos formativos y de acompañamiento en un periodo determinado.</t>
  </si>
  <si>
    <t>Número de padres, madres, tutores, líderes comunitarios y actores clave que han iniciado procesos de sensibilización, capacitación y acompañamiento en un periodo determinado.</t>
  </si>
  <si>
    <t>04 - Personas adolescentes de 12 a 17 años reciben apoyo económico para la prevención de uniones tempranas y embarazo adolescente</t>
  </si>
  <si>
    <t>Transferencias monetarias condicionadas (TMC) dirigidas a adolescentes de 12 a 17 años, por un monto de 5 mil pesos mensuales, con el propósito de promover la permanencia escolar, el empoderamiento personal y el desarrollo comunitario, a la vez que desincentivar las uniones tempranas y el embarazo adolescente.</t>
  </si>
  <si>
    <t>Mide la cobertura o alcance de la asistencia social otorgada a adolescentes entre 12 y 17 años a través de un apoyo económico específico que forma parte de la estrategia preventiva frente a las uniones tempranas y el embarazo adolescente.</t>
  </si>
  <si>
    <t>Sumatoria de adolescentes que reciben apoyo económico para la prevención de las uniones tempranas y el embarazo adolescente en el periodo t</t>
  </si>
  <si>
    <t>Número de adolescentes que reciben apoyo económico para la prevención de uniones tempranas y embarazo adolescente durante un periodo.</t>
  </si>
  <si>
    <t>Personas</t>
  </si>
  <si>
    <t>Sexo, localidad</t>
  </si>
  <si>
    <t>Número de adolescentes que reciben apoyo económico para la prevención de las uniones tempranas y el embarazo adolescente en el periodo t</t>
  </si>
  <si>
    <t>Total de adolescentes de 12 a 17 años de edad que reciben apoyo económico para la prevención de uniones temprana y prevención de embarazo provisto por Supérate en un periodo determinado.</t>
  </si>
  <si>
    <t>04 - Niños, niñas y adolescentes participan de programas de formación y sensibilización en educación sexual integral (ESI)</t>
  </si>
  <si>
    <t>Sensibilización y capacitación a niños, niñas y adolescentes en temas de salud integral, igualdad de género y prevención de uniones tempranas y embarazo en adolescentes, mediante procesos participativos, educativos y de fortalecimiento de capacidades que promuevan decisiones informadas y relaciones equitativas, contribuyendo a una cultura de respeto y bienestar para la población objetivo.</t>
  </si>
  <si>
    <t>El indicador forma parte del sistema de monitoreo y evaluación del Ministerio de la Mujer, como instrumento de seguimiento de las intervenciones en salud integral, igualdad de género y prevención de uniones tempranas y embarazo en adolescentes.</t>
  </si>
  <si>
    <t>Dirección de los Derechos Integrales de la Mujer - Centro de Promoción de la Salud Integral de Adolescentes</t>
  </si>
  <si>
    <t>Mide la participación de niños, niñas y adolescentes en las actividades de sensibilización y capacitación sobre educación sexual integral que el Ministerio de la Mujer desarrolla. Se utiliza para conocer el nivel de alcance o cobertura del servicio.</t>
  </si>
  <si>
    <t>Sumatoria de niños, niñas y adolescentes que participan en acciones de sensibilización y capacitación sobre educación sexual integral en el periodo t</t>
  </si>
  <si>
    <t>Número de niños, niñas y adolescentes que participan en alguna sensibilización o capacitación sobre educación integral en sexualidad que desarrolla el Ministerio de la Mujer durante un periodo.</t>
  </si>
  <si>
    <t>Edad, sexo</t>
  </si>
  <si>
    <t>Informes, listados de asistencia, fotografías</t>
  </si>
  <si>
    <t>Número de niños, niñas y adolescentes que participan en acciones de sensibilización y capacitación sobre educación sexual integral en el periodo t</t>
  </si>
  <si>
    <t>Total de niños, niñas y adolescentes que reciben formación y sensibilización en educación sexual integral, basado en un enfoque de derechos, género y salud que brinda información científica adecuada para su edad en un periodo determinado.</t>
  </si>
  <si>
    <t>Registros de asistencia, informes institucionales, fotografías.</t>
  </si>
  <si>
    <t>Dirección de Derechos Integrales / Centro de Promoción de Salud Integral de Adolescentes</t>
  </si>
  <si>
    <t>05 - Padres, madres, tutores, líderes comunitarios y actores clave reciben sensibilización, capacitación y acompañamiento en crianza positiva, habilidades parentales y creación de entornos protectores de los derechos de los NNA</t>
  </si>
  <si>
    <t>Procesos de sensibilización y capacitación en temas relacionados con la salud integral de los/as adolescentes dirigidos a madres, padres, tutores, líderes comunitarios y otros actores clave. Se abordan aspectos como la prevención del embarazo y las uniones tempranas, los derechos de los/as adolescentes y la violencia de género, con el objetivo de fortalecer sus capacidades para acompañar de manera efectiva a la población adolescente en su desarrollo integral.</t>
  </si>
  <si>
    <t>Mide la participación de padres, madres, tutores, líderes comunitarios y actores clave que reciben capacitación y formación sobre salud integral de adolescentes y uniones tempranas. Se utiliza para conocer el nivel de alcance o cobertura del servicio.</t>
  </si>
  <si>
    <t>Sumatoria padres, madres, tutores, líderes comunitarios y actores clave capacitados sobre salud integral de adolescentes y uniones tempranas en el periodo t</t>
  </si>
  <si>
    <t>Número de padres, madres, tutores, líderes comunitarios y actores clave que reciben capacitación durante un periodo.</t>
  </si>
  <si>
    <t xml:space="preserve">Ascendente </t>
  </si>
  <si>
    <t>Número de padres, madres, tutores, líderes comunitarios y actores clave capacitados sobre salud integral de adolescentes y uniones tempranas en el periodo t</t>
  </si>
  <si>
    <t>Total de padres, madres, tutores, líderes comunitarios y actores clave que son sensibilizados y capacitados en temas relacionados con la salud integral de los adolescentes en un periodo determinado.</t>
  </si>
  <si>
    <t>06 - Actores clave del sistema local y nacional de protección de NNA fortalecidos en igualdad de género, salud integral y prevención de prácticas nocivas para adolescentes</t>
  </si>
  <si>
    <t>Fortalecimiento de las capacidades técnicas e institucionales de actores clave del sistema de protección de niños, niñas y adolescentes a nivel local y nacional. A través de procesos de formación, asesoría técnica, generación de herramientas y articulación interinstitucional, se busca mejorar la respuesta del sistema de protección en temáticas clave como la igualdad de género, la salud integral de adolescentes y la prevención de prácticas nocivas como el matrimonio infantil, las uniones tempranas, la violencia basada en género y otras formas de vulneración de derechos.</t>
  </si>
  <si>
    <t>Mide la cobertura del servicio de asistencia y acompañamiento técnico y metodológico que el Ministerio de la Mujer ofrece a instituciones del sistema de protección de niños, niñas y adolescentes, tanto a nivel local como nacional. Estas instituciones pueden incluir actores gubernamentales o no gubernamentales de los sectores de salud, educación, justicia, protección social y organizaciones comunitarias con responsabilidades en la atención y prevención de las uniones tempranas y el embarazo en adolescentes. La entrega de materiales, guías o acompañamiento en procesos institucionales tiene el objetivo de mejorar sus capacidades para identificar, prevenir y responder a situaciones de discriminación, violencia y vulneración de derechos con una mirada basada en la equidad. El indicador también permite mapear la territorialización de las acciones del Ministerio de la Mujer y evaluar la cobertura del acompañamiento técnico según prioridades geográficas y sectoriales del programa durante un periodo.
La asistencia o acompañamiento puede tomar la forma de capacitaciones, jornadas de formación técnica, asistencia técnica directa o especializada, o apoyo metodológico para el desarrollo o implementación de estrategias relacionadas con igualdad de género, salud integral o prácticas nocivas.</t>
  </si>
  <si>
    <t>Sumatoria de instituciones que participaron en al menos una actividad de formación, asistencia técnica o acompañamiento en el periodo t</t>
  </si>
  <si>
    <t>Número de instituciones que participaron en al menos una actividad de formación, asistencia técnica o acompañamiento en un periodo.</t>
  </si>
  <si>
    <t>Institución</t>
  </si>
  <si>
    <t>Número de instituciones que participaron en al menos una actividad de formación, asistencia técnica o acompañamiento en el periodo t</t>
  </si>
  <si>
    <t>Total de representates, personas e instituciones que forman parte del sistema de protección de niños, niñas y adolescentes, tanto a nivel local como nacional, que han sido formados, capacitados y sensibilizados en enfoque de igualdad de género</t>
  </si>
  <si>
    <t>Registros de asistencia, informes institucionales, fotografías, documentación generada.</t>
  </si>
  <si>
    <t>45 - Prevención y atención del embarazo adolescente y las uniones tempranas</t>
  </si>
  <si>
    <t>02 - Adolescentes reciben servicios de atención integral de salud</t>
  </si>
  <si>
    <t>Provisión de servicios de atención integral, continua, equitativa, amigable y confidencial dirigidos a adolescentes entre 10 y 19 años, brindados en establecimientos de salud. La atención incluye acciones de promoción, prevención, diagnóstico y tratamiento en áreas clave como salud sexual y reproductiva, salud mental, nutrición, prevención de enfermedades transmisibles y no transmisibles, vacunación, educación para la salud y orientación individual o grupal, conforme a los lineamientos nacionales vigentes.</t>
  </si>
  <si>
    <t>El indicador forma parte del sistema de monitoreo y evaluación del Servicio Nacional de Salud, como instrumento de seguimiento de las intervenciones en atención integral que incluyen áreas como salud sexual y reproductiva, salud mental, nutrición, prevención de enfermedades, educación para la salud, vacunación, entre otros. Esta atención se brinda en un ambiente confidencial, amigable, respetuoso y adaptado a las necesidades de los adolescentes.</t>
  </si>
  <si>
    <t>El indicador se utiliza para medir el acceso efectivo de los adolescentes (de 10 a 19 años) a servicios de atención integral de salud, ofrecidos de forma amigable, oportuna, confidencial y adaptada a sus necesidades, conforme a los lineamientos del enfoque de salud integral, ciclo de vida y derechos. Además, el indicador permite monitorear y evaluar la cobertura, disponibilidad y calidad de los servicios brindados a esta población, e identificar brechas en la oferta o demanda que puedan afectar el bienestar físico, emocional y social de los adolescentes.</t>
  </si>
  <si>
    <t>Dirección de Materno Infantil y Adolescentes</t>
  </si>
  <si>
    <t>Mide la cobertura de servicios integrales de salud que reciben los adolescentes de los territorios priorizados, específicamente en áreas de salud sexual, reproductiva y psicosocial, y de forma individual, es decir, atención personalizada y directa.
Los municipios priorizados son: Santo Domingo de Guzmán en el Distrito Nacional; Santo Domingo Este, Norte y Oeste, Los Alcarrizos y Boca Chica en Santo Domingo; Santiago de los Caballeros en Santiago; Higüey en La Altagracia; Puerto Plata en Puerto Plata; San Francisco de Macorís en Duarte; San Juan, El Cercado y Las Matas de Farfán en San Juan; Baní en Peravia; San Pedro de Macorís en San Pedro de Macorís; Barahona en Barahona; Azua en Azua; Bajos de Haina en San Cristóbal; y Dajabón en Dajabón.</t>
  </si>
  <si>
    <t>Sumatoria de adolescentes atendidos en Servicios Integrales de Salud, CPN o visitas domiciliarias en los territorios priorizados en el periodo t</t>
  </si>
  <si>
    <t>Número de adolescentes que residen en los territorios priorizados que han recibido servicios de atención integral individual mediante consultas en centros de primer nivel, en establecimientos de salud de segundo y tercer nivel en las unidades especiales para adolescentes o a través de visitas domiciliaria durante un periodo.</t>
  </si>
  <si>
    <t>Registros de atención en centros de salud</t>
  </si>
  <si>
    <t>Número de adolescentes atendidos en Servicios Integrales de Salud, CPN o visitas domiciliarias en los territorios priorizados en el periodo t</t>
  </si>
  <si>
    <t>Total de adolescentes que reciben visitas domiciliarias o consultas de atención integral de salud sexual, reproductiva y/o psicosocial en los territorios priorizados en un periodo determinado.</t>
  </si>
  <si>
    <t>Registros de atención en centros de salud.</t>
  </si>
  <si>
    <t>Dirección de Materno-Infantil y Adolescentes</t>
  </si>
  <si>
    <t>(Número de adolescentes atendidos en Servicios Integrales de Salud, CPN o visitas domiciliarias en los territorios priorizados en el periodo t) / (Número de adolescentes estimado en los territorios priorizados en el periodo t) x 100</t>
  </si>
  <si>
    <t>Proporción de adolescentes que residen en los territorios priorizados que han recibido servicios de atención integral individual mediante consultas en centros de primer nivel, en establecimientos de salud de segundo y tercer nivel en las unidades especiales para adolescentes o a través de visitas domiciliarias, con respecto al total de adolescentes que reside en los territorios priorizados durante un periodo.</t>
  </si>
  <si>
    <t>Número de adolescentes atendidos en Servicios Integrales de Salud, CPN o visitas domiciliarias en las provincias  priorizadas en el periodo t</t>
  </si>
  <si>
    <t>Número de adolescentes estimado en los territorios priorizados en el periodo t</t>
  </si>
  <si>
    <t>Total de adolescentes que residen en los territorios priorizados.</t>
  </si>
  <si>
    <t>Cuadro 7. Informe General X Censo Nacional de Población y Vivienda 2022.</t>
  </si>
  <si>
    <t>t+1 (año siguiente al levantamiento del censo)</t>
  </si>
  <si>
    <t>Dado que la población según municipios y grupos de edades no se encuentra disponible en el Informe General X Censo Nacional de Población y Vivienda 2022, se ha utilizado la población según provincias y grupos de edades como aproximación para el cálculo del indicador.</t>
  </si>
  <si>
    <t>02 - Población adolescente recibe servicios de salud colectiva</t>
  </si>
  <si>
    <t>Acciones de salud colectiva para prevenir el embarazo en adolescentes, incluyendo la compra de métodos anticonceptivos (MAC), acciones de monitoreo y supervisión de la prestación del servicio basada en las normativas y estándares, elaboración y actualización de las normativas vigentes, y actividades de promoción, prevención y protección de la salud.</t>
  </si>
  <si>
    <t>El indicador forma parte del sistema de monitoreo del Ministerio de Salud Pública, como instrumento de seguimiento a la supervisión y cumplimiento de las normativas y estándares para la oferta de servicios de atención integral a los adolescentes de 10 a 19 años en los servicios de la red pública.</t>
  </si>
  <si>
    <t>El indicador se utiliza para medir el nivel de alcance o cobertura de los establecimientos que ofertan servicios de atención integral a adolescentes acorde con los lineamientos y estándares vigentes. Además, el indicador permite monitorear y evaluar la cobertura, disponibilidad y calidad de los servicios brindados a esta población, e identificar brechas en la oferta o demanda que puedan afectar el bienestar físico, emocional y social de los adolescentes.</t>
  </si>
  <si>
    <t>Ministerio de Salud Pública</t>
  </si>
  <si>
    <t>Programa de adolescentes del Departamento de Curso de Vida</t>
  </si>
  <si>
    <t>Mide la cobertura de la supervisión a los servicios de salud que ofertan atención intregral a adolescentes de 10 a 19 años. Esta supervisión determina si los establecimientos de salud cumplen con los estándares de calidad establecidos en los lineamientos nacionales.</t>
  </si>
  <si>
    <t>Sumatoria de establecimientos de salud que ofertan servicios de atención integral de salud que son monitoreados en el periodo t</t>
  </si>
  <si>
    <t>Número de establecimientos de salud que ofertan servicios de atención integral de salud que son monitoreados durante un periodo.</t>
  </si>
  <si>
    <t>Nivel de atención, territorio (provincia, municipio)</t>
  </si>
  <si>
    <t>Informe de los datos recopilados con la Ficha Programática de Supervisión</t>
  </si>
  <si>
    <t>Número de establecimientos de salud que ofertan servicios de atención integral de salud que son monitoreados en el periodo t</t>
  </si>
  <si>
    <t>Total de establecimientos de salud que ofertan servicios de atención integral de salud que han sido monitoreados para determinar que cumplen con los estándares de calidad y lineamientos nacionales en un periodo determinado.</t>
  </si>
  <si>
    <t>Herramienta InterPrográmatica de supervisión</t>
  </si>
  <si>
    <t>Direcciones provinciales y de áreas de salud (DPS/DAS)</t>
  </si>
  <si>
    <t>El indicador forma parte del sistema de monitoreo del Ministerio de Salud Pública, como instrumento de seguimiento a las actividades de promoción y prevención en salud integral dirigidas a los adolescentes de 10 a 19 años.</t>
  </si>
  <si>
    <t>Mide la participación de los adolescentes de 10 a 19 años en sensibilizaciones y capacitaciones realizadas en la comunidad.</t>
  </si>
  <si>
    <t>Sumatoria de adolescentes de 10 a 19 años que participan en sensibilizaciones sobre salud integral en la comunidad en el periodo t</t>
  </si>
  <si>
    <t>Número de adolescentes de 10 a 19 años que participan en sensibilizaciones sobre salud integral en la comunidad durante un periodo.</t>
  </si>
  <si>
    <t>Territorio (provincia, municipio), lugar de la oferta de la intervención</t>
  </si>
  <si>
    <t>Número de adolescentes de 10 a 19 años que participan en sensibilizaciones sobre salud integral en la comunidad en el periodo t</t>
  </si>
  <si>
    <t>Total de adolescentes de 10 a 19 años que participan en sensibilizaciones sobre el embarazo adolescente en la comunidad en un periodo determinado.</t>
  </si>
  <si>
    <t>Listados de asistencia a las charlas de sensibilización.</t>
  </si>
  <si>
    <t>Estimación de metas de producción plurianuales</t>
  </si>
  <si>
    <t>Planes de expansión de cobertura</t>
  </si>
  <si>
    <t>Indique el producto para el que se estimarán las metas plurianuales.</t>
  </si>
  <si>
    <t>Esta información se completará automáticamente cuando haya seleccionado el producto correspondiente.</t>
  </si>
  <si>
    <t>Describa los planes de expansión de la cobertura del programa en el periodo plurianual. Considere todos los aspectos que pueden impactar el programa como ingreso de nuevos beneficiarios, ampliación geográfica, etc.
Deberá anexar un documento detallado con el procedimiento de selección, o cualquier otro documento disponible relacionado con este.</t>
  </si>
  <si>
    <t>Descripción</t>
  </si>
  <si>
    <t>Fuente: Censo 2022. Cuadro 7.</t>
  </si>
  <si>
    <t>Total</t>
  </si>
  <si>
    <t>Meta SNS</t>
  </si>
  <si>
    <t>Periodo</t>
  </si>
  <si>
    <t>Provincia priorizada</t>
  </si>
  <si>
    <t>Población 10-19</t>
  </si>
  <si>
    <r>
      <rPr>
        <b/>
        <sz val="11"/>
        <color theme="1"/>
        <rFont val="Aptos Narrow"/>
        <family val="2"/>
        <scheme val="minor"/>
      </rPr>
      <t>UE responsable: CONANI</t>
    </r>
    <r>
      <rPr>
        <sz val="11"/>
        <color theme="1"/>
        <rFont val="Aptos Narrow"/>
        <family val="2"/>
        <scheme val="minor"/>
      </rPr>
      <t xml:space="preserve">
</t>
    </r>
    <r>
      <rPr>
        <i/>
        <sz val="11"/>
        <color theme="1"/>
        <rFont val="Aptos Narrow"/>
        <family val="2"/>
        <scheme val="minor"/>
      </rPr>
      <t xml:space="preserve">Indicador 2: </t>
    </r>
    <r>
      <rPr>
        <sz val="11"/>
        <color theme="1"/>
        <rFont val="Aptos Narrow"/>
        <family val="2"/>
        <scheme val="minor"/>
      </rPr>
      <t>la proyección de la meta considera informaciones históricas sobre el porcentaje de finalización en los programas que ha implementado el CONANI hasta la fecha. Esta información no se encuentra sistematizada en medios de verificación específicos, pero se toma como referencia para considerar el nivel de deserción de los NNA que inician el programa y los que finalizan con la cantidad mínima de sesiones completadas requerida para validar su participación.</t>
    </r>
  </si>
  <si>
    <t>El programa presupuestario está orientado a niños, niñas y adolescentes (NNA) de entre 10 y 18 años en situación de vulnerabilidad, específicamente en los municipios priorizados por la Política de Prevención y Atención a las Uniones Tempranas y el Embarazo en Adolescentes (PPA). Estos territorios presentan una alta incidencia de embarazo adolescente y uniones tempranas, así como condiciones estructurales de exclusión social. Esta focalización territorial se basa en criterios técnicos de necesidad y riesgo, y responde a la estrategia nacional de prevención definida por el Gabinete de Niñez y Adolescencia (GANA-RD) y las instituciones responsables del programa.
En este sentido, el programa no contempla un plan de expansión de cobertura en el periodo plurianual 2026–2029, manteniéndose el alcance en los territorios ya definidos como prioritarios. Esta decisión permite consolidar los procesos de implementación, garantizar la calidad de las intervenciones y generar aprendizajes programáticos que sustenten futuras ampliaciones. Cualquier revisión del alcance poblacional o territorial será considerada en el marco de una próxima reformulación del programa, a partir de la evaluación de resultados, disponibilidad presupuestaria y condiciones contextuales.
El procedimiento de selección de municipios y criterios de focalización está disponible en los documentos base de la PPA y en el informe técnico de reformulación del programa presupuestario.</t>
  </si>
  <si>
    <t>Población acumulada</t>
  </si>
  <si>
    <t>Distrito Nacional (Santo Domingo de Guzmán)</t>
  </si>
  <si>
    <t>Meta plurianual</t>
  </si>
  <si>
    <t>Santo Domingo (Este, Norte y Oeste, Los Alcarrizos y Boca Chica)</t>
  </si>
  <si>
    <r>
      <rPr>
        <b/>
        <sz val="11"/>
        <color theme="1"/>
        <rFont val="Aptos Narrow"/>
        <family val="2"/>
        <scheme val="minor"/>
      </rPr>
      <t>UE responsable: Programa Supérate</t>
    </r>
    <r>
      <rPr>
        <sz val="11"/>
        <color theme="1"/>
        <rFont val="Aptos Narrow"/>
        <family val="2"/>
        <scheme val="minor"/>
      </rPr>
      <t xml:space="preserve">
</t>
    </r>
    <r>
      <rPr>
        <i/>
        <sz val="11"/>
        <color theme="1"/>
        <rFont val="Aptos Narrow"/>
        <family val="2"/>
        <scheme val="minor"/>
      </rPr>
      <t xml:space="preserve">Indicador 1: </t>
    </r>
    <r>
      <rPr>
        <sz val="11"/>
        <color theme="1"/>
        <rFont val="Aptos Narrow"/>
        <family val="2"/>
        <scheme val="minor"/>
      </rPr>
      <t xml:space="preserve">las metas de cobertura del servicio reflejan un crecimiento progresivo que responde a un incremento en la disponibilidad que se estima para el periodo plurianual.
</t>
    </r>
    <r>
      <rPr>
        <i/>
        <sz val="11"/>
        <color theme="1"/>
        <rFont val="Aptos Narrow"/>
        <family val="2"/>
        <scheme val="minor"/>
      </rPr>
      <t xml:space="preserve">Indicador 2: </t>
    </r>
    <r>
      <rPr>
        <sz val="11"/>
        <color theme="1"/>
        <rFont val="Aptos Narrow"/>
        <family val="2"/>
        <scheme val="minor"/>
      </rPr>
      <t>dada la línea base de 80%, se espera mantener un nivel de permanencia y finalización de los programas ofrecidos en 90%.</t>
    </r>
  </si>
  <si>
    <t>Dajabón</t>
  </si>
  <si>
    <t>Porcentaje de cobertura de la población objetivo establecido por el SNS.</t>
  </si>
  <si>
    <t>La Altagracia (Higüey)</t>
  </si>
  <si>
    <t>UE responsable: Ministerio de la Mujer</t>
  </si>
  <si>
    <t>Puerto Plata</t>
  </si>
  <si>
    <r>
      <rPr>
        <b/>
        <sz val="11"/>
        <color theme="1"/>
        <rFont val="Aptos Narrow"/>
        <family val="2"/>
        <scheme val="minor"/>
      </rPr>
      <t>UE responsable: CONANI</t>
    </r>
    <r>
      <rPr>
        <sz val="11"/>
        <color theme="1"/>
        <rFont val="Aptos Narrow"/>
        <family val="2"/>
        <scheme val="minor"/>
      </rPr>
      <t xml:space="preserve">
</t>
    </r>
    <r>
      <rPr>
        <i/>
        <sz val="11"/>
        <color theme="1"/>
        <rFont val="Aptos Narrow"/>
        <family val="2"/>
        <scheme val="minor"/>
      </rPr>
      <t xml:space="preserve">Indicador 2: </t>
    </r>
    <r>
      <rPr>
        <sz val="11"/>
        <color theme="1"/>
        <rFont val="Aptos Narrow"/>
        <family val="2"/>
        <scheme val="minor"/>
      </rPr>
      <t>la proyección de la meta considera informaciones históricas sobre el porcentaje de finalización en los programas que ha implementado el CONANI hasta la fecha. Esta información no se encuentra sistematizada en medios de verificación específicos, pero se toma como referencia para considerar el nivel de deserción de los PMT que inician el programa y los que finalizan con la cantidad mínima de sesiones completadas requerida para validar su participación.</t>
    </r>
  </si>
  <si>
    <t>San Pedro de Macorís</t>
  </si>
  <si>
    <t>Santiago</t>
  </si>
  <si>
    <r>
      <rPr>
        <b/>
        <sz val="11"/>
        <color theme="1"/>
        <rFont val="Aptos Narrow"/>
        <family val="2"/>
        <scheme val="minor"/>
      </rPr>
      <t>UE responsable: Programa Supérate</t>
    </r>
    <r>
      <rPr>
        <sz val="11"/>
        <color theme="1"/>
        <rFont val="Aptos Narrow"/>
        <family val="2"/>
        <scheme val="minor"/>
      </rPr>
      <t xml:space="preserve">
</t>
    </r>
    <r>
      <rPr>
        <i/>
        <sz val="11"/>
        <color theme="1"/>
        <rFont val="Aptos Narrow"/>
        <family val="2"/>
        <scheme val="minor"/>
      </rPr>
      <t xml:space="preserve">Indicador 1: </t>
    </r>
    <r>
      <rPr>
        <sz val="11"/>
        <color theme="1"/>
        <rFont val="Aptos Narrow"/>
        <family val="2"/>
        <scheme val="minor"/>
      </rPr>
      <t>las metas de cobertura del servicio reflejan un crecimiento progresivo que responde a un incremento en la disponibilidad que se estima para el periodo plurianual.</t>
    </r>
  </si>
  <si>
    <t>Peravia (Baní)</t>
  </si>
  <si>
    <t>San Cristóbal (Bajos de Haina)</t>
  </si>
  <si>
    <t>San Juan (San Juan, El Cercado y Las Matas de Farfán)</t>
  </si>
  <si>
    <t>Azua</t>
  </si>
  <si>
    <t>Barahona</t>
  </si>
  <si>
    <r>
      <t xml:space="preserve">UE responsable: Programa Supérate
</t>
    </r>
    <r>
      <rPr>
        <sz val="11"/>
        <color theme="1"/>
        <rFont val="Aptos Narrow"/>
        <family val="2"/>
        <scheme val="minor"/>
      </rPr>
      <t>La entrega de este apoyo económico se ha formulado a modo de piloto por 3 años. Luego de este periodo se revisará su efectividad y estimaciones futuras. Por tanto, no se ha estimado una meta para 2029.</t>
    </r>
  </si>
  <si>
    <t>Duarte (San Francisco de Macorís)</t>
  </si>
  <si>
    <r>
      <rPr>
        <b/>
        <sz val="11"/>
        <color rgb="FF000000"/>
        <rFont val="Aptos Narrow"/>
        <family val="2"/>
      </rPr>
      <t xml:space="preserve">UE responsable: MSP
</t>
    </r>
    <r>
      <rPr>
        <i/>
        <sz val="11"/>
        <color rgb="FF000000"/>
        <rFont val="Aptos Narrow"/>
        <family val="2"/>
      </rPr>
      <t xml:space="preserve">Indicador 1: </t>
    </r>
    <r>
      <rPr>
        <sz val="11"/>
        <color rgb="FF000000"/>
        <rFont val="Aptos Narrow"/>
        <family val="2"/>
      </rPr>
      <t xml:space="preserve">la estimación de metas contempla la incorporación progresiva de los establecimientos de salud que serán intervenidos hasta completar la totalidad de establecimientos de los 20 municipios priorizados en la PPA.
</t>
    </r>
    <r>
      <rPr>
        <i/>
        <sz val="11"/>
        <color rgb="FF000000"/>
        <rFont val="Aptos Narrow"/>
        <family val="2"/>
      </rPr>
      <t xml:space="preserve">Indicador 2: </t>
    </r>
    <r>
      <rPr>
        <sz val="11"/>
        <color rgb="FF000000"/>
        <rFont val="Aptos Narrow"/>
        <family val="2"/>
      </rPr>
      <t>se estima la misma meta para cada año, esperando alcanzar 12,000 adolescentes en el periodo plurianual, debido a la capacidad de recursos humanos, financieros e insumos a nivel local en las instancias de salud del primer nivel.</t>
    </r>
  </si>
  <si>
    <t>UE responsable: SNS</t>
  </si>
  <si>
    <t>Relaciones entre productos y resultados del programa</t>
  </si>
  <si>
    <t>Ruta de cambio del programa</t>
  </si>
  <si>
    <t>Plazo de revisión del diseño del programa</t>
  </si>
  <si>
    <t>Relacione cada uno de los productos y resultados del programa considerando la ruta de cambio establecida por la propuesta programática.</t>
  </si>
  <si>
    <t>Describa la teoría o ruta de cambio que plantea el programa, considerando los productos y resultados formulados.</t>
  </si>
  <si>
    <t>Señale un plazo para la revisión y actualización del diagnóstico y justifica la elección del plazo.</t>
  </si>
  <si>
    <t>Resultado inmediato</t>
  </si>
  <si>
    <t>El programa presupuestario para la prevención y atención del embarazo adolescente y las uniones tempranas parte del reconocimiento de que estas dos condiciones son fenómenos interrelacionados, multicausales y de alto impacto en el desarrollo de la niñez y adolescencia, así como en los indicadores sociales, económicos y de derechos humanos del país.
La teoría de cambio del programa se fundamenta en la premisa de que si las causas estructurales, institucionales y comunitarias que sostienen el embarazo en adolescentes y las uniones tempranas se abordan de manera integral y articulada, entonces se podrá reducir su incidencia, garantizar el ejercicio pleno de los derechos de niños, niñas y adolescentes, y avanzar hacia una transformación social y cultural sostenible.
La ruta de cambio se articula en cuatro niveles lógicos y progresivos:
1. Insumos y actividades institucionales
Se desarrollan a través de un conjunto de intervenciones articuladas entre cinco instituciones clave: CONANI, Ministerio de la Mujer, Ministerio de Salud Pública, Servicio Nacional de Salud, y Programa Supérate. Estas actividades incluyen:
• Programas de Educación Sexual Integral (ESI) en contextos escolares y comunitarios.
• Capacitaciones a familias, comunidades y personal de salud.
• Servicios de salud diferenciados para adolescentes.
• Acompañamiento sociofamiliar y apoyos económicos condicionados.
• Fortalecimiento de la gobernanza del sistema de protección en el territorio y las capacidades de los actores institucionales.
2. Bienes y servicios entregados mediante el programa
Los bienes y servicios generados permiten avanzar hacia condiciones inmediatas necesarias para producir resultados sostenibles. Entre los productos se encuentran:
• Sensibilización en ESI niños, niñas y adolescentes.
• Incorporación y sensibilización de niños, niñas y adolescentes en actividades de animación sociocultural, habilidades para la vida y ciudadanía.
• Capacitación en crianza positiva, habilidades parentales y enternos protectores para cctores comunitarios y familiares.
• Atención para adolescentes en servicios de salud sexual y reproductiva con enfoque de derechos.
• Capacitación a operadores del sistema de protección.
• Estrategias comunicacionales y normativas para la transformación de normas sociales.
• Coordinación efectiva interinstitucional a nivel nacional y territorial.
3. Resultados intermedios esperados
Los productos buscan generar transformaciones en las capacidades, comportamientos, percepciones y condiciones de vida de la población objetivo. Estos resultados incluyen:
• Aumento en el conocimiento, actitudes y prácticas sobre salud sexual y reproductiva.
• Mejora en la percepción del valor de la educación como proyecto de vida.
• Reducción de normas sociales que toleran o fomentan las uniones tempranas.
• Mayor cobertura y disponibilidad de los métodos anticonceptivos. 
• Mayor acceso a servicios diferenciados y confidenciales.
• Fortalecimiento de la respuesta institucional frente a situaciones de riesgo.
4. Resultado final esperado
El resultado final es la reducción sostenida del embarazo adolescente y las uniones tempranas en niños, niñas y adolescentes de entre 10 y 18 años, especialmente en municipios priorizados por su alta incidencia, pobreza y baja cobertura de servicios.
Síntesis de la lógica de la teoría de cambio:
Si se implementan intervenciones articuladas, intersectoriales y basadas en evidencia que garanticen acceso a información, servicios de salud sexual y reproductiva, protección efectiva frente a abusos, apoyo social y desarrollo de capacidades personales y comunitarias, entonces se generarán cambios en las condiciones estructurales, sociales e individuales que perpetúan los embarazos y uniones tempranas, logrando su disminución sostenida en el tiempo.
Esta teoría de cambio está alineada con la Política Nacional de Prevención y Atención a las Uniones Tempranas y el Embarazo en Adolescentes (PPA, 2021), así como con los compromisos del país en materia de derechos humanos, igualdad de género y desarrollo sostenible (ODS 3, 4, 5, 16 y 17).</t>
  </si>
  <si>
    <t>Año 2028 (revisión intermedia en el segundo semestre del año)
Justificación del plazo:
Se recomienda que la revisión integral del diseño del programa presupuestario para la prevención y atención del embarazo en adolescentes y las uniones tempranas se realice en el año 2028; es decir, dos años después de la implementación inicial de las acciones reformuladas (previstas para iniciar en 2026). Esta temporalidad responde a los siguientes criterios técnicos:
(1) Maduración de resultados intermedios: a partir de dos años de implementación efectiva es posible contar con insumos empíricos suficientes sobre cobertura, calidad de los productos, y avances en resultados intermedios. Esto permite validar el camino causal del programa y ajustar los productos o actividades si es necesario.
(2) Disponibilidad de datos acumulados: en 2028 se contará con al menos dos ciclos anuales de implementación que permitirán comparar líneas base con datos de seguimiento (por ejemplo, resultados de encuestas pre-post, indicadores de servicios de salud y protección, etc.).
(3) Alineación con el ciclo presupuestario plurianual: evaluar el programa en 2028 permitiría introducir ajustes para el presupuesto 2030. Esto facilita una reformulación para el siguiente ciclo plurianual 2030–2033, en caso de mantenerse la prioridad en la temática.
(4) Articulación con sistemas de monitoreo y evaluación: la propuesta incluye un sistema MER (monitoreo, evaluación y retroalimentación) que requiere tiempo para su operativización. Un plazo a mediano plazo permitirá que las instituciones afiancen sus capacidades técnicas, recojan evidencia comparable y participen en la toma de decisiones sobre ajustes programáticos.
(5) Justificación estratégica: un rediseño prematuro (antes de 2027) no permitiría evaluar efectos relevantes ni realizar comparaciones con indicadores de impacto. Por otro lado, hacerlo después de 2028 limitaría la capacidad de reorientar políticas dentro del actual marco de planificación.
Por estas razones, se sugiere establecer 2028 como el año oficial de revisión y actualización del diagnóstico del programa, en línea con prácticas de gestión orientada a resultados y planificación basada en evidencia.</t>
  </si>
  <si>
    <t>Estructura programática</t>
  </si>
  <si>
    <t>Complete la información de estructura programática con base en el diseño establecido en las etapas anteriores del proceso y de conformidad al clasificador programático vigente.
Seleccione la Unidad Ejecutora (UE) a la que pertenece el programa. Duplique y complete esta hoja para cada una de las Unidades Ejecutoras participantes en el programa. El nombre y código del programa debe ser el mismo para todas las UE participantes.
Debe utilizar 1 línea para cada una de las actividades presupuestarias.
Incluya tantas líneas como sea necesario.
La información de los campos resaltados en naranja se completarán automáticamente cuando haya seleccionado la Unidad Ejecutora correspondiente.</t>
  </si>
  <si>
    <t>Seleccione código UE</t>
  </si>
  <si>
    <t>5151010001</t>
  </si>
  <si>
    <t>Capítulo</t>
  </si>
  <si>
    <t>Subcapítulo</t>
  </si>
  <si>
    <t>Programa</t>
  </si>
  <si>
    <t>Proyecto</t>
  </si>
  <si>
    <t>Actividad/Obra</t>
  </si>
  <si>
    <t>Clasificación funcional</t>
  </si>
  <si>
    <t>Clasificación geográfica</t>
  </si>
  <si>
    <t>Unidad responsable</t>
  </si>
  <si>
    <t>Código</t>
  </si>
  <si>
    <t>Nombre</t>
  </si>
  <si>
    <t xml:space="preserve">45 - </t>
  </si>
  <si>
    <t>Prevención y atención del embarazo adolescente y las uniones tempranas</t>
  </si>
  <si>
    <t xml:space="preserve">01 - </t>
  </si>
  <si>
    <t xml:space="preserve">00 - </t>
  </si>
  <si>
    <t>N/A</t>
  </si>
  <si>
    <t xml:space="preserve">0001 - </t>
  </si>
  <si>
    <t>Seguimiento, monitoreo y evaluación intersectorial</t>
  </si>
  <si>
    <t>4.5.05 - Familia e hijos</t>
  </si>
  <si>
    <t>98.99.9999 - NACIONAL</t>
  </si>
  <si>
    <t>Unidad Técnica de Gestión (UTG)</t>
  </si>
  <si>
    <t>Cambios en redacción en el nombre de la actividad.</t>
  </si>
  <si>
    <t xml:space="preserve">0002 - </t>
  </si>
  <si>
    <t>Coordinación y articulación de los actores gubernamentales y no gubernamentales vinculados a la implementación de acciones para prevención y atención del embarazo en adolescentes y/o uniones tempranas</t>
  </si>
  <si>
    <t xml:space="preserve">0003 - </t>
  </si>
  <si>
    <t>Fortalecimiento del Sistema de Protección y mecanismos de gobernanza en espacios territoriales para la articulación intersectorial de la prevención, atención y respuesta a casos de vulneración de derechos vinculados a uniones tempranas y embarazo en adolescentes</t>
  </si>
  <si>
    <t>4.6.03 - Acciones para una cultura de igualdad de género.</t>
  </si>
  <si>
    <t xml:space="preserve">Unidad Técnica de Gestión (UTG) / Dirección de Desarrollo Territorial y Supervisión </t>
  </si>
  <si>
    <t xml:space="preserve">0004 - </t>
  </si>
  <si>
    <t>Diseño e implementación de campaña comunicacional a través de medios masivos y redes sociales para promoción y difusión de la política de prevención y atención</t>
  </si>
  <si>
    <t>Departamento de Comunicaciones / Unidad Técnica de Gestión (UTG)</t>
  </si>
  <si>
    <t xml:space="preserve">08 - </t>
  </si>
  <si>
    <t>Cambios en la redacción del producto y las actividades. Se mantiene el código del producto y se cambian los códidos de las actividades.</t>
  </si>
  <si>
    <t>Desarrollo de talleres de animación sociocultural como parte del programa de sensibilización con NNA</t>
  </si>
  <si>
    <t xml:space="preserve"> Dirección de Desarrollo Territorial y Supervisión / Departamento de Gestión Territorial</t>
  </si>
  <si>
    <t>Implementación de la Estrategia de Participación y Construcción de Ciudadanía de NNA</t>
  </si>
  <si>
    <t xml:space="preserve">09 - </t>
  </si>
  <si>
    <t>Implementación del Programa de sensibilización en Crianza Positiva</t>
  </si>
  <si>
    <t>Implementación de la Estrategia de Educación Sexual Integral en Contextos Comunitarios (ESI-C), Módulo Familias</t>
  </si>
  <si>
    <t xml:space="preserve">10 - </t>
  </si>
  <si>
    <t>El producto vigente 07 en la estructura programática será eliminado y sustituido por este. Hubo cambios en la redacción del productos y las actividades, así como una desagregación y ajustes en las actividades.</t>
  </si>
  <si>
    <t>Implementación del programa de sensibilización en habilidades para la vida y educación sexual integral para NNA en contextos comunitarios</t>
  </si>
  <si>
    <t>Esta actividad se enmarca dentro de las acciones para una cultura de igualdad de género. Según señala el Análisis de situación poblacional en República Dominicana “el acceso de niños, niñas y adolescentes a una adecuada preparación para la vida sexual está limitado por las condiciones desiguales en que crecen y se desarrollan. Este hecho les hace potencialmente vulnerables frente a la coerción, el abuso, la explotación, el embarazo no planificado y las infecciones de transmisión sexual (ITS), incluido el Virus de Inmunodeficiencia Humana (VIH) (UNFPA, 2017).</t>
  </si>
  <si>
    <t>Implementación de la Estrategia de Educación Sexual Integral en Contextos Comunitarios (ESI-C) con NNA</t>
  </si>
  <si>
    <t>Implementación de la Estrategia Fabricando Sueños: Clubes de Chicas y Chicos</t>
  </si>
  <si>
    <t>0201020007</t>
  </si>
  <si>
    <t xml:space="preserve">02 - </t>
  </si>
  <si>
    <t>El producto vigente en la estructura programática será eliminado y sustituido por este.</t>
  </si>
  <si>
    <t>Capacitación, sensibilización y acompañamiento integral a niños, niñas y adolescentes a través de programas de formación y sensibilización en educación sexual integral (ESI)</t>
  </si>
  <si>
    <t xml:space="preserve">03 - </t>
  </si>
  <si>
    <t>Producto nuevo.</t>
  </si>
  <si>
    <t>Capacitación y acompañamiento a padres, madres, tutores y líderes comunitarios en crianza positiva, habilidades parentales, prevención de riesgos y creación de entornos protectores de los derechos de los NNA</t>
  </si>
  <si>
    <t xml:space="preserve">04 - </t>
  </si>
  <si>
    <t>Gestión de apoyo económico para la prevención de embarazos y uniones tempranas</t>
  </si>
  <si>
    <t>0215010001</t>
  </si>
  <si>
    <t>El producto vigente en la estructura programática será eliminado y sustituido por estos.</t>
  </si>
  <si>
    <t>Sensibilización, formación y difusión en los Centros de Promoción de Salud Integral de Adolescentes y en los territorios priorizados</t>
  </si>
  <si>
    <t>Dirección de Derechos Integrales, Centros de Promoción de Salud Integral de Adolescentes y Oficinas Provinciales y Municipales del Ministerio de la Mujer</t>
  </si>
  <si>
    <t>Incluye la implementación de la unidad móvil de promoción de salud integral de adolescentes, como versión itinerante; dirigido a adolescentes, familias, profesionales y organizaciones.</t>
  </si>
  <si>
    <t xml:space="preserve">05 - </t>
  </si>
  <si>
    <t>Sensibilización y capacitación en temas relacionados con la salud integral de los/as adolescentes</t>
  </si>
  <si>
    <t>Se abordan aspectos como la prevención del embarazo y las uniones tempranas, los derechos de las/os adolescentes y la violencia de género, con el objetivo de fortalecer sus capacidades para acompañar de manera efectiva a la población adolescente en su desarrollo integral</t>
  </si>
  <si>
    <t xml:space="preserve">06 - </t>
  </si>
  <si>
    <t>Fortalecimiento de competencias técnicas y metodológicas a nivel local y nacional para incorporar la perspectiva de igualdad de género en acciones vinculadas a la salud integral de los/as adolescentes</t>
  </si>
  <si>
    <t>5180010001</t>
  </si>
  <si>
    <t>Atención integral para personas adolescentes</t>
  </si>
  <si>
    <t>4.2.04 - Servicios médicos en salud sexual/reproductiva y de centros de salud materno infantil</t>
  </si>
  <si>
    <t>Servicio Nacional de Salud</t>
  </si>
  <si>
    <t>Promoción de la salud integral</t>
  </si>
  <si>
    <t>4.2.03 - Servicios de la salud pública y prevención de la salud</t>
  </si>
  <si>
    <t>0207010001</t>
  </si>
  <si>
    <t>Monitoreo, supervisión y evaluación de la prestación del servicio</t>
  </si>
  <si>
    <t>Incluye las acciones de monitoreo y supervisión de la prestación del servicio basada en las normativas y estándares vigentes.</t>
  </si>
  <si>
    <t>Gestión y elaboración de documentos normativos para la atención de adolescentes</t>
  </si>
  <si>
    <t>Las actividades fueron modificadas y se incorporaron nuevas</t>
  </si>
  <si>
    <t>Promoción, prevención y difusión de informaciones sobre la salud integral de adolescentes</t>
  </si>
  <si>
    <t>Esta actividad corresponde a las acciones de salud colectiva para prevenir el embarazo en adolescentes, que incluye la compra de métodos anticonceptivos (MAC)</t>
  </si>
  <si>
    <t>Ficha de producto</t>
  </si>
  <si>
    <t>Complete la información de la ficha de producto con base en el diseño establecido en las etapas anteriores del proceso y de conformidad al clasificador programático vigente.
Seleccione la Unidad Ejecutora (UE) a la que pertenece el producto.
Duplique y complete esta hoja para cada uno de los productos incluidos en la estructura programática de cada de las Unidades Ejecutoras participantes en el programa.
La información de los campos resaltados en naranja se completarán automáticamente cuando haya seleccionado la Unidad Ejecutora correspondiente.</t>
  </si>
  <si>
    <t>Debe coincidir con el nombre establecido en la estructura programática.</t>
  </si>
  <si>
    <t>Nombre producto</t>
  </si>
  <si>
    <t>Debe coincidir con la información registrada en la ficha técnica del indicador correspondiente al producto.</t>
  </si>
  <si>
    <t>Descripción producto</t>
  </si>
  <si>
    <t>Debe ser consistente con la información registrada en la ficha "Vinculación con planificación del sector público".</t>
  </si>
  <si>
    <t>Eje</t>
  </si>
  <si>
    <t>2. DESARROLLO SOCIAL</t>
  </si>
  <si>
    <t>Objetivo general</t>
  </si>
  <si>
    <t>2.3. Igualdad de derechos y oportunidades</t>
  </si>
  <si>
    <t>Objetivo específico</t>
  </si>
  <si>
    <t>2.3.4 Proteger a los niños, niñas, adolescentes y jóvenes desde la primera infancia para propiciar su desarrollo integral e inclusión social</t>
  </si>
  <si>
    <t>Indicador 1</t>
  </si>
  <si>
    <t>Método de cálculo 1</t>
  </si>
  <si>
    <t>Medio de verificación 1</t>
  </si>
  <si>
    <t>Periodicidad de la medición 1</t>
  </si>
  <si>
    <t>Valor producción base 1</t>
  </si>
  <si>
    <t>Periodo base 1</t>
  </si>
  <si>
    <t>Indicador 2</t>
  </si>
  <si>
    <t>Método de cálculo 2</t>
  </si>
  <si>
    <t>Medio de verificación 2</t>
  </si>
  <si>
    <t>Periodicidad de la medición 2</t>
  </si>
  <si>
    <t>Valor producción base 2</t>
  </si>
  <si>
    <t>Periodo base 2</t>
  </si>
  <si>
    <t>Debe ser consistente con la población objetivo del programa.</t>
  </si>
  <si>
    <t>Debe coincidir con la información registrada en la ficha "Productos entregados mediante el programa".</t>
  </si>
  <si>
    <t>Beneficiario</t>
  </si>
  <si>
    <t>Niños, niñas y adolescentes de 10 a 18 años en condición de vulnerabilidad</t>
  </si>
  <si>
    <t>Debe ser consistente con la información registrada en la ficha "Productos entregados mediante el programa".</t>
  </si>
  <si>
    <t>Acciones a realizar</t>
  </si>
  <si>
    <t>• Implementación del Programa de sensibilización en habilidades para la vida y educación sexual integral para NNA en contextos comunitarios.
• Implementación Estrategia de Educación Sexual Integral en Contextos Comunitarios (ESI-C) con NNA.
• Implementación de la Estrategia Fabricando Sueños: Clubes de Chicas y Chicos.</t>
  </si>
  <si>
    <t>Limitaciones y supuestos</t>
  </si>
  <si>
    <t>• Desarrollo de talleres de animación sociocultural como parte del programa de sensibilización con NNA. 
• Implementación de la Estrategia de Participación y Construcción de Ciudadanía de NNA.</t>
  </si>
  <si>
    <t>Padres, madres y tutores de niños, niñas y adolescentes</t>
  </si>
  <si>
    <t>Padres, madres y tutores de niños, niñas y adolescentes en condiciones de vulnerabilidad</t>
  </si>
  <si>
    <t>• Implementación del Programa de sensibilización en Crianza Positiva.
• Implementación de la Estrategia de Educación Sexual Integral en Contextos Comunitarios (ESI-C), Módulo Familias.</t>
  </si>
  <si>
    <t>Niños, niñas y adolescentes en situación de vulnerabilidad</t>
  </si>
  <si>
    <t xml:space="preserve">Niños, niñas y adolescentes entre 12-17 años en situación de vulnerabilidad </t>
  </si>
  <si>
    <t>• Encuentros lúdicos educativos y acompañamiento para la prevención de la UTEA en formato Clubes de Chicas y Juntes.
• Talleres de sensibilización para la prevención de embarazos en adolescentes con simuladores de bebé.
• Modelo de acompañamiento a adolescentes beneficiarios del apoyo económico para la prevención de embarazos y uniones tempranas.</t>
  </si>
  <si>
    <t>2.3.1 Construir una cultura de igualdad y equidad entre hombres y mujeres</t>
  </si>
  <si>
    <t>Padres, madres, tutores y líderes comunitarios de niños, niñas y adolescentes</t>
  </si>
  <si>
    <t>Padres, madres, tutores y líderes comunitarios de niños, niñas y adolescentes en hogares con condición de vulnerabilidad</t>
  </si>
  <si>
    <t>• Encuentros y talleres de sensibilización con padres, madres, tutores y liderazgos comunitarios para garantizar integralidad.</t>
  </si>
  <si>
    <t>2.3.3 Disminuir la pobreza mediante un efectivo y eficiente sistema de protección social, que tome en cuenta las necesidades y vulnerabilidades a lo largo del ciclo de vida</t>
  </si>
  <si>
    <t>Número de adolescentes de 12 a 17 años que reciben apoyo económico para la prevención de uniones temprana y embarazo adolescente</t>
  </si>
  <si>
    <t>Adolescentes de 12 a 17 años.</t>
  </si>
  <si>
    <t>Adolescentes de 12 a 17 años identificadas con alto riesgo debido a factores asociados a pobreza, rezago educativo y/o embarazo.</t>
  </si>
  <si>
    <t>• Apoyo económico condicionado para la prevención de uniones tempranas y embarazo en adolescentes.</t>
  </si>
  <si>
    <t>• Articulación con centros educativos, autoridades locales de territorios priorizados, lideres y lideresas comunitarias, familias y organizaciones de la sociedad civil vinculadas al temas.</t>
  </si>
  <si>
    <t>• Implementación de acciones de sensibilización y capacitación en temas relacionados con la salud integral de las/os adolescentes. Se abordan aspectos como la prevención del embarazo y las uniones tempranas, los derechos de las/os adolescentes y la violencia de género, con el objetivo de fortalecer sus capacidades para acompañar de manera efectiva a la población adolescente en su desarrollo integral.</t>
  </si>
  <si>
    <t xml:space="preserve">Número de instituciones acompañadas y asistidas </t>
  </si>
  <si>
    <t xml:space="preserve">Instituciones públicas y privadas, organizaciones sociales y comunitarias </t>
  </si>
  <si>
    <t>Instituciones públicas y privadas, organizaciones sociales y comunitarias del sistema local y nacional de protección a niños, niñas y adolescentes</t>
  </si>
  <si>
    <t>• Estrategias de comunicación y difusión sobre la prevención y atención a las uniones tempranas y embarazo adolescente, con enfoque transformador.​
• Acciones para promover, acompañar y dar asistencia técnica a instituciones, para la transversalización de la igualdad de género en documentos, propuestas y actividades, y para el fortalecimiento de la articulación interinstitucional en el marco de la PPA.​</t>
  </si>
  <si>
    <t>2.2. Salud y seguridad social integral</t>
  </si>
  <si>
    <t>2.2.2 Universalizar el aseguramiento en salud para garantizar el acceso a servicios de salud y reducir el gasto de bolsillo</t>
  </si>
  <si>
    <t>Establecimientos de salud pública</t>
  </si>
  <si>
    <t>Establecimientos de salud pública con oferta de atención integral a las personas adolescentes</t>
  </si>
  <si>
    <t>• Visitas de monitoreo a establecimientos de salud con oferta de atención integral al adolescente.
• Distribución de métodos anticonceptivos.
• Promoción en salud integral para adolescentes.</t>
  </si>
  <si>
    <t xml:space="preserve">2.2.1 Garantizar el derecho de la población al acceso a un modelo de atención integral, con calidad y calidez, que privilegie la promoción de la salud y la prevención de la enfermedad, mediante la consolidación del Sistema Nacional de Salud </t>
  </si>
  <si>
    <t>Niños, niñas y adolescentes de 10 a 19 años</t>
  </si>
  <si>
    <t>Niños, niñas y adolescentes  de 10 a 19 años que residen en los territorios priorizados</t>
  </si>
  <si>
    <t>• Acciones dirigidas a fortalecer la salud integral de las y los adolescentes, mediante la prestación de servicios en consultas, capacitaciones sobre prevención de embarazos y uniones tempranas, identificación de violencia desde el ámbito de salud enfermedades de transmisión sexual (ITS), salud sexual y salud reproductiva.
• Incluye formación preventiva en los distintos territorios, fortalecimiento de capacidades del personal de salud en todos los servicios regionales y la garantía de servicios accesibles, equitativos y eficaces. Se promueve la creación de entornos seguros y basados en derechos humanos, contribuyendo al desarrollo biopsicosocial de la población adolescente.</t>
  </si>
  <si>
    <t>Estimación de costos plurianuales por insumo</t>
  </si>
  <si>
    <t>Complete la información de costos estimados para cada año del periodo plurianual, con base en la estructura programática y las cuentas presupuestarias (CCP). Debe considerar la estimación de metas de producción plurianuales y el efecto que tendrá sobre los insumos requeridos.
La estimación de costos debe realizarse a nivel de insumo. Evite cualquier tipo de agregación (cuentas presupuestarias, nóminas, etc.).
Debe utilizar 1 línea para cada uno de los insumos. Deberá repetir insumos si están asociados a distintos productos/actividades en la estructura programática, o se utilizan en más de 1 año del periodo plurianual.
Incluya tantas líneas como sea necesario.
La unidad de medida del insumo se refiere a cómo será comprado/contratado (por ejemplo: para recursos humanos, 1 médico o 1 enfermera; para materiales, 1 botella de agua o 1 paquete de 20 botellas, 1 caja, 1 unidad, etc.).
Indique la cantidad del insumo que será requerido y cuántas veces se usará en el año. En ocasiones, la cantidad de veces a usarse en el año puede entenderse como la cantidad de veces que será pagado/comprado. Por ejemplo: el insumo de salario mensual de 1 recurso humano será pagado 12 veces; un evento realizado 1 vez al año será realizado un total de 1 vez.
Para los recursos humanos deberá incluir el salario mensual, regalía, bonos, pagos a AFP, ARL y ARS como insumos separados y cada uno con su C.C.P. (objeto del gasto).
Debe incluir cualquier supuesto realizado que influya en la estimación de costos de un insumo, relacionado con cantidades, precios, etc. Cualquier información explicativa o justificativa adicional relacionada con insumos, cantidades, precios, etc., debe ser incluida en Comentarios.
Seleccione la Unidad Ejecutora (UE) correspondiente. Duplique y complete esta hoja para cada una de las Unidades Ejecutoras participantes en el programa.
La información de los campos resaltados en naranja se completarán automáticamente cuando haya seleccionado la Unidad Ejecutora correspondiente.</t>
  </si>
  <si>
    <t>Escoger programa para ver costeo plurianual</t>
  </si>
  <si>
    <t>PERIODO</t>
  </si>
  <si>
    <t>COSTEO PROGRAMA TOTAL</t>
  </si>
  <si>
    <t>Información para estimación de precios en moneda extranjera (preliminar)</t>
  </si>
  <si>
    <t>Tasa dólar estimada</t>
  </si>
  <si>
    <t>Tasa euro estimada</t>
  </si>
  <si>
    <t>UE</t>
  </si>
  <si>
    <t>Insumo</t>
  </si>
  <si>
    <t>Unidad medida insumo</t>
  </si>
  <si>
    <t>CCP</t>
  </si>
  <si>
    <t>Concepto CCP</t>
  </si>
  <si>
    <t>Periodo plurianual</t>
  </si>
  <si>
    <t>Cantidad del insumo</t>
  </si>
  <si>
    <t>Número de veces a usar</t>
  </si>
  <si>
    <t>Cantidad total</t>
  </si>
  <si>
    <t>Precio</t>
  </si>
  <si>
    <t>Costo total</t>
  </si>
  <si>
    <t>01 - Acciones comunes P45</t>
  </si>
  <si>
    <t>00 - N/A</t>
  </si>
  <si>
    <t>0002 - Coordinación y articulación de los actores gubernamentales y no gubernamentales vinculados a la implementación de acciones para prevención y atención del embarazo en adolescentes y/o uniones tempranas</t>
  </si>
  <si>
    <t xml:space="preserve">Auxiliar administrativa </t>
  </si>
  <si>
    <t>Personal</t>
  </si>
  <si>
    <t xml:space="preserve">2.1.1.1.01 </t>
  </si>
  <si>
    <t>Coordinador</t>
  </si>
  <si>
    <t>Analistas</t>
  </si>
  <si>
    <t xml:space="preserve">Enlaces PPA </t>
  </si>
  <si>
    <t>Facilitador permanente</t>
  </si>
  <si>
    <t xml:space="preserve"> Sueldos fijos a docentes</t>
  </si>
  <si>
    <t>Sueldo anual no. 13</t>
  </si>
  <si>
    <t xml:space="preserve">2.1.1.4.01 </t>
  </si>
  <si>
    <t>ARS</t>
  </si>
  <si>
    <t xml:space="preserve">2.1.5.1.01 </t>
  </si>
  <si>
    <t>AFP</t>
  </si>
  <si>
    <t xml:space="preserve">2.1.5.2.01 </t>
  </si>
  <si>
    <t>ARL</t>
  </si>
  <si>
    <t xml:space="preserve">2.1.5.3.01 </t>
  </si>
  <si>
    <t>Impresora y fotocopiadora</t>
  </si>
  <si>
    <t>Unidad</t>
  </si>
  <si>
    <t xml:space="preserve">2.6.1.3.01 </t>
  </si>
  <si>
    <t xml:space="preserve">Laptops </t>
  </si>
  <si>
    <t>Resmas de papel bond 8 ½ x 11</t>
  </si>
  <si>
    <t xml:space="preserve">2.3.9.2.01 </t>
  </si>
  <si>
    <t xml:space="preserve">Lapiceros (caja de 12) </t>
  </si>
  <si>
    <t>Folder con bolsillo, 8.5x11, laminado matte, impresos full color</t>
  </si>
  <si>
    <t>Marcadores</t>
  </si>
  <si>
    <t>Cinta Adhesiva de oficina</t>
  </si>
  <si>
    <t>Carpeta de 2"</t>
  </si>
  <si>
    <t>Paquete de separadores de carpetas</t>
  </si>
  <si>
    <t xml:space="preserve">Libreta rayada </t>
  </si>
  <si>
    <t xml:space="preserve">Refrigerio (Coffee Break- Comunitario) (30 por reunión,1 por mes) -  Mesas de Articulación </t>
  </si>
  <si>
    <t xml:space="preserve">2.3.1.1.01 </t>
  </si>
  <si>
    <t xml:space="preserve">Combustible </t>
  </si>
  <si>
    <t xml:space="preserve">2.3.7.1.01 </t>
  </si>
  <si>
    <t>Viaticos Nacionales Sin Hospedaje - mesas de articulación territorial</t>
  </si>
  <si>
    <t xml:space="preserve">2.2.3.1.01 </t>
  </si>
  <si>
    <t xml:space="preserve">Los viáticos alineados a la actividad de Coordinación y articulación orresponden a diferentes tareas; unos vinculados a realización de mesas de articulación en los territorios y otros para seguimiento a acciones de coordinación local. </t>
  </si>
  <si>
    <t>Combustible - Seguimiento coordinación territorial</t>
  </si>
  <si>
    <t>Viaticos Nacionales Sin Hospedaje - seguimiento  coordinación territorial</t>
  </si>
  <si>
    <t>Refrigerios (Coffee Break- Comunitario)</t>
  </si>
  <si>
    <t xml:space="preserve">Acuerdos/convenios de cogestión interinstitucional con aliados estratégicos, para implementación de programas y servicios para población meta. </t>
  </si>
  <si>
    <t xml:space="preserve">2.2.8.7.06 </t>
  </si>
  <si>
    <t>Convenios de cogestión que se establecen con organizaciones para fines de implementación de programas y servicios vinculados a la prevención de UTEA. En el 2023, en el marco de mesa interinstitucional entre CONANI, DIGEPRES, Contraloría y CASFL, se acordó que estos convenios entrarían bajo esta cuenta auxiliar 228706 de "otros servicios técnicos profesionales".</t>
  </si>
  <si>
    <t>0001 - Seguimiento, monitoreo y evaluación intersectorial</t>
  </si>
  <si>
    <t xml:space="preserve">Contratación de consultoría para el monitoreo y evaluación: análisis y definición de mecanismos de seguimiento nominal. </t>
  </si>
  <si>
    <t>Refrigerios (Coffee Break- Comunitario) - SMyE</t>
  </si>
  <si>
    <t>Refrigerios (Coffee Break- Comunitario) - Seguimiento PPoR</t>
  </si>
  <si>
    <t>0003 - Fortalecimiento del Sistema de Protección y mecanismos de gobernanza en espacios territoriales para la articulación intersectorial de la prevención, atención y respuesta a casos de vulneración de derechos vinculados a uniones tempranas y embarazo en adolescentes</t>
  </si>
  <si>
    <t xml:space="preserve">Contratación de empresa de audiovisual para cobertura de video -  Seminario. </t>
  </si>
  <si>
    <t xml:space="preserve">Alquiler de plantas ornamentales para ambientación - Seminario. </t>
  </si>
  <si>
    <t xml:space="preserve">Refrigerios (Coffee Break- Estándar) -Seminario. </t>
  </si>
  <si>
    <t xml:space="preserve">Almuerzo- Estándar -Seminario. </t>
  </si>
  <si>
    <t>Impresión y encuadernado del Programa de Fortalecimiento de Capacidades</t>
  </si>
  <si>
    <t xml:space="preserve">2.2.2.2.01 </t>
  </si>
  <si>
    <t>Refrigerios comunitario - Programa de Fortalecimiento de Capacidades</t>
  </si>
  <si>
    <t xml:space="preserve">2.2.9.2.01 </t>
  </si>
  <si>
    <t>Libretas rayadas - Programa de Fortalecimiento de Capacidades</t>
  </si>
  <si>
    <t>Lapiceros, cajas de 12 unidades  - Programa de Fortalecimiento de Capacidades</t>
  </si>
  <si>
    <t xml:space="preserve">2.3.9.2.02 </t>
  </si>
  <si>
    <t>Resmas de papel bond 8 ½ x 11  - Programa de Fortalecimiento de Capacidades</t>
  </si>
  <si>
    <t>Marcadores - Programa de Fortalecimiento de Capacidades</t>
  </si>
  <si>
    <t>Cinta Adhesiva - Programa de Fortalecimiento de Capacidades</t>
  </si>
  <si>
    <t>Rotafolios de papelógrafos (carpeta de 50 hojas) - Programa de Fortalecimiento de Capacidades</t>
  </si>
  <si>
    <t>Combustible  - Programa de Fortalecimiento de Capacidades</t>
  </si>
  <si>
    <t>Combustible (1 visita técnica a los 20 territorios) 5 galones por territorio - Seguimiento SM y CEP</t>
  </si>
  <si>
    <t>Resmas de papel bond 8 ½ x 11  - Seguimiento SM y CEP</t>
  </si>
  <si>
    <t>Refrigerios comunitario  - Seguimiento SM y CEP</t>
  </si>
  <si>
    <t>Impresión y encuadernado del documento de Ruta Crítica de Protección de Derechos Fundamentales de NNA en contexto de UT y EA.</t>
  </si>
  <si>
    <t xml:space="preserve">Se estarán realizando procesos de formación de Ruta crítica escalonados en los distintos territorios cada año, y se estableció una meta cada año. Para los fines es necesario realizar proceso de impresión de la ruta. </t>
  </si>
  <si>
    <t>Refrigerios comunitario - Ruta Crítica,  capacitación actores locales</t>
  </si>
  <si>
    <t>Libretas rayadas - Ruta Crítica, capacitación actores locales</t>
  </si>
  <si>
    <t>Lapiceros, cajas de 12 unidades - Ruta Crítica, capacitación actores locales</t>
  </si>
  <si>
    <t>Resmas de papel bond 8 ½ x 11 - Ruta Crítica, capacitación actores locales</t>
  </si>
  <si>
    <t>Marcadores - Ruta Crítica, capacitación actores locales</t>
  </si>
  <si>
    <t>Cinta Adhesiva - Ruta Crítica, capacitación actores locales</t>
  </si>
  <si>
    <t>Rotafolios de papelógrafos (carpeta de 50 hojas) - Ruta Crítica, capacitación actores locales</t>
  </si>
  <si>
    <t>Combustible - Ruta Crítica, capacitación actores locales</t>
  </si>
  <si>
    <t>Viaticos Nacionales Sin Hospedaje - Ruta Crítica, capacitación actores locales</t>
  </si>
  <si>
    <t xml:space="preserve">Los viáticos en el marco de la actividad de Fortalecimiento del Sistema de Protección se contemplan para distintos objetivos: procesos de formación a nivel local, y otros para visitas territoriales de seguimiento. </t>
  </si>
  <si>
    <t>Combustible (1 visita técnica a los 20 territorios) 5 galones por territorio - Ruta Crítica, seguimiento</t>
  </si>
  <si>
    <t>Viaticos Nacionales Sin Hospedaje - Ruta Crítica, seguimiento</t>
  </si>
  <si>
    <t>Resmas de papel bond 8 ½ x 11 - Ruta Crítica, seguimiento</t>
  </si>
  <si>
    <t>Refrigerios comunitario - Ruta Crítica, seguimiento</t>
  </si>
  <si>
    <t>0004 - Diseño e implementación de campaña comunicacional a través de medios masivos y redes sociales para promoción y difusión de la política de prevención y atención</t>
  </si>
  <si>
    <t>Contratación de empresa publicitaria para diseño de campaña comunicacional.</t>
  </si>
  <si>
    <t>Se contempla diseño para cada año, considerando que cada año haya enfoques distintos.</t>
  </si>
  <si>
    <t xml:space="preserve">Colocación y difusión en medios de la campaña comunicacional </t>
  </si>
  <si>
    <t>0001 - Implementación del programa de sensibilización en habilidades para la vida y educación sexual integral para NNA en contextos comunitarios</t>
  </si>
  <si>
    <t>Refrigerio - Formación de formadores  HPV-ESI</t>
  </si>
  <si>
    <t>Lapiceros, cajas de 12 unidades - Formación de formadores  HPV-ESI</t>
  </si>
  <si>
    <t>Resmas de papel bond 8 ½ x 11 - Formación de formadores  HPV-ESI</t>
  </si>
  <si>
    <t xml:space="preserve">2.3.3.1.01 </t>
  </si>
  <si>
    <t>Libretas rayadas (1 por participante) - Formación de formadores  HPV-ESI</t>
  </si>
  <si>
    <t>Marcadores (10 marcadores por territorio) - Formación de formadores  HPV-ESI</t>
  </si>
  <si>
    <t>Cinta Adhesiva (1 por grupo formativo) - Formación de formadores  HPV-ESI</t>
  </si>
  <si>
    <t>Papel de Papelografo (1 por grupo formativo) - Formación de formadores  HPV-ESI</t>
  </si>
  <si>
    <t>Poster ESI - HPV-ESI</t>
  </si>
  <si>
    <t>Ruleta ESI - HPV-ESI</t>
  </si>
  <si>
    <t>Recursos para el Desarrollo de Contenidos Sesión 1, ESI - HPV-ESI</t>
  </si>
  <si>
    <t>Recursos para el Desarrollo de Contenidos Sesión 2, ESI - HPV-ESI</t>
  </si>
  <si>
    <t>Pre Test ESI - HPV-ESI</t>
  </si>
  <si>
    <t>Post Test ESI</t>
  </si>
  <si>
    <t>Flyer ESI + Flyer Crianza Positiva - HPV-ESI</t>
  </si>
  <si>
    <t>Guía de facilitadores ESI- HPV-ESI</t>
  </si>
  <si>
    <t>Agenda ESI - HPV-ESI</t>
  </si>
  <si>
    <t>Reporte evaluación encuentros con adolescentes para facilitadores - HPV-ESI</t>
  </si>
  <si>
    <t>Bajantes de ESI - HPV-ESI</t>
  </si>
  <si>
    <t>Brochures proyecto de vida - HPV-ESI</t>
  </si>
  <si>
    <t>Certificados de ESI  - HPV-ESI</t>
  </si>
  <si>
    <t>Bolsas: Material polipropileno tela baja densidad (bolsas ecológicas) tamaño 8.5x11 - Promocional HPV-ESI</t>
  </si>
  <si>
    <t>Gorras: Bordado con logo del CONANI y GANA, y línea gráfica de la PPA.  - Promocional HPV-ESI</t>
  </si>
  <si>
    <t xml:space="preserve">2.3.2.2.01 </t>
  </si>
  <si>
    <t>Camisetas: Bordado con logo del CONANI a la derecha y GANA a la izquiera en la manga derecha, y logo de línea gráfica de la PPA en el centro - Promocional HPV-ESI - Promocional HPV-ESI</t>
  </si>
  <si>
    <t>Termo: Termo plastico transparente con el logo del CONANI a la derecha y GANA a la izquiera, más linea gráfica de la PPA. - Promocional HPV-ESI</t>
  </si>
  <si>
    <t>Libretas: rayadas en espiral, formato media carta, tapa dura con logos a color - Promocional HPV-ESI</t>
  </si>
  <si>
    <t>Combustible - Implementación HPV-ESI</t>
  </si>
  <si>
    <t>Salario contratación de facilitadores eventuales para Programa Sensibilización de HPV-ESI.</t>
  </si>
  <si>
    <t>2.2.8.7.06</t>
  </si>
  <si>
    <t>Gafete de identificación transparente, plástico con gancho de agarre.  - Implementación HPV-ESI</t>
  </si>
  <si>
    <t>Lapicero negro de punta fina.  - Implementación HPV-ESI</t>
  </si>
  <si>
    <t>Lapicero Azul de punta fina. - Implementación HPV-ESI</t>
  </si>
  <si>
    <t>Lápiz de grafito de alta resistencia, con goma de borrar. - Implementación HPV-ESI</t>
  </si>
  <si>
    <t>Lápices de colores de madera (Cajas de 12) - Implementación HPV-ESI</t>
  </si>
  <si>
    <t>Gomas de borrar - Implementación HPV-ESI</t>
  </si>
  <si>
    <t>Sacapuntas plásticos - Implementación HPV-ESI</t>
  </si>
  <si>
    <t>Resmas de papel bond 8 ½ x 11 - Implementación HPV-ESI</t>
  </si>
  <si>
    <t>Hojas de papel bond de colores vivos  - Implementación HPV-ESI</t>
  </si>
  <si>
    <t>Botellas de agua de 16 oz (2 por participante) - Implementación HPV-ESI</t>
  </si>
  <si>
    <t>Jugo de caja 330 ml  (2 por participante) - Implementación HPV-ESI</t>
  </si>
  <si>
    <t>Snack (surtido de papitas, platanitos, doritos) (2 por participante)</t>
  </si>
  <si>
    <t>Paquete de galletas (salada)  (2 por participante) - Implementación HPV-ESI</t>
  </si>
  <si>
    <t>0002 - Implementación de la Estrategia de Educación Sexual Integral en Contextos Comunitarios (ESI-C) con NNA</t>
  </si>
  <si>
    <t>Impresión y encuadernado Material de Apoyo a Facilitadores (98 págs)</t>
  </si>
  <si>
    <t>Impresión y encuadernado Guia Facilitadores ESIC 10-12 (75 pags)</t>
  </si>
  <si>
    <t>Impresión y encuadernado Guia Facilitadores ESIC 13-17 (110 pags)</t>
  </si>
  <si>
    <t>Impresión y encuadernado Guia Estrategia ESIC (48 pags)</t>
  </si>
  <si>
    <t>Cartel de Bienvenida, tipo banner, ESIC</t>
  </si>
  <si>
    <t xml:space="preserve">2.3.3.3.01 </t>
  </si>
  <si>
    <t>Bajantes (que incluya base araña), ESIC</t>
  </si>
  <si>
    <t>Láminas (posters) con imágenes e informaciones , ESIC</t>
  </si>
  <si>
    <t>Impresión a color, tarjetas varias, plastificadas, 8X4 pulgadas, ESIC</t>
  </si>
  <si>
    <t>Impresión documentos de apoyo en 8.5X11, ESIC</t>
  </si>
  <si>
    <t>Carteles varios en sintra, ESIC</t>
  </si>
  <si>
    <t>Refrigerio - Formación formadores ESI-C</t>
  </si>
  <si>
    <t>Lapiceros, cajas de 12 unidades - Formación formadores ESI-C</t>
  </si>
  <si>
    <t>Resmas de papel bond 8 ½ x 11 - Formación formadores ESI-C</t>
  </si>
  <si>
    <t>Libretas rayadas (1 por participante) - Formación formadores ESI-C</t>
  </si>
  <si>
    <t>Marcadores - Formación formadores ESI-C</t>
  </si>
  <si>
    <t>Cinta Adhesiva (1 por grupo formativo) - Formación formadores ESI-C</t>
  </si>
  <si>
    <t>Papel de Papelografo (1 por grupo formativo) - Formación formadores ESI-C</t>
  </si>
  <si>
    <t>Bolsas: Material polipropileno tela baja densidad (bolsas ecológicas) tamaño 8.5x11 - Promocional ESIC</t>
  </si>
  <si>
    <t>Gorras: Bordado con logo del CONANI y GANA, y línea gráfica de la PPA.  - Promocional ESIC</t>
  </si>
  <si>
    <t>Camisetas: Bordado con logo del CONANI a la derecha y GANA a la izquiera en la manga derecha, y logo de línea gráfica de la PPA en el centro - Promocional ESIC</t>
  </si>
  <si>
    <t>Termo: Termo plastico transparente con el logo del CONANI a la derecha y GANA a la izquiera, más linea gráfica de la PPA. - Promocional ESIC</t>
  </si>
  <si>
    <t>Libretas: rayadas en espiral, formato media carta, tapa dura con logos a color - Promocional ESIC</t>
  </si>
  <si>
    <t xml:space="preserve">Servicio de refrigerio,  por persona y por grupo formativo: 1 botella de agua de 16 oz, 1 jugo de caja 330 ml y 2 paquetes de galletas (salada y/o dulce) </t>
  </si>
  <si>
    <t>Combustible (12 visitas x territorio, 5 galones) - Implementación ESIC</t>
  </si>
  <si>
    <t>Gafete de identificación transparente, plástico con gancho de agarre.  - Implementación ESIC</t>
  </si>
  <si>
    <t>Lapicero negro de punta fina.  - Implementación ESIC</t>
  </si>
  <si>
    <t>Lapicero Azul de punta fina. - Implementación ESIC</t>
  </si>
  <si>
    <t> Lápiz de grafito de alta resistencia, con goma de borrar.  - Implementación ESIC</t>
  </si>
  <si>
    <t>Lápices de colores de madera (Cajas de 12)  - Implementación ESIC</t>
  </si>
  <si>
    <t>Gomas de borrar  - Implementación ESIC</t>
  </si>
  <si>
    <t>Sacapuntas plásticos  - Implementación ESIC</t>
  </si>
  <si>
    <t>Resmas de papel bond 8 ½ x 11  - Implementación ESIC</t>
  </si>
  <si>
    <t>Hojas de papel bond de colores vivos - Implementación ESIC</t>
  </si>
  <si>
    <t>Papel construcción colores vivos - Implementación ESIC</t>
  </si>
  <si>
    <t>Foami lisos varios colores - Implementación ESIC</t>
  </si>
  <si>
    <t>Foami brillo varios colores - Implementación ESIC</t>
  </si>
  <si>
    <t>Rotafolios de papelógrafos (carpeta de 50 hojas) - Implementación ESIC</t>
  </si>
  <si>
    <t>Post it de color Azul - Implementación ESIC</t>
  </si>
  <si>
    <t>Post it de color Naranja - Implementación ESIC</t>
  </si>
  <si>
    <t>Post it de color Rosado - Implementación ESIC</t>
  </si>
  <si>
    <t>Post it  de color Verde - Implementación ESIC</t>
  </si>
  <si>
    <t>Marcadores gruesos Negro - Implementación ESIC</t>
  </si>
  <si>
    <t>Marcadores gruesos Azul - Implementación ESIC</t>
  </si>
  <si>
    <t>Marcadores gruesos Verde - Implementación ESIC</t>
  </si>
  <si>
    <t>Marcadores gruesos Rojo - Implementación ESIC</t>
  </si>
  <si>
    <t>Cartulinas color Amarrillo - Implementación ESIC</t>
  </si>
  <si>
    <t>Cartulinas color Azul - Implementación ESIC</t>
  </si>
  <si>
    <t>Cartulinas Color Rosado - Implementación ESIC</t>
  </si>
  <si>
    <t>Cartulina Color verde - Implementación ESIC</t>
  </si>
  <si>
    <t>Tijeras escolares - Implementación ESIC</t>
  </si>
  <si>
    <t>Cinta adhesiva crema - Implementación ESIC</t>
  </si>
  <si>
    <t>Cinta adhesiva transparente (Ancha) - Implementación ESIC</t>
  </si>
  <si>
    <t>Potes de tempera de 10 a 12 onza, amarrillo. - Implementación ESIC</t>
  </si>
  <si>
    <t xml:space="preserve">2.3.7.2.06 </t>
  </si>
  <si>
    <t>Potes de tempera de 10 a 12 onza, rojo. - Implementación ESIC</t>
  </si>
  <si>
    <t>Potes de tempera de 10 a 12 onza, azul. - Implementación ESIC</t>
  </si>
  <si>
    <t>Potes de tempera de 10 a 12 onza, verde. - Implementación ESIC</t>
  </si>
  <si>
    <t>Potes de tempera de 10 a 12 onza, blanco  - Implementación ESIC</t>
  </si>
  <si>
    <t>Potes de tempera de 10 a 12 onza, negro.</t>
  </si>
  <si>
    <t>Pinceles plásticos o madera varios tamaños  - Implementación ESIC</t>
  </si>
  <si>
    <t>Pegamento líquido (ega 250 ml)  - Implementación ESIC</t>
  </si>
  <si>
    <t>Hilo de lana colores variados  - Implementación ESIC</t>
  </si>
  <si>
    <t>Potes de escarcha varios colores (5onz. Colores: roja, verde, azul, plateada, dorada, rosada)  - Implementación ESIC</t>
  </si>
  <si>
    <t>Fichas o pegatinas pequeñas en forma de círculos o cuadrados de 6 colores variados  - Implementación ESIC</t>
  </si>
  <si>
    <t>Rollo papel kraft 24  de ancho 900 largo  - Implementación ESIC</t>
  </si>
  <si>
    <t>Globos de colores, colores variados  - Implementación ESIC</t>
  </si>
  <si>
    <t>Pañuelos, colores variados  - Implementación ESIC</t>
  </si>
  <si>
    <t>0003 - Implementación de la Estrategia Fabricando Sueños: Clubes de Chicas y Chicos</t>
  </si>
  <si>
    <t>Contratación de mentoras para Club de Chicas (6 meses)</t>
  </si>
  <si>
    <t>Contratación de mentores para Team Chicos (6 meses)</t>
  </si>
  <si>
    <t>Refrigerios- 1 reunión local para presentación de iniciativa: (30 personas c/u - 1 por territorio)</t>
  </si>
  <si>
    <t>Refrigerios - 1 reunión con autoridades y líderes comunitarios para coordinación local   (30 personas - 1 por territorio)</t>
  </si>
  <si>
    <t>Refrigerios - 1 encuentro con medios de comunicación sobre control vecinal en cada comunidad (30 personas - 1 por territorio)</t>
  </si>
  <si>
    <t>Refrigerios - 1 encuentro sobre control vecinal con autoridades locales en cada comunidad. (30 personas - 1 por territorio)</t>
  </si>
  <si>
    <t>Refrigerios - Talleres con 50 niñas y adolescentes  (20 sesiones  por localidad)</t>
  </si>
  <si>
    <t>Refrigerios - Talleres con 50 niños y adolescentes ( 7 sesiones en cada localidad, $270 c/u)</t>
  </si>
  <si>
    <t xml:space="preserve">Refrigerios - Talleres de crianza positiva con familias a nivel local (2 por localidad x 20 personas c/u, 3 sesiones) </t>
  </si>
  <si>
    <t>Refrigerios - Encuentro de Graduación  (200 personas c/u)</t>
  </si>
  <si>
    <t>Gorras: Bordado con logos y línea gráfica de la PPA. - Clubes</t>
  </si>
  <si>
    <t>Camisetas: Bordado con logos y línea gráfica de la PPA - Clubes</t>
  </si>
  <si>
    <t>Termo: Termo plastico transparente con el logos y linea gráfica de la PPA - Clubes</t>
  </si>
  <si>
    <t>Libretas: rayadas en espiral, formato media carta, tapa dura con logos a color - Clubes</t>
  </si>
  <si>
    <t>Impresión de cartel de cada club/team</t>
  </si>
  <si>
    <t>Impresión de brochure de Clubes/Team</t>
  </si>
  <si>
    <t>Post-it de colores - Clubes</t>
  </si>
  <si>
    <t>Marcadores- Clubes</t>
  </si>
  <si>
    <t>Tijeras escolares - Clubes</t>
  </si>
  <si>
    <t>Cartulinas de colores varios - Clubes</t>
  </si>
  <si>
    <t>Cinta adhesiva - Clubes</t>
  </si>
  <si>
    <t>Lapiceros, cajas de 12 unidades - Clubes</t>
  </si>
  <si>
    <t>Resmas de papel bond 8 ½ x 11 - Clubes</t>
  </si>
  <si>
    <t>Pegamento líquido (ega250 ml) - Clubes</t>
  </si>
  <si>
    <t>Gafete de identificación transparente, plástico con gancho de agarre. - Clubes</t>
  </si>
  <si>
    <t>0003 - Desarrollo de talleres de animación sociocultural como parte del programa de sensibilización con NNA</t>
  </si>
  <si>
    <t xml:space="preserve">Salario contratación de facilitadores de animación sociocultural para implementación de talleres creativos. </t>
  </si>
  <si>
    <t>Papel construcción colores vivos - ASC</t>
  </si>
  <si>
    <t>Foami lisos varios colores - ASC</t>
  </si>
  <si>
    <t>Foami brillo varios colores - ASC</t>
  </si>
  <si>
    <t>Rotafolios de papelógrafos (carpeta de 50 hojas) - ASC</t>
  </si>
  <si>
    <t>Post it de color Azul - ASC</t>
  </si>
  <si>
    <t>Post it de color Naranja - ASC</t>
  </si>
  <si>
    <t>Post it de color Rosado - ASC</t>
  </si>
  <si>
    <t>Post it  de color Verde - ASC</t>
  </si>
  <si>
    <t>Marcadores gruesos Negro - ASC</t>
  </si>
  <si>
    <t>Marcadores gruesos Azul - ASC</t>
  </si>
  <si>
    <t>Marcadores gruesos Verde - ASC</t>
  </si>
  <si>
    <t>Marcadores gruesos Rojo - ASC</t>
  </si>
  <si>
    <t>Cartulinas color Amarrillo - ASC</t>
  </si>
  <si>
    <t>Cartulinas color Azul - ASC</t>
  </si>
  <si>
    <t>Cartulinas Color Rosado - ASC</t>
  </si>
  <si>
    <t>Cartulina Color verde - ASC</t>
  </si>
  <si>
    <t>Tijeras escolares - ASC</t>
  </si>
  <si>
    <t>Cinta adhesiva crema - ASC</t>
  </si>
  <si>
    <t>Cinta adhesiva transparente (Ancha) - ASC</t>
  </si>
  <si>
    <t>Potes de tempera de 10 a 12 onza, amarrillo. - ASC</t>
  </si>
  <si>
    <t>Potes de tempera de 10 a 12 onza, rojo. - ASC</t>
  </si>
  <si>
    <t>Potes de tempera de 10 a 12 onza, azul. - ASC</t>
  </si>
  <si>
    <t>Potes de tempera de 10 a 12 onza, verde. - ASC</t>
  </si>
  <si>
    <t>Potes de tempera de 10 a 12 onza, blanco  - ASC</t>
  </si>
  <si>
    <t>Potes de tempera de 10 a 12 onza, negro. - ASC</t>
  </si>
  <si>
    <t>Pinceles plásticos o madera varios tamaños - ASC</t>
  </si>
  <si>
    <t>Pegamento líquido (ega250 ml) - ASC</t>
  </si>
  <si>
    <t>Hilo de lana colores variados - ASC</t>
  </si>
  <si>
    <t>Potes de escarcha varios colores (5onz. Colores: roja, verde, azul, plateada, dorada, rosada) - ASC</t>
  </si>
  <si>
    <t>Fichas o pegatinas pequeñas en forma de círculos o cuadrados de 6 colores variados - ASC</t>
  </si>
  <si>
    <t>0004 - Implementación de la Estrategia de Participación y Construcción de Ciudadanía de NNA</t>
  </si>
  <si>
    <t>Impresión y encuadernado de guías de la Estrategia de Participación</t>
  </si>
  <si>
    <t>Lanillas de colores - CC</t>
  </si>
  <si>
    <t>Pelotas recreativas macizas - CC</t>
  </si>
  <si>
    <t>Pelotas plásticas infladas  - CC</t>
  </si>
  <si>
    <t>Conos  pequeños - CC</t>
  </si>
  <si>
    <t>Yardas de soga  - CC</t>
  </si>
  <si>
    <t>Sacos  - CC</t>
  </si>
  <si>
    <t>Aros de baile de hula hula. - CC</t>
  </si>
  <si>
    <t>Globos (paquetes) - CC</t>
  </si>
  <si>
    <t>Resmas de papel bond 8 ½ x 11 - CC</t>
  </si>
  <si>
    <t>Marcadores Sharpie punto intermedio: 5 rojos, 5 azules, 5 negros. - CC</t>
  </si>
  <si>
    <t>Post-it de colores - CC</t>
  </si>
  <si>
    <t>Lápices (caja de 12) - CC</t>
  </si>
  <si>
    <t>Pizarras - CC</t>
  </si>
  <si>
    <t>Tijeras escolares - CC</t>
  </si>
  <si>
    <t>Cinta adhesiva - CC</t>
  </si>
  <si>
    <t>Cartulinas de colores varios - CC</t>
  </si>
  <si>
    <t>Pinturas acrílicas colores amarillo, azul, rojo, blanca y negra - CC</t>
  </si>
  <si>
    <t>Pinceles plásticos o madera varios tamaños - CC</t>
  </si>
  <si>
    <t>Rollo papel kraft 24  de ancho 900 largo - CC</t>
  </si>
  <si>
    <t>Tiza (caja de 12) - CC</t>
  </si>
  <si>
    <t>Cajas de crayolas de 24 unidades - CC</t>
  </si>
  <si>
    <t>Frascos de silicón frio grandes - CC</t>
  </si>
  <si>
    <t>Tablero de ajedrez (o similar). - CC</t>
  </si>
  <si>
    <t xml:space="preserve">2.3.9.4.01 </t>
  </si>
  <si>
    <t>Rompecabezas - CC</t>
  </si>
  <si>
    <t>Reloj de ajedrez (opcional). - CC</t>
  </si>
  <si>
    <t>Hilo de lana colores variados - CC</t>
  </si>
  <si>
    <t>Refrigerio - Formación CC</t>
  </si>
  <si>
    <t>Lapiceros, cajas de 12 unidades - Formación CC</t>
  </si>
  <si>
    <t>Resmas de papel bond 8 ½ x 11  - Formación CC</t>
  </si>
  <si>
    <t>Libretas rayadas (1 por participante)  - Formación CC</t>
  </si>
  <si>
    <t>Marcadores  - Formación CC</t>
  </si>
  <si>
    <t>Cinta Adhesiva (1 por grupo formativo)  - Formación CC</t>
  </si>
  <si>
    <t>Papel de Papelografo (1 por grupo formativo) - Formación CC</t>
  </si>
  <si>
    <t>0003 - Implementación del Programa de sensibilización en Crianza Positiva</t>
  </si>
  <si>
    <t>Tarjetas Sexualidad Crianza Positiva</t>
  </si>
  <si>
    <t>Imágenes para socializar, Crianza Positiva</t>
  </si>
  <si>
    <t>Poster Crianza Positiva</t>
  </si>
  <si>
    <t>Ruleta Crianza Positiva</t>
  </si>
  <si>
    <t>Pre Test Crianza Positiva</t>
  </si>
  <si>
    <t>Post Test Crianza Positiva</t>
  </si>
  <si>
    <t xml:space="preserve">Guía de facilitadores Crianza Positiva </t>
  </si>
  <si>
    <t>Agenda Crianza Positiva</t>
  </si>
  <si>
    <t>Reporte de evaluación Encuentros de Crianza Positiva (facilitadores)</t>
  </si>
  <si>
    <t>Reporte de evaluación Encuentros de Crianza Positiva (participantes)</t>
  </si>
  <si>
    <t>Recursos para el Desarrollo de Contenidos Sesión 1, Crianza Positiva</t>
  </si>
  <si>
    <t>Recursos para el Desarrollo de Contenidos Sesión 2, Crianza Positiva</t>
  </si>
  <si>
    <t>Reporte evaluación encuentros con adolescentes para facilitadores</t>
  </si>
  <si>
    <t>Guías de familia</t>
  </si>
  <si>
    <t xml:space="preserve">Bajantes de CP </t>
  </si>
  <si>
    <t>Certificados de CP</t>
  </si>
  <si>
    <t>Bolsas: Material polipropileno tela baja densidad (bolsas ecológicas) tamaño 8.5x11</t>
  </si>
  <si>
    <t xml:space="preserve">Gorras: Bordado con logo del CONANI y GANA, y línea gráfica de la PPA. </t>
  </si>
  <si>
    <t>Camisetas: Bordado con logo del CONANI a la derecha y GANA a la izquiera en la manga derecha, y logo de línea gráfica de la PPA en el centro</t>
  </si>
  <si>
    <t>Termo: Termo plastico transparente con el logo del CONANI a la derecha y GANA a la izquiera, más linea gráfica de la PPA.</t>
  </si>
  <si>
    <t xml:space="preserve">Libretas: rayadas en espiral, formato media carta, tapa dura con logos a color </t>
  </si>
  <si>
    <t>Combustible</t>
  </si>
  <si>
    <t xml:space="preserve">2.3.7.1.02 </t>
  </si>
  <si>
    <t>Etiquetas de precios lisas (redondas o cuadradas) 1 paquete de al menos 60 unidades (18mm+) - Materiales CP</t>
  </si>
  <si>
    <t>Porta carnet plastico transparente. 3.38" x 2 horizontal - Materiales CP</t>
  </si>
  <si>
    <t>Lapiceros - Materiales CP</t>
  </si>
  <si>
    <t>Lápices - Materiales CP</t>
  </si>
  <si>
    <t>Resmas de papel bond 8 ½ x 11 - Materiales CP</t>
  </si>
  <si>
    <t>Post it variedad de colores - Materiales CP</t>
  </si>
  <si>
    <t>Marcadores gruesos (Negro, azul y rojo) - Materiales CP</t>
  </si>
  <si>
    <t>Hojas de papel bond de colores - Materiales CP</t>
  </si>
  <si>
    <t>Rotafolios de papelógrafos (50 papelógrafos) - Materiales CP</t>
  </si>
  <si>
    <t>Cartulinas colores variados - Materiales CP</t>
  </si>
  <si>
    <t>Tijeras - Materiales CP</t>
  </si>
  <si>
    <t>Cinta adhesiva crema - Materiales CP</t>
  </si>
  <si>
    <t>Cinta adhesiva transparente (Ancha) - Materiales CP</t>
  </si>
  <si>
    <t>Pegamento líquido (ega250 ml) - Materiales CP</t>
  </si>
  <si>
    <t>0004 - Implementación de la Estrategia de Educación Sexual Integral en Contextos Comunitarios (ESI-C), Módulo Familias</t>
  </si>
  <si>
    <t>Impresión y encuadernado Guia Facilitadores ESIC-Familias (52 pags)</t>
  </si>
  <si>
    <t>Impresión a color, tarjetas varias, plastificadas, 8X4 pulgadas, ESIC-Familias</t>
  </si>
  <si>
    <t>Impresión documentos de apoyo en 8.5X11, ESIC-Familias</t>
  </si>
  <si>
    <t>Carteles varios en sintra, ESIC-Familias</t>
  </si>
  <si>
    <t>Combustible (12 visitas x territorio, 5 galones)</t>
  </si>
  <si>
    <t>Etiquetas de precios lisas (redondas o cuadradas) 1 paquete de al menos 60 unidades (18mm+)</t>
  </si>
  <si>
    <t>Porta carnet plastico transparente. 3.38" x 2 horizontal</t>
  </si>
  <si>
    <t>Lapiceros</t>
  </si>
  <si>
    <t>Lápices</t>
  </si>
  <si>
    <t>Post it variedad de colores</t>
  </si>
  <si>
    <t>Marcadores gruesos (Negro, azul y rojo)</t>
  </si>
  <si>
    <t>Hojas de papel bond de colores</t>
  </si>
  <si>
    <t>Rotafolios de papelógrafos (50 papelógrafos)</t>
  </si>
  <si>
    <t>Cartulinas colores variados</t>
  </si>
  <si>
    <t>Tijeras</t>
  </si>
  <si>
    <t>Cinta adhesiva crema</t>
  </si>
  <si>
    <t>Cinta adhesiva transparente (Ancha)</t>
  </si>
  <si>
    <t>Pegamento líquido (ega250 ml)</t>
  </si>
  <si>
    <t xml:space="preserve">Contratación de consultoría para el monitoreo y evaluación: efectividad de intervenciones del programa. </t>
  </si>
  <si>
    <t xml:space="preserve">Colocación y difusión en medios de la campaña  comunicacional </t>
  </si>
  <si>
    <t>Bolsas: Material polipropileno tela baja densidad (bolsas ecológicas) tamaño 8.5x11 - CP</t>
  </si>
  <si>
    <t>Gorras: Bordado con logo del CONANI y GANA, y línea gráfica de la PPA. - CP</t>
  </si>
  <si>
    <t>Camisetas: Bordado con logo del CONANI a la derecha y GANA a la izquiera en la manga derecha, y logo de línea gráfica de la PPA en el centro - CP</t>
  </si>
  <si>
    <t>Termo: Termo plastico transparente con el logo del CONANI a la derecha y GANA a la izquiera, más linea gráfica de la PPA.- CP</t>
  </si>
  <si>
    <t>Libretas: rayadas en espiral, formato media carta, tapa dura con logos a color - CP</t>
  </si>
  <si>
    <t xml:space="preserve">Contratación de consultoría para el monitoreo y evaluación: Análisis CAP (conocimiento, aptitudes y prácticas). </t>
  </si>
  <si>
    <t>Snack (surtido de papitas, platanitos, doritos) (2 por participante) -  Implementación HPV-ESI</t>
  </si>
  <si>
    <t>Potes de tempera de 10 a 12 onza, negro. - Implementación ESIC</t>
  </si>
  <si>
    <t>Camisetas: Bordado con logo y línea gráfica - CP</t>
  </si>
  <si>
    <t>Termo: Termo plastico transparente con el logos y linea gráfica. - CP</t>
  </si>
  <si>
    <t xml:space="preserve">Contratación de consultoría para el monitoreo y evaluación: Medición de impacto. </t>
  </si>
  <si>
    <t> </t>
  </si>
  <si>
    <t>0001 - Capacitación, sensibilización y acompañamiento integral a niños, niñas y adolescentes a través de programas de formación y sensibilización en educación sexual integral (ESI)</t>
  </si>
  <si>
    <t>Kits para la entrega durante talleres</t>
  </si>
  <si>
    <t xml:space="preserve">2.2.9.2.03 </t>
  </si>
  <si>
    <t>La entrega de estos kits en particular son para talleres de sensibilización en el marco de la efeméride del Día Mundial para la Prevención del Embarazo en Adolescentes (intervención distinta a las que hacemos con Bebe Piensalo Bien y Clubes de Chicas). La idea es llegar a 1,000 personas a tavés de estos encuentros.</t>
  </si>
  <si>
    <t>Alquiler de salon y hospedaje para el equipo técnico</t>
  </si>
  <si>
    <t xml:space="preserve">2.2.5.1.02 </t>
  </si>
  <si>
    <t>Alquiler de vehiculos para la movlización del equipo tecnico implementador de los Clubes de Chicas y talleres</t>
  </si>
  <si>
    <t xml:space="preserve">2.2.5.4.01 </t>
  </si>
  <si>
    <t>Sombreros de piloto</t>
  </si>
  <si>
    <t xml:space="preserve">2.3.2.3.01 </t>
  </si>
  <si>
    <t>Pelotas de basquetbol</t>
  </si>
  <si>
    <t>Velas led</t>
  </si>
  <si>
    <t xml:space="preserve">2.3.9.6.01 </t>
  </si>
  <si>
    <t>Corona de juguete tipo princesa</t>
  </si>
  <si>
    <t>Pulseras tipo accesorio de fantasía</t>
  </si>
  <si>
    <t>Set de juguetes de profesiones</t>
  </si>
  <si>
    <t>Espejo de fantasía</t>
  </si>
  <si>
    <t xml:space="preserve">2.3.6.2.01 </t>
  </si>
  <si>
    <t>Minene bebé de juguete</t>
  </si>
  <si>
    <t>Biberón 4 oz</t>
  </si>
  <si>
    <t xml:space="preserve">2.3.9.9.05 </t>
  </si>
  <si>
    <t>Estuches</t>
  </si>
  <si>
    <t>Borradores</t>
  </si>
  <si>
    <t>Tape doble cara</t>
  </si>
  <si>
    <t>Papel crepe</t>
  </si>
  <si>
    <t xml:space="preserve">2.3.3.2.01 </t>
  </si>
  <si>
    <t>Globos</t>
  </si>
  <si>
    <t>Paquete</t>
  </si>
  <si>
    <t xml:space="preserve">Globos colores surtidos </t>
  </si>
  <si>
    <t>Cinta para globos metalizada</t>
  </si>
  <si>
    <t>Stickers variados</t>
  </si>
  <si>
    <t>Posting 1/12 unidades</t>
  </si>
  <si>
    <t>Cartulinas</t>
  </si>
  <si>
    <t>Folders 1/100unidades</t>
  </si>
  <si>
    <t>caja</t>
  </si>
  <si>
    <t>Lapiceros 1/12</t>
  </si>
  <si>
    <t>Lapiz #2 1/12</t>
  </si>
  <si>
    <t>Silicon/pegamento/ frasco 100ML</t>
  </si>
  <si>
    <t xml:space="preserve">2.3.7.2.99 </t>
  </si>
  <si>
    <t>Tape transparente ancho</t>
  </si>
  <si>
    <t>Crayolas gruesas 1/12</t>
  </si>
  <si>
    <t>Colores de madera 1/12</t>
  </si>
  <si>
    <t>Crayolas finas 1/12</t>
  </si>
  <si>
    <t>Marcadores permanentes 1/10</t>
  </si>
  <si>
    <t>Papel de construccion colores mixtos</t>
  </si>
  <si>
    <t>Foami escarchado mixtos 1/10</t>
  </si>
  <si>
    <t>Foami colores mixtos 1/10</t>
  </si>
  <si>
    <t>Papel bond colores 1/100</t>
  </si>
  <si>
    <t>resma</t>
  </si>
  <si>
    <t>Sobres para cartas</t>
  </si>
  <si>
    <t>Grapas estandar 26/6</t>
  </si>
  <si>
    <t xml:space="preserve">2.3.6.3.04 </t>
  </si>
  <si>
    <t>Grapadora estandar</t>
  </si>
  <si>
    <t>Gel o crema de peinar</t>
  </si>
  <si>
    <t xml:space="preserve">2.3.9.1.02 </t>
  </si>
  <si>
    <t>Hilo de lana rollo</t>
  </si>
  <si>
    <t xml:space="preserve">2.3.2.1.01 </t>
  </si>
  <si>
    <t>Carpetas de tres aros de dos pulgadas</t>
  </si>
  <si>
    <t>Protector de paginas transparente para carpetas</t>
  </si>
  <si>
    <t>Tarjeta Index</t>
  </si>
  <si>
    <t>sacapuntas</t>
  </si>
  <si>
    <t xml:space="preserve">papel bond blanco </t>
  </si>
  <si>
    <t>tijeras</t>
  </si>
  <si>
    <t>Brochures informativos sobre el programa</t>
  </si>
  <si>
    <t>Catering para Clubes tipo JUNTES</t>
  </si>
  <si>
    <t>Kits de merienda para los Clubes de Chicas y talleres</t>
  </si>
  <si>
    <t>3,400 chicas x 25 encuentos por club = 85,000</t>
  </si>
  <si>
    <t>T-shits personalizados con logo Clubes de Chicas</t>
  </si>
  <si>
    <t>Certificados de participación Clubes de Chicas /Juntes</t>
  </si>
  <si>
    <t>Servicio organización de eventos (orden abierta de acuerdo los requerimientos de las actividades)</t>
  </si>
  <si>
    <t xml:space="preserve">2.2.5.8.01 </t>
  </si>
  <si>
    <t>Alquiler servicio de transportacion (autobuses)</t>
  </si>
  <si>
    <t>Nomina Jornal</t>
  </si>
  <si>
    <t xml:space="preserve">2.1.1.2.06 </t>
  </si>
  <si>
    <t>Se coloca un costo general porque el salario varía en función del personal a contratar. Usualmente son coordinadoras, mentoras, psicologas, supervisoras de campo. En 2025 el presupuesto para nomina jornal es de 14MM.</t>
  </si>
  <si>
    <t>Impresiones platificadas de las partes del cuerpo humano, tarjetas, dibujos y laminas para JUNTES</t>
  </si>
  <si>
    <t>Equipos tecnologicos, Laptop con mochila, bocinas, proyectores, microfonos, proyectores, cables HDMI. 60 U/C</t>
  </si>
  <si>
    <t>Tickets para combustible</t>
  </si>
  <si>
    <t>Royos de papelografos</t>
  </si>
  <si>
    <t>Maletas para viajar</t>
  </si>
  <si>
    <t>Gafetes para ponerle el nombre de cada chica</t>
  </si>
  <si>
    <t xml:space="preserve">Capa de Superheroe </t>
  </si>
  <si>
    <t>Gafas oscuras</t>
  </si>
  <si>
    <t>Rubik</t>
  </si>
  <si>
    <t xml:space="preserve">Pop it </t>
  </si>
  <si>
    <t>Cuadernos en espiral de tapa dura con rayas universitarias 120 paginas color Verde, amarillo, azul, rosado y rojo</t>
  </si>
  <si>
    <t>Pesas de 2 libras</t>
  </si>
  <si>
    <t>Portafolio</t>
  </si>
  <si>
    <t>Escoba</t>
  </si>
  <si>
    <t xml:space="preserve">2.2.8.5.03 </t>
  </si>
  <si>
    <t>Esponja</t>
  </si>
  <si>
    <t>Birrete</t>
  </si>
  <si>
    <t>Toga</t>
  </si>
  <si>
    <t>Carros de juguete</t>
  </si>
  <si>
    <t>Salvavidas redondo</t>
  </si>
  <si>
    <t>Condón</t>
  </si>
  <si>
    <t>Peine/Cepillo para el cabello</t>
  </si>
  <si>
    <t>Toallas Sanitarias</t>
  </si>
  <si>
    <t>Diferentes adornos para el cabello (Ganchos, Cintas)</t>
  </si>
  <si>
    <t>Botiquin</t>
  </si>
  <si>
    <t xml:space="preserve">2.6.3.2.01 </t>
  </si>
  <si>
    <t>Pins JUNTES</t>
  </si>
  <si>
    <t>0001 - Gestión de apoyo económico para la prevención de embarazos y uniones tempranas</t>
  </si>
  <si>
    <t>Kits para la entrega durante encuentros del modelo de acompañamiento sociofamiliar (TMC)</t>
  </si>
  <si>
    <t>El modelo de acompañamiento sociofamiliar contempla 18 encuentros (ejemplo: 18 encuentros x 30,000 beneficiarias x 250 pesos = 135,000,000). Los encuentros duran 2 horas, por lo tanto hay que darle refrigerio a las adolescentes. Los kits suelen tener: 1 jugo, 1 galleta salada, 1 galleta dulce, 1 granola. Es el sustento de las adolescentes, necesidad básica, muchas chicas esperan ese insumo hasta para desayunar. Mantenerlas en un espacio por dos horas sin refrigerio es un riesgo: salud (hemos tenido casos de ninas que se le baja el azucar, se marean, vomitan del hambre y se desmotivan, dejan de asistir por falta de refrigerio)</t>
  </si>
  <si>
    <t>Kits de merienda para los Talleres de Sensibilizacion MAPA/LC y TMC-UT-DE</t>
  </si>
  <si>
    <t>Certificados de participación Talleres MAPA/LC, TMC-UT-DE</t>
  </si>
  <si>
    <t>0001 - Capacitación y acompañamiento a padres, madres, tutores y líderes comunitarios en crianza positiva, habilidades parentales, prevención de riesgos y creación de entornos protectores de los derechos de los NNA</t>
  </si>
  <si>
    <t>Impresiones presentación del dosier/programa e imágenes carro, casa, avión para visión board</t>
  </si>
  <si>
    <t>Pelotas de boleiball</t>
  </si>
  <si>
    <t xml:space="preserve">Papel bond blanco </t>
  </si>
  <si>
    <t>Marcadores permanentes 1/12</t>
  </si>
  <si>
    <t>Montaje y desmotaje para los operativos de entrega de tarjeta (9 municipios)</t>
  </si>
  <si>
    <t>Dinero identificado para la TMC a familias beneficiarias</t>
  </si>
  <si>
    <t xml:space="preserve">2.4.1.2.01 </t>
  </si>
  <si>
    <t>Estrategia de comunicacion</t>
  </si>
  <si>
    <t xml:space="preserve">2.2.2.1.01 </t>
  </si>
  <si>
    <t>Publicicad exterior</t>
  </si>
  <si>
    <t>Alquiler de vehiculos para la movilización del equipo tecnico implementador de los Clubes de Chicas y talleres</t>
  </si>
  <si>
    <t>4,560 chicas x 25 encuentros = 114,000</t>
  </si>
  <si>
    <t>Impresiones platificadas de las partes del cuerpo humano, tarjetas, sibujos y laminas para JUNTES</t>
  </si>
  <si>
    <t>Kits de merienda para los Talleres de Sensibilizacion MAPA/LC, TMC-UT-DE</t>
  </si>
  <si>
    <t>Impresiones presentación del programa e imágenes carro, casa, avión para visión board</t>
  </si>
  <si>
    <t>5,600 chicas x 25 encuentros = 140,000</t>
  </si>
  <si>
    <t>Estrategia de comunicación</t>
  </si>
  <si>
    <t>Publicidad exterior</t>
  </si>
  <si>
    <t>7,000 chicas x 25 encuentros = 175,000 unidades de kits</t>
  </si>
  <si>
    <t>Equipos tecnologicos, Laptop con mochila, bocinas, proyectores, microfonos, , cables HDMI. 60 U/C</t>
  </si>
  <si>
    <t xml:space="preserve">Kits de merienda para los Talleres de Sensibilizacion MAPA/LC </t>
  </si>
  <si>
    <t>Certificados de participación Talleres MAPA/LC</t>
  </si>
  <si>
    <t xml:space="preserve">0001 - Implementación de acciones de sensibilización y capacitación en temas relacionados con la salud integral de las/os adolescentes. </t>
  </si>
  <si>
    <t>Servicios Tecnicos Profesionales</t>
  </si>
  <si>
    <t xml:space="preserve">2.2.8.7.01 </t>
  </si>
  <si>
    <t>Publicidad y propaganda</t>
  </si>
  <si>
    <t xml:space="preserve">2.2.1.1.01 </t>
  </si>
  <si>
    <t>Impresión, encuadernación y rotulación</t>
  </si>
  <si>
    <t>Viáticos dentro del país</t>
  </si>
  <si>
    <t>Pasajes y gastos de transporte</t>
  </si>
  <si>
    <t xml:space="preserve">2.2.4.1.01 </t>
  </si>
  <si>
    <t>Alquileres y rentas de edificaciones y locales</t>
  </si>
  <si>
    <t xml:space="preserve">2.2.5.1.01 </t>
  </si>
  <si>
    <t>Hospedaje</t>
  </si>
  <si>
    <t>Alquileres de equipos de transporte, tracción y elevación</t>
  </si>
  <si>
    <t>Otros alquileres y arrendamientos por derechos de usos</t>
  </si>
  <si>
    <t>Otros servicios técnicos profesionales</t>
  </si>
  <si>
    <t>Servicios de Catering</t>
  </si>
  <si>
    <t>Alimentos y bebidas para personas</t>
  </si>
  <si>
    <t>Productos medicinales para uso humano</t>
  </si>
  <si>
    <t xml:space="preserve">2.3.4.1.01 </t>
  </si>
  <si>
    <t>Productos y útiles diversos</t>
  </si>
  <si>
    <t>Equipos de tecnología de la información y comunicación</t>
  </si>
  <si>
    <t>Gasoil</t>
  </si>
  <si>
    <t>Útiles y materiales de limpieza e higiene</t>
  </si>
  <si>
    <t xml:space="preserve">2.3.9.1.01 </t>
  </si>
  <si>
    <t>Útiles y materiales de escritorio, oficina e informática</t>
  </si>
  <si>
    <t>Cámaras fotográficas y de video</t>
  </si>
  <si>
    <t xml:space="preserve">2.6.2.3.01 </t>
  </si>
  <si>
    <t>Útiles y materiales escolares y de enseñanzas</t>
  </si>
  <si>
    <t>Licencias Informáticas</t>
  </si>
  <si>
    <t xml:space="preserve">2.2.5.9.01 </t>
  </si>
  <si>
    <t>Acabados textiles</t>
  </si>
  <si>
    <t>Prendas y accesorios de vestir</t>
  </si>
  <si>
    <t>Papel de escritorio</t>
  </si>
  <si>
    <t>Papel y cartón</t>
  </si>
  <si>
    <t>Autobus</t>
  </si>
  <si>
    <t xml:space="preserve">2.6.4.1.01 </t>
  </si>
  <si>
    <t>Esta adquisicion del autobus está estipulado solo para 2026</t>
  </si>
  <si>
    <t>Stand</t>
  </si>
  <si>
    <t xml:space="preserve">2.6.1.1.01 </t>
  </si>
  <si>
    <t>Estantería de pared</t>
  </si>
  <si>
    <t>Casilleros "Lokers"</t>
  </si>
  <si>
    <t>Cajonera o estantería</t>
  </si>
  <si>
    <t>0001 - Sensibilización y capacitación en temas relacionados con la salud integral de los/as adolescentes</t>
  </si>
  <si>
    <t xml:space="preserve">2.2.3.2.01 </t>
  </si>
  <si>
    <t>0001 - Fortalecimiento de competencias técnicas y metodológicas a nivel local y nacional para incorporar la perspectiva de igualdad de género en acciones vinculadas a la salud integral de los/as adolescentes</t>
  </si>
  <si>
    <t>Reparaciones y mantenimientos menores en edificaciones</t>
  </si>
  <si>
    <t xml:space="preserve">2.2.7.1.01 </t>
  </si>
  <si>
    <t>Mantenimiento, reparación, servicios de pintura y sus derivados</t>
  </si>
  <si>
    <t xml:space="preserve">2.2.7.1.07 </t>
  </si>
  <si>
    <t>Servicios de mantenimiento, reparación, desmonte e instalación</t>
  </si>
  <si>
    <t xml:space="preserve">2.2.7.2.08 </t>
  </si>
  <si>
    <t>Fumigación</t>
  </si>
  <si>
    <t>0001 - Implementación de acciones de sensibilización, formación y difusión en los Centros de Promoción de Salud Integral de Adolescentes y en los territorios priorizados</t>
  </si>
  <si>
    <t>0001 - Monitoreo, supervisión y evaluación de la prestación del servicio</t>
  </si>
  <si>
    <t>Viaticos</t>
  </si>
  <si>
    <t xml:space="preserve"> Unidad</t>
  </si>
  <si>
    <t xml:space="preserve">Compra de camioneta </t>
  </si>
  <si>
    <t>Galon</t>
  </si>
  <si>
    <t>0002 - Gestión y elaboración de documentos normativos para la atención de adolescentes</t>
  </si>
  <si>
    <t xml:space="preserve">Refrigerio </t>
  </si>
  <si>
    <t xml:space="preserve">Unidad </t>
  </si>
  <si>
    <t xml:space="preserve">Impresiones de Publicaciones </t>
  </si>
  <si>
    <t>0003 - Promoción, prevención y difusión de informaciones sobre la salud integral de adolescentes</t>
  </si>
  <si>
    <t>Acetato de Medroxiprogesterona 150 mg/ml (Depo),Etinilestradiol + Levonorgestrel 003+015mg (Píldora), Levonorgestrel 30 mg (Mini Píldora), Levonorgestrel 075 mg, Etonogestrel 68 mg (Implante), Dispositivo Intrauterino (DIU), Condón Femenino, Condón Masculino</t>
  </si>
  <si>
    <t>Métodos anticonceptivos</t>
  </si>
  <si>
    <t>Bolso-Mochila Ecológico tipo Morral, en Tela TNT</t>
  </si>
  <si>
    <t xml:space="preserve">Alquiler de Salon en Hotel </t>
  </si>
  <si>
    <t xml:space="preserve">2.2.8.6.01 </t>
  </si>
  <si>
    <t>Son 4 actividades en el año: una de 100 personas, otra de 200 participantes y dos de 30 personas para un total de 360 participantes.</t>
  </si>
  <si>
    <t>La cantidad corresponde a los participantes e incluye salón, refrigerio y almuerzo.</t>
  </si>
  <si>
    <t xml:space="preserve">Viaticos </t>
  </si>
  <si>
    <t xml:space="preserve">Gasolina </t>
  </si>
  <si>
    <t xml:space="preserve">Sombrilla de mano </t>
  </si>
  <si>
    <t>entregadas en las jornadas/talleres a adolescentes multiplicadores</t>
  </si>
  <si>
    <t xml:space="preserve">Banner tipo araña </t>
  </si>
  <si>
    <t xml:space="preserve">Banderola </t>
  </si>
  <si>
    <t xml:space="preserve">Tablet </t>
  </si>
  <si>
    <t>Serán usadas por los focales de adolescentes en cada DPS/DAS para realizar el monitoreo de la herramienta modular interprogramática durante todo el año.</t>
  </si>
  <si>
    <t> Contratar un servicio de hosting</t>
  </si>
  <si>
    <t>Contrato</t>
  </si>
  <si>
    <t>Laptop</t>
  </si>
  <si>
    <t>Para uso del Programa de Adolescentes en trabajo de campo.</t>
  </si>
  <si>
    <t>Tonner Color LaserJet Pro MFP M479 dw</t>
  </si>
  <si>
    <t xml:space="preserve">Computadora de Escritorio </t>
  </si>
  <si>
    <t>Para uso del Programa de Adolescentes en la sede central.</t>
  </si>
  <si>
    <t xml:space="preserve">Compra de Mini Bus </t>
  </si>
  <si>
    <t xml:space="preserve">Uniforme </t>
  </si>
  <si>
    <t xml:space="preserve">focales de adolescentes en territorio </t>
  </si>
  <si>
    <t xml:space="preserve">Libreta personalizada </t>
  </si>
  <si>
    <t>Carpeta Tipo Folder con logo</t>
  </si>
  <si>
    <t xml:space="preserve">Pulsera de silicona con mensaje </t>
  </si>
  <si>
    <t>Mantenimiento de Camioneta</t>
  </si>
  <si>
    <t xml:space="preserve">2.2.7.2.06 </t>
  </si>
  <si>
    <t>Mantenimiento vehiculo</t>
  </si>
  <si>
    <t>Mantenimiento Mini Bus</t>
  </si>
  <si>
    <t xml:space="preserve">Mantenimiento Camioneta </t>
  </si>
  <si>
    <t>Mantenimiento camioneta y mini bus</t>
  </si>
  <si>
    <t>0001 - Atención integral para personas adolescentes</t>
  </si>
  <si>
    <t xml:space="preserve">Aire acondicionado </t>
  </si>
  <si>
    <t xml:space="preserve">2.6.5.2.01 </t>
  </si>
  <si>
    <t xml:space="preserve">La cantidad corresponde a 2 por establecimiento de salud de los municipios priorizados </t>
  </si>
  <si>
    <t xml:space="preserve">Bancada de metal </t>
  </si>
  <si>
    <t xml:space="preserve">La cantidad corresponde a 4 por establecimiento de salud de los municipios priorizados </t>
  </si>
  <si>
    <t>Escritorio 1.60 x 0.70</t>
  </si>
  <si>
    <t xml:space="preserve">Archivo de metal 3 gaveta </t>
  </si>
  <si>
    <t xml:space="preserve">Set de diagnostico de pared </t>
  </si>
  <si>
    <t xml:space="preserve">2.3.9.3.01 </t>
  </si>
  <si>
    <t xml:space="preserve">lampara cuello de ganzo </t>
  </si>
  <si>
    <t>silla giratoria</t>
  </si>
  <si>
    <t>silla fija sin brazo</t>
  </si>
  <si>
    <t xml:space="preserve">taburete giratorio </t>
  </si>
  <si>
    <t xml:space="preserve">2.6.1.9.01 </t>
  </si>
  <si>
    <t>Zafacon aceso inoxidable</t>
  </si>
  <si>
    <t xml:space="preserve">La cantidad corresponde a 3 por establecimiento de salud de los municipios priorizados </t>
  </si>
  <si>
    <t>Negatoscopio</t>
  </si>
  <si>
    <t>2.6.3.4.01</t>
  </si>
  <si>
    <t>Esfigmomanometro</t>
  </si>
  <si>
    <t xml:space="preserve">computadoras </t>
  </si>
  <si>
    <t xml:space="preserve">mesa redonda </t>
  </si>
  <si>
    <t xml:space="preserve">La cantidad corresponde a 1 por establecimiento de salud de los municipios priorizados </t>
  </si>
  <si>
    <t>Médicos general</t>
  </si>
  <si>
    <t>2.1.1.1.01</t>
  </si>
  <si>
    <t>Médicos familiar</t>
  </si>
  <si>
    <t>Ginecólogo</t>
  </si>
  <si>
    <t>Psicologo</t>
  </si>
  <si>
    <t>Pediatra</t>
  </si>
  <si>
    <t>Enfermera</t>
  </si>
  <si>
    <t>Digitador</t>
  </si>
  <si>
    <t>0002 - Promoción de la salud integral</t>
  </si>
  <si>
    <t xml:space="preserve">Promotor </t>
  </si>
  <si>
    <t>Supervisor</t>
  </si>
  <si>
    <t>Sistema de Información Hospitalaria ( Hospital Information System)</t>
  </si>
  <si>
    <t>Polo Shirt (Tela Algodón)</t>
  </si>
  <si>
    <t>unidad</t>
  </si>
  <si>
    <t>Paraguas</t>
  </si>
  <si>
    <t>Termo (Agua)</t>
  </si>
  <si>
    <t xml:space="preserve"> 2.3.2.1.01 </t>
  </si>
  <si>
    <t>Mochila</t>
  </si>
  <si>
    <t>Gorra</t>
  </si>
  <si>
    <t>CAJ. FOLDERS MANILA 8 1/2 X 11 100/1</t>
  </si>
  <si>
    <t>Libretas Rayadas Pequenas</t>
  </si>
  <si>
    <t>Caja</t>
  </si>
  <si>
    <t xml:space="preserve">Flota </t>
  </si>
  <si>
    <t xml:space="preserve">2.6.5.5.01 </t>
  </si>
  <si>
    <t xml:space="preserve">Servicio de internet </t>
  </si>
  <si>
    <t xml:space="preserve">2.2.1.5.01 </t>
  </si>
  <si>
    <t xml:space="preserve">Impresión documentaciones </t>
  </si>
  <si>
    <t>2.2.2.2.01</t>
  </si>
  <si>
    <t xml:space="preserve">Capacitación </t>
  </si>
  <si>
    <t>2.2.8.7.04</t>
  </si>
  <si>
    <t xml:space="preserve">Pago Viaticos/Transporte </t>
  </si>
  <si>
    <t xml:space="preserve"> 2.2.3.1.01 </t>
  </si>
  <si>
    <t>2.2.9.2.01</t>
  </si>
  <si>
    <t>Costos estimados por beneficiario y/o producto</t>
  </si>
  <si>
    <t>La información de los campos resaltados en naranja se completarán automáticamente cuando se hayan completado las hojas "12. Prod", "14. Metas_plur_prod" y "18. Costeo".
Debe utilizar 1 línea para cada uno de los productos.
Incluya tantas líneas como sea necesario.</t>
  </si>
  <si>
    <t>Exponga cualquier justificación necesaria sobre el costo por producto y/o beneficiario, con especial atención a explicar la razonabilidad de los costos estimados.</t>
  </si>
  <si>
    <t>Presupuesto vigente (20/06/25)</t>
  </si>
  <si>
    <t>Variación 2026 vs. 2025</t>
  </si>
  <si>
    <t>Costo</t>
  </si>
  <si>
    <t>Meta de producción</t>
  </si>
  <si>
    <t>Costo por beneficiario</t>
  </si>
  <si>
    <r>
      <rPr>
        <b/>
        <i/>
        <sz val="11"/>
        <color rgb="FF000000"/>
        <rFont val="Aptos Narrow"/>
        <scheme val="minor"/>
      </rPr>
      <t xml:space="preserve">UE: CONANI
</t>
    </r>
    <r>
      <rPr>
        <sz val="11"/>
        <color rgb="FF000000"/>
        <rFont val="Aptos Narrow"/>
        <scheme val="minor"/>
      </rPr>
      <t>Para el 2026 se estarán implementando nuevos programas e intervenciones, que tienen una duración mayor y que en su defecto representan mayor presupuesto (por ejemplo: Clubes de Chicas y Team Chicos, Estrategia de Participación de NNA, la nueva Estrategia de ESI-C). Asimismo la incorporación de actividades adicionales en torno al producto de Acciones Comunes que buscan fortalecer el seguimiento y monitoreo del programa, la coordinación y articulación intersectorial y el fortalecimiento de capacidades de las instancias involucradas para alcancar acciones estratégicas y de atenciónen la prevención y atención de las uniones tempranas y embarazos en adolescentes, como la Ruta Crítica de Protección, forman parte de esta nueva programática. 
El porcentaje adicional requerido con respecto al presupuesto del año 2026 deberá ser considerado como un incremento presupuestario neto, ya que la institución no cuenta con disponibilidad para realizar reasignaciones internas desde otras partidas o componentes de su estructura programática vigente. Si bien se dispone de ciertos fondos de cooperación internacional destinados a la implementación de intervenciones específicas, estos representan únicamente una fracción mínima del presupuesto estimado para la ejecución integral del ceirtas actividades en el Programa Presupuestario 45. Por tanto, la viabilidad financiera del programa depende en gran medida de la asignación adicional de recursos públicos en el marco del ciclo presupuestario plurianual.</t>
    </r>
  </si>
  <si>
    <r>
      <rPr>
        <b/>
        <i/>
        <sz val="11"/>
        <color rgb="FF000000"/>
        <rFont val="Aptos Narrow"/>
        <scheme val="minor"/>
      </rPr>
      <t xml:space="preserve">UE: Supérate
</t>
    </r>
    <r>
      <rPr>
        <sz val="11"/>
        <color rgb="FF000000"/>
        <rFont val="Aptos Narrow"/>
        <scheme val="minor"/>
      </rPr>
      <t>La implementación del 2024 para este programa fue de más de 140MM pues se contaba con fondos de cooperación internacional (Proyecto KOIKA/UNICEF). Las actividades vinculadas a los Clubes de Chicas son costosas, con el presupuesto único otorgado del POR no era posible cubrir el 100%, además de la nómina fija que viene del presupuesto nacional otorgado a SUPÉRATE. Es decir, que se contaba con fondos nacionales mas fondos de cooperación, que no estarán disponibles para el periodo plurianual que se aborda en esta reformulación. 
Para 2026 se contempla un proyecto nuevo que es el de transferencia monetaria condicionada (TMC): tiene elevados costos operativos (ej. modelo de acompañamiento sociofamiliar NNA + MAPA/LC, operativos entrega de tarjeta) y de pago. Motivo por el cual dispara el presupuesto para ese año.
El número de beneficiarias aumenta, por lo tanto hay que contratar mas personal, capacitarlo, y proveer las herramientas necesarias para la implementación. Al aumentar la cantidad de beneficiarias/os,  se incrementan significativamente los costos.</t>
    </r>
  </si>
  <si>
    <r>
      <rPr>
        <b/>
        <i/>
        <sz val="11"/>
        <color rgb="FF000000"/>
        <rFont val="Aptos Narrow"/>
        <scheme val="minor"/>
      </rPr>
      <t xml:space="preserve">UE: Ministerio de la Mujer
</t>
    </r>
    <r>
      <rPr>
        <sz val="11"/>
        <color rgb="FF000000"/>
        <rFont val="Aptos Narrow"/>
        <scheme val="minor"/>
      </rPr>
      <t xml:space="preserve">El aumento presupuestario proyectado para el Ministerio de la Mujer con respecto al año 2025 se justifica por la incorporación de nuevas actividades diseñadas en el marco del actual proceso de reformulación del Programa Presupuestario 45, así como por la ampliación estratégica de su cobertura territorial. En esta nueva etapa, se fortalecerán los componentes formativos y de sensibilización dirigidos a niñas, niños, adolescentes y sus familias, así como líderes comunitarios y actores claves como los docentes.
Además, se ha previsto la expansión operativa de los Centros de Promoción de la Salud Integral para Adolescentes. Mientras que en la etapa previa del programa solo se contaba con el centro ubicado en el Distrito Nacional, ahora se integrará plenamente el centro de San Juan, ampliando significativamente la capacidad institucional para ofrecer servicios especializados y diferenciales a adolescentes en territorios con alta prevalencia de uniones tempranas y embarazo adolescente. </t>
    </r>
  </si>
  <si>
    <r>
      <rPr>
        <b/>
        <i/>
        <sz val="11"/>
        <color rgb="FF000000"/>
        <rFont val="Aptos Narrow"/>
        <scheme val="minor"/>
      </rPr>
      <t xml:space="preserve">UE: Servicio Nacional de Salud
</t>
    </r>
    <r>
      <rPr>
        <sz val="11"/>
        <color rgb="FF000000"/>
        <rFont val="Aptos Narrow"/>
        <scheme val="minor"/>
      </rPr>
      <t>El costeo estimado se fundamenta, en primer lugar, en su reciente incorporación como UE del programa. Su participación responde al fortalecimiento de la respuesta interinstitucional del Estado frente a una condición crítica que requiere una atención articulada desde los servicios de salud, en estrecha coordinación con las rutas de protección y prevención establecidas en la PPA.
El SNS tiene bajo su responsabilidad operativa directa una red de establecimientos de primer y segundo nivel en las provincias priorizadas por la política nacional, cubriendo aproximadamente el 35% de la población objetivo del programa. Esta población se encuentra en territorios donde se concentran elevados niveles de vulnerabilidad social, alta prevalencia de embarazos adolescentes y una limitada disponibilidad de servicios diferenciados de salud sexual y reproductiva para personas adolescentes. Por lo tanto, su participación es clave para ampliar la cobertura, mejorar la calidad de atención y garantizar la continuidad de servicios en el nivel local. 
Las intervenciones identificadas e incluidas para esta Unidad Ejecutora, son exclusivas de este programa, por lo tanto no reciben otra fuente de financiamiento. Tanto el personal como los insumos y equipos a adquirir son nuevos y dedicados únicamente para estos fines.</t>
    </r>
  </si>
  <si>
    <r>
      <rPr>
        <b/>
        <i/>
        <sz val="11"/>
        <color rgb="FF000000"/>
        <rFont val="Aptos Narrow"/>
        <scheme val="minor"/>
      </rPr>
      <t xml:space="preserve">UE: Ministerio de Salud Pública
</t>
    </r>
    <r>
      <rPr>
        <sz val="11"/>
        <color rgb="FF000000"/>
        <rFont val="Aptos Narrow"/>
        <scheme val="minor"/>
      </rPr>
      <t>El aumento en el costeo correspondiente al Ministerio de Salud Pública en el marco del Programa Presupuestario 45 se fundamenta en la expansión de los servicios ofrecidos para la prevención y atención del embarazo en adolescentes y las uniones tempranas. Esta ampliación incluye tanto un fortalecimiento del componente de atención directa como una intensificación de las acciones preventivas y educativas, alineadas con los enfoques diferenciales y de derechos que orientan el rediseño del programa.
En primer lugar, se prevé un aumento en el número de establecimientos de salud monitoreados y fortalecidos, con el objetivo de garantizar la implementación efectiva de la normativa vigente sobre atención integral a adolescentes. Esto implica actividades de seguimiento, formación de personal, distribución de materiales técnicos, así como adecuaciones mínimas en los centros que requieran mejorar su capacidad de respuesta diferenciada.
En segundo lugar, se incorporarán de manera sistemática actividades educativas, informativas y participativas dirigidas a adolescentes en los territorios priorizados. Estas actividades estarán orientadas a la promoción del autocuidado, la salud mental, la prevención de infecciones de transmisión sexual (ITS), el uso informado de métodos anticonceptivos y la reducción de riesgos asociados a embarazos no planificados. La implementación de estas acciones requiere inversión en insumos educativos, coordinación intersectorial, logística territorial y monitoreo de resultados.</t>
    </r>
  </si>
  <si>
    <t>Supuestos considerados para realizar la estimación plurianual de costos</t>
  </si>
  <si>
    <t>Enliste y describa los supuestos considerados para realizar la estimación plurianual de costos.
Debe utilizar 1 línea para cada uno de los supuestos.
Incluya tantas líneas como sea necesario.</t>
  </si>
  <si>
    <t>Utilice este espacio para incorporar explicativas o justificaciones generales, según sea necesario.</t>
  </si>
  <si>
    <t>Supuesto</t>
  </si>
  <si>
    <t xml:space="preserve">CONANI: Utilizó un 6.41% de inflación en los precios de cada año, considerando la tasa de inflación promedio del Banco Central de los últimos cuatro años. Mantuvo el mismo promedio de aumento en la producción física para el cuatrienio. Contempló expansión de ciertas intervenciones del programa a nuevos territorios												</t>
  </si>
  <si>
    <t>Esta inversión permitirá expandir la cobertura territorial del programa y cerrar brechas operativas detectadas durante el proceso de reformulación, en línea con las recomendaciones técnicas del análisis de evaluabilidad y con las metas trazadas en el marco lógico del programa.</t>
  </si>
  <si>
    <t xml:space="preserve">Ampliación de servicios y cobertura de la población objetivo </t>
  </si>
  <si>
    <t>Sistema de seguimiento propuesto</t>
  </si>
  <si>
    <t>Describa cómo se realizará el seguimiento a los procesos, productos y resultados del programa. Contemple los distintos elementos que compondrán el sistema de seguimiento del programa.</t>
  </si>
  <si>
    <t>Consideraciónes generales</t>
  </si>
  <si>
    <t>El seguimiento del Programa Presupuestario para la Prevención y Atención del Embarazo Adolescente y las Uniones Tempranas se concibe como un proceso sistemático y continuo que permita registrar, analizar y utilizar la información sobre el desempeño del programa en términos de sus procesos, productos y resultados. Este sistema de seguimiento está diseñado para asegurar una gestión basada en resultados, garantizar la trazabilidad de las intervenciones, facilitar la rendición de cuentas y permitir la toma de decisiones oportuna y basada en evidencia.
El sistema será liderado por CONANI en su rol de institución rectora del Sistema Nacional de Protección de Niños, Niñas y Adolescentes (SIPINNA) y entidad coordinadora del PoR 45. El seguimiento se realizará en estrecha coordinación con las Unidades Ejecutoras (UE) del programa: Ministerio de la Mujer, Ministerio de Salud Pública, Servicio Nacional de Salud, y Supérate, cada una responsable de reportar el avance de sus productos, bajo estándares comunes establecidos en la matriz de resultados y la estructura programática validada.</t>
  </si>
  <si>
    <t>Seguimiento a todos los elementos relevantes en la gestión: procesos, insumos, actividades, cobertura y resultados</t>
  </si>
  <si>
    <t>Reportes e informes, tiempos de entrega, actualización de datos o usos varios de la información</t>
  </si>
  <si>
    <r>
      <rPr>
        <b/>
        <sz val="14"/>
        <color rgb="FF000000"/>
        <rFont val="Aptos Narrow"/>
        <family val="2"/>
        <scheme val="minor"/>
      </rPr>
      <t xml:space="preserve">Procesos
</t>
    </r>
    <r>
      <rPr>
        <sz val="11"/>
        <color rgb="FF000000"/>
        <rFont val="Aptos Narrow"/>
        <family val="2"/>
        <scheme val="minor"/>
      </rPr>
      <t xml:space="preserve">El seguimiento a los procesos permitirá garantizar la calidad y consistencia de las acciones programáticas, con foco en la gobernanza interinstitucional, la coordinación territorial, la articulación con actores del sistema de protección y la gestión técnica-operativa. Se monitorearán:
1. La funcionalidad de las mesas interinstitucionales territoriales lideradas por CONANI.
2. La implementación de protocolos conjuntos (por ejemplo, las rutas críticas de atención en casos de riesgo o vulneración de derechos).
3. La coordinación entre las estructuras centrales y provinciales de las UE (por ejemplo, el vínculo entre las Direcciones Provinciales de Salud y los Servicios Regionales de Salud del SNS con las oficinas provinciales del Ministerio de la Mujer y de Supérate).
El seguimiento buscará identificar cuellos de botella, duplicidades o vacíos en la implementación, facilitando la toma de decisiones correctivas.
</t>
    </r>
    <r>
      <rPr>
        <b/>
        <sz val="14"/>
        <color rgb="FF000000"/>
        <rFont val="Aptos Narrow"/>
        <family val="2"/>
        <scheme val="minor"/>
      </rPr>
      <t xml:space="preserve">Insumos
</t>
    </r>
    <r>
      <rPr>
        <sz val="11"/>
        <color rgb="FF000000"/>
        <rFont val="Aptos Narrow"/>
        <family val="2"/>
        <scheme val="minor"/>
      </rPr>
      <t xml:space="preserve">El monitoreo de insumos se centrará en asegurar que los recursos físicos, humanos y financieros lleguen de forma oportuna a los puntos de implementación. Esto incluirá:
1. Seguimiento a la asignación presupuestaria y ejecución del gasto por producto e institución, reportado trimestralmente a través del SIGEF y DIGEPRES.
2. Disponibilidad de materiales pedagógicos, anticonceptivos, herramientas de comunicación y guías técnicas para la implementación de talleres, sensibilizaciones y servicios diferenciados.
3. Recursos humanos capacitados por parte de cada institución: promotores comunitarios, multiplicadores, personal médico y técnico capacitado en enfoque de género, salud integral y derechos.
Cada institución deberá reportar insumos entregados y utilizados en relación con sus productos. Por ejemplo, el Ministerio de Salud Pública y el Servicio Nacional de Salud reportarán la distribución de métodos anticonceptivos, mientras que Supérate informará sobre la entrega de transferencias condicionadas a adolescentes beneficiarias.
</t>
    </r>
    <r>
      <rPr>
        <b/>
        <sz val="14"/>
        <color rgb="FF000000"/>
        <rFont val="Aptos Narrow"/>
        <family val="2"/>
        <scheme val="minor"/>
      </rPr>
      <t xml:space="preserve">Actividades
</t>
    </r>
    <r>
      <rPr>
        <sz val="11"/>
        <color rgb="FF000000"/>
        <rFont val="Aptos Narrow"/>
        <family val="2"/>
        <scheme val="minor"/>
      </rPr>
      <t xml:space="preserve">El seguimiento a las actividades se realizará con base en los cronogramas operativos anuales definidos por cada UE. Este componente permitirá verificar la ejecución efectiva de las acciones planificadas, incluyendo:
1. Número de talleres, jornadas o encuentros realizados por mes y territorio.
2. Número de visitas domiciliarias, acompañamientos y procesos de articulación ejecutados.
3. Acciones de sensibilización en medios digitales y comunitarios, coordinadas con los equipos de comunicación institucional.
Las actividades estarán registradas en formatos estandarizados, con reportes mensuales, validados territorialmente.
</t>
    </r>
    <r>
      <rPr>
        <b/>
        <sz val="14"/>
        <color rgb="FF000000"/>
        <rFont val="Aptos Narrow"/>
        <family val="2"/>
        <scheme val="minor"/>
      </rPr>
      <t xml:space="preserve">Cobertura
</t>
    </r>
    <r>
      <rPr>
        <sz val="11"/>
        <color rgb="FF000000"/>
        <rFont val="Aptos Narrow"/>
        <family val="2"/>
        <scheme val="minor"/>
      </rPr>
      <t xml:space="preserve">El componente de cobertura busca medir cuántas personas han sido efectivamente alcanzadas por el programa, comparando las metas anuales con los registros de beneficiarios por producto, grupo etario, sexo y provincia/municipio. Esto permitirá:
1. Identificar brechas territoriales o poblacionales, como subcobertura en comunidades rurales o población fuera del sistema de protección.
2. Evaluar el alcance acumulado respecto al 20% de la población objetivo proyectada entre 2026 y 2029.
3. Analizar la equidad en la implementación, desagregando por grupo de edad, nivel socioeconómico, escolaridad y otros criterios de vulnerabilidad.
CONANI, en articulación con las UE, consolidará esta información mediante un registro nominal progresivo, construido a partir de los registros administrativos de cada UE (por ejemplo, registros del SNS sobre atenciones integrales a adolescentes o bases de datos de Supérate sobre transferencias).
</t>
    </r>
    <r>
      <rPr>
        <b/>
        <sz val="14"/>
        <color rgb="FF000000"/>
        <rFont val="Aptos Narrow"/>
        <family val="2"/>
        <scheme val="minor"/>
      </rPr>
      <t xml:space="preserve">Resultados
</t>
    </r>
    <r>
      <rPr>
        <sz val="11"/>
        <color rgb="FF000000"/>
        <rFont val="Aptos Narrow"/>
        <family val="2"/>
        <scheme val="minor"/>
      </rPr>
      <t>El seguimiento a los resultados intermedios y finales permitirá verificar los cambios en el conocimiento, actitudes, comportamientos y condiciones estructurales vinculadas a los embarazos y uniones tempranas. Esto incluirá:
1. Medición de indicadores de desempeño acordados con DIGEPRES, con líneas base levantadas y metas plurianuales definidas hasta 2029.
2. Evaluaciones de resultados intermedios a través de pruebas pre y post intervención (por ejemplo, cambios en conocimientos sobre salud sexual y reproductiva, autoestima o percepción del proyecto de vida).
3. Recolección periódica de información proveniente de fuentes secundarias como ENHOGAR MICS (ONE) y registros del Servicio Nacional de Salud para evaluar los resultados finales (por ejemplo, la tasa de embarazo adolescente o partos en niñas de 10 a 19 años).
Cada institución será responsable del reporte de sus productos y resultados, mientras que CONANI consolidará la información para el seguimiento del impacto agregado del programa.</t>
    </r>
  </si>
  <si>
    <r>
      <t xml:space="preserve">El Programa Presupuestario para la Prevención y Atención del Embarazo Adolescente y las Uniones Tempranas (PoR 45) contará con un sistema articulado de reportes e informes periódicos que permita el seguimiento oportuno, la rendición de cuentas, la toma de decisiones basada en evidencia y la mejora continua de las intervenciones.
</t>
    </r>
    <r>
      <rPr>
        <b/>
        <u val="double"/>
        <sz val="11"/>
        <color rgb="FF000000"/>
        <rFont val="Aptos Narrow"/>
        <family val="2"/>
        <scheme val="minor"/>
      </rPr>
      <t xml:space="preserve">1. Reportes institucionales de ejecución física y financiera
</t>
    </r>
    <r>
      <rPr>
        <sz val="11"/>
        <color rgb="FF000000"/>
        <rFont val="Aptos Narrow"/>
        <family val="2"/>
        <scheme val="minor"/>
      </rPr>
      <t xml:space="preserve">Cada Unidad Ejecutora (Ministerio de la Mujer, Ministerio de Salud Pública, Servicio Nacional de Salud, SUPÉRATE, y CONANI) será responsable de consolidar y entregar informes trimestrales de ejecución física y financiera conforme a los productos asignados en el Programa. Estos reportes incluirán:
• Avance físico de los bienes y servicios programados.
• Cobertura efectiva por población y territorio.
• Avance en la ejecución presupuestaria desagregada por fuente de financiamiento.
• Dificultades operativas o riesgos emergentes en la implementación.
Estos serán remitidos por cada Unidad Ejecutora (UE) a DIGEPRES dentro de los primeros 15 días del mes siguiente al cierre del trimestre, incluyendo en copia al CONANI, como entidad coordinadora del PoR, para fines de seguimiento.
</t>
    </r>
    <r>
      <rPr>
        <b/>
        <u val="double"/>
        <sz val="11"/>
        <color rgb="FF000000"/>
        <rFont val="Aptos Narrow"/>
        <family val="2"/>
        <scheme val="minor"/>
      </rPr>
      <t xml:space="preserve">2. Informes del sistema de monitoreo del PoR 45
</t>
    </r>
    <r>
      <rPr>
        <sz val="11"/>
        <color rgb="FF000000"/>
        <rFont val="Aptos Narrow"/>
        <family val="2"/>
        <scheme val="minor"/>
      </rPr>
      <t xml:space="preserve">Además de los reportes operativos, CONANI elaborará dos informes anuales de seguimiento programático del PoR:
• Informe de medio año (julio): Incluye avances en metas e indicadores, análisis de desempeño institucional, verificación de cumplimiento de metas físicas, e identificación de brechas de cobertura o calidad. Este informe alimentará el análisis de medio término del presupuesto nacional.
• Informe anual de cierre (enero del siguiente año fiscal): Contendrá los resultados agregados por producto, análisis de indicadores intermedios, evolución de la cobertura acumulada, aprendizajes y recomendaciones. Este informe se presentará formalmente al GANA-RD y se remitirá a DIGEPRES para su inclusión en el ciclo presupuestario del año siguiente.
</t>
    </r>
    <r>
      <rPr>
        <b/>
        <u val="double"/>
        <sz val="11"/>
        <color rgb="FF000000"/>
        <rFont val="Aptos Narrow"/>
        <family val="2"/>
        <scheme val="minor"/>
      </rPr>
      <t xml:space="preserve">3. Actualización de datos y validación interinstitucional
</t>
    </r>
    <r>
      <rPr>
        <sz val="11"/>
        <color rgb="FF000000"/>
        <rFont val="Aptos Narrow"/>
        <family val="2"/>
        <scheme val="minor"/>
      </rPr>
      <t xml:space="preserve">El sistema de seguimiento contempla actualizaciones semestrales de los datos administrativos, especialmente en indicadores de servicios prestados, cobertura de beneficiarios, ejecución física por producto, así como insumos derivados de pre y post tests aplicados en las intervenciones educativas.
Asimismo, anualmente se revisarán las líneas base, supuestos y metas programadas para asegurar la coherencia con la realidad operativa, los cambios en el entorno y los resultados observados.
</t>
    </r>
    <r>
      <rPr>
        <b/>
        <u val="double"/>
        <sz val="11"/>
        <color rgb="FF000000"/>
        <rFont val="Aptos Narrow"/>
        <family val="2"/>
        <scheme val="minor"/>
      </rPr>
      <t xml:space="preserve">4. Usos estratégicos de la información
</t>
    </r>
    <r>
      <rPr>
        <sz val="11"/>
        <color rgb="FF000000"/>
        <rFont val="Aptos Narrow"/>
        <family val="2"/>
        <scheme val="minor"/>
      </rPr>
      <t>La información generada por el sistema de seguimiento será utilizada con distintos fines, tales como:
• Planificación: Ajuste de metas y cobertura anual conforme al desempeño.
• Incidencia: Sustento para la priorización de recursos, fortalecimiento de políticas públicas y visibilidad del PoR ante órganos legislativos y donantes.
• Transparencia y rendición de cuentas: Disponibilidad de datos claves para reportes públicos, boletines de seguimiento y presentaciones a organismos de control y ciudadanía.
• Toma de decisiones intersectoriales: Insumo clave para las sesiones del GANA-RD y las mesas técnicas del PoR para rediseñar estrategias, corregir desviaciones o profundizar acciones exitosas.</t>
    </r>
  </si>
  <si>
    <t>Mecanismos para la obtención oportuna de información y mediciones periódicas</t>
  </si>
  <si>
    <t>Definición de indicadores, recolección de información de desempeño, reporte y difusión de información, y uso de información de desempeño</t>
  </si>
  <si>
    <r>
      <t xml:space="preserve">El PoR 45 establecerá un sistema de seguimiento interinstitucional robusto, con mecanismos específicos para asegurar la recolección sistemática, confiable y oportuna de información sobre procesos, productos y resultados. Este sistema se articula en torno a los siguientes pilares:
</t>
    </r>
    <r>
      <rPr>
        <b/>
        <u val="double"/>
        <sz val="11"/>
        <color rgb="FF000000"/>
        <rFont val="Aptos Narrow"/>
        <family val="2"/>
        <scheme val="minor"/>
      </rPr>
      <t xml:space="preserve">1. Fuentes de información primaria y secundaria
</t>
    </r>
    <r>
      <rPr>
        <sz val="11"/>
        <color rgb="FF000000"/>
        <rFont val="Aptos Narrow"/>
        <family val="2"/>
        <scheme val="minor"/>
      </rPr>
      <t xml:space="preserve">Cada institución ejecutora del programa será responsable de consolidar información de sus intervenciones a través de registros administrativos, fichas de seguimiento técnico y bases de datos internas. Por ejemplo:
-Ministerio de la Mujer: registros de participación en talleres. 
-Ministerio de Salud Pública y SNS: datos sobre servicios brindados a adolescentes, entrega de métodos anticonceptivos y cobertura de atención integral.
-Supérate: bases de datos de beneficiarios/as de transferencias condicionadas, con verificación de condicionalidades (participación en actividades para el desarrollo de habilidades para la vida, chequeo de salud).
-CONANI: registros de participación de talleres, seguimiento a procesos de articulación territorial, derivación de casos y formación de operadores del sistema.
Complementariamente, se utilizarán fuentes secundarias nacionales —como las encuestas ENHOGAR MICS, registros del SNS, reportes de DIGEPRES y estudios del SIPINNA— para monitorear resultados estructurales e indicadores de largo plazo.
</t>
    </r>
    <r>
      <rPr>
        <b/>
        <u val="double"/>
        <sz val="11"/>
        <color rgb="FF000000"/>
        <rFont val="Aptos Narrow"/>
        <family val="2"/>
        <scheme val="minor"/>
      </rPr>
      <t xml:space="preserve">2. Instrumentos comunes y estandarización
</t>
    </r>
    <r>
      <rPr>
        <sz val="11"/>
        <color rgb="FF000000"/>
        <rFont val="Aptos Narrow"/>
        <family val="2"/>
        <scheme val="minor"/>
      </rPr>
      <t xml:space="preserve">A fin de garantizar la comparabilidad y calidad de los datos, se desarrollarán instrumentos estandarizados, entre ellos:
1. Fichas de actividades con criterios mínimos para cada producto.
2. Formatos de registro nominal y de cobertura territorial.
3. Instrumentos de pre y post test para medir conocimientos y actitudes sobre salud sexual, igualdad de género, habilidades para la vida y normas sociales.
Esta estandarización será coordinada por CONANI con apoyo técnico de DIGEPRES, lo que permitirá monitorear de manera alineada la implementación en todos los niveles.
</t>
    </r>
    <r>
      <rPr>
        <b/>
        <u val="double"/>
        <sz val="11"/>
        <color rgb="FF000000"/>
        <rFont val="Aptos Narrow"/>
        <family val="2"/>
        <scheme val="minor"/>
      </rPr>
      <t xml:space="preserve">3. Frecuencia y periodicidad de la recolección
</t>
    </r>
    <r>
      <rPr>
        <sz val="11"/>
        <color rgb="FF000000"/>
        <rFont val="Aptos Narrow"/>
        <family val="2"/>
        <scheme val="minor"/>
      </rPr>
      <t xml:space="preserve">La información será recolectada y reportada según la siguiente periodicidad:
- Mensual: avances en la ejecución de insumos, actividades y cobertura de beneficiarios.
- Trimestral: análisis acumulado por productos, territorios e instituciones; validación interinstitucional.
- Anual: actualización de metas alcanzadas y análisis de consistencia con resultados intermedios y finales.
- Plurianual: evaluación de resultados globales en 2029, alineados con el Marco de Resultados de la Política de Prevención y Atención a las Uniones Tempranas y el Embarazo Adolescente.
</t>
    </r>
    <r>
      <rPr>
        <b/>
        <u val="double"/>
        <sz val="11"/>
        <color rgb="FF000000"/>
        <rFont val="Aptos Narrow"/>
        <family val="2"/>
        <scheme val="minor"/>
      </rPr>
      <t xml:space="preserve">4. Reportes, tiempos de entrega y actualización
</t>
    </r>
    <r>
      <rPr>
        <sz val="11"/>
        <color rgb="FF000000"/>
        <rFont val="Aptos Narrow"/>
        <family val="2"/>
        <scheme val="minor"/>
      </rPr>
      <t xml:space="preserve">Cada UE entregará informes técnicos con análisis de desempeño, cumplimiento de metas y recomendaciones operativas.
Asimismo, se establecerá un mecanismo de validación conjunta a través de comités técnicos interinstitucionales, que revisarán periódicamente la calidad de los datos y ajustarán indicadores o procesos de recolección según necesidad.
</t>
    </r>
    <r>
      <rPr>
        <b/>
        <u val="double"/>
        <sz val="11"/>
        <color rgb="FF000000"/>
        <rFont val="Aptos Narrow"/>
        <family val="2"/>
        <scheme val="minor"/>
      </rPr>
      <t xml:space="preserve">5. Uso de la información para la gestión y toma de decisiones
</t>
    </r>
    <r>
      <rPr>
        <sz val="11"/>
        <color rgb="FF000000"/>
        <rFont val="Aptos Narrow"/>
        <family val="2"/>
        <scheme val="minor"/>
      </rPr>
      <t>La información generada será utilizada para:
- Realizar ajustes operativos y presupuestarios durante el ciclo de ejecución anual.
- Identificar territorios rezagados, desigualdades o poblaciones subatendidas.
- Alimentar los informes de evaluación de DIGEPRES y los compromisos de país en derechos de NNA.
- Comunicar avances y resultados a través de boletines públicos, presentaciones interinstitucionales, y mecanismos de rendición de cuentas territoriales.
Además, se promoverá el uso estratégico de datos por parte de las Unidades Ejecutoras, incentivando el análisis de desempeño para retroalimentar la calidad y pertinencia de las intervenciones.</t>
    </r>
  </si>
  <si>
    <t>El seguimiento del Programa Presupuestario estará sustentado en un sistema de indicadores estratégicos que permitirá monitorear el cumplimiento de los resultados esperados, evaluar la calidad de los productos entregados y generar evidencia para la toma de decisiones. Este sistema incluirá:
1. Definición y validación de indicadores
Los indicadores del PoR fueron definidos con base en los criterios CREMA (Claridad, Relevancia, Economía, Medición y Adecuación), priorizando aquellos que ya forman parte de sistemas oficiales como ENHOGAR-MICS, y reportes institucionales de las unidades ejecutoras. Se han identificado indicadores finales, intermedios y de producto, complementados por nuevos indicadores mínimos viables (IMV) que serán desarrollados mediante instrumentos estandarizados (pre-post tests).
Todos los indicadores han sido alineados con los productos presupuestarios, los resultados esperados del programa y las metas plurianuales, y cuentan con ficha técnica para asegurar uniformidad en la recolección, interpretación y análisis de datos.
2. Recolección de información de desempeño
Cada unidad ejecutora (MMujer, MSP, SNS, CONANI, SUPÉRATE) será responsable de la generación y sistematización de datos primarios vinculados a sus productos, actividades y beneficiarios. La información será recolectada mediante:
- Formularios de registro de actividades.
- Bases de datos nominales cuando sea posible.
- Mecanismos de monitoreo territorial y verificación de cobertura.
- Pre y post tests aplicados en intervenciones formativas.
- Encuestas de satisfacción y calidad de servicios.
- Indicadores provenientes de sistemas nacionales de información.
El equipo coordinador de CONANI y la mesa técnica del PoR consolidarán esta información en un tablero interinstitucional, en coordinación con DIGEPRES, para garantizar la trazabilidad y compatibilidad con los sistemas presupuestarios nacionales.
3. Reporte y difusión de información
El flujo de reporte incluye:
- Reportes trimestrales operativos por unidad ejecutora con avances físicos y financieros por producto.
- Informes semestrales de desempeño liderados por CONANI, con análisis de cumplimiento de metas, coberturas, desafíos de implementación y recomendaciones estratégicas.
- Informe anual consolidado, presentado ante el GANA-RD y remitido a DIGEPRES, como parte del ciclo de revisión presupuestaria.
Además, se promoverá la publicación de boletines de seguimiento, infografías territoriales y productos de comunicación accesibles para tomadores de decisiones, organizaciones sociales y la ciudadanía.
4. Uso de la información de desempeño
La información recolectada y procesada será utilizada para:
- Retroalimentar el diseño de intervenciones e instrumentos normativos.
- Orientar la asignación de recursos y priorización territorial.
- Evaluar el avance hacia los resultados y ajustar las metas cuando sea necesario.
- Sustentar el diseño de futuras fases del programa presupuestario.
- Alimentar espacios de gobernanza interinstitucional como el GANA-RD y los comités técnicos sectoriales.
El sistema de información del PoR 45 será un insumo clave para fortalecer el ciclo de gestión por resultados en el país, demostrando que es posible articular políticas públicas con impacto medible en los derechos y oportunidades de niños, niñas y adolescentes.</t>
  </si>
  <si>
    <t>Mecanismos de transparencia y rendición de cuentas</t>
  </si>
  <si>
    <t>Enliste los documentos informativos con que cuenta el programa. Incluya, pero no se limite a, documentos normativos, procedimientos para recibir y dar trámite a las solicitudes de acceso a la información; información del desempeño y de resultados; mecanismos que propician la participación ciudadana en la toma de decisiones; informes de gestión; entre otros.
Añada propuestas de nuevos documentos informativos que se implementarán a través de la propuesta programática.
Debe utilizar 1 línea para cada uno de los documentos.
Incluya tantas líneas como sea necesario.</t>
  </si>
  <si>
    <t>Describa el tipo de documento e información que contiene.</t>
  </si>
  <si>
    <t>Indique si el documento está actualizado.</t>
  </si>
  <si>
    <t>Indique si el documento está publicado y es accesible a los ciudadanos.</t>
  </si>
  <si>
    <t>Indique si el documento está publicado en el portal web institucional.</t>
  </si>
  <si>
    <t>Coloque el enlace directo a la publicación del documento en el portal web institucional o algún otro portal donde se encuentre publicado.</t>
  </si>
  <si>
    <t>Indique la periodicidad con que serán actualizado el documento, según aplique.</t>
  </si>
  <si>
    <t>Indique cambios que se realizarán a la documentación vigente a través de la propuesta programática, según aplique.</t>
  </si>
  <si>
    <t>Nombre del documento</t>
  </si>
  <si>
    <t>Descripción del documento</t>
  </si>
  <si>
    <t>¿Está actualizado?</t>
  </si>
  <si>
    <t>¿Es información pública?</t>
  </si>
  <si>
    <t>¿Se encuenta publicado en el portal institucional?</t>
  </si>
  <si>
    <t>Periodicidad de actualización</t>
  </si>
  <si>
    <t>Próximos pasos</t>
  </si>
  <si>
    <t>Política de Prevención y Atención de las Uniones Tempranas y el Embarazo en Adolescentes (2021) – CONANI, UNFPA, UNICEF</t>
  </si>
  <si>
    <t>Documento normativo que define los ejes estratégicos, rutas críticas, acciones y responsabilidades interinstitucionales para la prevención de las uniones tempranas y el embarazo adolescente.</t>
  </si>
  <si>
    <t>https://www.unicef.org/dominicanrepublic/media/5806/file</t>
  </si>
  <si>
    <t>Otra periodicidad (indicar en Comentarios)</t>
  </si>
  <si>
    <t>Será actualizada en 2030.</t>
  </si>
  <si>
    <t>Informe ENHOGAR-MICS 2019 – Oficina Nacional de Estadística</t>
  </si>
  <si>
    <t>Publicación oficial que contiene datos de línea base del país en temas de embarazo adolescente, uniones tempranas, educación, salud, uso de métodos anticonceptivos, entre otros.</t>
  </si>
  <si>
    <t xml:space="preserve"> ENHOGAR-MICS 2019. Oficina Nacional de Estadística. Disponible en: https://www.one.gob.do/media/b5sby4rf/informe-general-enhogar-mics-2019web1.pdf	</t>
  </si>
  <si>
    <t>Cada 4-5 años aproximadamente</t>
  </si>
  <si>
    <t>Informe Básico ENHOGAR 2024 – Oficina Nacional de Estadística</t>
  </si>
  <si>
    <t xml:space="preserve">Documento preliminar de resultados de la más reciente encuesta ENHOGAR con variables clave sobre edad de unión y fecundidad adolescente. </t>
  </si>
  <si>
    <t xml:space="preserve">ENHOGAR 2024. Oficina Nacional de Estadística. Disponible en: https://www.one.gob.do/publicaciones/2025/informe-de-resultados-basicos-de-la-enhogar-2024/	</t>
  </si>
  <si>
    <t>Según establezca la Oficina Nacional de Estadística. Aproximadamente cada 1-2 años.</t>
  </si>
  <si>
    <t>Tableros Dinámicos de Producción de Servicios – Servicio Nacional de Salud (SNS)</t>
  </si>
  <si>
    <t xml:space="preserve">Plataforma interactiva que muestra estadísticas actualizadas sobre partos, consultas prenatales, entrega de MAC, etc., desagregadas por edad y provincia. </t>
  </si>
  <si>
    <t>https://repositorio.sns.gob.do/tableros-dinamicos</t>
  </si>
  <si>
    <t>Guía Nacional de Atención Integral a la Salud de Adolescentes – Ministerio de Salud Pública</t>
  </si>
  <si>
    <t>Documento técnico que establece el modelo de atención diferenciada para adolescentes en los servicios de salud pública. Incluye lineamientos sobre educación sexual, salud mental y servicios amigables.</t>
  </si>
  <si>
    <t>https://repositorio.msp.gob.do/handle/123456789/1512</t>
  </si>
  <si>
    <t>Cada 5 años aproximadamente</t>
  </si>
  <si>
    <t>Ley 136-03 – Código para el Sistema de Protección y Derechos Fundamentales de Niños, Niñas y Adolescentes</t>
  </si>
  <si>
    <t xml:space="preserve">Marco legal que establece las competencias de las instituciones que integran el SIPINNA y los derechos fundamentales de NNA. </t>
  </si>
  <si>
    <t>https://www.oas.org/dil/esp/LEY%20136-03%20-%20Codigo%20para%20el%20Sistema%20de%20Protecci%C3%B3n%20y%20los%20Derechos%20Fundamentales%20de%20Ni%C3%B1os%20Ni%C3%B1as%20y%20Adolescentes%20Republica%20Dominicana.pdf</t>
  </si>
  <si>
    <t>No aplica (justificar en Comentarios)</t>
  </si>
  <si>
    <t>Ley nacional</t>
  </si>
  <si>
    <t>Estrategia Nacional de Desarrollo 2030 (Ley 1-12)</t>
  </si>
  <si>
    <t xml:space="preserve">Documento nacional de planificación que establece metas de desarrollo humano, incluyendo indicadores de salud, educación y equidad de género. </t>
  </si>
  <si>
    <t>https://mepyd.gob.do/wp-content/uploads/drive/UAAES/END/Informes%20Anuales%20END/end_2030.pdf</t>
  </si>
  <si>
    <t>Portal de Transparencia Institucional – CONANI / SUPERATE / MMujer / MSP / SNS</t>
  </si>
  <si>
    <t xml:space="preserve">Contiene información sobre presupuesto, informes de gestión, normativas y solicitudes de acceso a la información pública. </t>
  </si>
  <si>
    <t>https://conani.gob.do/transparencia/
https://transparencia.superate.gob.do/
https://mujer.gob.do/transparencia/
https://www.msp.gob.do/web/Transparencia/portada-oai/
https://sns.gob.do/transparencia/</t>
  </si>
  <si>
    <t>Memorias Anuales de Gestión – CONANI / SUPERATE / MMujer / PGR / MSP / SNS</t>
  </si>
  <si>
    <t>Informes institucionales con resultados, logros, retos y presupuesto ejecutado. Se publican anualmente en los portales de cada institución.</t>
  </si>
  <si>
    <t>Sistema de Información de la Gestión Financiera (SIGEF)</t>
  </si>
  <si>
    <t>Portal donde se coloca un resumen de la ejecucion de los programas y el alcance de las metas fisicas y financieras</t>
  </si>
  <si>
    <t>Boletin estadístico</t>
  </si>
  <si>
    <t>Publicación con datos clave e indicadores del programa, presentados de forma visual y resumida (tablas, gráficos, comparativos).</t>
  </si>
  <si>
    <t>https://transparencia.superate.gob.do/estadisticas-institucionales</t>
  </si>
  <si>
    <t>Se robustecerá el proceso de análisis de datos incorporando variables de relevancia pública al documento (en rediseño)</t>
  </si>
  <si>
    <t>Guía institucional para el registro de personas beneficiarias para el seguimiento nominal del programa</t>
  </si>
  <si>
    <t>Se propone construir un documento interinstitucional que coadyuve al seguimiento nominal, evitando el solapamiento y permitiendo un seguimiento a las intervenciones de las UE</t>
  </si>
  <si>
    <t>Propuesta de documento nuevo</t>
  </si>
  <si>
    <t xml:space="preserve">Fortalecer las capacidades institucionales de las UE </t>
  </si>
  <si>
    <t>Modelo de gestión</t>
  </si>
  <si>
    <t>Describa los distintos elementos que compondrán el modelo de gestión del programa.</t>
  </si>
  <si>
    <t>El modelo de gestión del Programa Presupuestario ha sido concebido para garantizar una implementación eficiente, articulada y orientada a resultados, con base en los principios de intersectorialidad, equidad, enfoque de derechos e integralidad. Considerando la naturaleza multicausal de los embarazos en adolescentes y las uniones tempranas, el PoR 45 incorpora en su modelo de gestión un sistema de gobernanza compartido, mecanismos de coordinación técnica, procedimientos estandarizados y herramientas de seguimiento y evaluación que aseguren la coherencia entre las acciones ejecutadas por las distintas Unidades Ejecutoras y el logro de los resultados esperados.
El liderazgo estratégico del programa recae en el Consejo Nacional para la Niñez y la Adolescencia (CONANI), en su calidad de ente rector del Sistema Nacional de Protección de los Derechos de Niños, Niñas y Adolescentes (SIPINNA) y coordinador del Gabinete de Niñez y Adolescencia (GANA-RD). Bajo esta estructura, las instituciones participantes (Ministerio de Salud Pública, Servicio Nacional de Salud, Ministerio de la Mujer, y el Programa Supérate) conservan su autonomía técnica y presupuestaria, pero operan dentro de un marco coordinado de planificación, ejecución, reporte y evaluación definido en el PoR.
El modelo parte del reconocimiento de importantes avances institucionales que pueden ser aprovechados, tales como la existencia de servicios diferenciados de salud para adolescentes, protocolos de atención, experiencias previas en transferencia monetaria condicionada para la prevención de uniones tempranas, rutas críticas de protección, e iniciativas territoriales de educación sexual integral. Sin embargo, también reconoce vacíos estructurales que deben ser abordados mediante el fortalecimiento de capacidades institucionales y comunitarias, la mejora de la trazabilidad nominal de los beneficiarios, y la integración de los sistemas de información para una gestión basada en datos.
Uno de los principales desafíos identificados es la ausencia de un sistema de seguimiento nominal consolidado que permita registrar, de manera desagregada y actualizada, a los niños, niñas, adolescentes y familias que participan en las distintas intervenciones del programa. La falta de interoperabilidad entre los sistemas existentes limita la posibilidad de medir la cobertura real, la efectividad de las intervenciones y la articulación efectiva entre servicios. Por esta razón, una de las metas estratégicas del modelo de gestión es el desarrollo progresivo de un sistema nominal de beneficiarios, que permita la trazabilidad individual y facilite la coordinación interinstitucional tanto en la atención como en el seguimiento.
Asimismo, el modelo de gestión incorpora mecanismos de articulación intersectorial a través de mesas técnicas temáticas y espacios de planificación conjunta, los cuales permitirán alinear cronogramas, optimizar recursos y asegurar que las acciones ejecutadas desde los diferentes sectores contribuyan de manera sinérgica al logro de los resultados del programa. Estas instancias estarán coordinadas por CONANI y contarán con participación de las unidades técnicas de planificación, estadísticas y niñez de cada institución, así como de otros socios técnicos y estratégicos, lo cual permitirá fortalecer la rendición de cuentas, la transparencia y el aprendizaje conjunto.
La implementación del programa presupuestario se orienta a fortalecer el enfoque territorial, priorizando los municipios de mayor prevalencia de embarazo adolescente y uniones tempranas. En este sentido, el modelo de gestión promueve la adaptación local de las intervenciones, a través del trabajo con redes locales de protección, espacios de gobernanza territorial y organizaciones comunitarias, asegurando la pertinencia sociocultural, la equidad en el acceso y la sostenibilidad de las acciones.
Finalmente, el modelo de gestión incorpora una lógica de ciclo de mejora continua, mediante la implementación de un sistema de monitoreo y evaluación con enfoque de resultados, que no sólo recoja información sobre procesos y coberturas, sino que permita generar evidencia sobre cambios en el conocimiento, actitudes y comportamientos, con especial énfasis en la validación de las estrategias de prevención. Esto permitirá tomar decisiones informadas, realizar ajustes a la implementación y retroalimentar tanto la política pública como la asignación presupuestaria con base en resultados verificables.</t>
  </si>
  <si>
    <t>Cadena o lógica causal que sostiene el programa, incluyendo los supuestos, tiempos de entrega estimados, recursos y procesos necesarios para la entrega de productos y consecuente logro de resultados</t>
  </si>
  <si>
    <r>
      <t xml:space="preserve">El Programa Presupuestario para la Prevención y atención del embarazos adolescente y las uniones tempranas se fundamenta en una cadena de valor lógico-causal orientada a transformar las condiciones estructurales y socioculturales que generan y perpetúan el embarazo en adolescentes y las uniones tempranas. Esta lógica se construye a partir de un diagnóstico basado en evidencia empírica, que ha permitido identificar causas específicas y factores intermedios sobre los cuales inciden las intervenciones programáticas.
</t>
    </r>
    <r>
      <rPr>
        <b/>
        <u val="double"/>
        <sz val="11"/>
        <color rgb="FF000000"/>
        <rFont val="Aptos Narrow"/>
        <family val="2"/>
        <scheme val="minor"/>
      </rPr>
      <t xml:space="preserve">Lógica causal y encadenamiento estratégico
</t>
    </r>
    <r>
      <rPr>
        <sz val="11"/>
        <color rgb="FF000000"/>
        <rFont val="Aptos Narrow"/>
        <family val="2"/>
        <scheme val="minor"/>
      </rPr>
      <t xml:space="preserve">En el nivel más inmediato, el PoR 45 contempla una serie de productos programáticos entregados por las cinco Unidades Ejecutoras (CONANI, Ministerio de la Mujer, Ministerio de Salud Pública, Servicio Nacional de Salud, y el Programa Supérate), que actúan directamente sobre los factores causales priorizados: la ausencia de educación sexual integral, la normalización de la violencia y patrones culturales nocivos, la desinformación en salud sexual y reproductiva, el acceso limitado a servicios diferenciados, la desigualdad económica, y la falta de articulación interinstitucional.
Estos productos —tales como programas de formación en educación sexual integral, apoyos económicos condicionados, servicios de salud diferenciados, y estrategias de sensibilización con familias, comunidades e instituciones, distribución de métodos anticonceptivos— generan cambios intermedios esperados en el conocimiento, las actitudes, las prácticas y la capacidad institucional para prevenir y atender de manera oportuna los embarazos y las uniones tempranas.
La lógica causal del programa plantea que, si se entregan de manera oportuna y con cobertura adecuada los productos planificados, se generarán transformaciones medibles en el mediano plazo, como el aumento del conocimiento y habilidades de NNA y sus familias, la mejora en la calidad y disponibilidad de servicios de salud sexual y reproductiva, y el fortalecimiento de capacidades institucionales para prevenir prácticas nocivas y garantizar entornos protectores.
Estos resultados intermedios —sujetos a condiciones habilitantes— permiten la consecución de los resultados finales: reducción del embarazo adolescente, disminución de las uniones tempranas, y reducción de los partos de niñas y adolescentes en municipios priorizados y a nivel nacional. La articulación efectiva entre productos y resultados es evaluada y monitoreada mediante indicadores específicos alineados al marco CREMA (Claridad, Relevancia, Económicos, Medibles y Adecuados).
</t>
    </r>
    <r>
      <rPr>
        <b/>
        <u val="double"/>
        <sz val="11"/>
        <color rgb="FF000000"/>
        <rFont val="Aptos Narrow"/>
        <family val="2"/>
        <scheme val="minor"/>
      </rPr>
      <t xml:space="preserve">Supuestos y condiciones necesarias
</t>
    </r>
    <r>
      <rPr>
        <sz val="11"/>
        <color rgb="FF000000"/>
        <rFont val="Aptos Narrow"/>
        <family val="2"/>
        <scheme val="minor"/>
      </rPr>
      <t xml:space="preserve">La cadena causal se sostiene sobre supuestos críticos, que deben cumplirse para garantizar el éxito del programa:
• Disponibilidad institucional y técnica de las Unidades Ejecutoras para implementar sus respectivas líneas de intervención con base en los cronogramas anuales y la programación financiera aprobada.
• Participación sostenida de la población objetivo, especialmente niños, niñas, adolescentes, familias y actores comunitarios, para asegurar la apropiación de los procesos de transformación sociocultural.
• Continuidad presupuestaria plurianual, que permita cumplir con las metas establecidas del 2026 al 2029, así como responder a los ajustes y escalabilidad progresiva del programa.
• Fortalecimiento del sistema de protección para garantizar la articulación de servicios en el territorio y el seguimiento de los casos de vulneración.
• Generación de datos y monitoreo nominal, como condición habilitante para mejorar la trazabilidad, prevenir duplicidades y retroalimentar la toma de decisiones.
</t>
    </r>
    <r>
      <rPr>
        <b/>
        <u val="double"/>
        <sz val="11"/>
        <color rgb="FF000000"/>
        <rFont val="Aptos Narrow"/>
        <family val="2"/>
        <scheme val="minor"/>
      </rPr>
      <t xml:space="preserve">Tiempos de entrega estimados y procesos
</t>
    </r>
    <r>
      <rPr>
        <sz val="11"/>
        <color rgb="FF000000"/>
        <rFont val="Aptos Narrow"/>
        <family val="2"/>
        <scheme val="minor"/>
      </rPr>
      <t xml:space="preserve">La entrega de productos será escalonada anualmente de acuerdo con metas plurianuales definidas para cada institución. Estas metas se estimaron con base en las capacidades instaladas, la experiencia previa de implementación y las posibilidades reales de cobertura por territorio.
En el año 2026 se espera alcanzar el 5% de la población objetivo, con un foco especial en la instalación de capacidades institucionales, pilotajes metodológicos y mecanismos de articulación intersectorial.
Entre 2027 y 2029, se prevé una expansión progresiva con mejoras en la calidad de los servicios, la cobertura territorial y el seguimiento a las trayectorias de vida de los adolescentes beneficiarios.
Cada producto tiene definido un conjunto de bienes y servicios estandarizados, procesos operativos y criterios de calidad, acompañados por un esquema de planificación conjunta, control de ejecución, monitoreo de indicadores y evaluación de resultados, en línea con el marco lógico del programa.
</t>
    </r>
    <r>
      <rPr>
        <b/>
        <u val="double"/>
        <sz val="11"/>
        <color rgb="FF000000"/>
        <rFont val="Aptos Narrow"/>
        <family val="2"/>
        <scheme val="minor"/>
      </rPr>
      <t xml:space="preserve">Recursos necesarios
</t>
    </r>
    <r>
      <rPr>
        <sz val="11"/>
        <color rgb="FF000000"/>
        <rFont val="Aptos Narrow"/>
        <family val="2"/>
        <scheme val="minor"/>
      </rPr>
      <t>La implementación efectiva del programa presupuestario requiere:
• Recursos humanos calificados, incluyendo formadores, personal técnico en salud, protección social y desarrollo de actividades formativas/educativas, así como facilitadores comunitarios.
• Recursos financieros adecuados y asignados con oportunidad, bajo mecanismos de presupuesto por resultados y reglas claras de ejecución descentralizada.
• Infraestructura y equipamiento para asegurar espacios adecuados de atención, formación y acompañamiento.
• Instrumentos metodológicos y normativos validados, que garanticen coherencia, calidad y pertinencia cultural de las intervenciones.
• Sistemas de información interoperables, con capacidad de registrar, desagregar y analizar datos de manera nominal y por territorio.
En suma, el éxito de la cadena causal del PoR depende de su capacidad para transformar recursos y procesos institucionales en productos de alta calidad, que generen cambios significativos en las condiciones de vida, decisiones y oportunidades de las y los adolescentes, sus familias y comunidades. El modelo combina evidencia empírica, articulación sectorial, mecanismos de control de gestión y un enfoque de derechos humanos y de género para avanzar hacia un país donde ningún niño, niña o adolescente vea truncado su proyecto de vida por un embarazo o una unión forzada.</t>
    </r>
  </si>
  <si>
    <t>Procedimiento sobre la ejecución (considere que sea estandarizado, sistematizado, difundido públicamente, apegado a la normativa del programa)</t>
  </si>
  <si>
    <r>
      <t xml:space="preserve">El Programa Presupuestario cuenta con un procedimiento de ejecución diseñado para ser estandarizado, sistemático, transparente y conforme a la normativa institucional vigente, garantizando así la eficiencia, la equidad en el acceso y la trazabilidad de las intervenciones. Este procedimiento se articula con los lineamientos de la Política Pública de Prevención y Atención de las Uniones Tempranas y el Embarazo en Adolescentes (PPA) y con los marcos normativos y operativos de cada una de las Unidades Ejecutoras participantes (CONANI, Ministerio de la Mujer, Ministerio de Salud Pública, Servicio Nacional de Salud, y Supérate).
</t>
    </r>
    <r>
      <rPr>
        <b/>
        <u val="double"/>
        <sz val="11"/>
        <color rgb="FF000000"/>
        <rFont val="Aptos Narrow"/>
        <family val="2"/>
        <scheme val="minor"/>
      </rPr>
      <t xml:space="preserve">Estandarización del procedimiento
</t>
    </r>
    <r>
      <rPr>
        <sz val="11"/>
        <color rgb="FF000000"/>
        <rFont val="Aptos Narrow"/>
        <family val="2"/>
        <scheme val="minor"/>
      </rPr>
      <t xml:space="preserve">Cada producto y bien/servicio contemplado se implementará a través de protocolos y guías técnicas estandarizadas, desarrolladas o adaptadas por las unidades ejecutoras según su ámbito de competencia. Estas guías definen:
• los criterios de elegibilidad y focalización territorial;
• los procesos de planificación anual y programación física-financiera;
• los mecanismos de coordinación interinstitucional y derivación; y
• los estándares mínimos de calidad y pertinencia cultural.
La estandarización garantiza la homogeneidad y coherencia metodológica, y permite el control de calidad, la comparabilidad de resultados y la replicabilidad territorial.
</t>
    </r>
    <r>
      <rPr>
        <b/>
        <u val="double"/>
        <sz val="11"/>
        <color rgb="FF000000"/>
        <rFont val="Aptos Narrow"/>
        <family val="2"/>
        <scheme val="minor"/>
      </rPr>
      <t xml:space="preserve">Sistematización de procesos
</t>
    </r>
    <r>
      <rPr>
        <sz val="11"/>
        <color rgb="FF000000"/>
        <rFont val="Aptos Narrow"/>
        <family val="2"/>
        <scheme val="minor"/>
      </rPr>
      <t xml:space="preserve">El procedimiento de ejecución del programa está respaldado por sistemas de información institucionales y sectoriales, los cuales serán integrados progresivamente a un sistema interinstitucional de seguimiento nominal, de carácter interoperable, que permita:
• registrar beneficiarios, procesos y resultados;
• identificar coberturas y evitar solapamientos;
• analizar avances y detectar cuellos de botella operativos.
Esta sistematización incorpora herramientas como registros electrónicos, formularios normalizados, tableros de control y reportes automatizados, lo que facilitará la retroalimentación continua para la mejora de la ejecución.
</t>
    </r>
    <r>
      <rPr>
        <b/>
        <u val="double"/>
        <sz val="11"/>
        <color rgb="FF000000"/>
        <rFont val="Aptos Narrow"/>
        <family val="2"/>
        <scheme val="minor"/>
      </rPr>
      <t xml:space="preserve">Difusión pública del procedimiento
</t>
    </r>
    <r>
      <rPr>
        <sz val="11"/>
        <color rgb="FF000000"/>
        <rFont val="Aptos Narrow"/>
        <family val="2"/>
        <scheme val="minor"/>
      </rPr>
      <t xml:space="preserve">Como parte del compromiso con la transparencia y la rendición de cuentas, el procedimiento de ejecución será difundido públicamente a través de:
• los portales web oficiales de CONANI y de las unidades ejecutoras;
• reuniones de socialización y coordinación;
• materiales accesibles que expliquen los servicios, rutas de acceso, requisitos y derechos de los beneficiarios.
Asimismo, se establecerán canales de atención ciudadana y mecanismos de participación para recoger observaciones, reclamos o propuestas de mejora.
</t>
    </r>
    <r>
      <rPr>
        <b/>
        <u val="double"/>
        <sz val="11"/>
        <color rgb="FF000000"/>
        <rFont val="Aptos Narrow"/>
        <family val="2"/>
        <scheme val="minor"/>
      </rPr>
      <t xml:space="preserve">Apego a la normativa vigente
</t>
    </r>
    <r>
      <rPr>
        <sz val="11"/>
        <color rgb="FF000000"/>
        <rFont val="Aptos Narrow"/>
        <family val="2"/>
        <scheme val="minor"/>
      </rPr>
      <t>La ejecución del PoR se realiza conforme a la normativa presupuestaria, administrativa y de protección de derechos que rige a las instituciones participantes, incluyendo:
• la Ley Orgánica de Presupuesto y sus reglamentos;
• la Ley 136-03 sobre Protección Integral de Niños, Niñas y Adolescentes;
• las políticas institucionales de equidad de género, interculturalidad y participación social; y
• los procedimientos de compras, contratación, monitoreo y auditoría definidos por DIGEPRES, la Dirección General de Compras y Contrataciones y la Contraloría General de la República.
Todo lo anterior está orientado a asegurar una ejecución con enfoque de derechos, eficiencia en el uso de recursos públicos y sostenibilidad de los logros alcanzados por el programa.</t>
    </r>
  </si>
  <si>
    <t>Proceso de atención y entrega de cada producto</t>
  </si>
  <si>
    <t>Entrega de productos y logro de resultados al costo estimado y en plazos establecidos</t>
  </si>
  <si>
    <t>Sensibilización y formación en ESI</t>
  </si>
  <si>
    <r>
      <rPr>
        <sz val="11"/>
        <color rgb="FF000000"/>
        <rFont val="Aptos Narrow"/>
        <family val="2"/>
        <scheme val="minor"/>
      </rPr>
      <t>Las actividades son organizadas en espacios comunitarios así como a través de los Centros de Promoción en Salud Integral para Adolescentes, donde se imparten módulos temáticos, se registran participantes, se aplican pre/post tests y se realiza acompañamiento. La entrega incluye espacios adaptados y materiales educativos adecuados a la edad.</t>
    </r>
  </si>
  <si>
    <t>Formación de multiplicadores/as juveniles</t>
  </si>
  <si>
    <t>Se convoca y selecciona adolescentes líderes. Se imparten talleres presenciales con guías oficiales, y se entregan kits educativos y de visibilidad. Se valida la participación mediante certificados y seguimiento.</t>
  </si>
  <si>
    <t>Entrega de normativas y monitoreo de servicios</t>
  </si>
  <si>
    <t>Se entregan normativas físicas y digitales a los establecimientos de salud, se capacita a prestadores y se realizan visitas de supervisión con checklists de cumplimiento.</t>
  </si>
  <si>
    <t>Distribución de métodos anticonceptivos</t>
  </si>
  <si>
    <t>Los MAC se distribuyen desde el nivel central a las Regiones de Salud, y de ahí a los centros de atención primaria y hospitales. Se lleva un registro de cantidades, tipo y población beneficiaria, y se integran a la historia clínica.</t>
  </si>
  <si>
    <t>Atención médica integral adolescente</t>
  </si>
  <si>
    <t>Se entrega mediante consultas médicas programadas en unidades amigables para adolescentes, integrando salud sexual y reproductiva, mental y general. Se garantiza confidencialidad y personal capacitado.</t>
  </si>
  <si>
    <t>Campañas de difusión de salud y prevención de embarazos en adolescentes y uniones tempranas</t>
  </si>
  <si>
    <t>Se implementan mediante brigadas, actividades escolares y comunitarias, usando material impreso, medios digitales y sesiones participativas con adolescentes y familias.</t>
  </si>
  <si>
    <t>Apoyo económico condicionado</t>
  </si>
  <si>
    <t>Se realiza a través de la transferencia directa de recursos a través de tarjeta o vía electrónica, condicionado a la permanencia escolar y participación en actividades de acompañamiento. Las condicionalidades se verifican mediante reportes de centros educativos y de salud.</t>
  </si>
  <si>
    <t>Programas de formación en ESI comunitaria (Clubes de Chicas, Juntes)</t>
  </si>
  <si>
    <t>La entrega se realiza a través de encuentros semanales en espacios comunitarios con metodologías participativas. Los clubes están facilitados por promotores capacitados. Cada sesión cuenta con registro nominal, materiales didácticos y evaluación de avances con pre y post test.</t>
  </si>
  <si>
    <t xml:space="preserve">“Bebé Piensalo Bien” – prevención vivencial de embarazo	</t>
  </si>
  <si>
    <t>Esta intervención se ejecuta mediante talleres vivenciales en centros escolares y comunitarios, donde adolescentes reciben simuladores de cuidado de bebés. Se acompaña con sesiones reflexivas y registro de asistencia, así como con seguimiento personalizado a participantes.</t>
  </si>
  <si>
    <t xml:space="preserve">Estrategia de ESI en contextos comunitarios – NNA	</t>
  </si>
  <si>
    <t>Se entrega a través de actividades de sensibilización comunitaria en coordinación con juntas locales de protección y redes comunitarias. Incluye sesiones educativas con herramientas pedagógicas adaptadas, materiales de apoyo, y documentación sistemática del proceso.</t>
  </si>
  <si>
    <t xml:space="preserve">ESI – módulo familias	</t>
  </si>
  <si>
    <t>Las sesiones se realizan con padres, madres y cuidadores de NNA en espacios comunitarios o centros aliados. Se entregan mediante talleres grupales, dinámicas participativas y guías metodológicas de crianza positiva con enfoque en ESI.</t>
  </si>
  <si>
    <t xml:space="preserve">Talleres de animación sociocultural y construcción de ciudadanía	</t>
  </si>
  <si>
    <t>Se ejecutan mediante actividades grupales de teatro, música, deporte y actividades creativas que fomentan liderazgo, comunicación y vínculos sociales. Incluyen planificación territorial, alianzas con centros culturales y registro de participación desagregado por sexo y edad.</t>
  </si>
  <si>
    <t>Este producto se entrega mediante la implementación de programas comunitarios, talleres grupales y encuentros de formación orientados a fortalecer las capacidades de crianza, comunicación y protección de las personas adultas responsables del cuidado y acompañamiento de niños, niñas y adolescentes. Las actividades están estructuradas en módulos pedagógicos presenciales o semipresenciales, y en algunos casos virtuales, con contenidos adaptados a las realidades culturales, socioeconómicas y territoriales de las comunidades priorizadas.
La entrega del producto se articula a través de sesiones periódicas (semanales, quincenales o mensuales), facilitadas por personal técnico capacitado de las unidades ejecutoras (Ministerio de la Mujer, CONANI y SUPÉRATE), con materiales didácticos accesibles, registro nominal de participantes y mecanismos de retroalimentación</t>
  </si>
  <si>
    <t>Narrativa del diseño</t>
  </si>
  <si>
    <t>Redacte la narrativa del diseño del programa que incluya las siguientes secciones y formato.
Junto con el compendio de fichas de diseño y anexos, deberá entregar la narrativa en un archivo editable de Word y en PDF, y un archivo de Excel que contenga todos los gráficos y tablas que se incluyan en la narrativa.</t>
  </si>
  <si>
    <t>Secciones</t>
  </si>
  <si>
    <t>Indicaciones</t>
  </si>
  <si>
    <t>Portada</t>
  </si>
  <si>
    <t>Título: colocar textualmente "Propuesta de diseño de programa presupuestario orientado a resultados".
Subtítulo: colocar el nombre del programa propuesto.
Partipantes: nombrar las Unidades Ejecutoras incluidas en la propuesta programática.
Fecha: indicar el mes y año en que fue entregada la propuesta.</t>
  </si>
  <si>
    <t>Tabla de contenido</t>
  </si>
  <si>
    <t>Índice con los títulos y subtítulos de las distintas secciones del documento.</t>
  </si>
  <si>
    <t>Siglas y acrónimos</t>
  </si>
  <si>
    <t>Listado de todas las siglas y acrónimos que son utilizadas en el documento.</t>
  </si>
  <si>
    <t>Resumen ejecutivo</t>
  </si>
  <si>
    <t>Consiste en una descripción general de la propuesta de diseño realizada, donde se deben considerar los aspectos más relevantes de esta, incluyendo la condición de interés seleccionada y la justificación del diseño del programa, el modelo lógico propuesto, y las Unidades Ejecutoras participantes con sus respectivos roles en la propuesta. La extensión del resumen debe ser entre una y tres páginas.</t>
  </si>
  <si>
    <t>Objetivos del programa</t>
  </si>
  <si>
    <t>Especificar el objetivo general y los objetivos específicos del programa.</t>
  </si>
  <si>
    <t>Justificación del diseño del programa y contribución a los objetivos nacionales</t>
  </si>
  <si>
    <t>Plantear las razones y/o argumentos que justifican la existencia del programa y exponer la vinculación con las herramientas de planificación pública (END, PNPSP, planes sectoriales, PEI, etc.) y la contribución del programa a los objetivos nacionales.</t>
  </si>
  <si>
    <t>Instituciones participantes y roles</t>
  </si>
  <si>
    <t>Describir las responsabilidades o roles de cada Unidad Ejecutora participante.</t>
  </si>
  <si>
    <t>Diagnóstico del programa</t>
  </si>
  <si>
    <t>Sección que agrupa las etapas de la fase de diagnóstico del diseño del programa.</t>
  </si>
  <si>
    <t>Condición de interés</t>
  </si>
  <si>
    <t>Subsección que expone la caracterización de la condición de interés.</t>
  </si>
  <si>
    <t>Subsección que describe las causas que provocan la condición de interés a nivel general.</t>
  </si>
  <si>
    <t>Subsección que detalla las causas que provocan la condición de interés presentes en el país y la magnitud de estas.</t>
  </si>
  <si>
    <t>Priorización de causas y elección del camino causal crítico</t>
  </si>
  <si>
    <t>Subsección que describe la elección y justificación del camino causal crítico.</t>
  </si>
  <si>
    <t>Subsección que enlista y describe las intervenciones relacionadas con el camino causal crítico.</t>
  </si>
  <si>
    <t>Análisis de complementariedad y coincidencias entre programas presupuestarios y selección de intervenciones</t>
  </si>
  <si>
    <t>Subsección donde se analizan las intervenciones vigentes y potenciales y se determina cuáles serán incluidas en la propuesta programática.</t>
  </si>
  <si>
    <t>Formulación de resultados esperados</t>
  </si>
  <si>
    <t>Se describen los resultados esperados en el programa, los indicadores que los medirán y las estimaciones plurianuales de sus metas.</t>
  </si>
  <si>
    <t>Población potencial y objetivo, y mecanismos de elegibilidad y atención</t>
  </si>
  <si>
    <t>Se describe el perfil de la población potencial, los criterios de elegibilidad de la población objetivo, y los procedimientos y mecanismos de selección para ser beneficiario del programa. Debe incluirse la cuantificación de las poblaciones potencial, objetivo y beneficiaria del programa.</t>
  </si>
  <si>
    <t>Formulación de productos</t>
  </si>
  <si>
    <t>Se describen los productos que serán entregados a través del programa, qué se entregará y cómo serán entregados a los beneficiarios, los indicadores que los medirán y las estimaciones plurianuales de sus metas.</t>
  </si>
  <si>
    <t>Modelo lógico del programa</t>
  </si>
  <si>
    <t>Se explica la teoría o ruta de cambio que plantea el programa, considerando los productos y resultados formulados. Se señala un plazo para la revisión y actualización del diagnóstico y se justifica la elección del plazo.</t>
  </si>
  <si>
    <t>Se incluye la estructura programática del programa para todas las Unidades Ejecutoras participantes.</t>
  </si>
  <si>
    <t>Estimación de costos plurianual</t>
  </si>
  <si>
    <t>Se incluye la estimación de costos del programa para todas las Unidades Ejecutoras participantes. Debe incluir los supuestos aplicados en la estimación y el análisis de costos totales, por producto y beneficiario.</t>
  </si>
  <si>
    <t>Sistema de seguimiento y modelo de gestión</t>
  </si>
  <si>
    <t>Describir el sistema de seguimiento que será utilizado durante la vigencia del programa, contemplando los distintos elementos que lo compondrán; y los principales elementos de gestión del programa (insumos, flujo del proceso, etc.).</t>
  </si>
  <si>
    <t>Transparencia y rendición de cuentas</t>
  </si>
  <si>
    <t>Se explica cuáles serán los mecanismos de transparencia y rendición de cuentas que implementará el programa.</t>
  </si>
  <si>
    <t>Anexos</t>
  </si>
  <si>
    <t>Incluir el compendio de fichas de diseño de PPoR como parte integral de la propuesta.</t>
  </si>
  <si>
    <t>Otros anexos</t>
  </si>
  <si>
    <t>Incluir los anexos necesarios para sustentar la propuesta del diseño, según la naturaleza del programa como parte integral de la propuesta..</t>
  </si>
  <si>
    <t>Condición de interés, conceptos o factores causales</t>
  </si>
  <si>
    <t>Factores causales específicos en CCC</t>
  </si>
  <si>
    <t>Periodo plurianual costeo</t>
  </si>
  <si>
    <t>COD.UE</t>
  </si>
  <si>
    <t>COD.CAPITULO</t>
  </si>
  <si>
    <t>CAPITULO</t>
  </si>
  <si>
    <t>COD.SUB CAPITULO</t>
  </si>
  <si>
    <t>SUB CAPITULO</t>
  </si>
  <si>
    <t>COD.UNIDAD EJECUTORA</t>
  </si>
  <si>
    <t>UNIDAD EJECUTORA</t>
  </si>
  <si>
    <t>CAPÍTULO</t>
  </si>
  <si>
    <t>SUBCAPÍTULO</t>
  </si>
  <si>
    <t>27-FINALIDAD</t>
  </si>
  <si>
    <t>28-FUNCION</t>
  </si>
  <si>
    <t>29-SUB FUNCION</t>
  </si>
  <si>
    <t>FUNCIONAL</t>
  </si>
  <si>
    <t>COD.GEO</t>
  </si>
  <si>
    <t>19-REGION</t>
  </si>
  <si>
    <t>20-PROVINCIA</t>
  </si>
  <si>
    <t>21-MUNICIPIO</t>
  </si>
  <si>
    <t>GEOGRÁFICO</t>
  </si>
  <si>
    <t>COD.AUXILIAR</t>
  </si>
  <si>
    <t>COD.CONCEPTO</t>
  </si>
  <si>
    <t>CONCEPTO</t>
  </si>
  <si>
    <t>COD.CUENTA</t>
  </si>
  <si>
    <t>CUENTA</t>
  </si>
  <si>
    <t>COD.SUB CUENTA</t>
  </si>
  <si>
    <t>SUB CUENTA</t>
  </si>
  <si>
    <t>AUXILIAR</t>
  </si>
  <si>
    <t>Objetivo General</t>
  </si>
  <si>
    <t>Objetivo Específico</t>
  </si>
  <si>
    <t>cód_prog</t>
  </si>
  <si>
    <t>cód_prod</t>
  </si>
  <si>
    <t>cód_proy</t>
  </si>
  <si>
    <t>cód_act/obra</t>
  </si>
  <si>
    <t>ESTRUCTURAS PROGRAMATICAS</t>
  </si>
  <si>
    <t>0101</t>
  </si>
  <si>
    <t xml:space="preserve"> SENADO DE LA REPUBLICA</t>
  </si>
  <si>
    <t>01</t>
  </si>
  <si>
    <t xml:space="preserve"> CÁMARA DE SENADORES</t>
  </si>
  <si>
    <t>0001</t>
  </si>
  <si>
    <t xml:space="preserve"> SENADO DE LA REPUBLICA DOMINICANA</t>
  </si>
  <si>
    <t>0 - N/A</t>
  </si>
  <si>
    <t>0.0 - N/A</t>
  </si>
  <si>
    <t>0.0.00 - N/A</t>
  </si>
  <si>
    <t>00 - NO CLASIFICADO</t>
  </si>
  <si>
    <t>0000 - NO CLASIFICADO</t>
  </si>
  <si>
    <t xml:space="preserve"> REMUNERACIONES Y CONTRIBUCIONES</t>
  </si>
  <si>
    <t xml:space="preserve">2.1.1 </t>
  </si>
  <si>
    <t xml:space="preserve"> REMUNERACIONES</t>
  </si>
  <si>
    <t xml:space="preserve">2.1.1.1 </t>
  </si>
  <si>
    <t xml:space="preserve"> Remuneraciones al personal fijo</t>
  </si>
  <si>
    <t xml:space="preserve"> Sueldos empleados fijos</t>
  </si>
  <si>
    <t>1. DESARROLLO INSTITUCIONAL</t>
  </si>
  <si>
    <t>1.1. Administracion publica transparente, eficiente y orientada...</t>
  </si>
  <si>
    <t>1.1.1 Estructurar una administración pública eficiente que actúe con honestidad, transparencia y rendición de cuentas y se oriente a la obtención de resultados en beneficio de la sociedad y del desarrollo nacional y local</t>
  </si>
  <si>
    <t>0102</t>
  </si>
  <si>
    <t xml:space="preserve"> CAMARA DE DIPUTADOS</t>
  </si>
  <si>
    <t>1 - SERVICIOS GENERALES</t>
  </si>
  <si>
    <t>1.1 - Administración general</t>
  </si>
  <si>
    <t>1.1.01 - Órganos ejecutivos y legislativos</t>
  </si>
  <si>
    <t>01 - REGION CIBAO NORTE</t>
  </si>
  <si>
    <t>09 - ESPAILLAT</t>
  </si>
  <si>
    <t>0001 - MOCA</t>
  </si>
  <si>
    <t xml:space="preserve">2.1.1.1.02 </t>
  </si>
  <si>
    <t xml:space="preserve"> Sueldos a médicos</t>
  </si>
  <si>
    <t>1.2. Imperio de la ley y seguridad ciudadana</t>
  </si>
  <si>
    <t>1.1.2 Impulsar el desarrollo local, provincial y regional, mediante el fortalecmimiento de las capacidades de planificación y gestión a los municipios, la participación de los actores sociales y la coordinación con otras instancias del Estado, a fin de potenciar los recursos locales y aprovechar las oportunidades de los mercados globales.</t>
  </si>
  <si>
    <t>0201</t>
  </si>
  <si>
    <t xml:space="preserve"> PRESIDENCIA DE LA REPUBLICA</t>
  </si>
  <si>
    <t xml:space="preserve"> MINISTERIO ADMINISTRATIVO DE LA PRESIDENCIA</t>
  </si>
  <si>
    <t xml:space="preserve"> SECRETARIADO ADMINISTRATIVO DE LA PRESIDENCIA</t>
  </si>
  <si>
    <t>1.1.02 - Gestión administrativa, financiera, fiscal, económica y planificación</t>
  </si>
  <si>
    <t>0002 - CAYETANO GERMOSEN</t>
  </si>
  <si>
    <t xml:space="preserve">2.1.1.1.03 </t>
  </si>
  <si>
    <t xml:space="preserve"> Ascensos a militares</t>
  </si>
  <si>
    <t>3. DESARROLLO PRODUCTIVO</t>
  </si>
  <si>
    <t>1.3 Democracia participativa y ciudadan¿a responsable</t>
  </si>
  <si>
    <t>1.2.1 Fortalecer el respeto a la ley y sancionar su incumplimiento a través de un sistema de administración de justicia accesible a toda la población, eficiente en el despacho judicial y ágil en los procesos judiciales</t>
  </si>
  <si>
    <t>0005</t>
  </si>
  <si>
    <t xml:space="preserve"> GOBERNACION DEL EDIFICIO GUBERNAMENTAL JUAN PABLO DUARTE</t>
  </si>
  <si>
    <t>1.1.03 - Transferencias a instituciones públicas incluidos los gobiernos locales</t>
  </si>
  <si>
    <t>0003 - GASPAR HERNANDEZ</t>
  </si>
  <si>
    <t xml:space="preserve">2.1.1.1.04 </t>
  </si>
  <si>
    <t xml:space="preserve"> Nuevas plazas maestros</t>
  </si>
  <si>
    <t>4. DESARROLLO SOSTENIBLE</t>
  </si>
  <si>
    <t>1.4. Seguridad y convivencia pacífica</t>
  </si>
  <si>
    <t>1.2.2 Construir un clima de seguridad ciudadana basado en el combate a las múltiples causas que originan la delincuencia, la violencia en la convivencia social y el crimen organizado, mediante la articulación eficiente de las políticas de prevención, persecución y sanción</t>
  </si>
  <si>
    <t>0009</t>
  </si>
  <si>
    <t xml:space="preserve"> COMISION PRESIDENCIAL DE APOYO AL DESARROLLO PROVINCIAL</t>
  </si>
  <si>
    <t>1.1.04 - Órganos electorales y promoción de la participación ciudadana</t>
  </si>
  <si>
    <t>0004 - JAMAO AL NORTE</t>
  </si>
  <si>
    <t xml:space="preserve">2.1.1.1.05 </t>
  </si>
  <si>
    <t xml:space="preserve"> Incentivos y escalafón</t>
  </si>
  <si>
    <t>2.1. Educación de calidad para todos y todas</t>
  </si>
  <si>
    <t>1.3.1 Promover la calidad de la democracia, sus principios, instituciones y procedimientos, facilitando la participaci¿n institucional y organizada de la poblaci¿n y el ejercicio responsable de los derechos y deberes ciudadanos</t>
  </si>
  <si>
    <t xml:space="preserve">0005 - </t>
  </si>
  <si>
    <t>0010</t>
  </si>
  <si>
    <t xml:space="preserve"> CONSEJO NACIONAL PARA EL CAMBIO CLIMÁTICO Y MECANISMO DE DESARROLLO LIMPIO</t>
  </si>
  <si>
    <t>1.1.05 - Gestión de la administración general para transversalizar el enfoque de género</t>
  </si>
  <si>
    <t>0005 - SAN VÍCTOR</t>
  </si>
  <si>
    <t xml:space="preserve">2.1.1.1.06 </t>
  </si>
  <si>
    <t xml:space="preserve"> Nuevas plazas a médicos</t>
  </si>
  <si>
    <t>1.4.1 Garantizar la defensa de los intereses nacionales en los espacios terrestre, marítimo y aéreo</t>
  </si>
  <si>
    <t xml:space="preserve">0006 - </t>
  </si>
  <si>
    <t>0012</t>
  </si>
  <si>
    <t xml:space="preserve"> CONSEJO NACIONAL DE DROGAS</t>
  </si>
  <si>
    <t>1.2 - Relaciones internacionales</t>
  </si>
  <si>
    <t>1.2.01 - Relaciones internacionales desde oficinas en el país</t>
  </si>
  <si>
    <t>9999 - MULTIMUNICIPAL</t>
  </si>
  <si>
    <t xml:space="preserve">2.1.1.1.07 </t>
  </si>
  <si>
    <t xml:space="preserve"> Sueldo fijo por rango</t>
  </si>
  <si>
    <t>1.4.2 Consolidar las relaciones internacionales como instrumento de la promoción del desarrollo nacional, la convivencia pacífica, el desarrollo global, regional e insular sostenible y un orden internacional justo, en consonancia con los principios democráticos y el derecho internacional.</t>
  </si>
  <si>
    <t xml:space="preserve">07 - </t>
  </si>
  <si>
    <t xml:space="preserve">0007 - </t>
  </si>
  <si>
    <t>0014</t>
  </si>
  <si>
    <t xml:space="preserve"> OFICINA DE CUSTODIA Y ADM. DE LOS BIENES INCAUTADOS Y DECOMISADOS</t>
  </si>
  <si>
    <t>1.2.02 - Relaciones internacionales desde oficinas en el exterior</t>
  </si>
  <si>
    <t>18 - PUERTO PLATA</t>
  </si>
  <si>
    <t>0001 - PUERTO PLATA</t>
  </si>
  <si>
    <t xml:space="preserve">2.1.1.1.08 </t>
  </si>
  <si>
    <t>2.4 Cohesi¿n territorial</t>
  </si>
  <si>
    <t>2.1.1 Implantar y garantizar un sistema educativo nacional de calidad</t>
  </si>
  <si>
    <t xml:space="preserve">0008 - </t>
  </si>
  <si>
    <t>0018</t>
  </si>
  <si>
    <t xml:space="preserve"> COMISIÓN PERMANENTE DE EFEMÉRIDES PATRIA</t>
  </si>
  <si>
    <t>1.3 - Defensa nacional</t>
  </si>
  <si>
    <t>1.3.01 - Defensa militar</t>
  </si>
  <si>
    <t>0002 - ALTAMIRA</t>
  </si>
  <si>
    <t xml:space="preserve">2.1.1.1.09 </t>
  </si>
  <si>
    <t xml:space="preserve"> Sueldos fijos a docentes en labor administrativa</t>
  </si>
  <si>
    <t>2.5. Vivienda digna en entornos saludables</t>
  </si>
  <si>
    <t xml:space="preserve">2.1.2 Universalizar la educación desde el nivel inicial hasta completar el nivel medio </t>
  </si>
  <si>
    <t xml:space="preserve">0009 - </t>
  </si>
  <si>
    <t>0024</t>
  </si>
  <si>
    <t xml:space="preserve"> AUTORIDAD NACIONAL DE ASUNTOS MARITIMOS (ANAMAR)</t>
  </si>
  <si>
    <t>1.3.03 - Defensa civil</t>
  </si>
  <si>
    <t>0003 - GUANANICO</t>
  </si>
  <si>
    <t xml:space="preserve">2.1.1.1.10 </t>
  </si>
  <si>
    <t xml:space="preserve"> Sueldos fijos a personal docente en proceso de habilitación</t>
  </si>
  <si>
    <t>2.6. Cultura e identidad nacional en un mundo global</t>
  </si>
  <si>
    <t xml:space="preserve">0010 - </t>
  </si>
  <si>
    <t>0029</t>
  </si>
  <si>
    <t xml:space="preserve"> VICE PRESIDENCIA DE LA REPUBLICA</t>
  </si>
  <si>
    <t>1.3.04 - Conocimiento del riesgo de desastres no climáticos</t>
  </si>
  <si>
    <t>0004 - IMBERT</t>
  </si>
  <si>
    <t xml:space="preserve">2.1.1.1.11 </t>
  </si>
  <si>
    <t xml:space="preserve"> Sueldos fijos a docentes bajo acuerdo de cogestión</t>
  </si>
  <si>
    <t>2.7. Deportes y recreación física para el desarrollo humano</t>
  </si>
  <si>
    <t xml:space="preserve">11 - </t>
  </si>
  <si>
    <t xml:space="preserve">0011 - </t>
  </si>
  <si>
    <t>0031</t>
  </si>
  <si>
    <t xml:space="preserve"> DIRECCION DE PRENSA DEL PRESIDENTE</t>
  </si>
  <si>
    <t>1.3.06 - Reducción del riesgo de desastres no climáticos</t>
  </si>
  <si>
    <t>0005 - LOS HIDALGOS</t>
  </si>
  <si>
    <t xml:space="preserve">2.1.1.1.12 </t>
  </si>
  <si>
    <t xml:space="preserve"> Sueldo fijo por cargo a personal militar y policial</t>
  </si>
  <si>
    <t>3.1 Econom¿a articulada, innovadora y ambientalmente sostenible, con una estructura productiva que genera crecimiento alto y sostenido, con trabajo digno, que se inserta de forma competitiva en la econom¿a global</t>
  </si>
  <si>
    <t>2.2.3 Garantizar un sistema universal, único y sostenible de Seguridad Social frente a los riesgos de vejez, discapacidad y sobrevivencia, integrando y transparentando los regímenes segmentados existentes, en conformidad con la ley 87-01</t>
  </si>
  <si>
    <t xml:space="preserve">12 - </t>
  </si>
  <si>
    <t xml:space="preserve">0012 - </t>
  </si>
  <si>
    <t>0032</t>
  </si>
  <si>
    <t xml:space="preserve"> DIRECCION DE ESTRATEGIA Y COMUNICACION GUBERNAMENTAL</t>
  </si>
  <si>
    <t>1.3.98 - Investigación y desarrollo para la defensa militar, civil y gestión de riesgos de desastres no climáticos</t>
  </si>
  <si>
    <t>0006 - LUPERON</t>
  </si>
  <si>
    <t xml:space="preserve">2.1.1.2.01 </t>
  </si>
  <si>
    <t xml:space="preserve">2.1.1.2 </t>
  </si>
  <si>
    <t xml:space="preserve"> Remuneraciones al personal de carácter temporal</t>
  </si>
  <si>
    <t xml:space="preserve"> Personal igualado</t>
  </si>
  <si>
    <t>3.2. Energía confiable y ambientalmente sostenible</t>
  </si>
  <si>
    <t xml:space="preserve">13 - </t>
  </si>
  <si>
    <t xml:space="preserve">0013 - </t>
  </si>
  <si>
    <t>0033</t>
  </si>
  <si>
    <t xml:space="preserve"> ECO5RD</t>
  </si>
  <si>
    <t>1.4 - Justicia, orden público y seguridad</t>
  </si>
  <si>
    <t>1.4.01 - Servicios de seguridad interior</t>
  </si>
  <si>
    <t>0007 - SOSUA</t>
  </si>
  <si>
    <t xml:space="preserve">2.1.1.2.02 </t>
  </si>
  <si>
    <t xml:space="preserve"> Sueldos de personal nominal</t>
  </si>
  <si>
    <t>3.3 Competitividad e innovavión en un ambiente favorable...</t>
  </si>
  <si>
    <t>2.3.2 Elevar el capital humano y social y las oportunidades enconómicas para la población en condiciones de pobreza, a fin de elvar su empleabilidad, capacidad de generación de ingresos y mejoría de las condiciones de vida.</t>
  </si>
  <si>
    <t xml:space="preserve">14 - </t>
  </si>
  <si>
    <t xml:space="preserve">0014 - </t>
  </si>
  <si>
    <t>0034</t>
  </si>
  <si>
    <t xml:space="preserve"> DIRECCIÓN NACIONAL DE CONTROL DE DROGAS (DNCD)</t>
  </si>
  <si>
    <t>1.4.02 - Servicios de protección contra incendios</t>
  </si>
  <si>
    <t>0008 - VILLA ISABELA</t>
  </si>
  <si>
    <t xml:space="preserve">2.1.1.2.03 </t>
  </si>
  <si>
    <t xml:space="preserve"> Suplencias</t>
  </si>
  <si>
    <t>3.4 Empleos suficientes</t>
  </si>
  <si>
    <t xml:space="preserve">15 - </t>
  </si>
  <si>
    <t xml:space="preserve">0015 - </t>
  </si>
  <si>
    <t>02</t>
  </si>
  <si>
    <t xml:space="preserve"> GABINETE DE LA POLITICA SOCIAL</t>
  </si>
  <si>
    <t xml:space="preserve"> GABINETE SOCIAL DE LA PRESIDENCIA</t>
  </si>
  <si>
    <t>1.4.03 - Administración y servicios de justicia</t>
  </si>
  <si>
    <t>0009 - VILLA MONTELLANO</t>
  </si>
  <si>
    <t xml:space="preserve">2.1.1.2.04 </t>
  </si>
  <si>
    <t xml:space="preserve"> Personal de servicios especiales</t>
  </si>
  <si>
    <t>3.5 Estructura productiva competitiva</t>
  </si>
  <si>
    <t xml:space="preserve">16 - </t>
  </si>
  <si>
    <t xml:space="preserve">0016 - </t>
  </si>
  <si>
    <t>0003</t>
  </si>
  <si>
    <t xml:space="preserve"> PLAN PRESIDENCIAL CONTRA LA POBREZA</t>
  </si>
  <si>
    <t>1.4.04 - Prisiones</t>
  </si>
  <si>
    <t xml:space="preserve">2.1.1.2.05 </t>
  </si>
  <si>
    <t xml:space="preserve"> Periodo probatorio de ingreso a carrera</t>
  </si>
  <si>
    <t>4.1 Manejo sostenible del medio ambiente</t>
  </si>
  <si>
    <t>2.3.5 Proteger a la población adulta mayor, en particular aquella en condiciones de vulnerabilidad, e impulsar su inclusión económica y social</t>
  </si>
  <si>
    <t xml:space="preserve">17 - </t>
  </si>
  <si>
    <t xml:space="preserve">0017 - </t>
  </si>
  <si>
    <t>0004</t>
  </si>
  <si>
    <t xml:space="preserve"> COMISIÓN PRESIDENCIAL DE APOYO AL DESARROLLO BARRIAL</t>
  </si>
  <si>
    <t>1.4.05 - Servicios de migraciones</t>
  </si>
  <si>
    <t>25 - SANTIAGO</t>
  </si>
  <si>
    <t>0001 - SANTIAGO</t>
  </si>
  <si>
    <t xml:space="preserve"> Jornales</t>
  </si>
  <si>
    <t>4.2 Eficaz gestión de riesgos para minimizar pérdidas ...</t>
  </si>
  <si>
    <t>2.3.6 Proteger a las personas con discapacidad, en particular aquellas en condiciones de vulnerabilidad, e impulsar su inclusión económica y social</t>
  </si>
  <si>
    <t xml:space="preserve">18 - </t>
  </si>
  <si>
    <t xml:space="preserve">0018 - </t>
  </si>
  <si>
    <t>0007</t>
  </si>
  <si>
    <t xml:space="preserve"> PROGRAMA SUPÉRATE</t>
  </si>
  <si>
    <t>1.4.06 - Administración y servicios de justicia relacionados con la violencia de género</t>
  </si>
  <si>
    <t>0002 - BISONO</t>
  </si>
  <si>
    <t xml:space="preserve">2.1.1.2.07 </t>
  </si>
  <si>
    <t xml:space="preserve"> Sobrejornales</t>
  </si>
  <si>
    <t>4.3 Adecuada adaptación al cambio climatico</t>
  </si>
  <si>
    <t>2.3.8 Promover y proteger los derechos de la población dominicana en el exterior y propiciar la conservacion de su identidad nacional.</t>
  </si>
  <si>
    <t xml:space="preserve">19 - </t>
  </si>
  <si>
    <t xml:space="preserve">0019 - </t>
  </si>
  <si>
    <t>0008</t>
  </si>
  <si>
    <t xml:space="preserve"> ADMINISTRADORA DE SUBSIDIOS SOCIALES</t>
  </si>
  <si>
    <t>1.4.98 - Investigación y desarrollo relacionados con la justicia, orden público y seguridad</t>
  </si>
  <si>
    <t>0003 - JANICO</t>
  </si>
  <si>
    <t xml:space="preserve">2.1.1.2.08 </t>
  </si>
  <si>
    <t xml:space="preserve"> Empleados temporales</t>
  </si>
  <si>
    <t>2.4.2 Reducir la disparidad urbano-rural e interregional en el acceso a servicios y oportunidades econ¿micas, mediante la promoci¿n de un desarrollo territorial ordenado e inclusivo</t>
  </si>
  <si>
    <t xml:space="preserve">20 - </t>
  </si>
  <si>
    <t xml:space="preserve">0020 - </t>
  </si>
  <si>
    <t xml:space="preserve"> CONSEJO NACIONAL DE LA PERSONA ENVEJECIENTE</t>
  </si>
  <si>
    <t>2 - SERVICIOS ECONÓMICOS</t>
  </si>
  <si>
    <t>2.1 - Asuntos económicos, comerciales y laborales</t>
  </si>
  <si>
    <t>2.1.01 - Asuntos económicos y regulación del comercio</t>
  </si>
  <si>
    <t>0004 - LICEY AL MEDIO</t>
  </si>
  <si>
    <t xml:space="preserve">2.1.1.2.09 </t>
  </si>
  <si>
    <t xml:space="preserve"> Personal de carácter eventual</t>
  </si>
  <si>
    <t>2.4.3 Promover el desarrollo sostenible de la zona fronteriza</t>
  </si>
  <si>
    <t xml:space="preserve">21 - </t>
  </si>
  <si>
    <t xml:space="preserve">0021 - </t>
  </si>
  <si>
    <t xml:space="preserve"> COMEDORES ECONOMICOS DEL ESTADO</t>
  </si>
  <si>
    <t>2.1.02 - Asuntos laborales generales</t>
  </si>
  <si>
    <t>0005 - SAN JOSE DE LAS MATAS</t>
  </si>
  <si>
    <t xml:space="preserve">2.1.1.2.10 </t>
  </si>
  <si>
    <t xml:space="preserve"> Personal temporal en cargos de carrera</t>
  </si>
  <si>
    <t>2.5.1 Facilitar el acceso de la población a viviendas económicas, seguras y dignas, con seguridad jurídica y en asentamientos humanos sostenibles, socialmente integrados, que cumplan con los criterios de adecuada gestión de riesgos y accesibilidad universal para las personas con discapacidad físico motora.</t>
  </si>
  <si>
    <t xml:space="preserve">22 - </t>
  </si>
  <si>
    <t xml:space="preserve">0022 - </t>
  </si>
  <si>
    <t>0015</t>
  </si>
  <si>
    <t xml:space="preserve"> DIRECCIÓN GENERAL DE DESARROLLO DE LA COMUNIDAD</t>
  </si>
  <si>
    <t>2.1.03 - Asuntos laborales para fortalecer la autonomía económica de las mujeres</t>
  </si>
  <si>
    <t>0006 - TAMBORIL</t>
  </si>
  <si>
    <t xml:space="preserve">2.1.1.2.11 </t>
  </si>
  <si>
    <t xml:space="preserve"> Interinato</t>
  </si>
  <si>
    <t>2.6.1 Recuperar, promover y desarrollar los diferentes procesos y manifestaciones culturales que reafirman la identidad nacional, en un marco de participación, pluralidad, equidad de género y apertura al entorno regional y global</t>
  </si>
  <si>
    <t xml:space="preserve">23 - </t>
  </si>
  <si>
    <t xml:space="preserve">0023 - </t>
  </si>
  <si>
    <t>0016</t>
  </si>
  <si>
    <t xml:space="preserve"> DIRECCIÓN GENERAL DE DESARROLLO FRONTERIZO</t>
  </si>
  <si>
    <t>2.2 - Agropecuaria, caza, pesca y silvicultura</t>
  </si>
  <si>
    <t>2.2.01 - Agropecuaria</t>
  </si>
  <si>
    <t>0007 - VILLA GONZÁLEZ</t>
  </si>
  <si>
    <t xml:space="preserve">2.1.1.3.01 </t>
  </si>
  <si>
    <t xml:space="preserve">2.1.1.3 </t>
  </si>
  <si>
    <t xml:space="preserve"> Sueldos al personal fijo en trámite de pensiones</t>
  </si>
  <si>
    <t>2.6.2 Promover el desarrollo de la industria cultural</t>
  </si>
  <si>
    <t xml:space="preserve">24 - </t>
  </si>
  <si>
    <t xml:space="preserve">0024 - </t>
  </si>
  <si>
    <t>04</t>
  </si>
  <si>
    <t xml:space="preserve"> CONTRALORIA GENERAL DE LA REPUBLICA</t>
  </si>
  <si>
    <t>2.2.02 - Caza y pesca</t>
  </si>
  <si>
    <t>0008 - PUÑAL</t>
  </si>
  <si>
    <t xml:space="preserve">2.1.1.4 </t>
  </si>
  <si>
    <t xml:space="preserve"> Sueldo anual no.13</t>
  </si>
  <si>
    <t xml:space="preserve"> Sueldo Anual No. 13</t>
  </si>
  <si>
    <t>2.7.1 Promover la cultura de práctica sistemática de actividades físicas y del deporte para elevar la calidad de vida</t>
  </si>
  <si>
    <t xml:space="preserve">25 - </t>
  </si>
  <si>
    <t xml:space="preserve">0025 - </t>
  </si>
  <si>
    <t>06</t>
  </si>
  <si>
    <t xml:space="preserve"> MINISTERIO DE LA PRESIDENCIA</t>
  </si>
  <si>
    <t>2.2.04 - Conservación, ampliación y explotación racionalizada de reservas forestales.</t>
  </si>
  <si>
    <t>0009 - SABANA IGLESIA</t>
  </si>
  <si>
    <t xml:space="preserve">2.1.1.5.01 </t>
  </si>
  <si>
    <t xml:space="preserve">2.1.1.5 </t>
  </si>
  <si>
    <t xml:space="preserve"> Prestaciones económicas</t>
  </si>
  <si>
    <t>3.1.1 Garantizar la sostenibilidad macroecon¿mica</t>
  </si>
  <si>
    <t xml:space="preserve">26 - </t>
  </si>
  <si>
    <t xml:space="preserve">0026 - </t>
  </si>
  <si>
    <t xml:space="preserve"> SERVICIO INTEGRAL DE EMERGENCIAS</t>
  </si>
  <si>
    <t>2.2.06 - Gestión o apoyo de labores de reforestación</t>
  </si>
  <si>
    <t xml:space="preserve">2.1.1.5.02 </t>
  </si>
  <si>
    <t xml:space="preserve"> Pago de porcentaje por desvinculación de cargo</t>
  </si>
  <si>
    <t>3.1.2 Consolidar una gesti¿n de las finanzas p¿blicas sostenible, que asigne los recursos en funci¿n de las prioridades del desarrollo nacional y propicie una distribuci¿n equitativa de la renta nacional</t>
  </si>
  <si>
    <t xml:space="preserve">27 - </t>
  </si>
  <si>
    <t xml:space="preserve">0027 - </t>
  </si>
  <si>
    <t xml:space="preserve"> UNIDAD EJECUTORA PARA LA READECUACION DE BARRIOS Y ENTORNOS (URBE)</t>
  </si>
  <si>
    <t>2.2.99 - Planificación, gestión y supervisión agropecuaria, caza, pesca y silvicultura</t>
  </si>
  <si>
    <t>99 - MULTIPROVINCIAL</t>
  </si>
  <si>
    <t xml:space="preserve">2.1.1.5.03 </t>
  </si>
  <si>
    <t xml:space="preserve"> Prestación laboral por desvinculación</t>
  </si>
  <si>
    <t>3.2.1 Asegurar un suministro confiable de electricidad, a precios competitivos y en condiciones de sostenibilidad financiera y ambiental</t>
  </si>
  <si>
    <t xml:space="preserve">28 - </t>
  </si>
  <si>
    <t xml:space="preserve">0028 - </t>
  </si>
  <si>
    <t>0006</t>
  </si>
  <si>
    <t xml:space="preserve"> CENTRO DE OPERACIONES DE EMERGENCIAS (COE)</t>
  </si>
  <si>
    <t>2.3 - Riego</t>
  </si>
  <si>
    <t>2.3.01 - Riego</t>
  </si>
  <si>
    <t>02 - REGION CIBAO SUR</t>
  </si>
  <si>
    <t>13 - LA VEGA</t>
  </si>
  <si>
    <t>0001 - LA VEGA</t>
  </si>
  <si>
    <t xml:space="preserve">2.1.1.5.04 </t>
  </si>
  <si>
    <t xml:space="preserve"> Proporción de vacaciones no disfrutadas</t>
  </si>
  <si>
    <t>3.2.2 Garantizar un suministro de combustibles confiable, diversificado, a precios competitivos y en condiciones de sostenibilidad ambiental</t>
  </si>
  <si>
    <t xml:space="preserve">29 - </t>
  </si>
  <si>
    <t xml:space="preserve">0029 - </t>
  </si>
  <si>
    <t xml:space="preserve"> DIRECCIÓN GENERAL DE ÉTICA E INTEGRIDAD GUBERNAMENTAL</t>
  </si>
  <si>
    <t>2.4 - Energía y combustible</t>
  </si>
  <si>
    <t>2.4.03 - Combustible</t>
  </si>
  <si>
    <t>0002 - CONSTANZA</t>
  </si>
  <si>
    <t xml:space="preserve">2.1.1.6.01 </t>
  </si>
  <si>
    <t xml:space="preserve">2.1.1.6 </t>
  </si>
  <si>
    <t xml:space="preserve"> Vacaciones</t>
  </si>
  <si>
    <t>3.3.1 Desarrollar un entorno regulador que asegure un funcionamiento ordenado de los mercados y un clima de inversión y negocios pro-competitivo en un marco de responsabilidad social</t>
  </si>
  <si>
    <t xml:space="preserve">30 - </t>
  </si>
  <si>
    <t xml:space="preserve">0030 - </t>
  </si>
  <si>
    <t xml:space="preserve"> DIRECCIÓN GENERAL DE PROYECTOS ESTRATÉGICOS Y ESPECIALES DE LA PRESIDENCIA DE LA REPÚBLICA (PROPEEP)</t>
  </si>
  <si>
    <t>2.4.04 - Energía eléctrica de fuentes termoeléctricas</t>
  </si>
  <si>
    <t>0003 - JARABACOA</t>
  </si>
  <si>
    <t xml:space="preserve">2.1.2.1.01 </t>
  </si>
  <si>
    <t xml:space="preserve">2.1.2 </t>
  </si>
  <si>
    <t xml:space="preserve"> SOBRESUELDOS</t>
  </si>
  <si>
    <t xml:space="preserve">2.1.2.1 </t>
  </si>
  <si>
    <t xml:space="preserve"> Primas por antigüedad</t>
  </si>
  <si>
    <t>3.3.2 Consolidar el clima de paz laboral para apoyar la generación de empleo decente</t>
  </si>
  <si>
    <t xml:space="preserve">31 - </t>
  </si>
  <si>
    <t xml:space="preserve">0031 - </t>
  </si>
  <si>
    <t xml:space="preserve"> UNIDAD TECNICA EJECUTORA DE TITULACION DE TERRENOS DEL ESTADO</t>
  </si>
  <si>
    <t>2.4.05 - Energía eléctrica de fuentes hidroeléctricas</t>
  </si>
  <si>
    <t>0004 - JIMA ABAJO</t>
  </si>
  <si>
    <t xml:space="preserve">2.1.2.2.01 </t>
  </si>
  <si>
    <t xml:space="preserve">2.1.2.2 </t>
  </si>
  <si>
    <t xml:space="preserve"> Compensación</t>
  </si>
  <si>
    <t xml:space="preserve"> Compensación por gastos de alimentación</t>
  </si>
  <si>
    <t xml:space="preserve">3.3.3 Consolidar un sistema de educación superior de calidad, que responda a las necesidades del desarrollo de la Nación </t>
  </si>
  <si>
    <t xml:space="preserve">32 - </t>
  </si>
  <si>
    <t xml:space="preserve">0032 - </t>
  </si>
  <si>
    <t>0202</t>
  </si>
  <si>
    <t xml:space="preserve"> MINISTERIO DE INTERIOR Y POLICIA</t>
  </si>
  <si>
    <t xml:space="preserve"> MINISTERIO DE INTERIOR Y POLICÍA</t>
  </si>
  <si>
    <t>2.4.08 - Energía eléctrica de fuentes nucleares</t>
  </si>
  <si>
    <t xml:space="preserve">2.1.2.2.02 </t>
  </si>
  <si>
    <t xml:space="preserve"> Compensación por horas extraordinarias</t>
  </si>
  <si>
    <t>3.3.4 Fortalecer el sistea nacional de ciencia, tecnologia e innovacion para dea respuestas a las demandas conomicas, sociales y culturales de la nacion y propiciar lainsercion en la sociedad y economia del conocimiento</t>
  </si>
  <si>
    <t xml:space="preserve">33 - </t>
  </si>
  <si>
    <t xml:space="preserve">0033 - </t>
  </si>
  <si>
    <t>0002</t>
  </si>
  <si>
    <t xml:space="preserve"> DIRECCIÓN GENERAL DE MIGRACIÓN</t>
  </si>
  <si>
    <t>2.4.09 - Conservación, aprovechamiento y explotación racionalizada de fuentes de electricidad</t>
  </si>
  <si>
    <t>24 - SANCHEZ RAMIREZ</t>
  </si>
  <si>
    <t>0001 - COTUI</t>
  </si>
  <si>
    <t xml:space="preserve">2.1.2.2.03 </t>
  </si>
  <si>
    <t xml:space="preserve"> Pago de horas extraordinarias</t>
  </si>
  <si>
    <t>3.3.5 Lograr acceso universal y uso productivo de las tecnologías de la información y comunicación (TIC)</t>
  </si>
  <si>
    <t xml:space="preserve">34 - </t>
  </si>
  <si>
    <t xml:space="preserve">0034 - </t>
  </si>
  <si>
    <t xml:space="preserve"> INSTITUTO NACIONAL DE MIGRACIÓN</t>
  </si>
  <si>
    <t>2.5 - Minería, manufactura y construcción</t>
  </si>
  <si>
    <t>2.5.01 - Extracción de recursos minerales</t>
  </si>
  <si>
    <t>0002 - CEVICOS</t>
  </si>
  <si>
    <t xml:space="preserve">2.1.2.2.04 </t>
  </si>
  <si>
    <t xml:space="preserve"> Prima de transporte</t>
  </si>
  <si>
    <t>3.3.6 Expandir la cobertura y mejorar la calidad y competitividad de la infraestructura y servicios de transporte, logística, orientándolos a la integración del territorio, al apoyo del desarrollo productivo a la inserción competitiva en los mercados internacionales.</t>
  </si>
  <si>
    <t xml:space="preserve">35 - </t>
  </si>
  <si>
    <t xml:space="preserve">0035 - </t>
  </si>
  <si>
    <t xml:space="preserve"> CUERPO DE BOMBEROS DE SANTO DOMINGO, DISTRITO NACIONAL</t>
  </si>
  <si>
    <t>2.5.02 - Manufacturas</t>
  </si>
  <si>
    <t>0003 - FANTINO</t>
  </si>
  <si>
    <t xml:space="preserve">2.1.2.2.05 </t>
  </si>
  <si>
    <t xml:space="preserve"> Compensación servicios de seguridad</t>
  </si>
  <si>
    <t xml:space="preserve">3.4.1 Propiciar mayores niveles de inversión, tanto nacional como extranjera, en actividades de alto valor agregado y capacidad de generación de empleo decente </t>
  </si>
  <si>
    <t xml:space="preserve">36 - </t>
  </si>
  <si>
    <t xml:space="preserve">0036 - </t>
  </si>
  <si>
    <t xml:space="preserve"> CUERPO DE BOMBEROS SANTO DOMINGO NORTE</t>
  </si>
  <si>
    <t>2.6 - Transporte</t>
  </si>
  <si>
    <t>2.6.01 - Transporte por carretera</t>
  </si>
  <si>
    <t>0004 - LA MATA</t>
  </si>
  <si>
    <t xml:space="preserve">2.1.2.2.06 </t>
  </si>
  <si>
    <t xml:space="preserve"> Incentivo por Rendimiento Individual</t>
  </si>
  <si>
    <t>3.4.2 Consolidar el Sistema de Formación y Capacitación Continua para el Trabajo, a fin de acompañar al aparato productivo en su proceso de escalamiento de valor, facilitarla inserción en el mercado laboral y desarrollar capacidades emprendedoras</t>
  </si>
  <si>
    <t xml:space="preserve">37 - </t>
  </si>
  <si>
    <t xml:space="preserve">0037 - </t>
  </si>
  <si>
    <t xml:space="preserve"> CUERPO DE BOMBEROS SANTO DOMINGO ESTE</t>
  </si>
  <si>
    <t>2.6.02 - Transporte por agua</t>
  </si>
  <si>
    <t xml:space="preserve">2.1.2.2.07 </t>
  </si>
  <si>
    <t xml:space="preserve"> Compensación por distancia</t>
  </si>
  <si>
    <t>3.4.3 Elevar la eficiencia, capacidad de inversión y productividad de las micro, pequeñas y medianas empresas (MIPYME).</t>
  </si>
  <si>
    <t xml:space="preserve">38 - </t>
  </si>
  <si>
    <t xml:space="preserve">0038 - </t>
  </si>
  <si>
    <t xml:space="preserve"> CUERPO DE BOMBEROS DE SANTO DOMINGO DE BOCA CHICA</t>
  </si>
  <si>
    <t>2.6.03 - Transporte por ferrocarril</t>
  </si>
  <si>
    <t>28 - MONSENOR NOUEL</t>
  </si>
  <si>
    <t>0001 - BONAO</t>
  </si>
  <si>
    <t xml:space="preserve">2.1.2.2.08 </t>
  </si>
  <si>
    <t xml:space="preserve"> Compensaciones especiales</t>
  </si>
  <si>
    <t>3.5.1 Impulsar el desarrollo exportador sobre la base de una inserción competitiva en los mercados internacionales</t>
  </si>
  <si>
    <t xml:space="preserve">39 - </t>
  </si>
  <si>
    <t xml:space="preserve">0039 - </t>
  </si>
  <si>
    <t xml:space="preserve"> CUERPO DE BOMBEROS DE SANTO DOMINGO DE LOS ALCARRIZOS</t>
  </si>
  <si>
    <t>2.6.04 - Transporte aéreo</t>
  </si>
  <si>
    <t>0002 - MAIMON</t>
  </si>
  <si>
    <t xml:space="preserve">2.1.2.2.09 </t>
  </si>
  <si>
    <t xml:space="preserve"> Bono por desempeño a servidores de carrera</t>
  </si>
  <si>
    <t>3.5.2 Crear la infraestructura (física e institucional) de normalización, metrología, reglamentación técnica y acreditación, que garantice el cumplimiento de los requisitos de los mercados globales y un compromiso con la excelencia</t>
  </si>
  <si>
    <t xml:space="preserve">40 - </t>
  </si>
  <si>
    <t xml:space="preserve">0040 - </t>
  </si>
  <si>
    <t xml:space="preserve"> CUERPO DE BOMBEROS DE SANTO DOMINGO DE PEDRO BRAND</t>
  </si>
  <si>
    <t>2.6.99 - Planificación, gestión y supervisión del transporte</t>
  </si>
  <si>
    <t>0003 - PIEDRA BLANCA</t>
  </si>
  <si>
    <t xml:space="preserve">2.1.2.2.10 </t>
  </si>
  <si>
    <t xml:space="preserve"> Compensación por cumplimiento de indicadores del MAP</t>
  </si>
  <si>
    <t>3.5.3 Elevar la productividad, competitividad y sostenibilidad ambiental y financiera de las cadenas agroproductivas, a fin de contribuir a la seguridad alimentaria, aprovechar el potencial exportador y generar empleo e ingresos para la población rural</t>
  </si>
  <si>
    <t xml:space="preserve">41 - </t>
  </si>
  <si>
    <t xml:space="preserve">0041 - </t>
  </si>
  <si>
    <t xml:space="preserve"> CUERPO DE BOMBEROS DE SANTO DOMINGO OESTE</t>
  </si>
  <si>
    <t>2.7 - Comunicaciones</t>
  </si>
  <si>
    <t>2.7.01 - Comunicaciones</t>
  </si>
  <si>
    <t xml:space="preserve">2.1.2.2.11 </t>
  </si>
  <si>
    <t xml:space="preserve"> Compensación servicio diplomático de militar en el exterior</t>
  </si>
  <si>
    <t xml:space="preserve">3.5.4 Desarrollar un sector manufacturero articulador del aparato productivo nacional, ambientalmente sostenible e integrado a los mercados globales con creciente escalamiento en las cadenas de valor </t>
  </si>
  <si>
    <t xml:space="preserve">42 - </t>
  </si>
  <si>
    <t xml:space="preserve">0042 - </t>
  </si>
  <si>
    <t xml:space="preserve"> POLICIA NACIONAL</t>
  </si>
  <si>
    <t>2.8 - Banca y seguros</t>
  </si>
  <si>
    <t>2.8.01 - Regulación, control y diseño de políticas</t>
  </si>
  <si>
    <t xml:space="preserve">2.1.2.2.12 </t>
  </si>
  <si>
    <t xml:space="preserve"> Compensación por cargo al personal policial</t>
  </si>
  <si>
    <t>3.5.5 Apoyar la competitividad, diversificacion y sostenibilidad del sector turismo.</t>
  </si>
  <si>
    <t xml:space="preserve">43 - </t>
  </si>
  <si>
    <t xml:space="preserve">0043 - </t>
  </si>
  <si>
    <t xml:space="preserve"> INSTITUTO POLICIAL DE EDUCACION</t>
  </si>
  <si>
    <t>2.8.02 - Operación de la banca y del sector seguros</t>
  </si>
  <si>
    <t>03 - REGION CIBAO NORDESTE</t>
  </si>
  <si>
    <t>06 - DUARTE</t>
  </si>
  <si>
    <t>0001 - SAN FRANCISCO DE MACORIS</t>
  </si>
  <si>
    <t xml:space="preserve">2.1.2.2.13 </t>
  </si>
  <si>
    <t xml:space="preserve"> Incentivo por riesgo laboral al personal militar y policial</t>
  </si>
  <si>
    <t>3.5.6 Consolidar un entorno adecuado que incentive la inversión para el desarrollo sostenible del sector minero</t>
  </si>
  <si>
    <t xml:space="preserve">44 - </t>
  </si>
  <si>
    <t xml:space="preserve">0044 - </t>
  </si>
  <si>
    <t xml:space="preserve"> DIRECCION CENTRAL DE POLICIA DE TURISMO</t>
  </si>
  <si>
    <t>2.9 - Otros servicios económicos</t>
  </si>
  <si>
    <t>2.9.01 - Comercio de distribución almacenamiento y depósito</t>
  </si>
  <si>
    <t>0002 - ARENOSO</t>
  </si>
  <si>
    <t xml:space="preserve">2.1.2.2.14 </t>
  </si>
  <si>
    <t xml:space="preserve"> Compensación especial al personal militar</t>
  </si>
  <si>
    <t>4.1.1 Proteger y usar de forma sostenible los bienes y servicios de los ecosistemas, la bio-diversidad y el patrimonio natural de la nación, incluidos los recursos marinos</t>
  </si>
  <si>
    <t xml:space="preserve">0045 - </t>
  </si>
  <si>
    <t xml:space="preserve"> DIRECCION GENERAL DE SEGURIDAD DE TRANSITO Y TRANSPORTE TERRESTRE (DIGESETT)</t>
  </si>
  <si>
    <t>2.9.02 - Hoteles y restaurantes</t>
  </si>
  <si>
    <t>0003 - CASTILLO</t>
  </si>
  <si>
    <t xml:space="preserve">2.1.2.2.15 </t>
  </si>
  <si>
    <t xml:space="preserve"> Compensación extraordinaria anual</t>
  </si>
  <si>
    <t>4.1.2 Promover la producción y el consumo sostenibles.</t>
  </si>
  <si>
    <t xml:space="preserve">46 - </t>
  </si>
  <si>
    <t xml:space="preserve">0046 - </t>
  </si>
  <si>
    <t xml:space="preserve"> DIRECCIÓN GENERAL DE LA RESERVA DE LA POLICÍA NACIONAL</t>
  </si>
  <si>
    <t>2.9.03 - Turismo</t>
  </si>
  <si>
    <t>0004 - PIMENTEL</t>
  </si>
  <si>
    <t xml:space="preserve">2.1.2.2.16 </t>
  </si>
  <si>
    <t xml:space="preserve"> Incentivo por labor humanitaria</t>
  </si>
  <si>
    <t>4.1.3 Desarrollar una gestión integral de desechos, sustancias contaminantes y fuentes de contaminación.</t>
  </si>
  <si>
    <t xml:space="preserve">47 - </t>
  </si>
  <si>
    <t xml:space="preserve">0047 - </t>
  </si>
  <si>
    <t xml:space="preserve"> HOSPITAL GENERAL DOCENTE DE LA POLICIA NACIONAL</t>
  </si>
  <si>
    <t>2.9.98 - Investigación y desarrollo relacionados con los servicios económicos</t>
  </si>
  <si>
    <t>0005 - VILLA RIVAS</t>
  </si>
  <si>
    <t xml:space="preserve">2.1.2.2.17 </t>
  </si>
  <si>
    <t xml:space="preserve"> Compensación por misión diplomática</t>
  </si>
  <si>
    <t>4.1.4 Gestionar el recurso agua de manera eficiente y sostenible, para garantizar la seguridad hídrica</t>
  </si>
  <si>
    <t xml:space="preserve">48 - </t>
  </si>
  <si>
    <t xml:space="preserve">0048 - </t>
  </si>
  <si>
    <t xml:space="preserve"> COMITÉ DE RETIRO DE LA POLICIA NACIONAL</t>
  </si>
  <si>
    <t>3 - PROTECCIÓN DEL MEDIO AMBIENTE</t>
  </si>
  <si>
    <t>3.1 - Protección del aire, agua y suelo</t>
  </si>
  <si>
    <t>3.1.01 - Reducción de la contaminación</t>
  </si>
  <si>
    <t>0006 - LAS GUARANAS</t>
  </si>
  <si>
    <t xml:space="preserve">2.1.2.3.01 </t>
  </si>
  <si>
    <t xml:space="preserve">2.1.2.3 </t>
  </si>
  <si>
    <t xml:space="preserve"> Especialismos</t>
  </si>
  <si>
    <t>4.2.1 Desarrollar un eficaz sistema nacional de gestión integral de riesgos, con activa participación de las comunidades y gobiernos locales, que minimice los daños y posibilite la recuperación rápida y sostenible de las áreas y poblaciones afectada</t>
  </si>
  <si>
    <t xml:space="preserve">49 - </t>
  </si>
  <si>
    <t xml:space="preserve">0049 - </t>
  </si>
  <si>
    <t>0203</t>
  </si>
  <si>
    <t xml:space="preserve"> MINISTERIO DE DEFENSA</t>
  </si>
  <si>
    <t>3.1.02 - Administración del agua</t>
  </si>
  <si>
    <t>0007 - EUGENIO MARIA DE HOSTOS</t>
  </si>
  <si>
    <t xml:space="preserve">2.1.3.1.01 </t>
  </si>
  <si>
    <t xml:space="preserve">2.1.3 </t>
  </si>
  <si>
    <t xml:space="preserve"> DIETAS Y GASTOS DE REPRESENTACIÓN</t>
  </si>
  <si>
    <t xml:space="preserve">2.1.3.1 </t>
  </si>
  <si>
    <t xml:space="preserve"> Dietas</t>
  </si>
  <si>
    <t xml:space="preserve"> Dietas en el país</t>
  </si>
  <si>
    <t>4.3.1 Reducir la vulnerabilidad, avanzar en la adaptación a los efectos del cambio climático y contribuir a la mitigación de sus causas</t>
  </si>
  <si>
    <t xml:space="preserve">50 - </t>
  </si>
  <si>
    <t xml:space="preserve">0050 - </t>
  </si>
  <si>
    <t xml:space="preserve"> DIRECCIÓN GENERAL DE ESCUELAS VOCACIONALES</t>
  </si>
  <si>
    <t>3.1.03 - Ordenación de aguas residuales, drenaje y alcantarillado</t>
  </si>
  <si>
    <t xml:space="preserve">2.1.3.1.02 </t>
  </si>
  <si>
    <t xml:space="preserve"> Dietas en el exterior</t>
  </si>
  <si>
    <t xml:space="preserve">51 - </t>
  </si>
  <si>
    <t xml:space="preserve">0051 - </t>
  </si>
  <si>
    <t xml:space="preserve"> DIRECCIÓN GENERAL DE COMUNIDADES FRONTERIZAS</t>
  </si>
  <si>
    <t>3.1.04 - Protección del suelo contra la erosión y otras formas de degradación física</t>
  </si>
  <si>
    <t>14 - MARIA TRINIDAD SANCHEZ</t>
  </si>
  <si>
    <t>0001 - NAGUA</t>
  </si>
  <si>
    <t xml:space="preserve">2.1.3.2.01 </t>
  </si>
  <si>
    <t xml:space="preserve">2.1.3.2 </t>
  </si>
  <si>
    <t xml:space="preserve"> Gastos de representación</t>
  </si>
  <si>
    <t xml:space="preserve"> Gastos de representación en el país</t>
  </si>
  <si>
    <t xml:space="preserve">52 - </t>
  </si>
  <si>
    <t xml:space="preserve">0052 - </t>
  </si>
  <si>
    <t xml:space="preserve"> INSTITUTO DE SEGURIDAD SOCIAL DE LAS FUERZAS ARMADAS</t>
  </si>
  <si>
    <t>3.2 - Protección de la biodiversidad y ordenación de desechos</t>
  </si>
  <si>
    <t>3.2.02 - Ordenación de desechos</t>
  </si>
  <si>
    <t>0002 - CABRERA</t>
  </si>
  <si>
    <t xml:space="preserve">2.1.3.2.02 </t>
  </si>
  <si>
    <t xml:space="preserve"> Gastos de representación en el exterior</t>
  </si>
  <si>
    <t xml:space="preserve">53 - </t>
  </si>
  <si>
    <t xml:space="preserve">0053 - </t>
  </si>
  <si>
    <t xml:space="preserve"> HOSPITAL CENTRAL FUERZAS ARMADAS</t>
  </si>
  <si>
    <t>3.2.03 - Acceso y participación de los beneficios de la biodiversidad</t>
  </si>
  <si>
    <t>0003 - EL FACTOR</t>
  </si>
  <si>
    <t xml:space="preserve">2.1.4.1.01 </t>
  </si>
  <si>
    <t xml:space="preserve">2.1.4 </t>
  </si>
  <si>
    <t xml:space="preserve"> GRATIFICACIONES Y BONIFICACIONES</t>
  </si>
  <si>
    <t xml:space="preserve">2.1.4.1 </t>
  </si>
  <si>
    <t xml:space="preserve"> Bonificaciones</t>
  </si>
  <si>
    <t xml:space="preserve">54 - </t>
  </si>
  <si>
    <t xml:space="preserve">0054 - </t>
  </si>
  <si>
    <t xml:space="preserve"> INSTITUTO CARTOGRÁFICO MILITAR DE LAS FUERZAS ARMADAS</t>
  </si>
  <si>
    <t>3.2.04 - Conciencia y conocimiento de la biodiversidad</t>
  </si>
  <si>
    <t>0004 - RIO SAN JUAN</t>
  </si>
  <si>
    <t xml:space="preserve">2.1.4.2.01 </t>
  </si>
  <si>
    <t xml:space="preserve">2.1.4.2 </t>
  </si>
  <si>
    <t xml:space="preserve"> Otras Gratificaciones y Bonificaciones</t>
  </si>
  <si>
    <t xml:space="preserve"> Bono escolar</t>
  </si>
  <si>
    <t xml:space="preserve">55 - </t>
  </si>
  <si>
    <t xml:space="preserve">0055 - </t>
  </si>
  <si>
    <t xml:space="preserve"> ESC DE GRAD.DE COM.Y ESTADO MAYOR CONJ.'GRAL DE DIV. GREGORIO LUPERON'</t>
  </si>
  <si>
    <t>3.2.05 - Bioseguridad</t>
  </si>
  <si>
    <t xml:space="preserve">2.1.4.2.02 </t>
  </si>
  <si>
    <t xml:space="preserve"> Gratificaciones por pasantías</t>
  </si>
  <si>
    <t xml:space="preserve">56 - </t>
  </si>
  <si>
    <t xml:space="preserve">0056 - </t>
  </si>
  <si>
    <t xml:space="preserve"> CÍRCULO DEPORTIVO DE LAS FUERZAS ARMADAS Y LA POLICÍA NACIONAL</t>
  </si>
  <si>
    <t>3.2.06 - Economía verde</t>
  </si>
  <si>
    <t>19 - HERMANAS MIRABAL</t>
  </si>
  <si>
    <t>0001 - SALCEDO</t>
  </si>
  <si>
    <t xml:space="preserve">2.1.4.2.03 </t>
  </si>
  <si>
    <t xml:space="preserve"> Gratificaciones por aniversario de institución</t>
  </si>
  <si>
    <t xml:space="preserve">57 - </t>
  </si>
  <si>
    <t xml:space="preserve">0057 - </t>
  </si>
  <si>
    <t xml:space="preserve"> ESCUELA DE GRADUADOS EN DERECHOS HUMANOS Y DERECHO INTERNACIONAL HUMANITARIO</t>
  </si>
  <si>
    <t>3.2.07 - Biodiversidad y planificación del desarrollo</t>
  </si>
  <si>
    <t>0002 - TENARES</t>
  </si>
  <si>
    <t xml:space="preserve">2.1.4.2.04 </t>
  </si>
  <si>
    <t xml:space="preserve"> Otras gratificaciones</t>
  </si>
  <si>
    <t xml:space="preserve">58 - </t>
  </si>
  <si>
    <t xml:space="preserve">0058 - </t>
  </si>
  <si>
    <t xml:space="preserve"> 'ESCUELA DE GRADUADOS DE ALTOS ESTUDIOS ESTRATÉGICOS' (EGAEE)</t>
  </si>
  <si>
    <t>3.2.08 - Gestión de la contaminación</t>
  </si>
  <si>
    <t>0003 - VILLA TAPIA</t>
  </si>
  <si>
    <t xml:space="preserve">2.1.5 </t>
  </si>
  <si>
    <t xml:space="preserve"> CONTRIBUCIONES A LA SEGURIDAD SOCIAL</t>
  </si>
  <si>
    <t xml:space="preserve">2.1.5.1 </t>
  </si>
  <si>
    <t xml:space="preserve"> Contribuciones al seguro de salud</t>
  </si>
  <si>
    <t xml:space="preserve">59 - </t>
  </si>
  <si>
    <t xml:space="preserve">0059 - </t>
  </si>
  <si>
    <t>0011</t>
  </si>
  <si>
    <t xml:space="preserve"> COMISION PERMANENTE PARA LA REFORMA Y MODERNIZACIÓN DE LAS FF.AA Y P.N.</t>
  </si>
  <si>
    <t>3.2.09 - Áreas protegidas y otras medidas de conservación</t>
  </si>
  <si>
    <t xml:space="preserve">2.1.5.2 </t>
  </si>
  <si>
    <t xml:space="preserve"> Contribuciones al seguro de pensiones</t>
  </si>
  <si>
    <t xml:space="preserve">60 - </t>
  </si>
  <si>
    <t xml:space="preserve">0060 - </t>
  </si>
  <si>
    <t xml:space="preserve"> CUERPO ESPECIALIZADO DE SEGURIDAD FRONTERIZA TERRESTRE</t>
  </si>
  <si>
    <t>3.2.10 - Restauración</t>
  </si>
  <si>
    <t>20 - SAMANA</t>
  </si>
  <si>
    <t>0001 - SAMANA</t>
  </si>
  <si>
    <t xml:space="preserve">2.1.5.3 </t>
  </si>
  <si>
    <t xml:space="preserve"> Contribuciones al seguro de riesgo laboral</t>
  </si>
  <si>
    <t xml:space="preserve">61 - </t>
  </si>
  <si>
    <t xml:space="preserve">0061 - </t>
  </si>
  <si>
    <t xml:space="preserve"> DIRECCION GENERAL DE LA RESERVA DE LAS FUERZAS ARMADAS Y POLICIA NACIONAL</t>
  </si>
  <si>
    <t>3.2.11 - Uso sostenible</t>
  </si>
  <si>
    <t>0002 - SANCHEZ</t>
  </si>
  <si>
    <t xml:space="preserve">2.1.5.4.01 </t>
  </si>
  <si>
    <t xml:space="preserve">2.1.5.4 </t>
  </si>
  <si>
    <t xml:space="preserve"> Contribuciones al plan de retiro complementario</t>
  </si>
  <si>
    <t xml:space="preserve">62 - </t>
  </si>
  <si>
    <t xml:space="preserve">0062 - </t>
  </si>
  <si>
    <t xml:space="preserve"> CUERPOS ESPECIALIZADOS DE SEGURIDAD PORTUARIA</t>
  </si>
  <si>
    <t>3.2.12 - Prevención de la producción de residuos por modificación de procesos</t>
  </si>
  <si>
    <t>0003 - LAS TERRENAS</t>
  </si>
  <si>
    <t xml:space="preserve">2.1.5.4.02 </t>
  </si>
  <si>
    <t xml:space="preserve"> Contribuciones al plan de retiro complementario legislativo y órganos constitucionales</t>
  </si>
  <si>
    <t xml:space="preserve">63 - </t>
  </si>
  <si>
    <t xml:space="preserve">0063 - </t>
  </si>
  <si>
    <t>0017</t>
  </si>
  <si>
    <t xml:space="preserve"> SERVICIO MILITAR VOLUNTARIO</t>
  </si>
  <si>
    <t>3.2.14 - Tratamiento y eliminación de residuos no peligrosos en vertederos</t>
  </si>
  <si>
    <t xml:space="preserve"> CONTRATACIÓN DE SERVICIOS</t>
  </si>
  <si>
    <t xml:space="preserve">2.2.1 </t>
  </si>
  <si>
    <t xml:space="preserve"> SERVICIOS BÁSICOS</t>
  </si>
  <si>
    <t xml:space="preserve">2.2.1.1 </t>
  </si>
  <si>
    <t xml:space="preserve"> Radiocomunicación</t>
  </si>
  <si>
    <t xml:space="preserve">64 - </t>
  </si>
  <si>
    <t xml:space="preserve">0064 - </t>
  </si>
  <si>
    <t>0019</t>
  </si>
  <si>
    <t xml:space="preserve"> SUPERINTENDENCIA DE VIGILANCIA Y SEGURIDAD PRIVADA</t>
  </si>
  <si>
    <t>3.2.98 - Investigación y desarrollo relacionado con la protección del medio ambiente</t>
  </si>
  <si>
    <t xml:space="preserve">2.2.1.2.01 </t>
  </si>
  <si>
    <t xml:space="preserve">2.2.1.2 </t>
  </si>
  <si>
    <t xml:space="preserve"> Servicios telefónico de larga distancia</t>
  </si>
  <si>
    <t xml:space="preserve">65 - </t>
  </si>
  <si>
    <t xml:space="preserve">0065 - </t>
  </si>
  <si>
    <t>0020</t>
  </si>
  <si>
    <t xml:space="preserve"> CUERPO ESPECIALIZADO PARA LA SEGURIDAD DEL METRO DE SANTO DOMINGO</t>
  </si>
  <si>
    <t>3.2.99 - Planificación, gestión y supervisión de la protección del medio ambiente</t>
  </si>
  <si>
    <t>04 - REGION CIBAO NOROESTE</t>
  </si>
  <si>
    <t>05 - DAJABON</t>
  </si>
  <si>
    <t>0001 - DAJABON</t>
  </si>
  <si>
    <t xml:space="preserve">2.2.1.3.01 </t>
  </si>
  <si>
    <t xml:space="preserve">2.2.1.3 </t>
  </si>
  <si>
    <t xml:space="preserve"> Teléfono local</t>
  </si>
  <si>
    <t xml:space="preserve">66 - </t>
  </si>
  <si>
    <t xml:space="preserve">0066 - </t>
  </si>
  <si>
    <t>0026</t>
  </si>
  <si>
    <t xml:space="preserve"> Cuerpo Especializado de Seguridad Aeroportuaria y de Aviación Civil (CESAC)</t>
  </si>
  <si>
    <t>3.3 - Cambio Climático</t>
  </si>
  <si>
    <t>3.3.01 - Mixtos</t>
  </si>
  <si>
    <t>0002 - LOMA DE CABRERA</t>
  </si>
  <si>
    <t xml:space="preserve">2.2.1.4.01 </t>
  </si>
  <si>
    <t xml:space="preserve">2.2.1.4 </t>
  </si>
  <si>
    <t xml:space="preserve"> Telefax y correos</t>
  </si>
  <si>
    <t xml:space="preserve">67 - </t>
  </si>
  <si>
    <t xml:space="preserve">0067 - </t>
  </si>
  <si>
    <t>0027</t>
  </si>
  <si>
    <t xml:space="preserve"> DIRECCION GENERAL DEL PLAN SOCIAL DEL MINISTERIO DE DEFENSA</t>
  </si>
  <si>
    <t>3.3.02 - Mitigación</t>
  </si>
  <si>
    <t>0003 - PARTIDO</t>
  </si>
  <si>
    <t xml:space="preserve">2.2.1.5 </t>
  </si>
  <si>
    <t xml:space="preserve"> Servicio de internet y televisión por cable</t>
  </si>
  <si>
    <t xml:space="preserve">68 - </t>
  </si>
  <si>
    <t xml:space="preserve">0068 - </t>
  </si>
  <si>
    <t>0028</t>
  </si>
  <si>
    <t xml:space="preserve"> INSTITUTO SUPERIOR PARA LA DEFENSA ' GENERAL JUAN PABLO DUARTE DIEZ' INSUDE.</t>
  </si>
  <si>
    <t>3.3.03 - Conocimiento del riesgo de desastres climáticos</t>
  </si>
  <si>
    <t>0004 - RESTAURACION</t>
  </si>
  <si>
    <t xml:space="preserve">2.2.1.6.01 </t>
  </si>
  <si>
    <t xml:space="preserve">2.2.1.6 </t>
  </si>
  <si>
    <t xml:space="preserve"> Electricidad</t>
  </si>
  <si>
    <t xml:space="preserve"> Energía eléctrica</t>
  </si>
  <si>
    <t xml:space="preserve">69 - </t>
  </si>
  <si>
    <t xml:space="preserve">0069 - </t>
  </si>
  <si>
    <t>0030</t>
  </si>
  <si>
    <t xml:space="preserve"> SERVICIO NACIONAL DE PROTECCION AMBIENTAL</t>
  </si>
  <si>
    <t>3.3.04 - Gobernanza del riesgo de desastres climáticos</t>
  </si>
  <si>
    <t>0005 - EL PINO</t>
  </si>
  <si>
    <t xml:space="preserve">2.2.1.6.02 </t>
  </si>
  <si>
    <t xml:space="preserve"> Electricidad no cortable</t>
  </si>
  <si>
    <t xml:space="preserve">70 - </t>
  </si>
  <si>
    <t xml:space="preserve">0070 - </t>
  </si>
  <si>
    <t xml:space="preserve"> DIRECCIÓN GENERAL DE LA INDUSTRIA MILITAR DE LAS FUERZAS ARMADAS</t>
  </si>
  <si>
    <t>3.3.05 - Reducción del riesgo de desastres climáticos</t>
  </si>
  <si>
    <t xml:space="preserve">2.2.1.6.03 </t>
  </si>
  <si>
    <t xml:space="preserve"> Energía eléctrica para comercialización</t>
  </si>
  <si>
    <t xml:space="preserve">71 - </t>
  </si>
  <si>
    <t xml:space="preserve">0071 - </t>
  </si>
  <si>
    <t xml:space="preserve"> EJERCITO DE LA REPUBLICA DOMINICANA</t>
  </si>
  <si>
    <t>3.3.06 - Respuesta y recuperación de desastres climáticos</t>
  </si>
  <si>
    <t>15 - MONTE CRISTI</t>
  </si>
  <si>
    <t>0001 - MONTE CRISTI</t>
  </si>
  <si>
    <t xml:space="preserve">2.2.1.7.01 </t>
  </si>
  <si>
    <t xml:space="preserve">2.2.1.7 </t>
  </si>
  <si>
    <t xml:space="preserve"> Agua</t>
  </si>
  <si>
    <t xml:space="preserve">72 - </t>
  </si>
  <si>
    <t xml:space="preserve">0072 - </t>
  </si>
  <si>
    <t xml:space="preserve"> ACADEMIA MILITAR BATALLA DE LA CARRERA</t>
  </si>
  <si>
    <t>3.3.07 - Otras medidas de adaptación</t>
  </si>
  <si>
    <t>0002 - CASTANUELAS</t>
  </si>
  <si>
    <t xml:space="preserve">2.2.1.8.01 </t>
  </si>
  <si>
    <t xml:space="preserve">2.2.1.8 </t>
  </si>
  <si>
    <t xml:space="preserve"> Recolección de residuos</t>
  </si>
  <si>
    <t xml:space="preserve">73 - </t>
  </si>
  <si>
    <t xml:space="preserve">0073 - </t>
  </si>
  <si>
    <t xml:space="preserve"> ESCUELA DE GRADUADOS DE ESTUDIOS MILITARES DEL EJÉRCITO DE REP. DOM.</t>
  </si>
  <si>
    <t>3.3.99 - Planificación, gestión y supervisión de cambio climático</t>
  </si>
  <si>
    <t>0003 - GUAYUBIN</t>
  </si>
  <si>
    <t xml:space="preserve">2.2.2 </t>
  </si>
  <si>
    <t xml:space="preserve"> PUBLICIDAD, IMPRESIÓN Y ENCUADERNACIÓN</t>
  </si>
  <si>
    <t xml:space="preserve">2.2.2.1 </t>
  </si>
  <si>
    <t xml:space="preserve"> Publicidad y propaganda</t>
  </si>
  <si>
    <t xml:space="preserve">74 - </t>
  </si>
  <si>
    <t xml:space="preserve">0074 - </t>
  </si>
  <si>
    <t>03</t>
  </si>
  <si>
    <t xml:space="preserve"> ARMADA DE LA REPUBLICA DOMINICANA</t>
  </si>
  <si>
    <t xml:space="preserve"> ARMADA DE LA REPÚBLICA DOMINICANA</t>
  </si>
  <si>
    <t>4 - SERVICIOS SOCIALES</t>
  </si>
  <si>
    <t>4.1 - Vivienda y servicios comunitarios</t>
  </si>
  <si>
    <t>4.1.01 - Urbanización y servicios comunitarios</t>
  </si>
  <si>
    <t>0004 - LAS MATAS DE SANTA CRUZ</t>
  </si>
  <si>
    <t xml:space="preserve">2.2.2.1.02 </t>
  </si>
  <si>
    <t xml:space="preserve"> Promoción y patrocinio</t>
  </si>
  <si>
    <t xml:space="preserve">75 - </t>
  </si>
  <si>
    <t xml:space="preserve">0075 - </t>
  </si>
  <si>
    <t xml:space="preserve"> DIRECCION GENERAL DE DRAGAS, PRESAS Y BALIZAMIENTO, M.G</t>
  </si>
  <si>
    <t>4.1.02 - Desarrollo comunitario</t>
  </si>
  <si>
    <t>0005 - PEPILLO SALCEDO (MANZANILLO)</t>
  </si>
  <si>
    <t xml:space="preserve">2.2.2.1.03 </t>
  </si>
  <si>
    <t xml:space="preserve"> Publicaciones de avisos oficiales</t>
  </si>
  <si>
    <t xml:space="preserve">76 - </t>
  </si>
  <si>
    <t xml:space="preserve">0076 - </t>
  </si>
  <si>
    <t xml:space="preserve"> SERVICIOS DE PESCA</t>
  </si>
  <si>
    <t>4.1.03 - Abastecimiento de agua potable</t>
  </si>
  <si>
    <t>0006 - VILLA VAZQUEZ</t>
  </si>
  <si>
    <t xml:space="preserve">2.2.2.2 </t>
  </si>
  <si>
    <t xml:space="preserve"> Impresión, encuadernación y rotulación</t>
  </si>
  <si>
    <t xml:space="preserve">77 - </t>
  </si>
  <si>
    <t xml:space="preserve">0077 - </t>
  </si>
  <si>
    <t xml:space="preserve"> FUERZA AEREA DE LA REPUBLICA DOMINICANA</t>
  </si>
  <si>
    <t>4.1.99 - Planificación, gestión y supervisión de vivienda y servicios comunitarios</t>
  </si>
  <si>
    <t xml:space="preserve">2.2.3 </t>
  </si>
  <si>
    <t xml:space="preserve"> VIÁTICOS</t>
  </si>
  <si>
    <t xml:space="preserve">2.2.3.1 </t>
  </si>
  <si>
    <t xml:space="preserve"> Viáticos dentro del país</t>
  </si>
  <si>
    <t xml:space="preserve">78 - </t>
  </si>
  <si>
    <t xml:space="preserve">0078 - </t>
  </si>
  <si>
    <t xml:space="preserve"> HOSPITAL MILITAR FAD DR RAMON DE LARA</t>
  </si>
  <si>
    <t>4.2 - Salud</t>
  </si>
  <si>
    <t>4.2.01 - Servicios para pacientes externos</t>
  </si>
  <si>
    <t>26 - SANTIAGO RODRIGUEZ</t>
  </si>
  <si>
    <t>0001 - SAN IGNACIO DE SABANETA</t>
  </si>
  <si>
    <t xml:space="preserve">2.2.3.2 </t>
  </si>
  <si>
    <t xml:space="preserve"> Viáticos fuera del país</t>
  </si>
  <si>
    <t xml:space="preserve"> Viaticos fuera del país</t>
  </si>
  <si>
    <t xml:space="preserve">79 - </t>
  </si>
  <si>
    <t xml:space="preserve">0079 - </t>
  </si>
  <si>
    <t xml:space="preserve"> FORMACIÓN Y CAPACITACIÓN TÉCNICO PROFESIONAL (IMESA)</t>
  </si>
  <si>
    <t>4.2.02 - Servicios hospitalarios</t>
  </si>
  <si>
    <t>0002 - VILLA LOS ALMACIGOS</t>
  </si>
  <si>
    <t xml:space="preserve">2.2.3.2.02 </t>
  </si>
  <si>
    <t xml:space="preserve"> Viáticos a personas con labor diplomática y consular</t>
  </si>
  <si>
    <t xml:space="preserve">80 - </t>
  </si>
  <si>
    <t xml:space="preserve">0080 - </t>
  </si>
  <si>
    <t>0204</t>
  </si>
  <si>
    <t xml:space="preserve"> MINISTERIO DE RELACIONES EXTERIORES</t>
  </si>
  <si>
    <t>0003 - MONCION</t>
  </si>
  <si>
    <t xml:space="preserve">2.2.3.3.01 </t>
  </si>
  <si>
    <t xml:space="preserve">2.2.3.3 </t>
  </si>
  <si>
    <t xml:space="preserve"> Otros viáticos</t>
  </si>
  <si>
    <t xml:space="preserve">81 - </t>
  </si>
  <si>
    <t xml:space="preserve">0081 - </t>
  </si>
  <si>
    <t xml:space="preserve"> DIRECCION GENERAL DE PASAPORTES</t>
  </si>
  <si>
    <t xml:space="preserve">2.2.4 </t>
  </si>
  <si>
    <t xml:space="preserve"> TRANSPORTE Y ALMACENAJE</t>
  </si>
  <si>
    <t xml:space="preserve">2.2.4.1 </t>
  </si>
  <si>
    <t xml:space="preserve"> Pasajes y gastos de transporte</t>
  </si>
  <si>
    <t xml:space="preserve">82 - </t>
  </si>
  <si>
    <t xml:space="preserve">0082 - </t>
  </si>
  <si>
    <t xml:space="preserve"> INSTITUTO DE EDUCACIÓN SUPERIOR</t>
  </si>
  <si>
    <t>4.2.98 - Investigación y desarrollo relacionados con la salud</t>
  </si>
  <si>
    <t>27 - VALVERDE</t>
  </si>
  <si>
    <t>0001 - MAO</t>
  </si>
  <si>
    <t xml:space="preserve">2.2.4.2.01 </t>
  </si>
  <si>
    <t xml:space="preserve">2.2.4.2 </t>
  </si>
  <si>
    <t xml:space="preserve"> Fletes</t>
  </si>
  <si>
    <t xml:space="preserve">83 - </t>
  </si>
  <si>
    <t xml:space="preserve">0083 - </t>
  </si>
  <si>
    <t xml:space="preserve"> CONSEJO NACIONAL DE FRONTERAS</t>
  </si>
  <si>
    <t>4.2.99 - Planificación, gestión y supervisión de la salud</t>
  </si>
  <si>
    <t>0002 - ESPERANZA</t>
  </si>
  <si>
    <t xml:space="preserve">2.2.4.3.01 </t>
  </si>
  <si>
    <t xml:space="preserve">2.2.4.3 </t>
  </si>
  <si>
    <t xml:space="preserve"> Almacenaje</t>
  </si>
  <si>
    <t xml:space="preserve">84 - </t>
  </si>
  <si>
    <t xml:space="preserve">0084 - </t>
  </si>
  <si>
    <t xml:space="preserve"> COMISION NACIONAL DE NEGOCIACIONES COMERCIALES (CNNC)</t>
  </si>
  <si>
    <t>4.3 - Actividades deportivas, recreativas, culturales y religiosas</t>
  </si>
  <si>
    <t>4.3.01 - Deportes de alto rendimiento</t>
  </si>
  <si>
    <t>0003 - LAGUNA SALADA</t>
  </si>
  <si>
    <t xml:space="preserve">2.2.4.3.02 </t>
  </si>
  <si>
    <t xml:space="preserve"> Servicios de manejo y embalaje</t>
  </si>
  <si>
    <t xml:space="preserve">85 - </t>
  </si>
  <si>
    <t xml:space="preserve">0085 - </t>
  </si>
  <si>
    <t>0205</t>
  </si>
  <si>
    <t xml:space="preserve"> MINISTERIO DE HACIENDA</t>
  </si>
  <si>
    <t>4.3.02 - Servicios recreativos y deportivos</t>
  </si>
  <si>
    <t xml:space="preserve">2.2.4.4.01 </t>
  </si>
  <si>
    <t xml:space="preserve">2.2.4.4 </t>
  </si>
  <si>
    <t xml:space="preserve"> Peaje</t>
  </si>
  <si>
    <t xml:space="preserve">86 - </t>
  </si>
  <si>
    <t xml:space="preserve">0086 - </t>
  </si>
  <si>
    <t xml:space="preserve"> DIRECCION NACIONAL DE CATASTRO</t>
  </si>
  <si>
    <t>4.3.03 - Servicios culturales</t>
  </si>
  <si>
    <t xml:space="preserve">2.2.5 </t>
  </si>
  <si>
    <t xml:space="preserve"> ALQUILERES Y RENTAS</t>
  </si>
  <si>
    <t xml:space="preserve">2.2.5.1 </t>
  </si>
  <si>
    <t xml:space="preserve"> Alquileres y rentas de edificaciones y locales</t>
  </si>
  <si>
    <t xml:space="preserve">87 - </t>
  </si>
  <si>
    <t xml:space="preserve">0087 - </t>
  </si>
  <si>
    <t xml:space="preserve"> ADMINISTRACIÓN GENERAL DE BIENES NACIONALES</t>
  </si>
  <si>
    <t>4.3.04 - Servicios de radio, televisión y servicios editoriales</t>
  </si>
  <si>
    <t>05 - REGION VALDESIA</t>
  </si>
  <si>
    <t>17 - PERAVIA</t>
  </si>
  <si>
    <t>0001 - BANI</t>
  </si>
  <si>
    <t xml:space="preserve"> Hospedaje</t>
  </si>
  <si>
    <t xml:space="preserve">88 - </t>
  </si>
  <si>
    <t xml:space="preserve">0088 - </t>
  </si>
  <si>
    <t xml:space="preserve"> DIRECCION GENERAL DE CONTRATACIONES PUBLICAS</t>
  </si>
  <si>
    <t>4.3.05 - Servicios religiosos y otros servicios comunitarios religiosos</t>
  </si>
  <si>
    <t>0002 - NIZAO</t>
  </si>
  <si>
    <t xml:space="preserve">2.2.5.2.01 </t>
  </si>
  <si>
    <t xml:space="preserve">2.2.5.2 </t>
  </si>
  <si>
    <t xml:space="preserve"> Alquileres de máquinas y equipos de producción</t>
  </si>
  <si>
    <t xml:space="preserve">89 - </t>
  </si>
  <si>
    <t xml:space="preserve">0089 - </t>
  </si>
  <si>
    <t xml:space="preserve"> DIRECCION GENERAL DE POLITICA Y LEGISLACION TRIBUTARIA</t>
  </si>
  <si>
    <t>4.3.99 - Planificación, gestión y supervisión de las actividades deportivas, recreativas, culturales y religiosas</t>
  </si>
  <si>
    <t xml:space="preserve">2.2.5.2.02 </t>
  </si>
  <si>
    <t xml:space="preserve"> Alquileres de equipos eléctricos</t>
  </si>
  <si>
    <t xml:space="preserve">90 - </t>
  </si>
  <si>
    <t xml:space="preserve">0090 - </t>
  </si>
  <si>
    <t xml:space="preserve"> CENTRO DE CAPACITACIÓN EN POLÍTICA Y GESTIÓN FISCAL</t>
  </si>
  <si>
    <t>4.4 - Educación</t>
  </si>
  <si>
    <t>4.4.01 - Educación inicial</t>
  </si>
  <si>
    <t>21 - SAN CRISTOBAL</t>
  </si>
  <si>
    <t>0001 - SAN CRISTOBAL</t>
  </si>
  <si>
    <t xml:space="preserve">2.2.5.3.01 </t>
  </si>
  <si>
    <t xml:space="preserve">2.2.5.3 </t>
  </si>
  <si>
    <t xml:space="preserve"> Alquileres de equipos</t>
  </si>
  <si>
    <t xml:space="preserve"> Alquiler de equipo educacional</t>
  </si>
  <si>
    <t xml:space="preserve">91 - </t>
  </si>
  <si>
    <t xml:space="preserve">0091 - </t>
  </si>
  <si>
    <t xml:space="preserve"> TESORERIA NACIONAL</t>
  </si>
  <si>
    <t>4.4.02 - Educación primaria</t>
  </si>
  <si>
    <t>0002 - SABANA GRANDE DE PALENQUE</t>
  </si>
  <si>
    <t xml:space="preserve">2.2.5.3.02 </t>
  </si>
  <si>
    <t xml:space="preserve"> Alquiler de equipo de tecnología y almacenamiento de datos</t>
  </si>
  <si>
    <t xml:space="preserve">92 - </t>
  </si>
  <si>
    <t xml:space="preserve">0092 - </t>
  </si>
  <si>
    <t xml:space="preserve"> DIRECCIÓN GENERAL DE CONTABILIDAD GUBERNAMENTAL</t>
  </si>
  <si>
    <t>4.4.03 - Educación secundaria</t>
  </si>
  <si>
    <t>0003 - BAJOS DE HAINA</t>
  </si>
  <si>
    <t xml:space="preserve">2.2.5.3.03 </t>
  </si>
  <si>
    <t xml:space="preserve"> Alquiler de equipo de comunicación</t>
  </si>
  <si>
    <t xml:space="preserve">93 - </t>
  </si>
  <si>
    <t xml:space="preserve">0093 - </t>
  </si>
  <si>
    <t xml:space="preserve"> DIRECCIÓN GENERAL DE PRESUPUESTO</t>
  </si>
  <si>
    <t>4.4.04 - Educación superior</t>
  </si>
  <si>
    <t>0004 - CAMBITA GARABITOS</t>
  </si>
  <si>
    <t xml:space="preserve">2.2.5.3.04 </t>
  </si>
  <si>
    <t xml:space="preserve"> Alquiler de equipo de oficina y muebles</t>
  </si>
  <si>
    <t xml:space="preserve">94 - </t>
  </si>
  <si>
    <t xml:space="preserve">0094 - </t>
  </si>
  <si>
    <t xml:space="preserve"> DIRECCIÓN GENERAL DE CRÉDITO PÚBLICO</t>
  </si>
  <si>
    <t>4.4.05 - Educación de adultos</t>
  </si>
  <si>
    <t>0005 - VILLA ALTAGRACIA</t>
  </si>
  <si>
    <t xml:space="preserve">2.2.5.3.05 </t>
  </si>
  <si>
    <t xml:space="preserve"> Alquiler de equipos médicos, sanitarios y de laboratorios</t>
  </si>
  <si>
    <t xml:space="preserve">95 - </t>
  </si>
  <si>
    <t xml:space="preserve">0095 - </t>
  </si>
  <si>
    <t xml:space="preserve"> DIRECCIÓN GENERAL DE JUBILACIONES Y PENSIONES A CARGO DEL ESTADO</t>
  </si>
  <si>
    <t>4.4.06 - Educación técnica</t>
  </si>
  <si>
    <t>0006 - YAGUATE</t>
  </si>
  <si>
    <t xml:space="preserve">2.2.5.4 </t>
  </si>
  <si>
    <t xml:space="preserve"> Alquileres de equipos de transporte, tracción y elevación</t>
  </si>
  <si>
    <t xml:space="preserve">96 - </t>
  </si>
  <si>
    <t xml:space="preserve">0096 - </t>
  </si>
  <si>
    <t>0206</t>
  </si>
  <si>
    <t xml:space="preserve"> MINISTERIO DE EDUCACIÓN</t>
  </si>
  <si>
    <t xml:space="preserve"> MINISTERIO DE EDUCACION</t>
  </si>
  <si>
    <t>4.4.07 - Educación vocacional</t>
  </si>
  <si>
    <t>0007 - SAN GREGORIO DE NIGUA</t>
  </si>
  <si>
    <t xml:space="preserve">2.2.5.5.01 </t>
  </si>
  <si>
    <t xml:space="preserve">2.2.5.5 </t>
  </si>
  <si>
    <t xml:space="preserve"> Alquiler de tierras</t>
  </si>
  <si>
    <t xml:space="preserve">97 - </t>
  </si>
  <si>
    <t xml:space="preserve">0097 - </t>
  </si>
  <si>
    <t xml:space="preserve"> OFICINA DE COOPERACIÓN INTERNACIONAL (OCI)</t>
  </si>
  <si>
    <t>4.4.08 - Enseñanza y capacitación para defensa y seguridad</t>
  </si>
  <si>
    <t>0008 - LOS CACAOS</t>
  </si>
  <si>
    <t xml:space="preserve">2.2.5.6.01 </t>
  </si>
  <si>
    <t xml:space="preserve">2.2.5.6 </t>
  </si>
  <si>
    <t xml:space="preserve"> Alquileres de terrenos</t>
  </si>
  <si>
    <t xml:space="preserve">98 - </t>
  </si>
  <si>
    <t xml:space="preserve">0098 - </t>
  </si>
  <si>
    <t xml:space="preserve"> INSTITUTO NACIONAL DE EDUCACIÓN FISICA</t>
  </si>
  <si>
    <t>4.4.09 - Enseñanza no atribuible a ningún nivel</t>
  </si>
  <si>
    <t xml:space="preserve">2.2.5.7.01 </t>
  </si>
  <si>
    <t xml:space="preserve">2.2.5.7 </t>
  </si>
  <si>
    <t xml:space="preserve"> Alquileres de equipos de construcción y movimiento de tierras</t>
  </si>
  <si>
    <t xml:space="preserve">99 - </t>
  </si>
  <si>
    <t xml:space="preserve">0099 - </t>
  </si>
  <si>
    <t xml:space="preserve"> INSTITUTO NACIONAL DE BIENESTAR MAGISTERIAL</t>
  </si>
  <si>
    <t>4.4.98 - Investigación y desarrollo relacionados con la educación</t>
  </si>
  <si>
    <t>31 - SAN JOSE DE OCOA</t>
  </si>
  <si>
    <t>0001 - SAN JOSE DE OCOA</t>
  </si>
  <si>
    <t xml:space="preserve">2.2.5.8 </t>
  </si>
  <si>
    <t xml:space="preserve"> Otros alquileres</t>
  </si>
  <si>
    <t xml:space="preserve"> Otros alquileres y arrendamientos por derechos de usos</t>
  </si>
  <si>
    <t xml:space="preserve">0100 - </t>
  </si>
  <si>
    <t xml:space="preserve"> INSTITUTO DOM. DE EVALUACIÓN E INVESTIGACIÓN DE LA CALIDAD EDUCATIVA</t>
  </si>
  <si>
    <t>4.4.99 - Planificación, gestión y supervisión de la educación</t>
  </si>
  <si>
    <t>0002 - SABANA LARGA</t>
  </si>
  <si>
    <t xml:space="preserve">2.2.5.9 </t>
  </si>
  <si>
    <t xml:space="preserve"> Derecho de uso</t>
  </si>
  <si>
    <t xml:space="preserve"> Licencias Informáticas</t>
  </si>
  <si>
    <t xml:space="preserve">0101 - </t>
  </si>
  <si>
    <t xml:space="preserve"> INSTITUTO NACIONAL DE FORMACIÓN Y CAPACITACIÓN MAGISTERIAL</t>
  </si>
  <si>
    <t>4.5 - Protección social</t>
  </si>
  <si>
    <t>4.5.01 - Edad avanzada, pensiones (por edad o incapacidad)</t>
  </si>
  <si>
    <t>0003 - RANCHO ARRIBA</t>
  </si>
  <si>
    <t xml:space="preserve">2.2.6.1.01 </t>
  </si>
  <si>
    <t xml:space="preserve">2.2.6 </t>
  </si>
  <si>
    <t xml:space="preserve"> SEGUROS</t>
  </si>
  <si>
    <t xml:space="preserve">2.2.6.1 </t>
  </si>
  <si>
    <t xml:space="preserve"> Seguro de bienes inmuebles</t>
  </si>
  <si>
    <t xml:space="preserve"> Seguro de bienes inmuebles e infraestructura</t>
  </si>
  <si>
    <t xml:space="preserve">0102 - </t>
  </si>
  <si>
    <t xml:space="preserve"> INTITUTO SUPERIOR DE FORMACION DOCENTE SALOME UREÑA</t>
  </si>
  <si>
    <t>4.5.02 - Enfermedad</t>
  </si>
  <si>
    <t xml:space="preserve">2.2.6.2.01 </t>
  </si>
  <si>
    <t xml:space="preserve">2.2.6.2 </t>
  </si>
  <si>
    <t xml:space="preserve"> Seguro de bienes muebles</t>
  </si>
  <si>
    <t xml:space="preserve">0103 - </t>
  </si>
  <si>
    <t xml:space="preserve"> INSTITUTO NACIONAL DE BIENESTAR ESTUDIANTIL (INABIE)</t>
  </si>
  <si>
    <t>4.5.03 - Invalidez</t>
  </si>
  <si>
    <t xml:space="preserve">2.2.6.3.01 </t>
  </si>
  <si>
    <t xml:space="preserve">2.2.6.3 </t>
  </si>
  <si>
    <t xml:space="preserve"> Seguros de personas</t>
  </si>
  <si>
    <t xml:space="preserve">0104 - </t>
  </si>
  <si>
    <t>0207</t>
  </si>
  <si>
    <t xml:space="preserve"> MINISTERIO DE SALUD PÚBLICA Y ASISTENCIA SOCIAL</t>
  </si>
  <si>
    <t xml:space="preserve"> MINISTERIO DE SALUD PUBLICA Y ASISTENCIA SOCIAL</t>
  </si>
  <si>
    <t>06 - REGION ENRIQUILLO</t>
  </si>
  <si>
    <t>03 - BAHORUCO</t>
  </si>
  <si>
    <t>0001 - NEIBA</t>
  </si>
  <si>
    <t xml:space="preserve">2.2.6.4.01 </t>
  </si>
  <si>
    <t xml:space="preserve">2.2.6.4 </t>
  </si>
  <si>
    <t xml:space="preserve"> Seguros de la producción agrícola</t>
  </si>
  <si>
    <t xml:space="preserve">0105 - </t>
  </si>
  <si>
    <t xml:space="preserve"> CONSEJO NACIONAL PARA EL VIH SIDA</t>
  </si>
  <si>
    <t>4.5.06 - Desempleo</t>
  </si>
  <si>
    <t>0002 - GALVAN</t>
  </si>
  <si>
    <t xml:space="preserve">2.2.6.5.01 </t>
  </si>
  <si>
    <t xml:space="preserve">2.2.6.5 </t>
  </si>
  <si>
    <t xml:space="preserve"> Seguro sobre infraestructura</t>
  </si>
  <si>
    <t xml:space="preserve">0106 - </t>
  </si>
  <si>
    <t xml:space="preserve"> PROGRAMA DE MEDICAMENTOS ESENCIALES</t>
  </si>
  <si>
    <t>4.5.07 - Vivienda social</t>
  </si>
  <si>
    <t>0003 - TAMAYO</t>
  </si>
  <si>
    <t xml:space="preserve">2.2.6.6.01 </t>
  </si>
  <si>
    <t xml:space="preserve">2.2.6.6 </t>
  </si>
  <si>
    <t xml:space="preserve"> Seguro sobre bienes de dominio público</t>
  </si>
  <si>
    <t xml:space="preserve">0107 - </t>
  </si>
  <si>
    <t xml:space="preserve"> CENTRO DE ATENCION INTEGRAL PARA LA DISCAPACIDAD (CAID)</t>
  </si>
  <si>
    <t>4.5.09 - Juventud</t>
  </si>
  <si>
    <t>0004 - VILLA JARAGUA</t>
  </si>
  <si>
    <t xml:space="preserve">2.2.6.7.01 </t>
  </si>
  <si>
    <t xml:space="preserve">2.2.6.7 </t>
  </si>
  <si>
    <t xml:space="preserve"> Seguro sobre bienes históricos y culturales</t>
  </si>
  <si>
    <t xml:space="preserve">0108 - </t>
  </si>
  <si>
    <t xml:space="preserve"> DIRECCIÓN GENERAL DE MEDICAMENTOS, ALIMENTOS Y PRODUCTOS SANITARIOS (DIGEMAPS)</t>
  </si>
  <si>
    <t>4.5.10 - Asistencia social</t>
  </si>
  <si>
    <t>0005 - LOS RIOS</t>
  </si>
  <si>
    <t xml:space="preserve">2.2.6.8.01 </t>
  </si>
  <si>
    <t xml:space="preserve">2.2.6.8 </t>
  </si>
  <si>
    <t xml:space="preserve"> Seguro sobre inventarios de bienes de consumo</t>
  </si>
  <si>
    <t xml:space="preserve">0109 - </t>
  </si>
  <si>
    <t>0208</t>
  </si>
  <si>
    <t xml:space="preserve"> MINISTERIO DE DEPORTES Y RECREACIÓN</t>
  </si>
  <si>
    <t>4.5.98 - Investigación y desarrollo relacionado con la protección social</t>
  </si>
  <si>
    <t xml:space="preserve">2.2.6.9.01 </t>
  </si>
  <si>
    <t xml:space="preserve">2.2.6.9 </t>
  </si>
  <si>
    <t xml:space="preserve"> Otros seguros</t>
  </si>
  <si>
    <t xml:space="preserve">0110 - </t>
  </si>
  <si>
    <t xml:space="preserve"> COMISIÓN HÍPICA NACIONAL</t>
  </si>
  <si>
    <t>4.5.99 - Planificación, gestión y supervisión de la protección social</t>
  </si>
  <si>
    <t>04 - BARAHONA</t>
  </si>
  <si>
    <t>0001 - BARAHONA</t>
  </si>
  <si>
    <t xml:space="preserve">2.2.7 </t>
  </si>
  <si>
    <t xml:space="preserve"> SERVICIOS DE CONSERVACIÓN, REPARACIONES MENORES E INSTALACIONES TEMPORALES</t>
  </si>
  <si>
    <t xml:space="preserve">2.2.7.1 </t>
  </si>
  <si>
    <t xml:space="preserve"> Contratación de mantenimiento y reparaciones menores</t>
  </si>
  <si>
    <t xml:space="preserve"> Reparaciones y mantenimientos menores en edificaciones</t>
  </si>
  <si>
    <t xml:space="preserve">0111 - </t>
  </si>
  <si>
    <t>0209</t>
  </si>
  <si>
    <t xml:space="preserve"> MINISTERIO DE TRABAJO</t>
  </si>
  <si>
    <t>4.6 - Equidad de género</t>
  </si>
  <si>
    <t>4.6.01 - Acciones focalizada en mujeres</t>
  </si>
  <si>
    <t>0002 - CABRAL</t>
  </si>
  <si>
    <t xml:space="preserve">2.2.7.1.02 </t>
  </si>
  <si>
    <t xml:space="preserve"> Mantenimientos y reparaciones especiales</t>
  </si>
  <si>
    <t xml:space="preserve">0112 - </t>
  </si>
  <si>
    <t>0210</t>
  </si>
  <si>
    <t xml:space="preserve"> MINISTERIO DE AGRICULTURA</t>
  </si>
  <si>
    <t>4.6.02 - Corresponsabilidad social y pública en el cuidado de la familia y la reproducción de la fuerza de trabajo</t>
  </si>
  <si>
    <t>0003 - ENRIQUILLO</t>
  </si>
  <si>
    <t xml:space="preserve">2.2.7.1.03 </t>
  </si>
  <si>
    <t xml:space="preserve"> Limpieza, desmalezamiento de tierras y terrenos</t>
  </si>
  <si>
    <t xml:space="preserve">0113 - </t>
  </si>
  <si>
    <t xml:space="preserve"> DIRECCION GENERAL DE GANADERIA</t>
  </si>
  <si>
    <t>0004 - PARAISO</t>
  </si>
  <si>
    <t xml:space="preserve">2.2.7.1.04 </t>
  </si>
  <si>
    <t xml:space="preserve"> Mantenimiento y reparación de obras de ingeniería civil o infraestructura</t>
  </si>
  <si>
    <t xml:space="preserve">0114 - </t>
  </si>
  <si>
    <t xml:space="preserve"> OFICINA DE TRATADOS COMERCIALES AGRICOLAS</t>
  </si>
  <si>
    <t>4.6.04 - Acciones de prevención, atención y protección de violencia de género</t>
  </si>
  <si>
    <t>0005 - VICENTE NOBLE</t>
  </si>
  <si>
    <t xml:space="preserve">2.2.7.1.05 </t>
  </si>
  <si>
    <t xml:space="preserve"> Mantenimiento y reparación en obras de dominio público</t>
  </si>
  <si>
    <t xml:space="preserve">0115 - </t>
  </si>
  <si>
    <t xml:space="preserve"> DIRECCION EJECUTIVA DE LA COMISION DE FOMENTO A LA TECNIFICACION DEL SISTEMA NACIONAL DE RIEGO</t>
  </si>
  <si>
    <t>5 - INTERESES DE LA DEUDA PÚBLICA</t>
  </si>
  <si>
    <t>5.1 - Intereses y comisiones de deuda pública</t>
  </si>
  <si>
    <t>5.1.01 - Intereses y comisiones de deuda pública</t>
  </si>
  <si>
    <t>0006 - EL PEÑÓN</t>
  </si>
  <si>
    <t xml:space="preserve">2.2.7.1.06 </t>
  </si>
  <si>
    <t xml:space="preserve"> Mantenimiento y reparación de instalaciones eléctricas</t>
  </si>
  <si>
    <t xml:space="preserve">0116 - </t>
  </si>
  <si>
    <t xml:space="preserve"> CONSEJO NACIONAL DE PRODUCCIÓN PECUARIA (CONAPROPE)</t>
  </si>
  <si>
    <t>0007 - LA CIENEGA</t>
  </si>
  <si>
    <t xml:space="preserve"> Mantenimiento, reparación, servicios de pintura y sus derivados</t>
  </si>
  <si>
    <t xml:space="preserve">0117 - </t>
  </si>
  <si>
    <t xml:space="preserve"> CONSEJO NACIONAL PARA LA REGLAMENTACIÓN Y FOMENTO DE LA INDUSTRIA LECHERA</t>
  </si>
  <si>
    <t>0008 - FUNDACION</t>
  </si>
  <si>
    <t xml:space="preserve">2.2.7.1.99 </t>
  </si>
  <si>
    <t xml:space="preserve"> Otros mantenimientos, reparaciones y sus derivados, no identificados precedentemente.</t>
  </si>
  <si>
    <t xml:space="preserve">0118 - </t>
  </si>
  <si>
    <t>0211</t>
  </si>
  <si>
    <t xml:space="preserve"> MINISTERIO DE OBRAS PUBLICAS Y COMUNICACIONES</t>
  </si>
  <si>
    <t>0009 - LAS SALINAS</t>
  </si>
  <si>
    <t xml:space="preserve">2.2.7.2.01 </t>
  </si>
  <si>
    <t xml:space="preserve">2.2.7.2 </t>
  </si>
  <si>
    <t xml:space="preserve"> Mantenimiento y reparación de maquinarias y equipos</t>
  </si>
  <si>
    <t xml:space="preserve"> Mantenimiento y reparación de mobiliarios y equipos de oficina</t>
  </si>
  <si>
    <t xml:space="preserve">0119 - </t>
  </si>
  <si>
    <t xml:space="preserve"> DIRECCION GENERAL DE EMBELLECIMIENTO DE CARRETERAS Y AVENIDAS DE CIRCUNV.</t>
  </si>
  <si>
    <t>0010 - POLO</t>
  </si>
  <si>
    <t xml:space="preserve">2.2.7.2.02 </t>
  </si>
  <si>
    <t xml:space="preserve"> Mantenimiento y reparación de equipos tecnología e información</t>
  </si>
  <si>
    <t xml:space="preserve">0120 - </t>
  </si>
  <si>
    <t xml:space="preserve"> OFICINA PARA EL REORDENAMIENTO DEL TRANSPORTE</t>
  </si>
  <si>
    <t>0011 - JAQUIMEYES</t>
  </si>
  <si>
    <t xml:space="preserve">2.2.7.2.03 </t>
  </si>
  <si>
    <t xml:space="preserve"> Mantenimiento y reparación de equipo educacionales y recreación</t>
  </si>
  <si>
    <t xml:space="preserve">0121 - </t>
  </si>
  <si>
    <t xml:space="preserve"> OFICINA NAC. DE EVALUACIÓN SÍSMICA Y VULNERABILIDAD DE INFRAESTRUCTURA</t>
  </si>
  <si>
    <t xml:space="preserve">2.2.7.2.04 </t>
  </si>
  <si>
    <t xml:space="preserve"> Mantenimiento y reparación de equipos médicos, sanitarios y de laboratorio</t>
  </si>
  <si>
    <t xml:space="preserve">0122 - </t>
  </si>
  <si>
    <t xml:space="preserve"> OFICINA NACIONAL DE METEOROLOGÍA</t>
  </si>
  <si>
    <t>10 - INDEPENDENCIA</t>
  </si>
  <si>
    <t>0001 - JIMANI</t>
  </si>
  <si>
    <t xml:space="preserve">2.2.7.2.05 </t>
  </si>
  <si>
    <t xml:space="preserve"> Mantenimiento y reparación de equipo de comunicación y audiovisuales</t>
  </si>
  <si>
    <t xml:space="preserve">0123 - </t>
  </si>
  <si>
    <t xml:space="preserve"> COMISIÓN PRESIDENCIAL PARA LA MODERNIZACIÓN Y SEGURIDAD PORTUARIAS</t>
  </si>
  <si>
    <t>0002 - DUVERGE</t>
  </si>
  <si>
    <t xml:space="preserve"> Mantenimiento y reparación de equipos de transporte, tracción y elevación</t>
  </si>
  <si>
    <t xml:space="preserve">0124 - </t>
  </si>
  <si>
    <t xml:space="preserve"> JUNTA DE AVIACIÓN CIVIL</t>
  </si>
  <si>
    <t>0003 - LA DESCUBIERTA</t>
  </si>
  <si>
    <t xml:space="preserve">2.2.7.2.07 </t>
  </si>
  <si>
    <t xml:space="preserve"> Mantenimiento y reparación de equipos industriales y producción</t>
  </si>
  <si>
    <t xml:space="preserve">0125 - </t>
  </si>
  <si>
    <t>0212</t>
  </si>
  <si>
    <t xml:space="preserve"> MINISTERIO DE INDUSTRIA, COMERCIO Y MIPYMES (MICM)</t>
  </si>
  <si>
    <t xml:space="preserve"> MINISTERIO DE INDUSTRIA, COMERCIO y MIPYMES (MICM)</t>
  </si>
  <si>
    <t>0004 - POSTRER RIO</t>
  </si>
  <si>
    <t xml:space="preserve"> Servicios de mantenimiento, reparación, desmonte e instalación</t>
  </si>
  <si>
    <t xml:space="preserve">0126 - </t>
  </si>
  <si>
    <t xml:space="preserve"> INDUSTRIA NACIONAL DE LA AGUJA</t>
  </si>
  <si>
    <t>0005 - CRISTOBAL</t>
  </si>
  <si>
    <t xml:space="preserve">2.2.7.2.99 </t>
  </si>
  <si>
    <t xml:space="preserve"> Otros servicios de mantenimiento, reparación, desmonte e instalación</t>
  </si>
  <si>
    <t xml:space="preserve">0127 - </t>
  </si>
  <si>
    <t xml:space="preserve"> OFICINA NACIONAL DE DERECHO DE AUTOR</t>
  </si>
  <si>
    <t>0006 - MELLA</t>
  </si>
  <si>
    <t xml:space="preserve">2.2.7.3.01 </t>
  </si>
  <si>
    <t xml:space="preserve">2.2.7.3 </t>
  </si>
  <si>
    <t xml:space="preserve"> Instalaciones temporales</t>
  </si>
  <si>
    <t xml:space="preserve">0128 - </t>
  </si>
  <si>
    <t xml:space="preserve"> DIRECCIÓN DE FOMENTO Y DESARROLLO DE LA ARTESANÍA NACIONAL (FODEARTE)</t>
  </si>
  <si>
    <t xml:space="preserve">2.2.8.1.01 </t>
  </si>
  <si>
    <t xml:space="preserve">2.2.8 </t>
  </si>
  <si>
    <t xml:space="preserve"> OTROS SERVICIOS NO INCLUIDOS EN CONCEPTOS ANTERIORES</t>
  </si>
  <si>
    <t xml:space="preserve">2.2.8.1 </t>
  </si>
  <si>
    <t xml:space="preserve"> Gastos y representación judiciales</t>
  </si>
  <si>
    <t xml:space="preserve"> Gastos judiciales</t>
  </si>
  <si>
    <t xml:space="preserve">0129 - </t>
  </si>
  <si>
    <t xml:space="preserve"> CONSEJO DE COORDINACIÓN DE LA ZONA ESPECIAL DE DESARROLLO FRONTERIZO (CCDF)</t>
  </si>
  <si>
    <t>16 - PEDERNALES</t>
  </si>
  <si>
    <t>0001 - PEDERNALES</t>
  </si>
  <si>
    <t xml:space="preserve">2.2.8.1.02 </t>
  </si>
  <si>
    <t xml:space="preserve"> Gastos por sentencias condenatorias</t>
  </si>
  <si>
    <t xml:space="preserve">0130 - </t>
  </si>
  <si>
    <t>0213</t>
  </si>
  <si>
    <t xml:space="preserve"> MINISTERIO DE TURISMO</t>
  </si>
  <si>
    <t>0002 - OVIEDO</t>
  </si>
  <si>
    <t xml:space="preserve">2.2.8.2.01 </t>
  </si>
  <si>
    <t xml:space="preserve">2.2.8.2 </t>
  </si>
  <si>
    <t xml:space="preserve"> Comisiones y gastos</t>
  </si>
  <si>
    <t xml:space="preserve">0131 - </t>
  </si>
  <si>
    <t xml:space="preserve"> COMITE EJECUTOR DE INFRAESTRUCTA EN ZONAS TURISTICAS (CEIZTUR)</t>
  </si>
  <si>
    <t xml:space="preserve">2.2.8.2.02 </t>
  </si>
  <si>
    <t xml:space="preserve"> Gastos por cancelación de certificados de inversión</t>
  </si>
  <si>
    <t xml:space="preserve">0132 - </t>
  </si>
  <si>
    <t>0214</t>
  </si>
  <si>
    <t xml:space="preserve"> PROCURADURÍA GENERAL DE LA REPUBLICA</t>
  </si>
  <si>
    <t xml:space="preserve"> PROCURADURIA GENERAL DE LA REPUBLICA</t>
  </si>
  <si>
    <t xml:space="preserve"> PROCURADURÍA GENERAL DE LA REPÚBLICA DOMINICANA</t>
  </si>
  <si>
    <t xml:space="preserve">2.2.8.3.01 </t>
  </si>
  <si>
    <t xml:space="preserve">2.2.8.3 </t>
  </si>
  <si>
    <t xml:space="preserve"> Servicios sanitarios médicos y veterinarios</t>
  </si>
  <si>
    <t xml:space="preserve">0133 - </t>
  </si>
  <si>
    <t>0215</t>
  </si>
  <si>
    <t xml:space="preserve"> MINISTERIO DE LA MUJER</t>
  </si>
  <si>
    <t>07 - REGION EL VALLE</t>
  </si>
  <si>
    <t>02 - AZUA</t>
  </si>
  <si>
    <t>0001 - AZUA</t>
  </si>
  <si>
    <t xml:space="preserve">2.2.8.4.01 </t>
  </si>
  <si>
    <t xml:space="preserve">2.2.8.4 </t>
  </si>
  <si>
    <t xml:space="preserve"> Servicios funerarios y gastos conexos</t>
  </si>
  <si>
    <t xml:space="preserve">0134 - </t>
  </si>
  <si>
    <t>0216</t>
  </si>
  <si>
    <t xml:space="preserve"> MINISTERIO DE CULTURA</t>
  </si>
  <si>
    <t>0002 - LAS CHARCAS</t>
  </si>
  <si>
    <t xml:space="preserve">2.2.8.5.01 </t>
  </si>
  <si>
    <t xml:space="preserve">2.2.8.5 </t>
  </si>
  <si>
    <t xml:space="preserve"> Fumigación, lavandería, limpieza e higiene</t>
  </si>
  <si>
    <t xml:space="preserve"> Fumigación</t>
  </si>
  <si>
    <t xml:space="preserve">0135 - </t>
  </si>
  <si>
    <t xml:space="preserve"> ORQUESTA SINFÓNICA NACIONAL</t>
  </si>
  <si>
    <t>0003 - LAS YAYAS DE VIAJAMA</t>
  </si>
  <si>
    <t xml:space="preserve">2.2.8.5.02 </t>
  </si>
  <si>
    <t xml:space="preserve"> Lavandería</t>
  </si>
  <si>
    <t xml:space="preserve">0136 - </t>
  </si>
  <si>
    <t xml:space="preserve"> BIBLIOTECA NACIONAL PEDRO HENRÍQUEZ UREÑA</t>
  </si>
  <si>
    <t>0004 - PADRE LAS CASAS</t>
  </si>
  <si>
    <t xml:space="preserve"> Limpieza e higiene</t>
  </si>
  <si>
    <t xml:space="preserve">0137 - </t>
  </si>
  <si>
    <t xml:space="preserve"> DIRECCIÓN GENERAL DE BELLAS ARTES</t>
  </si>
  <si>
    <t>0005 - PERALTA</t>
  </si>
  <si>
    <t xml:space="preserve">2.2.8.6 </t>
  </si>
  <si>
    <t xml:space="preserve"> Servicio de organización de eventos, festividades y actividades de entretenimiento</t>
  </si>
  <si>
    <t xml:space="preserve"> Eventos generales</t>
  </si>
  <si>
    <t xml:space="preserve">0138 - </t>
  </si>
  <si>
    <t xml:space="preserve"> DIRECCIÓN GENERAL DE MUSEOS</t>
  </si>
  <si>
    <t>0006 - SABANA YEGUA</t>
  </si>
  <si>
    <t xml:space="preserve">2.2.8.6.02 </t>
  </si>
  <si>
    <t xml:space="preserve"> Festividades</t>
  </si>
  <si>
    <t xml:space="preserve">0139 - </t>
  </si>
  <si>
    <t>0217</t>
  </si>
  <si>
    <t xml:space="preserve"> MINISTERIO DE LA JUVENTUD</t>
  </si>
  <si>
    <t>0007 - PUEBLO VIEJO</t>
  </si>
  <si>
    <t xml:space="preserve">2.2.8.6.03 </t>
  </si>
  <si>
    <t xml:space="preserve"> Actuaciones deportivas</t>
  </si>
  <si>
    <t xml:space="preserve">0140 - </t>
  </si>
  <si>
    <t>0218</t>
  </si>
  <si>
    <t xml:space="preserve"> MINISTERIO DE MEDIO AMBIENTE Y RECURSOS NATURALES</t>
  </si>
  <si>
    <t xml:space="preserve"> MINISTERIO DE MEDIO AMBIENTE Y REC. NAT.</t>
  </si>
  <si>
    <t>0008 - TABARA ARRIBA</t>
  </si>
  <si>
    <t xml:space="preserve">2.2.8.6.04 </t>
  </si>
  <si>
    <t xml:space="preserve"> Actuaciones artísticas</t>
  </si>
  <si>
    <t xml:space="preserve">0141 - </t>
  </si>
  <si>
    <t xml:space="preserve"> UNIDAD TÉCNICA EJECUTORA DE PROYECTOS DE DESARROLLO AGROFORESTAL</t>
  </si>
  <si>
    <t>0009 - GUAYABAL</t>
  </si>
  <si>
    <t xml:space="preserve">2.2.8.7 </t>
  </si>
  <si>
    <t xml:space="preserve"> Servicios Técnicos y Profesionales</t>
  </si>
  <si>
    <t xml:space="preserve"> Servicios técnicos y profesionales</t>
  </si>
  <si>
    <t xml:space="preserve">0142 - </t>
  </si>
  <si>
    <t>0219</t>
  </si>
  <si>
    <t xml:space="preserve"> MINISTERIO DE EDUCACIÓN SUPERIOR CIENCIA Y TECNOLOGÍA</t>
  </si>
  <si>
    <t xml:space="preserve"> MINISTERIO DE EDUCACION SUPERIOR CIENCIA Y TECNOLOGIA</t>
  </si>
  <si>
    <t xml:space="preserve"> MINISTERIO DE EDUCACION SUPERIOR, CIENCIA Y TECNOLOGIA</t>
  </si>
  <si>
    <t>0010 - ESTEBANIA</t>
  </si>
  <si>
    <t xml:space="preserve">2.2.8.7.02 </t>
  </si>
  <si>
    <t xml:space="preserve"> Servicios jurídicos</t>
  </si>
  <si>
    <t xml:space="preserve">0143 - </t>
  </si>
  <si>
    <t xml:space="preserve"> INSTITUTO TECNOLÓGICO DE LAS AMÉRICAS</t>
  </si>
  <si>
    <t xml:space="preserve">2.2.8.7.03 </t>
  </si>
  <si>
    <t xml:space="preserve"> Servicios de contabilidad y auditoría</t>
  </si>
  <si>
    <t xml:space="preserve">0144 - </t>
  </si>
  <si>
    <t xml:space="preserve"> INSTITUTO TECNICO SUPERIOR COMUNITARIO</t>
  </si>
  <si>
    <t>07 - ELIAS PINA</t>
  </si>
  <si>
    <t>0001 - COMENDADOR</t>
  </si>
  <si>
    <t xml:space="preserve">2.2.8.7.04 </t>
  </si>
  <si>
    <t xml:space="preserve"> Servicios de capacitación</t>
  </si>
  <si>
    <t xml:space="preserve">0145 - </t>
  </si>
  <si>
    <t xml:space="preserve"> COMISIÓN INTERNACIONAL ASESORA CIENCIA Y TECNOLOGÍA</t>
  </si>
  <si>
    <t>0002 - BANICA</t>
  </si>
  <si>
    <t xml:space="preserve">2.2.8.7.05 </t>
  </si>
  <si>
    <t xml:space="preserve"> Servicios de informática y sistemas computarizados</t>
  </si>
  <si>
    <t xml:space="preserve">0146 - </t>
  </si>
  <si>
    <t>0220</t>
  </si>
  <si>
    <t xml:space="preserve"> MINISTERIO DE ECONOMIA, PLANIFICACION Y DESARROLLO</t>
  </si>
  <si>
    <t>0003 - EL LLANO</t>
  </si>
  <si>
    <t xml:space="preserve"> Otros servicios técnicos profesionales</t>
  </si>
  <si>
    <t xml:space="preserve">0147 - </t>
  </si>
  <si>
    <t xml:space="preserve"> DIRECCIÓN GENERAL DE COOPERACIÓN MULTILATERAL</t>
  </si>
  <si>
    <t>0004 - HONDO VALLE</t>
  </si>
  <si>
    <t xml:space="preserve">2.2.8.8.01 </t>
  </si>
  <si>
    <t xml:space="preserve">2.2.8.8 </t>
  </si>
  <si>
    <t xml:space="preserve"> Impuestos, derechos y tasas</t>
  </si>
  <si>
    <t xml:space="preserve"> Impuestos</t>
  </si>
  <si>
    <t xml:space="preserve">0148 - </t>
  </si>
  <si>
    <t xml:space="preserve"> OFICINA NACIONAL DE ESTADISTICAS</t>
  </si>
  <si>
    <t>0005 - PEDRO SANTANA</t>
  </si>
  <si>
    <t xml:space="preserve">2.2.8.8.02 </t>
  </si>
  <si>
    <t xml:space="preserve"> Derechos</t>
  </si>
  <si>
    <t xml:space="preserve">0149 - </t>
  </si>
  <si>
    <t xml:space="preserve"> GOBERNACIÓN DEL EDIFICIO DE OFICINAS GUBERNAMENTALES</t>
  </si>
  <si>
    <t>0006 - JUAN SANTIAGO</t>
  </si>
  <si>
    <t xml:space="preserve">2.2.8.8.03 </t>
  </si>
  <si>
    <t xml:space="preserve"> Tasas</t>
  </si>
  <si>
    <t xml:space="preserve">0150 - </t>
  </si>
  <si>
    <t xml:space="preserve"> SISTEMA ÚNICO DE BENEFICIARIOS</t>
  </si>
  <si>
    <t xml:space="preserve">2.2.8.9.01 </t>
  </si>
  <si>
    <t xml:space="preserve">2.2.8.9 </t>
  </si>
  <si>
    <t xml:space="preserve"> Otros gastos operativos</t>
  </si>
  <si>
    <t xml:space="preserve"> Intereses devengados internos por instituciones financieras</t>
  </si>
  <si>
    <t xml:space="preserve">0151 - </t>
  </si>
  <si>
    <t>0221</t>
  </si>
  <si>
    <t xml:space="preserve"> MINISTERIO DE ADMINISTRACION PUBLICA</t>
  </si>
  <si>
    <t xml:space="preserve"> MINISTERIO DE ADMINISTRACION PUBLICA (MAP)</t>
  </si>
  <si>
    <t xml:space="preserve"> MINISTERIO DE ADMINISTRACIÓN PÚBLICA</t>
  </si>
  <si>
    <t>22 - SAN JUAN</t>
  </si>
  <si>
    <t>0001 - SAN JUAN</t>
  </si>
  <si>
    <t xml:space="preserve">2.2.8.9.02 </t>
  </si>
  <si>
    <t xml:space="preserve"> Intereses devengados externos por instituciones financieras</t>
  </si>
  <si>
    <t xml:space="preserve">0152 - </t>
  </si>
  <si>
    <t xml:space="preserve"> INSTITUTO NACIONAL DE ADMINISTRACIÓN PÚBLICA</t>
  </si>
  <si>
    <t>0002 - BOHECHIO</t>
  </si>
  <si>
    <t xml:space="preserve">2.2.8.9.03 </t>
  </si>
  <si>
    <t xml:space="preserve"> Premios de billetes y quinielas de la Lotería Nacional</t>
  </si>
  <si>
    <t xml:space="preserve">0153 - </t>
  </si>
  <si>
    <t xml:space="preserve"> OFICINA GUBERNAMENTAL DE TECNOLOGIA DE LA INFORMACION Y LA COMUNICACION (OGTIC)</t>
  </si>
  <si>
    <t>0003 - EL CERCADO</t>
  </si>
  <si>
    <t xml:space="preserve">2.2.8.9.04 </t>
  </si>
  <si>
    <t xml:space="preserve"> Otros gastos por indemnizaciones y compensaciones</t>
  </si>
  <si>
    <t xml:space="preserve">0154 - </t>
  </si>
  <si>
    <t>0222</t>
  </si>
  <si>
    <t xml:space="preserve"> MINISTERIO DE ENERGIA Y MINAS</t>
  </si>
  <si>
    <t>0004 - JUAN DE HERRERA</t>
  </si>
  <si>
    <t xml:space="preserve">2.2.8.9.05 </t>
  </si>
  <si>
    <t xml:space="preserve"> Otros gastos operativos de instituciones empresariales</t>
  </si>
  <si>
    <t xml:space="preserve">0155 - </t>
  </si>
  <si>
    <t xml:space="preserve"> DIRECCION GENERAL DE MINERIA</t>
  </si>
  <si>
    <t>0005 - LAS MATAS DE FARFAN</t>
  </si>
  <si>
    <t xml:space="preserve">2.2.8.9.06 </t>
  </si>
  <si>
    <t xml:space="preserve"> Otros intereses devengados internos por ejecución de un aval</t>
  </si>
  <si>
    <t xml:space="preserve">0156 - </t>
  </si>
  <si>
    <t>0223</t>
  </si>
  <si>
    <t xml:space="preserve"> MINISTERIO DE LA VIVIENDA, HABITAT Y EDIFICACIONES (MIVHED)</t>
  </si>
  <si>
    <t>0006 - VALLEJUELO</t>
  </si>
  <si>
    <t xml:space="preserve">2.2.8.9.07 </t>
  </si>
  <si>
    <t xml:space="preserve"> Otros gastos operativos por ejecución de garantía de empleados</t>
  </si>
  <si>
    <t xml:space="preserve">0157 - </t>
  </si>
  <si>
    <t>0301</t>
  </si>
  <si>
    <t xml:space="preserve"> PODER JUDICIAL</t>
  </si>
  <si>
    <t xml:space="preserve"> CONSEJO DEL PODER JUDICIAL</t>
  </si>
  <si>
    <t xml:space="preserve">2.2.9.1.01 </t>
  </si>
  <si>
    <t xml:space="preserve">2.2.9 </t>
  </si>
  <si>
    <t xml:space="preserve"> OTRAS CONTRATACIONES DE SERVICIOS</t>
  </si>
  <si>
    <t xml:space="preserve">2.2.9.1 </t>
  </si>
  <si>
    <t xml:space="preserve"> Otras contrataciones de servicios</t>
  </si>
  <si>
    <t xml:space="preserve">0158 - </t>
  </si>
  <si>
    <t>0401</t>
  </si>
  <si>
    <t xml:space="preserve"> JUNTA CENTRAL ELECTORAL</t>
  </si>
  <si>
    <t xml:space="preserve">2.2.9.1.02 </t>
  </si>
  <si>
    <t xml:space="preserve"> Servicios de grabación y transmisión de jornadas académicas</t>
  </si>
  <si>
    <t xml:space="preserve">0159 - </t>
  </si>
  <si>
    <t>0402</t>
  </si>
  <si>
    <t xml:space="preserve"> CÁMARA DE CUENTAS</t>
  </si>
  <si>
    <t xml:space="preserve"> CAMARA DE CUENTAS</t>
  </si>
  <si>
    <t xml:space="preserve"> CÁMARA DE CUENTAS DE LA REPÚBLICA DOMINICANA</t>
  </si>
  <si>
    <t>08 - REGION YUMA</t>
  </si>
  <si>
    <t>08 - EL SEIBO</t>
  </si>
  <si>
    <t>0001 - EL SEIBO</t>
  </si>
  <si>
    <t xml:space="preserve">2.2.9.2 </t>
  </si>
  <si>
    <t xml:space="preserve"> Servicios de alimentación</t>
  </si>
  <si>
    <t xml:space="preserve">0160 - </t>
  </si>
  <si>
    <t>0403</t>
  </si>
  <si>
    <t xml:space="preserve"> TRIBUNAL CONSTITUCIONAL</t>
  </si>
  <si>
    <t>0002 - MICHES</t>
  </si>
  <si>
    <t xml:space="preserve">2.2.9.2.02 </t>
  </si>
  <si>
    <t xml:space="preserve"> Servicios de alimentación escolar</t>
  </si>
  <si>
    <t xml:space="preserve">0161 - </t>
  </si>
  <si>
    <t>0404</t>
  </si>
  <si>
    <t xml:space="preserve"> DEFENSOR DEL PUEBLO</t>
  </si>
  <si>
    <t xml:space="preserve"> Servicios de Catering</t>
  </si>
  <si>
    <t xml:space="preserve">0162 - </t>
  </si>
  <si>
    <t>0405</t>
  </si>
  <si>
    <t xml:space="preserve"> TRIBUNAL SUPERIOR ELECTORAL ( TSE)</t>
  </si>
  <si>
    <t xml:space="preserve"> TRIBUNAL SUPERIOR ELECTORAL TSE</t>
  </si>
  <si>
    <t>11 - LA ALTAGRACIA</t>
  </si>
  <si>
    <t>0001 - HIGUEY</t>
  </si>
  <si>
    <t xml:space="preserve"> MATERIALES Y SUMINISTROS</t>
  </si>
  <si>
    <t xml:space="preserve">2.3.1 </t>
  </si>
  <si>
    <t xml:space="preserve"> ALIMENTOS Y PRODUCTOS AGROFORESTALES</t>
  </si>
  <si>
    <t xml:space="preserve">2.3.1.1 </t>
  </si>
  <si>
    <t xml:space="preserve"> Alimentos y bebidas para personas</t>
  </si>
  <si>
    <t xml:space="preserve">0163 - </t>
  </si>
  <si>
    <t>0406</t>
  </si>
  <si>
    <t xml:space="preserve"> OFICINA NACIONAL DE DEFENSA PUBLICA</t>
  </si>
  <si>
    <t xml:space="preserve"> OFICINA NACIONAL DE DEFENSA PÚBLICA</t>
  </si>
  <si>
    <t>0002 - SAN RAFAEL DEL YUMA</t>
  </si>
  <si>
    <t xml:space="preserve">2.3.1.1.02 </t>
  </si>
  <si>
    <t xml:space="preserve"> Alimentación escolar</t>
  </si>
  <si>
    <t xml:space="preserve">0164 - </t>
  </si>
  <si>
    <t>0998</t>
  </si>
  <si>
    <t xml:space="preserve"> ADMINISTRACION DE DEUDA PUBLICA Y ACTIVOS FINANCIEROS</t>
  </si>
  <si>
    <t xml:space="preserve"> DEUDA PUBLICA Y OTRAS OPERACIONES FINANCIERAS</t>
  </si>
  <si>
    <t xml:space="preserve"> MINISTERIO DE HACIENDA (DEUDA PUBLICA)</t>
  </si>
  <si>
    <t xml:space="preserve">2.3.1.2.01 </t>
  </si>
  <si>
    <t xml:space="preserve">2.3.1.2 </t>
  </si>
  <si>
    <t xml:space="preserve"> Alimentos para animales</t>
  </si>
  <si>
    <t xml:space="preserve">0165 - </t>
  </si>
  <si>
    <t>0999</t>
  </si>
  <si>
    <t xml:space="preserve"> ADMINISTRACION DE OBLIGACIONES DEL TESORO NACIONAL</t>
  </si>
  <si>
    <t xml:space="preserve"> ADM. DE OBLIGACIONES DEL TESORO</t>
  </si>
  <si>
    <t xml:space="preserve"> MINISTERIO DE HACIENDA (OBLIGACIONES DEL TESORO)</t>
  </si>
  <si>
    <t>12 - LA ROMANA</t>
  </si>
  <si>
    <t>0001 - LA ROMANA</t>
  </si>
  <si>
    <t xml:space="preserve">2.3.1.3.01 </t>
  </si>
  <si>
    <t xml:space="preserve">2.3.1.3 </t>
  </si>
  <si>
    <t xml:space="preserve"> Productos agroforestales y pecuarios</t>
  </si>
  <si>
    <t xml:space="preserve"> Productos pecuarios</t>
  </si>
  <si>
    <t xml:space="preserve">0166 - </t>
  </si>
  <si>
    <t>5001</t>
  </si>
  <si>
    <t xml:space="preserve"> BANCO AGRICOLA DE LA REPUBLICA DOMINICANA</t>
  </si>
  <si>
    <t>0002 - GUAYMATE</t>
  </si>
  <si>
    <t xml:space="preserve">2.3.1.3.02 </t>
  </si>
  <si>
    <t xml:space="preserve"> Productos agrícolas</t>
  </si>
  <si>
    <t xml:space="preserve">0167 - </t>
  </si>
  <si>
    <t>5003</t>
  </si>
  <si>
    <t xml:space="preserve"> BANCO NACIONAL DE LAS EXPORTACIONES (BANDEX)</t>
  </si>
  <si>
    <t>0003 - VILLA HERMOSA</t>
  </si>
  <si>
    <t xml:space="preserve">2.3.1.3.03 </t>
  </si>
  <si>
    <t xml:space="preserve"> Productos forestales</t>
  </si>
  <si>
    <t xml:space="preserve">0168 - </t>
  </si>
  <si>
    <t>5004</t>
  </si>
  <si>
    <t xml:space="preserve"> BANCO DE RESERVAS DE LA REPUBLICA DOMINICANA</t>
  </si>
  <si>
    <t xml:space="preserve">2.3.1.4.01 </t>
  </si>
  <si>
    <t xml:space="preserve">2.3.1.4 </t>
  </si>
  <si>
    <t xml:space="preserve"> Madera, corcho y sus manufacturas</t>
  </si>
  <si>
    <t xml:space="preserve">0169 - </t>
  </si>
  <si>
    <t>5005</t>
  </si>
  <si>
    <t xml:space="preserve"> CAJA DE AHORROS PARA OBREROS Y MONTE DE PIEDAD</t>
  </si>
  <si>
    <t xml:space="preserve"> CAJAS DE AHORROS PARA OBREROS Y MONTE DE PIEDAD</t>
  </si>
  <si>
    <t xml:space="preserve">2.3.2 </t>
  </si>
  <si>
    <t xml:space="preserve"> TEXTILES Y VESTUARIOS</t>
  </si>
  <si>
    <t xml:space="preserve">2.3.2.1 </t>
  </si>
  <si>
    <t xml:space="preserve"> Hilados, fibras, telas y útiles de costura</t>
  </si>
  <si>
    <t xml:space="preserve">0170 - </t>
  </si>
  <si>
    <t>5006</t>
  </si>
  <si>
    <t xml:space="preserve"> CENTRO DE DESARROLLO Y COMPETITIVIDAD INDUSTRIAL (PROINDUSTRIA)</t>
  </si>
  <si>
    <t xml:space="preserve"> CENTRO DE DESARROLLO Y COMPETITIVIDAD INDUSTRIAL (PRO-INDUSTRIA)</t>
  </si>
  <si>
    <t>09 - REGION HIGUAMO</t>
  </si>
  <si>
    <t>23 - SAN PEDRO DE MACORIS</t>
  </si>
  <si>
    <t>0001 - SAN PEDRO DE MACORIS</t>
  </si>
  <si>
    <t xml:space="preserve">2.3.2.2 </t>
  </si>
  <si>
    <t xml:space="preserve"> Acabados textiles</t>
  </si>
  <si>
    <t xml:space="preserve">0171 - </t>
  </si>
  <si>
    <t>5007</t>
  </si>
  <si>
    <t xml:space="preserve"> CONS. NAC. PROM. Y APOYO A LA MICRO, PEQ. Y MEDIANA EMPRESA-PROMIPYME</t>
  </si>
  <si>
    <t xml:space="preserve"> CONSEJO NAC. DE PROM. Y APOYO A LA MICRO, PEQ. Y MED. EMP. PROMIPYME</t>
  </si>
  <si>
    <t xml:space="preserve"> CONS. NAC. DE PROM Y AP. A LA MIC. PEQ. Y MED EMPRESAS</t>
  </si>
  <si>
    <t>0002 - LOS LLANOS</t>
  </si>
  <si>
    <t xml:space="preserve">2.3.2.3 </t>
  </si>
  <si>
    <t xml:space="preserve"> Prendas y accesorios de vestir</t>
  </si>
  <si>
    <t xml:space="preserve">0172 - </t>
  </si>
  <si>
    <t>5008</t>
  </si>
  <si>
    <t xml:space="preserve"> SUPERINTENDENCIA DEL MERCADO DE VALORES</t>
  </si>
  <si>
    <t>0003 - RAMON SANTANA</t>
  </si>
  <si>
    <t xml:space="preserve">2.3.2.4.01 </t>
  </si>
  <si>
    <t xml:space="preserve">2.3.2.4 </t>
  </si>
  <si>
    <t xml:space="preserve"> Calzados</t>
  </si>
  <si>
    <t xml:space="preserve">0173 - </t>
  </si>
  <si>
    <t>5102</t>
  </si>
  <si>
    <t xml:space="preserve"> CENTRO DE EXPORTACIONES E INVERSIONES DE LA REP. DOM.</t>
  </si>
  <si>
    <t xml:space="preserve"> CENTRO DE EXPORTACION E INVERSION DE LA REPUBLICA DOMINICANA</t>
  </si>
  <si>
    <t>0004 - CONSUELO</t>
  </si>
  <si>
    <t xml:space="preserve">2.3.3 </t>
  </si>
  <si>
    <t xml:space="preserve"> PAPEL, CARTÓN E IMPRESOS</t>
  </si>
  <si>
    <t xml:space="preserve">2.3.3.1 </t>
  </si>
  <si>
    <t xml:space="preserve"> Papel de escritorio</t>
  </si>
  <si>
    <t xml:space="preserve">0174 - </t>
  </si>
  <si>
    <t>5103</t>
  </si>
  <si>
    <t xml:space="preserve"> CONSEJO NACIONAL DE POBLACIÓN Y FAMILIA</t>
  </si>
  <si>
    <t xml:space="preserve"> CONSEJO NACIONAL DE POBLACION Y FAMILIA</t>
  </si>
  <si>
    <t>0005 - QUISQUEYA</t>
  </si>
  <si>
    <t xml:space="preserve">2.3.3.2 </t>
  </si>
  <si>
    <t xml:space="preserve"> Papel y cartón</t>
  </si>
  <si>
    <t xml:space="preserve">0175 - </t>
  </si>
  <si>
    <t>5104</t>
  </si>
  <si>
    <t xml:space="preserve"> DEPARTAMENTO AEROPORTUARIO</t>
  </si>
  <si>
    <t>0006 - GUAYACANES</t>
  </si>
  <si>
    <t xml:space="preserve">2.3.3.3 </t>
  </si>
  <si>
    <t xml:space="preserve"> Productos de artes gráficas</t>
  </si>
  <si>
    <t xml:space="preserve">0176 - </t>
  </si>
  <si>
    <t>5109</t>
  </si>
  <si>
    <t xml:space="preserve"> DEFENSA CIVIL</t>
  </si>
  <si>
    <t xml:space="preserve">2.3.3.4.01 </t>
  </si>
  <si>
    <t xml:space="preserve">2.3.3.4 </t>
  </si>
  <si>
    <t xml:space="preserve"> Libros, revistas y periódicos</t>
  </si>
  <si>
    <t xml:space="preserve">0177 - </t>
  </si>
  <si>
    <t>5111</t>
  </si>
  <si>
    <t xml:space="preserve"> INSTITUTO AGRARIO DOMINICANO</t>
  </si>
  <si>
    <t>29 - MONTE PLATA</t>
  </si>
  <si>
    <t>0001 - MONTE PLATA</t>
  </si>
  <si>
    <t xml:space="preserve">2.3.3.5.01 </t>
  </si>
  <si>
    <t xml:space="preserve">2.3.3.5 </t>
  </si>
  <si>
    <t xml:space="preserve"> Textos de enseñanza</t>
  </si>
  <si>
    <t xml:space="preserve">0178 - </t>
  </si>
  <si>
    <t>5112</t>
  </si>
  <si>
    <t xml:space="preserve"> INSTITUTO AZUCARERO DOMINICANO</t>
  </si>
  <si>
    <t>0002 - BAYAGUANA</t>
  </si>
  <si>
    <t xml:space="preserve">2.3.3.6.01 </t>
  </si>
  <si>
    <t xml:space="preserve">2.3.3.6 </t>
  </si>
  <si>
    <t xml:space="preserve"> Especies timbradas y valoradas</t>
  </si>
  <si>
    <t xml:space="preserve"> Especies timbrados y valoradas</t>
  </si>
  <si>
    <t xml:space="preserve">0179 - </t>
  </si>
  <si>
    <t>5118</t>
  </si>
  <si>
    <t xml:space="preserve"> INSTITUTO NACIONAL DE RECURSOS HIDRAÚLICOS (INDRHI)</t>
  </si>
  <si>
    <t xml:space="preserve"> INSTITUTO NACIONAL DE RECURSOS HIDRAULICOS -INDRHI</t>
  </si>
  <si>
    <t>0003 - SABANA GRANDE DE BOYA</t>
  </si>
  <si>
    <t xml:space="preserve">2.3.4 </t>
  </si>
  <si>
    <t xml:space="preserve"> PRODUCTOS FARMACÉUTICOS</t>
  </si>
  <si>
    <t xml:space="preserve">2.3.4.1 </t>
  </si>
  <si>
    <t xml:space="preserve"> Productos medicinales para uso humano</t>
  </si>
  <si>
    <t xml:space="preserve">0180 - </t>
  </si>
  <si>
    <t>5119</t>
  </si>
  <si>
    <t xml:space="preserve"> INSTITUTO PARA EL DESARROLLO DEL SUROESTE</t>
  </si>
  <si>
    <t xml:space="preserve"> INSTITUTO PARA EL DESARROLLO DEL SUROESTE -INDESUR</t>
  </si>
  <si>
    <t>0004 - YAMASA</t>
  </si>
  <si>
    <t xml:space="preserve">2.3.4.2.01 </t>
  </si>
  <si>
    <t xml:space="preserve">2.3.4.2 </t>
  </si>
  <si>
    <t xml:space="preserve"> Productos medicinales para uso veterinario</t>
  </si>
  <si>
    <t xml:space="preserve">0181 - </t>
  </si>
  <si>
    <t>5120</t>
  </si>
  <si>
    <t xml:space="preserve"> JARDÍN BOTÁNICO</t>
  </si>
  <si>
    <t xml:space="preserve"> JARDIN BOTANICO NACIONAL</t>
  </si>
  <si>
    <t>0005 - PERALVILLO</t>
  </si>
  <si>
    <t xml:space="preserve">2.3.5.1.01 </t>
  </si>
  <si>
    <t xml:space="preserve">2.3.5 </t>
  </si>
  <si>
    <t xml:space="preserve"> CUERO, CAUCHO Y PLÁSTICO</t>
  </si>
  <si>
    <t xml:space="preserve">2.3.5.1 </t>
  </si>
  <si>
    <t xml:space="preserve"> Cuero y pieles</t>
  </si>
  <si>
    <t xml:space="preserve">0182 - </t>
  </si>
  <si>
    <t>5121</t>
  </si>
  <si>
    <t xml:space="preserve"> LIGA MUNICIPAL DOMINICANA</t>
  </si>
  <si>
    <t xml:space="preserve">2.3.5.2.01 </t>
  </si>
  <si>
    <t xml:space="preserve">2.3.5.2 </t>
  </si>
  <si>
    <t xml:space="preserve"> Productos de cuero</t>
  </si>
  <si>
    <t xml:space="preserve"> Artículos de cuero</t>
  </si>
  <si>
    <t xml:space="preserve">0183 - </t>
  </si>
  <si>
    <t>5127</t>
  </si>
  <si>
    <t xml:space="preserve"> SUPERINTENDENCIA DE SEGUROS</t>
  </si>
  <si>
    <t>30 - HATO MAYOR</t>
  </si>
  <si>
    <t>0001 - HATO MAYOR</t>
  </si>
  <si>
    <t xml:space="preserve">2.3.5.3.01 </t>
  </si>
  <si>
    <t xml:space="preserve">2.3.5.3 </t>
  </si>
  <si>
    <t xml:space="preserve"> Llantas y neumáticos</t>
  </si>
  <si>
    <t xml:space="preserve">0184 - </t>
  </si>
  <si>
    <t>5128</t>
  </si>
  <si>
    <t xml:space="preserve"> UNIVERSIDAD AUTÓNOMA DE SANTO DOMINGO</t>
  </si>
  <si>
    <t xml:space="preserve"> UNIVERSIDAD AUTONOMA DE SANTO DOMINGO</t>
  </si>
  <si>
    <t>0002 - SABANA DE LA MAR</t>
  </si>
  <si>
    <t xml:space="preserve">2.3.5.4.01 </t>
  </si>
  <si>
    <t xml:space="preserve">2.3.5.4 </t>
  </si>
  <si>
    <t xml:space="preserve"> Artículos de caucho</t>
  </si>
  <si>
    <t xml:space="preserve">0185 - </t>
  </si>
  <si>
    <t>5130</t>
  </si>
  <si>
    <t xml:space="preserve"> PARQUE ZOOLÓGICO NACIONAL</t>
  </si>
  <si>
    <t xml:space="preserve"> PARQUE ZOOLOGICO NACIONAL</t>
  </si>
  <si>
    <t>0003 - EL VALLE</t>
  </si>
  <si>
    <t xml:space="preserve">2.3.5.5.01 </t>
  </si>
  <si>
    <t xml:space="preserve">2.3.5.5 </t>
  </si>
  <si>
    <t xml:space="preserve"> Plástico</t>
  </si>
  <si>
    <t xml:space="preserve">0186 - </t>
  </si>
  <si>
    <t>5131</t>
  </si>
  <si>
    <t xml:space="preserve"> INSTITUTO DOMINICANO DE LAS TELECOMUNICACIONES</t>
  </si>
  <si>
    <t xml:space="preserve"> INSTITUTO DOMINICANO DE LA TELECOMUNICACIONES</t>
  </si>
  <si>
    <t xml:space="preserve">2.3.6.1.01 </t>
  </si>
  <si>
    <t xml:space="preserve">2.3.6 </t>
  </si>
  <si>
    <t xml:space="preserve"> PRODUCTOS DE MINERALES, METÁLICOS Y NO METÁLICOS</t>
  </si>
  <si>
    <t xml:space="preserve">2.3.6.1 </t>
  </si>
  <si>
    <t xml:space="preserve"> Productos de cemento, cal, asbesto, yeso y arcilla</t>
  </si>
  <si>
    <t xml:space="preserve"> Productos de cemento</t>
  </si>
  <si>
    <t xml:space="preserve">0187 - </t>
  </si>
  <si>
    <t>5132</t>
  </si>
  <si>
    <t xml:space="preserve"> INSTITUTO DOMINICANO DE INVESTIGACIONES AGROPECUARIAS Y FORESTALES</t>
  </si>
  <si>
    <t xml:space="preserve">2.3.6.1.02 </t>
  </si>
  <si>
    <t xml:space="preserve"> Productos de cal</t>
  </si>
  <si>
    <t xml:space="preserve">0188 - </t>
  </si>
  <si>
    <t>5133</t>
  </si>
  <si>
    <t xml:space="preserve"> MUSEO DE HISTORIA NATURAL</t>
  </si>
  <si>
    <t>10 - REGION OZAMA O METROPOLITANA</t>
  </si>
  <si>
    <t>01 - DISTRITO NACIONAL</t>
  </si>
  <si>
    <t>0001 - SANTO DOMINGO DE GUZMAN</t>
  </si>
  <si>
    <t xml:space="preserve">2.3.6.1.03 </t>
  </si>
  <si>
    <t xml:space="preserve"> Productos de asbestos</t>
  </si>
  <si>
    <t xml:space="preserve">0189 - </t>
  </si>
  <si>
    <t>5134</t>
  </si>
  <si>
    <t xml:space="preserve"> ACUARIO NACIONAL</t>
  </si>
  <si>
    <t xml:space="preserve">2.3.6.1.04 </t>
  </si>
  <si>
    <t xml:space="preserve"> Productos de yeso</t>
  </si>
  <si>
    <t xml:space="preserve">0190 - </t>
  </si>
  <si>
    <t>5135</t>
  </si>
  <si>
    <t xml:space="preserve"> OFICINA NACIONAL DE PROPIEDAD INDUSTRIAL</t>
  </si>
  <si>
    <t xml:space="preserve"> OFICINA NACIONAL DE LA PROPIEDAD INDUSTRIAL</t>
  </si>
  <si>
    <t>32 - SANTO DOMINGO</t>
  </si>
  <si>
    <t>0001 - SANTO DOMINGO ESTE</t>
  </si>
  <si>
    <t xml:space="preserve">2.3.6.1.05 </t>
  </si>
  <si>
    <t xml:space="preserve"> Productos de arcilla y derivados</t>
  </si>
  <si>
    <t xml:space="preserve">0191 - </t>
  </si>
  <si>
    <t>5136</t>
  </si>
  <si>
    <t xml:space="preserve"> INSTITUTO DOMINICANO DEL CAFÉ</t>
  </si>
  <si>
    <t>0002 - SAN ANTONIO DE GUERRA</t>
  </si>
  <si>
    <t xml:space="preserve">2.3.6.2 </t>
  </si>
  <si>
    <t xml:space="preserve"> Productos de vidrio, loza y porcelana</t>
  </si>
  <si>
    <t xml:space="preserve"> Productos de vidrio</t>
  </si>
  <si>
    <t xml:space="preserve">0192 - </t>
  </si>
  <si>
    <t>5137</t>
  </si>
  <si>
    <t xml:space="preserve"> INSTITUTO DUARTIANO</t>
  </si>
  <si>
    <t>0003 - SANTO DOMINGO OESTE</t>
  </si>
  <si>
    <t xml:space="preserve">2.3.6.2.02 </t>
  </si>
  <si>
    <t xml:space="preserve"> Productos de loza</t>
  </si>
  <si>
    <t xml:space="preserve">0193 - </t>
  </si>
  <si>
    <t>5138</t>
  </si>
  <si>
    <t xml:space="preserve"> COMISIÓN NACIONAL DE ENERGÍA</t>
  </si>
  <si>
    <t xml:space="preserve"> COMISION NACIONAL DE ENERGIA</t>
  </si>
  <si>
    <t>0004 - SANTO DOMINGO NORTE</t>
  </si>
  <si>
    <t xml:space="preserve">2.3.6.2.03 </t>
  </si>
  <si>
    <t xml:space="preserve"> Productos de porcelana</t>
  </si>
  <si>
    <t xml:space="preserve">0194 - </t>
  </si>
  <si>
    <t>5139</t>
  </si>
  <si>
    <t xml:space="preserve"> SUPERINTENDENCIA DE ELECTRICIDAD</t>
  </si>
  <si>
    <t>0005 - BOCA CHICA</t>
  </si>
  <si>
    <t xml:space="preserve">2.3.6.3.01 </t>
  </si>
  <si>
    <t xml:space="preserve">2.3.6.3 </t>
  </si>
  <si>
    <t xml:space="preserve"> Productos metálicos y sus derivados</t>
  </si>
  <si>
    <t xml:space="preserve"> Productos ferrosos</t>
  </si>
  <si>
    <t xml:space="preserve">0195 - </t>
  </si>
  <si>
    <t>5140</t>
  </si>
  <si>
    <t xml:space="preserve"> INSTITUTO DEL TABACO DE LA REPÚBLICA DOMINICANA</t>
  </si>
  <si>
    <t>0006 - LOS ALCARRIZOS</t>
  </si>
  <si>
    <t xml:space="preserve">2.3.6.3.02 </t>
  </si>
  <si>
    <t xml:space="preserve"> Productos no ferrosos</t>
  </si>
  <si>
    <t xml:space="preserve">0196 - </t>
  </si>
  <si>
    <t>5142</t>
  </si>
  <si>
    <t xml:space="preserve"> FONDO PATRIMONIAL DE LAS EMPRESAS REFORMADAS</t>
  </si>
  <si>
    <t xml:space="preserve"> FONDO PATRIMONIAL DE EMPRESAS REFORMADAS</t>
  </si>
  <si>
    <t>0007 - PEDRO BRAND</t>
  </si>
  <si>
    <t xml:space="preserve">2.3.6.3.03 </t>
  </si>
  <si>
    <t xml:space="preserve"> Estructuras metálicas acabadas</t>
  </si>
  <si>
    <t xml:space="preserve">0197 - </t>
  </si>
  <si>
    <t>5143</t>
  </si>
  <si>
    <t xml:space="preserve"> INSTITUTO DE DESARROLLO Y CRÉDITO COOPERATIVO</t>
  </si>
  <si>
    <t xml:space="preserve"> INSTITUTO DE DESARROLLO Y CREDITO COOPERATIVO</t>
  </si>
  <si>
    <t xml:space="preserve"> Herramientas menores</t>
  </si>
  <si>
    <t xml:space="preserve">0198 - </t>
  </si>
  <si>
    <t>5144</t>
  </si>
  <si>
    <t xml:space="preserve"> FONDO ESPECIAL PARA EL DESARROLLO AGROPECUARIO</t>
  </si>
  <si>
    <t xml:space="preserve">2.3.6.3.05 </t>
  </si>
  <si>
    <t xml:space="preserve"> Productos de hojalata</t>
  </si>
  <si>
    <t xml:space="preserve">0199 - </t>
  </si>
  <si>
    <t>5147</t>
  </si>
  <si>
    <t xml:space="preserve"> INSTITUTO NACIONAL DE LA UVA</t>
  </si>
  <si>
    <t>88 - MULTIREGIONAL</t>
  </si>
  <si>
    <t xml:space="preserve">2.3.6.3.06 </t>
  </si>
  <si>
    <t xml:space="preserve"> Productos metálicos</t>
  </si>
  <si>
    <t xml:space="preserve">0200 - </t>
  </si>
  <si>
    <t>5150</t>
  </si>
  <si>
    <t xml:space="preserve"> CONSEJO NACIONAL DE ZONAS FRANCAS</t>
  </si>
  <si>
    <t xml:space="preserve"> Consejo Nacional de Zonas Francas</t>
  </si>
  <si>
    <t>98 - NACIONAL</t>
  </si>
  <si>
    <t>9996 - MULTIMUNICIPAL</t>
  </si>
  <si>
    <t xml:space="preserve">2.3.6.3.07 </t>
  </si>
  <si>
    <t xml:space="preserve"> Otros productos metálicos</t>
  </si>
  <si>
    <t xml:space="preserve">0201 - </t>
  </si>
  <si>
    <t>5151</t>
  </si>
  <si>
    <t xml:space="preserve"> CONSEJO NACIONAL PARA LA NIÑEZ Y LA ADOLESCENCIA</t>
  </si>
  <si>
    <t>9997 - MULTIPROVINCIAL</t>
  </si>
  <si>
    <t xml:space="preserve">2.3.6.4.01 </t>
  </si>
  <si>
    <t xml:space="preserve">2.3.6.4 </t>
  </si>
  <si>
    <t xml:space="preserve"> Minerales</t>
  </si>
  <si>
    <t xml:space="preserve"> Minerales metalíferos</t>
  </si>
  <si>
    <t xml:space="preserve">0202 - </t>
  </si>
  <si>
    <t>5154</t>
  </si>
  <si>
    <t xml:space="preserve"> INSTITUTO DE INNOVACION EN BIOTECNOLOGIA E INDUSTRIAL (IIBI)</t>
  </si>
  <si>
    <t xml:space="preserve"> INSTITUTO NACIONAL DE INNOVACION EN BIOTECNOLOGIA E INDUSTRIA</t>
  </si>
  <si>
    <t xml:space="preserve"> INSTITUTO DE INNOVACION EN BIOTECNOLOGIA E INDUSTRIA</t>
  </si>
  <si>
    <t>9998 - MULTIREGIONAL</t>
  </si>
  <si>
    <t xml:space="preserve">2.3.6.4.02 </t>
  </si>
  <si>
    <t xml:space="preserve"> Petróleo crudo</t>
  </si>
  <si>
    <t xml:space="preserve">0203 - </t>
  </si>
  <si>
    <t>5155</t>
  </si>
  <si>
    <t xml:space="preserve"> INSTITUTO DE FORMACIÓN TÉCNICO PROFESIONAL (INFOTEP)</t>
  </si>
  <si>
    <t xml:space="preserve"> INSTITUTO NACIONAL DE FORMACION TECNICO PROFESIONAL - INFOTEP</t>
  </si>
  <si>
    <t>9999 - NACIONAL</t>
  </si>
  <si>
    <t xml:space="preserve">2.3.6.4.03 </t>
  </si>
  <si>
    <t xml:space="preserve"> Carbón mineral</t>
  </si>
  <si>
    <t xml:space="preserve">0204 - </t>
  </si>
  <si>
    <t>5157</t>
  </si>
  <si>
    <t xml:space="preserve"> CORPORACION DOMICANA DE EMPRESAS ESTATALES (CORDE</t>
  </si>
  <si>
    <t xml:space="preserve"> CORPORACION DOMICANA DE EMPRESAS ESTATALES (CORDE)</t>
  </si>
  <si>
    <t xml:space="preserve">2.3.6.4.04 </t>
  </si>
  <si>
    <t xml:space="preserve"> Piedra, arcilla y arena</t>
  </si>
  <si>
    <t xml:space="preserve">0205 - </t>
  </si>
  <si>
    <t>5158</t>
  </si>
  <si>
    <t xml:space="preserve"> DIRECCION GENERAL DE ADUANAS</t>
  </si>
  <si>
    <t xml:space="preserve"> DIRECCIÓN GENERAL DE ADUANAS</t>
  </si>
  <si>
    <t xml:space="preserve">2.3.6.4.05 </t>
  </si>
  <si>
    <t xml:space="preserve"> Productos aislantes</t>
  </si>
  <si>
    <t xml:space="preserve">0206 - </t>
  </si>
  <si>
    <t>5159</t>
  </si>
  <si>
    <t xml:space="preserve"> DIRECCION GENERAL DE IMPUESTOS INTERNOS</t>
  </si>
  <si>
    <t xml:space="preserve">2.3.6.4.06 </t>
  </si>
  <si>
    <t xml:space="preserve"> Productos abrasivos</t>
  </si>
  <si>
    <t xml:space="preserve">0207 - </t>
  </si>
  <si>
    <t>5161</t>
  </si>
  <si>
    <t xml:space="preserve"> INSTITUTO DE PROTECCION DE LOS DERECHOS AL CONSUMIDOR</t>
  </si>
  <si>
    <t xml:space="preserve"> INSTITUTO NACIONAL DE PROTECCION DE LOS DERECHOS DEL CONSUMIDOR</t>
  </si>
  <si>
    <t xml:space="preserve">2.3.6.4.07 </t>
  </si>
  <si>
    <t xml:space="preserve"> Otros minerales</t>
  </si>
  <si>
    <t xml:space="preserve">0208 - </t>
  </si>
  <si>
    <t>5162</t>
  </si>
  <si>
    <t xml:space="preserve"> INSTITUTO DOMINICANO DE AVIACION CIVIL</t>
  </si>
  <si>
    <t xml:space="preserve"> INSTITUTO DOMINICANO DE AVIACIÓN CIVIL</t>
  </si>
  <si>
    <t xml:space="preserve">2.3.6.9.01 </t>
  </si>
  <si>
    <t xml:space="preserve">2.3.6.9 </t>
  </si>
  <si>
    <t xml:space="preserve"> Otros productos minerales no metálicos</t>
  </si>
  <si>
    <t xml:space="preserve"> Otros productos no metálicos</t>
  </si>
  <si>
    <t xml:space="preserve">0209 - </t>
  </si>
  <si>
    <t>5163</t>
  </si>
  <si>
    <t xml:space="preserve"> CONSEJO DOMINICANO DE PESCA Y ACUICULTURA</t>
  </si>
  <si>
    <t xml:space="preserve">2.3.7 </t>
  </si>
  <si>
    <t xml:space="preserve"> COMBUSTIBLES, LUBRICANTES, PRODUCTOS QUÍMICOS Y CONEXOS</t>
  </si>
  <si>
    <t xml:space="preserve">2.3.7.1 </t>
  </si>
  <si>
    <t xml:space="preserve"> Combustibles y lubricantes</t>
  </si>
  <si>
    <t xml:space="preserve"> Gasolina</t>
  </si>
  <si>
    <t xml:space="preserve">0210 - </t>
  </si>
  <si>
    <t>5165</t>
  </si>
  <si>
    <t xml:space="preserve"> COMISION REGULADORA DE PRACTICAS DESLEALES</t>
  </si>
  <si>
    <t xml:space="preserve"> COMISIÓN REGULADORA DE PRÁCTICAS DESLEALES EN EL COMERCIO</t>
  </si>
  <si>
    <t xml:space="preserve"> Gasoil</t>
  </si>
  <si>
    <t xml:space="preserve">0211 - </t>
  </si>
  <si>
    <t>5166</t>
  </si>
  <si>
    <t xml:space="preserve"> COMISION NACIONAL DE DEFENSA DE LA COMPETENCIA</t>
  </si>
  <si>
    <t xml:space="preserve">2.3.7.1.03 </t>
  </si>
  <si>
    <t xml:space="preserve"> Keroseno</t>
  </si>
  <si>
    <t xml:space="preserve">0212 - </t>
  </si>
  <si>
    <t>5168</t>
  </si>
  <si>
    <t xml:space="preserve"> ARCHIVO GENERAL DE LA NACION</t>
  </si>
  <si>
    <t xml:space="preserve">2.3.7.1.04 </t>
  </si>
  <si>
    <t xml:space="preserve"> Gas GLP</t>
  </si>
  <si>
    <t xml:space="preserve">0213 - </t>
  </si>
  <si>
    <t>5169</t>
  </si>
  <si>
    <t xml:space="preserve"> DIRECCION GENERAL DE CINE (DGCINE)</t>
  </si>
  <si>
    <t xml:space="preserve">2.3.7.1.05 </t>
  </si>
  <si>
    <t xml:space="preserve"> Aceites y grasas</t>
  </si>
  <si>
    <t xml:space="preserve">0214 - </t>
  </si>
  <si>
    <t>5171</t>
  </si>
  <si>
    <t xml:space="preserve"> INSTITUTO DOMINICANO PARA LA CALIDAD (INDOCAL)</t>
  </si>
  <si>
    <t xml:space="preserve">2.3.7.1.06 </t>
  </si>
  <si>
    <t xml:space="preserve"> Lubricantes</t>
  </si>
  <si>
    <t xml:space="preserve">0215 - </t>
  </si>
  <si>
    <t>5172</t>
  </si>
  <si>
    <t xml:space="preserve"> ORGANISMO DOMINICANO DE ACREDITACION (ODAC)</t>
  </si>
  <si>
    <t xml:space="preserve"> ORGANISMO DOMINICANO DE ACREDITACIÓN</t>
  </si>
  <si>
    <t xml:space="preserve">2.3.7.1.07 </t>
  </si>
  <si>
    <t xml:space="preserve"> Gas natural</t>
  </si>
  <si>
    <t xml:space="preserve">0216 - </t>
  </si>
  <si>
    <t>5174</t>
  </si>
  <si>
    <t xml:space="preserve"> MERCADOS DOMINICANOS DE ABASTO AGROPECUARIO</t>
  </si>
  <si>
    <t xml:space="preserve"> Mercados Dominicanos de Abasto Agropecuario</t>
  </si>
  <si>
    <t xml:space="preserve">2.3.7.1.99 </t>
  </si>
  <si>
    <t xml:space="preserve"> Otros combustibles</t>
  </si>
  <si>
    <t xml:space="preserve">0217 - </t>
  </si>
  <si>
    <t>5175</t>
  </si>
  <si>
    <t xml:space="preserve"> CONSEJO NACIONAL DE COMPETITIVIDAD</t>
  </si>
  <si>
    <t xml:space="preserve">2.3.7.2.01 </t>
  </si>
  <si>
    <t xml:space="preserve">2.3.7.2 </t>
  </si>
  <si>
    <t xml:space="preserve"> Productos químicos y conexos</t>
  </si>
  <si>
    <t xml:space="preserve"> Productos explosivos y pirotecnia</t>
  </si>
  <si>
    <t xml:space="preserve">0218 - </t>
  </si>
  <si>
    <t>5176</t>
  </si>
  <si>
    <t xml:space="preserve"> CONSEJO NACIONAL DE DISCAPACIDAD (CONADIS)</t>
  </si>
  <si>
    <t xml:space="preserve"> CONSEJO NACIONAL DE DISCAPACITADOS (CONADIS)</t>
  </si>
  <si>
    <t xml:space="preserve">2.3.7.2.02 </t>
  </si>
  <si>
    <t xml:space="preserve"> Productos fotoquímicos</t>
  </si>
  <si>
    <t xml:space="preserve">0219 - </t>
  </si>
  <si>
    <t>5177</t>
  </si>
  <si>
    <t xml:space="preserve"> CONSEJO NAC. DE INVESTIGACIONES AGROPECUARIAS Y FORESTALES (CONIAF)</t>
  </si>
  <si>
    <t xml:space="preserve"> CONSEJO NACIONAL DE INVESTIGACIONES AGROPECUARIAS Y FORESTALES (CONIAF</t>
  </si>
  <si>
    <t xml:space="preserve"> CONSEJO NACIONAL DE INVESTIGACIONES AGROPECUARIAS Y FORESTALES (CONIAF)</t>
  </si>
  <si>
    <t xml:space="preserve">2.3.7.2.03 </t>
  </si>
  <si>
    <t xml:space="preserve"> Productos químicos de uso personal y de laboratorios</t>
  </si>
  <si>
    <t xml:space="preserve">0220 - </t>
  </si>
  <si>
    <t>5178</t>
  </si>
  <si>
    <t xml:space="preserve"> FONDO NACIONAL PARA EL MEDIO AMBIENTE Y RECURSOS NATURALES</t>
  </si>
  <si>
    <t xml:space="preserve">2.3.7.2.04 </t>
  </si>
  <si>
    <t xml:space="preserve"> Abonos y fertilizantes</t>
  </si>
  <si>
    <t xml:space="preserve">0221 - </t>
  </si>
  <si>
    <t>5179</t>
  </si>
  <si>
    <t xml:space="preserve"> SERVICIO GEOLOGICO NACIONAL</t>
  </si>
  <si>
    <t xml:space="preserve"> SERVICIO GEOLÓGICO NACIONAL</t>
  </si>
  <si>
    <t xml:space="preserve">2.3.7.2.05 </t>
  </si>
  <si>
    <t xml:space="preserve"> Insecticidas, fumigantes y otros</t>
  </si>
  <si>
    <t xml:space="preserve">0222 - </t>
  </si>
  <si>
    <t>5180</t>
  </si>
  <si>
    <t xml:space="preserve"> DIRECCION CENTRAL DEL SERVICIO NACIONAL DE SALUD</t>
  </si>
  <si>
    <t xml:space="preserve"> DIRECCIÓN CENTRAL DEL SERVICIO NACIONAL DE SALUD</t>
  </si>
  <si>
    <t xml:space="preserve"> Pinturas, lacas, barnices, diluyentes y absorbentes para pinturas</t>
  </si>
  <si>
    <t xml:space="preserve">0223 - </t>
  </si>
  <si>
    <t xml:space="preserve"> HOSPITAL GENERAL DR. VINICIO CALVENTI</t>
  </si>
  <si>
    <t xml:space="preserve">2.3.7.2.07 </t>
  </si>
  <si>
    <t xml:space="preserve"> Productos químicos para saneamiento de las aguas</t>
  </si>
  <si>
    <t xml:space="preserve">0224 - </t>
  </si>
  <si>
    <t xml:space="preserve"> HOSPITAL GENERAL DE ESPECIALIDADES DR. NELSON ASTACIO</t>
  </si>
  <si>
    <t xml:space="preserve"> Otros productos químicos y conexos</t>
  </si>
  <si>
    <t xml:space="preserve">0225 - </t>
  </si>
  <si>
    <t xml:space="preserve"> HOSPITAL REGIONAL DR. MARCELINO VELEZ SANTANA</t>
  </si>
  <si>
    <t xml:space="preserve">2.3.8.1.01 </t>
  </si>
  <si>
    <t xml:space="preserve">2.3.8 </t>
  </si>
  <si>
    <t xml:space="preserve"> GASTOS QUE SE ASIGNARÁN DURANTE EL EJERCICIO (ART. 32 Y 33 LEY 423-06)</t>
  </si>
  <si>
    <t xml:space="preserve">2.3.8.1 </t>
  </si>
  <si>
    <t xml:space="preserve"> 5 % que se asignará durante el ejercicio para gastos corrientes</t>
  </si>
  <si>
    <t xml:space="preserve"> Del 5% a ser asignados durante el ejercicio para gastos corrientes</t>
  </si>
  <si>
    <t xml:space="preserve">0226 - </t>
  </si>
  <si>
    <t xml:space="preserve"> HOSPITAL TRAUMATOLOGICO QUIRURGICO PROFESOR JUAN BOSCH</t>
  </si>
  <si>
    <t xml:space="preserve">2.3.8.2.01 </t>
  </si>
  <si>
    <t xml:space="preserve">2.3.8.2 </t>
  </si>
  <si>
    <t xml:space="preserve"> 1 % que se asignará durante el ejercicio para gastos corrientes por calamidad pública</t>
  </si>
  <si>
    <t xml:space="preserve"> Del 1% a ser asignados durante el ej. para gastos corrientes por calamidad pública</t>
  </si>
  <si>
    <t xml:space="preserve">0227 - </t>
  </si>
  <si>
    <t xml:space="preserve"> HOSPITAL TRAUMATOLOGICO DR. NEY ARIAS LORA</t>
  </si>
  <si>
    <t xml:space="preserve">2.3.9 </t>
  </si>
  <si>
    <t xml:space="preserve"> PRODUCTOS Y ÚTILES VARIOS</t>
  </si>
  <si>
    <t xml:space="preserve">2.3.9.1 </t>
  </si>
  <si>
    <t xml:space="preserve"> Útiles y materiales de limpieza e higiene</t>
  </si>
  <si>
    <t xml:space="preserve">0228 - </t>
  </si>
  <si>
    <t xml:space="preserve"> INSTITUTO NACIONAL DEL CANCER ROSA EMILIA SANCHEZ PEREZ DE TAVAREZ</t>
  </si>
  <si>
    <t xml:space="preserve"> Materiales de limpieza e higiene personal</t>
  </si>
  <si>
    <t xml:space="preserve">0229 - </t>
  </si>
  <si>
    <t xml:space="preserve"> HOSPITAL PEDIATRICO DR. HUGO MENDOZA, CIUDAD DE LA SALUD</t>
  </si>
  <si>
    <t xml:space="preserve">2.3.9.2 </t>
  </si>
  <si>
    <t xml:space="preserve"> Útiles y materiales de escritorio, oficina, informática, escolares y de enseñanza</t>
  </si>
  <si>
    <t xml:space="preserve"> Útiles y materiales de escritorio, oficina e informática</t>
  </si>
  <si>
    <t xml:space="preserve">0230 - </t>
  </si>
  <si>
    <t xml:space="preserve"> HOSPITAL MATERNO DR. REYNALDO ALMANZAR, CIUDAD DE LA SALUD</t>
  </si>
  <si>
    <t xml:space="preserve"> Útiles y materiales escolares y de enseñanzas</t>
  </si>
  <si>
    <t xml:space="preserve">0231 - </t>
  </si>
  <si>
    <t xml:space="preserve"> CENTRO CARDIO-NEURO OFTALMOLÓGICO Y DE TRASPLANTE (CECANOT)</t>
  </si>
  <si>
    <t xml:space="preserve">2.3.9.3 </t>
  </si>
  <si>
    <t xml:space="preserve"> Útiles menores médico, quirúrgicos o de laboratorio</t>
  </si>
  <si>
    <t xml:space="preserve">0232 - </t>
  </si>
  <si>
    <t xml:space="preserve"> CENTRO DE EDUCACIÓN MÉDICA DE AMISTAD DOMINICO-JAPONÉS (CEMADOJA)</t>
  </si>
  <si>
    <t xml:space="preserve">2.3.9.4 </t>
  </si>
  <si>
    <t xml:space="preserve"> Útiles destinados a actividades deportivas, culturales y recreativas</t>
  </si>
  <si>
    <t xml:space="preserve">0233 - </t>
  </si>
  <si>
    <t xml:space="preserve"> HOSPITAL GENERAL Y DE ESPECIALIDADES NUESTRA SRA. DE LA ALTAGRACIA</t>
  </si>
  <si>
    <t xml:space="preserve">2.3.9.5.01 </t>
  </si>
  <si>
    <t xml:space="preserve">2.3.9.5 </t>
  </si>
  <si>
    <t xml:space="preserve"> Útiles de cocina y comedor</t>
  </si>
  <si>
    <t xml:space="preserve">0234 - </t>
  </si>
  <si>
    <t>0013</t>
  </si>
  <si>
    <t xml:space="preserve"> CIUDAD SANITARIA LUIS EDUARDO AYBAR</t>
  </si>
  <si>
    <t xml:space="preserve">2.3.9.6 </t>
  </si>
  <si>
    <t xml:space="preserve"> Productos eléctricos y afines</t>
  </si>
  <si>
    <t xml:space="preserve">0235 - </t>
  </si>
  <si>
    <t xml:space="preserve"> HOSPITAL MATERNO-INFANTIL SAN LORENZO DE LOS MINA</t>
  </si>
  <si>
    <t xml:space="preserve">2.3.9.7.01 </t>
  </si>
  <si>
    <t xml:space="preserve">2.3.9.7 </t>
  </si>
  <si>
    <t xml:space="preserve"> Productos y útiles veterinarios</t>
  </si>
  <si>
    <t xml:space="preserve">0236 - </t>
  </si>
  <si>
    <t xml:space="preserve"> HOSPITAL UNIVERSITARIO MATERNIDAD NUESTRA SEÑORA DE LA ALTAGRACIA</t>
  </si>
  <si>
    <t xml:space="preserve">2.3.9.8.01 </t>
  </si>
  <si>
    <t xml:space="preserve">2.3.9.8 </t>
  </si>
  <si>
    <t xml:space="preserve"> Repuestos y accesorios menores</t>
  </si>
  <si>
    <t xml:space="preserve"> Repuestos</t>
  </si>
  <si>
    <t xml:space="preserve">0237 - </t>
  </si>
  <si>
    <t xml:space="preserve"> DIRECCIÓN DE SERVICIOS DE ATENCIÓN A EMERGENCIAS EXTRAHOSPITALARIAS</t>
  </si>
  <si>
    <t xml:space="preserve">2.3.9.8.02 </t>
  </si>
  <si>
    <t xml:space="preserve"> Accesorios</t>
  </si>
  <si>
    <t xml:space="preserve">0238 - </t>
  </si>
  <si>
    <t xml:space="preserve"> HOSPITAL GENERAL DE ESPECIALIDADES DOCTOR MARIO TOLENTINO DIPP</t>
  </si>
  <si>
    <t xml:space="preserve">2.3.9.9.01 </t>
  </si>
  <si>
    <t xml:space="preserve">2.3.9.9 </t>
  </si>
  <si>
    <t xml:space="preserve"> Productos y útiles varios no identificados precedentemente (n.i.p.)</t>
  </si>
  <si>
    <t xml:space="preserve"> Productos y Utiles Varios n.i.p</t>
  </si>
  <si>
    <t xml:space="preserve">0239 - </t>
  </si>
  <si>
    <t>5181</t>
  </si>
  <si>
    <t xml:space="preserve"> INSTITUTO GEOGRÁFICO NACIONAL JOSÉ JOAQUÍN HUNGRÍA MORELL</t>
  </si>
  <si>
    <t xml:space="preserve">2.3.9.9.02 </t>
  </si>
  <si>
    <t xml:space="preserve"> Bonos para útiles diversos</t>
  </si>
  <si>
    <t xml:space="preserve">0240 - </t>
  </si>
  <si>
    <t>5182</t>
  </si>
  <si>
    <t xml:space="preserve"> INSTITUTO NACIONAL DE TRÁNSITO Y TRANSPORTE TERRESTRE</t>
  </si>
  <si>
    <t xml:space="preserve">2.3.9.9.03 </t>
  </si>
  <si>
    <t xml:space="preserve"> Bonos para asistencia social</t>
  </si>
  <si>
    <t xml:space="preserve">0241 - </t>
  </si>
  <si>
    <t>5183</t>
  </si>
  <si>
    <t xml:space="preserve"> UNIDAD DE ANÁLISIS FINANCIERO (UAF)</t>
  </si>
  <si>
    <t xml:space="preserve">2.3.9.9.04 </t>
  </si>
  <si>
    <t xml:space="preserve"> Productos y útiles de defensa y seguridad</t>
  </si>
  <si>
    <t xml:space="preserve">0242 - </t>
  </si>
  <si>
    <t>5184</t>
  </si>
  <si>
    <t xml:space="preserve"> DIRECCIÓN GENERAL DE ALIANZAS PÚBLICO-PRIVADAS</t>
  </si>
  <si>
    <t xml:space="preserve"> Productos y útiles diversos</t>
  </si>
  <si>
    <t xml:space="preserve">0243 - </t>
  </si>
  <si>
    <t>5187</t>
  </si>
  <si>
    <t xml:space="preserve"> DIRECCIÓN GENERAL DE RIESGOS AGROPECUARIOS</t>
  </si>
  <si>
    <t xml:space="preserve">2.4.1.1.01 </t>
  </si>
  <si>
    <t xml:space="preserve"> TRANSFERENCIAS CORRIENTES</t>
  </si>
  <si>
    <t xml:space="preserve">2.4.1 </t>
  </si>
  <si>
    <t xml:space="preserve"> TRANSFERENCIAS CORRIENTES AL SECTOR PRIVADO</t>
  </si>
  <si>
    <t xml:space="preserve">2.4.1.1 </t>
  </si>
  <si>
    <t xml:space="preserve"> Prestaciones a la seguridad social</t>
  </si>
  <si>
    <t xml:space="preserve"> Pensiones</t>
  </si>
  <si>
    <t xml:space="preserve">0244 - </t>
  </si>
  <si>
    <t>5188</t>
  </si>
  <si>
    <t xml:space="preserve"> INSTITUTO NACIONAL DE ATENCIÓN INTEGRAL A LA PRIMERA INFANCIA (INAIPI)</t>
  </si>
  <si>
    <t xml:space="preserve">2.4.1.1.02 </t>
  </si>
  <si>
    <t xml:space="preserve"> Jubilaciones</t>
  </si>
  <si>
    <t xml:space="preserve">0245 - </t>
  </si>
  <si>
    <t>5189</t>
  </si>
  <si>
    <t xml:space="preserve"> DIRECCION GENERAL DE MECENAZGO (DGM)</t>
  </si>
  <si>
    <t xml:space="preserve">2.4.1.1.03 </t>
  </si>
  <si>
    <t xml:space="preserve"> Indemnización laboral</t>
  </si>
  <si>
    <t xml:space="preserve">0246 - </t>
  </si>
  <si>
    <t>5190</t>
  </si>
  <si>
    <t xml:space="preserve"> INSTITUTO NACIONAL DE COORDINACIÓN DE TRANSPLANTE (INCORT)</t>
  </si>
  <si>
    <t xml:space="preserve">2.4.1.1.04 </t>
  </si>
  <si>
    <t xml:space="preserve"> Nuevas pensiones</t>
  </si>
  <si>
    <t xml:space="preserve">0247 - </t>
  </si>
  <si>
    <t>5202</t>
  </si>
  <si>
    <t xml:space="preserve"> INSTITUTO DE AUXILIOS</t>
  </si>
  <si>
    <t xml:space="preserve">2.4.1.1.05 </t>
  </si>
  <si>
    <t xml:space="preserve"> Pensiones a personal policial</t>
  </si>
  <si>
    <t xml:space="preserve">0248 - </t>
  </si>
  <si>
    <t>5205</t>
  </si>
  <si>
    <t xml:space="preserve"> SUPERINTENDENCIA DE PENSIONES</t>
  </si>
  <si>
    <t xml:space="preserve">2.4.1.1.06 </t>
  </si>
  <si>
    <t xml:space="preserve"> Pensiones para choferes</t>
  </si>
  <si>
    <t xml:space="preserve">0249 - </t>
  </si>
  <si>
    <t>5206</t>
  </si>
  <si>
    <t xml:space="preserve"> SUPERINTENDENCIA DE SALUD Y RIESGO LABORAL</t>
  </si>
  <si>
    <t xml:space="preserve">2.4.1.1.07 </t>
  </si>
  <si>
    <t xml:space="preserve"> Pensiones Solidarias del Régimen Subsidiado</t>
  </si>
  <si>
    <t xml:space="preserve">0250 - </t>
  </si>
  <si>
    <t>5207</t>
  </si>
  <si>
    <t xml:space="preserve"> CONSEJO NACIONAL DE SEGURIDAD SOCIAL</t>
  </si>
  <si>
    <t xml:space="preserve"> CONSEJO NACIONAL DE LA SEGURIDAD SOCIAL -CNSS</t>
  </si>
  <si>
    <t xml:space="preserve">2.4.1.2 </t>
  </si>
  <si>
    <t xml:space="preserve"> Ayudas y donaciones a personas</t>
  </si>
  <si>
    <t xml:space="preserve"> Ayudas y donaciones programadas a hogares y personas</t>
  </si>
  <si>
    <t xml:space="preserve">0251 - </t>
  </si>
  <si>
    <t>5208</t>
  </si>
  <si>
    <t xml:space="preserve"> SEGURO NACIONAL DE SALUD</t>
  </si>
  <si>
    <t xml:space="preserve">2.4.1.2.02 </t>
  </si>
  <si>
    <t xml:space="preserve"> Ayudas y donaciones ocasionales a hogares y personas</t>
  </si>
  <si>
    <t xml:space="preserve">0252 - </t>
  </si>
  <si>
    <t>5209</t>
  </si>
  <si>
    <t xml:space="preserve"> DIRECCIÓN GENERAL DE INFORMACIÓN Y DEFENSA DE LOS AFILIADOS</t>
  </si>
  <si>
    <t xml:space="preserve">2.4.1.2.03 </t>
  </si>
  <si>
    <t xml:space="preserve"> Programa de repitencia escolar</t>
  </si>
  <si>
    <t xml:space="preserve">0253 - </t>
  </si>
  <si>
    <t>5210</t>
  </si>
  <si>
    <t xml:space="preserve"> INSTITUTO DOMINICANO DE PREVENCIÓN Y PROTECCIÓN DE RIESGOS LABORALES</t>
  </si>
  <si>
    <t xml:space="preserve">2.4.1.2.04 </t>
  </si>
  <si>
    <t xml:space="preserve"> Subsidio obreros portuarios Ley 199-02</t>
  </si>
  <si>
    <t xml:space="preserve">0254 - </t>
  </si>
  <si>
    <t>5211</t>
  </si>
  <si>
    <t xml:space="preserve"> TESORERÍA DE LA SEGURIDAD SOCIAL</t>
  </si>
  <si>
    <t xml:space="preserve">2.4.1.2.05 </t>
  </si>
  <si>
    <t xml:space="preserve"> Subsidios para viviendas económicas</t>
  </si>
  <si>
    <t xml:space="preserve">0255 - </t>
  </si>
  <si>
    <t>6102</t>
  </si>
  <si>
    <t xml:space="preserve"> CORPORACIÓN DEL ACUEDUCTO Y ALCANTARILLADO DE SANTO DOMINGO</t>
  </si>
  <si>
    <t xml:space="preserve">2.4.1.2.06 </t>
  </si>
  <si>
    <t xml:space="preserve"> Ayudas y donaciones a productores</t>
  </si>
  <si>
    <t xml:space="preserve">0256 - </t>
  </si>
  <si>
    <t>6103</t>
  </si>
  <si>
    <t xml:space="preserve"> CORPORACION ESTATAL DE RADIO Y TELEVISON ( CERTV)</t>
  </si>
  <si>
    <t xml:space="preserve"> CORPORACION ESTATAL DE RADIO Y TELEVISION DOMINICANA</t>
  </si>
  <si>
    <t xml:space="preserve">2.4.1.3.01 </t>
  </si>
  <si>
    <t xml:space="preserve">2.4.1.3 </t>
  </si>
  <si>
    <t xml:space="preserve"> Premios literarios, deportivos y culturales</t>
  </si>
  <si>
    <t xml:space="preserve">0257 - </t>
  </si>
  <si>
    <t>6104</t>
  </si>
  <si>
    <t xml:space="preserve"> CORPORACIÓN DE ACUEDUCTO Y ALCANTARILLADO DE SANTIAGO</t>
  </si>
  <si>
    <t xml:space="preserve">2.4.1.4.01 </t>
  </si>
  <si>
    <t xml:space="preserve">2.4.1.4 </t>
  </si>
  <si>
    <t xml:space="preserve"> Becas y viajes de estudios</t>
  </si>
  <si>
    <t xml:space="preserve"> Becas nacionales</t>
  </si>
  <si>
    <t xml:space="preserve">0258 - </t>
  </si>
  <si>
    <t>6107</t>
  </si>
  <si>
    <t xml:space="preserve"> CORPORACIÓN DE ACUEDUCTO Y ALCANTARILLADO DE MOCA</t>
  </si>
  <si>
    <t xml:space="preserve">2.4.1.4.02 </t>
  </si>
  <si>
    <t xml:space="preserve"> Becas extranjeras</t>
  </si>
  <si>
    <t xml:space="preserve">0259 - </t>
  </si>
  <si>
    <t>6108</t>
  </si>
  <si>
    <t xml:space="preserve"> CORPORACIÓN DE ACUEDUCTO Y ALCANTARILLADO DE LA ROMANA</t>
  </si>
  <si>
    <t xml:space="preserve">2.4.1.5.01 </t>
  </si>
  <si>
    <t xml:space="preserve">2.4.1.5 </t>
  </si>
  <si>
    <t xml:space="preserve"> Transferencias corrientes a empresas del sector privado</t>
  </si>
  <si>
    <t xml:space="preserve"> Transferencias corrientes a Empresas del Sector Privado</t>
  </si>
  <si>
    <t xml:space="preserve">0260 - </t>
  </si>
  <si>
    <t>6109</t>
  </si>
  <si>
    <t xml:space="preserve"> CORPORACIÓN DE ACUEDUCTO Y ALCANTARILLADO DE PUERTO PLATA</t>
  </si>
  <si>
    <t xml:space="preserve">2.4.1.6.01 </t>
  </si>
  <si>
    <t xml:space="preserve">2.4.1.6 </t>
  </si>
  <si>
    <t xml:space="preserve"> Transferencias corrientes a asociaciones sin fines de lucro y partidos políticos</t>
  </si>
  <si>
    <t xml:space="preserve"> Transferencias corrientes programadas a asociaciones sin fines de lucro</t>
  </si>
  <si>
    <t xml:space="preserve">0261 - </t>
  </si>
  <si>
    <t>6110</t>
  </si>
  <si>
    <t xml:space="preserve"> CONSEJO ESTATAL DEL AZUCAR</t>
  </si>
  <si>
    <t xml:space="preserve">2.4.1.6.02 </t>
  </si>
  <si>
    <t xml:space="preserve"> Transferencias para electricidad no cortable a las asociaciones sin fines de lucro (ASFL)</t>
  </si>
  <si>
    <t xml:space="preserve">0262 - </t>
  </si>
  <si>
    <t>6111</t>
  </si>
  <si>
    <t xml:space="preserve"> INSTITUTO DE ESTABILIZACIÓN DE PRECIOS</t>
  </si>
  <si>
    <t xml:space="preserve"> INSTITUTO DE ESTABILIZACION DE PRECIOS</t>
  </si>
  <si>
    <t xml:space="preserve">2.4.1.6.03 </t>
  </si>
  <si>
    <t xml:space="preserve"> Transferencias corrientes a partidos políticos</t>
  </si>
  <si>
    <t xml:space="preserve">0263 - </t>
  </si>
  <si>
    <t>6112</t>
  </si>
  <si>
    <t xml:space="preserve"> INSTITUTO NACIONAL DE AGUAS POTABLES Y ALCANTARILLADOS</t>
  </si>
  <si>
    <t xml:space="preserve"> INSTITUTO NACIONAL DE AGUA POTABLE Y ALCANTARILLADO (INAPA)</t>
  </si>
  <si>
    <t xml:space="preserve">2.4.1.6.04 </t>
  </si>
  <si>
    <t xml:space="preserve"> Transferencias para investigación, innovación, fomento y desarrollo</t>
  </si>
  <si>
    <t xml:space="preserve">0264 - </t>
  </si>
  <si>
    <t>6114</t>
  </si>
  <si>
    <t xml:space="preserve"> CORPORACIÓN DE FOMENTO HOTELERO Y DESARROLLO DEL TURISMO</t>
  </si>
  <si>
    <t xml:space="preserve"> CORPORACION DE FOMENTO HOTELERO Y DESARROLLO DEL TURISMO</t>
  </si>
  <si>
    <t xml:space="preserve">2.4.1.6.05 </t>
  </si>
  <si>
    <t xml:space="preserve"> Transferencias corrientes ocasionales a asociaciones sin fines de lucro</t>
  </si>
  <si>
    <t xml:space="preserve">0265 - </t>
  </si>
  <si>
    <t>6115</t>
  </si>
  <si>
    <t xml:space="preserve"> INSTITUTO POSTAL DOMINICANO</t>
  </si>
  <si>
    <t xml:space="preserve">2.4.1.6.06 </t>
  </si>
  <si>
    <t xml:space="preserve"> Transferencias corrientes a federaciones deportivas</t>
  </si>
  <si>
    <t xml:space="preserve">0266 - </t>
  </si>
  <si>
    <t>6116</t>
  </si>
  <si>
    <t xml:space="preserve"> AUTORIDAD PORTUARIA DOMINICANA</t>
  </si>
  <si>
    <t xml:space="preserve">2.4.2.1.01 </t>
  </si>
  <si>
    <t xml:space="preserve">2.4.2 </t>
  </si>
  <si>
    <t xml:space="preserve"> TRANSFERENCIAS CORRIENTES AL GOBIERNO GENERAL NACIONAL</t>
  </si>
  <si>
    <t xml:space="preserve">2.4.2.1 </t>
  </si>
  <si>
    <t xml:space="preserve"> Aportaciones a instituciones del gobierno central</t>
  </si>
  <si>
    <t xml:space="preserve"> Aportaciones corrientes al Poder Legislativo</t>
  </si>
  <si>
    <t xml:space="preserve">0267 - </t>
  </si>
  <si>
    <t>6118</t>
  </si>
  <si>
    <t xml:space="preserve"> LOTERIA NACIONAL</t>
  </si>
  <si>
    <t xml:space="preserve">2.4.2.1.02 </t>
  </si>
  <si>
    <t xml:space="preserve"> Aportaciones corrientes al Poder Ejecutivo</t>
  </si>
  <si>
    <t xml:space="preserve">0268 - </t>
  </si>
  <si>
    <t>6120</t>
  </si>
  <si>
    <t xml:space="preserve"> PROYECTO LA CRUZ DE MANZANILLO</t>
  </si>
  <si>
    <t xml:space="preserve"> LA CRUZ DE MANZANILLO</t>
  </si>
  <si>
    <t xml:space="preserve">2.4.2.1.03 </t>
  </si>
  <si>
    <t xml:space="preserve"> Aportaciones corrientes al Poder Judicial</t>
  </si>
  <si>
    <t xml:space="preserve">0269 - </t>
  </si>
  <si>
    <t>6121</t>
  </si>
  <si>
    <t xml:space="preserve"> CORPORACION DE ACUEDUCTO Y ALCANTARILLADO DE BOCA CHICA</t>
  </si>
  <si>
    <t xml:space="preserve"> ORPORACION DE ACUEDUCTO Y ALCANTARILLADO DE BOCA CHICA</t>
  </si>
  <si>
    <t xml:space="preserve">2.4.2.1.04 </t>
  </si>
  <si>
    <t xml:space="preserve"> Aportaciones corrientes al Tribunal Constitucional</t>
  </si>
  <si>
    <t xml:space="preserve">0270 - </t>
  </si>
  <si>
    <t>6122</t>
  </si>
  <si>
    <t xml:space="preserve"> CORPORACION DE ACUEDUCTO Y ALCANTARILLADO DE MONSEÑOR NOUEL</t>
  </si>
  <si>
    <t xml:space="preserve">2.4.2.1.05 </t>
  </si>
  <si>
    <t xml:space="preserve"> Aportaciones corrientes a la Junta Central Electoral</t>
  </si>
  <si>
    <t xml:space="preserve">0271 - </t>
  </si>
  <si>
    <t>6123</t>
  </si>
  <si>
    <t xml:space="preserve"> EMPRESA DE GENERACION HIDROELECTRICA DOMINICANA (EGEHID)</t>
  </si>
  <si>
    <t xml:space="preserve">2.4.2.1.06 </t>
  </si>
  <si>
    <t xml:space="preserve"> Aportaciones corrientes a la Cámara de Cuentas</t>
  </si>
  <si>
    <t xml:space="preserve">0272 - </t>
  </si>
  <si>
    <t>6124</t>
  </si>
  <si>
    <t xml:space="preserve"> EMPRESA DE TRANSMISION ELECTRICA DOMINICANA ( ETED)</t>
  </si>
  <si>
    <t xml:space="preserve">2.4.2.1.07 </t>
  </si>
  <si>
    <t xml:space="preserve"> Aportaciones corrientes al Defensor del Pueblo</t>
  </si>
  <si>
    <t xml:space="preserve">0273 - </t>
  </si>
  <si>
    <t>6125</t>
  </si>
  <si>
    <t xml:space="preserve"> CORPORACION DE ACUEDUCTO Y ALCANTARILLADO DE LA VEGA</t>
  </si>
  <si>
    <t xml:space="preserve">2.4.2.1.08 </t>
  </si>
  <si>
    <t xml:space="preserve"> Aportaciones corrientes al Tribunal Superior Electoral</t>
  </si>
  <si>
    <t xml:space="preserve">0274 - </t>
  </si>
  <si>
    <t>6128</t>
  </si>
  <si>
    <t xml:space="preserve"> EMPRESA ELECTRICA DEL NORTE (EDENORTE)</t>
  </si>
  <si>
    <t xml:space="preserve">2.4.2.2.01 </t>
  </si>
  <si>
    <t xml:space="preserve">2.4.2.2 </t>
  </si>
  <si>
    <t xml:space="preserve"> Transferencias corrientes a instituciones descentralizadas y autónomas no financieras</t>
  </si>
  <si>
    <t xml:space="preserve"> Transferencias corrientes a instituciones descentralizadas y autónomas no financieras para servicios personales</t>
  </si>
  <si>
    <t xml:space="preserve">0275 - </t>
  </si>
  <si>
    <t>6129</t>
  </si>
  <si>
    <t xml:space="preserve"> EMPRESA ELECTRICA DEL SUR (EDESUR)</t>
  </si>
  <si>
    <t xml:space="preserve">2.4.2.2.02 </t>
  </si>
  <si>
    <t xml:space="preserve"> Otras transferencias corrientes a instituciones descentralizadas y autónomas no financieras</t>
  </si>
  <si>
    <t xml:space="preserve">0276 - </t>
  </si>
  <si>
    <t>6130</t>
  </si>
  <si>
    <t xml:space="preserve"> EMPRESA ELECTRICA DEL ESTE (EDEESTE)</t>
  </si>
  <si>
    <t xml:space="preserve">2.4.2.2.03 </t>
  </si>
  <si>
    <t xml:space="preserve"> Transferencias corrientes a instituciones descentralizadas y autónomas no financieras para pago de electricidad no cortable</t>
  </si>
  <si>
    <t xml:space="preserve">0277 - </t>
  </si>
  <si>
    <t>6131</t>
  </si>
  <si>
    <t xml:space="preserve"> OPERADORA METROPOLITANA DE SERVICIOS DE AUTOBUSES (OMSA)</t>
  </si>
  <si>
    <t xml:space="preserve">2.4.2.2.04 </t>
  </si>
  <si>
    <t xml:space="preserve"> Transferencias corrientes a instituciones descentralizadas y autónomas no financieras para el pago de energía eléctrica</t>
  </si>
  <si>
    <t xml:space="preserve">0278 - </t>
  </si>
  <si>
    <t xml:space="preserve">2.4.2.2.05 </t>
  </si>
  <si>
    <t xml:space="preserve"> Transferencias corrientes a instituciones descentralizadas y autónomas no financieras para el pago de ASFL programadas</t>
  </si>
  <si>
    <t xml:space="preserve">0279 - </t>
  </si>
  <si>
    <t xml:space="preserve">2.4.2.3.01 </t>
  </si>
  <si>
    <t xml:space="preserve">2.4.2.3 </t>
  </si>
  <si>
    <t xml:space="preserve"> Transferencias corrientes a instituciones públicas de la seguridad social</t>
  </si>
  <si>
    <t xml:space="preserve"> Transferencias corrientes a instituciones públicas de la seguridad social para servicios personales</t>
  </si>
  <si>
    <t xml:space="preserve">0280 - </t>
  </si>
  <si>
    <t xml:space="preserve">2.4.2.3.02 </t>
  </si>
  <si>
    <t xml:space="preserve"> Otras transferencias corrientes a instituciones públicas de la seguridad social</t>
  </si>
  <si>
    <t xml:space="preserve">0281 - </t>
  </si>
  <si>
    <t xml:space="preserve">2.4.2.3.03 </t>
  </si>
  <si>
    <t xml:space="preserve"> Transferencias corrientes a instituciones públicas de la seguridad social para pago de electricidad no cortable</t>
  </si>
  <si>
    <t xml:space="preserve">0282 - </t>
  </si>
  <si>
    <t xml:space="preserve">2.4.2.3.04 </t>
  </si>
  <si>
    <t xml:space="preserve"> Transferencias corrientes a instituciones públicas para el seguro familiar de salud de los pensionados</t>
  </si>
  <si>
    <t xml:space="preserve">0283 - </t>
  </si>
  <si>
    <t xml:space="preserve">2.4.2.3.05 </t>
  </si>
  <si>
    <t xml:space="preserve"> Transferencias corrientes a instituciones públicas para el régimen contributivo subsidiado</t>
  </si>
  <si>
    <t xml:space="preserve">0284 - </t>
  </si>
  <si>
    <t xml:space="preserve">2.4.2.3.06 </t>
  </si>
  <si>
    <t xml:space="preserve"> Transferencias corrientes a instituciones públicas para el régimen subsidiado</t>
  </si>
  <si>
    <t xml:space="preserve">0285 - </t>
  </si>
  <si>
    <t xml:space="preserve">2.4.3.1.01 </t>
  </si>
  <si>
    <t xml:space="preserve">2.4.3 </t>
  </si>
  <si>
    <t xml:space="preserve"> TRANSFERENCIAS CORRIENTES A GOBIERNOS GENERALES LOCALES</t>
  </si>
  <si>
    <t xml:space="preserve">2.4.3.1 </t>
  </si>
  <si>
    <t xml:space="preserve"> Transferencias corrientes a gobiernos centrales municipales</t>
  </si>
  <si>
    <t xml:space="preserve"> Transferencias corrientes a gobiernos centrales municipales para servicios personales</t>
  </si>
  <si>
    <t xml:space="preserve">0286 - </t>
  </si>
  <si>
    <t xml:space="preserve">2.4.3.1.02 </t>
  </si>
  <si>
    <t xml:space="preserve"> Otras transferencias corrientes a gobiernos centrales municipales</t>
  </si>
  <si>
    <t xml:space="preserve">0287 - </t>
  </si>
  <si>
    <t xml:space="preserve">2.4.3.2.01 </t>
  </si>
  <si>
    <t xml:space="preserve">2.4.3.2 </t>
  </si>
  <si>
    <t xml:space="preserve"> Transferencias corrientes a instituciones descentralizadas municipales</t>
  </si>
  <si>
    <t xml:space="preserve"> Transferencias corrientes a instituciones descentralizadas municipales para servicios personales</t>
  </si>
  <si>
    <t xml:space="preserve">0288 - </t>
  </si>
  <si>
    <t xml:space="preserve">2.4.3.2.02 </t>
  </si>
  <si>
    <t xml:space="preserve"> Otras transferencias corrientes a instituciones descentralizadas municipales</t>
  </si>
  <si>
    <t xml:space="preserve">0289 - </t>
  </si>
  <si>
    <t xml:space="preserve">2.4.4.1.01 </t>
  </si>
  <si>
    <t xml:space="preserve">2.4.4 </t>
  </si>
  <si>
    <t xml:space="preserve"> TRANSFERENCIAS CORRIENTES A EMPRESAS PÚBLICAS NO FINANCIERAS</t>
  </si>
  <si>
    <t xml:space="preserve">2.4.4.1 </t>
  </si>
  <si>
    <t xml:space="preserve"> Transferencias corrientes a empresas públicas no financieras nacionales</t>
  </si>
  <si>
    <t xml:space="preserve"> Transferencias corrientes a empresas públicas no financieras nacionales para servicios personales</t>
  </si>
  <si>
    <t xml:space="preserve">0290 - </t>
  </si>
  <si>
    <t xml:space="preserve">2.4.4.1.02 </t>
  </si>
  <si>
    <t xml:space="preserve"> Otras transferencias corrientes a empresas públicas no financieras nacionales</t>
  </si>
  <si>
    <t xml:space="preserve">0291 - </t>
  </si>
  <si>
    <t xml:space="preserve">2.4.4.1.03 </t>
  </si>
  <si>
    <t xml:space="preserve"> Transferencias corrientes a empresas públicas no financieras nacionales para pago de electricidad no cortable</t>
  </si>
  <si>
    <t xml:space="preserve">0292 - </t>
  </si>
  <si>
    <t xml:space="preserve">2.4.4.1.05 </t>
  </si>
  <si>
    <t xml:space="preserve"> Transferencias corrientes a empresas públicas no financieras para el pago de energía eléctrica</t>
  </si>
  <si>
    <t xml:space="preserve">0293 - </t>
  </si>
  <si>
    <t xml:space="preserve">2.4.4.1.06 </t>
  </si>
  <si>
    <t xml:space="preserve"> Transferencias corrientes a empresas públicas no financieras nacionales para fideicomiso</t>
  </si>
  <si>
    <t xml:space="preserve">0294 - </t>
  </si>
  <si>
    <t xml:space="preserve">2.4.4.2.01 </t>
  </si>
  <si>
    <t xml:space="preserve">2.4.4.2 </t>
  </si>
  <si>
    <t xml:space="preserve"> Transferencias corrientes a empresas públicas no financieras municipales</t>
  </si>
  <si>
    <t xml:space="preserve"> Transferencias corrientes a empresas públicas no financieras municipales para servicios personales</t>
  </si>
  <si>
    <t xml:space="preserve">0295 - </t>
  </si>
  <si>
    <t xml:space="preserve">2.4.4.2.02 </t>
  </si>
  <si>
    <t xml:space="preserve"> Otras transferencias corrientes a empresas públicas no financieras municipales</t>
  </si>
  <si>
    <t xml:space="preserve">0296 - </t>
  </si>
  <si>
    <t xml:space="preserve">2.4.5.1.01 </t>
  </si>
  <si>
    <t xml:space="preserve">2.4.5 </t>
  </si>
  <si>
    <t xml:space="preserve"> TRANSFERENCIAS CORRIENTES A INSTITUCIONES PÚBLICAS FINANCIERAS</t>
  </si>
  <si>
    <t xml:space="preserve">2.4.5.1 </t>
  </si>
  <si>
    <t xml:space="preserve"> Transferencias corrientes a instituciones públicas financieras no monetarias</t>
  </si>
  <si>
    <t xml:space="preserve"> Transferencias corrientes a instituciones públicas financieras no monetarias para servicios personales</t>
  </si>
  <si>
    <t xml:space="preserve">0297 - </t>
  </si>
  <si>
    <t xml:space="preserve">2.4.5.1.02 </t>
  </si>
  <si>
    <t xml:space="preserve"> Otras transferencias corrientes a instituciones públicas financieras no monetarias</t>
  </si>
  <si>
    <t xml:space="preserve">0298 - </t>
  </si>
  <si>
    <t xml:space="preserve">2.4.5.2.01 </t>
  </si>
  <si>
    <t xml:space="preserve">2.4.5.2 </t>
  </si>
  <si>
    <t xml:space="preserve"> Transferencias corrientes a instituciones públicas financieras monetarias</t>
  </si>
  <si>
    <t xml:space="preserve"> Transferencias corrientes a instituciones públicas financieras monetarias para servicios personales</t>
  </si>
  <si>
    <t xml:space="preserve">0299 - </t>
  </si>
  <si>
    <t xml:space="preserve">2.4.5.2.02 </t>
  </si>
  <si>
    <t xml:space="preserve"> Otras transferencias corrientes a instituciones públicas financieras monetarias</t>
  </si>
  <si>
    <t xml:space="preserve">0300 - </t>
  </si>
  <si>
    <t xml:space="preserve">2.4.5.2.03 </t>
  </si>
  <si>
    <t xml:space="preserve"> Transferencias corrientes a instituciones públicas financieras monetarias, pago de recapitalización</t>
  </si>
  <si>
    <t xml:space="preserve">0301 - </t>
  </si>
  <si>
    <t xml:space="preserve">2.4.6.1.01 </t>
  </si>
  <si>
    <t xml:space="preserve">2.4.6 </t>
  </si>
  <si>
    <t xml:space="preserve"> SUBVENCIONES</t>
  </si>
  <si>
    <t xml:space="preserve">2.4.6.1 </t>
  </si>
  <si>
    <t xml:space="preserve"> Subvenciones a empresas del sector privado</t>
  </si>
  <si>
    <t xml:space="preserve">0302 - </t>
  </si>
  <si>
    <t xml:space="preserve">2.4.6.2.01 </t>
  </si>
  <si>
    <t xml:space="preserve">2.4.6.2 </t>
  </si>
  <si>
    <t xml:space="preserve"> Subvenciones a empresas y cuasiempresas públicas no financieras</t>
  </si>
  <si>
    <t xml:space="preserve"> Subvenciones a Empresas y Cuasiempresas Públicas no Financieras</t>
  </si>
  <si>
    <t xml:space="preserve">0303 - </t>
  </si>
  <si>
    <t xml:space="preserve">2.4.6.3.01 </t>
  </si>
  <si>
    <t xml:space="preserve">2.4.6.3 </t>
  </si>
  <si>
    <t xml:space="preserve"> Subvenciones a instituciones públicas financieras no monetarias</t>
  </si>
  <si>
    <t xml:space="preserve"> Subvenciones a Instituciones Públicas Financieras no Monetarias</t>
  </si>
  <si>
    <t xml:space="preserve">0304 - </t>
  </si>
  <si>
    <t xml:space="preserve">2.4.7.1.01 </t>
  </si>
  <si>
    <t xml:space="preserve">2.4.7 </t>
  </si>
  <si>
    <t xml:space="preserve"> TRANSFERENCIAS CORRIENTES AL SECTOR EXTERNO</t>
  </si>
  <si>
    <t xml:space="preserve">2.4.7.1 </t>
  </si>
  <si>
    <t xml:space="preserve"> Transferencias corrientes a gobiernos extranjeros</t>
  </si>
  <si>
    <t xml:space="preserve"> Transferencias corrientes a Gobiernos Extranjeros</t>
  </si>
  <si>
    <t xml:space="preserve">0305 - </t>
  </si>
  <si>
    <t xml:space="preserve">2.4.7.2.01 </t>
  </si>
  <si>
    <t xml:space="preserve">2.4.7.2 </t>
  </si>
  <si>
    <t xml:space="preserve"> Transferencias corrientes a organismos internacionales</t>
  </si>
  <si>
    <t xml:space="preserve"> Transferencias corrientes a Organismos Internacionales</t>
  </si>
  <si>
    <t xml:space="preserve">0306 - </t>
  </si>
  <si>
    <t xml:space="preserve">2.4.7.3.01 </t>
  </si>
  <si>
    <t xml:space="preserve">2.4.7.3 </t>
  </si>
  <si>
    <t xml:space="preserve"> Transferencias corrientes al sector privado externo</t>
  </si>
  <si>
    <t xml:space="preserve"> Transferencias corrientes al Sector Privado Externo</t>
  </si>
  <si>
    <t xml:space="preserve">0307 - </t>
  </si>
  <si>
    <t xml:space="preserve">2.4.9.1.01 </t>
  </si>
  <si>
    <t xml:space="preserve">2.4.9 </t>
  </si>
  <si>
    <t xml:space="preserve"> TRANSFERENCIAS CORRIENTES A OTRAS INSTITUCIONES PÚBLICAS</t>
  </si>
  <si>
    <t xml:space="preserve">2.4.9.1 </t>
  </si>
  <si>
    <t xml:space="preserve"> Transferencias corrientes destinadas a otras instituciones públicas[1]</t>
  </si>
  <si>
    <t xml:space="preserve"> Transferencias corrientes destinadas a otras instituciones públicas</t>
  </si>
  <si>
    <t xml:space="preserve">0308 - </t>
  </si>
  <si>
    <t xml:space="preserve">2.4.9.1.02 </t>
  </si>
  <si>
    <t xml:space="preserve"> Transferencias corrientes a otras instituciones públicas destinadas a remuneraciones</t>
  </si>
  <si>
    <t xml:space="preserve">0309 - </t>
  </si>
  <si>
    <t xml:space="preserve">2.4.9.1.03 </t>
  </si>
  <si>
    <t xml:space="preserve"> Transferencias corrientes a otras instituciones públicas destinadas a gastos en bienes y servicios</t>
  </si>
  <si>
    <t xml:space="preserve">0310 - </t>
  </si>
  <si>
    <t xml:space="preserve">2.4.9.2.01 </t>
  </si>
  <si>
    <t xml:space="preserve">2.4.9.2 </t>
  </si>
  <si>
    <t xml:space="preserve"> Sueldo en las transferencias a otras instituciones públicas</t>
  </si>
  <si>
    <t xml:space="preserve">0311 - </t>
  </si>
  <si>
    <t xml:space="preserve">2.4.9.3.01 </t>
  </si>
  <si>
    <t xml:space="preserve">2.4.9.3 </t>
  </si>
  <si>
    <t xml:space="preserve"> Gasto en las transferencias a otras instituciones públicas</t>
  </si>
  <si>
    <t xml:space="preserve">0312 - </t>
  </si>
  <si>
    <t xml:space="preserve">2.4.9.4.01 </t>
  </si>
  <si>
    <t xml:space="preserve">2.4.9.4 </t>
  </si>
  <si>
    <t xml:space="preserve"> Electricidad no cortable en las transferencias a otras instituciones públicas</t>
  </si>
  <si>
    <t xml:space="preserve">0313 - </t>
  </si>
  <si>
    <t xml:space="preserve">2.5.1.1.01 </t>
  </si>
  <si>
    <t xml:space="preserve"> TRANSFERENCIAS DE CAPITAL</t>
  </si>
  <si>
    <t xml:space="preserve">2.5.1 </t>
  </si>
  <si>
    <t xml:space="preserve"> TRANSFERENCIAS DE CAPITAL AL SECTOR PRIVADO</t>
  </si>
  <si>
    <t xml:space="preserve">2.5.1.1 </t>
  </si>
  <si>
    <t xml:space="preserve"> Transferencias de capital a hogares y personas</t>
  </si>
  <si>
    <t xml:space="preserve">0314 - </t>
  </si>
  <si>
    <t xml:space="preserve">2.5.1.2.01 </t>
  </si>
  <si>
    <t xml:space="preserve">2.5.1.2 </t>
  </si>
  <si>
    <t xml:space="preserve"> Transferencias de capital a asociaciones privadas sin fines de lucro</t>
  </si>
  <si>
    <t xml:space="preserve"> Transferencias de capital a Asociaciones Privadas sin Fines de Lucro</t>
  </si>
  <si>
    <t xml:space="preserve">0315 - </t>
  </si>
  <si>
    <t xml:space="preserve">2.5.1.2.02 </t>
  </si>
  <si>
    <t xml:space="preserve"> Transferencias de capital a federaciones deportivas</t>
  </si>
  <si>
    <t xml:space="preserve">0316 - </t>
  </si>
  <si>
    <t xml:space="preserve">2.5.1.3.01 </t>
  </si>
  <si>
    <t xml:space="preserve">2.5.1.3 </t>
  </si>
  <si>
    <t xml:space="preserve"> Transferencias de capital a empresas del sector privado interno</t>
  </si>
  <si>
    <t xml:space="preserve">0317 - </t>
  </si>
  <si>
    <t xml:space="preserve">2.5.2.1.01 </t>
  </si>
  <si>
    <t xml:space="preserve">2.5.2 </t>
  </si>
  <si>
    <t xml:space="preserve"> TRANSFERENCIAS DE CAPITAL AL GOBIERNO GENERAL NACIONAL</t>
  </si>
  <si>
    <t xml:space="preserve">2.5.2.1 </t>
  </si>
  <si>
    <t xml:space="preserve"> Aportaciones de capital a instituciones del gobierno central</t>
  </si>
  <si>
    <t xml:space="preserve"> Aportaciones de capital al Poder Legislativo</t>
  </si>
  <si>
    <t xml:space="preserve">0318 - </t>
  </si>
  <si>
    <t xml:space="preserve">2.5.2.1.02 </t>
  </si>
  <si>
    <t xml:space="preserve"> Aportaciones de capital al Poder Ejecutivo</t>
  </si>
  <si>
    <t xml:space="preserve">0319 - </t>
  </si>
  <si>
    <t xml:space="preserve">2.5.2.2.01 </t>
  </si>
  <si>
    <t xml:space="preserve">2.5.2.2 </t>
  </si>
  <si>
    <t xml:space="preserve"> Transferencias de capital a las instituciones descentralizadas y autónomas no financieras</t>
  </si>
  <si>
    <t xml:space="preserve"> Transferencias de capital a instituciones descentralizadas y autónomas no financieras para proyectos de inversión</t>
  </si>
  <si>
    <t xml:space="preserve">0320 - </t>
  </si>
  <si>
    <t xml:space="preserve">2.5.2.2.02 </t>
  </si>
  <si>
    <t xml:space="preserve"> Otras transferencias de capital a instituciones descentralizadas y autónomas no financieras</t>
  </si>
  <si>
    <t xml:space="preserve">0321 - </t>
  </si>
  <si>
    <t xml:space="preserve">2.5.2.3.01 </t>
  </si>
  <si>
    <t xml:space="preserve">2.5.2.3 </t>
  </si>
  <si>
    <t xml:space="preserve"> Transferencias de capital a instituciones públicas de la seguridad social</t>
  </si>
  <si>
    <t xml:space="preserve"> Transferencias de capital a instituciones públicas de la seguridad social para proyectos de inversión</t>
  </si>
  <si>
    <t xml:space="preserve">0322 - </t>
  </si>
  <si>
    <t xml:space="preserve">2.5.2.3.02 </t>
  </si>
  <si>
    <t xml:space="preserve"> Otras transferencias de capital instituciones públicas de la seguridad social</t>
  </si>
  <si>
    <t xml:space="preserve">0323 - </t>
  </si>
  <si>
    <t xml:space="preserve">2.5.3.1.01 </t>
  </si>
  <si>
    <t xml:space="preserve">2.5.3 </t>
  </si>
  <si>
    <t xml:space="preserve"> TRANSFERENCIAS DE CAPITAL A GOBIERNOS GENERALES LOCALES</t>
  </si>
  <si>
    <t xml:space="preserve">2.5.3.1 </t>
  </si>
  <si>
    <t xml:space="preserve"> Transferencias de capital a gobiernos centrales municipales</t>
  </si>
  <si>
    <t xml:space="preserve"> Transferencias de capital a gobiernos centrales municipales para proyectos de inversión</t>
  </si>
  <si>
    <t xml:space="preserve">0324 - </t>
  </si>
  <si>
    <t xml:space="preserve">2.5.3.1.02 </t>
  </si>
  <si>
    <t xml:space="preserve"> Otras transferencias de capital a gobiernos centrales municipales</t>
  </si>
  <si>
    <t xml:space="preserve">0325 - </t>
  </si>
  <si>
    <t xml:space="preserve">2.5.3.2.01 </t>
  </si>
  <si>
    <t xml:space="preserve">2.5.3.2 </t>
  </si>
  <si>
    <t xml:space="preserve"> Transferencias de capital a instituciones descentralizadas municipales</t>
  </si>
  <si>
    <t xml:space="preserve"> Transferencias de capital a instituciones descentralizadas municipales para proyectos de inversión</t>
  </si>
  <si>
    <t xml:space="preserve">0326 - </t>
  </si>
  <si>
    <t xml:space="preserve">2.5.3.2.02 </t>
  </si>
  <si>
    <t xml:space="preserve"> Otras transferencias de capital a instituciones descentralizadas municipales</t>
  </si>
  <si>
    <t xml:space="preserve">0327 - </t>
  </si>
  <si>
    <t xml:space="preserve">2.5.4.1.01 </t>
  </si>
  <si>
    <t xml:space="preserve">2.5.4 </t>
  </si>
  <si>
    <t xml:space="preserve"> TRANSFERENCIAS DE CAPITAL A EMPRESAS PÚBLICAS NO FINANCIERAS</t>
  </si>
  <si>
    <t xml:space="preserve">2.5.4.1 </t>
  </si>
  <si>
    <t xml:space="preserve"> Transferencias de capital a empresas públicas no financieras nacionales</t>
  </si>
  <si>
    <t xml:space="preserve"> Transferencias de capital a empresas públicas no financieras nacionales para proyectos de inversión</t>
  </si>
  <si>
    <t xml:space="preserve">0328 - </t>
  </si>
  <si>
    <t xml:space="preserve">2.5.4.1.02 </t>
  </si>
  <si>
    <t xml:space="preserve"> Otras transferencias de capital a empresas públicas no financieras nacionales</t>
  </si>
  <si>
    <t xml:space="preserve">0329 - </t>
  </si>
  <si>
    <t xml:space="preserve">2.5.4.1.03 </t>
  </si>
  <si>
    <t xml:space="preserve"> Transferencias de capital a empresas públicas no financieras nacionales para fideicomiso</t>
  </si>
  <si>
    <t xml:space="preserve">0330 - </t>
  </si>
  <si>
    <t xml:space="preserve">2.5.4.2.01 </t>
  </si>
  <si>
    <t xml:space="preserve">2.5.4.2 </t>
  </si>
  <si>
    <t xml:space="preserve"> Transferencias de capital a empresas públicas no financieras municipales</t>
  </si>
  <si>
    <t xml:space="preserve"> Transferencias de capital a empresas públicas no financieras municipales para proyectos de inversión</t>
  </si>
  <si>
    <t xml:space="preserve">0331 - </t>
  </si>
  <si>
    <t xml:space="preserve">2.5.4.2.02 </t>
  </si>
  <si>
    <t xml:space="preserve"> Otras transferencias de capital a empresas públicas no financieras municipales</t>
  </si>
  <si>
    <t xml:space="preserve">0332 - </t>
  </si>
  <si>
    <t xml:space="preserve">2.5.5.1.01 </t>
  </si>
  <si>
    <t xml:space="preserve">2.5.5 </t>
  </si>
  <si>
    <t xml:space="preserve"> TRANSFERENCIAS DE CAPITAL A INSTITUCIONES PÚBLICAS FINANCIERAS</t>
  </si>
  <si>
    <t xml:space="preserve">2.5.5.1 </t>
  </si>
  <si>
    <t xml:space="preserve"> Transferencias de capital a instituciones públicas financieras no monetarias</t>
  </si>
  <si>
    <t xml:space="preserve"> Transferencias de capital a instituciones públicas financieras no monetarias para proyectos de inversión</t>
  </si>
  <si>
    <t xml:space="preserve">0333 - </t>
  </si>
  <si>
    <t xml:space="preserve">2.5.5.1.02 </t>
  </si>
  <si>
    <t xml:space="preserve"> Otras transferencias de capital a instituciones públicas financieras no monetarias</t>
  </si>
  <si>
    <t xml:space="preserve">0334 - </t>
  </si>
  <si>
    <t xml:space="preserve">2.5.5.2.01 </t>
  </si>
  <si>
    <t xml:space="preserve">2.5.5.2 </t>
  </si>
  <si>
    <t xml:space="preserve"> Transferencias de capital a instituciones públicas financieras monetarias</t>
  </si>
  <si>
    <t xml:space="preserve"> Transferencias de capital a instituciones públicas financieras monetarias para proyectos de inversión</t>
  </si>
  <si>
    <t xml:space="preserve">0335 - </t>
  </si>
  <si>
    <t xml:space="preserve">2.5.6.1.01 </t>
  </si>
  <si>
    <t xml:space="preserve">2.5.6 </t>
  </si>
  <si>
    <t xml:space="preserve"> TRANSFERENCIAS DE CAPITAL AL SECTOR EXTERNO</t>
  </si>
  <si>
    <t xml:space="preserve">2.5.6.1 </t>
  </si>
  <si>
    <t xml:space="preserve"> Transferencias de capital a gobiernos extranjeros</t>
  </si>
  <si>
    <t xml:space="preserve"> Transferencias de capital a Gobiernos Extranjeros</t>
  </si>
  <si>
    <t xml:space="preserve">0336 - </t>
  </si>
  <si>
    <t xml:space="preserve">2.5.6.2.01 </t>
  </si>
  <si>
    <t xml:space="preserve">2.5.6.2 </t>
  </si>
  <si>
    <t xml:space="preserve"> Transferencias de capital a organismos internacionales</t>
  </si>
  <si>
    <t xml:space="preserve"> Transferencias de capital a Organismos Internacionales</t>
  </si>
  <si>
    <t xml:space="preserve">0337 - </t>
  </si>
  <si>
    <t xml:space="preserve">2.5.6.3.01 </t>
  </si>
  <si>
    <t xml:space="preserve">2.5.6.3 </t>
  </si>
  <si>
    <t xml:space="preserve"> Transferencias de capital al sector privado externo</t>
  </si>
  <si>
    <t xml:space="preserve"> Transferencias de capital al Sector Privado Externo</t>
  </si>
  <si>
    <t xml:space="preserve">0338 - </t>
  </si>
  <si>
    <t xml:space="preserve">2.5.9.1.01 </t>
  </si>
  <si>
    <t xml:space="preserve">2.5.9 </t>
  </si>
  <si>
    <t xml:space="preserve"> TRANSFERENCIAS DE CAPITAL A OTRAS INSTITUCIONES PÚBLICAS</t>
  </si>
  <si>
    <t xml:space="preserve">2.5.9.1 </t>
  </si>
  <si>
    <t xml:space="preserve"> Transferencias de capital a otras instituciones públicas</t>
  </si>
  <si>
    <t xml:space="preserve"> Transferencias de Capital destinada a otras Instituciones Públicas</t>
  </si>
  <si>
    <t xml:space="preserve">0339 - </t>
  </si>
  <si>
    <t xml:space="preserve">2.5.9.2.01 </t>
  </si>
  <si>
    <t xml:space="preserve">2.5.9.2 </t>
  </si>
  <si>
    <t xml:space="preserve"> Transferencia de capital para bienes de reposición de activos</t>
  </si>
  <si>
    <t xml:space="preserve"> Transferencia de Capital para Bienes de reposición de activos</t>
  </si>
  <si>
    <t xml:space="preserve">0340 - </t>
  </si>
  <si>
    <t xml:space="preserve">2.5.9.3.01 </t>
  </si>
  <si>
    <t xml:space="preserve">2.5.9.3 </t>
  </si>
  <si>
    <t xml:space="preserve"> Transferencia de capital para inversión en proyectos</t>
  </si>
  <si>
    <t xml:space="preserve"> Transferencia de Capital para Inversión en proyectos</t>
  </si>
  <si>
    <t xml:space="preserve">0341 - </t>
  </si>
  <si>
    <t xml:space="preserve"> BIENES MUEBLES, INMUEBLES E INTANGIBLES</t>
  </si>
  <si>
    <t xml:space="preserve">2.6.1 </t>
  </si>
  <si>
    <t xml:space="preserve"> MOBILIARIO Y EQUIPO</t>
  </si>
  <si>
    <t xml:space="preserve">2.6.1.1 </t>
  </si>
  <si>
    <t xml:space="preserve"> Muebles, equipos de oficina y estantería</t>
  </si>
  <si>
    <t xml:space="preserve">0342 - </t>
  </si>
  <si>
    <t xml:space="preserve">2.6.1.2.01 </t>
  </si>
  <si>
    <t xml:space="preserve">2.6.1.2 </t>
  </si>
  <si>
    <t xml:space="preserve"> Muebles de alojamiento</t>
  </si>
  <si>
    <t xml:space="preserve">0343 - </t>
  </si>
  <si>
    <t xml:space="preserve">2.6.1.3 </t>
  </si>
  <si>
    <t xml:space="preserve"> Equipos de tecnología de la información y comunicación</t>
  </si>
  <si>
    <t xml:space="preserve">0344 - </t>
  </si>
  <si>
    <t xml:space="preserve">2.6.1.4.01 </t>
  </si>
  <si>
    <t xml:space="preserve">2.6.1.4 </t>
  </si>
  <si>
    <t xml:space="preserve"> Electrodomésticos</t>
  </si>
  <si>
    <t xml:space="preserve">0345 - </t>
  </si>
  <si>
    <t xml:space="preserve">2.6.1.9 </t>
  </si>
  <si>
    <t xml:space="preserve"> Otros mobiliarios y equipos no identificados precedentemente</t>
  </si>
  <si>
    <t xml:space="preserve"> Otros Mobiliarios y Equipos no Identificados Precedentemente</t>
  </si>
  <si>
    <t xml:space="preserve">0346 - </t>
  </si>
  <si>
    <t xml:space="preserve">2.6.2.1.01 </t>
  </si>
  <si>
    <t xml:space="preserve">2.6.2 </t>
  </si>
  <si>
    <t xml:space="preserve"> MOBILIARIO Y EQUIPO DE AUDIO, AUDIOVISUAL, RECREATIVO Y EDUCACIONAL</t>
  </si>
  <si>
    <t xml:space="preserve">2.6.2.1 </t>
  </si>
  <si>
    <t xml:space="preserve"> Equipos y aparatos audiovisuales</t>
  </si>
  <si>
    <t xml:space="preserve"> Equipos y Aparatos Audiovisuales</t>
  </si>
  <si>
    <t xml:space="preserve">0347 - </t>
  </si>
  <si>
    <t xml:space="preserve">2.6.2.2.01 </t>
  </si>
  <si>
    <t xml:space="preserve">2.6.2.2 </t>
  </si>
  <si>
    <t xml:space="preserve"> Aparatos deportivos</t>
  </si>
  <si>
    <t xml:space="preserve">0348 - </t>
  </si>
  <si>
    <t xml:space="preserve">2.6.2.3 </t>
  </si>
  <si>
    <t xml:space="preserve"> Cámaras fotográficas y de video</t>
  </si>
  <si>
    <t xml:space="preserve">0349 - </t>
  </si>
  <si>
    <t xml:space="preserve">2.6.2.4.01 </t>
  </si>
  <si>
    <t xml:space="preserve">2.6.2.4 </t>
  </si>
  <si>
    <t xml:space="preserve"> Mobiliario y equipo educacional y recreativo</t>
  </si>
  <si>
    <t xml:space="preserve">0350 - </t>
  </si>
  <si>
    <t xml:space="preserve">2.6.3.1.01 </t>
  </si>
  <si>
    <t xml:space="preserve">2.6.3 </t>
  </si>
  <si>
    <t xml:space="preserve"> EQUIPO E INSTRUMENTAL, CIENTÍFICO Y LABORATORIO</t>
  </si>
  <si>
    <t xml:space="preserve">2.6.3.1 </t>
  </si>
  <si>
    <t xml:space="preserve"> Equipo médico y de laboratorio</t>
  </si>
  <si>
    <t xml:space="preserve">0351 - </t>
  </si>
  <si>
    <t xml:space="preserve">2.6.3.2 </t>
  </si>
  <si>
    <t xml:space="preserve"> Instrumental médico y de laboratorio</t>
  </si>
  <si>
    <t xml:space="preserve">0352 - </t>
  </si>
  <si>
    <t xml:space="preserve">2.6.3.3.01 </t>
  </si>
  <si>
    <t xml:space="preserve">2.6.3.3 </t>
  </si>
  <si>
    <t xml:space="preserve"> Equipo veterinario</t>
  </si>
  <si>
    <t xml:space="preserve">0353 - </t>
  </si>
  <si>
    <t xml:space="preserve">2.6.3.4.01 </t>
  </si>
  <si>
    <t xml:space="preserve">2.6.3.4 </t>
  </si>
  <si>
    <t xml:space="preserve"> EQUIPO E INSTRUMENTOS DE MEDICIÓN CIENTÍFICA</t>
  </si>
  <si>
    <t xml:space="preserve"> Equipos e instrumentos de medición científica</t>
  </si>
  <si>
    <t xml:space="preserve">0354 - </t>
  </si>
  <si>
    <t xml:space="preserve">2.6.4 </t>
  </si>
  <si>
    <t xml:space="preserve"> VEHÍCULOS Y EQUIPO DE TRANSPORTE, TRACCIÓN Y ELEVACIÓN</t>
  </si>
  <si>
    <t xml:space="preserve">2.6.4.1 </t>
  </si>
  <si>
    <t xml:space="preserve"> Automóviles y camiones</t>
  </si>
  <si>
    <t xml:space="preserve">0355 - </t>
  </si>
  <si>
    <t xml:space="preserve">2.6.4.2.01 </t>
  </si>
  <si>
    <t xml:space="preserve">2.6.4.2 </t>
  </si>
  <si>
    <t xml:space="preserve"> Carrocerías y remolques</t>
  </si>
  <si>
    <t xml:space="preserve">0356 - </t>
  </si>
  <si>
    <t xml:space="preserve">2.6.4.3.01 </t>
  </si>
  <si>
    <t xml:space="preserve">2.6.4.3 </t>
  </si>
  <si>
    <t xml:space="preserve"> Equipo aeronáutico</t>
  </si>
  <si>
    <t xml:space="preserve">0357 - </t>
  </si>
  <si>
    <t xml:space="preserve">2.6.4.4.01 </t>
  </si>
  <si>
    <t xml:space="preserve">2.6.4.4 </t>
  </si>
  <si>
    <t xml:space="preserve"> Equipo ferroviario</t>
  </si>
  <si>
    <t xml:space="preserve">0358 - </t>
  </si>
  <si>
    <t xml:space="preserve">2.6.4.5.01 </t>
  </si>
  <si>
    <t xml:space="preserve">2.6.4.5 </t>
  </si>
  <si>
    <t xml:space="preserve"> Embarcaciones</t>
  </si>
  <si>
    <t xml:space="preserve">0359 - </t>
  </si>
  <si>
    <t xml:space="preserve">2.6.4.6.01 </t>
  </si>
  <si>
    <t xml:space="preserve">2.6.4.6 </t>
  </si>
  <si>
    <t xml:space="preserve"> Equipo de tracción</t>
  </si>
  <si>
    <t xml:space="preserve">0360 - </t>
  </si>
  <si>
    <t xml:space="preserve">2.6.4.7.01 </t>
  </si>
  <si>
    <t xml:space="preserve">2.6.4.7 </t>
  </si>
  <si>
    <t xml:space="preserve"> Equipo de elevación</t>
  </si>
  <si>
    <t xml:space="preserve">0361 - </t>
  </si>
  <si>
    <t xml:space="preserve">2.6.4.8.01 </t>
  </si>
  <si>
    <t xml:space="preserve">2.6.4.8 </t>
  </si>
  <si>
    <t xml:space="preserve"> Otros equipos de transporte</t>
  </si>
  <si>
    <t xml:space="preserve">0362 - </t>
  </si>
  <si>
    <t xml:space="preserve">2.6.5.1.01 </t>
  </si>
  <si>
    <t xml:space="preserve">2.6.5 </t>
  </si>
  <si>
    <t xml:space="preserve"> MAQUINARIA, OTROS EQUIPOS Y HERRAMIENTAS</t>
  </si>
  <si>
    <t xml:space="preserve">2.6.5.1 </t>
  </si>
  <si>
    <t xml:space="preserve"> Maquinaria y equipo agropecuario</t>
  </si>
  <si>
    <t xml:space="preserve">0363 - </t>
  </si>
  <si>
    <t xml:space="preserve">2.6.5.2 </t>
  </si>
  <si>
    <t xml:space="preserve"> Maquinaria y equipo industrial</t>
  </si>
  <si>
    <t xml:space="preserve">0364 - </t>
  </si>
  <si>
    <t xml:space="preserve">2.6.5.2.02 </t>
  </si>
  <si>
    <t xml:space="preserve"> Maquinaria y equipos para el tratamiento y suministro de agua</t>
  </si>
  <si>
    <t xml:space="preserve">0365 - </t>
  </si>
  <si>
    <t xml:space="preserve">2.6.5.3.01 </t>
  </si>
  <si>
    <t xml:space="preserve">2.6.5.3 </t>
  </si>
  <si>
    <t xml:space="preserve"> Maquinaria y equipo de construcción</t>
  </si>
  <si>
    <t xml:space="preserve">0366 - </t>
  </si>
  <si>
    <t xml:space="preserve">2.6.5.4.01 </t>
  </si>
  <si>
    <t xml:space="preserve">2.6.5.4 </t>
  </si>
  <si>
    <t xml:space="preserve"> Sistemas y equipos de climatización</t>
  </si>
  <si>
    <t xml:space="preserve">0367 - </t>
  </si>
  <si>
    <t xml:space="preserve">2.6.5.4.02 </t>
  </si>
  <si>
    <t xml:space="preserve"> Equipos de climatización</t>
  </si>
  <si>
    <t xml:space="preserve">0368 - </t>
  </si>
  <si>
    <t xml:space="preserve">2.6.5.5 </t>
  </si>
  <si>
    <t xml:space="preserve"> Equipo de comunicación, telecomunicaciones y señalamiento</t>
  </si>
  <si>
    <t xml:space="preserve">0369 - </t>
  </si>
  <si>
    <t xml:space="preserve">2.6.5.6.01 </t>
  </si>
  <si>
    <t xml:space="preserve">2.6.5.6 </t>
  </si>
  <si>
    <t xml:space="preserve"> Equipo de generación eléctrica y a fines</t>
  </si>
  <si>
    <t xml:space="preserve">0370 - </t>
  </si>
  <si>
    <t xml:space="preserve">2.6.5.7.01 </t>
  </si>
  <si>
    <t xml:space="preserve">2.6.5.7 </t>
  </si>
  <si>
    <t xml:space="preserve"> Máquinas-herramientas</t>
  </si>
  <si>
    <t xml:space="preserve">0371 - </t>
  </si>
  <si>
    <t xml:space="preserve">2.6.5.8.01 </t>
  </si>
  <si>
    <t xml:space="preserve">2.6.5.8 </t>
  </si>
  <si>
    <t xml:space="preserve"> Otros equipos</t>
  </si>
  <si>
    <t xml:space="preserve">0372 - </t>
  </si>
  <si>
    <t xml:space="preserve">2.6.6.1.01 </t>
  </si>
  <si>
    <t xml:space="preserve">2.6.6 </t>
  </si>
  <si>
    <t xml:space="preserve"> EQUIPOS DE DEFENSA Y SEGURIDAD</t>
  </si>
  <si>
    <t xml:space="preserve">2.6.6.1 </t>
  </si>
  <si>
    <t xml:space="preserve"> Equipos de defensa</t>
  </si>
  <si>
    <t xml:space="preserve">0373 - </t>
  </si>
  <si>
    <t xml:space="preserve">2.6.6.2.01 </t>
  </si>
  <si>
    <t xml:space="preserve">2.6.6.2 </t>
  </si>
  <si>
    <t xml:space="preserve"> Equipos de seguridad</t>
  </si>
  <si>
    <t xml:space="preserve">0374 - </t>
  </si>
  <si>
    <t xml:space="preserve">2.6.7.1.01 </t>
  </si>
  <si>
    <t xml:space="preserve">2.6.7 </t>
  </si>
  <si>
    <t xml:space="preserve"> ACTIVOS BIOLÓGICOS</t>
  </si>
  <si>
    <t xml:space="preserve">2.6.7.1 </t>
  </si>
  <si>
    <t xml:space="preserve"> Bovinos</t>
  </si>
  <si>
    <t xml:space="preserve">0375 - </t>
  </si>
  <si>
    <t xml:space="preserve">2.6.7.2.01 </t>
  </si>
  <si>
    <t xml:space="preserve">2.6.7.2 </t>
  </si>
  <si>
    <t xml:space="preserve"> Porcinos</t>
  </si>
  <si>
    <t xml:space="preserve">0376 - </t>
  </si>
  <si>
    <t xml:space="preserve">2.6.7.3.01 </t>
  </si>
  <si>
    <t xml:space="preserve">2.6.7.3 </t>
  </si>
  <si>
    <t xml:space="preserve"> Aves</t>
  </si>
  <si>
    <t xml:space="preserve">0377 - </t>
  </si>
  <si>
    <t xml:space="preserve">2.6.7.4.01 </t>
  </si>
  <si>
    <t xml:space="preserve">2.6.7.4 </t>
  </si>
  <si>
    <t xml:space="preserve"> Ovinos y caprinos</t>
  </si>
  <si>
    <t xml:space="preserve">0378 - </t>
  </si>
  <si>
    <t xml:space="preserve">2.6.7.5.01 </t>
  </si>
  <si>
    <t xml:space="preserve">2.6.7.5 </t>
  </si>
  <si>
    <t xml:space="preserve"> Peces y acuicultura</t>
  </si>
  <si>
    <t xml:space="preserve">0379 - </t>
  </si>
  <si>
    <t xml:space="preserve">2.6.7.6.01 </t>
  </si>
  <si>
    <t xml:space="preserve">2.6.7.6 </t>
  </si>
  <si>
    <t xml:space="preserve"> Equinos</t>
  </si>
  <si>
    <t xml:space="preserve">0380 - </t>
  </si>
  <si>
    <t xml:space="preserve">2.6.7.7.01 </t>
  </si>
  <si>
    <t xml:space="preserve">2.6.7.7 </t>
  </si>
  <si>
    <t xml:space="preserve"> Especies menores y de zoológico</t>
  </si>
  <si>
    <t xml:space="preserve">0381 - </t>
  </si>
  <si>
    <t xml:space="preserve">2.6.7.8.01 </t>
  </si>
  <si>
    <t xml:space="preserve">2.6.7.8 </t>
  </si>
  <si>
    <t xml:space="preserve"> Otros activos biológicos que generan producción recurrente</t>
  </si>
  <si>
    <t xml:space="preserve">0382 - </t>
  </si>
  <si>
    <t xml:space="preserve">2.6.7.9.01 </t>
  </si>
  <si>
    <t xml:space="preserve">2.6.7.9 </t>
  </si>
  <si>
    <t xml:space="preserve"> Semillas, cultivos, plantas y árboles que generan productos recurrentes</t>
  </si>
  <si>
    <t xml:space="preserve">0383 - </t>
  </si>
  <si>
    <t xml:space="preserve">2.6.8.1.01 </t>
  </si>
  <si>
    <t xml:space="preserve">2.6.8 </t>
  </si>
  <si>
    <t xml:space="preserve"> BIENES INTANGIBLES</t>
  </si>
  <si>
    <t xml:space="preserve">2.6.8.1 </t>
  </si>
  <si>
    <t xml:space="preserve"> Investigación y desarrollo</t>
  </si>
  <si>
    <t xml:space="preserve">0384 - </t>
  </si>
  <si>
    <t xml:space="preserve">2.6.8.2.01 </t>
  </si>
  <si>
    <t xml:space="preserve">2.6.8.2 </t>
  </si>
  <si>
    <t xml:space="preserve"> Exploración y evaluación minera</t>
  </si>
  <si>
    <t xml:space="preserve">0385 - </t>
  </si>
  <si>
    <t xml:space="preserve">2.6.8.3.01 </t>
  </si>
  <si>
    <t xml:space="preserve">2.6.8.3 </t>
  </si>
  <si>
    <t xml:space="preserve"> Programas de informática y base de datos</t>
  </si>
  <si>
    <t xml:space="preserve"> Programas de informática</t>
  </si>
  <si>
    <t xml:space="preserve">0386 - </t>
  </si>
  <si>
    <t xml:space="preserve">2.6.8.3.02 </t>
  </si>
  <si>
    <t xml:space="preserve"> Base de datos</t>
  </si>
  <si>
    <t xml:space="preserve">0387 - </t>
  </si>
  <si>
    <t xml:space="preserve">2.6.8.4.01 </t>
  </si>
  <si>
    <t xml:space="preserve">2.6.8.4 </t>
  </si>
  <si>
    <t xml:space="preserve"> Originales para esparcimiento, literarios o artísticos</t>
  </si>
  <si>
    <t xml:space="preserve">0388 - </t>
  </si>
  <si>
    <t xml:space="preserve">2.6.8.5.01 </t>
  </si>
  <si>
    <t xml:space="preserve">2.6.8.5 </t>
  </si>
  <si>
    <t xml:space="preserve"> Estudios de preinversión</t>
  </si>
  <si>
    <t xml:space="preserve">0389 - </t>
  </si>
  <si>
    <t xml:space="preserve">2.6.8.6.01 </t>
  </si>
  <si>
    <t xml:space="preserve">2.6.8.6 </t>
  </si>
  <si>
    <t xml:space="preserve"> Marcas y patentes</t>
  </si>
  <si>
    <t xml:space="preserve">0390 - </t>
  </si>
  <si>
    <t xml:space="preserve">2.6.8.7.01 </t>
  </si>
  <si>
    <t xml:space="preserve">2.6.8.7 </t>
  </si>
  <si>
    <t xml:space="preserve"> Concesiones</t>
  </si>
  <si>
    <t xml:space="preserve">0391 - </t>
  </si>
  <si>
    <t xml:space="preserve">2.6.8.8.01 </t>
  </si>
  <si>
    <t xml:space="preserve">2.6.8.8 </t>
  </si>
  <si>
    <t xml:space="preserve"> Licencias informáticas e intelectuales, industriales y comerciales</t>
  </si>
  <si>
    <t xml:space="preserve">0392 - </t>
  </si>
  <si>
    <t xml:space="preserve">2.6.8.8.02 </t>
  </si>
  <si>
    <t xml:space="preserve"> Licencias Intelectuales</t>
  </si>
  <si>
    <t xml:space="preserve">0393 - </t>
  </si>
  <si>
    <t xml:space="preserve">2.6.8.8.03 </t>
  </si>
  <si>
    <t xml:space="preserve"> Licencias Industriales</t>
  </si>
  <si>
    <t xml:space="preserve">0394 - </t>
  </si>
  <si>
    <t xml:space="preserve">2.6.8.8.04 </t>
  </si>
  <si>
    <t xml:space="preserve"> Licencias Comerciales</t>
  </si>
  <si>
    <t xml:space="preserve">0395 - </t>
  </si>
  <si>
    <t xml:space="preserve">2.6.8.9.01 </t>
  </si>
  <si>
    <t xml:space="preserve">2.6.8.9 </t>
  </si>
  <si>
    <t xml:space="preserve"> Otros activos intangibles</t>
  </si>
  <si>
    <t xml:space="preserve">0396 - </t>
  </si>
  <si>
    <t xml:space="preserve">2.6.9.1.01 </t>
  </si>
  <si>
    <t xml:space="preserve">2.6.9 </t>
  </si>
  <si>
    <t xml:space="preserve"> EDIFICIOS, ESTRUCTURAS, TIERRAS, TERRENOS Y OBJETOS DE VALOR</t>
  </si>
  <si>
    <t xml:space="preserve">2.6.9.1 </t>
  </si>
  <si>
    <t xml:space="preserve"> Edificios residenciales (viviendas)</t>
  </si>
  <si>
    <t xml:space="preserve">0397 - </t>
  </si>
  <si>
    <t xml:space="preserve">2.6.9.1.02 </t>
  </si>
  <si>
    <t xml:space="preserve"> Adquisición de mejoras para la ejecución de proyecto</t>
  </si>
  <si>
    <t xml:space="preserve">0398 - </t>
  </si>
  <si>
    <t xml:space="preserve">2.6.9.2.01 </t>
  </si>
  <si>
    <t xml:space="preserve">2.6.9.2 </t>
  </si>
  <si>
    <t xml:space="preserve"> Edificios no residenciales</t>
  </si>
  <si>
    <t xml:space="preserve">0399 - </t>
  </si>
  <si>
    <t xml:space="preserve">2.6.9.2.02 </t>
  </si>
  <si>
    <t xml:space="preserve">0400 - </t>
  </si>
  <si>
    <t xml:space="preserve">2.6.9.3.01 </t>
  </si>
  <si>
    <t xml:space="preserve">2.6.9.3 </t>
  </si>
  <si>
    <t xml:space="preserve"> Terrenos urbanos</t>
  </si>
  <si>
    <t xml:space="preserve"> Terrenos urbanos sin mejoras</t>
  </si>
  <si>
    <t xml:space="preserve">0401 - </t>
  </si>
  <si>
    <t xml:space="preserve">2.6.9.3.02 </t>
  </si>
  <si>
    <t xml:space="preserve"> Terrenos urbanos con mejoras</t>
  </si>
  <si>
    <t xml:space="preserve">0402 - </t>
  </si>
  <si>
    <t xml:space="preserve">2.6.9.3.03 </t>
  </si>
  <si>
    <t xml:space="preserve"> Terrenos urbanos con edificaciones</t>
  </si>
  <si>
    <t xml:space="preserve">0403 - </t>
  </si>
  <si>
    <t xml:space="preserve">2.6.9.4.01 </t>
  </si>
  <si>
    <t xml:space="preserve">2.6.9.4 </t>
  </si>
  <si>
    <t xml:space="preserve"> Tierras rurales</t>
  </si>
  <si>
    <t xml:space="preserve"> Tierras rurales sin mejoras</t>
  </si>
  <si>
    <t xml:space="preserve">0404 - </t>
  </si>
  <si>
    <t xml:space="preserve">2.6.9.4.02 </t>
  </si>
  <si>
    <t xml:space="preserve"> Tierras rurales con mejoras</t>
  </si>
  <si>
    <t xml:space="preserve">0405 - </t>
  </si>
  <si>
    <t xml:space="preserve">2.6.9.4.03 </t>
  </si>
  <si>
    <t xml:space="preserve"> Tierras con edificaciones</t>
  </si>
  <si>
    <t xml:space="preserve">0406 - </t>
  </si>
  <si>
    <t xml:space="preserve">2.6.9.5.01 </t>
  </si>
  <si>
    <t xml:space="preserve">2.6.9.5 </t>
  </si>
  <si>
    <t xml:space="preserve"> Objetos de valor</t>
  </si>
  <si>
    <t xml:space="preserve"> Metales y piedras preciosas</t>
  </si>
  <si>
    <t xml:space="preserve">0407 - </t>
  </si>
  <si>
    <t xml:space="preserve">2.6.9.5.02 </t>
  </si>
  <si>
    <t xml:space="preserve"> Antigüedades, bienes artísticos y otros objetos de arte</t>
  </si>
  <si>
    <t xml:space="preserve">0408 - </t>
  </si>
  <si>
    <t xml:space="preserve">2.6.9.5.03 </t>
  </si>
  <si>
    <t xml:space="preserve"> Objetos del patrimonio cultural</t>
  </si>
  <si>
    <t xml:space="preserve">0409 - </t>
  </si>
  <si>
    <t xml:space="preserve">2.6.9.6.01 </t>
  </si>
  <si>
    <t xml:space="preserve">2.6.9.6 </t>
  </si>
  <si>
    <t xml:space="preserve"> Accesorios para edificaciones residenciales y no residenciales</t>
  </si>
  <si>
    <t xml:space="preserve">0410 - </t>
  </si>
  <si>
    <t xml:space="preserve">2.6.9.9.01 </t>
  </si>
  <si>
    <t xml:space="preserve">2.6.9.9 </t>
  </si>
  <si>
    <t xml:space="preserve"> Otras estructuras y objetos de valor</t>
  </si>
  <si>
    <t xml:space="preserve">0411 - </t>
  </si>
  <si>
    <t xml:space="preserve">2.7.1.1.01 </t>
  </si>
  <si>
    <t xml:space="preserve"> OBRAS</t>
  </si>
  <si>
    <t xml:space="preserve">2.7.1 </t>
  </si>
  <si>
    <t xml:space="preserve"> OBRAS EN EDIFICACIONES</t>
  </si>
  <si>
    <t xml:space="preserve">2.7.1.1 </t>
  </si>
  <si>
    <t xml:space="preserve"> Obras para edificación residencial (viviendas)</t>
  </si>
  <si>
    <t xml:space="preserve">0412 - </t>
  </si>
  <si>
    <t xml:space="preserve">2.7.1.2.01 </t>
  </si>
  <si>
    <t xml:space="preserve">2.7.1.2 </t>
  </si>
  <si>
    <t xml:space="preserve"> Obras para edificación no residencial</t>
  </si>
  <si>
    <t xml:space="preserve">0413 - </t>
  </si>
  <si>
    <t xml:space="preserve">2.7.1.3.01 </t>
  </si>
  <si>
    <t xml:space="preserve">2.7.1.3 </t>
  </si>
  <si>
    <t xml:space="preserve"> Obras para edificación de otras estructuras</t>
  </si>
  <si>
    <t xml:space="preserve">0414 - </t>
  </si>
  <si>
    <t xml:space="preserve">2.7.1.4.01 </t>
  </si>
  <si>
    <t xml:space="preserve">2.7.1.4 </t>
  </si>
  <si>
    <t xml:space="preserve"> Mejoras de tierras y terrenos</t>
  </si>
  <si>
    <t xml:space="preserve">0415 - </t>
  </si>
  <si>
    <t xml:space="preserve">2.7.1.5.01 </t>
  </si>
  <si>
    <t xml:space="preserve">2.7.1.5 </t>
  </si>
  <si>
    <t xml:space="preserve"> Supervisión e inspección de obras en edificaciones</t>
  </si>
  <si>
    <t xml:space="preserve">0416 - </t>
  </si>
  <si>
    <t xml:space="preserve">2.7.2.1.01 </t>
  </si>
  <si>
    <t xml:space="preserve">2.7.2 </t>
  </si>
  <si>
    <t xml:space="preserve"> INFRAESTRUCTURA</t>
  </si>
  <si>
    <t xml:space="preserve">2.7.2.1 </t>
  </si>
  <si>
    <t xml:space="preserve"> Obras hidráulicas y sanitarias</t>
  </si>
  <si>
    <t xml:space="preserve"> Obras hidraúlicas y sanitarias</t>
  </si>
  <si>
    <t xml:space="preserve">0417 - </t>
  </si>
  <si>
    <t xml:space="preserve">2.7.2.1.02 </t>
  </si>
  <si>
    <t xml:space="preserve"> Supervisión de obras hidráulicas y sanitarias</t>
  </si>
  <si>
    <t xml:space="preserve">0418 - </t>
  </si>
  <si>
    <t xml:space="preserve">2.7.2.2.01 </t>
  </si>
  <si>
    <t xml:space="preserve">2.7.2.2 </t>
  </si>
  <si>
    <t xml:space="preserve"> Obras de energía</t>
  </si>
  <si>
    <t xml:space="preserve">0419 - </t>
  </si>
  <si>
    <t xml:space="preserve">2.7.2.3.01 </t>
  </si>
  <si>
    <t xml:space="preserve">2.7.2.3 </t>
  </si>
  <si>
    <t xml:space="preserve"> Obras de telecomunicaciones</t>
  </si>
  <si>
    <t xml:space="preserve">0420 - </t>
  </si>
  <si>
    <t xml:space="preserve">2.7.2.4.01 </t>
  </si>
  <si>
    <t xml:space="preserve">2.7.2.4 </t>
  </si>
  <si>
    <t xml:space="preserve"> Infraestructura terrestre y obras anexas</t>
  </si>
  <si>
    <t xml:space="preserve">0421 - </t>
  </si>
  <si>
    <t xml:space="preserve">2.7.2.4.02 </t>
  </si>
  <si>
    <t xml:space="preserve"> Supervisión de infraestructura terrestre y obras anexas</t>
  </si>
  <si>
    <t xml:space="preserve">0422 - </t>
  </si>
  <si>
    <t xml:space="preserve">2.7.2.5.01 </t>
  </si>
  <si>
    <t xml:space="preserve">2.7.2.5 </t>
  </si>
  <si>
    <t xml:space="preserve"> Infraestructura marítima y aérea</t>
  </si>
  <si>
    <t xml:space="preserve">0423 - </t>
  </si>
  <si>
    <t xml:space="preserve">2.7.2.6.01 </t>
  </si>
  <si>
    <t xml:space="preserve">2.7.2.6 </t>
  </si>
  <si>
    <t xml:space="preserve"> Infraestructura y plantaciones agrícolas</t>
  </si>
  <si>
    <t xml:space="preserve">0424 - </t>
  </si>
  <si>
    <t xml:space="preserve">2.7.2.7.01 </t>
  </si>
  <si>
    <t xml:space="preserve">2.7.2.7 </t>
  </si>
  <si>
    <t xml:space="preserve"> Obras urbanísticas</t>
  </si>
  <si>
    <t xml:space="preserve">0425 - </t>
  </si>
  <si>
    <t xml:space="preserve">2.7.2.8.01 </t>
  </si>
  <si>
    <t xml:space="preserve">2.7.2.8 </t>
  </si>
  <si>
    <t xml:space="preserve"> Obras en cementerios</t>
  </si>
  <si>
    <t xml:space="preserve">0426 - </t>
  </si>
  <si>
    <t xml:space="preserve">2.7.2.9.01 </t>
  </si>
  <si>
    <t xml:space="preserve">2.7.2.9 </t>
  </si>
  <si>
    <t xml:space="preserve"> Obras en plantas industriales, hidrocarburos y minas</t>
  </si>
  <si>
    <t xml:space="preserve">0427 - </t>
  </si>
  <si>
    <t xml:space="preserve">2.7.3.1.01 </t>
  </si>
  <si>
    <t xml:space="preserve">2.7.3 </t>
  </si>
  <si>
    <t xml:space="preserve"> CONSTRUCCIONES EN BIENES CONCESIONADOS</t>
  </si>
  <si>
    <t xml:space="preserve">2.7.3.1 </t>
  </si>
  <si>
    <t xml:space="preserve"> Construcciones en bienes de uso público concesionados</t>
  </si>
  <si>
    <t xml:space="preserve">0428 - </t>
  </si>
  <si>
    <t xml:space="preserve">2.7.4.1.01 </t>
  </si>
  <si>
    <t xml:space="preserve">2.7.4 </t>
  </si>
  <si>
    <t xml:space="preserve"> GASTOS QUE SE ASIGNARÁN DURANTE EL EJERCICIO PARA INVERSIÓN (ART. 32 Y 33 LEY 423-06)</t>
  </si>
  <si>
    <t xml:space="preserve">2.7.4.1 </t>
  </si>
  <si>
    <t xml:space="preserve"> 5 % que se asignará durante el ejercicio para inversión</t>
  </si>
  <si>
    <t xml:space="preserve"> Del 5% a ser asignados durante el ejercicio para inversión</t>
  </si>
  <si>
    <t xml:space="preserve">0429 - </t>
  </si>
  <si>
    <t xml:space="preserve">2.7.4.2.01 </t>
  </si>
  <si>
    <t xml:space="preserve">2.7.4.2 </t>
  </si>
  <si>
    <t xml:space="preserve"> 1 % que se asignará durante el ejercicio para inversión por calamidad pública</t>
  </si>
  <si>
    <t xml:space="preserve"> Del 1% a ser asignados durante el ejercicio para inversión por calamidad pública</t>
  </si>
  <si>
    <t xml:space="preserve">0430 - </t>
  </si>
  <si>
    <t xml:space="preserve">2.8.1.1.01 </t>
  </si>
  <si>
    <t xml:space="preserve"> ADQUISICION DE ACTIVOS FINANCIEROS CON FINES DE POLÍTICA</t>
  </si>
  <si>
    <t xml:space="preserve">2.8.1 </t>
  </si>
  <si>
    <t xml:space="preserve"> CONCESIÓN DE PRESTAMOS</t>
  </si>
  <si>
    <t xml:space="preserve">2.8.1.1 </t>
  </si>
  <si>
    <t xml:space="preserve"> Concesión de préstamos al sector privado</t>
  </si>
  <si>
    <t xml:space="preserve"> Concesión de préstamos de empresas privadas internas</t>
  </si>
  <si>
    <t xml:space="preserve">0431 - </t>
  </si>
  <si>
    <t xml:space="preserve">2.8.1.1.03 </t>
  </si>
  <si>
    <t xml:space="preserve"> Concesión de préstamos a instituciones financieras privadas internas</t>
  </si>
  <si>
    <t xml:space="preserve">0432 - </t>
  </si>
  <si>
    <t xml:space="preserve">2.8.1.2.03 </t>
  </si>
  <si>
    <t xml:space="preserve">2.8.1.2 </t>
  </si>
  <si>
    <t xml:space="preserve"> Concesión de préstamos al sector público</t>
  </si>
  <si>
    <t xml:space="preserve"> Concesión de préstamos a instituciones de seguridad social</t>
  </si>
  <si>
    <t xml:space="preserve">0433 - </t>
  </si>
  <si>
    <t xml:space="preserve">2.8.1.2.04 </t>
  </si>
  <si>
    <t xml:space="preserve"> Concesión de préstamos a municipios</t>
  </si>
  <si>
    <t xml:space="preserve">0434 - </t>
  </si>
  <si>
    <t xml:space="preserve">2.8.1.2.05 </t>
  </si>
  <si>
    <t xml:space="preserve"> Concesión de préstamos a empresas públicas no financieras</t>
  </si>
  <si>
    <t xml:space="preserve">0435 - </t>
  </si>
  <si>
    <t xml:space="preserve">2.8.2.1.01 </t>
  </si>
  <si>
    <t xml:space="preserve">2.8.2 </t>
  </si>
  <si>
    <t xml:space="preserve"> ADQUISICIÓN DE TÍTULOS VALORES REPRESENTATIVOS DE DEUDA</t>
  </si>
  <si>
    <t xml:space="preserve">2.8.2.1 </t>
  </si>
  <si>
    <t xml:space="preserve"> Títulos y valores de deuda del sector privado</t>
  </si>
  <si>
    <t xml:space="preserve"> Adquisición de valores representativos de deuda de empresas privadas internas</t>
  </si>
  <si>
    <t xml:space="preserve">0436 - </t>
  </si>
  <si>
    <t xml:space="preserve">2.8.2.2.01 </t>
  </si>
  <si>
    <t xml:space="preserve">2.8.2.2 </t>
  </si>
  <si>
    <t xml:space="preserve"> Títulos y valores de deuda del sector público</t>
  </si>
  <si>
    <t xml:space="preserve"> Títulos y valores representativos de deuda de empresas públicas no financieras (EPNF)</t>
  </si>
  <si>
    <t xml:space="preserve">0437 - </t>
  </si>
  <si>
    <t xml:space="preserve">2.8.2.2.02 </t>
  </si>
  <si>
    <t xml:space="preserve"> Títulos y valores representativos de deuda de instituciones públicas financieras no monetarias (IPFNM)</t>
  </si>
  <si>
    <t xml:space="preserve">0438 - </t>
  </si>
  <si>
    <t xml:space="preserve">2.8.2.2.03 </t>
  </si>
  <si>
    <t xml:space="preserve"> Títulos y valores representativos de deuda de instituciones públicas financieras monetarias (IPFM)</t>
  </si>
  <si>
    <t xml:space="preserve">0439 - </t>
  </si>
  <si>
    <t xml:space="preserve">2.8.4.1.01 </t>
  </si>
  <si>
    <t xml:space="preserve">2.8.4 </t>
  </si>
  <si>
    <t xml:space="preserve"> OBLIGACIONES NEGOCIALES</t>
  </si>
  <si>
    <t xml:space="preserve">2.8.4.1 </t>
  </si>
  <si>
    <t xml:space="preserve"> Obligaciones negociables del sector privado</t>
  </si>
  <si>
    <t xml:space="preserve"> Obligaciones negociables del sector privado interna</t>
  </si>
  <si>
    <t xml:space="preserve">0440 - </t>
  </si>
  <si>
    <t xml:space="preserve">2.8.4.2.01 </t>
  </si>
  <si>
    <t xml:space="preserve">2.8.4.2 </t>
  </si>
  <si>
    <t xml:space="preserve"> Obligaciones negociables del sector público</t>
  </si>
  <si>
    <t xml:space="preserve"> Obligaciones negociables empresas públicas no financieras (EPNF)</t>
  </si>
  <si>
    <t xml:space="preserve">0441 - </t>
  </si>
  <si>
    <t xml:space="preserve">2.8.4.2.03 </t>
  </si>
  <si>
    <t xml:space="preserve"> Obligaciones negociables de Instituciones financieras monetarias</t>
  </si>
  <si>
    <t xml:space="preserve">0442 - </t>
  </si>
  <si>
    <t xml:space="preserve">2.8.5.2.01 </t>
  </si>
  <si>
    <t xml:space="preserve">2.8.5 </t>
  </si>
  <si>
    <t xml:space="preserve"> APORTES DE CAPITAL AL SECTOR PÚBLICO</t>
  </si>
  <si>
    <t xml:space="preserve">2.8.5.2 </t>
  </si>
  <si>
    <t xml:space="preserve"> Aportes de capital al sector público no financiero</t>
  </si>
  <si>
    <t xml:space="preserve">0443 - </t>
  </si>
  <si>
    <t xml:space="preserve">2.9.1.1.01 </t>
  </si>
  <si>
    <t xml:space="preserve"> GASTOS FINANCIEROS</t>
  </si>
  <si>
    <t xml:space="preserve">2.9.1 </t>
  </si>
  <si>
    <t xml:space="preserve"> INTERESES DE LA DEUDA PÚBLICA INTERNA</t>
  </si>
  <si>
    <t xml:space="preserve">2.9.1.1 </t>
  </si>
  <si>
    <t xml:space="preserve"> Intereses de la deuda pública interna de corto plazo</t>
  </si>
  <si>
    <t xml:space="preserve">0444 - </t>
  </si>
  <si>
    <t xml:space="preserve">2.9.1.2.01 </t>
  </si>
  <si>
    <t xml:space="preserve">2.9.1.2 </t>
  </si>
  <si>
    <t xml:space="preserve"> Intereses de la deuda pública interna de largo plazo</t>
  </si>
  <si>
    <t xml:space="preserve">0445 - </t>
  </si>
  <si>
    <t xml:space="preserve">2.9.1.2.02 </t>
  </si>
  <si>
    <t xml:space="preserve"> Intereses de la deuda pública interna de largo plazo para recapitalización Bco. Central</t>
  </si>
  <si>
    <t xml:space="preserve">0446 - </t>
  </si>
  <si>
    <t xml:space="preserve">2.9.2.1.01 </t>
  </si>
  <si>
    <t xml:space="preserve">2.9.2 </t>
  </si>
  <si>
    <t xml:space="preserve"> INTERESES DE LA DEUDA PUBLICA EXTERNA</t>
  </si>
  <si>
    <t xml:space="preserve">2.9.2.1 </t>
  </si>
  <si>
    <t xml:space="preserve"> Intereses de la deuda pública externa de corto plazo</t>
  </si>
  <si>
    <t xml:space="preserve">0447 - </t>
  </si>
  <si>
    <t xml:space="preserve">2.9.2.2.01 </t>
  </si>
  <si>
    <t xml:space="preserve">2.9.2.2 </t>
  </si>
  <si>
    <t xml:space="preserve"> Intereses de la deuda pública externa de largo plazo</t>
  </si>
  <si>
    <t xml:space="preserve">0448 - </t>
  </si>
  <si>
    <t xml:space="preserve">2.9.3.1.01 </t>
  </si>
  <si>
    <t xml:space="preserve">2.9.3 </t>
  </si>
  <si>
    <t xml:space="preserve"> INTERESES DE LA DEUDA COMERCIAL</t>
  </si>
  <si>
    <t xml:space="preserve">2.9.3.1 </t>
  </si>
  <si>
    <t xml:space="preserve"> Intereses de la deuda comercial de corto plazo</t>
  </si>
  <si>
    <t xml:space="preserve"> Intereses de la deuda comercial interna de corto plazo</t>
  </si>
  <si>
    <t xml:space="preserve">0449 - </t>
  </si>
  <si>
    <t xml:space="preserve">2.9.3.2.01 </t>
  </si>
  <si>
    <t xml:space="preserve">2.9.3.2 </t>
  </si>
  <si>
    <t xml:space="preserve"> Intereses de la deuda comercial de largo plazo</t>
  </si>
  <si>
    <t xml:space="preserve"> Intereses de la deuda comercial interna de largo plazo</t>
  </si>
  <si>
    <t xml:space="preserve">0450 - </t>
  </si>
  <si>
    <t xml:space="preserve">2.9.3.2.02 </t>
  </si>
  <si>
    <t xml:space="preserve"> Intereses de la deuda comercial externa de largo plazo</t>
  </si>
  <si>
    <t xml:space="preserve">0451 - </t>
  </si>
  <si>
    <t xml:space="preserve">2.9.4.1.01 </t>
  </si>
  <si>
    <t xml:space="preserve">2.9.4 </t>
  </si>
  <si>
    <t xml:space="preserve"> COMISIONES Y OTROS GASTOS BANCARIOS DE LA DEUDA PÚBLICA</t>
  </si>
  <si>
    <t xml:space="preserve">2.9.4.1 </t>
  </si>
  <si>
    <t xml:space="preserve"> Comisiones y otros gastos bancarios de la deuda pública interna</t>
  </si>
  <si>
    <t xml:space="preserve">0452 - </t>
  </si>
  <si>
    <t xml:space="preserve">2.9.4.2.01 </t>
  </si>
  <si>
    <t xml:space="preserve">2.9.4.2 </t>
  </si>
  <si>
    <t xml:space="preserve"> Comisiones y otros gastos bancarios de la deuda pública externa</t>
  </si>
  <si>
    <t xml:space="preserve">0453 - </t>
  </si>
  <si>
    <t xml:space="preserve">2.9.5.1.02 </t>
  </si>
  <si>
    <t xml:space="preserve">2.9.5 </t>
  </si>
  <si>
    <t xml:space="preserve"> GASTOS DE INTERESES, RECARGOS MULTAS Y SANCIONES DE IMPUESTOS Y CONTRIBUCIONES SOCIALES</t>
  </si>
  <si>
    <t xml:space="preserve">2.9.5.1 </t>
  </si>
  <si>
    <t xml:space="preserve"> Gastos de intereses, recargos, multas y sanciones de impuestos</t>
  </si>
  <si>
    <t xml:space="preserve"> Gastos de recargos, multas y sanciones de los impuestos</t>
  </si>
  <si>
    <t xml:space="preserve">0454 - </t>
  </si>
  <si>
    <t xml:space="preserve">2.9.5.2.01 </t>
  </si>
  <si>
    <t xml:space="preserve">2.9.5.2 </t>
  </si>
  <si>
    <t xml:space="preserve"> Gastos de intereses, recargos, multas y sanciones contribuciones sociales</t>
  </si>
  <si>
    <t xml:space="preserve"> Gastos de interés indemnizatorio de las contribuciones sociales</t>
  </si>
  <si>
    <t xml:space="preserve">0455 - </t>
  </si>
  <si>
    <t xml:space="preserve">2.9.5.2.02 </t>
  </si>
  <si>
    <t xml:space="preserve"> Gastos de recargos, multas y sanciones de las contribuciones sociales</t>
  </si>
  <si>
    <t xml:space="preserve">0456 - </t>
  </si>
  <si>
    <t xml:space="preserve">0457 - </t>
  </si>
  <si>
    <t xml:space="preserve">0458 - </t>
  </si>
  <si>
    <t xml:space="preserve">0459 - </t>
  </si>
  <si>
    <t xml:space="preserve">0460 - </t>
  </si>
  <si>
    <t xml:space="preserve">0461 - </t>
  </si>
  <si>
    <t xml:space="preserve">0462 - </t>
  </si>
  <si>
    <t xml:space="preserve">0463 - </t>
  </si>
  <si>
    <t xml:space="preserve">0464 - </t>
  </si>
  <si>
    <t xml:space="preserve">0465 - </t>
  </si>
  <si>
    <t xml:space="preserve">0466 - </t>
  </si>
  <si>
    <t xml:space="preserve">0467 - </t>
  </si>
  <si>
    <t xml:space="preserve">0468 - </t>
  </si>
  <si>
    <t xml:space="preserve">0469 - </t>
  </si>
  <si>
    <t xml:space="preserve">0470 - </t>
  </si>
  <si>
    <t xml:space="preserve">0471 - </t>
  </si>
  <si>
    <t xml:space="preserve">0472 - </t>
  </si>
  <si>
    <t xml:space="preserve">0473 - </t>
  </si>
  <si>
    <t xml:space="preserve">0474 - </t>
  </si>
  <si>
    <t xml:space="preserve">0475 - </t>
  </si>
  <si>
    <t xml:space="preserve">0476 - </t>
  </si>
  <si>
    <t xml:space="preserve">0477 - </t>
  </si>
  <si>
    <t xml:space="preserve">0478 - </t>
  </si>
  <si>
    <t xml:space="preserve">0479 - </t>
  </si>
  <si>
    <t xml:space="preserve">0480 - </t>
  </si>
  <si>
    <t xml:space="preserve">0481 - </t>
  </si>
  <si>
    <t xml:space="preserve">0482 - </t>
  </si>
  <si>
    <t xml:space="preserve">0483 - </t>
  </si>
  <si>
    <t xml:space="preserve">0484 - </t>
  </si>
  <si>
    <t xml:space="preserve">0485 - </t>
  </si>
  <si>
    <t xml:space="preserve">0486 - </t>
  </si>
  <si>
    <t xml:space="preserve">0487 - </t>
  </si>
  <si>
    <t xml:space="preserve">0488 - </t>
  </si>
  <si>
    <t xml:space="preserve">0489 - </t>
  </si>
  <si>
    <t xml:space="preserve">0490 - </t>
  </si>
  <si>
    <t xml:space="preserve">0491 - </t>
  </si>
  <si>
    <t xml:space="preserve">0492 - </t>
  </si>
  <si>
    <t xml:space="preserve">0493 - </t>
  </si>
  <si>
    <t xml:space="preserve">0494 - </t>
  </si>
  <si>
    <t xml:space="preserve">0495 - </t>
  </si>
  <si>
    <t xml:space="preserve">0496 - </t>
  </si>
  <si>
    <t xml:space="preserve">0497 - </t>
  </si>
  <si>
    <t xml:space="preserve">0498 - </t>
  </si>
  <si>
    <t xml:space="preserve">0499 - </t>
  </si>
  <si>
    <t xml:space="preserve">0500 - </t>
  </si>
  <si>
    <t xml:space="preserve">0501 - </t>
  </si>
  <si>
    <t xml:space="preserve">0502 - </t>
  </si>
  <si>
    <t xml:space="preserve">0503 - </t>
  </si>
  <si>
    <t xml:space="preserve">0504 - </t>
  </si>
  <si>
    <t xml:space="preserve">0505 - </t>
  </si>
  <si>
    <t xml:space="preserve">0506 - </t>
  </si>
  <si>
    <t xml:space="preserve">0507 - </t>
  </si>
  <si>
    <t xml:space="preserve">0508 - </t>
  </si>
  <si>
    <t xml:space="preserve">0509 - </t>
  </si>
  <si>
    <t xml:space="preserve">0510 - </t>
  </si>
  <si>
    <t xml:space="preserve">0511 - </t>
  </si>
  <si>
    <t xml:space="preserve">0512 - </t>
  </si>
  <si>
    <t xml:space="preserve">0513 - </t>
  </si>
  <si>
    <t xml:space="preserve">0514 - </t>
  </si>
  <si>
    <t xml:space="preserve">0515 - </t>
  </si>
  <si>
    <t xml:space="preserve">0516 - </t>
  </si>
  <si>
    <t xml:space="preserve">0517 - </t>
  </si>
  <si>
    <t xml:space="preserve">0518 - </t>
  </si>
  <si>
    <t xml:space="preserve">0519 - </t>
  </si>
  <si>
    <t xml:space="preserve">0520 - </t>
  </si>
  <si>
    <t xml:space="preserve">0521 - </t>
  </si>
  <si>
    <t xml:space="preserve">0522 - </t>
  </si>
  <si>
    <t xml:space="preserve">0523 - </t>
  </si>
  <si>
    <t xml:space="preserve">0524 - </t>
  </si>
  <si>
    <t xml:space="preserve">0525 - </t>
  </si>
  <si>
    <t xml:space="preserve">0526 - </t>
  </si>
  <si>
    <t xml:space="preserve">0527 - </t>
  </si>
  <si>
    <t xml:space="preserve">0528 - </t>
  </si>
  <si>
    <t xml:space="preserve">0529 - </t>
  </si>
  <si>
    <t xml:space="preserve">0530 - </t>
  </si>
  <si>
    <t xml:space="preserve">0531 - </t>
  </si>
  <si>
    <t xml:space="preserve">0532 - </t>
  </si>
  <si>
    <t xml:space="preserve">0533 - </t>
  </si>
  <si>
    <t xml:space="preserve">0534 - </t>
  </si>
  <si>
    <t xml:space="preserve">0535 - </t>
  </si>
  <si>
    <t xml:space="preserve">0536 - </t>
  </si>
  <si>
    <t xml:space="preserve">0537 - </t>
  </si>
  <si>
    <t xml:space="preserve">0538 - </t>
  </si>
  <si>
    <t xml:space="preserve">0539 - </t>
  </si>
  <si>
    <t xml:space="preserve">0540 - </t>
  </si>
  <si>
    <t xml:space="preserve">0541 - </t>
  </si>
  <si>
    <t xml:space="preserve">0542 - </t>
  </si>
  <si>
    <t xml:space="preserve">0543 - </t>
  </si>
  <si>
    <t xml:space="preserve">0544 - </t>
  </si>
  <si>
    <t xml:space="preserve">0545 - </t>
  </si>
  <si>
    <t xml:space="preserve">0546 - </t>
  </si>
  <si>
    <t xml:space="preserve">0547 - </t>
  </si>
  <si>
    <t xml:space="preserve">0548 - </t>
  </si>
  <si>
    <t xml:space="preserve">0549 - </t>
  </si>
  <si>
    <t xml:space="preserve">0550 - </t>
  </si>
  <si>
    <t xml:space="preserve">0551 - </t>
  </si>
  <si>
    <t xml:space="preserve">0552 - </t>
  </si>
  <si>
    <t xml:space="preserve">0553 - </t>
  </si>
  <si>
    <t xml:space="preserve">0554 - </t>
  </si>
  <si>
    <t xml:space="preserve">0555 - </t>
  </si>
  <si>
    <t xml:space="preserve">0556 - </t>
  </si>
  <si>
    <t xml:space="preserve">0557 - </t>
  </si>
  <si>
    <t xml:space="preserve">0558 - </t>
  </si>
  <si>
    <t xml:space="preserve">0559 - </t>
  </si>
  <si>
    <t xml:space="preserve">0560 - </t>
  </si>
  <si>
    <t xml:space="preserve">0561 - </t>
  </si>
  <si>
    <t xml:space="preserve">0562 - </t>
  </si>
  <si>
    <t xml:space="preserve">0563 - </t>
  </si>
  <si>
    <t xml:space="preserve">0564 - </t>
  </si>
  <si>
    <t xml:space="preserve">0565 - </t>
  </si>
  <si>
    <t xml:space="preserve">0566 - </t>
  </si>
  <si>
    <t xml:space="preserve">0567 - </t>
  </si>
  <si>
    <t xml:space="preserve">0568 - </t>
  </si>
  <si>
    <t xml:space="preserve">0569 - </t>
  </si>
  <si>
    <t xml:space="preserve">0570 - </t>
  </si>
  <si>
    <t xml:space="preserve">0571 - </t>
  </si>
  <si>
    <t xml:space="preserve">0572 - </t>
  </si>
  <si>
    <t xml:space="preserve">0573 - </t>
  </si>
  <si>
    <t xml:space="preserve">0574 - </t>
  </si>
  <si>
    <t xml:space="preserve">0575 - </t>
  </si>
  <si>
    <t xml:space="preserve">0576 - </t>
  </si>
  <si>
    <t xml:space="preserve">0577 - </t>
  </si>
  <si>
    <t xml:space="preserve">0578 - </t>
  </si>
  <si>
    <t xml:space="preserve">0579 - </t>
  </si>
  <si>
    <t xml:space="preserve">0580 - </t>
  </si>
  <si>
    <t xml:space="preserve">0581 - </t>
  </si>
  <si>
    <t xml:space="preserve">0582 - </t>
  </si>
  <si>
    <t xml:space="preserve">0583 - </t>
  </si>
  <si>
    <t xml:space="preserve">0584 - </t>
  </si>
  <si>
    <t xml:space="preserve">0585 - </t>
  </si>
  <si>
    <t xml:space="preserve">0586 - </t>
  </si>
  <si>
    <t xml:space="preserve">0587 - </t>
  </si>
  <si>
    <t xml:space="preserve">0588 - </t>
  </si>
  <si>
    <t xml:space="preserve">0589 - </t>
  </si>
  <si>
    <t xml:space="preserve">0590 - </t>
  </si>
  <si>
    <t xml:space="preserve">0591 - </t>
  </si>
  <si>
    <t xml:space="preserve">0592 - </t>
  </si>
  <si>
    <t xml:space="preserve">0593 - </t>
  </si>
  <si>
    <t xml:space="preserve">0594 - </t>
  </si>
  <si>
    <t xml:space="preserve">0595 - </t>
  </si>
  <si>
    <t xml:space="preserve">0596 - </t>
  </si>
  <si>
    <t xml:space="preserve">0597 - </t>
  </si>
  <si>
    <t xml:space="preserve">0598 - </t>
  </si>
  <si>
    <t xml:space="preserve">0599 - </t>
  </si>
  <si>
    <t xml:space="preserve">0600 - </t>
  </si>
  <si>
    <t xml:space="preserve">0601 - </t>
  </si>
  <si>
    <t xml:space="preserve">0602 - </t>
  </si>
  <si>
    <t xml:space="preserve">0603 - </t>
  </si>
  <si>
    <t xml:space="preserve">0604 - </t>
  </si>
  <si>
    <t xml:space="preserve">0605 - </t>
  </si>
  <si>
    <t xml:space="preserve">0606 - </t>
  </si>
  <si>
    <t xml:space="preserve">0607 - </t>
  </si>
  <si>
    <t xml:space="preserve">0608 - </t>
  </si>
  <si>
    <t xml:space="preserve">0609 - </t>
  </si>
  <si>
    <t xml:space="preserve">0610 - </t>
  </si>
  <si>
    <t xml:space="preserve">0611 - </t>
  </si>
  <si>
    <t xml:space="preserve">0612 - </t>
  </si>
  <si>
    <t xml:space="preserve">0613 - </t>
  </si>
  <si>
    <t xml:space="preserve">0614 - </t>
  </si>
  <si>
    <t xml:space="preserve">0615 - </t>
  </si>
  <si>
    <t xml:space="preserve">0616 - </t>
  </si>
  <si>
    <t xml:space="preserve">0617 - </t>
  </si>
  <si>
    <t xml:space="preserve">0618 - </t>
  </si>
  <si>
    <t xml:space="preserve">0619 - </t>
  </si>
  <si>
    <t xml:space="preserve">0620 - </t>
  </si>
  <si>
    <t xml:space="preserve">0621 - </t>
  </si>
  <si>
    <t xml:space="preserve">0622 - </t>
  </si>
  <si>
    <t xml:space="preserve">0623 - </t>
  </si>
  <si>
    <t xml:space="preserve">0624 - </t>
  </si>
  <si>
    <t xml:space="preserve">0625 - </t>
  </si>
  <si>
    <t xml:space="preserve">0626 - </t>
  </si>
  <si>
    <t xml:space="preserve">0627 - </t>
  </si>
  <si>
    <t xml:space="preserve">0628 - </t>
  </si>
  <si>
    <t xml:space="preserve">0629 - </t>
  </si>
  <si>
    <t xml:space="preserve">0630 - </t>
  </si>
  <si>
    <t xml:space="preserve">0631 - </t>
  </si>
  <si>
    <t xml:space="preserve">0632 - </t>
  </si>
  <si>
    <t xml:space="preserve">0633 - </t>
  </si>
  <si>
    <t xml:space="preserve">0634 - </t>
  </si>
  <si>
    <t xml:space="preserve">0635 - </t>
  </si>
  <si>
    <t xml:space="preserve">0636 - </t>
  </si>
  <si>
    <t xml:space="preserve">0637 - </t>
  </si>
  <si>
    <t xml:space="preserve">0638 - </t>
  </si>
  <si>
    <t xml:space="preserve">0639 - </t>
  </si>
  <si>
    <t xml:space="preserve">0640 - </t>
  </si>
  <si>
    <t xml:space="preserve">0641 - </t>
  </si>
  <si>
    <t xml:space="preserve">0642 - </t>
  </si>
  <si>
    <t xml:space="preserve">0643 - </t>
  </si>
  <si>
    <t xml:space="preserve">0644 - </t>
  </si>
  <si>
    <t xml:space="preserve">0645 - </t>
  </si>
  <si>
    <t xml:space="preserve">0646 - </t>
  </si>
  <si>
    <t xml:space="preserve">0647 - </t>
  </si>
  <si>
    <t xml:space="preserve">0648 - </t>
  </si>
  <si>
    <t xml:space="preserve">0649 - </t>
  </si>
  <si>
    <t xml:space="preserve">0650 - </t>
  </si>
  <si>
    <t xml:space="preserve">0651 - </t>
  </si>
  <si>
    <t xml:space="preserve">0652 - </t>
  </si>
  <si>
    <t xml:space="preserve">0653 - </t>
  </si>
  <si>
    <t xml:space="preserve">0654 - </t>
  </si>
  <si>
    <t xml:space="preserve">0655 - </t>
  </si>
  <si>
    <t xml:space="preserve">0656 - </t>
  </si>
  <si>
    <t xml:space="preserve">0657 - </t>
  </si>
  <si>
    <t xml:space="preserve">0658 - </t>
  </si>
  <si>
    <t xml:space="preserve">0659 - </t>
  </si>
  <si>
    <t xml:space="preserve">0660 - </t>
  </si>
  <si>
    <t xml:space="preserve">0661 - </t>
  </si>
  <si>
    <t xml:space="preserve">0662 - </t>
  </si>
  <si>
    <t xml:space="preserve">0663 - </t>
  </si>
  <si>
    <t xml:space="preserve">0664 - </t>
  </si>
  <si>
    <t xml:space="preserve">0665 - </t>
  </si>
  <si>
    <t xml:space="preserve">0666 - </t>
  </si>
  <si>
    <t xml:space="preserve">0667 - </t>
  </si>
  <si>
    <t xml:space="preserve">0668 - </t>
  </si>
  <si>
    <t xml:space="preserve">0669 - </t>
  </si>
  <si>
    <t xml:space="preserve">0670 - </t>
  </si>
  <si>
    <t xml:space="preserve">0671 - </t>
  </si>
  <si>
    <t xml:space="preserve">0672 - </t>
  </si>
  <si>
    <t xml:space="preserve">0673 - </t>
  </si>
  <si>
    <t xml:space="preserve">0674 - </t>
  </si>
  <si>
    <t xml:space="preserve">0675 - </t>
  </si>
  <si>
    <t xml:space="preserve">0676 - </t>
  </si>
  <si>
    <t xml:space="preserve">0677 - </t>
  </si>
  <si>
    <t xml:space="preserve">0678 - </t>
  </si>
  <si>
    <t xml:space="preserve">0679 - </t>
  </si>
  <si>
    <t xml:space="preserve">0680 - </t>
  </si>
  <si>
    <t xml:space="preserve">0681 - </t>
  </si>
  <si>
    <t xml:space="preserve">0682 - </t>
  </si>
  <si>
    <t xml:space="preserve">0683 - </t>
  </si>
  <si>
    <t xml:space="preserve">0684 - </t>
  </si>
  <si>
    <t xml:space="preserve">0685 - </t>
  </si>
  <si>
    <t xml:space="preserve">0686 - </t>
  </si>
  <si>
    <t xml:space="preserve">0687 - </t>
  </si>
  <si>
    <t xml:space="preserve">0688 - </t>
  </si>
  <si>
    <t xml:space="preserve">0689 - </t>
  </si>
  <si>
    <t xml:space="preserve">0690 - </t>
  </si>
  <si>
    <t xml:space="preserve">0691 - </t>
  </si>
  <si>
    <t xml:space="preserve">0692 - </t>
  </si>
  <si>
    <t xml:space="preserve">0693 - </t>
  </si>
  <si>
    <t xml:space="preserve">0694 - </t>
  </si>
  <si>
    <t xml:space="preserve">0695 - </t>
  </si>
  <si>
    <t xml:space="preserve">0696 - </t>
  </si>
  <si>
    <t xml:space="preserve">0697 - </t>
  </si>
  <si>
    <t xml:space="preserve">0698 - </t>
  </si>
  <si>
    <t xml:space="preserve">0699 - </t>
  </si>
  <si>
    <t xml:space="preserve">0700 - </t>
  </si>
  <si>
    <t xml:space="preserve">0701 - </t>
  </si>
  <si>
    <t xml:space="preserve">0702 - </t>
  </si>
  <si>
    <t xml:space="preserve">0703 - </t>
  </si>
  <si>
    <t xml:space="preserve">0704 - </t>
  </si>
  <si>
    <t xml:space="preserve">0705 - </t>
  </si>
  <si>
    <t xml:space="preserve">0706 - </t>
  </si>
  <si>
    <t xml:space="preserve">0707 - </t>
  </si>
  <si>
    <t xml:space="preserve">0708 - </t>
  </si>
  <si>
    <t xml:space="preserve">0709 - </t>
  </si>
  <si>
    <t xml:space="preserve">0710 - </t>
  </si>
  <si>
    <t xml:space="preserve">0711 - </t>
  </si>
  <si>
    <t xml:space="preserve">0712 - </t>
  </si>
  <si>
    <t xml:space="preserve">0713 - </t>
  </si>
  <si>
    <t xml:space="preserve">0714 - </t>
  </si>
  <si>
    <t xml:space="preserve">0715 - </t>
  </si>
  <si>
    <t xml:space="preserve">0716 - </t>
  </si>
  <si>
    <t xml:space="preserve">0717 - </t>
  </si>
  <si>
    <t xml:space="preserve">0718 - </t>
  </si>
  <si>
    <t xml:space="preserve">0719 - </t>
  </si>
  <si>
    <t xml:space="preserve">0720 - </t>
  </si>
  <si>
    <t xml:space="preserve">0721 - </t>
  </si>
  <si>
    <t xml:space="preserve">0722 - </t>
  </si>
  <si>
    <t xml:space="preserve">0723 - </t>
  </si>
  <si>
    <t xml:space="preserve">0724 - </t>
  </si>
  <si>
    <t xml:space="preserve">0725 - </t>
  </si>
  <si>
    <t xml:space="preserve">0726 - </t>
  </si>
  <si>
    <t xml:space="preserve">0727 - </t>
  </si>
  <si>
    <t xml:space="preserve">0728 - </t>
  </si>
  <si>
    <t xml:space="preserve">0729 - </t>
  </si>
  <si>
    <t xml:space="preserve">0730 - </t>
  </si>
  <si>
    <t xml:space="preserve">0731 - </t>
  </si>
  <si>
    <t xml:space="preserve">0732 - </t>
  </si>
  <si>
    <t xml:space="preserve">0733 - </t>
  </si>
  <si>
    <t xml:space="preserve">0734 - </t>
  </si>
  <si>
    <t xml:space="preserve">0735 - </t>
  </si>
  <si>
    <t xml:space="preserve">0736 - </t>
  </si>
  <si>
    <t xml:space="preserve">0737 - </t>
  </si>
  <si>
    <t xml:space="preserve">0738 - </t>
  </si>
  <si>
    <t xml:space="preserve">0739 - </t>
  </si>
  <si>
    <t xml:space="preserve">0740 - </t>
  </si>
  <si>
    <t xml:space="preserve">0741 - </t>
  </si>
  <si>
    <t xml:space="preserve">0742 - </t>
  </si>
  <si>
    <t xml:space="preserve">0743 - </t>
  </si>
  <si>
    <t xml:space="preserve">0744 - </t>
  </si>
  <si>
    <t xml:space="preserve">0745 - </t>
  </si>
  <si>
    <t xml:space="preserve">0746 - </t>
  </si>
  <si>
    <t xml:space="preserve">0747 - </t>
  </si>
  <si>
    <t xml:space="preserve">0748 - </t>
  </si>
  <si>
    <t xml:space="preserve">0749 - </t>
  </si>
  <si>
    <t xml:space="preserve">0750 - </t>
  </si>
  <si>
    <t xml:space="preserve">0751 - </t>
  </si>
  <si>
    <t xml:space="preserve">0752 - </t>
  </si>
  <si>
    <t xml:space="preserve">0753 - </t>
  </si>
  <si>
    <t xml:space="preserve">0754 - </t>
  </si>
  <si>
    <t xml:space="preserve">0755 - </t>
  </si>
  <si>
    <t xml:space="preserve">0756 - </t>
  </si>
  <si>
    <t xml:space="preserve">0757 - </t>
  </si>
  <si>
    <t xml:space="preserve">0758 - </t>
  </si>
  <si>
    <t xml:space="preserve">0759 - </t>
  </si>
  <si>
    <t xml:space="preserve">0760 - </t>
  </si>
  <si>
    <t xml:space="preserve">0761 - </t>
  </si>
  <si>
    <t xml:space="preserve">0762 - </t>
  </si>
  <si>
    <t xml:space="preserve">0763 - </t>
  </si>
  <si>
    <t xml:space="preserve">0764 - </t>
  </si>
  <si>
    <t xml:space="preserve">0765 - </t>
  </si>
  <si>
    <t xml:space="preserve">0766 - </t>
  </si>
  <si>
    <t xml:space="preserve">0767 - </t>
  </si>
  <si>
    <t xml:space="preserve">0768 - </t>
  </si>
  <si>
    <t xml:space="preserve">0769 - </t>
  </si>
  <si>
    <t xml:space="preserve">0770 - </t>
  </si>
  <si>
    <t xml:space="preserve">0771 - </t>
  </si>
  <si>
    <t xml:space="preserve">0772 - </t>
  </si>
  <si>
    <t xml:space="preserve">0773 - </t>
  </si>
  <si>
    <t xml:space="preserve">0774 - </t>
  </si>
  <si>
    <t xml:space="preserve">0775 - </t>
  </si>
  <si>
    <t xml:space="preserve">0776 - </t>
  </si>
  <si>
    <t xml:space="preserve">0777 - </t>
  </si>
  <si>
    <t xml:space="preserve">0778 - </t>
  </si>
  <si>
    <t xml:space="preserve">0779 - </t>
  </si>
  <si>
    <t xml:space="preserve">0780 - </t>
  </si>
  <si>
    <t xml:space="preserve">0781 - </t>
  </si>
  <si>
    <t xml:space="preserve">0782 - </t>
  </si>
  <si>
    <t xml:space="preserve">0783 - </t>
  </si>
  <si>
    <t xml:space="preserve">0784 - </t>
  </si>
  <si>
    <t xml:space="preserve">0785 - </t>
  </si>
  <si>
    <t xml:space="preserve">0786 - </t>
  </si>
  <si>
    <t xml:space="preserve">0787 - </t>
  </si>
  <si>
    <t xml:space="preserve">0788 - </t>
  </si>
  <si>
    <t xml:space="preserve">0789 - </t>
  </si>
  <si>
    <t xml:space="preserve">0790 - </t>
  </si>
  <si>
    <t xml:space="preserve">0791 - </t>
  </si>
  <si>
    <t xml:space="preserve">0792 - </t>
  </si>
  <si>
    <t xml:space="preserve">0793 - </t>
  </si>
  <si>
    <t xml:space="preserve">0794 - </t>
  </si>
  <si>
    <t xml:space="preserve">0795 - </t>
  </si>
  <si>
    <t xml:space="preserve">0796 - </t>
  </si>
  <si>
    <t xml:space="preserve">0797 - </t>
  </si>
  <si>
    <t xml:space="preserve">0798 - </t>
  </si>
  <si>
    <t xml:space="preserve">0799 - </t>
  </si>
  <si>
    <t xml:space="preserve">0800 - </t>
  </si>
  <si>
    <t xml:space="preserve">0801 - </t>
  </si>
  <si>
    <t xml:space="preserve">0802 - </t>
  </si>
  <si>
    <t xml:space="preserve">0803 - </t>
  </si>
  <si>
    <t xml:space="preserve">0804 - </t>
  </si>
  <si>
    <t xml:space="preserve">0805 - </t>
  </si>
  <si>
    <t xml:space="preserve">0806 - </t>
  </si>
  <si>
    <t xml:space="preserve">0807 - </t>
  </si>
  <si>
    <t xml:space="preserve">0808 - </t>
  </si>
  <si>
    <t xml:space="preserve">0809 - </t>
  </si>
  <si>
    <t xml:space="preserve">0810 - </t>
  </si>
  <si>
    <t xml:space="preserve">0811 - </t>
  </si>
  <si>
    <t xml:space="preserve">0812 - </t>
  </si>
  <si>
    <t xml:space="preserve">0813 - </t>
  </si>
  <si>
    <t xml:space="preserve">0814 - </t>
  </si>
  <si>
    <t xml:space="preserve">0815 - </t>
  </si>
  <si>
    <t xml:space="preserve">0816 - </t>
  </si>
  <si>
    <t xml:space="preserve">0817 - </t>
  </si>
  <si>
    <t xml:space="preserve">0818 - </t>
  </si>
  <si>
    <t xml:space="preserve">0819 - </t>
  </si>
  <si>
    <t xml:space="preserve">0820 - </t>
  </si>
  <si>
    <t xml:space="preserve">0821 - </t>
  </si>
  <si>
    <t xml:space="preserve">0822 - </t>
  </si>
  <si>
    <t xml:space="preserve">0823 - </t>
  </si>
  <si>
    <t xml:space="preserve">0824 - </t>
  </si>
  <si>
    <t xml:space="preserve">0825 - </t>
  </si>
  <si>
    <t xml:space="preserve">0826 - </t>
  </si>
  <si>
    <t xml:space="preserve">0827 - </t>
  </si>
  <si>
    <t xml:space="preserve">0828 - </t>
  </si>
  <si>
    <t xml:space="preserve">0829 - </t>
  </si>
  <si>
    <t xml:space="preserve">0830 - </t>
  </si>
  <si>
    <t xml:space="preserve">0831 - </t>
  </si>
  <si>
    <t xml:space="preserve">0832 - </t>
  </si>
  <si>
    <t xml:space="preserve">0833 - </t>
  </si>
  <si>
    <t xml:space="preserve">0834 - </t>
  </si>
  <si>
    <t xml:space="preserve">0835 - </t>
  </si>
  <si>
    <t xml:space="preserve">0836 - </t>
  </si>
  <si>
    <t xml:space="preserve">0837 - </t>
  </si>
  <si>
    <t xml:space="preserve">0838 - </t>
  </si>
  <si>
    <t xml:space="preserve">0839 - </t>
  </si>
  <si>
    <t xml:space="preserve">0840 - </t>
  </si>
  <si>
    <t xml:space="preserve">0841 - </t>
  </si>
  <si>
    <t xml:space="preserve">0842 - </t>
  </si>
  <si>
    <t xml:space="preserve">0843 - </t>
  </si>
  <si>
    <t xml:space="preserve">0844 - </t>
  </si>
  <si>
    <t xml:space="preserve">0845 - </t>
  </si>
  <si>
    <t xml:space="preserve">0846 - </t>
  </si>
  <si>
    <t xml:space="preserve">0847 - </t>
  </si>
  <si>
    <t xml:space="preserve">0848 - </t>
  </si>
  <si>
    <t xml:space="preserve">0849 - </t>
  </si>
  <si>
    <t xml:space="preserve">0850 - </t>
  </si>
  <si>
    <t xml:space="preserve">0851 - </t>
  </si>
  <si>
    <t xml:space="preserve">0852 - </t>
  </si>
  <si>
    <t xml:space="preserve">0853 - </t>
  </si>
  <si>
    <t xml:space="preserve">0854 - </t>
  </si>
  <si>
    <t xml:space="preserve">0855 - </t>
  </si>
  <si>
    <t xml:space="preserve">0856 - </t>
  </si>
  <si>
    <t xml:space="preserve">0857 - </t>
  </si>
  <si>
    <t xml:space="preserve">0858 - </t>
  </si>
  <si>
    <t xml:space="preserve">0859 - </t>
  </si>
  <si>
    <t xml:space="preserve">0860 - </t>
  </si>
  <si>
    <t xml:space="preserve">0861 - </t>
  </si>
  <si>
    <t xml:space="preserve">0862 - </t>
  </si>
  <si>
    <t xml:space="preserve">0863 - </t>
  </si>
  <si>
    <t xml:space="preserve">0864 - </t>
  </si>
  <si>
    <t xml:space="preserve">0865 - </t>
  </si>
  <si>
    <t xml:space="preserve">0866 - </t>
  </si>
  <si>
    <t xml:space="preserve">0867 - </t>
  </si>
  <si>
    <t xml:space="preserve">0868 - </t>
  </si>
  <si>
    <t xml:space="preserve">0869 - </t>
  </si>
  <si>
    <t xml:space="preserve">0870 - </t>
  </si>
  <si>
    <t xml:space="preserve">0871 - </t>
  </si>
  <si>
    <t xml:space="preserve">0872 - </t>
  </si>
  <si>
    <t xml:space="preserve">0873 - </t>
  </si>
  <si>
    <t xml:space="preserve">0874 - </t>
  </si>
  <si>
    <t xml:space="preserve">0875 - </t>
  </si>
  <si>
    <t xml:space="preserve">0876 - </t>
  </si>
  <si>
    <t xml:space="preserve">0877 - </t>
  </si>
  <si>
    <t xml:space="preserve">0878 - </t>
  </si>
  <si>
    <t xml:space="preserve">0879 - </t>
  </si>
  <si>
    <t xml:space="preserve">0880 - </t>
  </si>
  <si>
    <t xml:space="preserve">0881 - </t>
  </si>
  <si>
    <t xml:space="preserve">0882 - </t>
  </si>
  <si>
    <t xml:space="preserve">0883 - </t>
  </si>
  <si>
    <t xml:space="preserve">0884 - </t>
  </si>
  <si>
    <t xml:space="preserve">0885 - </t>
  </si>
  <si>
    <t xml:space="preserve">0886 - </t>
  </si>
  <si>
    <t xml:space="preserve">0887 - </t>
  </si>
  <si>
    <t xml:space="preserve">0888 - </t>
  </si>
  <si>
    <t xml:space="preserve">0889 - </t>
  </si>
  <si>
    <t xml:space="preserve">0890 - </t>
  </si>
  <si>
    <t xml:space="preserve">0891 - </t>
  </si>
  <si>
    <t xml:space="preserve">0892 - </t>
  </si>
  <si>
    <t xml:space="preserve">0893 - </t>
  </si>
  <si>
    <t xml:space="preserve">0894 - </t>
  </si>
  <si>
    <t xml:space="preserve">0895 - </t>
  </si>
  <si>
    <t xml:space="preserve">0896 - </t>
  </si>
  <si>
    <t xml:space="preserve">0897 - </t>
  </si>
  <si>
    <t xml:space="preserve">0898 - </t>
  </si>
  <si>
    <t xml:space="preserve">0899 - </t>
  </si>
  <si>
    <t xml:space="preserve">0900 - </t>
  </si>
  <si>
    <t xml:space="preserve">0901 - </t>
  </si>
  <si>
    <t xml:space="preserve">0902 - </t>
  </si>
  <si>
    <t xml:space="preserve">0903 - </t>
  </si>
  <si>
    <t xml:space="preserve">0904 - </t>
  </si>
  <si>
    <t xml:space="preserve">0905 - </t>
  </si>
  <si>
    <t xml:space="preserve">0906 - </t>
  </si>
  <si>
    <t xml:space="preserve">0907 - </t>
  </si>
  <si>
    <t xml:space="preserve">0908 - </t>
  </si>
  <si>
    <t xml:space="preserve">0909 - </t>
  </si>
  <si>
    <t xml:space="preserve">0910 - </t>
  </si>
  <si>
    <t xml:space="preserve">0911 - </t>
  </si>
  <si>
    <t xml:space="preserve">0912 - </t>
  </si>
  <si>
    <t xml:space="preserve">0913 - </t>
  </si>
  <si>
    <t xml:space="preserve">0914 - </t>
  </si>
  <si>
    <t xml:space="preserve">0915 - </t>
  </si>
  <si>
    <t xml:space="preserve">0916 - </t>
  </si>
  <si>
    <t xml:space="preserve">0917 - </t>
  </si>
  <si>
    <t xml:space="preserve">0918 - </t>
  </si>
  <si>
    <t xml:space="preserve">0919 - </t>
  </si>
  <si>
    <t xml:space="preserve">0920 - </t>
  </si>
  <si>
    <t xml:space="preserve">0921 - </t>
  </si>
  <si>
    <t xml:space="preserve">0922 - </t>
  </si>
  <si>
    <t xml:space="preserve">0923 - </t>
  </si>
  <si>
    <t xml:space="preserve">0924 - </t>
  </si>
  <si>
    <t xml:space="preserve">0925 - </t>
  </si>
  <si>
    <t xml:space="preserve">0926 - </t>
  </si>
  <si>
    <t xml:space="preserve">0927 - </t>
  </si>
  <si>
    <t xml:space="preserve">0928 - </t>
  </si>
  <si>
    <t xml:space="preserve">0929 - </t>
  </si>
  <si>
    <t xml:space="preserve">0930 - </t>
  </si>
  <si>
    <t xml:space="preserve">0931 - </t>
  </si>
  <si>
    <t xml:space="preserve">0932 - </t>
  </si>
  <si>
    <t xml:space="preserve">0933 - </t>
  </si>
  <si>
    <t xml:space="preserve">0934 - </t>
  </si>
  <si>
    <t xml:space="preserve">0935 - </t>
  </si>
  <si>
    <t xml:space="preserve">0936 - </t>
  </si>
  <si>
    <t xml:space="preserve">0937 - </t>
  </si>
  <si>
    <t xml:space="preserve">0938 - </t>
  </si>
  <si>
    <t xml:space="preserve">0939 - </t>
  </si>
  <si>
    <t xml:space="preserve">0940 - </t>
  </si>
  <si>
    <t xml:space="preserve">0941 - </t>
  </si>
  <si>
    <t xml:space="preserve">0942 - </t>
  </si>
  <si>
    <t xml:space="preserve">0943 - </t>
  </si>
  <si>
    <t xml:space="preserve">0944 - </t>
  </si>
  <si>
    <t xml:space="preserve">0945 - </t>
  </si>
  <si>
    <t xml:space="preserve">0946 - </t>
  </si>
  <si>
    <t xml:space="preserve">0947 - </t>
  </si>
  <si>
    <t xml:space="preserve">0948 - </t>
  </si>
  <si>
    <t xml:space="preserve">0949 - </t>
  </si>
  <si>
    <t xml:space="preserve">0950 - </t>
  </si>
  <si>
    <t xml:space="preserve">0951 - </t>
  </si>
  <si>
    <t xml:space="preserve">0952 - </t>
  </si>
  <si>
    <t xml:space="preserve">0953 - </t>
  </si>
  <si>
    <t xml:space="preserve">0954 - </t>
  </si>
  <si>
    <t xml:space="preserve">0955 - </t>
  </si>
  <si>
    <t xml:space="preserve">0956 - </t>
  </si>
  <si>
    <t xml:space="preserve">0957 - </t>
  </si>
  <si>
    <t xml:space="preserve">0958 - </t>
  </si>
  <si>
    <t xml:space="preserve">0959 - </t>
  </si>
  <si>
    <t xml:space="preserve">0960 - </t>
  </si>
  <si>
    <t xml:space="preserve">0961 - </t>
  </si>
  <si>
    <t xml:space="preserve">0962 - </t>
  </si>
  <si>
    <t xml:space="preserve">0963 - </t>
  </si>
  <si>
    <t xml:space="preserve">0964 - </t>
  </si>
  <si>
    <t xml:space="preserve">0965 - </t>
  </si>
  <si>
    <t xml:space="preserve">0966 - </t>
  </si>
  <si>
    <t xml:space="preserve">0967 - </t>
  </si>
  <si>
    <t xml:space="preserve">0968 - </t>
  </si>
  <si>
    <t xml:space="preserve">0969 - </t>
  </si>
  <si>
    <t xml:space="preserve">0970 - </t>
  </si>
  <si>
    <t xml:space="preserve">0971 - </t>
  </si>
  <si>
    <t xml:space="preserve">0972 - </t>
  </si>
  <si>
    <t xml:space="preserve">0973 - </t>
  </si>
  <si>
    <t xml:space="preserve">0974 - </t>
  </si>
  <si>
    <t xml:space="preserve">0975 - </t>
  </si>
  <si>
    <t xml:space="preserve">0976 - </t>
  </si>
  <si>
    <t xml:space="preserve">0977 - </t>
  </si>
  <si>
    <t xml:space="preserve">0978 - </t>
  </si>
  <si>
    <t xml:space="preserve">0979 - </t>
  </si>
  <si>
    <t xml:space="preserve">0980 - </t>
  </si>
  <si>
    <t xml:space="preserve">0981 - </t>
  </si>
  <si>
    <t xml:space="preserve">0982 - </t>
  </si>
  <si>
    <t xml:space="preserve">0983 - </t>
  </si>
  <si>
    <t xml:space="preserve">0984 - </t>
  </si>
  <si>
    <t xml:space="preserve">0985 - </t>
  </si>
  <si>
    <t xml:space="preserve">0986 - </t>
  </si>
  <si>
    <t xml:space="preserve">0987 - </t>
  </si>
  <si>
    <t xml:space="preserve">0988 - </t>
  </si>
  <si>
    <t xml:space="preserve">0989 - </t>
  </si>
  <si>
    <t xml:space="preserve">0990 - </t>
  </si>
  <si>
    <t xml:space="preserve">0991 - </t>
  </si>
  <si>
    <t xml:space="preserve">0992 - </t>
  </si>
  <si>
    <t xml:space="preserve">0993 - </t>
  </si>
  <si>
    <t xml:space="preserve">0994 - </t>
  </si>
  <si>
    <t xml:space="preserve">0995 - </t>
  </si>
  <si>
    <t xml:space="preserve">0996 - </t>
  </si>
  <si>
    <t xml:space="preserve">0997 - </t>
  </si>
  <si>
    <t xml:space="preserve">0998 - </t>
  </si>
  <si>
    <t xml:space="preserve">0999 - </t>
  </si>
  <si>
    <t xml:space="preserve">1000 - </t>
  </si>
  <si>
    <t xml:space="preserve">1001 - </t>
  </si>
  <si>
    <t xml:space="preserve">1002 - </t>
  </si>
  <si>
    <t xml:space="preserve">1003 - </t>
  </si>
  <si>
    <t xml:space="preserve">1004 - </t>
  </si>
  <si>
    <t xml:space="preserve">1005 - </t>
  </si>
  <si>
    <t xml:space="preserve">1006 - </t>
  </si>
  <si>
    <t xml:space="preserve">1007 - </t>
  </si>
  <si>
    <t xml:space="preserve">1008 - </t>
  </si>
  <si>
    <t xml:space="preserve">1009 - </t>
  </si>
  <si>
    <t xml:space="preserve">1010 - </t>
  </si>
  <si>
    <t xml:space="preserve">1011 - </t>
  </si>
  <si>
    <t xml:space="preserve">1012 - </t>
  </si>
  <si>
    <t xml:space="preserve">1013 - </t>
  </si>
  <si>
    <t xml:space="preserve">1014 - </t>
  </si>
  <si>
    <t xml:space="preserve">1015 - </t>
  </si>
  <si>
    <t xml:space="preserve">1016 - </t>
  </si>
  <si>
    <t xml:space="preserve">1017 - </t>
  </si>
  <si>
    <t xml:space="preserve">1018 - </t>
  </si>
  <si>
    <t xml:space="preserve">1019 - </t>
  </si>
  <si>
    <t xml:space="preserve">1020 - </t>
  </si>
  <si>
    <t xml:space="preserve">1021 - </t>
  </si>
  <si>
    <t xml:space="preserve">1022 - </t>
  </si>
  <si>
    <t xml:space="preserve">1023 - </t>
  </si>
  <si>
    <t xml:space="preserve">1024 - </t>
  </si>
  <si>
    <t xml:space="preserve">1025 - </t>
  </si>
  <si>
    <t xml:space="preserve">1026 - </t>
  </si>
  <si>
    <t xml:space="preserve">1027 - </t>
  </si>
  <si>
    <t xml:space="preserve">1028 - </t>
  </si>
  <si>
    <t xml:space="preserve">1029 - </t>
  </si>
  <si>
    <t xml:space="preserve">1030 - </t>
  </si>
  <si>
    <t xml:space="preserve">1031 - </t>
  </si>
  <si>
    <t xml:space="preserve">1032 - </t>
  </si>
  <si>
    <t xml:space="preserve">1033 - </t>
  </si>
  <si>
    <t xml:space="preserve">1034 - </t>
  </si>
  <si>
    <t xml:space="preserve">1035 - </t>
  </si>
  <si>
    <t xml:space="preserve">1036 - </t>
  </si>
  <si>
    <t xml:space="preserve">1037 - </t>
  </si>
  <si>
    <t xml:space="preserve">1038 - </t>
  </si>
  <si>
    <t xml:space="preserve">1039 - </t>
  </si>
  <si>
    <t xml:space="preserve">1040 - </t>
  </si>
  <si>
    <t xml:space="preserve">1041 - </t>
  </si>
  <si>
    <t xml:space="preserve">1042 - </t>
  </si>
  <si>
    <t xml:space="preserve">1043 - </t>
  </si>
  <si>
    <t xml:space="preserve">1044 - </t>
  </si>
  <si>
    <t xml:space="preserve">1045 - </t>
  </si>
  <si>
    <t xml:space="preserve">1046 - </t>
  </si>
  <si>
    <t xml:space="preserve">1047 - </t>
  </si>
  <si>
    <t xml:space="preserve">1048 - </t>
  </si>
  <si>
    <t xml:space="preserve">1049 - </t>
  </si>
  <si>
    <t xml:space="preserve">1050 - </t>
  </si>
  <si>
    <t xml:space="preserve">1051 - </t>
  </si>
  <si>
    <t xml:space="preserve">1052 - </t>
  </si>
  <si>
    <t xml:space="preserve">1053 - </t>
  </si>
  <si>
    <t xml:space="preserve">1054 - </t>
  </si>
  <si>
    <t xml:space="preserve">1055 - </t>
  </si>
  <si>
    <t xml:space="preserve">1056 - </t>
  </si>
  <si>
    <t xml:space="preserve">1057 - </t>
  </si>
  <si>
    <t xml:space="preserve">1058 - </t>
  </si>
  <si>
    <t xml:space="preserve">1059 - </t>
  </si>
  <si>
    <t xml:space="preserve">1060 - </t>
  </si>
  <si>
    <t xml:space="preserve">1061 - </t>
  </si>
  <si>
    <t xml:space="preserve">1062 - </t>
  </si>
  <si>
    <t xml:space="preserve">1063 - </t>
  </si>
  <si>
    <t xml:space="preserve">1064 - </t>
  </si>
  <si>
    <t xml:space="preserve">1065 - </t>
  </si>
  <si>
    <t xml:space="preserve">1066 - </t>
  </si>
  <si>
    <t xml:space="preserve">1067 - </t>
  </si>
  <si>
    <t xml:space="preserve">1068 - </t>
  </si>
  <si>
    <t xml:space="preserve">1069 - </t>
  </si>
  <si>
    <t xml:space="preserve">1070 - </t>
  </si>
  <si>
    <t xml:space="preserve">1071 - </t>
  </si>
  <si>
    <t xml:space="preserve">1072 - </t>
  </si>
  <si>
    <t xml:space="preserve">1073 - </t>
  </si>
  <si>
    <t xml:space="preserve">1074 - </t>
  </si>
  <si>
    <t xml:space="preserve">1075 - </t>
  </si>
  <si>
    <t xml:space="preserve">1076 - </t>
  </si>
  <si>
    <t xml:space="preserve">1077 - </t>
  </si>
  <si>
    <t xml:space="preserve">1078 - </t>
  </si>
  <si>
    <t xml:space="preserve">1079 - </t>
  </si>
  <si>
    <t xml:space="preserve">1080 - </t>
  </si>
  <si>
    <t xml:space="preserve">1081 - </t>
  </si>
  <si>
    <t xml:space="preserve">1082 - </t>
  </si>
  <si>
    <t xml:space="preserve">1083 - </t>
  </si>
  <si>
    <t xml:space="preserve">1084 - </t>
  </si>
  <si>
    <t xml:space="preserve">1085 - </t>
  </si>
  <si>
    <t xml:space="preserve">1086 - </t>
  </si>
  <si>
    <t xml:space="preserve">1087 - </t>
  </si>
  <si>
    <t xml:space="preserve">1088 - </t>
  </si>
  <si>
    <t xml:space="preserve">1089 - </t>
  </si>
  <si>
    <t xml:space="preserve">1090 - </t>
  </si>
  <si>
    <t xml:space="preserve">1091 - </t>
  </si>
  <si>
    <t xml:space="preserve">1092 - </t>
  </si>
  <si>
    <t xml:space="preserve">1093 - </t>
  </si>
  <si>
    <t xml:space="preserve">1094 - </t>
  </si>
  <si>
    <t xml:space="preserve">1095 - </t>
  </si>
  <si>
    <t xml:space="preserve">1096 - </t>
  </si>
  <si>
    <t xml:space="preserve">1097 - </t>
  </si>
  <si>
    <t xml:space="preserve">1098 - </t>
  </si>
  <si>
    <t xml:space="preserve">1099 - </t>
  </si>
  <si>
    <t xml:space="preserve">1100 - </t>
  </si>
  <si>
    <t xml:space="preserve">1101 - </t>
  </si>
  <si>
    <t xml:space="preserve">1102 - </t>
  </si>
  <si>
    <t xml:space="preserve">1103 - </t>
  </si>
  <si>
    <t xml:space="preserve">1104 - </t>
  </si>
  <si>
    <t xml:space="preserve">1105 - </t>
  </si>
  <si>
    <t xml:space="preserve">1106 - </t>
  </si>
  <si>
    <t xml:space="preserve">1107 - </t>
  </si>
  <si>
    <t xml:space="preserve">1108 - </t>
  </si>
  <si>
    <t xml:space="preserve">1109 - </t>
  </si>
  <si>
    <t xml:space="preserve">1110 - </t>
  </si>
  <si>
    <t xml:space="preserve">1111 - </t>
  </si>
  <si>
    <t xml:space="preserve">1112 - </t>
  </si>
  <si>
    <t xml:space="preserve">1113 - </t>
  </si>
  <si>
    <t xml:space="preserve">1114 - </t>
  </si>
  <si>
    <t xml:space="preserve">1115 - </t>
  </si>
  <si>
    <t xml:space="preserve">1116 - </t>
  </si>
  <si>
    <t xml:space="preserve">1117 - </t>
  </si>
  <si>
    <t xml:space="preserve">1118 - </t>
  </si>
  <si>
    <t xml:space="preserve">1119 - </t>
  </si>
  <si>
    <t xml:space="preserve">1120 - </t>
  </si>
  <si>
    <t xml:space="preserve">1121 - </t>
  </si>
  <si>
    <t xml:space="preserve">1122 - </t>
  </si>
  <si>
    <t xml:space="preserve">1123 - </t>
  </si>
  <si>
    <t xml:space="preserve">1124 - </t>
  </si>
  <si>
    <t xml:space="preserve">1125 - </t>
  </si>
  <si>
    <t xml:space="preserve">1126 - </t>
  </si>
  <si>
    <t xml:space="preserve">1127 - </t>
  </si>
  <si>
    <t xml:space="preserve">1128 - </t>
  </si>
  <si>
    <t xml:space="preserve">1129 - </t>
  </si>
  <si>
    <t xml:space="preserve">1130 - </t>
  </si>
  <si>
    <t xml:space="preserve">1131 - </t>
  </si>
  <si>
    <t xml:space="preserve">1132 - </t>
  </si>
  <si>
    <t xml:space="preserve">1133 - </t>
  </si>
  <si>
    <t xml:space="preserve">1134 - </t>
  </si>
  <si>
    <t xml:space="preserve">1135 - </t>
  </si>
  <si>
    <t xml:space="preserve">1136 - </t>
  </si>
  <si>
    <t xml:space="preserve">1137 - </t>
  </si>
  <si>
    <t xml:space="preserve">1138 - </t>
  </si>
  <si>
    <t xml:space="preserve">1139 - </t>
  </si>
  <si>
    <t xml:space="preserve">1140 - </t>
  </si>
  <si>
    <t xml:space="preserve">1141 - </t>
  </si>
  <si>
    <t xml:space="preserve">1142 - </t>
  </si>
  <si>
    <t xml:space="preserve">1143 - </t>
  </si>
  <si>
    <t xml:space="preserve">1144 - </t>
  </si>
  <si>
    <t xml:space="preserve">1145 - </t>
  </si>
  <si>
    <t xml:space="preserve">1146 - </t>
  </si>
  <si>
    <t xml:space="preserve">1147 - </t>
  </si>
  <si>
    <t xml:space="preserve">1148 - </t>
  </si>
  <si>
    <t xml:space="preserve">1149 - </t>
  </si>
  <si>
    <t xml:space="preserve">1150 - </t>
  </si>
  <si>
    <t xml:space="preserve">1151 - </t>
  </si>
  <si>
    <t xml:space="preserve">1152 - </t>
  </si>
  <si>
    <t xml:space="preserve">1153 - </t>
  </si>
  <si>
    <t xml:space="preserve">1154 - </t>
  </si>
  <si>
    <t xml:space="preserve">1155 - </t>
  </si>
  <si>
    <t xml:space="preserve">1156 - </t>
  </si>
  <si>
    <t xml:space="preserve">1157 - </t>
  </si>
  <si>
    <t xml:space="preserve">1158 - </t>
  </si>
  <si>
    <t xml:space="preserve">1159 - </t>
  </si>
  <si>
    <t xml:space="preserve">1160 - </t>
  </si>
  <si>
    <t xml:space="preserve">1161 - </t>
  </si>
  <si>
    <t xml:space="preserve">1162 - </t>
  </si>
  <si>
    <t xml:space="preserve">1163 - </t>
  </si>
  <si>
    <t xml:space="preserve">1164 - </t>
  </si>
  <si>
    <t xml:space="preserve">1165 - </t>
  </si>
  <si>
    <t xml:space="preserve">1166 - </t>
  </si>
  <si>
    <t xml:space="preserve">1167 - </t>
  </si>
  <si>
    <t xml:space="preserve">1168 - </t>
  </si>
  <si>
    <t xml:space="preserve">1169 - </t>
  </si>
  <si>
    <t xml:space="preserve">1170 - </t>
  </si>
  <si>
    <t xml:space="preserve">1171 - </t>
  </si>
  <si>
    <t xml:space="preserve">1172 - </t>
  </si>
  <si>
    <t xml:space="preserve">1173 - </t>
  </si>
  <si>
    <t xml:space="preserve">1174 - </t>
  </si>
  <si>
    <t xml:space="preserve">1175 - </t>
  </si>
  <si>
    <t xml:space="preserve">1176 - </t>
  </si>
  <si>
    <t xml:space="preserve">1177 - </t>
  </si>
  <si>
    <t xml:space="preserve">1178 - </t>
  </si>
  <si>
    <t xml:space="preserve">1179 - </t>
  </si>
  <si>
    <t xml:space="preserve">1180 - </t>
  </si>
  <si>
    <t xml:space="preserve">1181 - </t>
  </si>
  <si>
    <t xml:space="preserve">1182 - </t>
  </si>
  <si>
    <t xml:space="preserve">1183 - </t>
  </si>
  <si>
    <t xml:space="preserve">1184 - </t>
  </si>
  <si>
    <t xml:space="preserve">1185 - </t>
  </si>
  <si>
    <t xml:space="preserve">1186 - </t>
  </si>
  <si>
    <t xml:space="preserve">1187 - </t>
  </si>
  <si>
    <t xml:space="preserve">1188 - </t>
  </si>
  <si>
    <t xml:space="preserve">1189 - </t>
  </si>
  <si>
    <t xml:space="preserve">1190 - </t>
  </si>
  <si>
    <t xml:space="preserve">1191 - </t>
  </si>
  <si>
    <t xml:space="preserve">1192 - </t>
  </si>
  <si>
    <t xml:space="preserve">1193 - </t>
  </si>
  <si>
    <t xml:space="preserve">1194 - </t>
  </si>
  <si>
    <t xml:space="preserve">1195 - </t>
  </si>
  <si>
    <t xml:space="preserve">1196 - </t>
  </si>
  <si>
    <t xml:space="preserve">1197 - </t>
  </si>
  <si>
    <t xml:space="preserve">1198 - </t>
  </si>
  <si>
    <t xml:space="preserve">1199 - </t>
  </si>
  <si>
    <t xml:space="preserve">1200 - </t>
  </si>
  <si>
    <t xml:space="preserve">1201 - </t>
  </si>
  <si>
    <t xml:space="preserve">1202 - </t>
  </si>
  <si>
    <t xml:space="preserve">1203 - </t>
  </si>
  <si>
    <t xml:space="preserve">1204 - </t>
  </si>
  <si>
    <t xml:space="preserve">1205 - </t>
  </si>
  <si>
    <t xml:space="preserve">1206 - </t>
  </si>
  <si>
    <t xml:space="preserve">1207 - </t>
  </si>
  <si>
    <t xml:space="preserve">1208 - </t>
  </si>
  <si>
    <t xml:space="preserve">1209 - </t>
  </si>
  <si>
    <t xml:space="preserve">1210 - </t>
  </si>
  <si>
    <t xml:space="preserve">1211 - </t>
  </si>
  <si>
    <t xml:space="preserve">1212 - </t>
  </si>
  <si>
    <t xml:space="preserve">1213 - </t>
  </si>
  <si>
    <t xml:space="preserve">1214 - </t>
  </si>
  <si>
    <t xml:space="preserve">1215 - </t>
  </si>
  <si>
    <t xml:space="preserve">1216 - </t>
  </si>
  <si>
    <t xml:space="preserve">1217 - </t>
  </si>
  <si>
    <t xml:space="preserve">1218 - </t>
  </si>
  <si>
    <t xml:space="preserve">1219 - </t>
  </si>
  <si>
    <t xml:space="preserve">1220 - </t>
  </si>
  <si>
    <t xml:space="preserve">1221 - </t>
  </si>
  <si>
    <t xml:space="preserve">1222 - </t>
  </si>
  <si>
    <t xml:space="preserve">1223 - </t>
  </si>
  <si>
    <t xml:space="preserve">1224 - </t>
  </si>
  <si>
    <t xml:space="preserve">1225 - </t>
  </si>
  <si>
    <t xml:space="preserve">1226 - </t>
  </si>
  <si>
    <t xml:space="preserve">1227 - </t>
  </si>
  <si>
    <t xml:space="preserve">1228 - </t>
  </si>
  <si>
    <t xml:space="preserve">1229 - </t>
  </si>
  <si>
    <t xml:space="preserve">1230 - </t>
  </si>
  <si>
    <t xml:space="preserve">1231 - </t>
  </si>
  <si>
    <t xml:space="preserve">1232 - </t>
  </si>
  <si>
    <t xml:space="preserve">1233 - </t>
  </si>
  <si>
    <t xml:space="preserve">1234 - </t>
  </si>
  <si>
    <t xml:space="preserve">1235 - </t>
  </si>
  <si>
    <t xml:space="preserve">1236 - </t>
  </si>
  <si>
    <t xml:space="preserve">1237 - </t>
  </si>
  <si>
    <t xml:space="preserve">1238 - </t>
  </si>
  <si>
    <t xml:space="preserve">1239 - </t>
  </si>
  <si>
    <t xml:space="preserve">1240 - </t>
  </si>
  <si>
    <t xml:space="preserve">1241 - </t>
  </si>
  <si>
    <t xml:space="preserve">1242 - </t>
  </si>
  <si>
    <t xml:space="preserve">1243 - </t>
  </si>
  <si>
    <t xml:space="preserve">1244 - </t>
  </si>
  <si>
    <t xml:space="preserve">1245 - </t>
  </si>
  <si>
    <t xml:space="preserve">1246 - </t>
  </si>
  <si>
    <t xml:space="preserve">1247 - </t>
  </si>
  <si>
    <t xml:space="preserve">1248 - </t>
  </si>
  <si>
    <t xml:space="preserve">1249 - </t>
  </si>
  <si>
    <t xml:space="preserve">1250 - </t>
  </si>
  <si>
    <t xml:space="preserve">1251 - </t>
  </si>
  <si>
    <t xml:space="preserve">1252 - </t>
  </si>
  <si>
    <t xml:space="preserve">1253 - </t>
  </si>
  <si>
    <t xml:space="preserve">1254 - </t>
  </si>
  <si>
    <t xml:space="preserve">1255 - </t>
  </si>
  <si>
    <t xml:space="preserve">1256 - </t>
  </si>
  <si>
    <t xml:space="preserve">1257 - </t>
  </si>
  <si>
    <t xml:space="preserve">1258 - </t>
  </si>
  <si>
    <t xml:space="preserve">1259 - </t>
  </si>
  <si>
    <t xml:space="preserve">1260 - </t>
  </si>
  <si>
    <t xml:space="preserve">1261 - </t>
  </si>
  <si>
    <t xml:space="preserve">1262 - </t>
  </si>
  <si>
    <t xml:space="preserve">1263 - </t>
  </si>
  <si>
    <t xml:space="preserve">1264 - </t>
  </si>
  <si>
    <t xml:space="preserve">1265 - </t>
  </si>
  <si>
    <t xml:space="preserve">1266 - </t>
  </si>
  <si>
    <t xml:space="preserve">1267 - </t>
  </si>
  <si>
    <t xml:space="preserve">1268 - </t>
  </si>
  <si>
    <t xml:space="preserve">1269 - </t>
  </si>
  <si>
    <t xml:space="preserve">1270 - </t>
  </si>
  <si>
    <t xml:space="preserve">1271 - </t>
  </si>
  <si>
    <t xml:space="preserve">1272 - </t>
  </si>
  <si>
    <t xml:space="preserve">1273 - </t>
  </si>
  <si>
    <t xml:space="preserve">1274 - </t>
  </si>
  <si>
    <t xml:space="preserve">1275 - </t>
  </si>
  <si>
    <t xml:space="preserve">1276 - </t>
  </si>
  <si>
    <t xml:space="preserve">1277 - </t>
  </si>
  <si>
    <t xml:space="preserve">1278 - </t>
  </si>
  <si>
    <t xml:space="preserve">1279 - </t>
  </si>
  <si>
    <t xml:space="preserve">1280 - </t>
  </si>
  <si>
    <t xml:space="preserve">1281 - </t>
  </si>
  <si>
    <t xml:space="preserve">1282 - </t>
  </si>
  <si>
    <t xml:space="preserve">1283 - </t>
  </si>
  <si>
    <t xml:space="preserve">1284 - </t>
  </si>
  <si>
    <t xml:space="preserve">1285 - </t>
  </si>
  <si>
    <t xml:space="preserve">1286 - </t>
  </si>
  <si>
    <t xml:space="preserve">1287 - </t>
  </si>
  <si>
    <t xml:space="preserve">1288 - </t>
  </si>
  <si>
    <t xml:space="preserve">1289 - </t>
  </si>
  <si>
    <t xml:space="preserve">1290 - </t>
  </si>
  <si>
    <t xml:space="preserve">1291 - </t>
  </si>
  <si>
    <t xml:space="preserve">1292 - </t>
  </si>
  <si>
    <t xml:space="preserve">1293 - </t>
  </si>
  <si>
    <t xml:space="preserve">1294 - </t>
  </si>
  <si>
    <t xml:space="preserve">1295 - </t>
  </si>
  <si>
    <t xml:space="preserve">1296 - </t>
  </si>
  <si>
    <t xml:space="preserve">1297 - </t>
  </si>
  <si>
    <t xml:space="preserve">1298 - </t>
  </si>
  <si>
    <t xml:space="preserve">1299 - </t>
  </si>
  <si>
    <t xml:space="preserve">1300 - </t>
  </si>
  <si>
    <t xml:space="preserve">1301 - </t>
  </si>
  <si>
    <t xml:space="preserve">1302 - </t>
  </si>
  <si>
    <t xml:space="preserve">1303 - </t>
  </si>
  <si>
    <t xml:space="preserve">1304 - </t>
  </si>
  <si>
    <t xml:space="preserve">1305 - </t>
  </si>
  <si>
    <t xml:space="preserve">1306 - </t>
  </si>
  <si>
    <t xml:space="preserve">1307 - </t>
  </si>
  <si>
    <t xml:space="preserve">1308 - </t>
  </si>
  <si>
    <t xml:space="preserve">1309 - </t>
  </si>
  <si>
    <t xml:space="preserve">1310 - </t>
  </si>
  <si>
    <t xml:space="preserve">1311 - </t>
  </si>
  <si>
    <t xml:space="preserve">1312 - </t>
  </si>
  <si>
    <t xml:space="preserve">1313 - </t>
  </si>
  <si>
    <t xml:space="preserve">1314 - </t>
  </si>
  <si>
    <t xml:space="preserve">1315 - </t>
  </si>
  <si>
    <t xml:space="preserve">1316 - </t>
  </si>
  <si>
    <t xml:space="preserve">1317 - </t>
  </si>
  <si>
    <t xml:space="preserve">1318 - </t>
  </si>
  <si>
    <t xml:space="preserve">1319 - </t>
  </si>
  <si>
    <t xml:space="preserve">1320 - </t>
  </si>
  <si>
    <t xml:space="preserve">1321 - </t>
  </si>
  <si>
    <t xml:space="preserve">1322 - </t>
  </si>
  <si>
    <t xml:space="preserve">1323 - </t>
  </si>
  <si>
    <t xml:space="preserve">1324 - </t>
  </si>
  <si>
    <t xml:space="preserve">1325 - </t>
  </si>
  <si>
    <t xml:space="preserve">1326 - </t>
  </si>
  <si>
    <t xml:space="preserve">1327 - </t>
  </si>
  <si>
    <t xml:space="preserve">1328 - </t>
  </si>
  <si>
    <t xml:space="preserve">1329 - </t>
  </si>
  <si>
    <t xml:space="preserve">1330 - </t>
  </si>
  <si>
    <t xml:space="preserve">1331 - </t>
  </si>
  <si>
    <t xml:space="preserve">1332 - </t>
  </si>
  <si>
    <t xml:space="preserve">1333 - </t>
  </si>
  <si>
    <t xml:space="preserve">1334 - </t>
  </si>
  <si>
    <t xml:space="preserve">1335 - </t>
  </si>
  <si>
    <t xml:space="preserve">1336 - </t>
  </si>
  <si>
    <t xml:space="preserve">1337 - </t>
  </si>
  <si>
    <t xml:space="preserve">1338 - </t>
  </si>
  <si>
    <t xml:space="preserve">1339 - </t>
  </si>
  <si>
    <t xml:space="preserve">1340 - </t>
  </si>
  <si>
    <t xml:space="preserve">1341 - </t>
  </si>
  <si>
    <t xml:space="preserve">1342 - </t>
  </si>
  <si>
    <t xml:space="preserve">1343 - </t>
  </si>
  <si>
    <t xml:space="preserve">1344 - </t>
  </si>
  <si>
    <t xml:space="preserve">1345 - </t>
  </si>
  <si>
    <t xml:space="preserve">1346 - </t>
  </si>
  <si>
    <t xml:space="preserve">1347 - </t>
  </si>
  <si>
    <t xml:space="preserve">1348 - </t>
  </si>
  <si>
    <t xml:space="preserve">1349 - </t>
  </si>
  <si>
    <t xml:space="preserve">1350 - </t>
  </si>
  <si>
    <t xml:space="preserve">1351 - </t>
  </si>
  <si>
    <t xml:space="preserve">1352 - </t>
  </si>
  <si>
    <t xml:space="preserve">1353 - </t>
  </si>
  <si>
    <t xml:space="preserve">1354 - </t>
  </si>
  <si>
    <t xml:space="preserve">1355 - </t>
  </si>
  <si>
    <t xml:space="preserve">1356 - </t>
  </si>
  <si>
    <t xml:space="preserve">1357 - </t>
  </si>
  <si>
    <t xml:space="preserve">1358 - </t>
  </si>
  <si>
    <t xml:space="preserve">1359 - </t>
  </si>
  <si>
    <t xml:space="preserve">1360 - </t>
  </si>
  <si>
    <t xml:space="preserve">1361 - </t>
  </si>
  <si>
    <t xml:space="preserve">1362 - </t>
  </si>
  <si>
    <t xml:space="preserve">1363 - </t>
  </si>
  <si>
    <t xml:space="preserve">1364 - </t>
  </si>
  <si>
    <t xml:space="preserve">1365 - </t>
  </si>
  <si>
    <t xml:space="preserve">1366 - </t>
  </si>
  <si>
    <t xml:space="preserve">1367 - </t>
  </si>
  <si>
    <t xml:space="preserve">1368 - </t>
  </si>
  <si>
    <t xml:space="preserve">1369 - </t>
  </si>
  <si>
    <t xml:space="preserve">1370 - </t>
  </si>
  <si>
    <t xml:space="preserve">1371 - </t>
  </si>
  <si>
    <t xml:space="preserve">1372 - </t>
  </si>
  <si>
    <t xml:space="preserve">1373 - </t>
  </si>
  <si>
    <t xml:space="preserve">1374 - </t>
  </si>
  <si>
    <t xml:space="preserve">1375 - </t>
  </si>
  <si>
    <t xml:space="preserve">1376 - </t>
  </si>
  <si>
    <t xml:space="preserve">1377 - </t>
  </si>
  <si>
    <t xml:space="preserve">1378 - </t>
  </si>
  <si>
    <t xml:space="preserve">1379 - </t>
  </si>
  <si>
    <t xml:space="preserve">1380 - </t>
  </si>
  <si>
    <t xml:space="preserve">1381 - </t>
  </si>
  <si>
    <t xml:space="preserve">1382 - </t>
  </si>
  <si>
    <t xml:space="preserve">1383 - </t>
  </si>
  <si>
    <t xml:space="preserve">1384 - </t>
  </si>
  <si>
    <t xml:space="preserve">1385 - </t>
  </si>
  <si>
    <t xml:space="preserve">1386 - </t>
  </si>
  <si>
    <t xml:space="preserve">1387 - </t>
  </si>
  <si>
    <t xml:space="preserve">1388 - </t>
  </si>
  <si>
    <t xml:space="preserve">1389 - </t>
  </si>
  <si>
    <t xml:space="preserve">1390 - </t>
  </si>
  <si>
    <t xml:space="preserve">1391 - </t>
  </si>
  <si>
    <t xml:space="preserve">1392 - </t>
  </si>
  <si>
    <t xml:space="preserve">1393 - </t>
  </si>
  <si>
    <t xml:space="preserve">1394 - </t>
  </si>
  <si>
    <t xml:space="preserve">1395 - </t>
  </si>
  <si>
    <t xml:space="preserve">1396 - </t>
  </si>
  <si>
    <t xml:space="preserve">1397 - </t>
  </si>
  <si>
    <t xml:space="preserve">1398 - </t>
  </si>
  <si>
    <t xml:space="preserve">1399 - </t>
  </si>
  <si>
    <t xml:space="preserve">1400 - </t>
  </si>
  <si>
    <t xml:space="preserve">1401 - </t>
  </si>
  <si>
    <t xml:space="preserve">1402 - </t>
  </si>
  <si>
    <t xml:space="preserve">1403 - </t>
  </si>
  <si>
    <t xml:space="preserve">1404 - </t>
  </si>
  <si>
    <t xml:space="preserve">1405 - </t>
  </si>
  <si>
    <t xml:space="preserve">1406 - </t>
  </si>
  <si>
    <t xml:space="preserve">1407 - </t>
  </si>
  <si>
    <t xml:space="preserve">1408 - </t>
  </si>
  <si>
    <t xml:space="preserve">1409 - </t>
  </si>
  <si>
    <t xml:space="preserve">1410 - </t>
  </si>
  <si>
    <t xml:space="preserve">1411 - </t>
  </si>
  <si>
    <t xml:space="preserve">1412 - </t>
  </si>
  <si>
    <t xml:space="preserve">1413 - </t>
  </si>
  <si>
    <t xml:space="preserve">1414 - </t>
  </si>
  <si>
    <t xml:space="preserve">1415 - </t>
  </si>
  <si>
    <t xml:space="preserve">1416 - </t>
  </si>
  <si>
    <t xml:space="preserve">1417 - </t>
  </si>
  <si>
    <t xml:space="preserve">1418 - </t>
  </si>
  <si>
    <t xml:space="preserve">1419 - </t>
  </si>
  <si>
    <t xml:space="preserve">1420 - </t>
  </si>
  <si>
    <t xml:space="preserve">1421 - </t>
  </si>
  <si>
    <t xml:space="preserve">1422 - </t>
  </si>
  <si>
    <t xml:space="preserve">1423 - </t>
  </si>
  <si>
    <t xml:space="preserve">1424 - </t>
  </si>
  <si>
    <t xml:space="preserve">1425 - </t>
  </si>
  <si>
    <t xml:space="preserve">1426 - </t>
  </si>
  <si>
    <t xml:space="preserve">1427 - </t>
  </si>
  <si>
    <t xml:space="preserve">1428 - </t>
  </si>
  <si>
    <t xml:space="preserve">1429 - </t>
  </si>
  <si>
    <t xml:space="preserve">1430 - </t>
  </si>
  <si>
    <t xml:space="preserve">1431 - </t>
  </si>
  <si>
    <t xml:space="preserve">1432 - </t>
  </si>
  <si>
    <t xml:space="preserve">1433 - </t>
  </si>
  <si>
    <t xml:space="preserve">1434 - </t>
  </si>
  <si>
    <t xml:space="preserve">1435 - </t>
  </si>
  <si>
    <t xml:space="preserve">1436 - </t>
  </si>
  <si>
    <t xml:space="preserve">1437 - </t>
  </si>
  <si>
    <t xml:space="preserve">1438 - </t>
  </si>
  <si>
    <t xml:space="preserve">1439 - </t>
  </si>
  <si>
    <t xml:space="preserve">1440 - </t>
  </si>
  <si>
    <t xml:space="preserve">1441 - </t>
  </si>
  <si>
    <t xml:space="preserve">1442 - </t>
  </si>
  <si>
    <t xml:space="preserve">1443 - </t>
  </si>
  <si>
    <t xml:space="preserve">1444 - </t>
  </si>
  <si>
    <t xml:space="preserve">1445 - </t>
  </si>
  <si>
    <t xml:space="preserve">1446 - </t>
  </si>
  <si>
    <t xml:space="preserve">1447 - </t>
  </si>
  <si>
    <t xml:space="preserve">1448 - </t>
  </si>
  <si>
    <t xml:space="preserve">1449 - </t>
  </si>
  <si>
    <t xml:space="preserve">1450 - </t>
  </si>
  <si>
    <t xml:space="preserve">1451 - </t>
  </si>
  <si>
    <t xml:space="preserve">1452 - </t>
  </si>
  <si>
    <t xml:space="preserve">1453 - </t>
  </si>
  <si>
    <t xml:space="preserve">1454 - </t>
  </si>
  <si>
    <t xml:space="preserve">1455 - </t>
  </si>
  <si>
    <t xml:space="preserve">1456 - </t>
  </si>
  <si>
    <t xml:space="preserve">1457 - </t>
  </si>
  <si>
    <t xml:space="preserve">1458 - </t>
  </si>
  <si>
    <t xml:space="preserve">1459 - </t>
  </si>
  <si>
    <t xml:space="preserve">1460 - </t>
  </si>
  <si>
    <t xml:space="preserve">1461 - </t>
  </si>
  <si>
    <t xml:space="preserve">1462 - </t>
  </si>
  <si>
    <t xml:space="preserve">1463 - </t>
  </si>
  <si>
    <t xml:space="preserve">1464 - </t>
  </si>
  <si>
    <t xml:space="preserve">1465 - </t>
  </si>
  <si>
    <t xml:space="preserve">1466 - </t>
  </si>
  <si>
    <t xml:space="preserve">1467 - </t>
  </si>
  <si>
    <t xml:space="preserve">1468 - </t>
  </si>
  <si>
    <t xml:space="preserve">1469 - </t>
  </si>
  <si>
    <t xml:space="preserve">1470 - </t>
  </si>
  <si>
    <t xml:space="preserve">1471 - </t>
  </si>
  <si>
    <t xml:space="preserve">1472 - </t>
  </si>
  <si>
    <t xml:space="preserve">1473 - </t>
  </si>
  <si>
    <t xml:space="preserve">1474 - </t>
  </si>
  <si>
    <t xml:space="preserve">1475 - </t>
  </si>
  <si>
    <t xml:space="preserve">1476 - </t>
  </si>
  <si>
    <t xml:space="preserve">1477 - </t>
  </si>
  <si>
    <t xml:space="preserve">1478 - </t>
  </si>
  <si>
    <t xml:space="preserve">1479 - </t>
  </si>
  <si>
    <t xml:space="preserve">1480 - </t>
  </si>
  <si>
    <t xml:space="preserve">1481 - </t>
  </si>
  <si>
    <t xml:space="preserve">1482 - </t>
  </si>
  <si>
    <t xml:space="preserve">1483 - </t>
  </si>
  <si>
    <t xml:space="preserve">1484 - </t>
  </si>
  <si>
    <t xml:space="preserve">1485 - </t>
  </si>
  <si>
    <t xml:space="preserve">1486 - </t>
  </si>
  <si>
    <t xml:space="preserve">1487 - </t>
  </si>
  <si>
    <t xml:space="preserve">1488 - </t>
  </si>
  <si>
    <t xml:space="preserve">1489 - </t>
  </si>
  <si>
    <t xml:space="preserve">1490 - </t>
  </si>
  <si>
    <t xml:space="preserve">1491 - </t>
  </si>
  <si>
    <t xml:space="preserve">1492 - </t>
  </si>
  <si>
    <t xml:space="preserve">1493 - </t>
  </si>
  <si>
    <t xml:space="preserve">1494 - </t>
  </si>
  <si>
    <t xml:space="preserve">1495 - </t>
  </si>
  <si>
    <t xml:space="preserve">1496 - </t>
  </si>
  <si>
    <t xml:space="preserve">1497 - </t>
  </si>
  <si>
    <t xml:space="preserve">1498 - </t>
  </si>
  <si>
    <t xml:space="preserve">1499 - </t>
  </si>
  <si>
    <t xml:space="preserve">1500 - </t>
  </si>
  <si>
    <t xml:space="preserve">1501 - </t>
  </si>
  <si>
    <t xml:space="preserve">1502 - </t>
  </si>
  <si>
    <t xml:space="preserve">1503 - </t>
  </si>
  <si>
    <t xml:space="preserve">1504 - </t>
  </si>
  <si>
    <t xml:space="preserve">1505 - </t>
  </si>
  <si>
    <t xml:space="preserve">1506 - </t>
  </si>
  <si>
    <t xml:space="preserve">1507 - </t>
  </si>
  <si>
    <t xml:space="preserve">1508 - </t>
  </si>
  <si>
    <t xml:space="preserve">1509 - </t>
  </si>
  <si>
    <t xml:space="preserve">1510 - </t>
  </si>
  <si>
    <t xml:space="preserve">1511 - </t>
  </si>
  <si>
    <t xml:space="preserve">1512 - </t>
  </si>
  <si>
    <t xml:space="preserve">1513 - </t>
  </si>
  <si>
    <t xml:space="preserve">1514 - </t>
  </si>
  <si>
    <t xml:space="preserve">1515 - </t>
  </si>
  <si>
    <t xml:space="preserve">1516 - </t>
  </si>
  <si>
    <t xml:space="preserve">1517 - </t>
  </si>
  <si>
    <t xml:space="preserve">1518 - </t>
  </si>
  <si>
    <t xml:space="preserve">1519 - </t>
  </si>
  <si>
    <t xml:space="preserve">1520 - </t>
  </si>
  <si>
    <t xml:space="preserve">1521 - </t>
  </si>
  <si>
    <t xml:space="preserve">1522 - </t>
  </si>
  <si>
    <t xml:space="preserve">1523 - </t>
  </si>
  <si>
    <t xml:space="preserve">1524 - </t>
  </si>
  <si>
    <t xml:space="preserve">1525 - </t>
  </si>
  <si>
    <t xml:space="preserve">1526 - </t>
  </si>
  <si>
    <t xml:space="preserve">1527 - </t>
  </si>
  <si>
    <t xml:space="preserve">1528 - </t>
  </si>
  <si>
    <t xml:space="preserve">1529 - </t>
  </si>
  <si>
    <t xml:space="preserve">1530 - </t>
  </si>
  <si>
    <t xml:space="preserve">1531 - </t>
  </si>
  <si>
    <t xml:space="preserve">1532 - </t>
  </si>
  <si>
    <t xml:space="preserve">1533 - </t>
  </si>
  <si>
    <t xml:space="preserve">1534 - </t>
  </si>
  <si>
    <t xml:space="preserve">1535 - </t>
  </si>
  <si>
    <t xml:space="preserve">1536 - </t>
  </si>
  <si>
    <t xml:space="preserve">1537 - </t>
  </si>
  <si>
    <t xml:space="preserve">1538 - </t>
  </si>
  <si>
    <t xml:space="preserve">1539 - </t>
  </si>
  <si>
    <t xml:space="preserve">1540 - </t>
  </si>
  <si>
    <t xml:space="preserve">1541 - </t>
  </si>
  <si>
    <t xml:space="preserve">1542 - </t>
  </si>
  <si>
    <t xml:space="preserve">1543 - </t>
  </si>
  <si>
    <t xml:space="preserve">1544 - </t>
  </si>
  <si>
    <t xml:space="preserve">1545 - </t>
  </si>
  <si>
    <t xml:space="preserve">1546 - </t>
  </si>
  <si>
    <t xml:space="preserve">1547 - </t>
  </si>
  <si>
    <t xml:space="preserve">1548 - </t>
  </si>
  <si>
    <t xml:space="preserve">1549 - </t>
  </si>
  <si>
    <t xml:space="preserve">1550 - </t>
  </si>
  <si>
    <t xml:space="preserve">1551 - </t>
  </si>
  <si>
    <t xml:space="preserve">1552 - </t>
  </si>
  <si>
    <t xml:space="preserve">1553 - </t>
  </si>
  <si>
    <t xml:space="preserve">1554 - </t>
  </si>
  <si>
    <t xml:space="preserve">1555 - </t>
  </si>
  <si>
    <t xml:space="preserve">1556 - </t>
  </si>
  <si>
    <t xml:space="preserve">1557 - </t>
  </si>
  <si>
    <t xml:space="preserve">1558 - </t>
  </si>
  <si>
    <t xml:space="preserve">1559 - </t>
  </si>
  <si>
    <t xml:space="preserve">1560 - </t>
  </si>
  <si>
    <t xml:space="preserve">1561 - </t>
  </si>
  <si>
    <t xml:space="preserve">1562 - </t>
  </si>
  <si>
    <t xml:space="preserve">1563 - </t>
  </si>
  <si>
    <t xml:space="preserve">1564 - </t>
  </si>
  <si>
    <t xml:space="preserve">1565 - </t>
  </si>
  <si>
    <t xml:space="preserve">1566 - </t>
  </si>
  <si>
    <t xml:space="preserve">1567 - </t>
  </si>
  <si>
    <t xml:space="preserve">1568 - </t>
  </si>
  <si>
    <t xml:space="preserve">1569 - </t>
  </si>
  <si>
    <t xml:space="preserve">1570 - </t>
  </si>
  <si>
    <t xml:space="preserve">1571 - </t>
  </si>
  <si>
    <t xml:space="preserve">1572 - </t>
  </si>
  <si>
    <t xml:space="preserve">1573 - </t>
  </si>
  <si>
    <t xml:space="preserve">1574 - </t>
  </si>
  <si>
    <t xml:space="preserve">1575 - </t>
  </si>
  <si>
    <t xml:space="preserve">1576 - </t>
  </si>
  <si>
    <t xml:space="preserve">1577 - </t>
  </si>
  <si>
    <t xml:space="preserve">1578 - </t>
  </si>
  <si>
    <t xml:space="preserve">1579 - </t>
  </si>
  <si>
    <t xml:space="preserve">1580 - </t>
  </si>
  <si>
    <t xml:space="preserve">1581 - </t>
  </si>
  <si>
    <t xml:space="preserve">1582 - </t>
  </si>
  <si>
    <t xml:space="preserve">1583 - </t>
  </si>
  <si>
    <t xml:space="preserve">1584 - </t>
  </si>
  <si>
    <t xml:space="preserve">1585 - </t>
  </si>
  <si>
    <t xml:space="preserve">1586 - </t>
  </si>
  <si>
    <t xml:space="preserve">1587 - </t>
  </si>
  <si>
    <t xml:space="preserve">1588 - </t>
  </si>
  <si>
    <t xml:space="preserve">1589 - </t>
  </si>
  <si>
    <t xml:space="preserve">1590 - </t>
  </si>
  <si>
    <t xml:space="preserve">1591 - </t>
  </si>
  <si>
    <t xml:space="preserve">1592 - </t>
  </si>
  <si>
    <t xml:space="preserve">1593 - </t>
  </si>
  <si>
    <t xml:space="preserve">1594 - </t>
  </si>
  <si>
    <t xml:space="preserve">1595 - </t>
  </si>
  <si>
    <t xml:space="preserve">1596 - </t>
  </si>
  <si>
    <t xml:space="preserve">1597 - </t>
  </si>
  <si>
    <t xml:space="preserve">1598 - </t>
  </si>
  <si>
    <t xml:space="preserve">1599 - </t>
  </si>
  <si>
    <t xml:space="preserve">1600 - </t>
  </si>
  <si>
    <t xml:space="preserve">1601 - </t>
  </si>
  <si>
    <t xml:space="preserve">1602 - </t>
  </si>
  <si>
    <t xml:space="preserve">1603 - </t>
  </si>
  <si>
    <t xml:space="preserve">1604 - </t>
  </si>
  <si>
    <t xml:space="preserve">1605 - </t>
  </si>
  <si>
    <t xml:space="preserve">1606 - </t>
  </si>
  <si>
    <t xml:space="preserve">1607 - </t>
  </si>
  <si>
    <t xml:space="preserve">1608 - </t>
  </si>
  <si>
    <t xml:space="preserve">1609 - </t>
  </si>
  <si>
    <t xml:space="preserve">1610 - </t>
  </si>
  <si>
    <t xml:space="preserve">1611 - </t>
  </si>
  <si>
    <t xml:space="preserve">1612 - </t>
  </si>
  <si>
    <t xml:space="preserve">1613 - </t>
  </si>
  <si>
    <t xml:space="preserve">1614 - </t>
  </si>
  <si>
    <t xml:space="preserve">1615 - </t>
  </si>
  <si>
    <t xml:space="preserve">1616 - </t>
  </si>
  <si>
    <t xml:space="preserve">1617 - </t>
  </si>
  <si>
    <t xml:space="preserve">1618 - </t>
  </si>
  <si>
    <t xml:space="preserve">1619 - </t>
  </si>
  <si>
    <t xml:space="preserve">1620 - </t>
  </si>
  <si>
    <t xml:space="preserve">1621 - </t>
  </si>
  <si>
    <t xml:space="preserve">1622 - </t>
  </si>
  <si>
    <t xml:space="preserve">1623 - </t>
  </si>
  <si>
    <t xml:space="preserve">1624 - </t>
  </si>
  <si>
    <t xml:space="preserve">1625 - </t>
  </si>
  <si>
    <t xml:space="preserve">1626 - </t>
  </si>
  <si>
    <t xml:space="preserve">1627 - </t>
  </si>
  <si>
    <t xml:space="preserve">1628 - </t>
  </si>
  <si>
    <t xml:space="preserve">1629 - </t>
  </si>
  <si>
    <t xml:space="preserve">1630 - </t>
  </si>
  <si>
    <t xml:space="preserve">1631 - </t>
  </si>
  <si>
    <t xml:space="preserve">1632 - </t>
  </si>
  <si>
    <t xml:space="preserve">1633 - </t>
  </si>
  <si>
    <t xml:space="preserve">1634 - </t>
  </si>
  <si>
    <t xml:space="preserve">1635 - </t>
  </si>
  <si>
    <t xml:space="preserve">1636 - </t>
  </si>
  <si>
    <t xml:space="preserve">1637 - </t>
  </si>
  <si>
    <t xml:space="preserve">1638 - </t>
  </si>
  <si>
    <t xml:space="preserve">1639 - </t>
  </si>
  <si>
    <t xml:space="preserve">1640 - </t>
  </si>
  <si>
    <t xml:space="preserve">1641 - </t>
  </si>
  <si>
    <t xml:space="preserve">1642 - </t>
  </si>
  <si>
    <t xml:space="preserve">1643 - </t>
  </si>
  <si>
    <t xml:space="preserve">1644 - </t>
  </si>
  <si>
    <t xml:space="preserve">1645 - </t>
  </si>
  <si>
    <t xml:space="preserve">1646 - </t>
  </si>
  <si>
    <t xml:space="preserve">1647 - </t>
  </si>
  <si>
    <t xml:space="preserve">1648 - </t>
  </si>
  <si>
    <t xml:space="preserve">1649 - </t>
  </si>
  <si>
    <t xml:space="preserve">1650 - </t>
  </si>
  <si>
    <t xml:space="preserve">1651 - </t>
  </si>
  <si>
    <t xml:space="preserve">1652 - </t>
  </si>
  <si>
    <t xml:space="preserve">1653 - </t>
  </si>
  <si>
    <t xml:space="preserve">1654 - </t>
  </si>
  <si>
    <t xml:space="preserve">1655 - </t>
  </si>
  <si>
    <t xml:space="preserve">1656 - </t>
  </si>
  <si>
    <t xml:space="preserve">1657 - </t>
  </si>
  <si>
    <t xml:space="preserve">1658 - </t>
  </si>
  <si>
    <t xml:space="preserve">1659 - </t>
  </si>
  <si>
    <t xml:space="preserve">1660 - </t>
  </si>
  <si>
    <t xml:space="preserve">1661 - </t>
  </si>
  <si>
    <t xml:space="preserve">1662 - </t>
  </si>
  <si>
    <t xml:space="preserve">1663 - </t>
  </si>
  <si>
    <t xml:space="preserve">1664 - </t>
  </si>
  <si>
    <t xml:space="preserve">1665 - </t>
  </si>
  <si>
    <t xml:space="preserve">1666 - </t>
  </si>
  <si>
    <t xml:space="preserve">1667 - </t>
  </si>
  <si>
    <t xml:space="preserve">1668 - </t>
  </si>
  <si>
    <t xml:space="preserve">1669 - </t>
  </si>
  <si>
    <t xml:space="preserve">1670 - </t>
  </si>
  <si>
    <t xml:space="preserve">1671 - </t>
  </si>
  <si>
    <t xml:space="preserve">1672 - </t>
  </si>
  <si>
    <t xml:space="preserve">1673 - </t>
  </si>
  <si>
    <t xml:space="preserve">1674 - </t>
  </si>
  <si>
    <t xml:space="preserve">1675 - </t>
  </si>
  <si>
    <t xml:space="preserve">1676 - </t>
  </si>
  <si>
    <t xml:space="preserve">1677 - </t>
  </si>
  <si>
    <t xml:space="preserve">1678 - </t>
  </si>
  <si>
    <t xml:space="preserve">1679 - </t>
  </si>
  <si>
    <t xml:space="preserve">1680 - </t>
  </si>
  <si>
    <t xml:space="preserve">1681 - </t>
  </si>
  <si>
    <t xml:space="preserve">1682 - </t>
  </si>
  <si>
    <t xml:space="preserve">1683 - </t>
  </si>
  <si>
    <t xml:space="preserve">1684 - </t>
  </si>
  <si>
    <t xml:space="preserve">1685 - </t>
  </si>
  <si>
    <t xml:space="preserve">1686 - </t>
  </si>
  <si>
    <t xml:space="preserve">1687 - </t>
  </si>
  <si>
    <t xml:space="preserve">1688 - </t>
  </si>
  <si>
    <t xml:space="preserve">1689 - </t>
  </si>
  <si>
    <t xml:space="preserve">1690 - </t>
  </si>
  <si>
    <t xml:space="preserve">1691 - </t>
  </si>
  <si>
    <t xml:space="preserve">1692 - </t>
  </si>
  <si>
    <t xml:space="preserve">1693 - </t>
  </si>
  <si>
    <t xml:space="preserve">1694 - </t>
  </si>
  <si>
    <t xml:space="preserve">1695 - </t>
  </si>
  <si>
    <t xml:space="preserve">1696 - </t>
  </si>
  <si>
    <t xml:space="preserve">1697 - </t>
  </si>
  <si>
    <t xml:space="preserve">1698 - </t>
  </si>
  <si>
    <t xml:space="preserve">1699 - </t>
  </si>
  <si>
    <t xml:space="preserve">1700 - </t>
  </si>
  <si>
    <t xml:space="preserve">1701 - </t>
  </si>
  <si>
    <t xml:space="preserve">1702 - </t>
  </si>
  <si>
    <t xml:space="preserve">1703 - </t>
  </si>
  <si>
    <t xml:space="preserve">1704 - </t>
  </si>
  <si>
    <t xml:space="preserve">1705 - </t>
  </si>
  <si>
    <t xml:space="preserve">1706 - </t>
  </si>
  <si>
    <t xml:space="preserve">1707 - </t>
  </si>
  <si>
    <t xml:space="preserve">1708 - </t>
  </si>
  <si>
    <t xml:space="preserve">1709 - </t>
  </si>
  <si>
    <t xml:space="preserve">1710 - </t>
  </si>
  <si>
    <t xml:space="preserve">1711 - </t>
  </si>
  <si>
    <t xml:space="preserve">1712 - </t>
  </si>
  <si>
    <t xml:space="preserve">1713 - </t>
  </si>
  <si>
    <t xml:space="preserve">1714 - </t>
  </si>
  <si>
    <t xml:space="preserve">1715 - </t>
  </si>
  <si>
    <t xml:space="preserve">1716 - </t>
  </si>
  <si>
    <t xml:space="preserve">1717 - </t>
  </si>
  <si>
    <t xml:space="preserve">1718 - </t>
  </si>
  <si>
    <t xml:space="preserve">1719 - </t>
  </si>
  <si>
    <t xml:space="preserve">1720 - </t>
  </si>
  <si>
    <t xml:space="preserve">1721 - </t>
  </si>
  <si>
    <t xml:space="preserve">1722 - </t>
  </si>
  <si>
    <t xml:space="preserve">1723 - </t>
  </si>
  <si>
    <t xml:space="preserve">1724 - </t>
  </si>
  <si>
    <t xml:space="preserve">1725 - </t>
  </si>
  <si>
    <t xml:space="preserve">1726 - </t>
  </si>
  <si>
    <t xml:space="preserve">1727 - </t>
  </si>
  <si>
    <t xml:space="preserve">1728 - </t>
  </si>
  <si>
    <t xml:space="preserve">1729 - </t>
  </si>
  <si>
    <t xml:space="preserve">1730 - </t>
  </si>
  <si>
    <t xml:space="preserve">1731 - </t>
  </si>
  <si>
    <t xml:space="preserve">1732 - </t>
  </si>
  <si>
    <t xml:space="preserve">1733 - </t>
  </si>
  <si>
    <t xml:space="preserve">1734 - </t>
  </si>
  <si>
    <t xml:space="preserve">1735 - </t>
  </si>
  <si>
    <t xml:space="preserve">1736 - </t>
  </si>
  <si>
    <t xml:space="preserve">1737 - </t>
  </si>
  <si>
    <t xml:space="preserve">1738 - </t>
  </si>
  <si>
    <t xml:space="preserve">1739 - </t>
  </si>
  <si>
    <t xml:space="preserve">1740 - </t>
  </si>
  <si>
    <t xml:space="preserve">1741 - </t>
  </si>
  <si>
    <t xml:space="preserve">1742 - </t>
  </si>
  <si>
    <t xml:space="preserve">1743 - </t>
  </si>
  <si>
    <t xml:space="preserve">1744 - </t>
  </si>
  <si>
    <t xml:space="preserve">1745 - </t>
  </si>
  <si>
    <t xml:space="preserve">1746 - </t>
  </si>
  <si>
    <t xml:space="preserve">1747 - </t>
  </si>
  <si>
    <t xml:space="preserve">1748 - </t>
  </si>
  <si>
    <t xml:space="preserve">1749 - </t>
  </si>
  <si>
    <t xml:space="preserve">1750 - </t>
  </si>
  <si>
    <t xml:space="preserve">1751 - </t>
  </si>
  <si>
    <t xml:space="preserve">1752 - </t>
  </si>
  <si>
    <t xml:space="preserve">1753 - </t>
  </si>
  <si>
    <t xml:space="preserve">1754 - </t>
  </si>
  <si>
    <t xml:space="preserve">1755 - </t>
  </si>
  <si>
    <t xml:space="preserve">1756 - </t>
  </si>
  <si>
    <t xml:space="preserve">1757 - </t>
  </si>
  <si>
    <t xml:space="preserve">1758 - </t>
  </si>
  <si>
    <t xml:space="preserve">1759 - </t>
  </si>
  <si>
    <t xml:space="preserve">1760 - </t>
  </si>
  <si>
    <t xml:space="preserve">1761 - </t>
  </si>
  <si>
    <t xml:space="preserve">1762 - </t>
  </si>
  <si>
    <t xml:space="preserve">1763 - </t>
  </si>
  <si>
    <t xml:space="preserve">1764 - </t>
  </si>
  <si>
    <t xml:space="preserve">1765 - </t>
  </si>
  <si>
    <t xml:space="preserve">1766 - </t>
  </si>
  <si>
    <t xml:space="preserve">1767 - </t>
  </si>
  <si>
    <t xml:space="preserve">1768 - </t>
  </si>
  <si>
    <t xml:space="preserve">1769 - </t>
  </si>
  <si>
    <t xml:space="preserve">1770 - </t>
  </si>
  <si>
    <t xml:space="preserve">1771 - </t>
  </si>
  <si>
    <t xml:space="preserve">1772 - </t>
  </si>
  <si>
    <t xml:space="preserve">1773 - </t>
  </si>
  <si>
    <t xml:space="preserve">1774 - </t>
  </si>
  <si>
    <t xml:space="preserve">1775 - </t>
  </si>
  <si>
    <t xml:space="preserve">1776 - </t>
  </si>
  <si>
    <t xml:space="preserve">1777 - </t>
  </si>
  <si>
    <t xml:space="preserve">1778 - </t>
  </si>
  <si>
    <t xml:space="preserve">1779 - </t>
  </si>
  <si>
    <t xml:space="preserve">1780 - </t>
  </si>
  <si>
    <t xml:space="preserve">1781 - </t>
  </si>
  <si>
    <t xml:space="preserve">1782 - </t>
  </si>
  <si>
    <t xml:space="preserve">1783 - </t>
  </si>
  <si>
    <t xml:space="preserve">1784 - </t>
  </si>
  <si>
    <t xml:space="preserve">1785 - </t>
  </si>
  <si>
    <t xml:space="preserve">1786 - </t>
  </si>
  <si>
    <t xml:space="preserve">1787 - </t>
  </si>
  <si>
    <t xml:space="preserve">1788 - </t>
  </si>
  <si>
    <t xml:space="preserve">1789 - </t>
  </si>
  <si>
    <t xml:space="preserve">1790 - </t>
  </si>
  <si>
    <t xml:space="preserve">1791 - </t>
  </si>
  <si>
    <t xml:space="preserve">1792 - </t>
  </si>
  <si>
    <t xml:space="preserve">1793 - </t>
  </si>
  <si>
    <t xml:space="preserve">1794 - </t>
  </si>
  <si>
    <t xml:space="preserve">1795 - </t>
  </si>
  <si>
    <t xml:space="preserve">1796 - </t>
  </si>
  <si>
    <t xml:space="preserve">1797 - </t>
  </si>
  <si>
    <t xml:space="preserve">1798 - </t>
  </si>
  <si>
    <t xml:space="preserve">1799 - </t>
  </si>
  <si>
    <t xml:space="preserve">1800 - </t>
  </si>
  <si>
    <t xml:space="preserve">1801 - </t>
  </si>
  <si>
    <t xml:space="preserve">1802 - </t>
  </si>
  <si>
    <t xml:space="preserve">1803 - </t>
  </si>
  <si>
    <t xml:space="preserve">1804 - </t>
  </si>
  <si>
    <t xml:space="preserve">1805 - </t>
  </si>
  <si>
    <t xml:space="preserve">1806 - </t>
  </si>
  <si>
    <t xml:space="preserve">1807 - </t>
  </si>
  <si>
    <t xml:space="preserve">1808 - </t>
  </si>
  <si>
    <t xml:space="preserve">1809 - </t>
  </si>
  <si>
    <t xml:space="preserve">1810 - </t>
  </si>
  <si>
    <t xml:space="preserve">1811 - </t>
  </si>
  <si>
    <t xml:space="preserve">1812 - </t>
  </si>
  <si>
    <t xml:space="preserve">1813 - </t>
  </si>
  <si>
    <t xml:space="preserve">1814 - </t>
  </si>
  <si>
    <t xml:space="preserve">1815 - </t>
  </si>
  <si>
    <t xml:space="preserve">1816 - </t>
  </si>
  <si>
    <t xml:space="preserve">1817 - </t>
  </si>
  <si>
    <t xml:space="preserve">1818 - </t>
  </si>
  <si>
    <t xml:space="preserve">1819 - </t>
  </si>
  <si>
    <t xml:space="preserve">1820 - </t>
  </si>
  <si>
    <t xml:space="preserve">1821 - </t>
  </si>
  <si>
    <t xml:space="preserve">1822 - </t>
  </si>
  <si>
    <t xml:space="preserve">1823 - </t>
  </si>
  <si>
    <t xml:space="preserve">1824 - </t>
  </si>
  <si>
    <t xml:space="preserve">1825 - </t>
  </si>
  <si>
    <t xml:space="preserve">1826 - </t>
  </si>
  <si>
    <t xml:space="preserve">1827 - </t>
  </si>
  <si>
    <t xml:space="preserve">1828 - </t>
  </si>
  <si>
    <t xml:space="preserve">1829 - </t>
  </si>
  <si>
    <t xml:space="preserve">1830 - </t>
  </si>
  <si>
    <t xml:space="preserve">1831 - </t>
  </si>
  <si>
    <t xml:space="preserve">1832 - </t>
  </si>
  <si>
    <t xml:space="preserve">1833 - </t>
  </si>
  <si>
    <t xml:space="preserve">1834 - </t>
  </si>
  <si>
    <t xml:space="preserve">1835 - </t>
  </si>
  <si>
    <t xml:space="preserve">1836 - </t>
  </si>
  <si>
    <t xml:space="preserve">1837 - </t>
  </si>
  <si>
    <t xml:space="preserve">1838 - </t>
  </si>
  <si>
    <t xml:space="preserve">1839 - </t>
  </si>
  <si>
    <t xml:space="preserve">1840 - </t>
  </si>
  <si>
    <t xml:space="preserve">1841 - </t>
  </si>
  <si>
    <t xml:space="preserve">1842 - </t>
  </si>
  <si>
    <t xml:space="preserve">1843 - </t>
  </si>
  <si>
    <t xml:space="preserve">1844 - </t>
  </si>
  <si>
    <t xml:space="preserve">1845 - </t>
  </si>
  <si>
    <t xml:space="preserve">1846 - </t>
  </si>
  <si>
    <t xml:space="preserve">1847 - </t>
  </si>
  <si>
    <t xml:space="preserve">1848 - </t>
  </si>
  <si>
    <t xml:space="preserve">1849 - </t>
  </si>
  <si>
    <t xml:space="preserve">1850 - </t>
  </si>
  <si>
    <t xml:space="preserve">1851 - </t>
  </si>
  <si>
    <t xml:space="preserve">1852 - </t>
  </si>
  <si>
    <t xml:space="preserve">1853 - </t>
  </si>
  <si>
    <t xml:space="preserve">1854 - </t>
  </si>
  <si>
    <t xml:space="preserve">1855 - </t>
  </si>
  <si>
    <t xml:space="preserve">1856 - </t>
  </si>
  <si>
    <t xml:space="preserve">1857 - </t>
  </si>
  <si>
    <t xml:space="preserve">1858 - </t>
  </si>
  <si>
    <t xml:space="preserve">1859 - </t>
  </si>
  <si>
    <t xml:space="preserve">1860 - </t>
  </si>
  <si>
    <t xml:space="preserve">1861 - </t>
  </si>
  <si>
    <t xml:space="preserve">1862 - </t>
  </si>
  <si>
    <t xml:space="preserve">1863 - </t>
  </si>
  <si>
    <t xml:space="preserve">1864 - </t>
  </si>
  <si>
    <t xml:space="preserve">1865 - </t>
  </si>
  <si>
    <t xml:space="preserve">1866 - </t>
  </si>
  <si>
    <t xml:space="preserve">1867 - </t>
  </si>
  <si>
    <t xml:space="preserve">1868 - </t>
  </si>
  <si>
    <t xml:space="preserve">1869 - </t>
  </si>
  <si>
    <t xml:space="preserve">1870 - </t>
  </si>
  <si>
    <t xml:space="preserve">1871 - </t>
  </si>
  <si>
    <t xml:space="preserve">1872 - </t>
  </si>
  <si>
    <t xml:space="preserve">1873 - </t>
  </si>
  <si>
    <t xml:space="preserve">1874 - </t>
  </si>
  <si>
    <t xml:space="preserve">1875 - </t>
  </si>
  <si>
    <t xml:space="preserve">1876 - </t>
  </si>
  <si>
    <t xml:space="preserve">1877 - </t>
  </si>
  <si>
    <t xml:space="preserve">1878 - </t>
  </si>
  <si>
    <t xml:space="preserve">1879 - </t>
  </si>
  <si>
    <t xml:space="preserve">1880 - </t>
  </si>
  <si>
    <t xml:space="preserve">1881 - </t>
  </si>
  <si>
    <t xml:space="preserve">1882 - </t>
  </si>
  <si>
    <t xml:space="preserve">1883 - </t>
  </si>
  <si>
    <t xml:space="preserve">1884 - </t>
  </si>
  <si>
    <t xml:space="preserve">1885 - </t>
  </si>
  <si>
    <t xml:space="preserve">1886 - </t>
  </si>
  <si>
    <t xml:space="preserve">1887 - </t>
  </si>
  <si>
    <t xml:space="preserve">1888 - </t>
  </si>
  <si>
    <t xml:space="preserve">1889 - </t>
  </si>
  <si>
    <t xml:space="preserve">1890 - </t>
  </si>
  <si>
    <t xml:space="preserve">1891 - </t>
  </si>
  <si>
    <t xml:space="preserve">1892 - </t>
  </si>
  <si>
    <t xml:space="preserve">1893 - </t>
  </si>
  <si>
    <t xml:space="preserve">1894 - </t>
  </si>
  <si>
    <t xml:space="preserve">1895 - </t>
  </si>
  <si>
    <t xml:space="preserve">1896 - </t>
  </si>
  <si>
    <t xml:space="preserve">1897 - </t>
  </si>
  <si>
    <t xml:space="preserve">1898 - </t>
  </si>
  <si>
    <t xml:space="preserve">1899 - </t>
  </si>
  <si>
    <t xml:space="preserve">1900 - </t>
  </si>
  <si>
    <t xml:space="preserve">1901 - </t>
  </si>
  <si>
    <t xml:space="preserve">1902 - </t>
  </si>
  <si>
    <t xml:space="preserve">1903 - </t>
  </si>
  <si>
    <t xml:space="preserve">1904 - </t>
  </si>
  <si>
    <t xml:space="preserve">1905 - </t>
  </si>
  <si>
    <t xml:space="preserve">1906 - </t>
  </si>
  <si>
    <t xml:space="preserve">1907 - </t>
  </si>
  <si>
    <t xml:space="preserve">1908 - </t>
  </si>
  <si>
    <t xml:space="preserve">1909 - </t>
  </si>
  <si>
    <t xml:space="preserve">1910 - </t>
  </si>
  <si>
    <t xml:space="preserve">1911 - </t>
  </si>
  <si>
    <t xml:space="preserve">1912 - </t>
  </si>
  <si>
    <t xml:space="preserve">1913 - </t>
  </si>
  <si>
    <t xml:space="preserve">1914 - </t>
  </si>
  <si>
    <t xml:space="preserve">1915 - </t>
  </si>
  <si>
    <t xml:space="preserve">1916 - </t>
  </si>
  <si>
    <t xml:space="preserve">1917 - </t>
  </si>
  <si>
    <t xml:space="preserve">1918 - </t>
  </si>
  <si>
    <t xml:space="preserve">1919 - </t>
  </si>
  <si>
    <t xml:space="preserve">1920 - </t>
  </si>
  <si>
    <t xml:space="preserve">1921 - </t>
  </si>
  <si>
    <t xml:space="preserve">1922 - </t>
  </si>
  <si>
    <t xml:space="preserve">1923 - </t>
  </si>
  <si>
    <t xml:space="preserve">1924 - </t>
  </si>
  <si>
    <t xml:space="preserve">1925 - </t>
  </si>
  <si>
    <t xml:space="preserve">1926 - </t>
  </si>
  <si>
    <t xml:space="preserve">1927 - </t>
  </si>
  <si>
    <t xml:space="preserve">1928 - </t>
  </si>
  <si>
    <t xml:space="preserve">1929 - </t>
  </si>
  <si>
    <t xml:space="preserve">1930 - </t>
  </si>
  <si>
    <t xml:space="preserve">1931 - </t>
  </si>
  <si>
    <t xml:space="preserve">1932 - </t>
  </si>
  <si>
    <t xml:space="preserve">1933 - </t>
  </si>
  <si>
    <t xml:space="preserve">1934 - </t>
  </si>
  <si>
    <t xml:space="preserve">1935 - </t>
  </si>
  <si>
    <t xml:space="preserve">1936 - </t>
  </si>
  <si>
    <t xml:space="preserve">1937 - </t>
  </si>
  <si>
    <t xml:space="preserve">1938 - </t>
  </si>
  <si>
    <t xml:space="preserve">1939 - </t>
  </si>
  <si>
    <t xml:space="preserve">1940 - </t>
  </si>
  <si>
    <t xml:space="preserve">1941 - </t>
  </si>
  <si>
    <t xml:space="preserve">1942 - </t>
  </si>
  <si>
    <t xml:space="preserve">1943 - </t>
  </si>
  <si>
    <t xml:space="preserve">1944 - </t>
  </si>
  <si>
    <t xml:space="preserve">1945 - </t>
  </si>
  <si>
    <t xml:space="preserve">1946 - </t>
  </si>
  <si>
    <t xml:space="preserve">1947 - </t>
  </si>
  <si>
    <t xml:space="preserve">1948 - </t>
  </si>
  <si>
    <t xml:space="preserve">1949 - </t>
  </si>
  <si>
    <t xml:space="preserve">1950 - </t>
  </si>
  <si>
    <t xml:space="preserve">1951 - </t>
  </si>
  <si>
    <t xml:space="preserve">1952 - </t>
  </si>
  <si>
    <t xml:space="preserve">1953 - </t>
  </si>
  <si>
    <t xml:space="preserve">1954 - </t>
  </si>
  <si>
    <t xml:space="preserve">1955 - </t>
  </si>
  <si>
    <t xml:space="preserve">1956 - </t>
  </si>
  <si>
    <t xml:space="preserve">1957 - </t>
  </si>
  <si>
    <t xml:space="preserve">1958 - </t>
  </si>
  <si>
    <t xml:space="preserve">1959 - </t>
  </si>
  <si>
    <t xml:space="preserve">1960 - </t>
  </si>
  <si>
    <t xml:space="preserve">1961 - </t>
  </si>
  <si>
    <t xml:space="preserve">1962 - </t>
  </si>
  <si>
    <t xml:space="preserve">1963 - </t>
  </si>
  <si>
    <t xml:space="preserve">1964 - </t>
  </si>
  <si>
    <t xml:space="preserve">1965 - </t>
  </si>
  <si>
    <t xml:space="preserve">1966 - </t>
  </si>
  <si>
    <t xml:space="preserve">1967 - </t>
  </si>
  <si>
    <t xml:space="preserve">1968 - </t>
  </si>
  <si>
    <t xml:space="preserve">1969 - </t>
  </si>
  <si>
    <t xml:space="preserve">1970 - </t>
  </si>
  <si>
    <t xml:space="preserve">1971 - </t>
  </si>
  <si>
    <t xml:space="preserve">1972 - </t>
  </si>
  <si>
    <t xml:space="preserve">1973 - </t>
  </si>
  <si>
    <t xml:space="preserve">1974 - </t>
  </si>
  <si>
    <t xml:space="preserve">1975 - </t>
  </si>
  <si>
    <t xml:space="preserve">1976 - </t>
  </si>
  <si>
    <t xml:space="preserve">1977 - </t>
  </si>
  <si>
    <t xml:space="preserve">1978 - </t>
  </si>
  <si>
    <t xml:space="preserve">1979 - </t>
  </si>
  <si>
    <t xml:space="preserve">1980 - </t>
  </si>
  <si>
    <t xml:space="preserve">1981 - </t>
  </si>
  <si>
    <t xml:space="preserve">1982 - </t>
  </si>
  <si>
    <t xml:space="preserve">1983 - </t>
  </si>
  <si>
    <t xml:space="preserve">1984 - </t>
  </si>
  <si>
    <t xml:space="preserve">1985 - </t>
  </si>
  <si>
    <t xml:space="preserve">1986 - </t>
  </si>
  <si>
    <t xml:space="preserve">1987 - </t>
  </si>
  <si>
    <t xml:space="preserve">1988 - </t>
  </si>
  <si>
    <t xml:space="preserve">1989 - </t>
  </si>
  <si>
    <t xml:space="preserve">1990 - </t>
  </si>
  <si>
    <t xml:space="preserve">1991 - </t>
  </si>
  <si>
    <t xml:space="preserve">1992 - </t>
  </si>
  <si>
    <t xml:space="preserve">1993 - </t>
  </si>
  <si>
    <t xml:space="preserve">1994 - </t>
  </si>
  <si>
    <t xml:space="preserve">1995 - </t>
  </si>
  <si>
    <t xml:space="preserve">1996 - </t>
  </si>
  <si>
    <t xml:space="preserve">1997 - </t>
  </si>
  <si>
    <t xml:space="preserve">1998 - </t>
  </si>
  <si>
    <t xml:space="preserve">1999 - </t>
  </si>
  <si>
    <t xml:space="preserve">2000 - </t>
  </si>
  <si>
    <t xml:space="preserve">2001 - </t>
  </si>
  <si>
    <t xml:space="preserve">2002 - </t>
  </si>
  <si>
    <t xml:space="preserve">2003 - </t>
  </si>
  <si>
    <t xml:space="preserve">2004 - </t>
  </si>
  <si>
    <t xml:space="preserve">2005 - </t>
  </si>
  <si>
    <t xml:space="preserve">2006 - </t>
  </si>
  <si>
    <t xml:space="preserve">2007 - </t>
  </si>
  <si>
    <t xml:space="preserve">2008 - </t>
  </si>
  <si>
    <t xml:space="preserve">2009 - </t>
  </si>
  <si>
    <t xml:space="preserve">2010 - </t>
  </si>
  <si>
    <t xml:space="preserve">2011 - </t>
  </si>
  <si>
    <t xml:space="preserve">2012 - </t>
  </si>
  <si>
    <t xml:space="preserve">2013 - </t>
  </si>
  <si>
    <t xml:space="preserve">2014 - </t>
  </si>
  <si>
    <t xml:space="preserve">2015 - </t>
  </si>
  <si>
    <t xml:space="preserve">2016 - </t>
  </si>
  <si>
    <t xml:space="preserve">2017 - </t>
  </si>
  <si>
    <t xml:space="preserve">2018 - </t>
  </si>
  <si>
    <t xml:space="preserve">2019 - </t>
  </si>
  <si>
    <t xml:space="preserve">2020 - </t>
  </si>
  <si>
    <t xml:space="preserve">2021 - </t>
  </si>
  <si>
    <t xml:space="preserve">2022 - </t>
  </si>
  <si>
    <t xml:space="preserve">2023 - </t>
  </si>
  <si>
    <t xml:space="preserve">2024 - </t>
  </si>
  <si>
    <t xml:space="preserve">2025 - </t>
  </si>
  <si>
    <t xml:space="preserve">2026 - </t>
  </si>
  <si>
    <t xml:space="preserve">2027 - </t>
  </si>
  <si>
    <t xml:space="preserve">2028 - </t>
  </si>
  <si>
    <t xml:space="preserve">2029 - </t>
  </si>
  <si>
    <t xml:space="preserve">2030 - </t>
  </si>
  <si>
    <t xml:space="preserve">2031 - </t>
  </si>
  <si>
    <t xml:space="preserve">2032 - </t>
  </si>
  <si>
    <t xml:space="preserve">2033 - </t>
  </si>
  <si>
    <t xml:space="preserve">2034 - </t>
  </si>
  <si>
    <t xml:space="preserve">2035 - </t>
  </si>
  <si>
    <t xml:space="preserve">2036 - </t>
  </si>
  <si>
    <t xml:space="preserve">2037 - </t>
  </si>
  <si>
    <t xml:space="preserve">2038 - </t>
  </si>
  <si>
    <t xml:space="preserve">2039 - </t>
  </si>
  <si>
    <t xml:space="preserve">2040 - </t>
  </si>
  <si>
    <t xml:space="preserve">2041 - </t>
  </si>
  <si>
    <t xml:space="preserve">2042 - </t>
  </si>
  <si>
    <t xml:space="preserve">2043 - </t>
  </si>
  <si>
    <t xml:space="preserve">2044 - </t>
  </si>
  <si>
    <t xml:space="preserve">2045 - </t>
  </si>
  <si>
    <t xml:space="preserve">2046 - </t>
  </si>
  <si>
    <t xml:space="preserve">2047 - </t>
  </si>
  <si>
    <t xml:space="preserve">2048 - </t>
  </si>
  <si>
    <t xml:space="preserve">2049 - </t>
  </si>
  <si>
    <t xml:space="preserve">2050 - </t>
  </si>
  <si>
    <t xml:space="preserve">2051 - </t>
  </si>
  <si>
    <t xml:space="preserve">2052 - </t>
  </si>
  <si>
    <t xml:space="preserve">2053 - </t>
  </si>
  <si>
    <t xml:space="preserve">2054 - </t>
  </si>
  <si>
    <t xml:space="preserve">2055 - </t>
  </si>
  <si>
    <t xml:space="preserve">2056 - </t>
  </si>
  <si>
    <t xml:space="preserve">2057 - </t>
  </si>
  <si>
    <t xml:space="preserve">2058 - </t>
  </si>
  <si>
    <t xml:space="preserve">2059 - </t>
  </si>
  <si>
    <t xml:space="preserve">2060 - </t>
  </si>
  <si>
    <t xml:space="preserve">2061 - </t>
  </si>
  <si>
    <t xml:space="preserve">2062 - </t>
  </si>
  <si>
    <t xml:space="preserve">2063 - </t>
  </si>
  <si>
    <t xml:space="preserve">2064 - </t>
  </si>
  <si>
    <t xml:space="preserve">2065 - </t>
  </si>
  <si>
    <t xml:space="preserve">2066 - </t>
  </si>
  <si>
    <t xml:space="preserve">2067 - </t>
  </si>
  <si>
    <t xml:space="preserve">2068 - </t>
  </si>
  <si>
    <t xml:space="preserve">2069 - </t>
  </si>
  <si>
    <t xml:space="preserve">2070 - </t>
  </si>
  <si>
    <t xml:space="preserve">2071 - </t>
  </si>
  <si>
    <t xml:space="preserve">2072 - </t>
  </si>
  <si>
    <t xml:space="preserve">2073 - </t>
  </si>
  <si>
    <t xml:space="preserve">2074 - </t>
  </si>
  <si>
    <t xml:space="preserve">2075 - </t>
  </si>
  <si>
    <t xml:space="preserve">2076 - </t>
  </si>
  <si>
    <t xml:space="preserve">2077 - </t>
  </si>
  <si>
    <t xml:space="preserve">2078 - </t>
  </si>
  <si>
    <t xml:space="preserve">2079 - </t>
  </si>
  <si>
    <t xml:space="preserve">2080 - </t>
  </si>
  <si>
    <t xml:space="preserve">2081 - </t>
  </si>
  <si>
    <t xml:space="preserve">2082 - </t>
  </si>
  <si>
    <t xml:space="preserve">2083 - </t>
  </si>
  <si>
    <t xml:space="preserve">2084 - </t>
  </si>
  <si>
    <t xml:space="preserve">2085 - </t>
  </si>
  <si>
    <t xml:space="preserve">2086 - </t>
  </si>
  <si>
    <t xml:space="preserve">2087 - </t>
  </si>
  <si>
    <t xml:space="preserve">2088 - </t>
  </si>
  <si>
    <t xml:space="preserve">2089 - </t>
  </si>
  <si>
    <t xml:space="preserve">2090 - </t>
  </si>
  <si>
    <t xml:space="preserve">2091 - </t>
  </si>
  <si>
    <t xml:space="preserve">2092 - </t>
  </si>
  <si>
    <t xml:space="preserve">2093 - </t>
  </si>
  <si>
    <t xml:space="preserve">2094 - </t>
  </si>
  <si>
    <t xml:space="preserve">2095 - </t>
  </si>
  <si>
    <t xml:space="preserve">2096 - </t>
  </si>
  <si>
    <t xml:space="preserve">2097 - </t>
  </si>
  <si>
    <t xml:space="preserve">2098 - </t>
  </si>
  <si>
    <t xml:space="preserve">2099 - </t>
  </si>
  <si>
    <t xml:space="preserve">2100 - </t>
  </si>
  <si>
    <t xml:space="preserve">2101 - </t>
  </si>
  <si>
    <t xml:space="preserve">2102 - </t>
  </si>
  <si>
    <t xml:space="preserve">2103 - </t>
  </si>
  <si>
    <t xml:space="preserve">2104 - </t>
  </si>
  <si>
    <t xml:space="preserve">2105 - </t>
  </si>
  <si>
    <t xml:space="preserve">2106 - </t>
  </si>
  <si>
    <t xml:space="preserve">2107 - </t>
  </si>
  <si>
    <t xml:space="preserve">2108 - </t>
  </si>
  <si>
    <t xml:space="preserve">2109 - </t>
  </si>
  <si>
    <t xml:space="preserve">2110 - </t>
  </si>
  <si>
    <t xml:space="preserve">2111 - </t>
  </si>
  <si>
    <t xml:space="preserve">2112 - </t>
  </si>
  <si>
    <t xml:space="preserve">2113 - </t>
  </si>
  <si>
    <t xml:space="preserve">2114 - </t>
  </si>
  <si>
    <t xml:space="preserve">2115 - </t>
  </si>
  <si>
    <t xml:space="preserve">2116 - </t>
  </si>
  <si>
    <t xml:space="preserve">2117 - </t>
  </si>
  <si>
    <t xml:space="preserve">2118 - </t>
  </si>
  <si>
    <t xml:space="preserve">2119 - </t>
  </si>
  <si>
    <t xml:space="preserve">2120 - </t>
  </si>
  <si>
    <t xml:space="preserve">2121 - </t>
  </si>
  <si>
    <t xml:space="preserve">2122 - </t>
  </si>
  <si>
    <t xml:space="preserve">2123 - </t>
  </si>
  <si>
    <t xml:space="preserve">2124 - </t>
  </si>
  <si>
    <t xml:space="preserve">2125 - </t>
  </si>
  <si>
    <t xml:space="preserve">2126 - </t>
  </si>
  <si>
    <t xml:space="preserve">2127 - </t>
  </si>
  <si>
    <t xml:space="preserve">2128 - </t>
  </si>
  <si>
    <t xml:space="preserve">2129 - </t>
  </si>
  <si>
    <t xml:space="preserve">2130 - </t>
  </si>
  <si>
    <t xml:space="preserve">2131 - </t>
  </si>
  <si>
    <t xml:space="preserve">2132 - </t>
  </si>
  <si>
    <t xml:space="preserve">2133 - </t>
  </si>
  <si>
    <t xml:space="preserve">2134 - </t>
  </si>
  <si>
    <t xml:space="preserve">2135 - </t>
  </si>
  <si>
    <t xml:space="preserve">2136 - </t>
  </si>
  <si>
    <t xml:space="preserve">2137 - </t>
  </si>
  <si>
    <t xml:space="preserve">2138 - </t>
  </si>
  <si>
    <t xml:space="preserve">2139 - </t>
  </si>
  <si>
    <t xml:space="preserve">2140 - </t>
  </si>
  <si>
    <t xml:space="preserve">2141 - </t>
  </si>
  <si>
    <t xml:space="preserve">2142 - </t>
  </si>
  <si>
    <t xml:space="preserve">2143 - </t>
  </si>
  <si>
    <t xml:space="preserve">2144 - </t>
  </si>
  <si>
    <t xml:space="preserve">2145 - </t>
  </si>
  <si>
    <t xml:space="preserve">2146 - </t>
  </si>
  <si>
    <t xml:space="preserve">2147 - </t>
  </si>
  <si>
    <t xml:space="preserve">2148 - </t>
  </si>
  <si>
    <t xml:space="preserve">2149 - </t>
  </si>
  <si>
    <t xml:space="preserve">2150 - </t>
  </si>
  <si>
    <t xml:space="preserve">2151 - </t>
  </si>
  <si>
    <t xml:space="preserve">2152 - </t>
  </si>
  <si>
    <t xml:space="preserve">2153 - </t>
  </si>
  <si>
    <t xml:space="preserve">2154 - </t>
  </si>
  <si>
    <t xml:space="preserve">2155 - </t>
  </si>
  <si>
    <t xml:space="preserve">2156 - </t>
  </si>
  <si>
    <t xml:space="preserve">2157 - </t>
  </si>
  <si>
    <t xml:space="preserve">2158 - </t>
  </si>
  <si>
    <t xml:space="preserve">2159 - </t>
  </si>
  <si>
    <t xml:space="preserve">2160 - </t>
  </si>
  <si>
    <t xml:space="preserve">2161 - </t>
  </si>
  <si>
    <t xml:space="preserve">2162 - </t>
  </si>
  <si>
    <t xml:space="preserve">2163 - </t>
  </si>
  <si>
    <t xml:space="preserve">2164 - </t>
  </si>
  <si>
    <t xml:space="preserve">2165 - </t>
  </si>
  <si>
    <t xml:space="preserve">2166 - </t>
  </si>
  <si>
    <t xml:space="preserve">2167 - </t>
  </si>
  <si>
    <t xml:space="preserve">2168 - </t>
  </si>
  <si>
    <t xml:space="preserve">2169 - </t>
  </si>
  <si>
    <t xml:space="preserve">2170 - </t>
  </si>
  <si>
    <t xml:space="preserve">2171 - </t>
  </si>
  <si>
    <t xml:space="preserve">2172 - </t>
  </si>
  <si>
    <t xml:space="preserve">2173 - </t>
  </si>
  <si>
    <t xml:space="preserve">2174 - </t>
  </si>
  <si>
    <t xml:space="preserve">2175 - </t>
  </si>
  <si>
    <t xml:space="preserve">2176 - </t>
  </si>
  <si>
    <t xml:space="preserve">2177 - </t>
  </si>
  <si>
    <t xml:space="preserve">2178 - </t>
  </si>
  <si>
    <t xml:space="preserve">2179 - </t>
  </si>
  <si>
    <t xml:space="preserve">2180 - </t>
  </si>
  <si>
    <t xml:space="preserve">2181 - </t>
  </si>
  <si>
    <t xml:space="preserve">2182 - </t>
  </si>
  <si>
    <t xml:space="preserve">2183 - </t>
  </si>
  <si>
    <t xml:space="preserve">2184 - </t>
  </si>
  <si>
    <t xml:space="preserve">2185 - </t>
  </si>
  <si>
    <t xml:space="preserve">2186 - </t>
  </si>
  <si>
    <t xml:space="preserve">2187 - </t>
  </si>
  <si>
    <t xml:space="preserve">2188 - </t>
  </si>
  <si>
    <t xml:space="preserve">2189 - </t>
  </si>
  <si>
    <t xml:space="preserve">2190 - </t>
  </si>
  <si>
    <t xml:space="preserve">2191 - </t>
  </si>
  <si>
    <t xml:space="preserve">2192 - </t>
  </si>
  <si>
    <t xml:space="preserve">2193 - </t>
  </si>
  <si>
    <t xml:space="preserve">2194 - </t>
  </si>
  <si>
    <t xml:space="preserve">2195 - </t>
  </si>
  <si>
    <t xml:space="preserve">2196 - </t>
  </si>
  <si>
    <t xml:space="preserve">2197 - </t>
  </si>
  <si>
    <t xml:space="preserve">2198 - </t>
  </si>
  <si>
    <t xml:space="preserve">2199 - </t>
  </si>
  <si>
    <t xml:space="preserve">2200 - </t>
  </si>
  <si>
    <t xml:space="preserve">2201 - </t>
  </si>
  <si>
    <t xml:space="preserve">2202 - </t>
  </si>
  <si>
    <t xml:space="preserve">2203 - </t>
  </si>
  <si>
    <t xml:space="preserve">2204 - </t>
  </si>
  <si>
    <t xml:space="preserve">2205 - </t>
  </si>
  <si>
    <t xml:space="preserve">2206 - </t>
  </si>
  <si>
    <t xml:space="preserve">2207 - </t>
  </si>
  <si>
    <t xml:space="preserve">2208 - </t>
  </si>
  <si>
    <t xml:space="preserve">2209 - </t>
  </si>
  <si>
    <t xml:space="preserve">2210 - </t>
  </si>
  <si>
    <t xml:space="preserve">2211 - </t>
  </si>
  <si>
    <t xml:space="preserve">2212 - </t>
  </si>
  <si>
    <t xml:space="preserve">2213 - </t>
  </si>
  <si>
    <t xml:space="preserve">2214 - </t>
  </si>
  <si>
    <t xml:space="preserve">2215 - </t>
  </si>
  <si>
    <t xml:space="preserve">2216 - </t>
  </si>
  <si>
    <t xml:space="preserve">2217 - </t>
  </si>
  <si>
    <t xml:space="preserve">2218 - </t>
  </si>
  <si>
    <t xml:space="preserve">2219 - </t>
  </si>
  <si>
    <t xml:space="preserve">2220 - </t>
  </si>
  <si>
    <t xml:space="preserve">2221 - </t>
  </si>
  <si>
    <t xml:space="preserve">2222 - </t>
  </si>
  <si>
    <t xml:space="preserve">2223 - </t>
  </si>
  <si>
    <t xml:space="preserve">2224 - </t>
  </si>
  <si>
    <t xml:space="preserve">2225 - </t>
  </si>
  <si>
    <t xml:space="preserve">2226 - </t>
  </si>
  <si>
    <t xml:space="preserve">2227 - </t>
  </si>
  <si>
    <t xml:space="preserve">2228 - </t>
  </si>
  <si>
    <t xml:space="preserve">2229 - </t>
  </si>
  <si>
    <t xml:space="preserve">2230 - </t>
  </si>
  <si>
    <t xml:space="preserve">2231 - </t>
  </si>
  <si>
    <t xml:space="preserve">2232 - </t>
  </si>
  <si>
    <t xml:space="preserve">2233 - </t>
  </si>
  <si>
    <t xml:space="preserve">2234 - </t>
  </si>
  <si>
    <t xml:space="preserve">2235 - </t>
  </si>
  <si>
    <t xml:space="preserve">2236 - </t>
  </si>
  <si>
    <t xml:space="preserve">2237 - </t>
  </si>
  <si>
    <t xml:space="preserve">2238 - </t>
  </si>
  <si>
    <t xml:space="preserve">2239 - </t>
  </si>
  <si>
    <t xml:space="preserve">2240 - </t>
  </si>
  <si>
    <t xml:space="preserve">2241 - </t>
  </si>
  <si>
    <t xml:space="preserve">2242 - </t>
  </si>
  <si>
    <t xml:space="preserve">2243 - </t>
  </si>
  <si>
    <t xml:space="preserve">2244 - </t>
  </si>
  <si>
    <t xml:space="preserve">2245 - </t>
  </si>
  <si>
    <t xml:space="preserve">2246 - </t>
  </si>
  <si>
    <t xml:space="preserve">2247 - </t>
  </si>
  <si>
    <t xml:space="preserve">2248 - </t>
  </si>
  <si>
    <t xml:space="preserve">2249 - </t>
  </si>
  <si>
    <t xml:space="preserve">2250 - </t>
  </si>
  <si>
    <t xml:space="preserve">2251 - </t>
  </si>
  <si>
    <t xml:space="preserve">2252 - </t>
  </si>
  <si>
    <t xml:space="preserve">2253 - </t>
  </si>
  <si>
    <t xml:space="preserve">2254 - </t>
  </si>
  <si>
    <t xml:space="preserve">2255 - </t>
  </si>
  <si>
    <t xml:space="preserve">2256 - </t>
  </si>
  <si>
    <t xml:space="preserve">2257 - </t>
  </si>
  <si>
    <t xml:space="preserve">2258 - </t>
  </si>
  <si>
    <t xml:space="preserve">2259 - </t>
  </si>
  <si>
    <t xml:space="preserve">2260 - </t>
  </si>
  <si>
    <t xml:space="preserve">2261 - </t>
  </si>
  <si>
    <t xml:space="preserve">2262 - </t>
  </si>
  <si>
    <t xml:space="preserve">2263 - </t>
  </si>
  <si>
    <t xml:space="preserve">2264 - </t>
  </si>
  <si>
    <t xml:space="preserve">2265 - </t>
  </si>
  <si>
    <t xml:space="preserve">2266 - </t>
  </si>
  <si>
    <t xml:space="preserve">2267 - </t>
  </si>
  <si>
    <t xml:space="preserve">2268 - </t>
  </si>
  <si>
    <t xml:space="preserve">2269 - </t>
  </si>
  <si>
    <t xml:space="preserve">2270 - </t>
  </si>
  <si>
    <t xml:space="preserve">2271 - </t>
  </si>
  <si>
    <t xml:space="preserve">2272 - </t>
  </si>
  <si>
    <t xml:space="preserve">2273 - </t>
  </si>
  <si>
    <t xml:space="preserve">2274 - </t>
  </si>
  <si>
    <t xml:space="preserve">2275 - </t>
  </si>
  <si>
    <t xml:space="preserve">2276 - </t>
  </si>
  <si>
    <t xml:space="preserve">2277 - </t>
  </si>
  <si>
    <t xml:space="preserve">2278 - </t>
  </si>
  <si>
    <t xml:space="preserve">2279 - </t>
  </si>
  <si>
    <t xml:space="preserve">2280 - </t>
  </si>
  <si>
    <t xml:space="preserve">2281 - </t>
  </si>
  <si>
    <t xml:space="preserve">2282 - </t>
  </si>
  <si>
    <t xml:space="preserve">2283 - </t>
  </si>
  <si>
    <t xml:space="preserve">2284 - </t>
  </si>
  <si>
    <t xml:space="preserve">2285 - </t>
  </si>
  <si>
    <t xml:space="preserve">2286 - </t>
  </si>
  <si>
    <t xml:space="preserve">2287 - </t>
  </si>
  <si>
    <t xml:space="preserve">2288 - </t>
  </si>
  <si>
    <t xml:space="preserve">2289 - </t>
  </si>
  <si>
    <t xml:space="preserve">2290 - </t>
  </si>
  <si>
    <t xml:space="preserve">2291 - </t>
  </si>
  <si>
    <t xml:space="preserve">2292 - </t>
  </si>
  <si>
    <t xml:space="preserve">2293 - </t>
  </si>
  <si>
    <t xml:space="preserve">2294 - </t>
  </si>
  <si>
    <t xml:space="preserve">2295 - </t>
  </si>
  <si>
    <t xml:space="preserve">2296 - </t>
  </si>
  <si>
    <t xml:space="preserve">2297 - </t>
  </si>
  <si>
    <t xml:space="preserve">2298 - </t>
  </si>
  <si>
    <t xml:space="preserve">2299 - </t>
  </si>
  <si>
    <t xml:space="preserve">2300 - </t>
  </si>
  <si>
    <t xml:space="preserve">2301 - </t>
  </si>
  <si>
    <t xml:space="preserve">2302 - </t>
  </si>
  <si>
    <t xml:space="preserve">2303 - </t>
  </si>
  <si>
    <t xml:space="preserve">2304 - </t>
  </si>
  <si>
    <t xml:space="preserve">2305 - </t>
  </si>
  <si>
    <t xml:space="preserve">2306 - </t>
  </si>
  <si>
    <t xml:space="preserve">2307 - </t>
  </si>
  <si>
    <t xml:space="preserve">2308 - </t>
  </si>
  <si>
    <t xml:space="preserve">2309 - </t>
  </si>
  <si>
    <t xml:space="preserve">2310 - </t>
  </si>
  <si>
    <t xml:space="preserve">2311 - </t>
  </si>
  <si>
    <t xml:space="preserve">2312 - </t>
  </si>
  <si>
    <t xml:space="preserve">2313 - </t>
  </si>
  <si>
    <t xml:space="preserve">2314 - </t>
  </si>
  <si>
    <t xml:space="preserve">2315 - </t>
  </si>
  <si>
    <t xml:space="preserve">2316 - </t>
  </si>
  <si>
    <t xml:space="preserve">2317 - </t>
  </si>
  <si>
    <t xml:space="preserve">2318 - </t>
  </si>
  <si>
    <t xml:space="preserve">2319 - </t>
  </si>
  <si>
    <t xml:space="preserve">2320 - </t>
  </si>
  <si>
    <t xml:space="preserve">2321 - </t>
  </si>
  <si>
    <t xml:space="preserve">2322 - </t>
  </si>
  <si>
    <t xml:space="preserve">2323 - </t>
  </si>
  <si>
    <t xml:space="preserve">2324 - </t>
  </si>
  <si>
    <t xml:space="preserve">2325 - </t>
  </si>
  <si>
    <t xml:space="preserve">2326 - </t>
  </si>
  <si>
    <t xml:space="preserve">2327 - </t>
  </si>
  <si>
    <t xml:space="preserve">2328 - </t>
  </si>
  <si>
    <t xml:space="preserve">2329 - </t>
  </si>
  <si>
    <t xml:space="preserve">2330 - </t>
  </si>
  <si>
    <t xml:space="preserve">2331 - </t>
  </si>
  <si>
    <t xml:space="preserve">2332 - </t>
  </si>
  <si>
    <t xml:space="preserve">2333 - </t>
  </si>
  <si>
    <t xml:space="preserve">2334 - </t>
  </si>
  <si>
    <t xml:space="preserve">2335 - </t>
  </si>
  <si>
    <t xml:space="preserve">2336 - </t>
  </si>
  <si>
    <t xml:space="preserve">2337 - </t>
  </si>
  <si>
    <t xml:space="preserve">2338 - </t>
  </si>
  <si>
    <t xml:space="preserve">2339 - </t>
  </si>
  <si>
    <t xml:space="preserve">2340 - </t>
  </si>
  <si>
    <t xml:space="preserve">2341 - </t>
  </si>
  <si>
    <t xml:space="preserve">2342 - </t>
  </si>
  <si>
    <t xml:space="preserve">2343 - </t>
  </si>
  <si>
    <t xml:space="preserve">2344 - </t>
  </si>
  <si>
    <t xml:space="preserve">2345 - </t>
  </si>
  <si>
    <t xml:space="preserve">2346 - </t>
  </si>
  <si>
    <t xml:space="preserve">2347 - </t>
  </si>
  <si>
    <t xml:space="preserve">2348 - </t>
  </si>
  <si>
    <t xml:space="preserve">2349 - </t>
  </si>
  <si>
    <t xml:space="preserve">2350 - </t>
  </si>
  <si>
    <t xml:space="preserve">2351 - </t>
  </si>
  <si>
    <t xml:space="preserve">2352 - </t>
  </si>
  <si>
    <t xml:space="preserve">2353 - </t>
  </si>
  <si>
    <t xml:space="preserve">2354 - </t>
  </si>
  <si>
    <t xml:space="preserve">2355 - </t>
  </si>
  <si>
    <t xml:space="preserve">2356 - </t>
  </si>
  <si>
    <t xml:space="preserve">2357 - </t>
  </si>
  <si>
    <t xml:space="preserve">2358 - </t>
  </si>
  <si>
    <t xml:space="preserve">2359 - </t>
  </si>
  <si>
    <t xml:space="preserve">2360 - </t>
  </si>
  <si>
    <t xml:space="preserve">2361 - </t>
  </si>
  <si>
    <t xml:space="preserve">2362 - </t>
  </si>
  <si>
    <t xml:space="preserve">2363 - </t>
  </si>
  <si>
    <t xml:space="preserve">2364 - </t>
  </si>
  <si>
    <t xml:space="preserve">2365 - </t>
  </si>
  <si>
    <t xml:space="preserve">2366 - </t>
  </si>
  <si>
    <t xml:space="preserve">2367 - </t>
  </si>
  <si>
    <t xml:space="preserve">2368 - </t>
  </si>
  <si>
    <t xml:space="preserve">2369 - </t>
  </si>
  <si>
    <t xml:space="preserve">2370 - </t>
  </si>
  <si>
    <t xml:space="preserve">2371 - </t>
  </si>
  <si>
    <t xml:space="preserve">2372 - </t>
  </si>
  <si>
    <t xml:space="preserve">2373 - </t>
  </si>
  <si>
    <t xml:space="preserve">2374 - </t>
  </si>
  <si>
    <t xml:space="preserve">2375 - </t>
  </si>
  <si>
    <t xml:space="preserve">2376 - </t>
  </si>
  <si>
    <t xml:space="preserve">2377 - </t>
  </si>
  <si>
    <t xml:space="preserve">2378 - </t>
  </si>
  <si>
    <t xml:space="preserve">2379 - </t>
  </si>
  <si>
    <t xml:space="preserve">2380 - </t>
  </si>
  <si>
    <t xml:space="preserve">2381 - </t>
  </si>
  <si>
    <t xml:space="preserve">2382 - </t>
  </si>
  <si>
    <t xml:space="preserve">2383 - </t>
  </si>
  <si>
    <t xml:space="preserve">2384 - </t>
  </si>
  <si>
    <t xml:space="preserve">2385 - </t>
  </si>
  <si>
    <t xml:space="preserve">2386 - </t>
  </si>
  <si>
    <t xml:space="preserve">2387 - </t>
  </si>
  <si>
    <t xml:space="preserve">2388 - </t>
  </si>
  <si>
    <t xml:space="preserve">2389 - </t>
  </si>
  <si>
    <t xml:space="preserve">2390 - </t>
  </si>
  <si>
    <t xml:space="preserve">2391 - </t>
  </si>
  <si>
    <t xml:space="preserve">2392 - </t>
  </si>
  <si>
    <t xml:space="preserve">2393 - </t>
  </si>
  <si>
    <t xml:space="preserve">2394 - </t>
  </si>
  <si>
    <t xml:space="preserve">2395 - </t>
  </si>
  <si>
    <t xml:space="preserve">2396 - </t>
  </si>
  <si>
    <t xml:space="preserve">2397 - </t>
  </si>
  <si>
    <t xml:space="preserve">2398 - </t>
  </si>
  <si>
    <t xml:space="preserve">2399 - </t>
  </si>
  <si>
    <t xml:space="preserve">2400 - </t>
  </si>
  <si>
    <t xml:space="preserve">2401 - </t>
  </si>
  <si>
    <t xml:space="preserve">2402 - </t>
  </si>
  <si>
    <t xml:space="preserve">2403 - </t>
  </si>
  <si>
    <t xml:space="preserve">2404 - </t>
  </si>
  <si>
    <t xml:space="preserve">2405 - </t>
  </si>
  <si>
    <t xml:space="preserve">2406 - </t>
  </si>
  <si>
    <t xml:space="preserve">2407 - </t>
  </si>
  <si>
    <t xml:space="preserve">2408 - </t>
  </si>
  <si>
    <t xml:space="preserve">2409 - </t>
  </si>
  <si>
    <t xml:space="preserve">2410 - </t>
  </si>
  <si>
    <t xml:space="preserve">2411 - </t>
  </si>
  <si>
    <t xml:space="preserve">2412 - </t>
  </si>
  <si>
    <t xml:space="preserve">2413 - </t>
  </si>
  <si>
    <t xml:space="preserve">2414 - </t>
  </si>
  <si>
    <t xml:space="preserve">2415 - </t>
  </si>
  <si>
    <t xml:space="preserve">2416 - </t>
  </si>
  <si>
    <t xml:space="preserve">2417 - </t>
  </si>
  <si>
    <t xml:space="preserve">2418 - </t>
  </si>
  <si>
    <t xml:space="preserve">2419 - </t>
  </si>
  <si>
    <t xml:space="preserve">2420 - </t>
  </si>
  <si>
    <t xml:space="preserve">2421 - </t>
  </si>
  <si>
    <t xml:space="preserve">2422 - </t>
  </si>
  <si>
    <t xml:space="preserve">2423 - </t>
  </si>
  <si>
    <t xml:space="preserve">2424 - </t>
  </si>
  <si>
    <t xml:space="preserve">2425 - </t>
  </si>
  <si>
    <t xml:space="preserve">2426 - </t>
  </si>
  <si>
    <t xml:space="preserve">2427 - </t>
  </si>
  <si>
    <t xml:space="preserve">2428 - </t>
  </si>
  <si>
    <t xml:space="preserve">2429 - </t>
  </si>
  <si>
    <t xml:space="preserve">2430 - </t>
  </si>
  <si>
    <t xml:space="preserve">2431 - </t>
  </si>
  <si>
    <t xml:space="preserve">2432 - </t>
  </si>
  <si>
    <t xml:space="preserve">2433 - </t>
  </si>
  <si>
    <t xml:space="preserve">2434 - </t>
  </si>
  <si>
    <t xml:space="preserve">2435 - </t>
  </si>
  <si>
    <t xml:space="preserve">2436 - </t>
  </si>
  <si>
    <t xml:space="preserve">2437 - </t>
  </si>
  <si>
    <t xml:space="preserve">2438 - </t>
  </si>
  <si>
    <t xml:space="preserve">2439 - </t>
  </si>
  <si>
    <t xml:space="preserve">2440 - </t>
  </si>
  <si>
    <t xml:space="preserve">2441 - </t>
  </si>
  <si>
    <t xml:space="preserve">2442 - </t>
  </si>
  <si>
    <t xml:space="preserve">2443 - </t>
  </si>
  <si>
    <t xml:space="preserve">2444 - </t>
  </si>
  <si>
    <t xml:space="preserve">2445 - </t>
  </si>
  <si>
    <t xml:space="preserve">2446 - </t>
  </si>
  <si>
    <t xml:space="preserve">2447 - </t>
  </si>
  <si>
    <t xml:space="preserve">2448 - </t>
  </si>
  <si>
    <t xml:space="preserve">2449 - </t>
  </si>
  <si>
    <t xml:space="preserve">2450 - </t>
  </si>
  <si>
    <t xml:space="preserve">2451 - </t>
  </si>
  <si>
    <t xml:space="preserve">2452 - </t>
  </si>
  <si>
    <t xml:space="preserve">2453 - </t>
  </si>
  <si>
    <t xml:space="preserve">2454 - </t>
  </si>
  <si>
    <t xml:space="preserve">2455 - </t>
  </si>
  <si>
    <t xml:space="preserve">2456 - </t>
  </si>
  <si>
    <t xml:space="preserve">2457 - </t>
  </si>
  <si>
    <t xml:space="preserve">2458 - </t>
  </si>
  <si>
    <t xml:space="preserve">2459 - </t>
  </si>
  <si>
    <t xml:space="preserve">2460 - </t>
  </si>
  <si>
    <t xml:space="preserve">2461 - </t>
  </si>
  <si>
    <t xml:space="preserve">2462 - </t>
  </si>
  <si>
    <t xml:space="preserve">2463 - </t>
  </si>
  <si>
    <t xml:space="preserve">2464 - </t>
  </si>
  <si>
    <t xml:space="preserve">2465 - </t>
  </si>
  <si>
    <t xml:space="preserve">2466 - </t>
  </si>
  <si>
    <t xml:space="preserve">2467 - </t>
  </si>
  <si>
    <t xml:space="preserve">2468 - </t>
  </si>
  <si>
    <t xml:space="preserve">2469 - </t>
  </si>
  <si>
    <t xml:space="preserve">2470 - </t>
  </si>
  <si>
    <t xml:space="preserve">2471 - </t>
  </si>
  <si>
    <t xml:space="preserve">2472 - </t>
  </si>
  <si>
    <t xml:space="preserve">2473 - </t>
  </si>
  <si>
    <t xml:space="preserve">2474 - </t>
  </si>
  <si>
    <t xml:space="preserve">2475 - </t>
  </si>
  <si>
    <t xml:space="preserve">2476 - </t>
  </si>
  <si>
    <t xml:space="preserve">2477 - </t>
  </si>
  <si>
    <t xml:space="preserve">2478 - </t>
  </si>
  <si>
    <t xml:space="preserve">2479 - </t>
  </si>
  <si>
    <t xml:space="preserve">2480 - </t>
  </si>
  <si>
    <t xml:space="preserve">2481 - </t>
  </si>
  <si>
    <t xml:space="preserve">2482 - </t>
  </si>
  <si>
    <t xml:space="preserve">2483 - </t>
  </si>
  <si>
    <t xml:space="preserve">2484 - </t>
  </si>
  <si>
    <t xml:space="preserve">2485 - </t>
  </si>
  <si>
    <t xml:space="preserve">2486 - </t>
  </si>
  <si>
    <t xml:space="preserve">2487 - </t>
  </si>
  <si>
    <t xml:space="preserve">2488 - </t>
  </si>
  <si>
    <t xml:space="preserve">2489 - </t>
  </si>
  <si>
    <t xml:space="preserve">2490 - </t>
  </si>
  <si>
    <t xml:space="preserve">2491 - </t>
  </si>
  <si>
    <t xml:space="preserve">2492 - </t>
  </si>
  <si>
    <t xml:space="preserve">2493 - </t>
  </si>
  <si>
    <t xml:space="preserve">2494 - </t>
  </si>
  <si>
    <t xml:space="preserve">2495 - </t>
  </si>
  <si>
    <t xml:space="preserve">2496 - </t>
  </si>
  <si>
    <t xml:space="preserve">2497 - </t>
  </si>
  <si>
    <t xml:space="preserve">2498 - </t>
  </si>
  <si>
    <t xml:space="preserve">2499 - </t>
  </si>
  <si>
    <t xml:space="preserve">2500 - </t>
  </si>
  <si>
    <t xml:space="preserve">2501 - </t>
  </si>
  <si>
    <t xml:space="preserve">2502 - </t>
  </si>
  <si>
    <t xml:space="preserve">2503 - </t>
  </si>
  <si>
    <t xml:space="preserve">2504 - </t>
  </si>
  <si>
    <t xml:space="preserve">2505 - </t>
  </si>
  <si>
    <t xml:space="preserve">2506 - </t>
  </si>
  <si>
    <t xml:space="preserve">2507 - </t>
  </si>
  <si>
    <t xml:space="preserve">2508 - </t>
  </si>
  <si>
    <t xml:space="preserve">2509 - </t>
  </si>
  <si>
    <t xml:space="preserve">2510 - </t>
  </si>
  <si>
    <t xml:space="preserve">2511 - </t>
  </si>
  <si>
    <t xml:space="preserve">2512 - </t>
  </si>
  <si>
    <t xml:space="preserve">2513 - </t>
  </si>
  <si>
    <t xml:space="preserve">2514 - </t>
  </si>
  <si>
    <t xml:space="preserve">2515 - </t>
  </si>
  <si>
    <t xml:space="preserve">2516 - </t>
  </si>
  <si>
    <t xml:space="preserve">2517 - </t>
  </si>
  <si>
    <t xml:space="preserve">2518 - </t>
  </si>
  <si>
    <t xml:space="preserve">2519 - </t>
  </si>
  <si>
    <t xml:space="preserve">2520 - </t>
  </si>
  <si>
    <t xml:space="preserve">2521 - </t>
  </si>
  <si>
    <t xml:space="preserve">2522 - </t>
  </si>
  <si>
    <t xml:space="preserve">2523 - </t>
  </si>
  <si>
    <t xml:space="preserve">2524 - </t>
  </si>
  <si>
    <t xml:space="preserve">2525 - </t>
  </si>
  <si>
    <t xml:space="preserve">2526 - </t>
  </si>
  <si>
    <t xml:space="preserve">2527 - </t>
  </si>
  <si>
    <t xml:space="preserve">2528 - </t>
  </si>
  <si>
    <t xml:space="preserve">2529 - </t>
  </si>
  <si>
    <t xml:space="preserve">2530 - </t>
  </si>
  <si>
    <t xml:space="preserve">2531 - </t>
  </si>
  <si>
    <t xml:space="preserve">2532 - </t>
  </si>
  <si>
    <t xml:space="preserve">2533 - </t>
  </si>
  <si>
    <t xml:space="preserve">2534 - </t>
  </si>
  <si>
    <t xml:space="preserve">2535 - </t>
  </si>
  <si>
    <t xml:space="preserve">2536 - </t>
  </si>
  <si>
    <t xml:space="preserve">2537 - </t>
  </si>
  <si>
    <t xml:space="preserve">2538 - </t>
  </si>
  <si>
    <t xml:space="preserve">2539 - </t>
  </si>
  <si>
    <t xml:space="preserve">2540 - </t>
  </si>
  <si>
    <t xml:space="preserve">2541 - </t>
  </si>
  <si>
    <t xml:space="preserve">2542 - </t>
  </si>
  <si>
    <t xml:space="preserve">2543 - </t>
  </si>
  <si>
    <t xml:space="preserve">2544 - </t>
  </si>
  <si>
    <t xml:space="preserve">2545 - </t>
  </si>
  <si>
    <t xml:space="preserve">2546 - </t>
  </si>
  <si>
    <t xml:space="preserve">2547 - </t>
  </si>
  <si>
    <t xml:space="preserve">2548 - </t>
  </si>
  <si>
    <t xml:space="preserve">2549 - </t>
  </si>
  <si>
    <t xml:space="preserve">2550 - </t>
  </si>
  <si>
    <t xml:space="preserve">2551 - </t>
  </si>
  <si>
    <t xml:space="preserve">2552 - </t>
  </si>
  <si>
    <t xml:space="preserve">2553 - </t>
  </si>
  <si>
    <t xml:space="preserve">2554 - </t>
  </si>
  <si>
    <t xml:space="preserve">2555 - </t>
  </si>
  <si>
    <t xml:space="preserve">2556 - </t>
  </si>
  <si>
    <t xml:space="preserve">2557 - </t>
  </si>
  <si>
    <t xml:space="preserve">2558 - </t>
  </si>
  <si>
    <t xml:space="preserve">2559 - </t>
  </si>
  <si>
    <t xml:space="preserve">2560 - </t>
  </si>
  <si>
    <t xml:space="preserve">2561 - </t>
  </si>
  <si>
    <t xml:space="preserve">2562 - </t>
  </si>
  <si>
    <t xml:space="preserve">2563 - </t>
  </si>
  <si>
    <t xml:space="preserve">2564 - </t>
  </si>
  <si>
    <t xml:space="preserve">2565 - </t>
  </si>
  <si>
    <t xml:space="preserve">2566 - </t>
  </si>
  <si>
    <t xml:space="preserve">2567 - </t>
  </si>
  <si>
    <t xml:space="preserve">2568 - </t>
  </si>
  <si>
    <t xml:space="preserve">2569 - </t>
  </si>
  <si>
    <t xml:space="preserve">2570 - </t>
  </si>
  <si>
    <t xml:space="preserve">2571 - </t>
  </si>
  <si>
    <t xml:space="preserve">2572 - </t>
  </si>
  <si>
    <t xml:space="preserve">2573 - </t>
  </si>
  <si>
    <t xml:space="preserve">2574 - </t>
  </si>
  <si>
    <t xml:space="preserve">2575 - </t>
  </si>
  <si>
    <t xml:space="preserve">2576 - </t>
  </si>
  <si>
    <t xml:space="preserve">2577 - </t>
  </si>
  <si>
    <t xml:space="preserve">2578 - </t>
  </si>
  <si>
    <t xml:space="preserve">2579 - </t>
  </si>
  <si>
    <t xml:space="preserve">2580 - </t>
  </si>
  <si>
    <t xml:space="preserve">2581 - </t>
  </si>
  <si>
    <t xml:space="preserve">2582 - </t>
  </si>
  <si>
    <t xml:space="preserve">2583 - </t>
  </si>
  <si>
    <t xml:space="preserve">2584 - </t>
  </si>
  <si>
    <t xml:space="preserve">2585 - </t>
  </si>
  <si>
    <t xml:space="preserve">2586 - </t>
  </si>
  <si>
    <t xml:space="preserve">2587 - </t>
  </si>
  <si>
    <t xml:space="preserve">2588 - </t>
  </si>
  <si>
    <t xml:space="preserve">2589 - </t>
  </si>
  <si>
    <t xml:space="preserve">2590 - </t>
  </si>
  <si>
    <t xml:space="preserve">2591 - </t>
  </si>
  <si>
    <t xml:space="preserve">2592 - </t>
  </si>
  <si>
    <t xml:space="preserve">2593 - </t>
  </si>
  <si>
    <t xml:space="preserve">2594 - </t>
  </si>
  <si>
    <t xml:space="preserve">2595 - </t>
  </si>
  <si>
    <t xml:space="preserve">2596 - </t>
  </si>
  <si>
    <t xml:space="preserve">2597 - </t>
  </si>
  <si>
    <t xml:space="preserve">2598 - </t>
  </si>
  <si>
    <t xml:space="preserve">2599 - </t>
  </si>
  <si>
    <t xml:space="preserve">2600 - </t>
  </si>
  <si>
    <t xml:space="preserve">2601 - </t>
  </si>
  <si>
    <t xml:space="preserve">2602 - </t>
  </si>
  <si>
    <t xml:space="preserve">2603 - </t>
  </si>
  <si>
    <t xml:space="preserve">2604 - </t>
  </si>
  <si>
    <t xml:space="preserve">2605 - </t>
  </si>
  <si>
    <t xml:space="preserve">2606 - </t>
  </si>
  <si>
    <t xml:space="preserve">2607 - </t>
  </si>
  <si>
    <t xml:space="preserve">2608 - </t>
  </si>
  <si>
    <t xml:space="preserve">2609 - </t>
  </si>
  <si>
    <t xml:space="preserve">2610 - </t>
  </si>
  <si>
    <t xml:space="preserve">2611 - </t>
  </si>
  <si>
    <t xml:space="preserve">2612 - </t>
  </si>
  <si>
    <t xml:space="preserve">2613 - </t>
  </si>
  <si>
    <t xml:space="preserve">2614 - </t>
  </si>
  <si>
    <t xml:space="preserve">2615 - </t>
  </si>
  <si>
    <t xml:space="preserve">2616 - </t>
  </si>
  <si>
    <t xml:space="preserve">2617 - </t>
  </si>
  <si>
    <t xml:space="preserve">2618 - </t>
  </si>
  <si>
    <t xml:space="preserve">2619 - </t>
  </si>
  <si>
    <t xml:space="preserve">2620 - </t>
  </si>
  <si>
    <t xml:space="preserve">2621 - </t>
  </si>
  <si>
    <t xml:space="preserve">2622 - </t>
  </si>
  <si>
    <t xml:space="preserve">2623 - </t>
  </si>
  <si>
    <t xml:space="preserve">2624 - </t>
  </si>
  <si>
    <t xml:space="preserve">2625 - </t>
  </si>
  <si>
    <t xml:space="preserve">2626 - </t>
  </si>
  <si>
    <t xml:space="preserve">2627 - </t>
  </si>
  <si>
    <t xml:space="preserve">2628 - </t>
  </si>
  <si>
    <t xml:space="preserve">2629 - </t>
  </si>
  <si>
    <t xml:space="preserve">2630 - </t>
  </si>
  <si>
    <t xml:space="preserve">2631 - </t>
  </si>
  <si>
    <t xml:space="preserve">2632 - </t>
  </si>
  <si>
    <t xml:space="preserve">2633 - </t>
  </si>
  <si>
    <t xml:space="preserve">2634 - </t>
  </si>
  <si>
    <t xml:space="preserve">2635 - </t>
  </si>
  <si>
    <t xml:space="preserve">2636 - </t>
  </si>
  <si>
    <t xml:space="preserve">2637 - </t>
  </si>
  <si>
    <t xml:space="preserve">2638 - </t>
  </si>
  <si>
    <t xml:space="preserve">2639 - </t>
  </si>
  <si>
    <t xml:space="preserve">2640 - </t>
  </si>
  <si>
    <t xml:space="preserve">2641 - </t>
  </si>
  <si>
    <t xml:space="preserve">2642 - </t>
  </si>
  <si>
    <t xml:space="preserve">2643 - </t>
  </si>
  <si>
    <t xml:space="preserve">2644 - </t>
  </si>
  <si>
    <t xml:space="preserve">2645 - </t>
  </si>
  <si>
    <t xml:space="preserve">2646 - </t>
  </si>
  <si>
    <t xml:space="preserve">2647 - </t>
  </si>
  <si>
    <t xml:space="preserve">2648 - </t>
  </si>
  <si>
    <t xml:space="preserve">2649 - </t>
  </si>
  <si>
    <t xml:space="preserve">2650 - </t>
  </si>
  <si>
    <t xml:space="preserve">2651 - </t>
  </si>
  <si>
    <t xml:space="preserve">2652 - </t>
  </si>
  <si>
    <t xml:space="preserve">2653 - </t>
  </si>
  <si>
    <t xml:space="preserve">2654 - </t>
  </si>
  <si>
    <t xml:space="preserve">2655 - </t>
  </si>
  <si>
    <t xml:space="preserve">2656 - </t>
  </si>
  <si>
    <t xml:space="preserve">2657 - </t>
  </si>
  <si>
    <t xml:space="preserve">2658 - </t>
  </si>
  <si>
    <t xml:space="preserve">2659 - </t>
  </si>
  <si>
    <t xml:space="preserve">2660 - </t>
  </si>
  <si>
    <t xml:space="preserve">2661 - </t>
  </si>
  <si>
    <t xml:space="preserve">2662 - </t>
  </si>
  <si>
    <t xml:space="preserve">2663 - </t>
  </si>
  <si>
    <t xml:space="preserve">2664 - </t>
  </si>
  <si>
    <t xml:space="preserve">2665 - </t>
  </si>
  <si>
    <t xml:space="preserve">2666 - </t>
  </si>
  <si>
    <t xml:space="preserve">2667 - </t>
  </si>
  <si>
    <t xml:space="preserve">2668 - </t>
  </si>
  <si>
    <t xml:space="preserve">2669 - </t>
  </si>
  <si>
    <t xml:space="preserve">2670 - </t>
  </si>
  <si>
    <t xml:space="preserve">2671 - </t>
  </si>
  <si>
    <t xml:space="preserve">2672 - </t>
  </si>
  <si>
    <t xml:space="preserve">2673 - </t>
  </si>
  <si>
    <t xml:space="preserve">2674 - </t>
  </si>
  <si>
    <t xml:space="preserve">2675 - </t>
  </si>
  <si>
    <t xml:space="preserve">2676 - </t>
  </si>
  <si>
    <t xml:space="preserve">2677 - </t>
  </si>
  <si>
    <t xml:space="preserve">2678 - </t>
  </si>
  <si>
    <t xml:space="preserve">2679 - </t>
  </si>
  <si>
    <t xml:space="preserve">2680 - </t>
  </si>
  <si>
    <t xml:space="preserve">2681 - </t>
  </si>
  <si>
    <t xml:space="preserve">2682 - </t>
  </si>
  <si>
    <t xml:space="preserve">2683 - </t>
  </si>
  <si>
    <t xml:space="preserve">2684 - </t>
  </si>
  <si>
    <t xml:space="preserve">2685 - </t>
  </si>
  <si>
    <t xml:space="preserve">2686 - </t>
  </si>
  <si>
    <t xml:space="preserve">2687 - </t>
  </si>
  <si>
    <t xml:space="preserve">2688 - </t>
  </si>
  <si>
    <t xml:space="preserve">2689 - </t>
  </si>
  <si>
    <t xml:space="preserve">2690 - </t>
  </si>
  <si>
    <t xml:space="preserve">2691 - </t>
  </si>
  <si>
    <t xml:space="preserve">2692 - </t>
  </si>
  <si>
    <t xml:space="preserve">2693 - </t>
  </si>
  <si>
    <t xml:space="preserve">2694 - </t>
  </si>
  <si>
    <t xml:space="preserve">2695 - </t>
  </si>
  <si>
    <t xml:space="preserve">2696 - </t>
  </si>
  <si>
    <t xml:space="preserve">2697 - </t>
  </si>
  <si>
    <t xml:space="preserve">2698 - </t>
  </si>
  <si>
    <t xml:space="preserve">2699 - </t>
  </si>
  <si>
    <t xml:space="preserve">2700 - </t>
  </si>
  <si>
    <t xml:space="preserve">2701 - </t>
  </si>
  <si>
    <t xml:space="preserve">2702 - </t>
  </si>
  <si>
    <t xml:space="preserve">2703 - </t>
  </si>
  <si>
    <t xml:space="preserve">2704 - </t>
  </si>
  <si>
    <t xml:space="preserve">2705 - </t>
  </si>
  <si>
    <t xml:space="preserve">2706 - </t>
  </si>
  <si>
    <t xml:space="preserve">2707 - </t>
  </si>
  <si>
    <t xml:space="preserve">2708 - </t>
  </si>
  <si>
    <t xml:space="preserve">2709 - </t>
  </si>
  <si>
    <t xml:space="preserve">2710 - </t>
  </si>
  <si>
    <t xml:space="preserve">2711 - </t>
  </si>
  <si>
    <t xml:space="preserve">2712 - </t>
  </si>
  <si>
    <t xml:space="preserve">2713 - </t>
  </si>
  <si>
    <t xml:space="preserve">2714 - </t>
  </si>
  <si>
    <t xml:space="preserve">2715 - </t>
  </si>
  <si>
    <t xml:space="preserve">2716 - </t>
  </si>
  <si>
    <t xml:space="preserve">2717 - </t>
  </si>
  <si>
    <t xml:space="preserve">2718 - </t>
  </si>
  <si>
    <t xml:space="preserve">2719 - </t>
  </si>
  <si>
    <t xml:space="preserve">2720 - </t>
  </si>
  <si>
    <t xml:space="preserve">2721 - </t>
  </si>
  <si>
    <t xml:space="preserve">2722 - </t>
  </si>
  <si>
    <t xml:space="preserve">2723 - </t>
  </si>
  <si>
    <t xml:space="preserve">2724 - </t>
  </si>
  <si>
    <t xml:space="preserve">2725 - </t>
  </si>
  <si>
    <t xml:space="preserve">2726 - </t>
  </si>
  <si>
    <t xml:space="preserve">2727 - </t>
  </si>
  <si>
    <t xml:space="preserve">2728 - </t>
  </si>
  <si>
    <t xml:space="preserve">2729 - </t>
  </si>
  <si>
    <t xml:space="preserve">2730 - </t>
  </si>
  <si>
    <t xml:space="preserve">2731 - </t>
  </si>
  <si>
    <t xml:space="preserve">2732 - </t>
  </si>
  <si>
    <t xml:space="preserve">2733 - </t>
  </si>
  <si>
    <t xml:space="preserve">2734 - </t>
  </si>
  <si>
    <t xml:space="preserve">2735 - </t>
  </si>
  <si>
    <t xml:space="preserve">2736 - </t>
  </si>
  <si>
    <t xml:space="preserve">2737 - </t>
  </si>
  <si>
    <t xml:space="preserve">2738 - </t>
  </si>
  <si>
    <t xml:space="preserve">2739 - </t>
  </si>
  <si>
    <t xml:space="preserve">2740 - </t>
  </si>
  <si>
    <t xml:space="preserve">2741 - </t>
  </si>
  <si>
    <t xml:space="preserve">2742 - </t>
  </si>
  <si>
    <t xml:space="preserve">2743 - </t>
  </si>
  <si>
    <t xml:space="preserve">2744 - </t>
  </si>
  <si>
    <t xml:space="preserve">2745 - </t>
  </si>
  <si>
    <t xml:space="preserve">2746 - </t>
  </si>
  <si>
    <t xml:space="preserve">2747 - </t>
  </si>
  <si>
    <t xml:space="preserve">2748 - </t>
  </si>
  <si>
    <t xml:space="preserve">2749 - </t>
  </si>
  <si>
    <t xml:space="preserve">2750 - </t>
  </si>
  <si>
    <t xml:space="preserve">2751 - </t>
  </si>
  <si>
    <t xml:space="preserve">2752 - </t>
  </si>
  <si>
    <t xml:space="preserve">2753 - </t>
  </si>
  <si>
    <t xml:space="preserve">2754 - </t>
  </si>
  <si>
    <t xml:space="preserve">2755 - </t>
  </si>
  <si>
    <t xml:space="preserve">2756 - </t>
  </si>
  <si>
    <t xml:space="preserve">2757 - </t>
  </si>
  <si>
    <t xml:space="preserve">2758 - </t>
  </si>
  <si>
    <t xml:space="preserve">2759 - </t>
  </si>
  <si>
    <t xml:space="preserve">2760 - </t>
  </si>
  <si>
    <t xml:space="preserve">2761 - </t>
  </si>
  <si>
    <t xml:space="preserve">2762 - </t>
  </si>
  <si>
    <t xml:space="preserve">2763 - </t>
  </si>
  <si>
    <t xml:space="preserve">2764 - </t>
  </si>
  <si>
    <t xml:space="preserve">2765 - </t>
  </si>
  <si>
    <t xml:space="preserve">2766 - </t>
  </si>
  <si>
    <t xml:space="preserve">2767 - </t>
  </si>
  <si>
    <t xml:space="preserve">2768 - </t>
  </si>
  <si>
    <t xml:space="preserve">2769 - </t>
  </si>
  <si>
    <t xml:space="preserve">2770 - </t>
  </si>
  <si>
    <t xml:space="preserve">2771 - </t>
  </si>
  <si>
    <t xml:space="preserve">2772 - </t>
  </si>
  <si>
    <t xml:space="preserve">2773 - </t>
  </si>
  <si>
    <t xml:space="preserve">2774 - </t>
  </si>
  <si>
    <t xml:space="preserve">2775 - </t>
  </si>
  <si>
    <t xml:space="preserve">2776 - </t>
  </si>
  <si>
    <t xml:space="preserve">2777 - </t>
  </si>
  <si>
    <t xml:space="preserve">2778 - </t>
  </si>
  <si>
    <t xml:space="preserve">2779 - </t>
  </si>
  <si>
    <t xml:space="preserve">2780 - </t>
  </si>
  <si>
    <t xml:space="preserve">2781 - </t>
  </si>
  <si>
    <t xml:space="preserve">2782 - </t>
  </si>
  <si>
    <t xml:space="preserve">2783 - </t>
  </si>
  <si>
    <t xml:space="preserve">2784 - </t>
  </si>
  <si>
    <t xml:space="preserve">2785 - </t>
  </si>
  <si>
    <t xml:space="preserve">2786 - </t>
  </si>
  <si>
    <t xml:space="preserve">2787 - </t>
  </si>
  <si>
    <t xml:space="preserve">2788 - </t>
  </si>
  <si>
    <t xml:space="preserve">2789 - </t>
  </si>
  <si>
    <t xml:space="preserve">2790 - </t>
  </si>
  <si>
    <t xml:space="preserve">2791 - </t>
  </si>
  <si>
    <t xml:space="preserve">2792 - </t>
  </si>
  <si>
    <t xml:space="preserve">2793 - </t>
  </si>
  <si>
    <t xml:space="preserve">2794 - </t>
  </si>
  <si>
    <t xml:space="preserve">2795 - </t>
  </si>
  <si>
    <t xml:space="preserve">2796 - </t>
  </si>
  <si>
    <t xml:space="preserve">2797 - </t>
  </si>
  <si>
    <t xml:space="preserve">2798 - </t>
  </si>
  <si>
    <t xml:space="preserve">2799 - </t>
  </si>
  <si>
    <t xml:space="preserve">2800 - </t>
  </si>
  <si>
    <t xml:space="preserve">2801 - </t>
  </si>
  <si>
    <t xml:space="preserve">2802 - </t>
  </si>
  <si>
    <t xml:space="preserve">2803 - </t>
  </si>
  <si>
    <t xml:space="preserve">2804 - </t>
  </si>
  <si>
    <t xml:space="preserve">2805 - </t>
  </si>
  <si>
    <t xml:space="preserve">2806 - </t>
  </si>
  <si>
    <t xml:space="preserve">2807 - </t>
  </si>
  <si>
    <t xml:space="preserve">2808 - </t>
  </si>
  <si>
    <t xml:space="preserve">2809 - </t>
  </si>
  <si>
    <t xml:space="preserve">2810 - </t>
  </si>
  <si>
    <t xml:space="preserve">2811 - </t>
  </si>
  <si>
    <t xml:space="preserve">2812 - </t>
  </si>
  <si>
    <t xml:space="preserve">2813 - </t>
  </si>
  <si>
    <t xml:space="preserve">2814 - </t>
  </si>
  <si>
    <t xml:space="preserve">2815 - </t>
  </si>
  <si>
    <t xml:space="preserve">2816 - </t>
  </si>
  <si>
    <t xml:space="preserve">2817 - </t>
  </si>
  <si>
    <t xml:space="preserve">2818 - </t>
  </si>
  <si>
    <t xml:space="preserve">2819 - </t>
  </si>
  <si>
    <t xml:space="preserve">2820 - </t>
  </si>
  <si>
    <t xml:space="preserve">2821 - </t>
  </si>
  <si>
    <t xml:space="preserve">2822 - </t>
  </si>
  <si>
    <t xml:space="preserve">2823 - </t>
  </si>
  <si>
    <t xml:space="preserve">2824 - </t>
  </si>
  <si>
    <t xml:space="preserve">2825 - </t>
  </si>
  <si>
    <t xml:space="preserve">2826 - </t>
  </si>
  <si>
    <t xml:space="preserve">2827 - </t>
  </si>
  <si>
    <t xml:space="preserve">2828 - </t>
  </si>
  <si>
    <t xml:space="preserve">2829 - </t>
  </si>
  <si>
    <t xml:space="preserve">2830 - </t>
  </si>
  <si>
    <t xml:space="preserve">2831 - </t>
  </si>
  <si>
    <t xml:space="preserve">2832 - </t>
  </si>
  <si>
    <t xml:space="preserve">2833 - </t>
  </si>
  <si>
    <t xml:space="preserve">2834 - </t>
  </si>
  <si>
    <t xml:space="preserve">2835 - </t>
  </si>
  <si>
    <t xml:space="preserve">2836 - </t>
  </si>
  <si>
    <t xml:space="preserve">2837 - </t>
  </si>
  <si>
    <t xml:space="preserve">2838 - </t>
  </si>
  <si>
    <t xml:space="preserve">2839 - </t>
  </si>
  <si>
    <t xml:space="preserve">2840 - </t>
  </si>
  <si>
    <t xml:space="preserve">2841 - </t>
  </si>
  <si>
    <t xml:space="preserve">2842 - </t>
  </si>
  <si>
    <t xml:space="preserve">2843 - </t>
  </si>
  <si>
    <t xml:space="preserve">2844 - </t>
  </si>
  <si>
    <t xml:space="preserve">2845 - </t>
  </si>
  <si>
    <t xml:space="preserve">2846 - </t>
  </si>
  <si>
    <t xml:space="preserve">2847 - </t>
  </si>
  <si>
    <t xml:space="preserve">2848 - </t>
  </si>
  <si>
    <t xml:space="preserve">2849 - </t>
  </si>
  <si>
    <t xml:space="preserve">2850 - </t>
  </si>
  <si>
    <t xml:space="preserve">2851 - </t>
  </si>
  <si>
    <t xml:space="preserve">2852 - </t>
  </si>
  <si>
    <t xml:space="preserve">2853 - </t>
  </si>
  <si>
    <t xml:space="preserve">2854 - </t>
  </si>
  <si>
    <t xml:space="preserve">2855 - </t>
  </si>
  <si>
    <t xml:space="preserve">2856 - </t>
  </si>
  <si>
    <t xml:space="preserve">2857 - </t>
  </si>
  <si>
    <t xml:space="preserve">2858 - </t>
  </si>
  <si>
    <t xml:space="preserve">2859 - </t>
  </si>
  <si>
    <t xml:space="preserve">2860 - </t>
  </si>
  <si>
    <t xml:space="preserve">2861 - </t>
  </si>
  <si>
    <t xml:space="preserve">2862 - </t>
  </si>
  <si>
    <t xml:space="preserve">2863 - </t>
  </si>
  <si>
    <t xml:space="preserve">2864 - </t>
  </si>
  <si>
    <t xml:space="preserve">2865 - </t>
  </si>
  <si>
    <t xml:space="preserve">2866 - </t>
  </si>
  <si>
    <t xml:space="preserve">2867 - </t>
  </si>
  <si>
    <t xml:space="preserve">2868 - </t>
  </si>
  <si>
    <t xml:space="preserve">2869 - </t>
  </si>
  <si>
    <t xml:space="preserve">2870 - </t>
  </si>
  <si>
    <t xml:space="preserve">2871 - </t>
  </si>
  <si>
    <t xml:space="preserve">2872 - </t>
  </si>
  <si>
    <t xml:space="preserve">2873 - </t>
  </si>
  <si>
    <t xml:space="preserve">2874 - </t>
  </si>
  <si>
    <t xml:space="preserve">2875 - </t>
  </si>
  <si>
    <t xml:space="preserve">2876 - </t>
  </si>
  <si>
    <t xml:space="preserve">2877 - </t>
  </si>
  <si>
    <t xml:space="preserve">2878 - </t>
  </si>
  <si>
    <t xml:space="preserve">2879 - </t>
  </si>
  <si>
    <t xml:space="preserve">2880 - </t>
  </si>
  <si>
    <t xml:space="preserve">2881 - </t>
  </si>
  <si>
    <t xml:space="preserve">2882 - </t>
  </si>
  <si>
    <t xml:space="preserve">2883 - </t>
  </si>
  <si>
    <t xml:space="preserve">2884 - </t>
  </si>
  <si>
    <t xml:space="preserve">2885 - </t>
  </si>
  <si>
    <t xml:space="preserve">2886 - </t>
  </si>
  <si>
    <t xml:space="preserve">2887 - </t>
  </si>
  <si>
    <t xml:space="preserve">2888 - </t>
  </si>
  <si>
    <t xml:space="preserve">2889 - </t>
  </si>
  <si>
    <t xml:space="preserve">2890 - </t>
  </si>
  <si>
    <t xml:space="preserve">2891 - </t>
  </si>
  <si>
    <t xml:space="preserve">2892 - </t>
  </si>
  <si>
    <t xml:space="preserve">2893 - </t>
  </si>
  <si>
    <t xml:space="preserve">2894 - </t>
  </si>
  <si>
    <t xml:space="preserve">2895 - </t>
  </si>
  <si>
    <t xml:space="preserve">2896 - </t>
  </si>
  <si>
    <t xml:space="preserve">2897 - </t>
  </si>
  <si>
    <t xml:space="preserve">2898 - </t>
  </si>
  <si>
    <t xml:space="preserve">2899 - </t>
  </si>
  <si>
    <t xml:space="preserve">2900 - </t>
  </si>
  <si>
    <t xml:space="preserve">2901 - </t>
  </si>
  <si>
    <t xml:space="preserve">2902 - </t>
  </si>
  <si>
    <t xml:space="preserve">2903 - </t>
  </si>
  <si>
    <t xml:space="preserve">2904 - </t>
  </si>
  <si>
    <t xml:space="preserve">2905 - </t>
  </si>
  <si>
    <t xml:space="preserve">2906 - </t>
  </si>
  <si>
    <t xml:space="preserve">2907 - </t>
  </si>
  <si>
    <t xml:space="preserve">2908 - </t>
  </si>
  <si>
    <t xml:space="preserve">2909 - </t>
  </si>
  <si>
    <t xml:space="preserve">2910 - </t>
  </si>
  <si>
    <t xml:space="preserve">2911 - </t>
  </si>
  <si>
    <t xml:space="preserve">2912 - </t>
  </si>
  <si>
    <t xml:space="preserve">2913 - </t>
  </si>
  <si>
    <t xml:space="preserve">2914 - </t>
  </si>
  <si>
    <t xml:space="preserve">2915 - </t>
  </si>
  <si>
    <t xml:space="preserve">2916 - </t>
  </si>
  <si>
    <t xml:space="preserve">2917 - </t>
  </si>
  <si>
    <t xml:space="preserve">2918 - </t>
  </si>
  <si>
    <t xml:space="preserve">2919 - </t>
  </si>
  <si>
    <t xml:space="preserve">2920 - </t>
  </si>
  <si>
    <t xml:space="preserve">2921 - </t>
  </si>
  <si>
    <t xml:space="preserve">2922 - </t>
  </si>
  <si>
    <t xml:space="preserve">2923 - </t>
  </si>
  <si>
    <t xml:space="preserve">2924 - </t>
  </si>
  <si>
    <t xml:space="preserve">2925 - </t>
  </si>
  <si>
    <t xml:space="preserve">2926 - </t>
  </si>
  <si>
    <t xml:space="preserve">2927 - </t>
  </si>
  <si>
    <t xml:space="preserve">2928 - </t>
  </si>
  <si>
    <t xml:space="preserve">2929 - </t>
  </si>
  <si>
    <t xml:space="preserve">2930 - </t>
  </si>
  <si>
    <t xml:space="preserve">2931 - </t>
  </si>
  <si>
    <t xml:space="preserve">2932 - </t>
  </si>
  <si>
    <t xml:space="preserve">2933 - </t>
  </si>
  <si>
    <t xml:space="preserve">2934 - </t>
  </si>
  <si>
    <t xml:space="preserve">2935 - </t>
  </si>
  <si>
    <t xml:space="preserve">2936 - </t>
  </si>
  <si>
    <t xml:space="preserve">2937 - </t>
  </si>
  <si>
    <t xml:space="preserve">2938 - </t>
  </si>
  <si>
    <t xml:space="preserve">2939 - </t>
  </si>
  <si>
    <t xml:space="preserve">2940 - </t>
  </si>
  <si>
    <t xml:space="preserve">2941 - </t>
  </si>
  <si>
    <t xml:space="preserve">2942 - </t>
  </si>
  <si>
    <t xml:space="preserve">2943 - </t>
  </si>
  <si>
    <t xml:space="preserve">2944 - </t>
  </si>
  <si>
    <t xml:space="preserve">2945 - </t>
  </si>
  <si>
    <t xml:space="preserve">2946 - </t>
  </si>
  <si>
    <t xml:space="preserve">2947 - </t>
  </si>
  <si>
    <t xml:space="preserve">2948 - </t>
  </si>
  <si>
    <t xml:space="preserve">2949 - </t>
  </si>
  <si>
    <t xml:space="preserve">2950 - </t>
  </si>
  <si>
    <t xml:space="preserve">2951 - </t>
  </si>
  <si>
    <t xml:space="preserve">2952 - </t>
  </si>
  <si>
    <t xml:space="preserve">2953 - </t>
  </si>
  <si>
    <t xml:space="preserve">2954 - </t>
  </si>
  <si>
    <t xml:space="preserve">2955 - </t>
  </si>
  <si>
    <t xml:space="preserve">2956 - </t>
  </si>
  <si>
    <t xml:space="preserve">2957 - </t>
  </si>
  <si>
    <t xml:space="preserve">2958 - </t>
  </si>
  <si>
    <t xml:space="preserve">2959 - </t>
  </si>
  <si>
    <t xml:space="preserve">2960 - </t>
  </si>
  <si>
    <t xml:space="preserve">2961 - </t>
  </si>
  <si>
    <t xml:space="preserve">2962 - </t>
  </si>
  <si>
    <t xml:space="preserve">2963 - </t>
  </si>
  <si>
    <t xml:space="preserve">2964 - </t>
  </si>
  <si>
    <t xml:space="preserve">2965 - </t>
  </si>
  <si>
    <t xml:space="preserve">2966 - </t>
  </si>
  <si>
    <t xml:space="preserve">2967 - </t>
  </si>
  <si>
    <t xml:space="preserve">2968 - </t>
  </si>
  <si>
    <t xml:space="preserve">2969 - </t>
  </si>
  <si>
    <t xml:space="preserve">2970 - </t>
  </si>
  <si>
    <t xml:space="preserve">2971 - </t>
  </si>
  <si>
    <t xml:space="preserve">2972 - </t>
  </si>
  <si>
    <t xml:space="preserve">2973 - </t>
  </si>
  <si>
    <t xml:space="preserve">2974 - </t>
  </si>
  <si>
    <t xml:space="preserve">2975 - </t>
  </si>
  <si>
    <t xml:space="preserve">2976 - </t>
  </si>
  <si>
    <t xml:space="preserve">2977 - </t>
  </si>
  <si>
    <t xml:space="preserve">2978 - </t>
  </si>
  <si>
    <t xml:space="preserve">2979 - </t>
  </si>
  <si>
    <t xml:space="preserve">2980 - </t>
  </si>
  <si>
    <t xml:space="preserve">2981 - </t>
  </si>
  <si>
    <t xml:space="preserve">2982 - </t>
  </si>
  <si>
    <t xml:space="preserve">2983 - </t>
  </si>
  <si>
    <t xml:space="preserve">2984 - </t>
  </si>
  <si>
    <t xml:space="preserve">2985 - </t>
  </si>
  <si>
    <t xml:space="preserve">2986 - </t>
  </si>
  <si>
    <t xml:space="preserve">2987 - </t>
  </si>
  <si>
    <t xml:space="preserve">2988 - </t>
  </si>
  <si>
    <t xml:space="preserve">2989 - </t>
  </si>
  <si>
    <t xml:space="preserve">2990 - </t>
  </si>
  <si>
    <t xml:space="preserve">2991 - </t>
  </si>
  <si>
    <t xml:space="preserve">2992 - </t>
  </si>
  <si>
    <t xml:space="preserve">2993 - </t>
  </si>
  <si>
    <t xml:space="preserve">2994 - </t>
  </si>
  <si>
    <t xml:space="preserve">2995 - </t>
  </si>
  <si>
    <t xml:space="preserve">2996 - </t>
  </si>
  <si>
    <t xml:space="preserve">2997 - </t>
  </si>
  <si>
    <t xml:space="preserve">2998 - </t>
  </si>
  <si>
    <t xml:space="preserve">2999 - </t>
  </si>
  <si>
    <t xml:space="preserve">3000 - </t>
  </si>
  <si>
    <t xml:space="preserve">3001 - </t>
  </si>
  <si>
    <t xml:space="preserve">3002 - </t>
  </si>
  <si>
    <t xml:space="preserve">3003 - </t>
  </si>
  <si>
    <t xml:space="preserve">3004 - </t>
  </si>
  <si>
    <t xml:space="preserve">3005 - </t>
  </si>
  <si>
    <t xml:space="preserve">3006 - </t>
  </si>
  <si>
    <t xml:space="preserve">3007 - </t>
  </si>
  <si>
    <t xml:space="preserve">3008 - </t>
  </si>
  <si>
    <t xml:space="preserve">3009 - </t>
  </si>
  <si>
    <t xml:space="preserve">3010 - </t>
  </si>
  <si>
    <t xml:space="preserve">3011 - </t>
  </si>
  <si>
    <t xml:space="preserve">3012 - </t>
  </si>
  <si>
    <t xml:space="preserve">3013 - </t>
  </si>
  <si>
    <t xml:space="preserve">3014 - </t>
  </si>
  <si>
    <t xml:space="preserve">3015 - </t>
  </si>
  <si>
    <t xml:space="preserve">3016 - </t>
  </si>
  <si>
    <t xml:space="preserve">3017 - </t>
  </si>
  <si>
    <t xml:space="preserve">3018 - </t>
  </si>
  <si>
    <t xml:space="preserve">3019 - </t>
  </si>
  <si>
    <t xml:space="preserve">3020 - </t>
  </si>
  <si>
    <t xml:space="preserve">3021 - </t>
  </si>
  <si>
    <t xml:space="preserve">3022 - </t>
  </si>
  <si>
    <t xml:space="preserve">3023 - </t>
  </si>
  <si>
    <t xml:space="preserve">3024 - </t>
  </si>
  <si>
    <t xml:space="preserve">3025 - </t>
  </si>
  <si>
    <t xml:space="preserve">3026 - </t>
  </si>
  <si>
    <t xml:space="preserve">3027 - </t>
  </si>
  <si>
    <t xml:space="preserve">3028 - </t>
  </si>
  <si>
    <t xml:space="preserve">3029 - </t>
  </si>
  <si>
    <t xml:space="preserve">3030 - </t>
  </si>
  <si>
    <t xml:space="preserve">3031 - </t>
  </si>
  <si>
    <t xml:space="preserve">3032 - </t>
  </si>
  <si>
    <t xml:space="preserve">3033 - </t>
  </si>
  <si>
    <t xml:space="preserve">3034 - </t>
  </si>
  <si>
    <t xml:space="preserve">3035 - </t>
  </si>
  <si>
    <t xml:space="preserve">3036 - </t>
  </si>
  <si>
    <t xml:space="preserve">3037 - </t>
  </si>
  <si>
    <t xml:space="preserve">3038 - </t>
  </si>
  <si>
    <t xml:space="preserve">3039 - </t>
  </si>
  <si>
    <t xml:space="preserve">3040 - </t>
  </si>
  <si>
    <t xml:space="preserve">3041 - </t>
  </si>
  <si>
    <t xml:space="preserve">3042 - </t>
  </si>
  <si>
    <t xml:space="preserve">3043 - </t>
  </si>
  <si>
    <t xml:space="preserve">3044 - </t>
  </si>
  <si>
    <t xml:space="preserve">3045 - </t>
  </si>
  <si>
    <t xml:space="preserve">3046 - </t>
  </si>
  <si>
    <t xml:space="preserve">3047 - </t>
  </si>
  <si>
    <t xml:space="preserve">3048 - </t>
  </si>
  <si>
    <t xml:space="preserve">3049 - </t>
  </si>
  <si>
    <t xml:space="preserve">3050 - </t>
  </si>
  <si>
    <t xml:space="preserve">3051 - </t>
  </si>
  <si>
    <t xml:space="preserve">3052 - </t>
  </si>
  <si>
    <t xml:space="preserve">3053 - </t>
  </si>
  <si>
    <t xml:space="preserve">3054 - </t>
  </si>
  <si>
    <t xml:space="preserve">3055 - </t>
  </si>
  <si>
    <t xml:space="preserve">3056 - </t>
  </si>
  <si>
    <t xml:space="preserve">3057 - </t>
  </si>
  <si>
    <t xml:space="preserve">3058 - </t>
  </si>
  <si>
    <t xml:space="preserve">3059 - </t>
  </si>
  <si>
    <t xml:space="preserve">3060 - </t>
  </si>
  <si>
    <t xml:space="preserve">3061 - </t>
  </si>
  <si>
    <t xml:space="preserve">3062 - </t>
  </si>
  <si>
    <t xml:space="preserve">3063 - </t>
  </si>
  <si>
    <t xml:space="preserve">3064 - </t>
  </si>
  <si>
    <t xml:space="preserve">3065 - </t>
  </si>
  <si>
    <t xml:space="preserve">3066 - </t>
  </si>
  <si>
    <t xml:space="preserve">3067 - </t>
  </si>
  <si>
    <t xml:space="preserve">3068 - </t>
  </si>
  <si>
    <t xml:space="preserve">3069 - </t>
  </si>
  <si>
    <t xml:space="preserve">3070 - </t>
  </si>
  <si>
    <t xml:space="preserve">3071 - </t>
  </si>
  <si>
    <t xml:space="preserve">3072 - </t>
  </si>
  <si>
    <t xml:space="preserve">3073 - </t>
  </si>
  <si>
    <t xml:space="preserve">3074 - </t>
  </si>
  <si>
    <t xml:space="preserve">3075 - </t>
  </si>
  <si>
    <t xml:space="preserve">3076 - </t>
  </si>
  <si>
    <t xml:space="preserve">3077 - </t>
  </si>
  <si>
    <t xml:space="preserve">3078 - </t>
  </si>
  <si>
    <t xml:space="preserve">3079 - </t>
  </si>
  <si>
    <t xml:space="preserve">3080 - </t>
  </si>
  <si>
    <t xml:space="preserve">3081 - </t>
  </si>
  <si>
    <t xml:space="preserve">3082 - </t>
  </si>
  <si>
    <t xml:space="preserve">3083 - </t>
  </si>
  <si>
    <t xml:space="preserve">3084 - </t>
  </si>
  <si>
    <t xml:space="preserve">3085 - </t>
  </si>
  <si>
    <t xml:space="preserve">3086 - </t>
  </si>
  <si>
    <t xml:space="preserve">3087 - </t>
  </si>
  <si>
    <t xml:space="preserve">3088 - </t>
  </si>
  <si>
    <t xml:space="preserve">3089 - </t>
  </si>
  <si>
    <t xml:space="preserve">3090 - </t>
  </si>
  <si>
    <t xml:space="preserve">3091 - </t>
  </si>
  <si>
    <t xml:space="preserve">3092 - </t>
  </si>
  <si>
    <t xml:space="preserve">3093 - </t>
  </si>
  <si>
    <t xml:space="preserve">3094 - </t>
  </si>
  <si>
    <t xml:space="preserve">3095 - </t>
  </si>
  <si>
    <t xml:space="preserve">3096 - </t>
  </si>
  <si>
    <t xml:space="preserve">3097 - </t>
  </si>
  <si>
    <t xml:space="preserve">3098 - </t>
  </si>
  <si>
    <t xml:space="preserve">3099 - </t>
  </si>
  <si>
    <t xml:space="preserve">3100 - </t>
  </si>
  <si>
    <t xml:space="preserve">3101 - </t>
  </si>
  <si>
    <t xml:space="preserve">3102 - </t>
  </si>
  <si>
    <t xml:space="preserve">3103 - </t>
  </si>
  <si>
    <t xml:space="preserve">3104 - </t>
  </si>
  <si>
    <t xml:space="preserve">3105 - </t>
  </si>
  <si>
    <t xml:space="preserve">3106 - </t>
  </si>
  <si>
    <t xml:space="preserve">3107 - </t>
  </si>
  <si>
    <t xml:space="preserve">3108 - </t>
  </si>
  <si>
    <t xml:space="preserve">3109 - </t>
  </si>
  <si>
    <t xml:space="preserve">3110 - </t>
  </si>
  <si>
    <t xml:space="preserve">3111 - </t>
  </si>
  <si>
    <t xml:space="preserve">3112 - </t>
  </si>
  <si>
    <t xml:space="preserve">3113 - </t>
  </si>
  <si>
    <t xml:space="preserve">3114 - </t>
  </si>
  <si>
    <t xml:space="preserve">3115 - </t>
  </si>
  <si>
    <t xml:space="preserve">3116 - </t>
  </si>
  <si>
    <t xml:space="preserve">3117 - </t>
  </si>
  <si>
    <t xml:space="preserve">3118 - </t>
  </si>
  <si>
    <t xml:space="preserve">3119 - </t>
  </si>
  <si>
    <t xml:space="preserve">3120 - </t>
  </si>
  <si>
    <t xml:space="preserve">3121 - </t>
  </si>
  <si>
    <t xml:space="preserve">3122 - </t>
  </si>
  <si>
    <t xml:space="preserve">3123 - </t>
  </si>
  <si>
    <t xml:space="preserve">3124 - </t>
  </si>
  <si>
    <t xml:space="preserve">3125 - </t>
  </si>
  <si>
    <t xml:space="preserve">3126 - </t>
  </si>
  <si>
    <t xml:space="preserve">3127 - </t>
  </si>
  <si>
    <t xml:space="preserve">3128 - </t>
  </si>
  <si>
    <t xml:space="preserve">3129 - </t>
  </si>
  <si>
    <t xml:space="preserve">3130 - </t>
  </si>
  <si>
    <t xml:space="preserve">3131 - </t>
  </si>
  <si>
    <t xml:space="preserve">3132 - </t>
  </si>
  <si>
    <t xml:space="preserve">3133 - </t>
  </si>
  <si>
    <t xml:space="preserve">3134 - </t>
  </si>
  <si>
    <t xml:space="preserve">3135 - </t>
  </si>
  <si>
    <t xml:space="preserve">3136 - </t>
  </si>
  <si>
    <t xml:space="preserve">3137 - </t>
  </si>
  <si>
    <t xml:space="preserve">3138 - </t>
  </si>
  <si>
    <t xml:space="preserve">3139 - </t>
  </si>
  <si>
    <t xml:space="preserve">3140 - </t>
  </si>
  <si>
    <t xml:space="preserve">3141 - </t>
  </si>
  <si>
    <t xml:space="preserve">3142 - </t>
  </si>
  <si>
    <t xml:space="preserve">3143 - </t>
  </si>
  <si>
    <t xml:space="preserve">3144 - </t>
  </si>
  <si>
    <t xml:space="preserve">3145 - </t>
  </si>
  <si>
    <t xml:space="preserve">3146 - </t>
  </si>
  <si>
    <t xml:space="preserve">3147 - </t>
  </si>
  <si>
    <t xml:space="preserve">3148 - </t>
  </si>
  <si>
    <t xml:space="preserve">3149 - </t>
  </si>
  <si>
    <t xml:space="preserve">3150 - </t>
  </si>
  <si>
    <t xml:space="preserve">3151 - </t>
  </si>
  <si>
    <t xml:space="preserve">3152 - </t>
  </si>
  <si>
    <t xml:space="preserve">3153 - </t>
  </si>
  <si>
    <t xml:space="preserve">3154 - </t>
  </si>
  <si>
    <t xml:space="preserve">3155 - </t>
  </si>
  <si>
    <t xml:space="preserve">3156 - </t>
  </si>
  <si>
    <t xml:space="preserve">3157 - </t>
  </si>
  <si>
    <t xml:space="preserve">3158 - </t>
  </si>
  <si>
    <t xml:space="preserve">3159 - </t>
  </si>
  <si>
    <t xml:space="preserve">3160 - </t>
  </si>
  <si>
    <t xml:space="preserve">3161 - </t>
  </si>
  <si>
    <t xml:space="preserve">3162 - </t>
  </si>
  <si>
    <t xml:space="preserve">3163 - </t>
  </si>
  <si>
    <t xml:space="preserve">3164 - </t>
  </si>
  <si>
    <t xml:space="preserve">3165 - </t>
  </si>
  <si>
    <t xml:space="preserve">3166 - </t>
  </si>
  <si>
    <t xml:space="preserve">3167 - </t>
  </si>
  <si>
    <t xml:space="preserve">3168 - </t>
  </si>
  <si>
    <t xml:space="preserve">3169 - </t>
  </si>
  <si>
    <t xml:space="preserve">3170 - </t>
  </si>
  <si>
    <t xml:space="preserve">3171 - </t>
  </si>
  <si>
    <t xml:space="preserve">3172 - </t>
  </si>
  <si>
    <t xml:space="preserve">3173 - </t>
  </si>
  <si>
    <t xml:space="preserve">3174 - </t>
  </si>
  <si>
    <t xml:space="preserve">3175 - </t>
  </si>
  <si>
    <t xml:space="preserve">3176 - </t>
  </si>
  <si>
    <t xml:space="preserve">3177 - </t>
  </si>
  <si>
    <t xml:space="preserve">3178 - </t>
  </si>
  <si>
    <t xml:space="preserve">3179 - </t>
  </si>
  <si>
    <t xml:space="preserve">3180 - </t>
  </si>
  <si>
    <t xml:space="preserve">3181 - </t>
  </si>
  <si>
    <t xml:space="preserve">3182 - </t>
  </si>
  <si>
    <t xml:space="preserve">3183 - </t>
  </si>
  <si>
    <t xml:space="preserve">3184 - </t>
  </si>
  <si>
    <t xml:space="preserve">3185 - </t>
  </si>
  <si>
    <t xml:space="preserve">3186 - </t>
  </si>
  <si>
    <t xml:space="preserve">3187 - </t>
  </si>
  <si>
    <t xml:space="preserve">3188 - </t>
  </si>
  <si>
    <t xml:space="preserve">3189 - </t>
  </si>
  <si>
    <t xml:space="preserve">3190 - </t>
  </si>
  <si>
    <t xml:space="preserve">3191 - </t>
  </si>
  <si>
    <t xml:space="preserve">3192 - </t>
  </si>
  <si>
    <t xml:space="preserve">3193 - </t>
  </si>
  <si>
    <t xml:space="preserve">3194 - </t>
  </si>
  <si>
    <t xml:space="preserve">3195 - </t>
  </si>
  <si>
    <t xml:space="preserve">3196 - </t>
  </si>
  <si>
    <t xml:space="preserve">3197 - </t>
  </si>
  <si>
    <t xml:space="preserve">3198 - </t>
  </si>
  <si>
    <t xml:space="preserve">3199 - </t>
  </si>
  <si>
    <t xml:space="preserve">3200 - </t>
  </si>
  <si>
    <t xml:space="preserve">3201 - </t>
  </si>
  <si>
    <t xml:space="preserve">3202 - </t>
  </si>
  <si>
    <t xml:space="preserve">3203 - </t>
  </si>
  <si>
    <t xml:space="preserve">3204 - </t>
  </si>
  <si>
    <t xml:space="preserve">3205 - </t>
  </si>
  <si>
    <t xml:space="preserve">3206 - </t>
  </si>
  <si>
    <t xml:space="preserve">3207 - </t>
  </si>
  <si>
    <t xml:space="preserve">3208 - </t>
  </si>
  <si>
    <t xml:space="preserve">3209 - </t>
  </si>
  <si>
    <t xml:space="preserve">3210 - </t>
  </si>
  <si>
    <t xml:space="preserve">3211 - </t>
  </si>
  <si>
    <t xml:space="preserve">3212 - </t>
  </si>
  <si>
    <t xml:space="preserve">3213 - </t>
  </si>
  <si>
    <t xml:space="preserve">3214 - </t>
  </si>
  <si>
    <t xml:space="preserve">3215 - </t>
  </si>
  <si>
    <t xml:space="preserve">3216 - </t>
  </si>
  <si>
    <t xml:space="preserve">3217 - </t>
  </si>
  <si>
    <t xml:space="preserve">3218 - </t>
  </si>
  <si>
    <t xml:space="preserve">3219 - </t>
  </si>
  <si>
    <t xml:space="preserve">3220 - </t>
  </si>
  <si>
    <t xml:space="preserve">3221 - </t>
  </si>
  <si>
    <t xml:space="preserve">3222 - </t>
  </si>
  <si>
    <t xml:space="preserve">3223 - </t>
  </si>
  <si>
    <t xml:space="preserve">3224 - </t>
  </si>
  <si>
    <t xml:space="preserve">3225 - </t>
  </si>
  <si>
    <t xml:space="preserve">3226 - </t>
  </si>
  <si>
    <t xml:space="preserve">3227 - </t>
  </si>
  <si>
    <t xml:space="preserve">3228 - </t>
  </si>
  <si>
    <t xml:space="preserve">3229 - </t>
  </si>
  <si>
    <t xml:space="preserve">3230 - </t>
  </si>
  <si>
    <t xml:space="preserve">3231 - </t>
  </si>
  <si>
    <t xml:space="preserve">3232 - </t>
  </si>
  <si>
    <t xml:space="preserve">3233 - </t>
  </si>
  <si>
    <t xml:space="preserve">3234 - </t>
  </si>
  <si>
    <t xml:space="preserve">3235 - </t>
  </si>
  <si>
    <t xml:space="preserve">3236 - </t>
  </si>
  <si>
    <t xml:space="preserve">3237 - </t>
  </si>
  <si>
    <t xml:space="preserve">3238 - </t>
  </si>
  <si>
    <t xml:space="preserve">3239 - </t>
  </si>
  <si>
    <t xml:space="preserve">3240 - </t>
  </si>
  <si>
    <t xml:space="preserve">3241 - </t>
  </si>
  <si>
    <t xml:space="preserve">3242 - </t>
  </si>
  <si>
    <t xml:space="preserve">3243 - </t>
  </si>
  <si>
    <t xml:space="preserve">3244 - </t>
  </si>
  <si>
    <t xml:space="preserve">3245 - </t>
  </si>
  <si>
    <t xml:space="preserve">3246 - </t>
  </si>
  <si>
    <t xml:space="preserve">3247 - </t>
  </si>
  <si>
    <t xml:space="preserve">3248 - </t>
  </si>
  <si>
    <t xml:space="preserve">3249 - </t>
  </si>
  <si>
    <t xml:space="preserve">3250 - </t>
  </si>
  <si>
    <t xml:space="preserve">3251 - </t>
  </si>
  <si>
    <t xml:space="preserve">3252 - </t>
  </si>
  <si>
    <t xml:space="preserve">3253 - </t>
  </si>
  <si>
    <t xml:space="preserve">3254 - </t>
  </si>
  <si>
    <t xml:space="preserve">3255 - </t>
  </si>
  <si>
    <t xml:space="preserve">3256 - </t>
  </si>
  <si>
    <t xml:space="preserve">3257 - </t>
  </si>
  <si>
    <t xml:space="preserve">3258 - </t>
  </si>
  <si>
    <t xml:space="preserve">3259 - </t>
  </si>
  <si>
    <t xml:space="preserve">3260 - </t>
  </si>
  <si>
    <t xml:space="preserve">3261 - </t>
  </si>
  <si>
    <t xml:space="preserve">3262 - </t>
  </si>
  <si>
    <t xml:space="preserve">3263 - </t>
  </si>
  <si>
    <t xml:space="preserve">3264 - </t>
  </si>
  <si>
    <t xml:space="preserve">3265 - </t>
  </si>
  <si>
    <t xml:space="preserve">3266 - </t>
  </si>
  <si>
    <t xml:space="preserve">3267 - </t>
  </si>
  <si>
    <t xml:space="preserve">3268 - </t>
  </si>
  <si>
    <t xml:space="preserve">3269 - </t>
  </si>
  <si>
    <t xml:space="preserve">3270 - </t>
  </si>
  <si>
    <t xml:space="preserve">3271 - </t>
  </si>
  <si>
    <t xml:space="preserve">3272 - </t>
  </si>
  <si>
    <t xml:space="preserve">3273 - </t>
  </si>
  <si>
    <t xml:space="preserve">3274 - </t>
  </si>
  <si>
    <t xml:space="preserve">3275 - </t>
  </si>
  <si>
    <t xml:space="preserve">3276 - </t>
  </si>
  <si>
    <t xml:space="preserve">3277 - </t>
  </si>
  <si>
    <t xml:space="preserve">3278 - </t>
  </si>
  <si>
    <t xml:space="preserve">3279 - </t>
  </si>
  <si>
    <t xml:space="preserve">3280 - </t>
  </si>
  <si>
    <t xml:space="preserve">3281 - </t>
  </si>
  <si>
    <t xml:space="preserve">3282 - </t>
  </si>
  <si>
    <t xml:space="preserve">3283 - </t>
  </si>
  <si>
    <t xml:space="preserve">3284 - </t>
  </si>
  <si>
    <t xml:space="preserve">3285 - </t>
  </si>
  <si>
    <t xml:space="preserve">3286 - </t>
  </si>
  <si>
    <t xml:space="preserve">3287 - </t>
  </si>
  <si>
    <t xml:space="preserve">3288 - </t>
  </si>
  <si>
    <t xml:space="preserve">3289 - </t>
  </si>
  <si>
    <t xml:space="preserve">3290 - </t>
  </si>
  <si>
    <t xml:space="preserve">3291 - </t>
  </si>
  <si>
    <t xml:space="preserve">3292 - </t>
  </si>
  <si>
    <t xml:space="preserve">3293 - </t>
  </si>
  <si>
    <t xml:space="preserve">3294 - </t>
  </si>
  <si>
    <t xml:space="preserve">3295 - </t>
  </si>
  <si>
    <t xml:space="preserve">3296 - </t>
  </si>
  <si>
    <t xml:space="preserve">3297 - </t>
  </si>
  <si>
    <t xml:space="preserve">3298 - </t>
  </si>
  <si>
    <t xml:space="preserve">3299 - </t>
  </si>
  <si>
    <t xml:space="preserve">3300 - </t>
  </si>
  <si>
    <t xml:space="preserve">3301 - </t>
  </si>
  <si>
    <t xml:space="preserve">3302 - </t>
  </si>
  <si>
    <t xml:space="preserve">3303 - </t>
  </si>
  <si>
    <t xml:space="preserve">3304 - </t>
  </si>
  <si>
    <t xml:space="preserve">3305 - </t>
  </si>
  <si>
    <t xml:space="preserve">3306 - </t>
  </si>
  <si>
    <t xml:space="preserve">3307 - </t>
  </si>
  <si>
    <t xml:space="preserve">3308 - </t>
  </si>
  <si>
    <t xml:space="preserve">3309 - </t>
  </si>
  <si>
    <t xml:space="preserve">3310 - </t>
  </si>
  <si>
    <t xml:space="preserve">3311 - </t>
  </si>
  <si>
    <t xml:space="preserve">3312 - </t>
  </si>
  <si>
    <t xml:space="preserve">3313 - </t>
  </si>
  <si>
    <t xml:space="preserve">3314 - </t>
  </si>
  <si>
    <t xml:space="preserve">3315 - </t>
  </si>
  <si>
    <t xml:space="preserve">3316 - </t>
  </si>
  <si>
    <t xml:space="preserve">3317 - </t>
  </si>
  <si>
    <t xml:space="preserve">3318 - </t>
  </si>
  <si>
    <t xml:space="preserve">3319 - </t>
  </si>
  <si>
    <t xml:space="preserve">3320 - </t>
  </si>
  <si>
    <t xml:space="preserve">3321 - </t>
  </si>
  <si>
    <t xml:space="preserve">3322 - </t>
  </si>
  <si>
    <t xml:space="preserve">3323 - </t>
  </si>
  <si>
    <t xml:space="preserve">3324 - </t>
  </si>
  <si>
    <t xml:space="preserve">3325 - </t>
  </si>
  <si>
    <t xml:space="preserve">3326 - </t>
  </si>
  <si>
    <t xml:space="preserve">3327 - </t>
  </si>
  <si>
    <t xml:space="preserve">3328 - </t>
  </si>
  <si>
    <t xml:space="preserve">3329 - </t>
  </si>
  <si>
    <t xml:space="preserve">3330 - </t>
  </si>
  <si>
    <t xml:space="preserve">3331 - </t>
  </si>
  <si>
    <t xml:space="preserve">3332 - </t>
  </si>
  <si>
    <t xml:space="preserve">3333 - </t>
  </si>
  <si>
    <t xml:space="preserve">3334 - </t>
  </si>
  <si>
    <t xml:space="preserve">3335 - </t>
  </si>
  <si>
    <t xml:space="preserve">3336 - </t>
  </si>
  <si>
    <t xml:space="preserve">3337 - </t>
  </si>
  <si>
    <t xml:space="preserve">3338 - </t>
  </si>
  <si>
    <t xml:space="preserve">3339 - </t>
  </si>
  <si>
    <t xml:space="preserve">3340 - </t>
  </si>
  <si>
    <t xml:space="preserve">3341 - </t>
  </si>
  <si>
    <t xml:space="preserve">3342 - </t>
  </si>
  <si>
    <t xml:space="preserve">3343 - </t>
  </si>
  <si>
    <t xml:space="preserve">3344 - </t>
  </si>
  <si>
    <t xml:space="preserve">3345 - </t>
  </si>
  <si>
    <t xml:space="preserve">3346 - </t>
  </si>
  <si>
    <t xml:space="preserve">3347 - </t>
  </si>
  <si>
    <t xml:space="preserve">3348 - </t>
  </si>
  <si>
    <t xml:space="preserve">3349 - </t>
  </si>
  <si>
    <t xml:space="preserve">3350 - </t>
  </si>
  <si>
    <t xml:space="preserve">3351 - </t>
  </si>
  <si>
    <t xml:space="preserve">3352 - </t>
  </si>
  <si>
    <t xml:space="preserve">3353 - </t>
  </si>
  <si>
    <t xml:space="preserve">3354 - </t>
  </si>
  <si>
    <t xml:space="preserve">3355 - </t>
  </si>
  <si>
    <t xml:space="preserve">3356 - </t>
  </si>
  <si>
    <t xml:space="preserve">3357 - </t>
  </si>
  <si>
    <t xml:space="preserve">3358 - </t>
  </si>
  <si>
    <t xml:space="preserve">3359 - </t>
  </si>
  <si>
    <t xml:space="preserve">3360 - </t>
  </si>
  <si>
    <t xml:space="preserve">3361 - </t>
  </si>
  <si>
    <t xml:space="preserve">3362 - </t>
  </si>
  <si>
    <t xml:space="preserve">3363 - </t>
  </si>
  <si>
    <t xml:space="preserve">3364 - </t>
  </si>
  <si>
    <t xml:space="preserve">3365 - </t>
  </si>
  <si>
    <t xml:space="preserve">3366 - </t>
  </si>
  <si>
    <t xml:space="preserve">3367 - </t>
  </si>
  <si>
    <t xml:space="preserve">3368 - </t>
  </si>
  <si>
    <t xml:space="preserve">3369 - </t>
  </si>
  <si>
    <t xml:space="preserve">3370 - </t>
  </si>
  <si>
    <t xml:space="preserve">3371 - </t>
  </si>
  <si>
    <t xml:space="preserve">3372 - </t>
  </si>
  <si>
    <t xml:space="preserve">3373 - </t>
  </si>
  <si>
    <t xml:space="preserve">3374 - </t>
  </si>
  <si>
    <t xml:space="preserve">3375 - </t>
  </si>
  <si>
    <t xml:space="preserve">3376 - </t>
  </si>
  <si>
    <t xml:space="preserve">3377 - </t>
  </si>
  <si>
    <t xml:space="preserve">3378 - </t>
  </si>
  <si>
    <t xml:space="preserve">3379 - </t>
  </si>
  <si>
    <t xml:space="preserve">3380 - </t>
  </si>
  <si>
    <t xml:space="preserve">3381 - </t>
  </si>
  <si>
    <t xml:space="preserve">3382 - </t>
  </si>
  <si>
    <t xml:space="preserve">3383 - </t>
  </si>
  <si>
    <t xml:space="preserve">3384 - </t>
  </si>
  <si>
    <t xml:space="preserve">3385 - </t>
  </si>
  <si>
    <t xml:space="preserve">3386 - </t>
  </si>
  <si>
    <t xml:space="preserve">3387 - </t>
  </si>
  <si>
    <t xml:space="preserve">3388 - </t>
  </si>
  <si>
    <t xml:space="preserve">3389 - </t>
  </si>
  <si>
    <t xml:space="preserve">3390 - </t>
  </si>
  <si>
    <t xml:space="preserve">3391 - </t>
  </si>
  <si>
    <t xml:space="preserve">3392 - </t>
  </si>
  <si>
    <t xml:space="preserve">3393 - </t>
  </si>
  <si>
    <t xml:space="preserve">3394 - </t>
  </si>
  <si>
    <t xml:space="preserve">3395 - </t>
  </si>
  <si>
    <t xml:space="preserve">3396 - </t>
  </si>
  <si>
    <t xml:space="preserve">3397 - </t>
  </si>
  <si>
    <t xml:space="preserve">3398 - </t>
  </si>
  <si>
    <t xml:space="preserve">3399 - </t>
  </si>
  <si>
    <t xml:space="preserve">3400 - </t>
  </si>
  <si>
    <t xml:space="preserve">3401 - </t>
  </si>
  <si>
    <t xml:space="preserve">3402 - </t>
  </si>
  <si>
    <t xml:space="preserve">3403 - </t>
  </si>
  <si>
    <t xml:space="preserve">3404 - </t>
  </si>
  <si>
    <t xml:space="preserve">3405 - </t>
  </si>
  <si>
    <t xml:space="preserve">3406 - </t>
  </si>
  <si>
    <t xml:space="preserve">3407 - </t>
  </si>
  <si>
    <t xml:space="preserve">3408 - </t>
  </si>
  <si>
    <t xml:space="preserve">3409 - </t>
  </si>
  <si>
    <t xml:space="preserve">3410 - </t>
  </si>
  <si>
    <t xml:space="preserve">3411 - </t>
  </si>
  <si>
    <t xml:space="preserve">3412 - </t>
  </si>
  <si>
    <t xml:space="preserve">3413 - </t>
  </si>
  <si>
    <t xml:space="preserve">3414 - </t>
  </si>
  <si>
    <t xml:space="preserve">3415 - </t>
  </si>
  <si>
    <t xml:space="preserve">3416 - </t>
  </si>
  <si>
    <t xml:space="preserve">3417 - </t>
  </si>
  <si>
    <t xml:space="preserve">3418 - </t>
  </si>
  <si>
    <t xml:space="preserve">3419 - </t>
  </si>
  <si>
    <t xml:space="preserve">3420 - </t>
  </si>
  <si>
    <t xml:space="preserve">3421 - </t>
  </si>
  <si>
    <t xml:space="preserve">3422 - </t>
  </si>
  <si>
    <t xml:space="preserve">3423 - </t>
  </si>
  <si>
    <t xml:space="preserve">3424 - </t>
  </si>
  <si>
    <t xml:space="preserve">3425 - </t>
  </si>
  <si>
    <t xml:space="preserve">3426 - </t>
  </si>
  <si>
    <t xml:space="preserve">3427 - </t>
  </si>
  <si>
    <t xml:space="preserve">3428 - </t>
  </si>
  <si>
    <t xml:space="preserve">3429 - </t>
  </si>
  <si>
    <t xml:space="preserve">3430 - </t>
  </si>
  <si>
    <t xml:space="preserve">3431 - </t>
  </si>
  <si>
    <t xml:space="preserve">3432 - </t>
  </si>
  <si>
    <t xml:space="preserve">3433 - </t>
  </si>
  <si>
    <t xml:space="preserve">3434 - </t>
  </si>
  <si>
    <t xml:space="preserve">3435 - </t>
  </si>
  <si>
    <t xml:space="preserve">3436 - </t>
  </si>
  <si>
    <t xml:space="preserve">3437 - </t>
  </si>
  <si>
    <t xml:space="preserve">3438 - </t>
  </si>
  <si>
    <t xml:space="preserve">3439 - </t>
  </si>
  <si>
    <t xml:space="preserve">3440 - </t>
  </si>
  <si>
    <t xml:space="preserve">3441 - </t>
  </si>
  <si>
    <t xml:space="preserve">3442 - </t>
  </si>
  <si>
    <t xml:space="preserve">3443 - </t>
  </si>
  <si>
    <t xml:space="preserve">3444 - </t>
  </si>
  <si>
    <t xml:space="preserve">3445 - </t>
  </si>
  <si>
    <t xml:space="preserve">3446 - </t>
  </si>
  <si>
    <t xml:space="preserve">3447 - </t>
  </si>
  <si>
    <t xml:space="preserve">3448 - </t>
  </si>
  <si>
    <t xml:space="preserve">3449 - </t>
  </si>
  <si>
    <t xml:space="preserve">3450 - </t>
  </si>
  <si>
    <t xml:space="preserve">3451 - </t>
  </si>
  <si>
    <t xml:space="preserve">3452 - </t>
  </si>
  <si>
    <t xml:space="preserve">3453 - </t>
  </si>
  <si>
    <t xml:space="preserve">3454 - </t>
  </si>
  <si>
    <t xml:space="preserve">3455 - </t>
  </si>
  <si>
    <t xml:space="preserve">3456 - </t>
  </si>
  <si>
    <t xml:space="preserve">3457 - </t>
  </si>
  <si>
    <t xml:space="preserve">3458 - </t>
  </si>
  <si>
    <t xml:space="preserve">3459 - </t>
  </si>
  <si>
    <t xml:space="preserve">3460 - </t>
  </si>
  <si>
    <t xml:space="preserve">3461 - </t>
  </si>
  <si>
    <t xml:space="preserve">3462 - </t>
  </si>
  <si>
    <t xml:space="preserve">3463 - </t>
  </si>
  <si>
    <t xml:space="preserve">3464 - </t>
  </si>
  <si>
    <t xml:space="preserve">3465 - </t>
  </si>
  <si>
    <t xml:space="preserve">3466 - </t>
  </si>
  <si>
    <t xml:space="preserve">3467 - </t>
  </si>
  <si>
    <t xml:space="preserve">3468 - </t>
  </si>
  <si>
    <t xml:space="preserve">3469 - </t>
  </si>
  <si>
    <t xml:space="preserve">3470 - </t>
  </si>
  <si>
    <t xml:space="preserve">3471 - </t>
  </si>
  <si>
    <t xml:space="preserve">3472 - </t>
  </si>
  <si>
    <t xml:space="preserve">3473 - </t>
  </si>
  <si>
    <t xml:space="preserve">3474 - </t>
  </si>
  <si>
    <t xml:space="preserve">3475 - </t>
  </si>
  <si>
    <t xml:space="preserve">3476 - </t>
  </si>
  <si>
    <t xml:space="preserve">3477 - </t>
  </si>
  <si>
    <t xml:space="preserve">3478 - </t>
  </si>
  <si>
    <t xml:space="preserve">3479 - </t>
  </si>
  <si>
    <t xml:space="preserve">3480 - </t>
  </si>
  <si>
    <t xml:space="preserve">3481 - </t>
  </si>
  <si>
    <t xml:space="preserve">3482 - </t>
  </si>
  <si>
    <t xml:space="preserve">3483 - </t>
  </si>
  <si>
    <t xml:space="preserve">3484 - </t>
  </si>
  <si>
    <t xml:space="preserve">3485 - </t>
  </si>
  <si>
    <t xml:space="preserve">3486 - </t>
  </si>
  <si>
    <t xml:space="preserve">3487 - </t>
  </si>
  <si>
    <t xml:space="preserve">3488 - </t>
  </si>
  <si>
    <t xml:space="preserve">3489 - </t>
  </si>
  <si>
    <t xml:space="preserve">3490 - </t>
  </si>
  <si>
    <t xml:space="preserve">3491 - </t>
  </si>
  <si>
    <t xml:space="preserve">3492 - </t>
  </si>
  <si>
    <t xml:space="preserve">3493 - </t>
  </si>
  <si>
    <t xml:space="preserve">3494 - </t>
  </si>
  <si>
    <t xml:space="preserve">3495 - </t>
  </si>
  <si>
    <t xml:space="preserve">3496 - </t>
  </si>
  <si>
    <t xml:space="preserve">3497 - </t>
  </si>
  <si>
    <t xml:space="preserve">3498 - </t>
  </si>
  <si>
    <t xml:space="preserve">3499 - </t>
  </si>
  <si>
    <t xml:space="preserve">3500 - </t>
  </si>
  <si>
    <t xml:space="preserve">3501 - </t>
  </si>
  <si>
    <t xml:space="preserve">3502 - </t>
  </si>
  <si>
    <t xml:space="preserve">3503 - </t>
  </si>
  <si>
    <t xml:space="preserve">3504 - </t>
  </si>
  <si>
    <t xml:space="preserve">3505 - </t>
  </si>
  <si>
    <t xml:space="preserve">3506 - </t>
  </si>
  <si>
    <t xml:space="preserve">3507 - </t>
  </si>
  <si>
    <t xml:space="preserve">3508 - </t>
  </si>
  <si>
    <t xml:space="preserve">3509 - </t>
  </si>
  <si>
    <t xml:space="preserve">3510 - </t>
  </si>
  <si>
    <t xml:space="preserve">3511 - </t>
  </si>
  <si>
    <t xml:space="preserve">3512 - </t>
  </si>
  <si>
    <t xml:space="preserve">3513 - </t>
  </si>
  <si>
    <t xml:space="preserve">3514 - </t>
  </si>
  <si>
    <t xml:space="preserve">3515 - </t>
  </si>
  <si>
    <t xml:space="preserve">3516 - </t>
  </si>
  <si>
    <t xml:space="preserve">3517 - </t>
  </si>
  <si>
    <t xml:space="preserve">3518 - </t>
  </si>
  <si>
    <t xml:space="preserve">3519 - </t>
  </si>
  <si>
    <t xml:space="preserve">3520 - </t>
  </si>
  <si>
    <t xml:space="preserve">3521 - </t>
  </si>
  <si>
    <t xml:space="preserve">3522 - </t>
  </si>
  <si>
    <t xml:space="preserve">3523 - </t>
  </si>
  <si>
    <t xml:space="preserve">3524 - </t>
  </si>
  <si>
    <t xml:space="preserve">3525 - </t>
  </si>
  <si>
    <t xml:space="preserve">3526 - </t>
  </si>
  <si>
    <t xml:space="preserve">3527 - </t>
  </si>
  <si>
    <t xml:space="preserve">3528 - </t>
  </si>
  <si>
    <t xml:space="preserve">3529 - </t>
  </si>
  <si>
    <t xml:space="preserve">3530 - </t>
  </si>
  <si>
    <t xml:space="preserve">3531 - </t>
  </si>
  <si>
    <t xml:space="preserve">3532 - </t>
  </si>
  <si>
    <t xml:space="preserve">3533 - </t>
  </si>
  <si>
    <t xml:space="preserve">3534 - </t>
  </si>
  <si>
    <t xml:space="preserve">3535 - </t>
  </si>
  <si>
    <t xml:space="preserve">3536 - </t>
  </si>
  <si>
    <t xml:space="preserve">3537 - </t>
  </si>
  <si>
    <t xml:space="preserve">3538 - </t>
  </si>
  <si>
    <t xml:space="preserve">3539 - </t>
  </si>
  <si>
    <t xml:space="preserve">3540 - </t>
  </si>
  <si>
    <t xml:space="preserve">3541 - </t>
  </si>
  <si>
    <t xml:space="preserve">3542 - </t>
  </si>
  <si>
    <t xml:space="preserve">3543 - </t>
  </si>
  <si>
    <t xml:space="preserve">3544 - </t>
  </si>
  <si>
    <t xml:space="preserve">3545 - </t>
  </si>
  <si>
    <t xml:space="preserve">3546 - </t>
  </si>
  <si>
    <t xml:space="preserve">3547 - </t>
  </si>
  <si>
    <t xml:space="preserve">3548 - </t>
  </si>
  <si>
    <t xml:space="preserve">3549 - </t>
  </si>
  <si>
    <t xml:space="preserve">3550 - </t>
  </si>
  <si>
    <t xml:space="preserve">3551 - </t>
  </si>
  <si>
    <t xml:space="preserve">3552 - </t>
  </si>
  <si>
    <t xml:space="preserve">3553 - </t>
  </si>
  <si>
    <t xml:space="preserve">3554 - </t>
  </si>
  <si>
    <t xml:space="preserve">3555 - </t>
  </si>
  <si>
    <t xml:space="preserve">3556 - </t>
  </si>
  <si>
    <t xml:space="preserve">3557 - </t>
  </si>
  <si>
    <t xml:space="preserve">3558 - </t>
  </si>
  <si>
    <t xml:space="preserve">3559 - </t>
  </si>
  <si>
    <t xml:space="preserve">3560 - </t>
  </si>
  <si>
    <t xml:space="preserve">3561 - </t>
  </si>
  <si>
    <t xml:space="preserve">3562 - </t>
  </si>
  <si>
    <t xml:space="preserve">3563 - </t>
  </si>
  <si>
    <t xml:space="preserve">3564 - </t>
  </si>
  <si>
    <t xml:space="preserve">3565 - </t>
  </si>
  <si>
    <t xml:space="preserve">3566 - </t>
  </si>
  <si>
    <t xml:space="preserve">3567 - </t>
  </si>
  <si>
    <t xml:space="preserve">3568 - </t>
  </si>
  <si>
    <t xml:space="preserve">3569 - </t>
  </si>
  <si>
    <t xml:space="preserve">3570 - </t>
  </si>
  <si>
    <t xml:space="preserve">3571 - </t>
  </si>
  <si>
    <t xml:space="preserve">3572 - </t>
  </si>
  <si>
    <t xml:space="preserve">3573 - </t>
  </si>
  <si>
    <t xml:space="preserve">3574 - </t>
  </si>
  <si>
    <t xml:space="preserve">3575 - </t>
  </si>
  <si>
    <t xml:space="preserve">3576 - </t>
  </si>
  <si>
    <t xml:space="preserve">3577 - </t>
  </si>
  <si>
    <t xml:space="preserve">3578 - </t>
  </si>
  <si>
    <t xml:space="preserve">3579 - </t>
  </si>
  <si>
    <t xml:space="preserve">3580 - </t>
  </si>
  <si>
    <t xml:space="preserve">3581 - </t>
  </si>
  <si>
    <t xml:space="preserve">3582 - </t>
  </si>
  <si>
    <t xml:space="preserve">3583 - </t>
  </si>
  <si>
    <t xml:space="preserve">3584 - </t>
  </si>
  <si>
    <t xml:space="preserve">3585 - </t>
  </si>
  <si>
    <t xml:space="preserve">3586 - </t>
  </si>
  <si>
    <t xml:space="preserve">3587 - </t>
  </si>
  <si>
    <t xml:space="preserve">3588 - </t>
  </si>
  <si>
    <t xml:space="preserve">3589 - </t>
  </si>
  <si>
    <t xml:space="preserve">3590 - </t>
  </si>
  <si>
    <t xml:space="preserve">3591 - </t>
  </si>
  <si>
    <t xml:space="preserve">3592 - </t>
  </si>
  <si>
    <t xml:space="preserve">3593 - </t>
  </si>
  <si>
    <t xml:space="preserve">3594 - </t>
  </si>
  <si>
    <t xml:space="preserve">3595 - </t>
  </si>
  <si>
    <t xml:space="preserve">3596 - </t>
  </si>
  <si>
    <t xml:space="preserve">3597 - </t>
  </si>
  <si>
    <t xml:space="preserve">3598 - </t>
  </si>
  <si>
    <t xml:space="preserve">3599 - </t>
  </si>
  <si>
    <t xml:space="preserve">3600 - </t>
  </si>
  <si>
    <t xml:space="preserve">3601 - </t>
  </si>
  <si>
    <t xml:space="preserve">3602 - </t>
  </si>
  <si>
    <t xml:space="preserve">3603 - </t>
  </si>
  <si>
    <t xml:space="preserve">3604 - </t>
  </si>
  <si>
    <t xml:space="preserve">3605 - </t>
  </si>
  <si>
    <t xml:space="preserve">3606 - </t>
  </si>
  <si>
    <t xml:space="preserve">3607 - </t>
  </si>
  <si>
    <t xml:space="preserve">3608 - </t>
  </si>
  <si>
    <t xml:space="preserve">3609 - </t>
  </si>
  <si>
    <t xml:space="preserve">3610 - </t>
  </si>
  <si>
    <t xml:space="preserve">3611 - </t>
  </si>
  <si>
    <t xml:space="preserve">3612 - </t>
  </si>
  <si>
    <t xml:space="preserve">3613 - </t>
  </si>
  <si>
    <t xml:space="preserve">3614 - </t>
  </si>
  <si>
    <t xml:space="preserve">3615 - </t>
  </si>
  <si>
    <t xml:space="preserve">3616 - </t>
  </si>
  <si>
    <t xml:space="preserve">3617 - </t>
  </si>
  <si>
    <t xml:space="preserve">3618 - </t>
  </si>
  <si>
    <t xml:space="preserve">3619 - </t>
  </si>
  <si>
    <t xml:space="preserve">3620 - </t>
  </si>
  <si>
    <t xml:space="preserve">3621 - </t>
  </si>
  <si>
    <t xml:space="preserve">3622 - </t>
  </si>
  <si>
    <t xml:space="preserve">3623 - </t>
  </si>
  <si>
    <t xml:space="preserve">3624 - </t>
  </si>
  <si>
    <t xml:space="preserve">3625 - </t>
  </si>
  <si>
    <t xml:space="preserve">3626 - </t>
  </si>
  <si>
    <t xml:space="preserve">3627 - </t>
  </si>
  <si>
    <t xml:space="preserve">3628 - </t>
  </si>
  <si>
    <t xml:space="preserve">3629 - </t>
  </si>
  <si>
    <t xml:space="preserve">3630 - </t>
  </si>
  <si>
    <t xml:space="preserve">3631 - </t>
  </si>
  <si>
    <t xml:space="preserve">3632 - </t>
  </si>
  <si>
    <t xml:space="preserve">3633 - </t>
  </si>
  <si>
    <t xml:space="preserve">3634 - </t>
  </si>
  <si>
    <t xml:space="preserve">3635 - </t>
  </si>
  <si>
    <t xml:space="preserve">3636 - </t>
  </si>
  <si>
    <t xml:space="preserve">3637 - </t>
  </si>
  <si>
    <t xml:space="preserve">3638 - </t>
  </si>
  <si>
    <t xml:space="preserve">3639 - </t>
  </si>
  <si>
    <t xml:space="preserve">3640 - </t>
  </si>
  <si>
    <t xml:space="preserve">3641 - </t>
  </si>
  <si>
    <t xml:space="preserve">3642 - </t>
  </si>
  <si>
    <t xml:space="preserve">3643 - </t>
  </si>
  <si>
    <t xml:space="preserve">3644 - </t>
  </si>
  <si>
    <t xml:space="preserve">3645 - </t>
  </si>
  <si>
    <t xml:space="preserve">3646 - </t>
  </si>
  <si>
    <t xml:space="preserve">3647 - </t>
  </si>
  <si>
    <t xml:space="preserve">3648 - </t>
  </si>
  <si>
    <t xml:space="preserve">3649 - </t>
  </si>
  <si>
    <t xml:space="preserve">3650 - </t>
  </si>
  <si>
    <t xml:space="preserve">3651 - </t>
  </si>
  <si>
    <t xml:space="preserve">3652 - </t>
  </si>
  <si>
    <t xml:space="preserve">3653 - </t>
  </si>
  <si>
    <t xml:space="preserve">3654 - </t>
  </si>
  <si>
    <t xml:space="preserve">3655 - </t>
  </si>
  <si>
    <t xml:space="preserve">3656 - </t>
  </si>
  <si>
    <t xml:space="preserve">3657 - </t>
  </si>
  <si>
    <t xml:space="preserve">3658 - </t>
  </si>
  <si>
    <t xml:space="preserve">3659 - </t>
  </si>
  <si>
    <t xml:space="preserve">3660 - </t>
  </si>
  <si>
    <t xml:space="preserve">3661 - </t>
  </si>
  <si>
    <t xml:space="preserve">3662 - </t>
  </si>
  <si>
    <t xml:space="preserve">3663 - </t>
  </si>
  <si>
    <t xml:space="preserve">3664 - </t>
  </si>
  <si>
    <t xml:space="preserve">3665 - </t>
  </si>
  <si>
    <t xml:space="preserve">3666 - </t>
  </si>
  <si>
    <t xml:space="preserve">3667 - </t>
  </si>
  <si>
    <t xml:space="preserve">3668 - </t>
  </si>
  <si>
    <t xml:space="preserve">3669 - </t>
  </si>
  <si>
    <t xml:space="preserve">3670 - </t>
  </si>
  <si>
    <t xml:space="preserve">3671 - </t>
  </si>
  <si>
    <t xml:space="preserve">3672 - </t>
  </si>
  <si>
    <t xml:space="preserve">3673 - </t>
  </si>
  <si>
    <t xml:space="preserve">3674 - </t>
  </si>
  <si>
    <t xml:space="preserve">3675 - </t>
  </si>
  <si>
    <t xml:space="preserve">3676 - </t>
  </si>
  <si>
    <t xml:space="preserve">3677 - </t>
  </si>
  <si>
    <t xml:space="preserve">3678 - </t>
  </si>
  <si>
    <t xml:space="preserve">3679 - </t>
  </si>
  <si>
    <t xml:space="preserve">3680 - </t>
  </si>
  <si>
    <t xml:space="preserve">3681 - </t>
  </si>
  <si>
    <t xml:space="preserve">3682 - </t>
  </si>
  <si>
    <t xml:space="preserve">3683 - </t>
  </si>
  <si>
    <t xml:space="preserve">3684 - </t>
  </si>
  <si>
    <t xml:space="preserve">3685 - </t>
  </si>
  <si>
    <t xml:space="preserve">3686 - </t>
  </si>
  <si>
    <t xml:space="preserve">3687 - </t>
  </si>
  <si>
    <t xml:space="preserve">3688 - </t>
  </si>
  <si>
    <t xml:space="preserve">3689 - </t>
  </si>
  <si>
    <t xml:space="preserve">3690 - </t>
  </si>
  <si>
    <t xml:space="preserve">3691 - </t>
  </si>
  <si>
    <t xml:space="preserve">3692 - </t>
  </si>
  <si>
    <t xml:space="preserve">3693 - </t>
  </si>
  <si>
    <t xml:space="preserve">3694 - </t>
  </si>
  <si>
    <t xml:space="preserve">3695 - </t>
  </si>
  <si>
    <t xml:space="preserve">3696 - </t>
  </si>
  <si>
    <t xml:space="preserve">3697 - </t>
  </si>
  <si>
    <t xml:space="preserve">3698 - </t>
  </si>
  <si>
    <t xml:space="preserve">3699 - </t>
  </si>
  <si>
    <t xml:space="preserve">3700 - </t>
  </si>
  <si>
    <t xml:space="preserve">3701 - </t>
  </si>
  <si>
    <t xml:space="preserve">3702 - </t>
  </si>
  <si>
    <t xml:space="preserve">3703 - </t>
  </si>
  <si>
    <t xml:space="preserve">3704 - </t>
  </si>
  <si>
    <t xml:space="preserve">3705 - </t>
  </si>
  <si>
    <t xml:space="preserve">3706 - </t>
  </si>
  <si>
    <t xml:space="preserve">3707 - </t>
  </si>
  <si>
    <t xml:space="preserve">3708 - </t>
  </si>
  <si>
    <t xml:space="preserve">3709 - </t>
  </si>
  <si>
    <t xml:space="preserve">3710 - </t>
  </si>
  <si>
    <t xml:space="preserve">3711 - </t>
  </si>
  <si>
    <t xml:space="preserve">3712 - </t>
  </si>
  <si>
    <t xml:space="preserve">3713 - </t>
  </si>
  <si>
    <t xml:space="preserve">3714 - </t>
  </si>
  <si>
    <t xml:space="preserve">3715 - </t>
  </si>
  <si>
    <t xml:space="preserve">3716 - </t>
  </si>
  <si>
    <t xml:space="preserve">3717 - </t>
  </si>
  <si>
    <t xml:space="preserve">3718 - </t>
  </si>
  <si>
    <t xml:space="preserve">3719 - </t>
  </si>
  <si>
    <t xml:space="preserve">3720 - </t>
  </si>
  <si>
    <t xml:space="preserve">3721 - </t>
  </si>
  <si>
    <t xml:space="preserve">3722 - </t>
  </si>
  <si>
    <t xml:space="preserve">3723 - </t>
  </si>
  <si>
    <t xml:space="preserve">3724 - </t>
  </si>
  <si>
    <t xml:space="preserve">3725 - </t>
  </si>
  <si>
    <t xml:space="preserve">3726 - </t>
  </si>
  <si>
    <t xml:space="preserve">3727 - </t>
  </si>
  <si>
    <t xml:space="preserve">3728 - </t>
  </si>
  <si>
    <t xml:space="preserve">3729 - </t>
  </si>
  <si>
    <t xml:space="preserve">3730 - </t>
  </si>
  <si>
    <t xml:space="preserve">3731 - </t>
  </si>
  <si>
    <t xml:space="preserve">3732 - </t>
  </si>
  <si>
    <t xml:space="preserve">3733 - </t>
  </si>
  <si>
    <t xml:space="preserve">3734 - </t>
  </si>
  <si>
    <t xml:space="preserve">3735 - </t>
  </si>
  <si>
    <t xml:space="preserve">3736 - </t>
  </si>
  <si>
    <t xml:space="preserve">3737 - </t>
  </si>
  <si>
    <t xml:space="preserve">3738 - </t>
  </si>
  <si>
    <t xml:space="preserve">3739 - </t>
  </si>
  <si>
    <t xml:space="preserve">3740 - </t>
  </si>
  <si>
    <t xml:space="preserve">3741 - </t>
  </si>
  <si>
    <t xml:space="preserve">3742 - </t>
  </si>
  <si>
    <t xml:space="preserve">3743 - </t>
  </si>
  <si>
    <t xml:space="preserve">3744 - </t>
  </si>
  <si>
    <t xml:space="preserve">3745 - </t>
  </si>
  <si>
    <t xml:space="preserve">3746 - </t>
  </si>
  <si>
    <t xml:space="preserve">3747 - </t>
  </si>
  <si>
    <t xml:space="preserve">3748 - </t>
  </si>
  <si>
    <t xml:space="preserve">3749 - </t>
  </si>
  <si>
    <t xml:space="preserve">3750 - </t>
  </si>
  <si>
    <t xml:space="preserve">3751 - </t>
  </si>
  <si>
    <t xml:space="preserve">3752 - </t>
  </si>
  <si>
    <t xml:space="preserve">3753 - </t>
  </si>
  <si>
    <t xml:space="preserve">3754 - </t>
  </si>
  <si>
    <t xml:space="preserve">3755 - </t>
  </si>
  <si>
    <t xml:space="preserve">3756 - </t>
  </si>
  <si>
    <t xml:space="preserve">3757 - </t>
  </si>
  <si>
    <t xml:space="preserve">3758 - </t>
  </si>
  <si>
    <t xml:space="preserve">3759 - </t>
  </si>
  <si>
    <t xml:space="preserve">3760 - </t>
  </si>
  <si>
    <t xml:space="preserve">3761 - </t>
  </si>
  <si>
    <t xml:space="preserve">3762 - </t>
  </si>
  <si>
    <t xml:space="preserve">3763 - </t>
  </si>
  <si>
    <t xml:space="preserve">3764 - </t>
  </si>
  <si>
    <t xml:space="preserve">3765 - </t>
  </si>
  <si>
    <t xml:space="preserve">3766 - </t>
  </si>
  <si>
    <t xml:space="preserve">3767 - </t>
  </si>
  <si>
    <t xml:space="preserve">3768 - </t>
  </si>
  <si>
    <t xml:space="preserve">3769 - </t>
  </si>
  <si>
    <t xml:space="preserve">3770 - </t>
  </si>
  <si>
    <t xml:space="preserve">3771 - </t>
  </si>
  <si>
    <t xml:space="preserve">3772 - </t>
  </si>
  <si>
    <t xml:space="preserve">3773 - </t>
  </si>
  <si>
    <t xml:space="preserve">3774 - </t>
  </si>
  <si>
    <t xml:space="preserve">3775 - </t>
  </si>
  <si>
    <t xml:space="preserve">3776 - </t>
  </si>
  <si>
    <t xml:space="preserve">3777 - </t>
  </si>
  <si>
    <t xml:space="preserve">3778 - </t>
  </si>
  <si>
    <t xml:space="preserve">3779 - </t>
  </si>
  <si>
    <t xml:space="preserve">3780 - </t>
  </si>
  <si>
    <t xml:space="preserve">3781 - </t>
  </si>
  <si>
    <t xml:space="preserve">3782 - </t>
  </si>
  <si>
    <t xml:space="preserve">3783 - </t>
  </si>
  <si>
    <t xml:space="preserve">3784 - </t>
  </si>
  <si>
    <t xml:space="preserve">3785 - </t>
  </si>
  <si>
    <t xml:space="preserve">3786 - </t>
  </si>
  <si>
    <t xml:space="preserve">3787 - </t>
  </si>
  <si>
    <t xml:space="preserve">3788 - </t>
  </si>
  <si>
    <t xml:space="preserve">3789 - </t>
  </si>
  <si>
    <t xml:space="preserve">3790 - </t>
  </si>
  <si>
    <t xml:space="preserve">3791 - </t>
  </si>
  <si>
    <t xml:space="preserve">3792 - </t>
  </si>
  <si>
    <t xml:space="preserve">3793 - </t>
  </si>
  <si>
    <t xml:space="preserve">3794 - </t>
  </si>
  <si>
    <t xml:space="preserve">3795 - </t>
  </si>
  <si>
    <t xml:space="preserve">3796 - </t>
  </si>
  <si>
    <t xml:space="preserve">3797 - </t>
  </si>
  <si>
    <t xml:space="preserve">3798 - </t>
  </si>
  <si>
    <t xml:space="preserve">3799 - </t>
  </si>
  <si>
    <t xml:space="preserve">3800 - </t>
  </si>
  <si>
    <t xml:space="preserve">3801 - </t>
  </si>
  <si>
    <t xml:space="preserve">3802 - </t>
  </si>
  <si>
    <t xml:space="preserve">3803 - </t>
  </si>
  <si>
    <t xml:space="preserve">3804 - </t>
  </si>
  <si>
    <t xml:space="preserve">3805 - </t>
  </si>
  <si>
    <t xml:space="preserve">3806 - </t>
  </si>
  <si>
    <t xml:space="preserve">3807 - </t>
  </si>
  <si>
    <t xml:space="preserve">3808 - </t>
  </si>
  <si>
    <t xml:space="preserve">3809 - </t>
  </si>
  <si>
    <t xml:space="preserve">3810 - </t>
  </si>
  <si>
    <t xml:space="preserve">3811 - </t>
  </si>
  <si>
    <t xml:space="preserve">3812 - </t>
  </si>
  <si>
    <t xml:space="preserve">3813 - </t>
  </si>
  <si>
    <t xml:space="preserve">3814 - </t>
  </si>
  <si>
    <t xml:space="preserve">3815 - </t>
  </si>
  <si>
    <t xml:space="preserve">3816 - </t>
  </si>
  <si>
    <t xml:space="preserve">3817 - </t>
  </si>
  <si>
    <t xml:space="preserve">3818 - </t>
  </si>
  <si>
    <t xml:space="preserve">3819 - </t>
  </si>
  <si>
    <t xml:space="preserve">3820 - </t>
  </si>
  <si>
    <t xml:space="preserve">3821 - </t>
  </si>
  <si>
    <t xml:space="preserve">3822 - </t>
  </si>
  <si>
    <t xml:space="preserve">3823 - </t>
  </si>
  <si>
    <t xml:space="preserve">3824 - </t>
  </si>
  <si>
    <t xml:space="preserve">3825 - </t>
  </si>
  <si>
    <t xml:space="preserve">3826 - </t>
  </si>
  <si>
    <t xml:space="preserve">3827 - </t>
  </si>
  <si>
    <t xml:space="preserve">3828 - </t>
  </si>
  <si>
    <t xml:space="preserve">3829 - </t>
  </si>
  <si>
    <t xml:space="preserve">3830 - </t>
  </si>
  <si>
    <t xml:space="preserve">3831 - </t>
  </si>
  <si>
    <t xml:space="preserve">3832 - </t>
  </si>
  <si>
    <t xml:space="preserve">3833 - </t>
  </si>
  <si>
    <t xml:space="preserve">3834 - </t>
  </si>
  <si>
    <t xml:space="preserve">3835 - </t>
  </si>
  <si>
    <t xml:space="preserve">3836 - </t>
  </si>
  <si>
    <t xml:space="preserve">3837 - </t>
  </si>
  <si>
    <t xml:space="preserve">3838 - </t>
  </si>
  <si>
    <t xml:space="preserve">3839 - </t>
  </si>
  <si>
    <t xml:space="preserve">3840 - </t>
  </si>
  <si>
    <t xml:space="preserve">3841 - </t>
  </si>
  <si>
    <t xml:space="preserve">3842 - </t>
  </si>
  <si>
    <t xml:space="preserve">3843 - </t>
  </si>
  <si>
    <t xml:space="preserve">3844 - </t>
  </si>
  <si>
    <t xml:space="preserve">3845 - </t>
  </si>
  <si>
    <t xml:space="preserve">3846 - </t>
  </si>
  <si>
    <t xml:space="preserve">3847 - </t>
  </si>
  <si>
    <t xml:space="preserve">3848 - </t>
  </si>
  <si>
    <t xml:space="preserve">3849 - </t>
  </si>
  <si>
    <t xml:space="preserve">3850 - </t>
  </si>
  <si>
    <t xml:space="preserve">3851 - </t>
  </si>
  <si>
    <t xml:space="preserve">3852 - </t>
  </si>
  <si>
    <t xml:space="preserve">3853 - </t>
  </si>
  <si>
    <t xml:space="preserve">3854 - </t>
  </si>
  <si>
    <t xml:space="preserve">3855 - </t>
  </si>
  <si>
    <t xml:space="preserve">3856 - </t>
  </si>
  <si>
    <t xml:space="preserve">3857 - </t>
  </si>
  <si>
    <t xml:space="preserve">3858 - </t>
  </si>
  <si>
    <t xml:space="preserve">3859 - </t>
  </si>
  <si>
    <t xml:space="preserve">3860 - </t>
  </si>
  <si>
    <t xml:space="preserve">3861 - </t>
  </si>
  <si>
    <t xml:space="preserve">3862 - </t>
  </si>
  <si>
    <t xml:space="preserve">3863 - </t>
  </si>
  <si>
    <t xml:space="preserve">3864 - </t>
  </si>
  <si>
    <t xml:space="preserve">3865 - </t>
  </si>
  <si>
    <t xml:space="preserve">3866 - </t>
  </si>
  <si>
    <t xml:space="preserve">3867 - </t>
  </si>
  <si>
    <t xml:space="preserve">3868 - </t>
  </si>
  <si>
    <t xml:space="preserve">3869 - </t>
  </si>
  <si>
    <t xml:space="preserve">3870 - </t>
  </si>
  <si>
    <t xml:space="preserve">3871 - </t>
  </si>
  <si>
    <t xml:space="preserve">3872 - </t>
  </si>
  <si>
    <t xml:space="preserve">3873 - </t>
  </si>
  <si>
    <t xml:space="preserve">3874 - </t>
  </si>
  <si>
    <t xml:space="preserve">3875 - </t>
  </si>
  <si>
    <t xml:space="preserve">3876 - </t>
  </si>
  <si>
    <t xml:space="preserve">3877 - </t>
  </si>
  <si>
    <t xml:space="preserve">3878 - </t>
  </si>
  <si>
    <t xml:space="preserve">3879 - </t>
  </si>
  <si>
    <t xml:space="preserve">3880 - </t>
  </si>
  <si>
    <t xml:space="preserve">3881 - </t>
  </si>
  <si>
    <t xml:space="preserve">3882 - </t>
  </si>
  <si>
    <t xml:space="preserve">3883 - </t>
  </si>
  <si>
    <t xml:space="preserve">3884 - </t>
  </si>
  <si>
    <t xml:space="preserve">3885 - </t>
  </si>
  <si>
    <t xml:space="preserve">3886 - </t>
  </si>
  <si>
    <t xml:space="preserve">3887 - </t>
  </si>
  <si>
    <t xml:space="preserve">3888 - </t>
  </si>
  <si>
    <t xml:space="preserve">3889 - </t>
  </si>
  <si>
    <t xml:space="preserve">3890 - </t>
  </si>
  <si>
    <t xml:space="preserve">3891 - </t>
  </si>
  <si>
    <t xml:space="preserve">3892 - </t>
  </si>
  <si>
    <t xml:space="preserve">3893 - </t>
  </si>
  <si>
    <t xml:space="preserve">3894 - </t>
  </si>
  <si>
    <t xml:space="preserve">3895 - </t>
  </si>
  <si>
    <t xml:space="preserve">3896 - </t>
  </si>
  <si>
    <t xml:space="preserve">3897 - </t>
  </si>
  <si>
    <t xml:space="preserve">3898 - </t>
  </si>
  <si>
    <t xml:space="preserve">3899 - </t>
  </si>
  <si>
    <t xml:space="preserve">3900 - </t>
  </si>
  <si>
    <t xml:space="preserve">3901 - </t>
  </si>
  <si>
    <t xml:space="preserve">3902 - </t>
  </si>
  <si>
    <t xml:space="preserve">3903 - </t>
  </si>
  <si>
    <t xml:space="preserve">3904 - </t>
  </si>
  <si>
    <t xml:space="preserve">3905 - </t>
  </si>
  <si>
    <t xml:space="preserve">3906 - </t>
  </si>
  <si>
    <t xml:space="preserve">3907 - </t>
  </si>
  <si>
    <t xml:space="preserve">3908 - </t>
  </si>
  <si>
    <t xml:space="preserve">3909 - </t>
  </si>
  <si>
    <t xml:space="preserve">3910 - </t>
  </si>
  <si>
    <t xml:space="preserve">3911 - </t>
  </si>
  <si>
    <t xml:space="preserve">3912 - </t>
  </si>
  <si>
    <t xml:space="preserve">3913 - </t>
  </si>
  <si>
    <t xml:space="preserve">3914 - </t>
  </si>
  <si>
    <t xml:space="preserve">3915 - </t>
  </si>
  <si>
    <t xml:space="preserve">3916 - </t>
  </si>
  <si>
    <t xml:space="preserve">3917 - </t>
  </si>
  <si>
    <t xml:space="preserve">3918 - </t>
  </si>
  <si>
    <t xml:space="preserve">3919 - </t>
  </si>
  <si>
    <t xml:space="preserve">3920 - </t>
  </si>
  <si>
    <t xml:space="preserve">3921 - </t>
  </si>
  <si>
    <t xml:space="preserve">3922 - </t>
  </si>
  <si>
    <t xml:space="preserve">3923 - </t>
  </si>
  <si>
    <t xml:space="preserve">3924 - </t>
  </si>
  <si>
    <t xml:space="preserve">3925 - </t>
  </si>
  <si>
    <t xml:space="preserve">3926 - </t>
  </si>
  <si>
    <t xml:space="preserve">3927 - </t>
  </si>
  <si>
    <t xml:space="preserve">3928 - </t>
  </si>
  <si>
    <t xml:space="preserve">3929 - </t>
  </si>
  <si>
    <t xml:space="preserve">3930 - </t>
  </si>
  <si>
    <t xml:space="preserve">3931 - </t>
  </si>
  <si>
    <t xml:space="preserve">3932 - </t>
  </si>
  <si>
    <t xml:space="preserve">3933 - </t>
  </si>
  <si>
    <t xml:space="preserve">3934 - </t>
  </si>
  <si>
    <t xml:space="preserve">3935 - </t>
  </si>
  <si>
    <t xml:space="preserve">3936 - </t>
  </si>
  <si>
    <t xml:space="preserve">3937 - </t>
  </si>
  <si>
    <t xml:space="preserve">3938 - </t>
  </si>
  <si>
    <t xml:space="preserve">3939 - </t>
  </si>
  <si>
    <t xml:space="preserve">3940 - </t>
  </si>
  <si>
    <t xml:space="preserve">3941 - </t>
  </si>
  <si>
    <t xml:space="preserve">3942 - </t>
  </si>
  <si>
    <t xml:space="preserve">3943 - </t>
  </si>
  <si>
    <t xml:space="preserve">3944 - </t>
  </si>
  <si>
    <t xml:space="preserve">3945 - </t>
  </si>
  <si>
    <t xml:space="preserve">3946 - </t>
  </si>
  <si>
    <t xml:space="preserve">3947 - </t>
  </si>
  <si>
    <t xml:space="preserve">3948 - </t>
  </si>
  <si>
    <t xml:space="preserve">3949 - </t>
  </si>
  <si>
    <t xml:space="preserve">3950 - </t>
  </si>
  <si>
    <t xml:space="preserve">3951 - </t>
  </si>
  <si>
    <t xml:space="preserve">3952 - </t>
  </si>
  <si>
    <t xml:space="preserve">3953 - </t>
  </si>
  <si>
    <t xml:space="preserve">3954 - </t>
  </si>
  <si>
    <t xml:space="preserve">3955 - </t>
  </si>
  <si>
    <t xml:space="preserve">3956 - </t>
  </si>
  <si>
    <t xml:space="preserve">3957 - </t>
  </si>
  <si>
    <t xml:space="preserve">3958 - </t>
  </si>
  <si>
    <t xml:space="preserve">3959 - </t>
  </si>
  <si>
    <t xml:space="preserve">3960 - </t>
  </si>
  <si>
    <t xml:space="preserve">3961 - </t>
  </si>
  <si>
    <t xml:space="preserve">3962 - </t>
  </si>
  <si>
    <t xml:space="preserve">3963 - </t>
  </si>
  <si>
    <t xml:space="preserve">3964 - </t>
  </si>
  <si>
    <t xml:space="preserve">3965 - </t>
  </si>
  <si>
    <t xml:space="preserve">3966 - </t>
  </si>
  <si>
    <t xml:space="preserve">3967 - </t>
  </si>
  <si>
    <t xml:space="preserve">3968 - </t>
  </si>
  <si>
    <t xml:space="preserve">3969 - </t>
  </si>
  <si>
    <t xml:space="preserve">3970 - </t>
  </si>
  <si>
    <t xml:space="preserve">3971 - </t>
  </si>
  <si>
    <t xml:space="preserve">3972 - </t>
  </si>
  <si>
    <t xml:space="preserve">3973 - </t>
  </si>
  <si>
    <t xml:space="preserve">3974 - </t>
  </si>
  <si>
    <t xml:space="preserve">3975 - </t>
  </si>
  <si>
    <t xml:space="preserve">3976 - </t>
  </si>
  <si>
    <t xml:space="preserve">3977 - </t>
  </si>
  <si>
    <t xml:space="preserve">3978 - </t>
  </si>
  <si>
    <t xml:space="preserve">3979 - </t>
  </si>
  <si>
    <t xml:space="preserve">3980 - </t>
  </si>
  <si>
    <t xml:space="preserve">3981 - </t>
  </si>
  <si>
    <t xml:space="preserve">3982 - </t>
  </si>
  <si>
    <t xml:space="preserve">3983 - </t>
  </si>
  <si>
    <t xml:space="preserve">3984 - </t>
  </si>
  <si>
    <t xml:space="preserve">3985 - </t>
  </si>
  <si>
    <t xml:space="preserve">3986 - </t>
  </si>
  <si>
    <t xml:space="preserve">3987 - </t>
  </si>
  <si>
    <t xml:space="preserve">3988 - </t>
  </si>
  <si>
    <t xml:space="preserve">3989 - </t>
  </si>
  <si>
    <t xml:space="preserve">3990 - </t>
  </si>
  <si>
    <t xml:space="preserve">3991 - </t>
  </si>
  <si>
    <t xml:space="preserve">3992 - </t>
  </si>
  <si>
    <t xml:space="preserve">3993 - </t>
  </si>
  <si>
    <t xml:space="preserve">3994 - </t>
  </si>
  <si>
    <t xml:space="preserve">3995 - </t>
  </si>
  <si>
    <t xml:space="preserve">3996 - </t>
  </si>
  <si>
    <t xml:space="preserve">3997 - </t>
  </si>
  <si>
    <t xml:space="preserve">3998 - </t>
  </si>
  <si>
    <t xml:space="preserve">3999 - </t>
  </si>
  <si>
    <t xml:space="preserve">4000 - </t>
  </si>
  <si>
    <t xml:space="preserve">4001 - </t>
  </si>
  <si>
    <t xml:space="preserve">4002 - </t>
  </si>
  <si>
    <t xml:space="preserve">4003 - </t>
  </si>
  <si>
    <t xml:space="preserve">4004 - </t>
  </si>
  <si>
    <t xml:space="preserve">4005 - </t>
  </si>
  <si>
    <t xml:space="preserve">4006 - </t>
  </si>
  <si>
    <t xml:space="preserve">4007 - </t>
  </si>
  <si>
    <t xml:space="preserve">4008 - </t>
  </si>
  <si>
    <t xml:space="preserve">4009 - </t>
  </si>
  <si>
    <t xml:space="preserve">4010 - </t>
  </si>
  <si>
    <t xml:space="preserve">4011 - </t>
  </si>
  <si>
    <t xml:space="preserve">4012 - </t>
  </si>
  <si>
    <t xml:space="preserve">4013 - </t>
  </si>
  <si>
    <t xml:space="preserve">4014 - </t>
  </si>
  <si>
    <t xml:space="preserve">4015 - </t>
  </si>
  <si>
    <t xml:space="preserve">4016 - </t>
  </si>
  <si>
    <t xml:space="preserve">4017 - </t>
  </si>
  <si>
    <t xml:space="preserve">4018 - </t>
  </si>
  <si>
    <t xml:space="preserve">4019 - </t>
  </si>
  <si>
    <t xml:space="preserve">4020 - </t>
  </si>
  <si>
    <t xml:space="preserve">4021 - </t>
  </si>
  <si>
    <t xml:space="preserve">4022 - </t>
  </si>
  <si>
    <t xml:space="preserve">4023 - </t>
  </si>
  <si>
    <t xml:space="preserve">4024 - </t>
  </si>
  <si>
    <t xml:space="preserve">4025 - </t>
  </si>
  <si>
    <t xml:space="preserve">4026 - </t>
  </si>
  <si>
    <t xml:space="preserve">4027 - </t>
  </si>
  <si>
    <t xml:space="preserve">4028 - </t>
  </si>
  <si>
    <t xml:space="preserve">4029 - </t>
  </si>
  <si>
    <t xml:space="preserve">4030 - </t>
  </si>
  <si>
    <t xml:space="preserve">4031 - </t>
  </si>
  <si>
    <t xml:space="preserve">4032 - </t>
  </si>
  <si>
    <t xml:space="preserve">4033 - </t>
  </si>
  <si>
    <t xml:space="preserve">4034 - </t>
  </si>
  <si>
    <t xml:space="preserve">4035 - </t>
  </si>
  <si>
    <t xml:space="preserve">4036 - </t>
  </si>
  <si>
    <t xml:space="preserve">4037 - </t>
  </si>
  <si>
    <t xml:space="preserve">4038 - </t>
  </si>
  <si>
    <t xml:space="preserve">4039 - </t>
  </si>
  <si>
    <t xml:space="preserve">4040 - </t>
  </si>
  <si>
    <t xml:space="preserve">4041 - </t>
  </si>
  <si>
    <t xml:space="preserve">4042 - </t>
  </si>
  <si>
    <t xml:space="preserve">4043 - </t>
  </si>
  <si>
    <t xml:space="preserve">4044 - </t>
  </si>
  <si>
    <t xml:space="preserve">4045 - </t>
  </si>
  <si>
    <t xml:space="preserve">4046 - </t>
  </si>
  <si>
    <t xml:space="preserve">4047 - </t>
  </si>
  <si>
    <t xml:space="preserve">4048 - </t>
  </si>
  <si>
    <t xml:space="preserve">4049 - </t>
  </si>
  <si>
    <t xml:space="preserve">4050 - </t>
  </si>
  <si>
    <t xml:space="preserve">4051 - </t>
  </si>
  <si>
    <t xml:space="preserve">4052 - </t>
  </si>
  <si>
    <t xml:space="preserve">4053 - </t>
  </si>
  <si>
    <t xml:space="preserve">4054 - </t>
  </si>
  <si>
    <t xml:space="preserve">4055 - </t>
  </si>
  <si>
    <t xml:space="preserve">4056 - </t>
  </si>
  <si>
    <t xml:space="preserve">4057 - </t>
  </si>
  <si>
    <t xml:space="preserve">4058 - </t>
  </si>
  <si>
    <t xml:space="preserve">4059 - </t>
  </si>
  <si>
    <t xml:space="preserve">4060 - </t>
  </si>
  <si>
    <t xml:space="preserve">4061 - </t>
  </si>
  <si>
    <t xml:space="preserve">4062 - </t>
  </si>
  <si>
    <t xml:space="preserve">4063 - </t>
  </si>
  <si>
    <t xml:space="preserve">4064 - </t>
  </si>
  <si>
    <t xml:space="preserve">4065 - </t>
  </si>
  <si>
    <t xml:space="preserve">4066 - </t>
  </si>
  <si>
    <t xml:space="preserve">4067 - </t>
  </si>
  <si>
    <t xml:space="preserve">4068 - </t>
  </si>
  <si>
    <t xml:space="preserve">4069 - </t>
  </si>
  <si>
    <t xml:space="preserve">4070 - </t>
  </si>
  <si>
    <t xml:space="preserve">4071 - </t>
  </si>
  <si>
    <t xml:space="preserve">4072 - </t>
  </si>
  <si>
    <t xml:space="preserve">4073 - </t>
  </si>
  <si>
    <t xml:space="preserve">4074 - </t>
  </si>
  <si>
    <t xml:space="preserve">4075 - </t>
  </si>
  <si>
    <t xml:space="preserve">4076 - </t>
  </si>
  <si>
    <t xml:space="preserve">4077 - </t>
  </si>
  <si>
    <t xml:space="preserve">4078 - </t>
  </si>
  <si>
    <t xml:space="preserve">4079 - </t>
  </si>
  <si>
    <t xml:space="preserve">4080 - </t>
  </si>
  <si>
    <t xml:space="preserve">4081 - </t>
  </si>
  <si>
    <t xml:space="preserve">4082 - </t>
  </si>
  <si>
    <t xml:space="preserve">4083 - </t>
  </si>
  <si>
    <t xml:space="preserve">4084 - </t>
  </si>
  <si>
    <t xml:space="preserve">4085 - </t>
  </si>
  <si>
    <t xml:space="preserve">4086 - </t>
  </si>
  <si>
    <t xml:space="preserve">4087 - </t>
  </si>
  <si>
    <t xml:space="preserve">4088 - </t>
  </si>
  <si>
    <t xml:space="preserve">4089 - </t>
  </si>
  <si>
    <t xml:space="preserve">4090 - </t>
  </si>
  <si>
    <t xml:space="preserve">4091 - </t>
  </si>
  <si>
    <t xml:space="preserve">4092 - </t>
  </si>
  <si>
    <t xml:space="preserve">4093 - </t>
  </si>
  <si>
    <t xml:space="preserve">4094 - </t>
  </si>
  <si>
    <t xml:space="preserve">4095 - </t>
  </si>
  <si>
    <t xml:space="preserve">4096 - </t>
  </si>
  <si>
    <t xml:space="preserve">4097 - </t>
  </si>
  <si>
    <t xml:space="preserve">4098 - </t>
  </si>
  <si>
    <t xml:space="preserve">4099 - </t>
  </si>
  <si>
    <t xml:space="preserve">4100 - </t>
  </si>
  <si>
    <t xml:space="preserve">4101 - </t>
  </si>
  <si>
    <t xml:space="preserve">4102 - </t>
  </si>
  <si>
    <t xml:space="preserve">4103 - </t>
  </si>
  <si>
    <t xml:space="preserve">4104 - </t>
  </si>
  <si>
    <t xml:space="preserve">4105 - </t>
  </si>
  <si>
    <t xml:space="preserve">4106 - </t>
  </si>
  <si>
    <t xml:space="preserve">4107 - </t>
  </si>
  <si>
    <t xml:space="preserve">4108 - </t>
  </si>
  <si>
    <t xml:space="preserve">4109 - </t>
  </si>
  <si>
    <t xml:space="preserve">4110 - </t>
  </si>
  <si>
    <t xml:space="preserve">4111 - </t>
  </si>
  <si>
    <t xml:space="preserve">4112 - </t>
  </si>
  <si>
    <t xml:space="preserve">4113 - </t>
  </si>
  <si>
    <t xml:space="preserve">4114 - </t>
  </si>
  <si>
    <t xml:space="preserve">4115 - </t>
  </si>
  <si>
    <t xml:space="preserve">4116 - </t>
  </si>
  <si>
    <t xml:space="preserve">4117 - </t>
  </si>
  <si>
    <t xml:space="preserve">4118 - </t>
  </si>
  <si>
    <t xml:space="preserve">4119 - </t>
  </si>
  <si>
    <t xml:space="preserve">4120 - </t>
  </si>
  <si>
    <t xml:space="preserve">4121 - </t>
  </si>
  <si>
    <t xml:space="preserve">4122 - </t>
  </si>
  <si>
    <t xml:space="preserve">4123 - </t>
  </si>
  <si>
    <t xml:space="preserve">4124 - </t>
  </si>
  <si>
    <t xml:space="preserve">4125 - </t>
  </si>
  <si>
    <t xml:space="preserve">4126 - </t>
  </si>
  <si>
    <t xml:space="preserve">4127 - </t>
  </si>
  <si>
    <t xml:space="preserve">4128 - </t>
  </si>
  <si>
    <t xml:space="preserve">4129 - </t>
  </si>
  <si>
    <t xml:space="preserve">4130 - </t>
  </si>
  <si>
    <t xml:space="preserve">4131 - </t>
  </si>
  <si>
    <t xml:space="preserve">4132 - </t>
  </si>
  <si>
    <t xml:space="preserve">4133 - </t>
  </si>
  <si>
    <t xml:space="preserve">4134 - </t>
  </si>
  <si>
    <t xml:space="preserve">4135 - </t>
  </si>
  <si>
    <t xml:space="preserve">4136 - </t>
  </si>
  <si>
    <t xml:space="preserve">4137 - </t>
  </si>
  <si>
    <t xml:space="preserve">4138 - </t>
  </si>
  <si>
    <t xml:space="preserve">4139 - </t>
  </si>
  <si>
    <t xml:space="preserve">4140 - </t>
  </si>
  <si>
    <t xml:space="preserve">4141 - </t>
  </si>
  <si>
    <t xml:space="preserve">4142 - </t>
  </si>
  <si>
    <t xml:space="preserve">4143 - </t>
  </si>
  <si>
    <t xml:space="preserve">4144 - </t>
  </si>
  <si>
    <t xml:space="preserve">4145 - </t>
  </si>
  <si>
    <t xml:space="preserve">4146 - </t>
  </si>
  <si>
    <t xml:space="preserve">4147 - </t>
  </si>
  <si>
    <t xml:space="preserve">4148 - </t>
  </si>
  <si>
    <t xml:space="preserve">4149 - </t>
  </si>
  <si>
    <t xml:space="preserve">4150 - </t>
  </si>
  <si>
    <t xml:space="preserve">4151 - </t>
  </si>
  <si>
    <t xml:space="preserve">4152 - </t>
  </si>
  <si>
    <t xml:space="preserve">4153 - </t>
  </si>
  <si>
    <t xml:space="preserve">4154 - </t>
  </si>
  <si>
    <t xml:space="preserve">4155 - </t>
  </si>
  <si>
    <t xml:space="preserve">4156 - </t>
  </si>
  <si>
    <t xml:space="preserve">4157 - </t>
  </si>
  <si>
    <t xml:space="preserve">4158 - </t>
  </si>
  <si>
    <t xml:space="preserve">4159 - </t>
  </si>
  <si>
    <t xml:space="preserve">4160 - </t>
  </si>
  <si>
    <t xml:space="preserve">4161 - </t>
  </si>
  <si>
    <t xml:space="preserve">4162 - </t>
  </si>
  <si>
    <t xml:space="preserve">4163 - </t>
  </si>
  <si>
    <t xml:space="preserve">4164 - </t>
  </si>
  <si>
    <t xml:space="preserve">4165 - </t>
  </si>
  <si>
    <t xml:space="preserve">4166 - </t>
  </si>
  <si>
    <t xml:space="preserve">4167 - </t>
  </si>
  <si>
    <t xml:space="preserve">4168 - </t>
  </si>
  <si>
    <t xml:space="preserve">4169 - </t>
  </si>
  <si>
    <t xml:space="preserve">4170 - </t>
  </si>
  <si>
    <t xml:space="preserve">4171 - </t>
  </si>
  <si>
    <t xml:space="preserve">4172 - </t>
  </si>
  <si>
    <t xml:space="preserve">4173 - </t>
  </si>
  <si>
    <t xml:space="preserve">4174 - </t>
  </si>
  <si>
    <t xml:space="preserve">4175 - </t>
  </si>
  <si>
    <t xml:space="preserve">4176 - </t>
  </si>
  <si>
    <t xml:space="preserve">4177 - </t>
  </si>
  <si>
    <t xml:space="preserve">4178 - </t>
  </si>
  <si>
    <t xml:space="preserve">4179 - </t>
  </si>
  <si>
    <t xml:space="preserve">4180 - </t>
  </si>
  <si>
    <t xml:space="preserve">4181 - </t>
  </si>
  <si>
    <t xml:space="preserve">4182 - </t>
  </si>
  <si>
    <t xml:space="preserve">4183 - </t>
  </si>
  <si>
    <t xml:space="preserve">4184 - </t>
  </si>
  <si>
    <t xml:space="preserve">4185 - </t>
  </si>
  <si>
    <t xml:space="preserve">4186 - </t>
  </si>
  <si>
    <t xml:space="preserve">4187 - </t>
  </si>
  <si>
    <t xml:space="preserve">4188 - </t>
  </si>
  <si>
    <t xml:space="preserve">4189 - </t>
  </si>
  <si>
    <t xml:space="preserve">4190 - </t>
  </si>
  <si>
    <t xml:space="preserve">4191 - </t>
  </si>
  <si>
    <t xml:space="preserve">4192 - </t>
  </si>
  <si>
    <t xml:space="preserve">4193 - </t>
  </si>
  <si>
    <t xml:space="preserve">4194 - </t>
  </si>
  <si>
    <t xml:space="preserve">4195 - </t>
  </si>
  <si>
    <t xml:space="preserve">4196 - </t>
  </si>
  <si>
    <t xml:space="preserve">4197 - </t>
  </si>
  <si>
    <t xml:space="preserve">4198 - </t>
  </si>
  <si>
    <t xml:space="preserve">4199 - </t>
  </si>
  <si>
    <t xml:space="preserve">4200 - </t>
  </si>
  <si>
    <t xml:space="preserve">4201 - </t>
  </si>
  <si>
    <t xml:space="preserve">4202 - </t>
  </si>
  <si>
    <t xml:space="preserve">4203 - </t>
  </si>
  <si>
    <t xml:space="preserve">4204 - </t>
  </si>
  <si>
    <t xml:space="preserve">4205 - </t>
  </si>
  <si>
    <t xml:space="preserve">4206 - </t>
  </si>
  <si>
    <t xml:space="preserve">4207 - </t>
  </si>
  <si>
    <t xml:space="preserve">4208 - </t>
  </si>
  <si>
    <t xml:space="preserve">4209 - </t>
  </si>
  <si>
    <t xml:space="preserve">4210 - </t>
  </si>
  <si>
    <t xml:space="preserve">4211 - </t>
  </si>
  <si>
    <t xml:space="preserve">4212 - </t>
  </si>
  <si>
    <t xml:space="preserve">4213 - </t>
  </si>
  <si>
    <t xml:space="preserve">4214 - </t>
  </si>
  <si>
    <t xml:space="preserve">4215 - </t>
  </si>
  <si>
    <t xml:space="preserve">4216 - </t>
  </si>
  <si>
    <t xml:space="preserve">4217 - </t>
  </si>
  <si>
    <t xml:space="preserve">4218 - </t>
  </si>
  <si>
    <t xml:space="preserve">4219 - </t>
  </si>
  <si>
    <t xml:space="preserve">4220 - </t>
  </si>
  <si>
    <t xml:space="preserve">4221 - </t>
  </si>
  <si>
    <t xml:space="preserve">4222 - </t>
  </si>
  <si>
    <t xml:space="preserve">4223 - </t>
  </si>
  <si>
    <t xml:space="preserve">4224 - </t>
  </si>
  <si>
    <t xml:space="preserve">4225 - </t>
  </si>
  <si>
    <t xml:space="preserve">4226 - </t>
  </si>
  <si>
    <t xml:space="preserve">4227 - </t>
  </si>
  <si>
    <t xml:space="preserve">4228 - </t>
  </si>
  <si>
    <t xml:space="preserve">4229 - </t>
  </si>
  <si>
    <t xml:space="preserve">4230 - </t>
  </si>
  <si>
    <t xml:space="preserve">4231 - </t>
  </si>
  <si>
    <t xml:space="preserve">4232 - </t>
  </si>
  <si>
    <t xml:space="preserve">4233 - </t>
  </si>
  <si>
    <t xml:space="preserve">4234 - </t>
  </si>
  <si>
    <t xml:space="preserve">4235 - </t>
  </si>
  <si>
    <t xml:space="preserve">4236 - </t>
  </si>
  <si>
    <t xml:space="preserve">4237 - </t>
  </si>
  <si>
    <t xml:space="preserve">4238 - </t>
  </si>
  <si>
    <t xml:space="preserve">4239 - </t>
  </si>
  <si>
    <t xml:space="preserve">4240 - </t>
  </si>
  <si>
    <t xml:space="preserve">4241 - </t>
  </si>
  <si>
    <t xml:space="preserve">4242 - </t>
  </si>
  <si>
    <t xml:space="preserve">4243 - </t>
  </si>
  <si>
    <t xml:space="preserve">4244 - </t>
  </si>
  <si>
    <t xml:space="preserve">4245 - </t>
  </si>
  <si>
    <t xml:space="preserve">4246 - </t>
  </si>
  <si>
    <t xml:space="preserve">4247 - </t>
  </si>
  <si>
    <t xml:space="preserve">4248 - </t>
  </si>
  <si>
    <t xml:space="preserve">4249 - </t>
  </si>
  <si>
    <t xml:space="preserve">4250 - </t>
  </si>
  <si>
    <t xml:space="preserve">4251 - </t>
  </si>
  <si>
    <t xml:space="preserve">4252 - </t>
  </si>
  <si>
    <t xml:space="preserve">4253 - </t>
  </si>
  <si>
    <t xml:space="preserve">4254 - </t>
  </si>
  <si>
    <t xml:space="preserve">4255 - </t>
  </si>
  <si>
    <t xml:space="preserve">4256 - </t>
  </si>
  <si>
    <t xml:space="preserve">4257 - </t>
  </si>
  <si>
    <t xml:space="preserve">4258 - </t>
  </si>
  <si>
    <t xml:space="preserve">4259 - </t>
  </si>
  <si>
    <t xml:space="preserve">4260 - </t>
  </si>
  <si>
    <t xml:space="preserve">4261 - </t>
  </si>
  <si>
    <t xml:space="preserve">4262 - </t>
  </si>
  <si>
    <t xml:space="preserve">4263 - </t>
  </si>
  <si>
    <t xml:space="preserve">4264 - </t>
  </si>
  <si>
    <t xml:space="preserve">4265 - </t>
  </si>
  <si>
    <t xml:space="preserve">4266 - </t>
  </si>
  <si>
    <t xml:space="preserve">4267 - </t>
  </si>
  <si>
    <t xml:space="preserve">4268 - </t>
  </si>
  <si>
    <t xml:space="preserve">4269 - </t>
  </si>
  <si>
    <t xml:space="preserve">4270 - </t>
  </si>
  <si>
    <t xml:space="preserve">4271 - </t>
  </si>
  <si>
    <t xml:space="preserve">4272 - </t>
  </si>
  <si>
    <t xml:space="preserve">4273 - </t>
  </si>
  <si>
    <t xml:space="preserve">4274 - </t>
  </si>
  <si>
    <t xml:space="preserve">4275 - </t>
  </si>
  <si>
    <t xml:space="preserve">4276 - </t>
  </si>
  <si>
    <t xml:space="preserve">4277 - </t>
  </si>
  <si>
    <t xml:space="preserve">4278 - </t>
  </si>
  <si>
    <t xml:space="preserve">4279 - </t>
  </si>
  <si>
    <t xml:space="preserve">4280 - </t>
  </si>
  <si>
    <t xml:space="preserve">4281 - </t>
  </si>
  <si>
    <t xml:space="preserve">4282 - </t>
  </si>
  <si>
    <t xml:space="preserve">4283 - </t>
  </si>
  <si>
    <t xml:space="preserve">4284 - </t>
  </si>
  <si>
    <t xml:space="preserve">4285 - </t>
  </si>
  <si>
    <t xml:space="preserve">4286 - </t>
  </si>
  <si>
    <t xml:space="preserve">4287 - </t>
  </si>
  <si>
    <t xml:space="preserve">4288 - </t>
  </si>
  <si>
    <t xml:space="preserve">4289 - </t>
  </si>
  <si>
    <t xml:space="preserve">4290 - </t>
  </si>
  <si>
    <t xml:space="preserve">4291 - </t>
  </si>
  <si>
    <t xml:space="preserve">4292 - </t>
  </si>
  <si>
    <t xml:space="preserve">4293 - </t>
  </si>
  <si>
    <t xml:space="preserve">4294 - </t>
  </si>
  <si>
    <t xml:space="preserve">4295 - </t>
  </si>
  <si>
    <t xml:space="preserve">4296 - </t>
  </si>
  <si>
    <t xml:space="preserve">4297 - </t>
  </si>
  <si>
    <t xml:space="preserve">4298 - </t>
  </si>
  <si>
    <t xml:space="preserve">4299 - </t>
  </si>
  <si>
    <t xml:space="preserve">4300 - </t>
  </si>
  <si>
    <t xml:space="preserve">4301 - </t>
  </si>
  <si>
    <t xml:space="preserve">4302 - </t>
  </si>
  <si>
    <t xml:space="preserve">4303 - </t>
  </si>
  <si>
    <t xml:space="preserve">4304 - </t>
  </si>
  <si>
    <t xml:space="preserve">4305 - </t>
  </si>
  <si>
    <t xml:space="preserve">4306 - </t>
  </si>
  <si>
    <t xml:space="preserve">4307 - </t>
  </si>
  <si>
    <t xml:space="preserve">4308 - </t>
  </si>
  <si>
    <t xml:space="preserve">4309 - </t>
  </si>
  <si>
    <t xml:space="preserve">4310 - </t>
  </si>
  <si>
    <t xml:space="preserve">4311 - </t>
  </si>
  <si>
    <t xml:space="preserve">4312 - </t>
  </si>
  <si>
    <t xml:space="preserve">4313 - </t>
  </si>
  <si>
    <t xml:space="preserve">4314 - </t>
  </si>
  <si>
    <t xml:space="preserve">4315 - </t>
  </si>
  <si>
    <t xml:space="preserve">4316 - </t>
  </si>
  <si>
    <t xml:space="preserve">4317 - </t>
  </si>
  <si>
    <t xml:space="preserve">4318 - </t>
  </si>
  <si>
    <t xml:space="preserve">4319 - </t>
  </si>
  <si>
    <t xml:space="preserve">4320 - </t>
  </si>
  <si>
    <t xml:space="preserve">4321 - </t>
  </si>
  <si>
    <t xml:space="preserve">4322 - </t>
  </si>
  <si>
    <t xml:space="preserve">4323 - </t>
  </si>
  <si>
    <t xml:space="preserve">4324 - </t>
  </si>
  <si>
    <t xml:space="preserve">4325 - </t>
  </si>
  <si>
    <t xml:space="preserve">4326 - </t>
  </si>
  <si>
    <t xml:space="preserve">4327 - </t>
  </si>
  <si>
    <t xml:space="preserve">4328 - </t>
  </si>
  <si>
    <t xml:space="preserve">4329 - </t>
  </si>
  <si>
    <t xml:space="preserve">4330 - </t>
  </si>
  <si>
    <t xml:space="preserve">4331 - </t>
  </si>
  <si>
    <t xml:space="preserve">4332 - </t>
  </si>
  <si>
    <t xml:space="preserve">4333 - </t>
  </si>
  <si>
    <t xml:space="preserve">4334 - </t>
  </si>
  <si>
    <t xml:space="preserve">4335 - </t>
  </si>
  <si>
    <t xml:space="preserve">4336 - </t>
  </si>
  <si>
    <t xml:space="preserve">4337 - </t>
  </si>
  <si>
    <t xml:space="preserve">4338 - </t>
  </si>
  <si>
    <t xml:space="preserve">4339 - </t>
  </si>
  <si>
    <t xml:space="preserve">4340 - </t>
  </si>
  <si>
    <t xml:space="preserve">4341 - </t>
  </si>
  <si>
    <t xml:space="preserve">4342 - </t>
  </si>
  <si>
    <t xml:space="preserve">4343 - </t>
  </si>
  <si>
    <t xml:space="preserve">4344 - </t>
  </si>
  <si>
    <t xml:space="preserve">4345 - </t>
  </si>
  <si>
    <t xml:space="preserve">4346 - </t>
  </si>
  <si>
    <t xml:space="preserve">4347 - </t>
  </si>
  <si>
    <t xml:space="preserve">4348 - </t>
  </si>
  <si>
    <t xml:space="preserve">4349 - </t>
  </si>
  <si>
    <t xml:space="preserve">4350 - </t>
  </si>
  <si>
    <t xml:space="preserve">4351 - </t>
  </si>
  <si>
    <t xml:space="preserve">4352 - </t>
  </si>
  <si>
    <t xml:space="preserve">4353 - </t>
  </si>
  <si>
    <t xml:space="preserve">4354 - </t>
  </si>
  <si>
    <t xml:space="preserve">4355 - </t>
  </si>
  <si>
    <t xml:space="preserve">4356 - </t>
  </si>
  <si>
    <t xml:space="preserve">4357 - </t>
  </si>
  <si>
    <t xml:space="preserve">4358 - </t>
  </si>
  <si>
    <t xml:space="preserve">4359 - </t>
  </si>
  <si>
    <t xml:space="preserve">4360 - </t>
  </si>
  <si>
    <t xml:space="preserve">4361 - </t>
  </si>
  <si>
    <t xml:space="preserve">4362 - </t>
  </si>
  <si>
    <t xml:space="preserve">4363 - </t>
  </si>
  <si>
    <t xml:space="preserve">4364 - </t>
  </si>
  <si>
    <t xml:space="preserve">4365 - </t>
  </si>
  <si>
    <t xml:space="preserve">4366 - </t>
  </si>
  <si>
    <t xml:space="preserve">4367 - </t>
  </si>
  <si>
    <t xml:space="preserve">4368 - </t>
  </si>
  <si>
    <t xml:space="preserve">4369 - </t>
  </si>
  <si>
    <t xml:space="preserve">4370 - </t>
  </si>
  <si>
    <t xml:space="preserve">4371 - </t>
  </si>
  <si>
    <t xml:space="preserve">4372 - </t>
  </si>
  <si>
    <t xml:space="preserve">4373 - </t>
  </si>
  <si>
    <t xml:space="preserve">4374 - </t>
  </si>
  <si>
    <t xml:space="preserve">4375 - </t>
  </si>
  <si>
    <t xml:space="preserve">4376 - </t>
  </si>
  <si>
    <t xml:space="preserve">4377 - </t>
  </si>
  <si>
    <t xml:space="preserve">4378 - </t>
  </si>
  <si>
    <t xml:space="preserve">4379 - </t>
  </si>
  <si>
    <t xml:space="preserve">4380 - </t>
  </si>
  <si>
    <t xml:space="preserve">4381 - </t>
  </si>
  <si>
    <t xml:space="preserve">4382 - </t>
  </si>
  <si>
    <t xml:space="preserve">4383 - </t>
  </si>
  <si>
    <t xml:space="preserve">4384 - </t>
  </si>
  <si>
    <t xml:space="preserve">4385 - </t>
  </si>
  <si>
    <t xml:space="preserve">4386 - </t>
  </si>
  <si>
    <t xml:space="preserve">4387 - </t>
  </si>
  <si>
    <t xml:space="preserve">4388 - </t>
  </si>
  <si>
    <t xml:space="preserve">4389 - </t>
  </si>
  <si>
    <t xml:space="preserve">4390 - </t>
  </si>
  <si>
    <t xml:space="preserve">4391 - </t>
  </si>
  <si>
    <t xml:space="preserve">4392 - </t>
  </si>
  <si>
    <t xml:space="preserve">4393 - </t>
  </si>
  <si>
    <t xml:space="preserve">4394 - </t>
  </si>
  <si>
    <t xml:space="preserve">4395 - </t>
  </si>
  <si>
    <t xml:space="preserve">4396 - </t>
  </si>
  <si>
    <t xml:space="preserve">4397 - </t>
  </si>
  <si>
    <t xml:space="preserve">4398 - </t>
  </si>
  <si>
    <t xml:space="preserve">4399 - </t>
  </si>
  <si>
    <t xml:space="preserve">4400 - </t>
  </si>
  <si>
    <t xml:space="preserve">4401 - </t>
  </si>
  <si>
    <t xml:space="preserve">4402 - </t>
  </si>
  <si>
    <t xml:space="preserve">4403 - </t>
  </si>
  <si>
    <t xml:space="preserve">4404 - </t>
  </si>
  <si>
    <t xml:space="preserve">4405 - </t>
  </si>
  <si>
    <t xml:space="preserve">4406 - </t>
  </si>
  <si>
    <t xml:space="preserve">4407 - </t>
  </si>
  <si>
    <t xml:space="preserve">4408 - </t>
  </si>
  <si>
    <t xml:space="preserve">4409 - </t>
  </si>
  <si>
    <t xml:space="preserve">4410 - </t>
  </si>
  <si>
    <t xml:space="preserve">4411 - </t>
  </si>
  <si>
    <t xml:space="preserve">4412 - </t>
  </si>
  <si>
    <t xml:space="preserve">4413 - </t>
  </si>
  <si>
    <t xml:space="preserve">4414 - </t>
  </si>
  <si>
    <t xml:space="preserve">4415 - </t>
  </si>
  <si>
    <t xml:space="preserve">4416 - </t>
  </si>
  <si>
    <t xml:space="preserve">4417 - </t>
  </si>
  <si>
    <t xml:space="preserve">4418 - </t>
  </si>
  <si>
    <t xml:space="preserve">4419 - </t>
  </si>
  <si>
    <t xml:space="preserve">4420 - </t>
  </si>
  <si>
    <t xml:space="preserve">4421 - </t>
  </si>
  <si>
    <t xml:space="preserve">4422 - </t>
  </si>
  <si>
    <t xml:space="preserve">4423 - </t>
  </si>
  <si>
    <t xml:space="preserve">4424 - </t>
  </si>
  <si>
    <t xml:space="preserve">4425 - </t>
  </si>
  <si>
    <t xml:space="preserve">4426 - </t>
  </si>
  <si>
    <t xml:space="preserve">4427 - </t>
  </si>
  <si>
    <t xml:space="preserve">4428 - </t>
  </si>
  <si>
    <t xml:space="preserve">4429 - </t>
  </si>
  <si>
    <t xml:space="preserve">4430 - </t>
  </si>
  <si>
    <t xml:space="preserve">4431 - </t>
  </si>
  <si>
    <t xml:space="preserve">4432 - </t>
  </si>
  <si>
    <t xml:space="preserve">4433 - </t>
  </si>
  <si>
    <t xml:space="preserve">4434 - </t>
  </si>
  <si>
    <t xml:space="preserve">4435 - </t>
  </si>
  <si>
    <t xml:space="preserve">4436 - </t>
  </si>
  <si>
    <t xml:space="preserve">4437 - </t>
  </si>
  <si>
    <t xml:space="preserve">4438 - </t>
  </si>
  <si>
    <t xml:space="preserve">4439 - </t>
  </si>
  <si>
    <t xml:space="preserve">4440 - </t>
  </si>
  <si>
    <t xml:space="preserve">4441 - </t>
  </si>
  <si>
    <t xml:space="preserve">4442 - </t>
  </si>
  <si>
    <t xml:space="preserve">4443 - </t>
  </si>
  <si>
    <t xml:space="preserve">4444 - </t>
  </si>
  <si>
    <t xml:space="preserve">4445 - </t>
  </si>
  <si>
    <t xml:space="preserve">4446 - </t>
  </si>
  <si>
    <t xml:space="preserve">4447 - </t>
  </si>
  <si>
    <t xml:space="preserve">4448 - </t>
  </si>
  <si>
    <t xml:space="preserve">4449 - </t>
  </si>
  <si>
    <t xml:space="preserve">4450 - </t>
  </si>
  <si>
    <t xml:space="preserve">4451 - </t>
  </si>
  <si>
    <t xml:space="preserve">4452 - </t>
  </si>
  <si>
    <t xml:space="preserve">4453 - </t>
  </si>
  <si>
    <t xml:space="preserve">4454 - </t>
  </si>
  <si>
    <t xml:space="preserve">4455 - </t>
  </si>
  <si>
    <t xml:space="preserve">4456 - </t>
  </si>
  <si>
    <t xml:space="preserve">4457 - </t>
  </si>
  <si>
    <t xml:space="preserve">4458 - </t>
  </si>
  <si>
    <t xml:space="preserve">4459 - </t>
  </si>
  <si>
    <t xml:space="preserve">4460 - </t>
  </si>
  <si>
    <t xml:space="preserve">4461 - </t>
  </si>
  <si>
    <t xml:space="preserve">4462 - </t>
  </si>
  <si>
    <t xml:space="preserve">4463 - </t>
  </si>
  <si>
    <t xml:space="preserve">4464 - </t>
  </si>
  <si>
    <t xml:space="preserve">4465 - </t>
  </si>
  <si>
    <t xml:space="preserve">4466 - </t>
  </si>
  <si>
    <t xml:space="preserve">4467 - </t>
  </si>
  <si>
    <t xml:space="preserve">4468 - </t>
  </si>
  <si>
    <t xml:space="preserve">4469 - </t>
  </si>
  <si>
    <t xml:space="preserve">4470 - </t>
  </si>
  <si>
    <t xml:space="preserve">4471 - </t>
  </si>
  <si>
    <t xml:space="preserve">4472 - </t>
  </si>
  <si>
    <t xml:space="preserve">4473 - </t>
  </si>
  <si>
    <t xml:space="preserve">4474 - </t>
  </si>
  <si>
    <t xml:space="preserve">4475 - </t>
  </si>
  <si>
    <t xml:space="preserve">4476 - </t>
  </si>
  <si>
    <t xml:space="preserve">4477 - </t>
  </si>
  <si>
    <t xml:space="preserve">4478 - </t>
  </si>
  <si>
    <t xml:space="preserve">4479 - </t>
  </si>
  <si>
    <t xml:space="preserve">4480 - </t>
  </si>
  <si>
    <t xml:space="preserve">4481 - </t>
  </si>
  <si>
    <t xml:space="preserve">4482 - </t>
  </si>
  <si>
    <t xml:space="preserve">4483 - </t>
  </si>
  <si>
    <t xml:space="preserve">4484 - </t>
  </si>
  <si>
    <t xml:space="preserve">4485 - </t>
  </si>
  <si>
    <t xml:space="preserve">4486 - </t>
  </si>
  <si>
    <t xml:space="preserve">4487 - </t>
  </si>
  <si>
    <t xml:space="preserve">4488 - </t>
  </si>
  <si>
    <t xml:space="preserve">4489 - </t>
  </si>
  <si>
    <t xml:space="preserve">4490 - </t>
  </si>
  <si>
    <t xml:space="preserve">4491 - </t>
  </si>
  <si>
    <t xml:space="preserve">4492 - </t>
  </si>
  <si>
    <t xml:space="preserve">4493 - </t>
  </si>
  <si>
    <t xml:space="preserve">4494 - </t>
  </si>
  <si>
    <t xml:space="preserve">4495 - </t>
  </si>
  <si>
    <t xml:space="preserve">4496 - </t>
  </si>
  <si>
    <t xml:space="preserve">4497 - </t>
  </si>
  <si>
    <t xml:space="preserve">4498 - </t>
  </si>
  <si>
    <t xml:space="preserve">4499 - </t>
  </si>
  <si>
    <t xml:space="preserve">4500 - </t>
  </si>
  <si>
    <t xml:space="preserve">4501 - </t>
  </si>
  <si>
    <t xml:space="preserve">4502 - </t>
  </si>
  <si>
    <t xml:space="preserve">4503 - </t>
  </si>
  <si>
    <t xml:space="preserve">4504 - </t>
  </si>
  <si>
    <t xml:space="preserve">4505 - </t>
  </si>
  <si>
    <t xml:space="preserve">4506 - </t>
  </si>
  <si>
    <t xml:space="preserve">4507 - </t>
  </si>
  <si>
    <t xml:space="preserve">4508 - </t>
  </si>
  <si>
    <t xml:space="preserve">4509 - </t>
  </si>
  <si>
    <t xml:space="preserve">4510 - </t>
  </si>
  <si>
    <t xml:space="preserve">4511 - </t>
  </si>
  <si>
    <t xml:space="preserve">4512 - </t>
  </si>
  <si>
    <t xml:space="preserve">4513 - </t>
  </si>
  <si>
    <t xml:space="preserve">4514 - </t>
  </si>
  <si>
    <t xml:space="preserve">4515 - </t>
  </si>
  <si>
    <t xml:space="preserve">4516 - </t>
  </si>
  <si>
    <t xml:space="preserve">4517 - </t>
  </si>
  <si>
    <t xml:space="preserve">4518 - </t>
  </si>
  <si>
    <t xml:space="preserve">4519 - </t>
  </si>
  <si>
    <t xml:space="preserve">4520 - </t>
  </si>
  <si>
    <t xml:space="preserve">4521 - </t>
  </si>
  <si>
    <t xml:space="preserve">4522 - </t>
  </si>
  <si>
    <t xml:space="preserve">4523 - </t>
  </si>
  <si>
    <t xml:space="preserve">4524 - </t>
  </si>
  <si>
    <t xml:space="preserve">4525 - </t>
  </si>
  <si>
    <t xml:space="preserve">4526 - </t>
  </si>
  <si>
    <t xml:space="preserve">4527 - </t>
  </si>
  <si>
    <t xml:space="preserve">4528 - </t>
  </si>
  <si>
    <t xml:space="preserve">4529 - </t>
  </si>
  <si>
    <t xml:space="preserve">4530 - </t>
  </si>
  <si>
    <t xml:space="preserve">4531 - </t>
  </si>
  <si>
    <t xml:space="preserve">4532 - </t>
  </si>
  <si>
    <t xml:space="preserve">4533 - </t>
  </si>
  <si>
    <t xml:space="preserve">4534 - </t>
  </si>
  <si>
    <t xml:space="preserve">4535 - </t>
  </si>
  <si>
    <t xml:space="preserve">4536 - </t>
  </si>
  <si>
    <t xml:space="preserve">4537 - </t>
  </si>
  <si>
    <t xml:space="preserve">4538 - </t>
  </si>
  <si>
    <t xml:space="preserve">4539 - </t>
  </si>
  <si>
    <t xml:space="preserve">4540 - </t>
  </si>
  <si>
    <t xml:space="preserve">4541 - </t>
  </si>
  <si>
    <t xml:space="preserve">4542 - </t>
  </si>
  <si>
    <t xml:space="preserve">4543 - </t>
  </si>
  <si>
    <t xml:space="preserve">4544 - </t>
  </si>
  <si>
    <t xml:space="preserve">4545 - </t>
  </si>
  <si>
    <t xml:space="preserve">4546 - </t>
  </si>
  <si>
    <t xml:space="preserve">4547 - </t>
  </si>
  <si>
    <t xml:space="preserve">4548 - </t>
  </si>
  <si>
    <t xml:space="preserve">4549 - </t>
  </si>
  <si>
    <t xml:space="preserve">4550 - </t>
  </si>
  <si>
    <t xml:space="preserve">4551 - </t>
  </si>
  <si>
    <t xml:space="preserve">4552 - </t>
  </si>
  <si>
    <t xml:space="preserve">4553 - </t>
  </si>
  <si>
    <t xml:space="preserve">4554 - </t>
  </si>
  <si>
    <t xml:space="preserve">4555 - </t>
  </si>
  <si>
    <t xml:space="preserve">4556 - </t>
  </si>
  <si>
    <t xml:space="preserve">4557 - </t>
  </si>
  <si>
    <t xml:space="preserve">4558 - </t>
  </si>
  <si>
    <t xml:space="preserve">4559 - </t>
  </si>
  <si>
    <t xml:space="preserve">4560 - </t>
  </si>
  <si>
    <t xml:space="preserve">4561 - </t>
  </si>
  <si>
    <t xml:space="preserve">4562 - </t>
  </si>
  <si>
    <t xml:space="preserve">4563 - </t>
  </si>
  <si>
    <t xml:space="preserve">4564 - </t>
  </si>
  <si>
    <t xml:space="preserve">4565 - </t>
  </si>
  <si>
    <t xml:space="preserve">4566 - </t>
  </si>
  <si>
    <t xml:space="preserve">4567 - </t>
  </si>
  <si>
    <t xml:space="preserve">4568 - </t>
  </si>
  <si>
    <t xml:space="preserve">4569 - </t>
  </si>
  <si>
    <t xml:space="preserve">4570 - </t>
  </si>
  <si>
    <t xml:space="preserve">4571 - </t>
  </si>
  <si>
    <t xml:space="preserve">4572 - </t>
  </si>
  <si>
    <t xml:space="preserve">4573 - </t>
  </si>
  <si>
    <t xml:space="preserve">4574 - </t>
  </si>
  <si>
    <t xml:space="preserve">4575 - </t>
  </si>
  <si>
    <t xml:space="preserve">4576 - </t>
  </si>
  <si>
    <t xml:space="preserve">4577 - </t>
  </si>
  <si>
    <t xml:space="preserve">4578 - </t>
  </si>
  <si>
    <t xml:space="preserve">4579 - </t>
  </si>
  <si>
    <t xml:space="preserve">4580 - </t>
  </si>
  <si>
    <t xml:space="preserve">4581 - </t>
  </si>
  <si>
    <t xml:space="preserve">4582 - </t>
  </si>
  <si>
    <t xml:space="preserve">4583 - </t>
  </si>
  <si>
    <t xml:space="preserve">4584 - </t>
  </si>
  <si>
    <t xml:space="preserve">4585 - </t>
  </si>
  <si>
    <t xml:space="preserve">4586 - </t>
  </si>
  <si>
    <t xml:space="preserve">4587 - </t>
  </si>
  <si>
    <t xml:space="preserve">4588 - </t>
  </si>
  <si>
    <t xml:space="preserve">4589 - </t>
  </si>
  <si>
    <t xml:space="preserve">4590 - </t>
  </si>
  <si>
    <t xml:space="preserve">4591 - </t>
  </si>
  <si>
    <t xml:space="preserve">4592 - </t>
  </si>
  <si>
    <t xml:space="preserve">4593 - </t>
  </si>
  <si>
    <t xml:space="preserve">4594 - </t>
  </si>
  <si>
    <t xml:space="preserve">4595 - </t>
  </si>
  <si>
    <t xml:space="preserve">4596 - </t>
  </si>
  <si>
    <t xml:space="preserve">4597 - </t>
  </si>
  <si>
    <t xml:space="preserve">4598 - </t>
  </si>
  <si>
    <t xml:space="preserve">4599 - </t>
  </si>
  <si>
    <t xml:space="preserve">4600 - </t>
  </si>
  <si>
    <t xml:space="preserve">4601 - </t>
  </si>
  <si>
    <t xml:space="preserve">4602 - </t>
  </si>
  <si>
    <t xml:space="preserve">4603 - </t>
  </si>
  <si>
    <t xml:space="preserve">4604 - </t>
  </si>
  <si>
    <t xml:space="preserve">4605 - </t>
  </si>
  <si>
    <t xml:space="preserve">4606 - </t>
  </si>
  <si>
    <t xml:space="preserve">4607 - </t>
  </si>
  <si>
    <t xml:space="preserve">4608 - </t>
  </si>
  <si>
    <t xml:space="preserve">4609 - </t>
  </si>
  <si>
    <t xml:space="preserve">4610 - </t>
  </si>
  <si>
    <t xml:space="preserve">4611 - </t>
  </si>
  <si>
    <t xml:space="preserve">4612 - </t>
  </si>
  <si>
    <t xml:space="preserve">4613 - </t>
  </si>
  <si>
    <t xml:space="preserve">4614 - </t>
  </si>
  <si>
    <t xml:space="preserve">4615 - </t>
  </si>
  <si>
    <t xml:space="preserve">4616 - </t>
  </si>
  <si>
    <t xml:space="preserve">4617 - </t>
  </si>
  <si>
    <t xml:space="preserve">4618 - </t>
  </si>
  <si>
    <t xml:space="preserve">4619 - </t>
  </si>
  <si>
    <t xml:space="preserve">4620 - </t>
  </si>
  <si>
    <t xml:space="preserve">4621 - </t>
  </si>
  <si>
    <t xml:space="preserve">4622 - </t>
  </si>
  <si>
    <t xml:space="preserve">4623 - </t>
  </si>
  <si>
    <t xml:space="preserve">4624 - </t>
  </si>
  <si>
    <t xml:space="preserve">4625 - </t>
  </si>
  <si>
    <t xml:space="preserve">4626 - </t>
  </si>
  <si>
    <t xml:space="preserve">4627 - </t>
  </si>
  <si>
    <t xml:space="preserve">4628 - </t>
  </si>
  <si>
    <t xml:space="preserve">4629 - </t>
  </si>
  <si>
    <t xml:space="preserve">4630 - </t>
  </si>
  <si>
    <t xml:space="preserve">4631 - </t>
  </si>
  <si>
    <t xml:space="preserve">4632 - </t>
  </si>
  <si>
    <t xml:space="preserve">4633 - </t>
  </si>
  <si>
    <t xml:space="preserve">4634 - </t>
  </si>
  <si>
    <t xml:space="preserve">4635 - </t>
  </si>
  <si>
    <t xml:space="preserve">4636 - </t>
  </si>
  <si>
    <t xml:space="preserve">4637 - </t>
  </si>
  <si>
    <t xml:space="preserve">4638 - </t>
  </si>
  <si>
    <t xml:space="preserve">4639 - </t>
  </si>
  <si>
    <t xml:space="preserve">4640 - </t>
  </si>
  <si>
    <t xml:space="preserve">4641 - </t>
  </si>
  <si>
    <t xml:space="preserve">4642 - </t>
  </si>
  <si>
    <t xml:space="preserve">4643 - </t>
  </si>
  <si>
    <t xml:space="preserve">4644 - </t>
  </si>
  <si>
    <t xml:space="preserve">4645 - </t>
  </si>
  <si>
    <t xml:space="preserve">4646 - </t>
  </si>
  <si>
    <t xml:space="preserve">4647 - </t>
  </si>
  <si>
    <t xml:space="preserve">4648 - </t>
  </si>
  <si>
    <t xml:space="preserve">4649 - </t>
  </si>
  <si>
    <t xml:space="preserve">4650 - </t>
  </si>
  <si>
    <t xml:space="preserve">4651 - </t>
  </si>
  <si>
    <t xml:space="preserve">4652 - </t>
  </si>
  <si>
    <t xml:space="preserve">4653 - </t>
  </si>
  <si>
    <t xml:space="preserve">4654 - </t>
  </si>
  <si>
    <t xml:space="preserve">4655 - </t>
  </si>
  <si>
    <t xml:space="preserve">4656 - </t>
  </si>
  <si>
    <t xml:space="preserve">4657 - </t>
  </si>
  <si>
    <t xml:space="preserve">4658 - </t>
  </si>
  <si>
    <t xml:space="preserve">4659 - </t>
  </si>
  <si>
    <t xml:space="preserve">4660 - </t>
  </si>
  <si>
    <t xml:space="preserve">4661 - </t>
  </si>
  <si>
    <t xml:space="preserve">4662 - </t>
  </si>
  <si>
    <t xml:space="preserve">4663 - </t>
  </si>
  <si>
    <t xml:space="preserve">4664 - </t>
  </si>
  <si>
    <t xml:space="preserve">4665 - </t>
  </si>
  <si>
    <t xml:space="preserve">4666 - </t>
  </si>
  <si>
    <t xml:space="preserve">4667 - </t>
  </si>
  <si>
    <t xml:space="preserve">4668 - </t>
  </si>
  <si>
    <t xml:space="preserve">4669 - </t>
  </si>
  <si>
    <t xml:space="preserve">4670 - </t>
  </si>
  <si>
    <t xml:space="preserve">4671 - </t>
  </si>
  <si>
    <t xml:space="preserve">4672 - </t>
  </si>
  <si>
    <t xml:space="preserve">4673 - </t>
  </si>
  <si>
    <t xml:space="preserve">4674 - </t>
  </si>
  <si>
    <t xml:space="preserve">4675 - </t>
  </si>
  <si>
    <t xml:space="preserve">4676 - </t>
  </si>
  <si>
    <t xml:space="preserve">4677 - </t>
  </si>
  <si>
    <t xml:space="preserve">4678 - </t>
  </si>
  <si>
    <t xml:space="preserve">4679 - </t>
  </si>
  <si>
    <t xml:space="preserve">4680 - </t>
  </si>
  <si>
    <t xml:space="preserve">4681 - </t>
  </si>
  <si>
    <t xml:space="preserve">4682 - </t>
  </si>
  <si>
    <t xml:space="preserve">4683 - </t>
  </si>
  <si>
    <t xml:space="preserve">4684 - </t>
  </si>
  <si>
    <t xml:space="preserve">4685 - </t>
  </si>
  <si>
    <t xml:space="preserve">4686 - </t>
  </si>
  <si>
    <t xml:space="preserve">4687 - </t>
  </si>
  <si>
    <t xml:space="preserve">4688 - </t>
  </si>
  <si>
    <t xml:space="preserve">4689 - </t>
  </si>
  <si>
    <t xml:space="preserve">4690 - </t>
  </si>
  <si>
    <t xml:space="preserve">4691 - </t>
  </si>
  <si>
    <t xml:space="preserve">4692 - </t>
  </si>
  <si>
    <t xml:space="preserve">4693 - </t>
  </si>
  <si>
    <t xml:space="preserve">4694 - </t>
  </si>
  <si>
    <t xml:space="preserve">4695 - </t>
  </si>
  <si>
    <t xml:space="preserve">4696 - </t>
  </si>
  <si>
    <t xml:space="preserve">4697 - </t>
  </si>
  <si>
    <t xml:space="preserve">4698 - </t>
  </si>
  <si>
    <t xml:space="preserve">4699 - </t>
  </si>
  <si>
    <t xml:space="preserve">4700 - </t>
  </si>
  <si>
    <t xml:space="preserve">4701 - </t>
  </si>
  <si>
    <t xml:space="preserve">4702 - </t>
  </si>
  <si>
    <t xml:space="preserve">4703 - </t>
  </si>
  <si>
    <t xml:space="preserve">4704 - </t>
  </si>
  <si>
    <t xml:space="preserve">4705 - </t>
  </si>
  <si>
    <t xml:space="preserve">4706 - </t>
  </si>
  <si>
    <t xml:space="preserve">4707 - </t>
  </si>
  <si>
    <t xml:space="preserve">4708 - </t>
  </si>
  <si>
    <t xml:space="preserve">4709 - </t>
  </si>
  <si>
    <t xml:space="preserve">4710 - </t>
  </si>
  <si>
    <t xml:space="preserve">4711 - </t>
  </si>
  <si>
    <t xml:space="preserve">4712 - </t>
  </si>
  <si>
    <t xml:space="preserve">4713 - </t>
  </si>
  <si>
    <t xml:space="preserve">4714 - </t>
  </si>
  <si>
    <t xml:space="preserve">4715 - </t>
  </si>
  <si>
    <t xml:space="preserve">4716 - </t>
  </si>
  <si>
    <t xml:space="preserve">4717 - </t>
  </si>
  <si>
    <t xml:space="preserve">4718 - </t>
  </si>
  <si>
    <t xml:space="preserve">4719 - </t>
  </si>
  <si>
    <t xml:space="preserve">4720 - </t>
  </si>
  <si>
    <t xml:space="preserve">4721 - </t>
  </si>
  <si>
    <t xml:space="preserve">4722 - </t>
  </si>
  <si>
    <t xml:space="preserve">4723 - </t>
  </si>
  <si>
    <t xml:space="preserve">4724 - </t>
  </si>
  <si>
    <t xml:space="preserve">4725 - </t>
  </si>
  <si>
    <t xml:space="preserve">4726 - </t>
  </si>
  <si>
    <t xml:space="preserve">4727 - </t>
  </si>
  <si>
    <t xml:space="preserve">4728 - </t>
  </si>
  <si>
    <t xml:space="preserve">4729 - </t>
  </si>
  <si>
    <t xml:space="preserve">4730 - </t>
  </si>
  <si>
    <t xml:space="preserve">4731 - </t>
  </si>
  <si>
    <t xml:space="preserve">4732 - </t>
  </si>
  <si>
    <t xml:space="preserve">4733 - </t>
  </si>
  <si>
    <t xml:space="preserve">4734 - </t>
  </si>
  <si>
    <t xml:space="preserve">4735 - </t>
  </si>
  <si>
    <t xml:space="preserve">4736 - </t>
  </si>
  <si>
    <t xml:space="preserve">4737 - </t>
  </si>
  <si>
    <t xml:space="preserve">4738 - </t>
  </si>
  <si>
    <t xml:space="preserve">4739 - </t>
  </si>
  <si>
    <t xml:space="preserve">4740 - </t>
  </si>
  <si>
    <t xml:space="preserve">4741 - </t>
  </si>
  <si>
    <t xml:space="preserve">4742 - </t>
  </si>
  <si>
    <t xml:space="preserve">4743 - </t>
  </si>
  <si>
    <t xml:space="preserve">4744 - </t>
  </si>
  <si>
    <t xml:space="preserve">4745 - </t>
  </si>
  <si>
    <t xml:space="preserve">4746 - </t>
  </si>
  <si>
    <t xml:space="preserve">4747 - </t>
  </si>
  <si>
    <t xml:space="preserve">4748 - </t>
  </si>
  <si>
    <t xml:space="preserve">4749 - </t>
  </si>
  <si>
    <t xml:space="preserve">4750 - </t>
  </si>
  <si>
    <t xml:space="preserve">4751 - </t>
  </si>
  <si>
    <t xml:space="preserve">4752 - </t>
  </si>
  <si>
    <t xml:space="preserve">4753 - </t>
  </si>
  <si>
    <t xml:space="preserve">4754 - </t>
  </si>
  <si>
    <t xml:space="preserve">4755 - </t>
  </si>
  <si>
    <t xml:space="preserve">4756 - </t>
  </si>
  <si>
    <t xml:space="preserve">4757 - </t>
  </si>
  <si>
    <t xml:space="preserve">4758 - </t>
  </si>
  <si>
    <t xml:space="preserve">4759 - </t>
  </si>
  <si>
    <t xml:space="preserve">4760 - </t>
  </si>
  <si>
    <t xml:space="preserve">4761 - </t>
  </si>
  <si>
    <t xml:space="preserve">4762 - </t>
  </si>
  <si>
    <t xml:space="preserve">4763 - </t>
  </si>
  <si>
    <t xml:space="preserve">4764 - </t>
  </si>
  <si>
    <t xml:space="preserve">4765 - </t>
  </si>
  <si>
    <t xml:space="preserve">4766 - </t>
  </si>
  <si>
    <t xml:space="preserve">4767 - </t>
  </si>
  <si>
    <t xml:space="preserve">4768 - </t>
  </si>
  <si>
    <t xml:space="preserve">4769 - </t>
  </si>
  <si>
    <t xml:space="preserve">4770 - </t>
  </si>
  <si>
    <t xml:space="preserve">4771 - </t>
  </si>
  <si>
    <t xml:space="preserve">4772 - </t>
  </si>
  <si>
    <t xml:space="preserve">4773 - </t>
  </si>
  <si>
    <t xml:space="preserve">4774 - </t>
  </si>
  <si>
    <t xml:space="preserve">4775 - </t>
  </si>
  <si>
    <t xml:space="preserve">4776 - </t>
  </si>
  <si>
    <t xml:space="preserve">4777 - </t>
  </si>
  <si>
    <t xml:space="preserve">4778 - </t>
  </si>
  <si>
    <t xml:space="preserve">4779 - </t>
  </si>
  <si>
    <t xml:space="preserve">4780 - </t>
  </si>
  <si>
    <t xml:space="preserve">4781 - </t>
  </si>
  <si>
    <t xml:space="preserve">4782 - </t>
  </si>
  <si>
    <t xml:space="preserve">4783 - </t>
  </si>
  <si>
    <t xml:space="preserve">4784 - </t>
  </si>
  <si>
    <t xml:space="preserve">4785 - </t>
  </si>
  <si>
    <t xml:space="preserve">4786 - </t>
  </si>
  <si>
    <t xml:space="preserve">4787 - </t>
  </si>
  <si>
    <t xml:space="preserve">4788 - </t>
  </si>
  <si>
    <t xml:space="preserve">4789 - </t>
  </si>
  <si>
    <t xml:space="preserve">4790 - </t>
  </si>
  <si>
    <t xml:space="preserve">4791 - </t>
  </si>
  <si>
    <t xml:space="preserve">4792 - </t>
  </si>
  <si>
    <t xml:space="preserve">4793 - </t>
  </si>
  <si>
    <t xml:space="preserve">4794 - </t>
  </si>
  <si>
    <t xml:space="preserve">4795 - </t>
  </si>
  <si>
    <t xml:space="preserve">4796 - </t>
  </si>
  <si>
    <t xml:space="preserve">4797 - </t>
  </si>
  <si>
    <t xml:space="preserve">4798 - </t>
  </si>
  <si>
    <t xml:space="preserve">4799 - </t>
  </si>
  <si>
    <t xml:space="preserve">4800 - </t>
  </si>
  <si>
    <t xml:space="preserve">4801 - </t>
  </si>
  <si>
    <t xml:space="preserve">4802 - </t>
  </si>
  <si>
    <t xml:space="preserve">4803 - </t>
  </si>
  <si>
    <t xml:space="preserve">4804 - </t>
  </si>
  <si>
    <t xml:space="preserve">4805 - </t>
  </si>
  <si>
    <t xml:space="preserve">4806 - </t>
  </si>
  <si>
    <t xml:space="preserve">4807 - </t>
  </si>
  <si>
    <t xml:space="preserve">4808 - </t>
  </si>
  <si>
    <t xml:space="preserve">4809 - </t>
  </si>
  <si>
    <t xml:space="preserve">4810 - </t>
  </si>
  <si>
    <t xml:space="preserve">4811 - </t>
  </si>
  <si>
    <t xml:space="preserve">4812 - </t>
  </si>
  <si>
    <t xml:space="preserve">4813 - </t>
  </si>
  <si>
    <t xml:space="preserve">4814 - </t>
  </si>
  <si>
    <t xml:space="preserve">4815 - </t>
  </si>
  <si>
    <t xml:space="preserve">4816 - </t>
  </si>
  <si>
    <t xml:space="preserve">4817 - </t>
  </si>
  <si>
    <t xml:space="preserve">4818 - </t>
  </si>
  <si>
    <t xml:space="preserve">4819 - </t>
  </si>
  <si>
    <t xml:space="preserve">4820 - </t>
  </si>
  <si>
    <t xml:space="preserve">4821 - </t>
  </si>
  <si>
    <t xml:space="preserve">4822 - </t>
  </si>
  <si>
    <t xml:space="preserve">4823 - </t>
  </si>
  <si>
    <t xml:space="preserve">4824 - </t>
  </si>
  <si>
    <t xml:space="preserve">4825 - </t>
  </si>
  <si>
    <t xml:space="preserve">4826 - </t>
  </si>
  <si>
    <t xml:space="preserve">4827 - </t>
  </si>
  <si>
    <t xml:space="preserve">4828 - </t>
  </si>
  <si>
    <t xml:space="preserve">4829 - </t>
  </si>
  <si>
    <t xml:space="preserve">4830 - </t>
  </si>
  <si>
    <t xml:space="preserve">4831 - </t>
  </si>
  <si>
    <t xml:space="preserve">4832 - </t>
  </si>
  <si>
    <t xml:space="preserve">4833 - </t>
  </si>
  <si>
    <t xml:space="preserve">4834 - </t>
  </si>
  <si>
    <t xml:space="preserve">4835 - </t>
  </si>
  <si>
    <t xml:space="preserve">4836 - </t>
  </si>
  <si>
    <t xml:space="preserve">4837 - </t>
  </si>
  <si>
    <t xml:space="preserve">4838 - </t>
  </si>
  <si>
    <t xml:space="preserve">4839 - </t>
  </si>
  <si>
    <t xml:space="preserve">4840 - </t>
  </si>
  <si>
    <t xml:space="preserve">4841 - </t>
  </si>
  <si>
    <t xml:space="preserve">4842 - </t>
  </si>
  <si>
    <t xml:space="preserve">4843 - </t>
  </si>
  <si>
    <t xml:space="preserve">4844 - </t>
  </si>
  <si>
    <t xml:space="preserve">4845 - </t>
  </si>
  <si>
    <t xml:space="preserve">4846 - </t>
  </si>
  <si>
    <t xml:space="preserve">4847 - </t>
  </si>
  <si>
    <t xml:space="preserve">4848 - </t>
  </si>
  <si>
    <t xml:space="preserve">4849 - </t>
  </si>
  <si>
    <t xml:space="preserve">4850 - </t>
  </si>
  <si>
    <t xml:space="preserve">4851 - </t>
  </si>
  <si>
    <t xml:space="preserve">4852 - </t>
  </si>
  <si>
    <t xml:space="preserve">4853 - </t>
  </si>
  <si>
    <t xml:space="preserve">4854 - </t>
  </si>
  <si>
    <t xml:space="preserve">4855 - </t>
  </si>
  <si>
    <t xml:space="preserve">4856 - </t>
  </si>
  <si>
    <t xml:space="preserve">4857 - </t>
  </si>
  <si>
    <t xml:space="preserve">4858 - </t>
  </si>
  <si>
    <t xml:space="preserve">4859 - </t>
  </si>
  <si>
    <t xml:space="preserve">4860 - </t>
  </si>
  <si>
    <t xml:space="preserve">4861 - </t>
  </si>
  <si>
    <t xml:space="preserve">4862 - </t>
  </si>
  <si>
    <t xml:space="preserve">4863 - </t>
  </si>
  <si>
    <t xml:space="preserve">4864 - </t>
  </si>
  <si>
    <t xml:space="preserve">4865 - </t>
  </si>
  <si>
    <t xml:space="preserve">4866 - </t>
  </si>
  <si>
    <t xml:space="preserve">4867 - </t>
  </si>
  <si>
    <t xml:space="preserve">4868 - </t>
  </si>
  <si>
    <t xml:space="preserve">4869 - </t>
  </si>
  <si>
    <t xml:space="preserve">4870 - </t>
  </si>
  <si>
    <t xml:space="preserve">4871 - </t>
  </si>
  <si>
    <t xml:space="preserve">4872 - </t>
  </si>
  <si>
    <t xml:space="preserve">4873 - </t>
  </si>
  <si>
    <t xml:space="preserve">4874 - </t>
  </si>
  <si>
    <t xml:space="preserve">4875 - </t>
  </si>
  <si>
    <t xml:space="preserve">4876 - </t>
  </si>
  <si>
    <t xml:space="preserve">4877 - </t>
  </si>
  <si>
    <t xml:space="preserve">4878 - </t>
  </si>
  <si>
    <t xml:space="preserve">4879 - </t>
  </si>
  <si>
    <t xml:space="preserve">4880 - </t>
  </si>
  <si>
    <t xml:space="preserve">4881 - </t>
  </si>
  <si>
    <t xml:space="preserve">4882 - </t>
  </si>
  <si>
    <t xml:space="preserve">4883 - </t>
  </si>
  <si>
    <t xml:space="preserve">4884 - </t>
  </si>
  <si>
    <t xml:space="preserve">4885 - </t>
  </si>
  <si>
    <t xml:space="preserve">4886 - </t>
  </si>
  <si>
    <t xml:space="preserve">4887 - </t>
  </si>
  <si>
    <t xml:space="preserve">4888 - </t>
  </si>
  <si>
    <t xml:space="preserve">4889 - </t>
  </si>
  <si>
    <t xml:space="preserve">4890 - </t>
  </si>
  <si>
    <t xml:space="preserve">4891 - </t>
  </si>
  <si>
    <t xml:space="preserve">4892 - </t>
  </si>
  <si>
    <t xml:space="preserve">4893 - </t>
  </si>
  <si>
    <t xml:space="preserve">4894 - </t>
  </si>
  <si>
    <t xml:space="preserve">4895 - </t>
  </si>
  <si>
    <t xml:space="preserve">4896 - </t>
  </si>
  <si>
    <t xml:space="preserve">4897 - </t>
  </si>
  <si>
    <t xml:space="preserve">4898 - </t>
  </si>
  <si>
    <t xml:space="preserve">4899 - </t>
  </si>
  <si>
    <t xml:space="preserve">4900 - </t>
  </si>
  <si>
    <t xml:space="preserve">4901 - </t>
  </si>
  <si>
    <t xml:space="preserve">4902 - </t>
  </si>
  <si>
    <t xml:space="preserve">4903 - </t>
  </si>
  <si>
    <t xml:space="preserve">4904 - </t>
  </si>
  <si>
    <t xml:space="preserve">4905 - </t>
  </si>
  <si>
    <t xml:space="preserve">4906 - </t>
  </si>
  <si>
    <t xml:space="preserve">4907 - </t>
  </si>
  <si>
    <t xml:space="preserve">4908 - </t>
  </si>
  <si>
    <t xml:space="preserve">4909 - </t>
  </si>
  <si>
    <t xml:space="preserve">4910 - </t>
  </si>
  <si>
    <t xml:space="preserve">4911 - </t>
  </si>
  <si>
    <t xml:space="preserve">4912 - </t>
  </si>
  <si>
    <t xml:space="preserve">4913 - </t>
  </si>
  <si>
    <t xml:space="preserve">4914 - </t>
  </si>
  <si>
    <t xml:space="preserve">4915 - </t>
  </si>
  <si>
    <t xml:space="preserve">4916 - </t>
  </si>
  <si>
    <t xml:space="preserve">4917 - </t>
  </si>
  <si>
    <t xml:space="preserve">4918 - </t>
  </si>
  <si>
    <t xml:space="preserve">4919 - </t>
  </si>
  <si>
    <t xml:space="preserve">4920 - </t>
  </si>
  <si>
    <t xml:space="preserve">4921 - </t>
  </si>
  <si>
    <t xml:space="preserve">4922 - </t>
  </si>
  <si>
    <t xml:space="preserve">4923 - </t>
  </si>
  <si>
    <t xml:space="preserve">4924 - </t>
  </si>
  <si>
    <t xml:space="preserve">4925 - </t>
  </si>
  <si>
    <t xml:space="preserve">4926 - </t>
  </si>
  <si>
    <t xml:space="preserve">4927 - </t>
  </si>
  <si>
    <t xml:space="preserve">4928 - </t>
  </si>
  <si>
    <t xml:space="preserve">4929 - </t>
  </si>
  <si>
    <t xml:space="preserve">4930 - </t>
  </si>
  <si>
    <t xml:space="preserve">4931 - </t>
  </si>
  <si>
    <t xml:space="preserve">4932 - </t>
  </si>
  <si>
    <t xml:space="preserve">4933 - </t>
  </si>
  <si>
    <t xml:space="preserve">4934 - </t>
  </si>
  <si>
    <t xml:space="preserve">4935 - </t>
  </si>
  <si>
    <t xml:space="preserve">4936 - </t>
  </si>
  <si>
    <t xml:space="preserve">4937 - </t>
  </si>
  <si>
    <t xml:space="preserve">4938 - </t>
  </si>
  <si>
    <t xml:space="preserve">4939 - </t>
  </si>
  <si>
    <t xml:space="preserve">4940 - </t>
  </si>
  <si>
    <t xml:space="preserve">4941 - </t>
  </si>
  <si>
    <t xml:space="preserve">4942 - </t>
  </si>
  <si>
    <t xml:space="preserve">4943 - </t>
  </si>
  <si>
    <t xml:space="preserve">4944 - </t>
  </si>
  <si>
    <t xml:space="preserve">4945 - </t>
  </si>
  <si>
    <t xml:space="preserve">4946 - </t>
  </si>
  <si>
    <t xml:space="preserve">4947 - </t>
  </si>
  <si>
    <t xml:space="preserve">4948 - </t>
  </si>
  <si>
    <t xml:space="preserve">4949 - </t>
  </si>
  <si>
    <t xml:space="preserve">4950 - </t>
  </si>
  <si>
    <t xml:space="preserve">4951 - </t>
  </si>
  <si>
    <t xml:space="preserve">4952 - </t>
  </si>
  <si>
    <t xml:space="preserve">4953 - </t>
  </si>
  <si>
    <t xml:space="preserve">4954 - </t>
  </si>
  <si>
    <t xml:space="preserve">4955 - </t>
  </si>
  <si>
    <t xml:space="preserve">4956 - </t>
  </si>
  <si>
    <t xml:space="preserve">4957 - </t>
  </si>
  <si>
    <t xml:space="preserve">4958 - </t>
  </si>
  <si>
    <t xml:space="preserve">4959 - </t>
  </si>
  <si>
    <t xml:space="preserve">4960 - </t>
  </si>
  <si>
    <t xml:space="preserve">4961 - </t>
  </si>
  <si>
    <t xml:space="preserve">4962 - </t>
  </si>
  <si>
    <t xml:space="preserve">4963 - </t>
  </si>
  <si>
    <t xml:space="preserve">4964 - </t>
  </si>
  <si>
    <t xml:space="preserve">4965 - </t>
  </si>
  <si>
    <t xml:space="preserve">4966 - </t>
  </si>
  <si>
    <t xml:space="preserve">4967 - </t>
  </si>
  <si>
    <t xml:space="preserve">4968 - </t>
  </si>
  <si>
    <t xml:space="preserve">4969 - </t>
  </si>
  <si>
    <t xml:space="preserve">4970 - </t>
  </si>
  <si>
    <t xml:space="preserve">4971 - </t>
  </si>
  <si>
    <t xml:space="preserve">4972 - </t>
  </si>
  <si>
    <t xml:space="preserve">4973 - </t>
  </si>
  <si>
    <t xml:space="preserve">4974 - </t>
  </si>
  <si>
    <t xml:space="preserve">4975 - </t>
  </si>
  <si>
    <t xml:space="preserve">4976 - </t>
  </si>
  <si>
    <t xml:space="preserve">4977 - </t>
  </si>
  <si>
    <t xml:space="preserve">4978 - </t>
  </si>
  <si>
    <t xml:space="preserve">4979 - </t>
  </si>
  <si>
    <t xml:space="preserve">4980 - </t>
  </si>
  <si>
    <t xml:space="preserve">4981 - </t>
  </si>
  <si>
    <t xml:space="preserve">4982 - </t>
  </si>
  <si>
    <t xml:space="preserve">4983 - </t>
  </si>
  <si>
    <t xml:space="preserve">4984 - </t>
  </si>
  <si>
    <t xml:space="preserve">4985 - </t>
  </si>
  <si>
    <t xml:space="preserve">4986 - </t>
  </si>
  <si>
    <t xml:space="preserve">4987 - </t>
  </si>
  <si>
    <t xml:space="preserve">4988 - </t>
  </si>
  <si>
    <t xml:space="preserve">4989 - </t>
  </si>
  <si>
    <t xml:space="preserve">4990 - </t>
  </si>
  <si>
    <t xml:space="preserve">4991 - </t>
  </si>
  <si>
    <t xml:space="preserve">4992 - </t>
  </si>
  <si>
    <t xml:space="preserve">4993 - </t>
  </si>
  <si>
    <t xml:space="preserve">4994 - </t>
  </si>
  <si>
    <t xml:space="preserve">4995 - </t>
  </si>
  <si>
    <t xml:space="preserve">4996 - </t>
  </si>
  <si>
    <t xml:space="preserve">4997 - </t>
  </si>
  <si>
    <t xml:space="preserve">4998 - </t>
  </si>
  <si>
    <t xml:space="preserve">4999 - </t>
  </si>
  <si>
    <t xml:space="preserve">5000 - </t>
  </si>
  <si>
    <t xml:space="preserve">5001 - </t>
  </si>
  <si>
    <t xml:space="preserve">5002 - </t>
  </si>
  <si>
    <t xml:space="preserve">5003 - </t>
  </si>
  <si>
    <t xml:space="preserve">5004 - </t>
  </si>
  <si>
    <t xml:space="preserve">5005 - </t>
  </si>
  <si>
    <t xml:space="preserve">5006 - </t>
  </si>
  <si>
    <t xml:space="preserve">5007 - </t>
  </si>
  <si>
    <t xml:space="preserve">5008 - </t>
  </si>
  <si>
    <t xml:space="preserve">5009 - </t>
  </si>
  <si>
    <t xml:space="preserve">5010 - </t>
  </si>
  <si>
    <t xml:space="preserve">5011 - </t>
  </si>
  <si>
    <t xml:space="preserve">5012 - </t>
  </si>
  <si>
    <t xml:space="preserve">5013 - </t>
  </si>
  <si>
    <t xml:space="preserve">5014 - </t>
  </si>
  <si>
    <t xml:space="preserve">5015 - </t>
  </si>
  <si>
    <t xml:space="preserve">5016 - </t>
  </si>
  <si>
    <t xml:space="preserve">5017 - </t>
  </si>
  <si>
    <t xml:space="preserve">5018 - </t>
  </si>
  <si>
    <t xml:space="preserve">5019 - </t>
  </si>
  <si>
    <t xml:space="preserve">5020 - </t>
  </si>
  <si>
    <t xml:space="preserve">5021 - </t>
  </si>
  <si>
    <t xml:space="preserve">5022 - </t>
  </si>
  <si>
    <t xml:space="preserve">5023 - </t>
  </si>
  <si>
    <t xml:space="preserve">5024 - </t>
  </si>
  <si>
    <t xml:space="preserve">5025 - </t>
  </si>
  <si>
    <t xml:space="preserve">5026 - </t>
  </si>
  <si>
    <t xml:space="preserve">5027 - </t>
  </si>
  <si>
    <t xml:space="preserve">5028 - </t>
  </si>
  <si>
    <t xml:space="preserve">5029 - </t>
  </si>
  <si>
    <t xml:space="preserve">5030 - </t>
  </si>
  <si>
    <t xml:space="preserve">5031 - </t>
  </si>
  <si>
    <t xml:space="preserve">5032 - </t>
  </si>
  <si>
    <t xml:space="preserve">5033 - </t>
  </si>
  <si>
    <t xml:space="preserve">5034 - </t>
  </si>
  <si>
    <t xml:space="preserve">5035 - </t>
  </si>
  <si>
    <t xml:space="preserve">5036 - </t>
  </si>
  <si>
    <t xml:space="preserve">5037 - </t>
  </si>
  <si>
    <t xml:space="preserve">5038 - </t>
  </si>
  <si>
    <t xml:space="preserve">5039 - </t>
  </si>
  <si>
    <t xml:space="preserve">5040 - </t>
  </si>
  <si>
    <t xml:space="preserve">5041 - </t>
  </si>
  <si>
    <t xml:space="preserve">5042 - </t>
  </si>
  <si>
    <t xml:space="preserve">5043 - </t>
  </si>
  <si>
    <t xml:space="preserve">5044 - </t>
  </si>
  <si>
    <t xml:space="preserve">5045 - </t>
  </si>
  <si>
    <t xml:space="preserve">5046 - </t>
  </si>
  <si>
    <t xml:space="preserve">5047 - </t>
  </si>
  <si>
    <t xml:space="preserve">5048 - </t>
  </si>
  <si>
    <t xml:space="preserve">5049 - </t>
  </si>
  <si>
    <t xml:space="preserve">5050 - </t>
  </si>
  <si>
    <t xml:space="preserve">5051 - </t>
  </si>
  <si>
    <t xml:space="preserve">5052 - </t>
  </si>
  <si>
    <t xml:space="preserve">5053 - </t>
  </si>
  <si>
    <t xml:space="preserve">5054 - </t>
  </si>
  <si>
    <t xml:space="preserve">5055 - </t>
  </si>
  <si>
    <t xml:space="preserve">5056 - </t>
  </si>
  <si>
    <t xml:space="preserve">5057 - </t>
  </si>
  <si>
    <t xml:space="preserve">5058 - </t>
  </si>
  <si>
    <t xml:space="preserve">5059 - </t>
  </si>
  <si>
    <t xml:space="preserve">5060 - </t>
  </si>
  <si>
    <t xml:space="preserve">5061 - </t>
  </si>
  <si>
    <t xml:space="preserve">5062 - </t>
  </si>
  <si>
    <t xml:space="preserve">5063 - </t>
  </si>
  <si>
    <t xml:space="preserve">5064 - </t>
  </si>
  <si>
    <t xml:space="preserve">5065 - </t>
  </si>
  <si>
    <t xml:space="preserve">5066 - </t>
  </si>
  <si>
    <t xml:space="preserve">5067 - </t>
  </si>
  <si>
    <t xml:space="preserve">5068 - </t>
  </si>
  <si>
    <t xml:space="preserve">5069 - </t>
  </si>
  <si>
    <t xml:space="preserve">5070 - </t>
  </si>
  <si>
    <t xml:space="preserve">5071 - </t>
  </si>
  <si>
    <t xml:space="preserve">5072 - </t>
  </si>
  <si>
    <t xml:space="preserve">5073 - </t>
  </si>
  <si>
    <t xml:space="preserve">5074 - </t>
  </si>
  <si>
    <t xml:space="preserve">5075 - </t>
  </si>
  <si>
    <t xml:space="preserve">5076 - </t>
  </si>
  <si>
    <t xml:space="preserve">5077 - </t>
  </si>
  <si>
    <t xml:space="preserve">5078 - </t>
  </si>
  <si>
    <t xml:space="preserve">5079 - </t>
  </si>
  <si>
    <t xml:space="preserve">5080 - </t>
  </si>
  <si>
    <t xml:space="preserve">5081 - </t>
  </si>
  <si>
    <t xml:space="preserve">5082 - </t>
  </si>
  <si>
    <t xml:space="preserve">5083 - </t>
  </si>
  <si>
    <t xml:space="preserve">5084 - </t>
  </si>
  <si>
    <t xml:space="preserve">5085 - </t>
  </si>
  <si>
    <t xml:space="preserve">5086 - </t>
  </si>
  <si>
    <t xml:space="preserve">5087 - </t>
  </si>
  <si>
    <t xml:space="preserve">5088 - </t>
  </si>
  <si>
    <t xml:space="preserve">5089 - </t>
  </si>
  <si>
    <t xml:space="preserve">5090 - </t>
  </si>
  <si>
    <t xml:space="preserve">5091 - </t>
  </si>
  <si>
    <t xml:space="preserve">5092 - </t>
  </si>
  <si>
    <t xml:space="preserve">5093 - </t>
  </si>
  <si>
    <t xml:space="preserve">5094 - </t>
  </si>
  <si>
    <t xml:space="preserve">5095 - </t>
  </si>
  <si>
    <t xml:space="preserve">5096 - </t>
  </si>
  <si>
    <t xml:space="preserve">5097 - </t>
  </si>
  <si>
    <t xml:space="preserve">5098 - </t>
  </si>
  <si>
    <t xml:space="preserve">5099 - </t>
  </si>
  <si>
    <t xml:space="preserve">5100 - </t>
  </si>
  <si>
    <t xml:space="preserve">5101 - </t>
  </si>
  <si>
    <t xml:space="preserve">5102 - </t>
  </si>
  <si>
    <t xml:space="preserve">5103 - </t>
  </si>
  <si>
    <t xml:space="preserve">5104 - </t>
  </si>
  <si>
    <t xml:space="preserve">5105 - </t>
  </si>
  <si>
    <t xml:space="preserve">5106 - </t>
  </si>
  <si>
    <t xml:space="preserve">5107 - </t>
  </si>
  <si>
    <t xml:space="preserve">5108 - </t>
  </si>
  <si>
    <t xml:space="preserve">5109 - </t>
  </si>
  <si>
    <t xml:space="preserve">5110 - </t>
  </si>
  <si>
    <t xml:space="preserve">5111 - </t>
  </si>
  <si>
    <t xml:space="preserve">5112 - </t>
  </si>
  <si>
    <t xml:space="preserve">5113 - </t>
  </si>
  <si>
    <t xml:space="preserve">5114 - </t>
  </si>
  <si>
    <t xml:space="preserve">5115 - </t>
  </si>
  <si>
    <t xml:space="preserve">5116 - </t>
  </si>
  <si>
    <t xml:space="preserve">5117 - </t>
  </si>
  <si>
    <t xml:space="preserve">5118 - </t>
  </si>
  <si>
    <t xml:space="preserve">5119 - </t>
  </si>
  <si>
    <t xml:space="preserve">5120 - </t>
  </si>
  <si>
    <t xml:space="preserve">5121 - </t>
  </si>
  <si>
    <t xml:space="preserve">5122 - </t>
  </si>
  <si>
    <t xml:space="preserve">5123 - </t>
  </si>
  <si>
    <t xml:space="preserve">5124 - </t>
  </si>
  <si>
    <t xml:space="preserve">5125 - </t>
  </si>
  <si>
    <t xml:space="preserve">5126 - </t>
  </si>
  <si>
    <t xml:space="preserve">5127 - </t>
  </si>
  <si>
    <t xml:space="preserve">5128 - </t>
  </si>
  <si>
    <t xml:space="preserve">5129 - </t>
  </si>
  <si>
    <t xml:space="preserve">5130 - </t>
  </si>
  <si>
    <t xml:space="preserve">5131 - </t>
  </si>
  <si>
    <t xml:space="preserve">5132 - </t>
  </si>
  <si>
    <t xml:space="preserve">5133 - </t>
  </si>
  <si>
    <t xml:space="preserve">5134 - </t>
  </si>
  <si>
    <t xml:space="preserve">5135 - </t>
  </si>
  <si>
    <t xml:space="preserve">5136 - </t>
  </si>
  <si>
    <t xml:space="preserve">5137 - </t>
  </si>
  <si>
    <t xml:space="preserve">5138 - </t>
  </si>
  <si>
    <t xml:space="preserve">5139 - </t>
  </si>
  <si>
    <t xml:space="preserve">5140 - </t>
  </si>
  <si>
    <t xml:space="preserve">5141 - </t>
  </si>
  <si>
    <t xml:space="preserve">5142 - </t>
  </si>
  <si>
    <t xml:space="preserve">5143 - </t>
  </si>
  <si>
    <t xml:space="preserve">5144 - </t>
  </si>
  <si>
    <t xml:space="preserve">5145 - </t>
  </si>
  <si>
    <t xml:space="preserve">5146 - </t>
  </si>
  <si>
    <t xml:space="preserve">5147 - </t>
  </si>
  <si>
    <t xml:space="preserve">5148 - </t>
  </si>
  <si>
    <t xml:space="preserve">5149 - </t>
  </si>
  <si>
    <t xml:space="preserve">5150 - </t>
  </si>
  <si>
    <t xml:space="preserve">5151 - </t>
  </si>
  <si>
    <t xml:space="preserve">5152 - </t>
  </si>
  <si>
    <t xml:space="preserve">5153 - </t>
  </si>
  <si>
    <t xml:space="preserve">5154 - </t>
  </si>
  <si>
    <t xml:space="preserve">5155 - </t>
  </si>
  <si>
    <t xml:space="preserve">5156 - </t>
  </si>
  <si>
    <t xml:space="preserve">5157 - </t>
  </si>
  <si>
    <t xml:space="preserve">5158 - </t>
  </si>
  <si>
    <t xml:space="preserve">5159 - </t>
  </si>
  <si>
    <t xml:space="preserve">5160 - </t>
  </si>
  <si>
    <t xml:space="preserve">5161 - </t>
  </si>
  <si>
    <t xml:space="preserve">5162 - </t>
  </si>
  <si>
    <t xml:space="preserve">5163 - </t>
  </si>
  <si>
    <t xml:space="preserve">5164 - </t>
  </si>
  <si>
    <t xml:space="preserve">5165 - </t>
  </si>
  <si>
    <t xml:space="preserve">5166 - </t>
  </si>
  <si>
    <t xml:space="preserve">5167 - </t>
  </si>
  <si>
    <t xml:space="preserve">5168 - </t>
  </si>
  <si>
    <t xml:space="preserve">5169 - </t>
  </si>
  <si>
    <t xml:space="preserve">5170 - </t>
  </si>
  <si>
    <t xml:space="preserve">5171 - </t>
  </si>
  <si>
    <t xml:space="preserve">5172 - </t>
  </si>
  <si>
    <t xml:space="preserve">5173 - </t>
  </si>
  <si>
    <t xml:space="preserve">5174 - </t>
  </si>
  <si>
    <t xml:space="preserve">5175 - </t>
  </si>
  <si>
    <t xml:space="preserve">5176 - </t>
  </si>
  <si>
    <t xml:space="preserve">5177 - </t>
  </si>
  <si>
    <t xml:space="preserve">5178 - </t>
  </si>
  <si>
    <t xml:space="preserve">5179 - </t>
  </si>
  <si>
    <t xml:space="preserve">5180 - </t>
  </si>
  <si>
    <t xml:space="preserve">5181 - </t>
  </si>
  <si>
    <t xml:space="preserve">5182 - </t>
  </si>
  <si>
    <t xml:space="preserve">5183 - </t>
  </si>
  <si>
    <t xml:space="preserve">5184 - </t>
  </si>
  <si>
    <t xml:space="preserve">5185 - </t>
  </si>
  <si>
    <t xml:space="preserve">5186 - </t>
  </si>
  <si>
    <t xml:space="preserve">5187 - </t>
  </si>
  <si>
    <t xml:space="preserve">5188 - </t>
  </si>
  <si>
    <t xml:space="preserve">5189 - </t>
  </si>
  <si>
    <t xml:space="preserve">5190 - </t>
  </si>
  <si>
    <t xml:space="preserve">5191 - </t>
  </si>
  <si>
    <t xml:space="preserve">5192 - </t>
  </si>
  <si>
    <t xml:space="preserve">5193 - </t>
  </si>
  <si>
    <t xml:space="preserve">5194 - </t>
  </si>
  <si>
    <t xml:space="preserve">5195 - </t>
  </si>
  <si>
    <t xml:space="preserve">5196 - </t>
  </si>
  <si>
    <t xml:space="preserve">5197 - </t>
  </si>
  <si>
    <t xml:space="preserve">5198 - </t>
  </si>
  <si>
    <t xml:space="preserve">5199 - </t>
  </si>
  <si>
    <t xml:space="preserve">5200 - </t>
  </si>
  <si>
    <t xml:space="preserve">5201 - </t>
  </si>
  <si>
    <t xml:space="preserve">5202 - </t>
  </si>
  <si>
    <t xml:space="preserve">5203 - </t>
  </si>
  <si>
    <t xml:space="preserve">5204 - </t>
  </si>
  <si>
    <t xml:space="preserve">5205 - </t>
  </si>
  <si>
    <t xml:space="preserve">5206 - </t>
  </si>
  <si>
    <t xml:space="preserve">5207 - </t>
  </si>
  <si>
    <t xml:space="preserve">5208 - </t>
  </si>
  <si>
    <t xml:space="preserve">5209 - </t>
  </si>
  <si>
    <t xml:space="preserve">5210 - </t>
  </si>
  <si>
    <t xml:space="preserve">5211 - </t>
  </si>
  <si>
    <t xml:space="preserve">5212 - </t>
  </si>
  <si>
    <t xml:space="preserve">5213 - </t>
  </si>
  <si>
    <t xml:space="preserve">5214 - </t>
  </si>
  <si>
    <t xml:space="preserve">5215 - </t>
  </si>
  <si>
    <t xml:space="preserve">5216 - </t>
  </si>
  <si>
    <t xml:space="preserve">5217 - </t>
  </si>
  <si>
    <t xml:space="preserve">5218 - </t>
  </si>
  <si>
    <t xml:space="preserve">5219 - </t>
  </si>
  <si>
    <t xml:space="preserve">5220 - </t>
  </si>
  <si>
    <t xml:space="preserve">5221 - </t>
  </si>
  <si>
    <t xml:space="preserve">5222 - </t>
  </si>
  <si>
    <t xml:space="preserve">5223 - </t>
  </si>
  <si>
    <t xml:space="preserve">5224 - </t>
  </si>
  <si>
    <t xml:space="preserve">5225 - </t>
  </si>
  <si>
    <t xml:space="preserve">5226 - </t>
  </si>
  <si>
    <t xml:space="preserve">5227 - </t>
  </si>
  <si>
    <t xml:space="preserve">5228 - </t>
  </si>
  <si>
    <t xml:space="preserve">5229 - </t>
  </si>
  <si>
    <t xml:space="preserve">5230 - </t>
  </si>
  <si>
    <t xml:space="preserve">5231 - </t>
  </si>
  <si>
    <t xml:space="preserve">5232 - </t>
  </si>
  <si>
    <t xml:space="preserve">5233 - </t>
  </si>
  <si>
    <t xml:space="preserve">5234 - </t>
  </si>
  <si>
    <t xml:space="preserve">5235 - </t>
  </si>
  <si>
    <t xml:space="preserve">5236 - </t>
  </si>
  <si>
    <t xml:space="preserve">5237 - </t>
  </si>
  <si>
    <t xml:space="preserve">5238 - </t>
  </si>
  <si>
    <t xml:space="preserve">5239 - </t>
  </si>
  <si>
    <t xml:space="preserve">5240 - </t>
  </si>
  <si>
    <t xml:space="preserve">5241 - </t>
  </si>
  <si>
    <t xml:space="preserve">5242 - </t>
  </si>
  <si>
    <t xml:space="preserve">5243 - </t>
  </si>
  <si>
    <t xml:space="preserve">5244 - </t>
  </si>
  <si>
    <t xml:space="preserve">5245 - </t>
  </si>
  <si>
    <t xml:space="preserve">5246 - </t>
  </si>
  <si>
    <t xml:space="preserve">5247 - </t>
  </si>
  <si>
    <t xml:space="preserve">5248 - </t>
  </si>
  <si>
    <t xml:space="preserve">5249 - </t>
  </si>
  <si>
    <t xml:space="preserve">5250 - </t>
  </si>
  <si>
    <t xml:space="preserve">5251 - </t>
  </si>
  <si>
    <t xml:space="preserve">5252 - </t>
  </si>
  <si>
    <t xml:space="preserve">5253 - </t>
  </si>
  <si>
    <t xml:space="preserve">5254 - </t>
  </si>
  <si>
    <t xml:space="preserve">5255 - </t>
  </si>
  <si>
    <t xml:space="preserve">5256 - </t>
  </si>
  <si>
    <t xml:space="preserve">5257 - </t>
  </si>
  <si>
    <t xml:space="preserve">5258 - </t>
  </si>
  <si>
    <t xml:space="preserve">5259 - </t>
  </si>
  <si>
    <t xml:space="preserve">5260 - </t>
  </si>
  <si>
    <t xml:space="preserve">5261 - </t>
  </si>
  <si>
    <t xml:space="preserve">5262 - </t>
  </si>
  <si>
    <t xml:space="preserve">5263 - </t>
  </si>
  <si>
    <t xml:space="preserve">5264 - </t>
  </si>
  <si>
    <t xml:space="preserve">5265 - </t>
  </si>
  <si>
    <t xml:space="preserve">5266 - </t>
  </si>
  <si>
    <t xml:space="preserve">5267 - </t>
  </si>
  <si>
    <t xml:space="preserve">5268 - </t>
  </si>
  <si>
    <t xml:space="preserve">5269 - </t>
  </si>
  <si>
    <t xml:space="preserve">5270 - </t>
  </si>
  <si>
    <t xml:space="preserve">5271 - </t>
  </si>
  <si>
    <t xml:space="preserve">5272 - </t>
  </si>
  <si>
    <t xml:space="preserve">5273 - </t>
  </si>
  <si>
    <t xml:space="preserve">5274 - </t>
  </si>
  <si>
    <t xml:space="preserve">5275 - </t>
  </si>
  <si>
    <t xml:space="preserve">5276 - </t>
  </si>
  <si>
    <t xml:space="preserve">5277 - </t>
  </si>
  <si>
    <t xml:space="preserve">5278 - </t>
  </si>
  <si>
    <t xml:space="preserve">5279 - </t>
  </si>
  <si>
    <t xml:space="preserve">5280 - </t>
  </si>
  <si>
    <t xml:space="preserve">5281 - </t>
  </si>
  <si>
    <t xml:space="preserve">5282 - </t>
  </si>
  <si>
    <t xml:space="preserve">5283 - </t>
  </si>
  <si>
    <t xml:space="preserve">5284 - </t>
  </si>
  <si>
    <t xml:space="preserve">5285 - </t>
  </si>
  <si>
    <t xml:space="preserve">5286 - </t>
  </si>
  <si>
    <t xml:space="preserve">5287 - </t>
  </si>
  <si>
    <t xml:space="preserve">5288 - </t>
  </si>
  <si>
    <t xml:space="preserve">5289 - </t>
  </si>
  <si>
    <t xml:space="preserve">5290 - </t>
  </si>
  <si>
    <t xml:space="preserve">5291 - </t>
  </si>
  <si>
    <t xml:space="preserve">5292 - </t>
  </si>
  <si>
    <t xml:space="preserve">5293 - </t>
  </si>
  <si>
    <t xml:space="preserve">5294 - </t>
  </si>
  <si>
    <t xml:space="preserve">5295 - </t>
  </si>
  <si>
    <t xml:space="preserve">5296 - </t>
  </si>
  <si>
    <t xml:space="preserve">5297 - </t>
  </si>
  <si>
    <t xml:space="preserve">5298 - </t>
  </si>
  <si>
    <t xml:space="preserve">5299 - </t>
  </si>
  <si>
    <t xml:space="preserve">5300 - </t>
  </si>
  <si>
    <t xml:space="preserve">5301 - </t>
  </si>
  <si>
    <t xml:space="preserve">5302 - </t>
  </si>
  <si>
    <t xml:space="preserve">5303 - </t>
  </si>
  <si>
    <t xml:space="preserve">5304 - </t>
  </si>
  <si>
    <t xml:space="preserve">5305 - </t>
  </si>
  <si>
    <t xml:space="preserve">5306 - </t>
  </si>
  <si>
    <t xml:space="preserve">5307 - </t>
  </si>
  <si>
    <t xml:space="preserve">5308 - </t>
  </si>
  <si>
    <t xml:space="preserve">5309 - </t>
  </si>
  <si>
    <t xml:space="preserve">5310 - </t>
  </si>
  <si>
    <t xml:space="preserve">5311 - </t>
  </si>
  <si>
    <t xml:space="preserve">5312 - </t>
  </si>
  <si>
    <t xml:space="preserve">5313 - </t>
  </si>
  <si>
    <t xml:space="preserve">5314 - </t>
  </si>
  <si>
    <t xml:space="preserve">5315 - </t>
  </si>
  <si>
    <t xml:space="preserve">5316 - </t>
  </si>
  <si>
    <t xml:space="preserve">5317 - </t>
  </si>
  <si>
    <t xml:space="preserve">5318 - </t>
  </si>
  <si>
    <t xml:space="preserve">5319 - </t>
  </si>
  <si>
    <t xml:space="preserve">5320 - </t>
  </si>
  <si>
    <t xml:space="preserve">5321 - </t>
  </si>
  <si>
    <t xml:space="preserve">5322 - </t>
  </si>
  <si>
    <t xml:space="preserve">5323 - </t>
  </si>
  <si>
    <t xml:space="preserve">5324 - </t>
  </si>
  <si>
    <t xml:space="preserve">5325 - </t>
  </si>
  <si>
    <t xml:space="preserve">5326 - </t>
  </si>
  <si>
    <t xml:space="preserve">5327 - </t>
  </si>
  <si>
    <t xml:space="preserve">5328 - </t>
  </si>
  <si>
    <t xml:space="preserve">5329 - </t>
  </si>
  <si>
    <t xml:space="preserve">5330 - </t>
  </si>
  <si>
    <t xml:space="preserve">5331 - </t>
  </si>
  <si>
    <t xml:space="preserve">5332 - </t>
  </si>
  <si>
    <t xml:space="preserve">5333 - </t>
  </si>
  <si>
    <t xml:space="preserve">5334 - </t>
  </si>
  <si>
    <t xml:space="preserve">5335 - </t>
  </si>
  <si>
    <t xml:space="preserve">5336 - </t>
  </si>
  <si>
    <t xml:space="preserve">5337 - </t>
  </si>
  <si>
    <t xml:space="preserve">5338 - </t>
  </si>
  <si>
    <t xml:space="preserve">5339 - </t>
  </si>
  <si>
    <t xml:space="preserve">5340 - </t>
  </si>
  <si>
    <t xml:space="preserve">5341 - </t>
  </si>
  <si>
    <t xml:space="preserve">5342 - </t>
  </si>
  <si>
    <t xml:space="preserve">5343 - </t>
  </si>
  <si>
    <t xml:space="preserve">5344 - </t>
  </si>
  <si>
    <t xml:space="preserve">5345 - </t>
  </si>
  <si>
    <t xml:space="preserve">5346 - </t>
  </si>
  <si>
    <t xml:space="preserve">5347 - </t>
  </si>
  <si>
    <t xml:space="preserve">5348 - </t>
  </si>
  <si>
    <t xml:space="preserve">5349 - </t>
  </si>
  <si>
    <t xml:space="preserve">5350 - </t>
  </si>
  <si>
    <t xml:space="preserve">5351 - </t>
  </si>
  <si>
    <t xml:space="preserve">5352 - </t>
  </si>
  <si>
    <t xml:space="preserve">5353 - </t>
  </si>
  <si>
    <t xml:space="preserve">5354 - </t>
  </si>
  <si>
    <t xml:space="preserve">5355 - </t>
  </si>
  <si>
    <t xml:space="preserve">5356 - </t>
  </si>
  <si>
    <t xml:space="preserve">5357 - </t>
  </si>
  <si>
    <t xml:space="preserve">5358 - </t>
  </si>
  <si>
    <t xml:space="preserve">5359 - </t>
  </si>
  <si>
    <t xml:space="preserve">5360 - </t>
  </si>
  <si>
    <t xml:space="preserve">5361 - </t>
  </si>
  <si>
    <t xml:space="preserve">5362 - </t>
  </si>
  <si>
    <t xml:space="preserve">5363 - </t>
  </si>
  <si>
    <t xml:space="preserve">5364 - </t>
  </si>
  <si>
    <t xml:space="preserve">5365 - </t>
  </si>
  <si>
    <t xml:space="preserve">5366 - </t>
  </si>
  <si>
    <t xml:space="preserve">5367 - </t>
  </si>
  <si>
    <t xml:space="preserve">5368 - </t>
  </si>
  <si>
    <t xml:space="preserve">5369 - </t>
  </si>
  <si>
    <t xml:space="preserve">5370 - </t>
  </si>
  <si>
    <t xml:space="preserve">5371 - </t>
  </si>
  <si>
    <t xml:space="preserve">5372 - </t>
  </si>
  <si>
    <t xml:space="preserve">5373 - </t>
  </si>
  <si>
    <t xml:space="preserve">5374 - </t>
  </si>
  <si>
    <t xml:space="preserve">5375 - </t>
  </si>
  <si>
    <t xml:space="preserve">5376 - </t>
  </si>
  <si>
    <t xml:space="preserve">5377 - </t>
  </si>
  <si>
    <t xml:space="preserve">5378 - </t>
  </si>
  <si>
    <t xml:space="preserve">5379 - </t>
  </si>
  <si>
    <t xml:space="preserve">5380 - </t>
  </si>
  <si>
    <t xml:space="preserve">5381 - </t>
  </si>
  <si>
    <t xml:space="preserve">5382 - </t>
  </si>
  <si>
    <t xml:space="preserve">5383 - </t>
  </si>
  <si>
    <t xml:space="preserve">5384 - </t>
  </si>
  <si>
    <t xml:space="preserve">5385 - </t>
  </si>
  <si>
    <t xml:space="preserve">5386 - </t>
  </si>
  <si>
    <t xml:space="preserve">5387 - </t>
  </si>
  <si>
    <t xml:space="preserve">5388 - </t>
  </si>
  <si>
    <t xml:space="preserve">5389 - </t>
  </si>
  <si>
    <t xml:space="preserve">5390 - </t>
  </si>
  <si>
    <t xml:space="preserve">5391 - </t>
  </si>
  <si>
    <t xml:space="preserve">5392 - </t>
  </si>
  <si>
    <t xml:space="preserve">5393 - </t>
  </si>
  <si>
    <t xml:space="preserve">5394 - </t>
  </si>
  <si>
    <t xml:space="preserve">5395 - </t>
  </si>
  <si>
    <t xml:space="preserve">5396 - </t>
  </si>
  <si>
    <t xml:space="preserve">5397 - </t>
  </si>
  <si>
    <t xml:space="preserve">5398 - </t>
  </si>
  <si>
    <t xml:space="preserve">5399 - </t>
  </si>
  <si>
    <t xml:space="preserve">5400 - </t>
  </si>
  <si>
    <t xml:space="preserve">5401 - </t>
  </si>
  <si>
    <t xml:space="preserve">5402 - </t>
  </si>
  <si>
    <t xml:space="preserve">5403 - </t>
  </si>
  <si>
    <t xml:space="preserve">5404 - </t>
  </si>
  <si>
    <t xml:space="preserve">5405 - </t>
  </si>
  <si>
    <t xml:space="preserve">5406 - </t>
  </si>
  <si>
    <t xml:space="preserve">5407 - </t>
  </si>
  <si>
    <t xml:space="preserve">5408 - </t>
  </si>
  <si>
    <t xml:space="preserve">5409 - </t>
  </si>
  <si>
    <t xml:space="preserve">5410 - </t>
  </si>
  <si>
    <t xml:space="preserve">5411 - </t>
  </si>
  <si>
    <t xml:space="preserve">5412 - </t>
  </si>
  <si>
    <t xml:space="preserve">5413 - </t>
  </si>
  <si>
    <t xml:space="preserve">5414 - </t>
  </si>
  <si>
    <t xml:space="preserve">5415 - </t>
  </si>
  <si>
    <t xml:space="preserve">5416 - </t>
  </si>
  <si>
    <t xml:space="preserve">5417 - </t>
  </si>
  <si>
    <t xml:space="preserve">5418 - </t>
  </si>
  <si>
    <t xml:space="preserve">5419 - </t>
  </si>
  <si>
    <t xml:space="preserve">5420 - </t>
  </si>
  <si>
    <t xml:space="preserve">5421 - </t>
  </si>
  <si>
    <t xml:space="preserve">5422 - </t>
  </si>
  <si>
    <t xml:space="preserve">5423 - </t>
  </si>
  <si>
    <t xml:space="preserve">5424 - </t>
  </si>
  <si>
    <t xml:space="preserve">5425 - </t>
  </si>
  <si>
    <t xml:space="preserve">5426 - </t>
  </si>
  <si>
    <t xml:space="preserve">5427 - </t>
  </si>
  <si>
    <t xml:space="preserve">5428 - </t>
  </si>
  <si>
    <t xml:space="preserve">5429 - </t>
  </si>
  <si>
    <t xml:space="preserve">5430 - </t>
  </si>
  <si>
    <t xml:space="preserve">5431 - </t>
  </si>
  <si>
    <t xml:space="preserve">5432 - </t>
  </si>
  <si>
    <t xml:space="preserve">5433 - </t>
  </si>
  <si>
    <t xml:space="preserve">5434 - </t>
  </si>
  <si>
    <t xml:space="preserve">5435 - </t>
  </si>
  <si>
    <t xml:space="preserve">5436 - </t>
  </si>
  <si>
    <t xml:space="preserve">5437 - </t>
  </si>
  <si>
    <t xml:space="preserve">5438 - </t>
  </si>
  <si>
    <t xml:space="preserve">5439 - </t>
  </si>
  <si>
    <t xml:space="preserve">5440 - </t>
  </si>
  <si>
    <t xml:space="preserve">5441 - </t>
  </si>
  <si>
    <t xml:space="preserve">5442 - </t>
  </si>
  <si>
    <t xml:space="preserve">5443 - </t>
  </si>
  <si>
    <t xml:space="preserve">5444 - </t>
  </si>
  <si>
    <t xml:space="preserve">5445 - </t>
  </si>
  <si>
    <t xml:space="preserve">5446 - </t>
  </si>
  <si>
    <t xml:space="preserve">5447 - </t>
  </si>
  <si>
    <t xml:space="preserve">5448 - </t>
  </si>
  <si>
    <t xml:space="preserve">5449 - </t>
  </si>
  <si>
    <t xml:space="preserve">5450 - </t>
  </si>
  <si>
    <t xml:space="preserve">5451 - </t>
  </si>
  <si>
    <t xml:space="preserve">5452 - </t>
  </si>
  <si>
    <t xml:space="preserve">5453 - </t>
  </si>
  <si>
    <t xml:space="preserve">5454 - </t>
  </si>
  <si>
    <t xml:space="preserve">5455 - </t>
  </si>
  <si>
    <t xml:space="preserve">5456 - </t>
  </si>
  <si>
    <t xml:space="preserve">5457 - </t>
  </si>
  <si>
    <t xml:space="preserve">5458 - </t>
  </si>
  <si>
    <t xml:space="preserve">5459 - </t>
  </si>
  <si>
    <t xml:space="preserve">5460 - </t>
  </si>
  <si>
    <t xml:space="preserve">5461 - </t>
  </si>
  <si>
    <t xml:space="preserve">5462 - </t>
  </si>
  <si>
    <t xml:space="preserve">5463 - </t>
  </si>
  <si>
    <t xml:space="preserve">5464 - </t>
  </si>
  <si>
    <t xml:space="preserve">5465 - </t>
  </si>
  <si>
    <t xml:space="preserve">5466 - </t>
  </si>
  <si>
    <t xml:space="preserve">5467 - </t>
  </si>
  <si>
    <t xml:space="preserve">5468 - </t>
  </si>
  <si>
    <t xml:space="preserve">5469 - </t>
  </si>
  <si>
    <t xml:space="preserve">5470 - </t>
  </si>
  <si>
    <t xml:space="preserve">5471 - </t>
  </si>
  <si>
    <t xml:space="preserve">5472 - </t>
  </si>
  <si>
    <t xml:space="preserve">5473 - </t>
  </si>
  <si>
    <t xml:space="preserve">5474 - </t>
  </si>
  <si>
    <t xml:space="preserve">5475 - </t>
  </si>
  <si>
    <t xml:space="preserve">5476 - </t>
  </si>
  <si>
    <t xml:space="preserve">5477 - </t>
  </si>
  <si>
    <t xml:space="preserve">5478 - </t>
  </si>
  <si>
    <t xml:space="preserve">5479 - </t>
  </si>
  <si>
    <t xml:space="preserve">5480 - </t>
  </si>
  <si>
    <t xml:space="preserve">5481 - </t>
  </si>
  <si>
    <t xml:space="preserve">5482 - </t>
  </si>
  <si>
    <t xml:space="preserve">5483 - </t>
  </si>
  <si>
    <t xml:space="preserve">5484 - </t>
  </si>
  <si>
    <t xml:space="preserve">5485 - </t>
  </si>
  <si>
    <t xml:space="preserve">5486 - </t>
  </si>
  <si>
    <t xml:space="preserve">5487 - </t>
  </si>
  <si>
    <t xml:space="preserve">5488 - </t>
  </si>
  <si>
    <t xml:space="preserve">5489 - </t>
  </si>
  <si>
    <t xml:space="preserve">5490 - </t>
  </si>
  <si>
    <t xml:space="preserve">5491 - </t>
  </si>
  <si>
    <t xml:space="preserve">5492 - </t>
  </si>
  <si>
    <t xml:space="preserve">5493 - </t>
  </si>
  <si>
    <t xml:space="preserve">5494 - </t>
  </si>
  <si>
    <t xml:space="preserve">5495 - </t>
  </si>
  <si>
    <t xml:space="preserve">5496 - </t>
  </si>
  <si>
    <t xml:space="preserve">5497 - </t>
  </si>
  <si>
    <t xml:space="preserve">5498 - </t>
  </si>
  <si>
    <t xml:space="preserve">5499 - </t>
  </si>
  <si>
    <t xml:space="preserve">5500 - </t>
  </si>
  <si>
    <t xml:space="preserve">5501 - </t>
  </si>
  <si>
    <t xml:space="preserve">5502 - </t>
  </si>
  <si>
    <t xml:space="preserve">5503 - </t>
  </si>
  <si>
    <t xml:space="preserve">5504 - </t>
  </si>
  <si>
    <t xml:space="preserve">5505 - </t>
  </si>
  <si>
    <t xml:space="preserve">5506 - </t>
  </si>
  <si>
    <t xml:space="preserve">5507 - </t>
  </si>
  <si>
    <t xml:space="preserve">5508 - </t>
  </si>
  <si>
    <t xml:space="preserve">5509 - </t>
  </si>
  <si>
    <t xml:space="preserve">5510 - </t>
  </si>
  <si>
    <t xml:space="preserve">5511 - </t>
  </si>
  <si>
    <t xml:space="preserve">5512 - </t>
  </si>
  <si>
    <t xml:space="preserve">5513 - </t>
  </si>
  <si>
    <t xml:space="preserve">5514 - </t>
  </si>
  <si>
    <t xml:space="preserve">5515 - </t>
  </si>
  <si>
    <t xml:space="preserve">5516 - </t>
  </si>
  <si>
    <t xml:space="preserve">5517 - </t>
  </si>
  <si>
    <t xml:space="preserve">5518 - </t>
  </si>
  <si>
    <t xml:space="preserve">5519 - </t>
  </si>
  <si>
    <t xml:space="preserve">5520 - </t>
  </si>
  <si>
    <t xml:space="preserve">5521 - </t>
  </si>
  <si>
    <t xml:space="preserve">5522 - </t>
  </si>
  <si>
    <t xml:space="preserve">5523 - </t>
  </si>
  <si>
    <t xml:space="preserve">5524 - </t>
  </si>
  <si>
    <t xml:space="preserve">5525 - </t>
  </si>
  <si>
    <t xml:space="preserve">5526 - </t>
  </si>
  <si>
    <t xml:space="preserve">5527 - </t>
  </si>
  <si>
    <t xml:space="preserve">5528 - </t>
  </si>
  <si>
    <t xml:space="preserve">5529 - </t>
  </si>
  <si>
    <t xml:space="preserve">5530 - </t>
  </si>
  <si>
    <t xml:space="preserve">5531 - </t>
  </si>
  <si>
    <t xml:space="preserve">5532 - </t>
  </si>
  <si>
    <t xml:space="preserve">5533 - </t>
  </si>
  <si>
    <t xml:space="preserve">5534 - </t>
  </si>
  <si>
    <t xml:space="preserve">5535 - </t>
  </si>
  <si>
    <t xml:space="preserve">5536 - </t>
  </si>
  <si>
    <t xml:space="preserve">5537 - </t>
  </si>
  <si>
    <t xml:space="preserve">5538 - </t>
  </si>
  <si>
    <t xml:space="preserve">5539 - </t>
  </si>
  <si>
    <t xml:space="preserve">5540 - </t>
  </si>
  <si>
    <t xml:space="preserve">5541 - </t>
  </si>
  <si>
    <t xml:space="preserve">5542 - </t>
  </si>
  <si>
    <t xml:space="preserve">5543 - </t>
  </si>
  <si>
    <t xml:space="preserve">5544 - </t>
  </si>
  <si>
    <t xml:space="preserve">5545 - </t>
  </si>
  <si>
    <t xml:space="preserve">5546 - </t>
  </si>
  <si>
    <t xml:space="preserve">5547 - </t>
  </si>
  <si>
    <t xml:space="preserve">5548 - </t>
  </si>
  <si>
    <t xml:space="preserve">5549 - </t>
  </si>
  <si>
    <t xml:space="preserve">5550 - </t>
  </si>
  <si>
    <t xml:space="preserve">5551 - </t>
  </si>
  <si>
    <t xml:space="preserve">5552 - </t>
  </si>
  <si>
    <t xml:space="preserve">5553 - </t>
  </si>
  <si>
    <t xml:space="preserve">5554 - </t>
  </si>
  <si>
    <t xml:space="preserve">5555 - </t>
  </si>
  <si>
    <t xml:space="preserve">5556 - </t>
  </si>
  <si>
    <t xml:space="preserve">5557 - </t>
  </si>
  <si>
    <t xml:space="preserve">5558 - </t>
  </si>
  <si>
    <t xml:space="preserve">5559 - </t>
  </si>
  <si>
    <t xml:space="preserve">5560 - </t>
  </si>
  <si>
    <t xml:space="preserve">5561 - </t>
  </si>
  <si>
    <t xml:space="preserve">5562 - </t>
  </si>
  <si>
    <t xml:space="preserve">5563 - </t>
  </si>
  <si>
    <t xml:space="preserve">5564 - </t>
  </si>
  <si>
    <t xml:space="preserve">5565 - </t>
  </si>
  <si>
    <t xml:space="preserve">5566 - </t>
  </si>
  <si>
    <t xml:space="preserve">5567 - </t>
  </si>
  <si>
    <t xml:space="preserve">5568 - </t>
  </si>
  <si>
    <t xml:space="preserve">5569 - </t>
  </si>
  <si>
    <t xml:space="preserve">5570 - </t>
  </si>
  <si>
    <t xml:space="preserve">5571 - </t>
  </si>
  <si>
    <t xml:space="preserve">5572 - </t>
  </si>
  <si>
    <t xml:space="preserve">5573 - </t>
  </si>
  <si>
    <t xml:space="preserve">5574 - </t>
  </si>
  <si>
    <t xml:space="preserve">5575 - </t>
  </si>
  <si>
    <t xml:space="preserve">5576 - </t>
  </si>
  <si>
    <t xml:space="preserve">5577 - </t>
  </si>
  <si>
    <t xml:space="preserve">5578 - </t>
  </si>
  <si>
    <t xml:space="preserve">5579 - </t>
  </si>
  <si>
    <t xml:space="preserve">5580 - </t>
  </si>
  <si>
    <t xml:space="preserve">5581 - </t>
  </si>
  <si>
    <t xml:space="preserve">5582 - </t>
  </si>
  <si>
    <t xml:space="preserve">5583 - </t>
  </si>
  <si>
    <t xml:space="preserve">5584 - </t>
  </si>
  <si>
    <t xml:space="preserve">5585 - </t>
  </si>
  <si>
    <t xml:space="preserve">5586 - </t>
  </si>
  <si>
    <t xml:space="preserve">5587 - </t>
  </si>
  <si>
    <t xml:space="preserve">5588 - </t>
  </si>
  <si>
    <t xml:space="preserve">5589 - </t>
  </si>
  <si>
    <t xml:space="preserve">5590 - </t>
  </si>
  <si>
    <t xml:space="preserve">5591 - </t>
  </si>
  <si>
    <t xml:space="preserve">5592 - </t>
  </si>
  <si>
    <t xml:space="preserve">5593 - </t>
  </si>
  <si>
    <t xml:space="preserve">5594 - </t>
  </si>
  <si>
    <t xml:space="preserve">5595 - </t>
  </si>
  <si>
    <t xml:space="preserve">5596 - </t>
  </si>
  <si>
    <t xml:space="preserve">5597 - </t>
  </si>
  <si>
    <t xml:space="preserve">5598 - </t>
  </si>
  <si>
    <t xml:space="preserve">5599 - </t>
  </si>
  <si>
    <t xml:space="preserve">5600 - </t>
  </si>
  <si>
    <t xml:space="preserve">5601 - </t>
  </si>
  <si>
    <t xml:space="preserve">5602 - </t>
  </si>
  <si>
    <t xml:space="preserve">5603 - </t>
  </si>
  <si>
    <t xml:space="preserve">5604 - </t>
  </si>
  <si>
    <t xml:space="preserve">5605 - </t>
  </si>
  <si>
    <t xml:space="preserve">5606 - </t>
  </si>
  <si>
    <t xml:space="preserve">5607 - </t>
  </si>
  <si>
    <t xml:space="preserve">5608 - </t>
  </si>
  <si>
    <t xml:space="preserve">5609 - </t>
  </si>
  <si>
    <t xml:space="preserve">5610 - </t>
  </si>
  <si>
    <t xml:space="preserve">5611 - </t>
  </si>
  <si>
    <t xml:space="preserve">5612 - </t>
  </si>
  <si>
    <t xml:space="preserve">5613 - </t>
  </si>
  <si>
    <t xml:space="preserve">5614 - </t>
  </si>
  <si>
    <t xml:space="preserve">5615 - </t>
  </si>
  <si>
    <t xml:space="preserve">5616 - </t>
  </si>
  <si>
    <t xml:space="preserve">5617 - </t>
  </si>
  <si>
    <t xml:space="preserve">5618 - </t>
  </si>
  <si>
    <t xml:space="preserve">5619 - </t>
  </si>
  <si>
    <t xml:space="preserve">5620 - </t>
  </si>
  <si>
    <t xml:space="preserve">5621 - </t>
  </si>
  <si>
    <t xml:space="preserve">5622 - </t>
  </si>
  <si>
    <t xml:space="preserve">5623 - </t>
  </si>
  <si>
    <t xml:space="preserve">5624 - </t>
  </si>
  <si>
    <t xml:space="preserve">5625 - </t>
  </si>
  <si>
    <t xml:space="preserve">5626 - </t>
  </si>
  <si>
    <t xml:space="preserve">5627 - </t>
  </si>
  <si>
    <t xml:space="preserve">5628 - </t>
  </si>
  <si>
    <t xml:space="preserve">5629 - </t>
  </si>
  <si>
    <t xml:space="preserve">5630 - </t>
  </si>
  <si>
    <t xml:space="preserve">5631 - </t>
  </si>
  <si>
    <t xml:space="preserve">5632 - </t>
  </si>
  <si>
    <t xml:space="preserve">5633 - </t>
  </si>
  <si>
    <t xml:space="preserve">5634 - </t>
  </si>
  <si>
    <t xml:space="preserve">5635 - </t>
  </si>
  <si>
    <t xml:space="preserve">5636 - </t>
  </si>
  <si>
    <t xml:space="preserve">5637 - </t>
  </si>
  <si>
    <t xml:space="preserve">5638 - </t>
  </si>
  <si>
    <t xml:space="preserve">5639 - </t>
  </si>
  <si>
    <t xml:space="preserve">5640 - </t>
  </si>
  <si>
    <t xml:space="preserve">5641 - </t>
  </si>
  <si>
    <t xml:space="preserve">5642 - </t>
  </si>
  <si>
    <t xml:space="preserve">5643 - </t>
  </si>
  <si>
    <t xml:space="preserve">5644 - </t>
  </si>
  <si>
    <t xml:space="preserve">5645 - </t>
  </si>
  <si>
    <t xml:space="preserve">5646 - </t>
  </si>
  <si>
    <t xml:space="preserve">5647 - </t>
  </si>
  <si>
    <t xml:space="preserve">5648 - </t>
  </si>
  <si>
    <t xml:space="preserve">5649 - </t>
  </si>
  <si>
    <t xml:space="preserve">5650 - </t>
  </si>
  <si>
    <t xml:space="preserve">5651 - </t>
  </si>
  <si>
    <t xml:space="preserve">5652 - </t>
  </si>
  <si>
    <t xml:space="preserve">5653 - </t>
  </si>
  <si>
    <t xml:space="preserve">5654 - </t>
  </si>
  <si>
    <t xml:space="preserve">5655 - </t>
  </si>
  <si>
    <t xml:space="preserve">5656 - </t>
  </si>
  <si>
    <t xml:space="preserve">5657 - </t>
  </si>
  <si>
    <t xml:space="preserve">5658 - </t>
  </si>
  <si>
    <t xml:space="preserve">5659 - </t>
  </si>
  <si>
    <t xml:space="preserve">5660 - </t>
  </si>
  <si>
    <t xml:space="preserve">5661 - </t>
  </si>
  <si>
    <t xml:space="preserve">5662 - </t>
  </si>
  <si>
    <t xml:space="preserve">5663 - </t>
  </si>
  <si>
    <t xml:space="preserve">5664 - </t>
  </si>
  <si>
    <t xml:space="preserve">5665 - </t>
  </si>
  <si>
    <t xml:space="preserve">5666 - </t>
  </si>
  <si>
    <t xml:space="preserve">5667 - </t>
  </si>
  <si>
    <t xml:space="preserve">5668 - </t>
  </si>
  <si>
    <t xml:space="preserve">5669 - </t>
  </si>
  <si>
    <t xml:space="preserve">5670 - </t>
  </si>
  <si>
    <t xml:space="preserve">5671 - </t>
  </si>
  <si>
    <t xml:space="preserve">5672 - </t>
  </si>
  <si>
    <t xml:space="preserve">5673 - </t>
  </si>
  <si>
    <t xml:space="preserve">5674 - </t>
  </si>
  <si>
    <t xml:space="preserve">5675 - </t>
  </si>
  <si>
    <t xml:space="preserve">5676 - </t>
  </si>
  <si>
    <t xml:space="preserve">5677 - </t>
  </si>
  <si>
    <t xml:space="preserve">5678 - </t>
  </si>
  <si>
    <t xml:space="preserve">5679 - </t>
  </si>
  <si>
    <t xml:space="preserve">5680 - </t>
  </si>
  <si>
    <t xml:space="preserve">5681 - </t>
  </si>
  <si>
    <t xml:space="preserve">5682 - </t>
  </si>
  <si>
    <t xml:space="preserve">5683 - </t>
  </si>
  <si>
    <t xml:space="preserve">5684 - </t>
  </si>
  <si>
    <t xml:space="preserve">5685 - </t>
  </si>
  <si>
    <t xml:space="preserve">5686 - </t>
  </si>
  <si>
    <t xml:space="preserve">5687 - </t>
  </si>
  <si>
    <t xml:space="preserve">5688 - </t>
  </si>
  <si>
    <t xml:space="preserve">5689 - </t>
  </si>
  <si>
    <t xml:space="preserve">5690 - </t>
  </si>
  <si>
    <t xml:space="preserve">5691 - </t>
  </si>
  <si>
    <t xml:space="preserve">5692 - </t>
  </si>
  <si>
    <t xml:space="preserve">5693 - </t>
  </si>
  <si>
    <t xml:space="preserve">5694 - </t>
  </si>
  <si>
    <t xml:space="preserve">5695 - </t>
  </si>
  <si>
    <t xml:space="preserve">5696 - </t>
  </si>
  <si>
    <t xml:space="preserve">5697 - </t>
  </si>
  <si>
    <t xml:space="preserve">5698 - </t>
  </si>
  <si>
    <t xml:space="preserve">5699 - </t>
  </si>
  <si>
    <t xml:space="preserve">5700 - </t>
  </si>
  <si>
    <t xml:space="preserve">5701 - </t>
  </si>
  <si>
    <t xml:space="preserve">5702 - </t>
  </si>
  <si>
    <t xml:space="preserve">5703 - </t>
  </si>
  <si>
    <t xml:space="preserve">5704 - </t>
  </si>
  <si>
    <t xml:space="preserve">5705 - </t>
  </si>
  <si>
    <t xml:space="preserve">5706 - </t>
  </si>
  <si>
    <t xml:space="preserve">5707 - </t>
  </si>
  <si>
    <t xml:space="preserve">5708 - </t>
  </si>
  <si>
    <t xml:space="preserve">5709 - </t>
  </si>
  <si>
    <t xml:space="preserve">5710 - </t>
  </si>
  <si>
    <t xml:space="preserve">5711 - </t>
  </si>
  <si>
    <t xml:space="preserve">5712 - </t>
  </si>
  <si>
    <t xml:space="preserve">5713 - </t>
  </si>
  <si>
    <t xml:space="preserve">5714 - </t>
  </si>
  <si>
    <t xml:space="preserve">5715 - </t>
  </si>
  <si>
    <t xml:space="preserve">5716 - </t>
  </si>
  <si>
    <t xml:space="preserve">5717 - </t>
  </si>
  <si>
    <t xml:space="preserve">5718 - </t>
  </si>
  <si>
    <t xml:space="preserve">5719 - </t>
  </si>
  <si>
    <t xml:space="preserve">5720 - </t>
  </si>
  <si>
    <t xml:space="preserve">5721 - </t>
  </si>
  <si>
    <t xml:space="preserve">5722 - </t>
  </si>
  <si>
    <t xml:space="preserve">5723 - </t>
  </si>
  <si>
    <t xml:space="preserve">5724 - </t>
  </si>
  <si>
    <t xml:space="preserve">5725 - </t>
  </si>
  <si>
    <t xml:space="preserve">5726 - </t>
  </si>
  <si>
    <t xml:space="preserve">5727 - </t>
  </si>
  <si>
    <t xml:space="preserve">5728 - </t>
  </si>
  <si>
    <t xml:space="preserve">5729 - </t>
  </si>
  <si>
    <t xml:space="preserve">5730 - </t>
  </si>
  <si>
    <t xml:space="preserve">5731 - </t>
  </si>
  <si>
    <t xml:space="preserve">5732 - </t>
  </si>
  <si>
    <t xml:space="preserve">5733 - </t>
  </si>
  <si>
    <t xml:space="preserve">5734 - </t>
  </si>
  <si>
    <t xml:space="preserve">5735 - </t>
  </si>
  <si>
    <t xml:space="preserve">5736 - </t>
  </si>
  <si>
    <t xml:space="preserve">5737 - </t>
  </si>
  <si>
    <t xml:space="preserve">5738 - </t>
  </si>
  <si>
    <t xml:space="preserve">5739 - </t>
  </si>
  <si>
    <t xml:space="preserve">5740 - </t>
  </si>
  <si>
    <t xml:space="preserve">5741 - </t>
  </si>
  <si>
    <t xml:space="preserve">5742 - </t>
  </si>
  <si>
    <t xml:space="preserve">5743 - </t>
  </si>
  <si>
    <t xml:space="preserve">5744 - </t>
  </si>
  <si>
    <t xml:space="preserve">5745 - </t>
  </si>
  <si>
    <t xml:space="preserve">5746 - </t>
  </si>
  <si>
    <t xml:space="preserve">5747 - </t>
  </si>
  <si>
    <t xml:space="preserve">5748 - </t>
  </si>
  <si>
    <t xml:space="preserve">5749 - </t>
  </si>
  <si>
    <t xml:space="preserve">5750 - </t>
  </si>
  <si>
    <t xml:space="preserve">5751 - </t>
  </si>
  <si>
    <t xml:space="preserve">5752 - </t>
  </si>
  <si>
    <t xml:space="preserve">5753 - </t>
  </si>
  <si>
    <t xml:space="preserve">5754 - </t>
  </si>
  <si>
    <t xml:space="preserve">5755 - </t>
  </si>
  <si>
    <t xml:space="preserve">5756 - </t>
  </si>
  <si>
    <t xml:space="preserve">5757 - </t>
  </si>
  <si>
    <t xml:space="preserve">5758 - </t>
  </si>
  <si>
    <t xml:space="preserve">5759 - </t>
  </si>
  <si>
    <t xml:space="preserve">5760 - </t>
  </si>
  <si>
    <t xml:space="preserve">5761 - </t>
  </si>
  <si>
    <t xml:space="preserve">5762 - </t>
  </si>
  <si>
    <t xml:space="preserve">5763 - </t>
  </si>
  <si>
    <t xml:space="preserve">5764 - </t>
  </si>
  <si>
    <t xml:space="preserve">5765 - </t>
  </si>
  <si>
    <t xml:space="preserve">5766 - </t>
  </si>
  <si>
    <t xml:space="preserve">5767 - </t>
  </si>
  <si>
    <t xml:space="preserve">5768 - </t>
  </si>
  <si>
    <t xml:space="preserve">5769 - </t>
  </si>
  <si>
    <t xml:space="preserve">5770 - </t>
  </si>
  <si>
    <t xml:space="preserve">5771 - </t>
  </si>
  <si>
    <t xml:space="preserve">5772 - </t>
  </si>
  <si>
    <t xml:space="preserve">5773 - </t>
  </si>
  <si>
    <t xml:space="preserve">5774 - </t>
  </si>
  <si>
    <t xml:space="preserve">5775 - </t>
  </si>
  <si>
    <t xml:space="preserve">5776 - </t>
  </si>
  <si>
    <t xml:space="preserve">5777 - </t>
  </si>
  <si>
    <t xml:space="preserve">5778 - </t>
  </si>
  <si>
    <t xml:space="preserve">5779 - </t>
  </si>
  <si>
    <t xml:space="preserve">5780 - </t>
  </si>
  <si>
    <t xml:space="preserve">5781 - </t>
  </si>
  <si>
    <t xml:space="preserve">5782 - </t>
  </si>
  <si>
    <t xml:space="preserve">5783 - </t>
  </si>
  <si>
    <t xml:space="preserve">5784 - </t>
  </si>
  <si>
    <t xml:space="preserve">5785 - </t>
  </si>
  <si>
    <t xml:space="preserve">5786 - </t>
  </si>
  <si>
    <t xml:space="preserve">5787 - </t>
  </si>
  <si>
    <t xml:space="preserve">5788 - </t>
  </si>
  <si>
    <t xml:space="preserve">5789 - </t>
  </si>
  <si>
    <t xml:space="preserve">5790 - </t>
  </si>
  <si>
    <t xml:space="preserve">5791 - </t>
  </si>
  <si>
    <t xml:space="preserve">5792 - </t>
  </si>
  <si>
    <t xml:space="preserve">5793 - </t>
  </si>
  <si>
    <t xml:space="preserve">5794 - </t>
  </si>
  <si>
    <t xml:space="preserve">5795 - </t>
  </si>
  <si>
    <t xml:space="preserve">5796 - </t>
  </si>
  <si>
    <t xml:space="preserve">5797 - </t>
  </si>
  <si>
    <t xml:space="preserve">5798 - </t>
  </si>
  <si>
    <t xml:space="preserve">5799 - </t>
  </si>
  <si>
    <t xml:space="preserve">5800 - </t>
  </si>
  <si>
    <t xml:space="preserve">5801 - </t>
  </si>
  <si>
    <t xml:space="preserve">5802 - </t>
  </si>
  <si>
    <t xml:space="preserve">5803 - </t>
  </si>
  <si>
    <t xml:space="preserve">5804 - </t>
  </si>
  <si>
    <t xml:space="preserve">5805 - </t>
  </si>
  <si>
    <t xml:space="preserve">5806 - </t>
  </si>
  <si>
    <t xml:space="preserve">5807 - </t>
  </si>
  <si>
    <t xml:space="preserve">5808 - </t>
  </si>
  <si>
    <t xml:space="preserve">5809 - </t>
  </si>
  <si>
    <t xml:space="preserve">5810 - </t>
  </si>
  <si>
    <t xml:space="preserve">5811 - </t>
  </si>
  <si>
    <t xml:space="preserve">5812 - </t>
  </si>
  <si>
    <t xml:space="preserve">5813 - </t>
  </si>
  <si>
    <t xml:space="preserve">5814 - </t>
  </si>
  <si>
    <t xml:space="preserve">5815 - </t>
  </si>
  <si>
    <t xml:space="preserve">5816 - </t>
  </si>
  <si>
    <t xml:space="preserve">5817 - </t>
  </si>
  <si>
    <t xml:space="preserve">5818 - </t>
  </si>
  <si>
    <t xml:space="preserve">5819 - </t>
  </si>
  <si>
    <t xml:space="preserve">5820 - </t>
  </si>
  <si>
    <t xml:space="preserve">5821 - </t>
  </si>
  <si>
    <t xml:space="preserve">5822 - </t>
  </si>
  <si>
    <t xml:space="preserve">5823 - </t>
  </si>
  <si>
    <t xml:space="preserve">5824 - </t>
  </si>
  <si>
    <t xml:space="preserve">5825 - </t>
  </si>
  <si>
    <t xml:space="preserve">5826 - </t>
  </si>
  <si>
    <t xml:space="preserve">5827 - </t>
  </si>
  <si>
    <t xml:space="preserve">5828 - </t>
  </si>
  <si>
    <t xml:space="preserve">5829 - </t>
  </si>
  <si>
    <t xml:space="preserve">5830 - </t>
  </si>
  <si>
    <t xml:space="preserve">5831 - </t>
  </si>
  <si>
    <t xml:space="preserve">5832 - </t>
  </si>
  <si>
    <t xml:space="preserve">5833 - </t>
  </si>
  <si>
    <t xml:space="preserve">5834 - </t>
  </si>
  <si>
    <t xml:space="preserve">5835 - </t>
  </si>
  <si>
    <t xml:space="preserve">5836 - </t>
  </si>
  <si>
    <t xml:space="preserve">5837 - </t>
  </si>
  <si>
    <t xml:space="preserve">5838 - </t>
  </si>
  <si>
    <t xml:space="preserve">5839 - </t>
  </si>
  <si>
    <t xml:space="preserve">5840 - </t>
  </si>
  <si>
    <t xml:space="preserve">5841 - </t>
  </si>
  <si>
    <t xml:space="preserve">5842 - </t>
  </si>
  <si>
    <t xml:space="preserve">5843 - </t>
  </si>
  <si>
    <t xml:space="preserve">5844 - </t>
  </si>
  <si>
    <t xml:space="preserve">5845 - </t>
  </si>
  <si>
    <t xml:space="preserve">5846 - </t>
  </si>
  <si>
    <t xml:space="preserve">5847 - </t>
  </si>
  <si>
    <t xml:space="preserve">5848 - </t>
  </si>
  <si>
    <t xml:space="preserve">5849 - </t>
  </si>
  <si>
    <t xml:space="preserve">5850 - </t>
  </si>
  <si>
    <t xml:space="preserve">5851 - </t>
  </si>
  <si>
    <t xml:space="preserve">5852 - </t>
  </si>
  <si>
    <t xml:space="preserve">5853 - </t>
  </si>
  <si>
    <t xml:space="preserve">5854 - </t>
  </si>
  <si>
    <t xml:space="preserve">5855 - </t>
  </si>
  <si>
    <t xml:space="preserve">5856 - </t>
  </si>
  <si>
    <t xml:space="preserve">5857 - </t>
  </si>
  <si>
    <t xml:space="preserve">5858 - </t>
  </si>
  <si>
    <t xml:space="preserve">5859 - </t>
  </si>
  <si>
    <t xml:space="preserve">5860 - </t>
  </si>
  <si>
    <t xml:space="preserve">5861 - </t>
  </si>
  <si>
    <t xml:space="preserve">5862 - </t>
  </si>
  <si>
    <t xml:space="preserve">5863 - </t>
  </si>
  <si>
    <t xml:space="preserve">5864 - </t>
  </si>
  <si>
    <t xml:space="preserve">5865 - </t>
  </si>
  <si>
    <t xml:space="preserve">5866 - </t>
  </si>
  <si>
    <t xml:space="preserve">5867 - </t>
  </si>
  <si>
    <t xml:space="preserve">5868 - </t>
  </si>
  <si>
    <t xml:space="preserve">5869 - </t>
  </si>
  <si>
    <t xml:space="preserve">5870 - </t>
  </si>
  <si>
    <t xml:space="preserve">5871 - </t>
  </si>
  <si>
    <t xml:space="preserve">5872 - </t>
  </si>
  <si>
    <t xml:space="preserve">5873 - </t>
  </si>
  <si>
    <t xml:space="preserve">5874 - </t>
  </si>
  <si>
    <t xml:space="preserve">5875 - </t>
  </si>
  <si>
    <t xml:space="preserve">5876 - </t>
  </si>
  <si>
    <t xml:space="preserve">5877 - </t>
  </si>
  <si>
    <t xml:space="preserve">5878 - </t>
  </si>
  <si>
    <t xml:space="preserve">5879 - </t>
  </si>
  <si>
    <t xml:space="preserve">5880 - </t>
  </si>
  <si>
    <t xml:space="preserve">5881 - </t>
  </si>
  <si>
    <t xml:space="preserve">5882 - </t>
  </si>
  <si>
    <t xml:space="preserve">5883 - </t>
  </si>
  <si>
    <t xml:space="preserve">5884 - </t>
  </si>
  <si>
    <t xml:space="preserve">5885 - </t>
  </si>
  <si>
    <t xml:space="preserve">5886 - </t>
  </si>
  <si>
    <t xml:space="preserve">5887 - </t>
  </si>
  <si>
    <t xml:space="preserve">5888 - </t>
  </si>
  <si>
    <t xml:space="preserve">5889 - </t>
  </si>
  <si>
    <t xml:space="preserve">5890 - </t>
  </si>
  <si>
    <t xml:space="preserve">5891 - </t>
  </si>
  <si>
    <t xml:space="preserve">5892 - </t>
  </si>
  <si>
    <t xml:space="preserve">5893 - </t>
  </si>
  <si>
    <t xml:space="preserve">5894 - </t>
  </si>
  <si>
    <t xml:space="preserve">5895 - </t>
  </si>
  <si>
    <t xml:space="preserve">5896 - </t>
  </si>
  <si>
    <t xml:space="preserve">5897 - </t>
  </si>
  <si>
    <t xml:space="preserve">5898 - </t>
  </si>
  <si>
    <t xml:space="preserve">5899 - </t>
  </si>
  <si>
    <t xml:space="preserve">5900 - </t>
  </si>
  <si>
    <t xml:space="preserve">5901 - </t>
  </si>
  <si>
    <t xml:space="preserve">5902 - </t>
  </si>
  <si>
    <t xml:space="preserve">5903 - </t>
  </si>
  <si>
    <t xml:space="preserve">5904 - </t>
  </si>
  <si>
    <t xml:space="preserve">5905 - </t>
  </si>
  <si>
    <t xml:space="preserve">5906 - </t>
  </si>
  <si>
    <t xml:space="preserve">5907 - </t>
  </si>
  <si>
    <t xml:space="preserve">5908 - </t>
  </si>
  <si>
    <t xml:space="preserve">5909 - </t>
  </si>
  <si>
    <t xml:space="preserve">5910 - </t>
  </si>
  <si>
    <t xml:space="preserve">5911 - </t>
  </si>
  <si>
    <t xml:space="preserve">5912 - </t>
  </si>
  <si>
    <t xml:space="preserve">5913 - </t>
  </si>
  <si>
    <t xml:space="preserve">5914 - </t>
  </si>
  <si>
    <t xml:space="preserve">5915 - </t>
  </si>
  <si>
    <t xml:space="preserve">5916 - </t>
  </si>
  <si>
    <t xml:space="preserve">5917 - </t>
  </si>
  <si>
    <t xml:space="preserve">5918 - </t>
  </si>
  <si>
    <t xml:space="preserve">5919 - </t>
  </si>
  <si>
    <t xml:space="preserve">5920 - </t>
  </si>
  <si>
    <t xml:space="preserve">5921 - </t>
  </si>
  <si>
    <t xml:space="preserve">5922 - </t>
  </si>
  <si>
    <t xml:space="preserve">5923 - </t>
  </si>
  <si>
    <t xml:space="preserve">5924 - </t>
  </si>
  <si>
    <t xml:space="preserve">5925 - </t>
  </si>
  <si>
    <t xml:space="preserve">5926 - </t>
  </si>
  <si>
    <t xml:space="preserve">5927 - </t>
  </si>
  <si>
    <t xml:space="preserve">5928 - </t>
  </si>
  <si>
    <t xml:space="preserve">5929 - </t>
  </si>
  <si>
    <t xml:space="preserve">5930 - </t>
  </si>
  <si>
    <t xml:space="preserve">5931 - </t>
  </si>
  <si>
    <t xml:space="preserve">5932 - </t>
  </si>
  <si>
    <t xml:space="preserve">5933 - </t>
  </si>
  <si>
    <t xml:space="preserve">5934 - </t>
  </si>
  <si>
    <t xml:space="preserve">5935 - </t>
  </si>
  <si>
    <t xml:space="preserve">5936 - </t>
  </si>
  <si>
    <t xml:space="preserve">5937 - </t>
  </si>
  <si>
    <t xml:space="preserve">5938 - </t>
  </si>
  <si>
    <t xml:space="preserve">5939 - </t>
  </si>
  <si>
    <t xml:space="preserve">5940 - </t>
  </si>
  <si>
    <t xml:space="preserve">5941 - </t>
  </si>
  <si>
    <t xml:space="preserve">5942 - </t>
  </si>
  <si>
    <t xml:space="preserve">5943 - </t>
  </si>
  <si>
    <t xml:space="preserve">5944 - </t>
  </si>
  <si>
    <t xml:space="preserve">5945 - </t>
  </si>
  <si>
    <t xml:space="preserve">5946 - </t>
  </si>
  <si>
    <t xml:space="preserve">5947 - </t>
  </si>
  <si>
    <t xml:space="preserve">5948 - </t>
  </si>
  <si>
    <t xml:space="preserve">5949 - </t>
  </si>
  <si>
    <t xml:space="preserve">5950 - </t>
  </si>
  <si>
    <t xml:space="preserve">5951 - </t>
  </si>
  <si>
    <t xml:space="preserve">5952 - </t>
  </si>
  <si>
    <t xml:space="preserve">5953 - </t>
  </si>
  <si>
    <t xml:space="preserve">5954 - </t>
  </si>
  <si>
    <t xml:space="preserve">5955 - </t>
  </si>
  <si>
    <t xml:space="preserve">5956 - </t>
  </si>
  <si>
    <t xml:space="preserve">5957 - </t>
  </si>
  <si>
    <t xml:space="preserve">5958 - </t>
  </si>
  <si>
    <t xml:space="preserve">5959 - </t>
  </si>
  <si>
    <t xml:space="preserve">5960 - </t>
  </si>
  <si>
    <t xml:space="preserve">5961 - </t>
  </si>
  <si>
    <t xml:space="preserve">5962 - </t>
  </si>
  <si>
    <t xml:space="preserve">5963 - </t>
  </si>
  <si>
    <t xml:space="preserve">5964 - </t>
  </si>
  <si>
    <t xml:space="preserve">5965 - </t>
  </si>
  <si>
    <t xml:space="preserve">5966 - </t>
  </si>
  <si>
    <t xml:space="preserve">5967 - </t>
  </si>
  <si>
    <t xml:space="preserve">5968 - </t>
  </si>
  <si>
    <t xml:space="preserve">5969 - </t>
  </si>
  <si>
    <t xml:space="preserve">5970 - </t>
  </si>
  <si>
    <t xml:space="preserve">5971 - </t>
  </si>
  <si>
    <t xml:space="preserve">5972 - </t>
  </si>
  <si>
    <t xml:space="preserve">5973 - </t>
  </si>
  <si>
    <t xml:space="preserve">5974 - </t>
  </si>
  <si>
    <t xml:space="preserve">5975 - </t>
  </si>
  <si>
    <t xml:space="preserve">5976 - </t>
  </si>
  <si>
    <t xml:space="preserve">5977 - </t>
  </si>
  <si>
    <t xml:space="preserve">5978 - </t>
  </si>
  <si>
    <t xml:space="preserve">5979 - </t>
  </si>
  <si>
    <t xml:space="preserve">5980 - </t>
  </si>
  <si>
    <t xml:space="preserve">5981 - </t>
  </si>
  <si>
    <t xml:space="preserve">5982 - </t>
  </si>
  <si>
    <t xml:space="preserve">5983 - </t>
  </si>
  <si>
    <t xml:space="preserve">5984 - </t>
  </si>
  <si>
    <t xml:space="preserve">5985 - </t>
  </si>
  <si>
    <t xml:space="preserve">5986 - </t>
  </si>
  <si>
    <t xml:space="preserve">5987 - </t>
  </si>
  <si>
    <t xml:space="preserve">5988 - </t>
  </si>
  <si>
    <t xml:space="preserve">5989 - </t>
  </si>
  <si>
    <t xml:space="preserve">5990 - </t>
  </si>
  <si>
    <t xml:space="preserve">5991 - </t>
  </si>
  <si>
    <t xml:space="preserve">5992 - </t>
  </si>
  <si>
    <t xml:space="preserve">5993 - </t>
  </si>
  <si>
    <t xml:space="preserve">5994 - </t>
  </si>
  <si>
    <t xml:space="preserve">5995 - </t>
  </si>
  <si>
    <t xml:space="preserve">5996 - </t>
  </si>
  <si>
    <t xml:space="preserve">5997 - </t>
  </si>
  <si>
    <t xml:space="preserve">5998 - </t>
  </si>
  <si>
    <t xml:space="preserve">5999 - </t>
  </si>
  <si>
    <t xml:space="preserve">6000 - </t>
  </si>
  <si>
    <t xml:space="preserve">6001 - </t>
  </si>
  <si>
    <t xml:space="preserve">6002 - </t>
  </si>
  <si>
    <t xml:space="preserve">6003 - </t>
  </si>
  <si>
    <t xml:space="preserve">6004 - </t>
  </si>
  <si>
    <t xml:space="preserve">6005 - </t>
  </si>
  <si>
    <t xml:space="preserve">6006 - </t>
  </si>
  <si>
    <t xml:space="preserve">6007 - </t>
  </si>
  <si>
    <t xml:space="preserve">6008 - </t>
  </si>
  <si>
    <t xml:space="preserve">6009 - </t>
  </si>
  <si>
    <t xml:space="preserve">6010 - </t>
  </si>
  <si>
    <t xml:space="preserve">6011 - </t>
  </si>
  <si>
    <t xml:space="preserve">6012 - </t>
  </si>
  <si>
    <t xml:space="preserve">6013 - </t>
  </si>
  <si>
    <t xml:space="preserve">6014 - </t>
  </si>
  <si>
    <t xml:space="preserve">6015 - </t>
  </si>
  <si>
    <t xml:space="preserve">6016 - </t>
  </si>
  <si>
    <t xml:space="preserve">6017 - </t>
  </si>
  <si>
    <t xml:space="preserve">6018 - </t>
  </si>
  <si>
    <t xml:space="preserve">6019 - </t>
  </si>
  <si>
    <t xml:space="preserve">6020 - </t>
  </si>
  <si>
    <t xml:space="preserve">6021 - </t>
  </si>
  <si>
    <t xml:space="preserve">6022 - </t>
  </si>
  <si>
    <t xml:space="preserve">6023 - </t>
  </si>
  <si>
    <t xml:space="preserve">6024 - </t>
  </si>
  <si>
    <t xml:space="preserve">6025 - </t>
  </si>
  <si>
    <t xml:space="preserve">6026 - </t>
  </si>
  <si>
    <t xml:space="preserve">6027 - </t>
  </si>
  <si>
    <t xml:space="preserve">6028 - </t>
  </si>
  <si>
    <t xml:space="preserve">6029 - </t>
  </si>
  <si>
    <t xml:space="preserve">6030 - </t>
  </si>
  <si>
    <t xml:space="preserve">6031 - </t>
  </si>
  <si>
    <t xml:space="preserve">6032 - </t>
  </si>
  <si>
    <t xml:space="preserve">6033 - </t>
  </si>
  <si>
    <t xml:space="preserve">6034 - </t>
  </si>
  <si>
    <t xml:space="preserve">6035 - </t>
  </si>
  <si>
    <t xml:space="preserve">6036 - </t>
  </si>
  <si>
    <t xml:space="preserve">6037 - </t>
  </si>
  <si>
    <t xml:space="preserve">6038 - </t>
  </si>
  <si>
    <t xml:space="preserve">6039 - </t>
  </si>
  <si>
    <t xml:space="preserve">6040 - </t>
  </si>
  <si>
    <t xml:space="preserve">6041 - </t>
  </si>
  <si>
    <t xml:space="preserve">6042 - </t>
  </si>
  <si>
    <t xml:space="preserve">6043 - </t>
  </si>
  <si>
    <t xml:space="preserve">6044 - </t>
  </si>
  <si>
    <t xml:space="preserve">6045 - </t>
  </si>
  <si>
    <t xml:space="preserve">6046 - </t>
  </si>
  <si>
    <t xml:space="preserve">6047 - </t>
  </si>
  <si>
    <t xml:space="preserve">6048 - </t>
  </si>
  <si>
    <t xml:space="preserve">6049 - </t>
  </si>
  <si>
    <t xml:space="preserve">6050 - </t>
  </si>
  <si>
    <t xml:space="preserve">6051 - </t>
  </si>
  <si>
    <t xml:space="preserve">6052 - </t>
  </si>
  <si>
    <t xml:space="preserve">6053 - </t>
  </si>
  <si>
    <t xml:space="preserve">6054 - </t>
  </si>
  <si>
    <t xml:space="preserve">6055 - </t>
  </si>
  <si>
    <t xml:space="preserve">6056 - </t>
  </si>
  <si>
    <t xml:space="preserve">6057 - </t>
  </si>
  <si>
    <t xml:space="preserve">6058 - </t>
  </si>
  <si>
    <t xml:space="preserve">6059 - </t>
  </si>
  <si>
    <t xml:space="preserve">6060 - </t>
  </si>
  <si>
    <t xml:space="preserve">6061 - </t>
  </si>
  <si>
    <t xml:space="preserve">6062 - </t>
  </si>
  <si>
    <t xml:space="preserve">6063 - </t>
  </si>
  <si>
    <t xml:space="preserve">6064 - </t>
  </si>
  <si>
    <t xml:space="preserve">6065 - </t>
  </si>
  <si>
    <t xml:space="preserve">6066 - </t>
  </si>
  <si>
    <t xml:space="preserve">6067 - </t>
  </si>
  <si>
    <t xml:space="preserve">6068 - </t>
  </si>
  <si>
    <t xml:space="preserve">6069 - </t>
  </si>
  <si>
    <t xml:space="preserve">6070 - </t>
  </si>
  <si>
    <t xml:space="preserve">6071 - </t>
  </si>
  <si>
    <t xml:space="preserve">6072 - </t>
  </si>
  <si>
    <t xml:space="preserve">6073 - </t>
  </si>
  <si>
    <t xml:space="preserve">6074 - </t>
  </si>
  <si>
    <t xml:space="preserve">6075 - </t>
  </si>
  <si>
    <t xml:space="preserve">6076 - </t>
  </si>
  <si>
    <t xml:space="preserve">6077 - </t>
  </si>
  <si>
    <t xml:space="preserve">6078 - </t>
  </si>
  <si>
    <t xml:space="preserve">6079 - </t>
  </si>
  <si>
    <t xml:space="preserve">6080 - </t>
  </si>
  <si>
    <t xml:space="preserve">6081 - </t>
  </si>
  <si>
    <t xml:space="preserve">6082 - </t>
  </si>
  <si>
    <t xml:space="preserve">6083 - </t>
  </si>
  <si>
    <t xml:space="preserve">6084 - </t>
  </si>
  <si>
    <t xml:space="preserve">6085 - </t>
  </si>
  <si>
    <t xml:space="preserve">6086 - </t>
  </si>
  <si>
    <t xml:space="preserve">6087 - </t>
  </si>
  <si>
    <t xml:space="preserve">6088 - </t>
  </si>
  <si>
    <t xml:space="preserve">6089 - </t>
  </si>
  <si>
    <t xml:space="preserve">6090 - </t>
  </si>
  <si>
    <t xml:space="preserve">6091 - </t>
  </si>
  <si>
    <t xml:space="preserve">6092 - </t>
  </si>
  <si>
    <t xml:space="preserve">6093 - </t>
  </si>
  <si>
    <t xml:space="preserve">6094 - </t>
  </si>
  <si>
    <t xml:space="preserve">6095 - </t>
  </si>
  <si>
    <t xml:space="preserve">6096 - </t>
  </si>
  <si>
    <t xml:space="preserve">6097 - </t>
  </si>
  <si>
    <t xml:space="preserve">6098 - </t>
  </si>
  <si>
    <t xml:space="preserve">6099 - </t>
  </si>
  <si>
    <t xml:space="preserve">6100 - </t>
  </si>
  <si>
    <t xml:space="preserve">6101 - </t>
  </si>
  <si>
    <t xml:space="preserve">6102 - </t>
  </si>
  <si>
    <t xml:space="preserve">6103 - </t>
  </si>
  <si>
    <t xml:space="preserve">6104 - </t>
  </si>
  <si>
    <t xml:space="preserve">6105 - </t>
  </si>
  <si>
    <t xml:space="preserve">6106 - </t>
  </si>
  <si>
    <t xml:space="preserve">6107 - </t>
  </si>
  <si>
    <t xml:space="preserve">6108 - </t>
  </si>
  <si>
    <t xml:space="preserve">6109 - </t>
  </si>
  <si>
    <t xml:space="preserve">6110 - </t>
  </si>
  <si>
    <t xml:space="preserve">6111 - </t>
  </si>
  <si>
    <t xml:space="preserve">6112 - </t>
  </si>
  <si>
    <t xml:space="preserve">6113 - </t>
  </si>
  <si>
    <t xml:space="preserve">6114 - </t>
  </si>
  <si>
    <t xml:space="preserve">6115 - </t>
  </si>
  <si>
    <t xml:space="preserve">6116 - </t>
  </si>
  <si>
    <t xml:space="preserve">6117 - </t>
  </si>
  <si>
    <t xml:space="preserve">6118 - </t>
  </si>
  <si>
    <t xml:space="preserve">6119 - </t>
  </si>
  <si>
    <t xml:space="preserve">6120 - </t>
  </si>
  <si>
    <t xml:space="preserve">6121 - </t>
  </si>
  <si>
    <t xml:space="preserve">6122 - </t>
  </si>
  <si>
    <t xml:space="preserve">6123 - </t>
  </si>
  <si>
    <t xml:space="preserve">6124 - </t>
  </si>
  <si>
    <t xml:space="preserve">6125 - </t>
  </si>
  <si>
    <t xml:space="preserve">6126 - </t>
  </si>
  <si>
    <t xml:space="preserve">6127 - </t>
  </si>
  <si>
    <t xml:space="preserve">6128 - </t>
  </si>
  <si>
    <t xml:space="preserve">6129 - </t>
  </si>
  <si>
    <t xml:space="preserve">6130 - </t>
  </si>
  <si>
    <t xml:space="preserve">6131 - </t>
  </si>
  <si>
    <t xml:space="preserve">6132 - </t>
  </si>
  <si>
    <t xml:space="preserve">6133 - </t>
  </si>
  <si>
    <t xml:space="preserve">6134 - </t>
  </si>
  <si>
    <t xml:space="preserve">6135 - </t>
  </si>
  <si>
    <t xml:space="preserve">6136 - </t>
  </si>
  <si>
    <t xml:space="preserve">6137 - </t>
  </si>
  <si>
    <t xml:space="preserve">6138 - </t>
  </si>
  <si>
    <t xml:space="preserve">6139 - </t>
  </si>
  <si>
    <t xml:space="preserve">6140 - </t>
  </si>
  <si>
    <t xml:space="preserve">6141 - </t>
  </si>
  <si>
    <t xml:space="preserve">6142 - </t>
  </si>
  <si>
    <t xml:space="preserve">6143 - </t>
  </si>
  <si>
    <t xml:space="preserve">6144 - </t>
  </si>
  <si>
    <t xml:space="preserve">6145 - </t>
  </si>
  <si>
    <t xml:space="preserve">6146 - </t>
  </si>
  <si>
    <t xml:space="preserve">6147 - </t>
  </si>
  <si>
    <t xml:space="preserve">6148 - </t>
  </si>
  <si>
    <t xml:space="preserve">6149 - </t>
  </si>
  <si>
    <t xml:space="preserve">6150 - </t>
  </si>
  <si>
    <t xml:space="preserve">6151 - </t>
  </si>
  <si>
    <t xml:space="preserve">6152 - </t>
  </si>
  <si>
    <t xml:space="preserve">6153 - </t>
  </si>
  <si>
    <t xml:space="preserve">6154 - </t>
  </si>
  <si>
    <t xml:space="preserve">6155 - </t>
  </si>
  <si>
    <t xml:space="preserve">6156 - </t>
  </si>
  <si>
    <t xml:space="preserve">6157 - </t>
  </si>
  <si>
    <t xml:space="preserve">6158 - </t>
  </si>
  <si>
    <t xml:space="preserve">6159 - </t>
  </si>
  <si>
    <t xml:space="preserve">6160 - </t>
  </si>
  <si>
    <t xml:space="preserve">6161 - </t>
  </si>
  <si>
    <t xml:space="preserve">6162 - </t>
  </si>
  <si>
    <t xml:space="preserve">6163 - </t>
  </si>
  <si>
    <t xml:space="preserve">6164 - </t>
  </si>
  <si>
    <t xml:space="preserve">6165 - </t>
  </si>
  <si>
    <t xml:space="preserve">6166 - </t>
  </si>
  <si>
    <t xml:space="preserve">6167 - </t>
  </si>
  <si>
    <t xml:space="preserve">6168 - </t>
  </si>
  <si>
    <t xml:space="preserve">6169 - </t>
  </si>
  <si>
    <t xml:space="preserve">6170 - </t>
  </si>
  <si>
    <t xml:space="preserve">6171 - </t>
  </si>
  <si>
    <t xml:space="preserve">6172 - </t>
  </si>
  <si>
    <t xml:space="preserve">6173 - </t>
  </si>
  <si>
    <t xml:space="preserve">6174 - </t>
  </si>
  <si>
    <t xml:space="preserve">6175 - </t>
  </si>
  <si>
    <t xml:space="preserve">6176 - </t>
  </si>
  <si>
    <t xml:space="preserve">6177 - </t>
  </si>
  <si>
    <t xml:space="preserve">6178 - </t>
  </si>
  <si>
    <t xml:space="preserve">6179 - </t>
  </si>
  <si>
    <t xml:space="preserve">6180 - </t>
  </si>
  <si>
    <t xml:space="preserve">6181 - </t>
  </si>
  <si>
    <t xml:space="preserve">6182 - </t>
  </si>
  <si>
    <t xml:space="preserve">6183 - </t>
  </si>
  <si>
    <t xml:space="preserve">6184 - </t>
  </si>
  <si>
    <t xml:space="preserve">6185 - </t>
  </si>
  <si>
    <t xml:space="preserve">6186 - </t>
  </si>
  <si>
    <t xml:space="preserve">6187 - </t>
  </si>
  <si>
    <t xml:space="preserve">6188 - </t>
  </si>
  <si>
    <t xml:space="preserve">6189 - </t>
  </si>
  <si>
    <t xml:space="preserve">6190 - </t>
  </si>
  <si>
    <t xml:space="preserve">6191 - </t>
  </si>
  <si>
    <t xml:space="preserve">6192 - </t>
  </si>
  <si>
    <t xml:space="preserve">6193 - </t>
  </si>
  <si>
    <t xml:space="preserve">6194 - </t>
  </si>
  <si>
    <t xml:space="preserve">6195 - </t>
  </si>
  <si>
    <t xml:space="preserve">6196 - </t>
  </si>
  <si>
    <t xml:space="preserve">6197 - </t>
  </si>
  <si>
    <t xml:space="preserve">6198 - </t>
  </si>
  <si>
    <t xml:space="preserve">6199 - </t>
  </si>
  <si>
    <t xml:space="preserve">6200 - </t>
  </si>
  <si>
    <t xml:space="preserve">6201 - </t>
  </si>
  <si>
    <t xml:space="preserve">6202 - </t>
  </si>
  <si>
    <t xml:space="preserve">6203 - </t>
  </si>
  <si>
    <t xml:space="preserve">6204 - </t>
  </si>
  <si>
    <t xml:space="preserve">6205 - </t>
  </si>
  <si>
    <t xml:space="preserve">6206 - </t>
  </si>
  <si>
    <t xml:space="preserve">6207 - </t>
  </si>
  <si>
    <t xml:space="preserve">6208 - </t>
  </si>
  <si>
    <t xml:space="preserve">6209 - </t>
  </si>
  <si>
    <t xml:space="preserve">6210 - </t>
  </si>
  <si>
    <t xml:space="preserve">6211 - </t>
  </si>
  <si>
    <t xml:space="preserve">6212 - </t>
  </si>
  <si>
    <t xml:space="preserve">6213 - </t>
  </si>
  <si>
    <t xml:space="preserve">6214 - </t>
  </si>
  <si>
    <t xml:space="preserve">6215 - </t>
  </si>
  <si>
    <t xml:space="preserve">6216 - </t>
  </si>
  <si>
    <t xml:space="preserve">6217 - </t>
  </si>
  <si>
    <t xml:space="preserve">6218 - </t>
  </si>
  <si>
    <t xml:space="preserve">6219 - </t>
  </si>
  <si>
    <t xml:space="preserve">6220 - </t>
  </si>
  <si>
    <t xml:space="preserve">6221 - </t>
  </si>
  <si>
    <t xml:space="preserve">6222 - </t>
  </si>
  <si>
    <t xml:space="preserve">6223 - </t>
  </si>
  <si>
    <t xml:space="preserve">6224 - </t>
  </si>
  <si>
    <t xml:space="preserve">6225 - </t>
  </si>
  <si>
    <t xml:space="preserve">6226 - </t>
  </si>
  <si>
    <t xml:space="preserve">6227 - </t>
  </si>
  <si>
    <t xml:space="preserve">6228 - </t>
  </si>
  <si>
    <t xml:space="preserve">6229 - </t>
  </si>
  <si>
    <t xml:space="preserve">6230 - </t>
  </si>
  <si>
    <t xml:space="preserve">6231 - </t>
  </si>
  <si>
    <t xml:space="preserve">6232 - </t>
  </si>
  <si>
    <t xml:space="preserve">6233 - </t>
  </si>
  <si>
    <t xml:space="preserve">6234 - </t>
  </si>
  <si>
    <t xml:space="preserve">6235 - </t>
  </si>
  <si>
    <t xml:space="preserve">6236 - </t>
  </si>
  <si>
    <t xml:space="preserve">6237 - </t>
  </si>
  <si>
    <t xml:space="preserve">6238 - </t>
  </si>
  <si>
    <t xml:space="preserve">6239 - </t>
  </si>
  <si>
    <t xml:space="preserve">6240 - </t>
  </si>
  <si>
    <t xml:space="preserve">6241 - </t>
  </si>
  <si>
    <t xml:space="preserve">6242 - </t>
  </si>
  <si>
    <t xml:space="preserve">6243 - </t>
  </si>
  <si>
    <t xml:space="preserve">6244 - </t>
  </si>
  <si>
    <t xml:space="preserve">6245 - </t>
  </si>
  <si>
    <t xml:space="preserve">6246 - </t>
  </si>
  <si>
    <t xml:space="preserve">6247 - </t>
  </si>
  <si>
    <t xml:space="preserve">6248 - </t>
  </si>
  <si>
    <t xml:space="preserve">6249 - </t>
  </si>
  <si>
    <t xml:space="preserve">6250 - </t>
  </si>
  <si>
    <t xml:space="preserve">6251 - </t>
  </si>
  <si>
    <t xml:space="preserve">6252 - </t>
  </si>
  <si>
    <t xml:space="preserve">6253 - </t>
  </si>
  <si>
    <t xml:space="preserve">6254 - </t>
  </si>
  <si>
    <t xml:space="preserve">6255 - </t>
  </si>
  <si>
    <t xml:space="preserve">6256 - </t>
  </si>
  <si>
    <t xml:space="preserve">6257 - </t>
  </si>
  <si>
    <t xml:space="preserve">6258 - </t>
  </si>
  <si>
    <t xml:space="preserve">6259 - </t>
  </si>
  <si>
    <t xml:space="preserve">6260 - </t>
  </si>
  <si>
    <t xml:space="preserve">6261 - </t>
  </si>
  <si>
    <t xml:space="preserve">6262 - </t>
  </si>
  <si>
    <t xml:space="preserve">6263 - </t>
  </si>
  <si>
    <t xml:space="preserve">6264 - </t>
  </si>
  <si>
    <t xml:space="preserve">6265 - </t>
  </si>
  <si>
    <t xml:space="preserve">6266 - </t>
  </si>
  <si>
    <t xml:space="preserve">6267 - </t>
  </si>
  <si>
    <t xml:space="preserve">6268 - </t>
  </si>
  <si>
    <t xml:space="preserve">6269 - </t>
  </si>
  <si>
    <t xml:space="preserve">6270 - </t>
  </si>
  <si>
    <t xml:space="preserve">6271 - </t>
  </si>
  <si>
    <t xml:space="preserve">6272 - </t>
  </si>
  <si>
    <t xml:space="preserve">6273 - </t>
  </si>
  <si>
    <t xml:space="preserve">6274 - </t>
  </si>
  <si>
    <t xml:space="preserve">6275 - </t>
  </si>
  <si>
    <t xml:space="preserve">6276 - </t>
  </si>
  <si>
    <t xml:space="preserve">6277 - </t>
  </si>
  <si>
    <t xml:space="preserve">6278 - </t>
  </si>
  <si>
    <t xml:space="preserve">6279 - </t>
  </si>
  <si>
    <t xml:space="preserve">6280 - </t>
  </si>
  <si>
    <t xml:space="preserve">6281 - </t>
  </si>
  <si>
    <t xml:space="preserve">6282 - </t>
  </si>
  <si>
    <t xml:space="preserve">6283 - </t>
  </si>
  <si>
    <t xml:space="preserve">6284 - </t>
  </si>
  <si>
    <t xml:space="preserve">6285 - </t>
  </si>
  <si>
    <t xml:space="preserve">6286 - </t>
  </si>
  <si>
    <t xml:space="preserve">6287 - </t>
  </si>
  <si>
    <t xml:space="preserve">6288 - </t>
  </si>
  <si>
    <t xml:space="preserve">6289 - </t>
  </si>
  <si>
    <t xml:space="preserve">6290 - </t>
  </si>
  <si>
    <t xml:space="preserve">6291 - </t>
  </si>
  <si>
    <t xml:space="preserve">6292 - </t>
  </si>
  <si>
    <t xml:space="preserve">6293 - </t>
  </si>
  <si>
    <t xml:space="preserve">6294 - </t>
  </si>
  <si>
    <t xml:space="preserve">6295 - </t>
  </si>
  <si>
    <t xml:space="preserve">6296 - </t>
  </si>
  <si>
    <t xml:space="preserve">6297 - </t>
  </si>
  <si>
    <t xml:space="preserve">6298 - </t>
  </si>
  <si>
    <t xml:space="preserve">6299 - </t>
  </si>
  <si>
    <t xml:space="preserve">6300 - </t>
  </si>
  <si>
    <t xml:space="preserve">6301 - </t>
  </si>
  <si>
    <t xml:space="preserve">6302 - </t>
  </si>
  <si>
    <t xml:space="preserve">6303 - </t>
  </si>
  <si>
    <t xml:space="preserve">6304 - </t>
  </si>
  <si>
    <t xml:space="preserve">6305 - </t>
  </si>
  <si>
    <t xml:space="preserve">6306 - </t>
  </si>
  <si>
    <t xml:space="preserve">6307 - </t>
  </si>
  <si>
    <t xml:space="preserve">6308 - </t>
  </si>
  <si>
    <t xml:space="preserve">6309 - </t>
  </si>
  <si>
    <t xml:space="preserve">6310 - </t>
  </si>
  <si>
    <t xml:space="preserve">6311 - </t>
  </si>
  <si>
    <t xml:space="preserve">6312 - </t>
  </si>
  <si>
    <t xml:space="preserve">6313 - </t>
  </si>
  <si>
    <t xml:space="preserve">6314 - </t>
  </si>
  <si>
    <t xml:space="preserve">6315 - </t>
  </si>
  <si>
    <t xml:space="preserve">6316 - </t>
  </si>
  <si>
    <t xml:space="preserve">6317 - </t>
  </si>
  <si>
    <t xml:space="preserve">6318 - </t>
  </si>
  <si>
    <t xml:space="preserve">6319 - </t>
  </si>
  <si>
    <t xml:space="preserve">6320 - </t>
  </si>
  <si>
    <t xml:space="preserve">6321 - </t>
  </si>
  <si>
    <t xml:space="preserve">6322 - </t>
  </si>
  <si>
    <t xml:space="preserve">6323 - </t>
  </si>
  <si>
    <t xml:space="preserve">6324 - </t>
  </si>
  <si>
    <t xml:space="preserve">6325 - </t>
  </si>
  <si>
    <t xml:space="preserve">6326 - </t>
  </si>
  <si>
    <t xml:space="preserve">6327 - </t>
  </si>
  <si>
    <t xml:space="preserve">6328 - </t>
  </si>
  <si>
    <t xml:space="preserve">6329 - </t>
  </si>
  <si>
    <t xml:space="preserve">6330 - </t>
  </si>
  <si>
    <t xml:space="preserve">6331 - </t>
  </si>
  <si>
    <t xml:space="preserve">6332 - </t>
  </si>
  <si>
    <t xml:space="preserve">6333 - </t>
  </si>
  <si>
    <t xml:space="preserve">6334 - </t>
  </si>
  <si>
    <t xml:space="preserve">6335 - </t>
  </si>
  <si>
    <t xml:space="preserve">6336 - </t>
  </si>
  <si>
    <t xml:space="preserve">6337 - </t>
  </si>
  <si>
    <t xml:space="preserve">6338 - </t>
  </si>
  <si>
    <t xml:space="preserve">6339 - </t>
  </si>
  <si>
    <t xml:space="preserve">6340 - </t>
  </si>
  <si>
    <t xml:space="preserve">6341 - </t>
  </si>
  <si>
    <t xml:space="preserve">6342 - </t>
  </si>
  <si>
    <t xml:space="preserve">6343 - </t>
  </si>
  <si>
    <t xml:space="preserve">6344 - </t>
  </si>
  <si>
    <t xml:space="preserve">6345 - </t>
  </si>
  <si>
    <t xml:space="preserve">6346 - </t>
  </si>
  <si>
    <t xml:space="preserve">6347 - </t>
  </si>
  <si>
    <t xml:space="preserve">6348 - </t>
  </si>
  <si>
    <t xml:space="preserve">6349 - </t>
  </si>
  <si>
    <t xml:space="preserve">6350 - </t>
  </si>
  <si>
    <t xml:space="preserve">6351 - </t>
  </si>
  <si>
    <t xml:space="preserve">6352 - </t>
  </si>
  <si>
    <t xml:space="preserve">6353 - </t>
  </si>
  <si>
    <t xml:space="preserve">6354 - </t>
  </si>
  <si>
    <t xml:space="preserve">6355 - </t>
  </si>
  <si>
    <t xml:space="preserve">6356 - </t>
  </si>
  <si>
    <t xml:space="preserve">6357 - </t>
  </si>
  <si>
    <t xml:space="preserve">6358 - </t>
  </si>
  <si>
    <t xml:space="preserve">6359 - </t>
  </si>
  <si>
    <t xml:space="preserve">6360 - </t>
  </si>
  <si>
    <t xml:space="preserve">6361 - </t>
  </si>
  <si>
    <t xml:space="preserve">6362 - </t>
  </si>
  <si>
    <t xml:space="preserve">6363 - </t>
  </si>
  <si>
    <t xml:space="preserve">6364 - </t>
  </si>
  <si>
    <t xml:space="preserve">6365 - </t>
  </si>
  <si>
    <t xml:space="preserve">6366 - </t>
  </si>
  <si>
    <t xml:space="preserve">6367 - </t>
  </si>
  <si>
    <t xml:space="preserve">6368 - </t>
  </si>
  <si>
    <t xml:space="preserve">6369 - </t>
  </si>
  <si>
    <t xml:space="preserve">6370 - </t>
  </si>
  <si>
    <t xml:space="preserve">6371 - </t>
  </si>
  <si>
    <t xml:space="preserve">6372 - </t>
  </si>
  <si>
    <t xml:space="preserve">6373 - </t>
  </si>
  <si>
    <t xml:space="preserve">6374 - </t>
  </si>
  <si>
    <t xml:space="preserve">6375 - </t>
  </si>
  <si>
    <t xml:space="preserve">6376 - </t>
  </si>
  <si>
    <t xml:space="preserve">6377 - </t>
  </si>
  <si>
    <t xml:space="preserve">6378 - </t>
  </si>
  <si>
    <t xml:space="preserve">6379 - </t>
  </si>
  <si>
    <t xml:space="preserve">6380 - </t>
  </si>
  <si>
    <t xml:space="preserve">6381 - </t>
  </si>
  <si>
    <t xml:space="preserve">6382 - </t>
  </si>
  <si>
    <t xml:space="preserve">6383 - </t>
  </si>
  <si>
    <t xml:space="preserve">6384 - </t>
  </si>
  <si>
    <t xml:space="preserve">6385 - </t>
  </si>
  <si>
    <t xml:space="preserve">6386 - </t>
  </si>
  <si>
    <t xml:space="preserve">6387 - </t>
  </si>
  <si>
    <t xml:space="preserve">6388 - </t>
  </si>
  <si>
    <t xml:space="preserve">6389 - </t>
  </si>
  <si>
    <t xml:space="preserve">6390 - </t>
  </si>
  <si>
    <t xml:space="preserve">6391 - </t>
  </si>
  <si>
    <t xml:space="preserve">6392 - </t>
  </si>
  <si>
    <t xml:space="preserve">6393 - </t>
  </si>
  <si>
    <t xml:space="preserve">6394 - </t>
  </si>
  <si>
    <t xml:space="preserve">6395 - </t>
  </si>
  <si>
    <t xml:space="preserve">6396 - </t>
  </si>
  <si>
    <t xml:space="preserve">6397 - </t>
  </si>
  <si>
    <t xml:space="preserve">6398 - </t>
  </si>
  <si>
    <t xml:space="preserve">6399 - </t>
  </si>
  <si>
    <t xml:space="preserve">6400 - </t>
  </si>
  <si>
    <t xml:space="preserve">6401 - </t>
  </si>
  <si>
    <t xml:space="preserve">6402 - </t>
  </si>
  <si>
    <t xml:space="preserve">6403 - </t>
  </si>
  <si>
    <t xml:space="preserve">6404 - </t>
  </si>
  <si>
    <t xml:space="preserve">6405 - </t>
  </si>
  <si>
    <t xml:space="preserve">6406 - </t>
  </si>
  <si>
    <t xml:space="preserve">6407 - </t>
  </si>
  <si>
    <t xml:space="preserve">6408 - </t>
  </si>
  <si>
    <t xml:space="preserve">6409 - </t>
  </si>
  <si>
    <t xml:space="preserve">6410 - </t>
  </si>
  <si>
    <t xml:space="preserve">6411 - </t>
  </si>
  <si>
    <t xml:space="preserve">6412 - </t>
  </si>
  <si>
    <t xml:space="preserve">6413 - </t>
  </si>
  <si>
    <t xml:space="preserve">6414 - </t>
  </si>
  <si>
    <t xml:space="preserve">6415 - </t>
  </si>
  <si>
    <t xml:space="preserve">6416 - </t>
  </si>
  <si>
    <t xml:space="preserve">6417 - </t>
  </si>
  <si>
    <t xml:space="preserve">6418 - </t>
  </si>
  <si>
    <t xml:space="preserve">6419 - </t>
  </si>
  <si>
    <t xml:space="preserve">6420 - </t>
  </si>
  <si>
    <t xml:space="preserve">6421 - </t>
  </si>
  <si>
    <t xml:space="preserve">6422 - </t>
  </si>
  <si>
    <t xml:space="preserve">6423 - </t>
  </si>
  <si>
    <t xml:space="preserve">6424 - </t>
  </si>
  <si>
    <t xml:space="preserve">6425 - </t>
  </si>
  <si>
    <t xml:space="preserve">6426 - </t>
  </si>
  <si>
    <t xml:space="preserve">6427 - </t>
  </si>
  <si>
    <t xml:space="preserve">6428 - </t>
  </si>
  <si>
    <t xml:space="preserve">6429 - </t>
  </si>
  <si>
    <t xml:space="preserve">6430 - </t>
  </si>
  <si>
    <t xml:space="preserve">6431 - </t>
  </si>
  <si>
    <t xml:space="preserve">6432 - </t>
  </si>
  <si>
    <t xml:space="preserve">6433 - </t>
  </si>
  <si>
    <t xml:space="preserve">6434 - </t>
  </si>
  <si>
    <t xml:space="preserve">6435 - </t>
  </si>
  <si>
    <t xml:space="preserve">6436 - </t>
  </si>
  <si>
    <t xml:space="preserve">6437 - </t>
  </si>
  <si>
    <t xml:space="preserve">6438 - </t>
  </si>
  <si>
    <t xml:space="preserve">6439 - </t>
  </si>
  <si>
    <t xml:space="preserve">6440 - </t>
  </si>
  <si>
    <t xml:space="preserve">6441 - </t>
  </si>
  <si>
    <t xml:space="preserve">6442 - </t>
  </si>
  <si>
    <t xml:space="preserve">6443 - </t>
  </si>
  <si>
    <t xml:space="preserve">6444 - </t>
  </si>
  <si>
    <t xml:space="preserve">6445 - </t>
  </si>
  <si>
    <t xml:space="preserve">6446 - </t>
  </si>
  <si>
    <t xml:space="preserve">6447 - </t>
  </si>
  <si>
    <t xml:space="preserve">6448 - </t>
  </si>
  <si>
    <t xml:space="preserve">6449 - </t>
  </si>
  <si>
    <t xml:space="preserve">6450 - </t>
  </si>
  <si>
    <t xml:space="preserve">6451 - </t>
  </si>
  <si>
    <t xml:space="preserve">6452 - </t>
  </si>
  <si>
    <t xml:space="preserve">6453 - </t>
  </si>
  <si>
    <t xml:space="preserve">6454 - </t>
  </si>
  <si>
    <t xml:space="preserve">6455 - </t>
  </si>
  <si>
    <t xml:space="preserve">6456 - </t>
  </si>
  <si>
    <t xml:space="preserve">6457 - </t>
  </si>
  <si>
    <t xml:space="preserve">6458 - </t>
  </si>
  <si>
    <t xml:space="preserve">6459 - </t>
  </si>
  <si>
    <t xml:space="preserve">6460 - </t>
  </si>
  <si>
    <t xml:space="preserve">6461 - </t>
  </si>
  <si>
    <t xml:space="preserve">6462 - </t>
  </si>
  <si>
    <t xml:space="preserve">6463 - </t>
  </si>
  <si>
    <t xml:space="preserve">6464 - </t>
  </si>
  <si>
    <t xml:space="preserve">6465 - </t>
  </si>
  <si>
    <t xml:space="preserve">6466 - </t>
  </si>
  <si>
    <t xml:space="preserve">6467 - </t>
  </si>
  <si>
    <t xml:space="preserve">6468 - </t>
  </si>
  <si>
    <t xml:space="preserve">6469 - </t>
  </si>
  <si>
    <t xml:space="preserve">6470 - </t>
  </si>
  <si>
    <t xml:space="preserve">6471 - </t>
  </si>
  <si>
    <t xml:space="preserve">6472 - </t>
  </si>
  <si>
    <t xml:space="preserve">6473 - </t>
  </si>
  <si>
    <t xml:space="preserve">6474 - </t>
  </si>
  <si>
    <t xml:space="preserve">6475 - </t>
  </si>
  <si>
    <t xml:space="preserve">6476 - </t>
  </si>
  <si>
    <t xml:space="preserve">6477 - </t>
  </si>
  <si>
    <t xml:space="preserve">6478 - </t>
  </si>
  <si>
    <t xml:space="preserve">6479 - </t>
  </si>
  <si>
    <t xml:space="preserve">6480 - </t>
  </si>
  <si>
    <t xml:space="preserve">6481 - </t>
  </si>
  <si>
    <t xml:space="preserve">6482 - </t>
  </si>
  <si>
    <t xml:space="preserve">6483 - </t>
  </si>
  <si>
    <t xml:space="preserve">6484 - </t>
  </si>
  <si>
    <t xml:space="preserve">6485 - </t>
  </si>
  <si>
    <t xml:space="preserve">6486 - </t>
  </si>
  <si>
    <t xml:space="preserve">6487 - </t>
  </si>
  <si>
    <t xml:space="preserve">6488 - </t>
  </si>
  <si>
    <t xml:space="preserve">6489 - </t>
  </si>
  <si>
    <t xml:space="preserve">6490 - </t>
  </si>
  <si>
    <t xml:space="preserve">6491 - </t>
  </si>
  <si>
    <t xml:space="preserve">6492 - </t>
  </si>
  <si>
    <t xml:space="preserve">6493 - </t>
  </si>
  <si>
    <t xml:space="preserve">6494 - </t>
  </si>
  <si>
    <t xml:space="preserve">6495 - </t>
  </si>
  <si>
    <t xml:space="preserve">6496 - </t>
  </si>
  <si>
    <t xml:space="preserve">6497 - </t>
  </si>
  <si>
    <t xml:space="preserve">6498 - </t>
  </si>
  <si>
    <t xml:space="preserve">6499 - </t>
  </si>
  <si>
    <t xml:space="preserve">6500 - </t>
  </si>
  <si>
    <t xml:space="preserve">6501 - </t>
  </si>
  <si>
    <t xml:space="preserve">6502 - </t>
  </si>
  <si>
    <t xml:space="preserve">6503 - </t>
  </si>
  <si>
    <t xml:space="preserve">6504 - </t>
  </si>
  <si>
    <t xml:space="preserve">6505 - </t>
  </si>
  <si>
    <t xml:space="preserve">6506 - </t>
  </si>
  <si>
    <t xml:space="preserve">6507 - </t>
  </si>
  <si>
    <t xml:space="preserve">6508 - </t>
  </si>
  <si>
    <t xml:space="preserve">6509 - </t>
  </si>
  <si>
    <t xml:space="preserve">6510 - </t>
  </si>
  <si>
    <t xml:space="preserve">6511 - </t>
  </si>
  <si>
    <t xml:space="preserve">6512 - </t>
  </si>
  <si>
    <t xml:space="preserve">6513 - </t>
  </si>
  <si>
    <t xml:space="preserve">6514 - </t>
  </si>
  <si>
    <t xml:space="preserve">6515 - </t>
  </si>
  <si>
    <t xml:space="preserve">6516 - </t>
  </si>
  <si>
    <t xml:space="preserve">6517 - </t>
  </si>
  <si>
    <t xml:space="preserve">6518 - </t>
  </si>
  <si>
    <t xml:space="preserve">6519 - </t>
  </si>
  <si>
    <t xml:space="preserve">6520 - </t>
  </si>
  <si>
    <t xml:space="preserve">6521 - </t>
  </si>
  <si>
    <t xml:space="preserve">6522 - </t>
  </si>
  <si>
    <t xml:space="preserve">6523 - </t>
  </si>
  <si>
    <t xml:space="preserve">6524 - </t>
  </si>
  <si>
    <t xml:space="preserve">6525 - </t>
  </si>
  <si>
    <t xml:space="preserve">6526 - </t>
  </si>
  <si>
    <t xml:space="preserve">6527 - </t>
  </si>
  <si>
    <t xml:space="preserve">6528 - </t>
  </si>
  <si>
    <t xml:space="preserve">6529 - </t>
  </si>
  <si>
    <t xml:space="preserve">6530 - </t>
  </si>
  <si>
    <t xml:space="preserve">6531 - </t>
  </si>
  <si>
    <t xml:space="preserve">6532 - </t>
  </si>
  <si>
    <t xml:space="preserve">6533 - </t>
  </si>
  <si>
    <t xml:space="preserve">6534 - </t>
  </si>
  <si>
    <t xml:space="preserve">6535 - </t>
  </si>
  <si>
    <t xml:space="preserve">6536 - </t>
  </si>
  <si>
    <t xml:space="preserve">6537 - </t>
  </si>
  <si>
    <t xml:space="preserve">6538 - </t>
  </si>
  <si>
    <t xml:space="preserve">6539 - </t>
  </si>
  <si>
    <t xml:space="preserve">6540 - </t>
  </si>
  <si>
    <t xml:space="preserve">6541 - </t>
  </si>
  <si>
    <t xml:space="preserve">6542 - </t>
  </si>
  <si>
    <t xml:space="preserve">6543 - </t>
  </si>
  <si>
    <t xml:space="preserve">6544 - </t>
  </si>
  <si>
    <t xml:space="preserve">6545 - </t>
  </si>
  <si>
    <t xml:space="preserve">6546 - </t>
  </si>
  <si>
    <t xml:space="preserve">6547 - </t>
  </si>
  <si>
    <t xml:space="preserve">6548 - </t>
  </si>
  <si>
    <t xml:space="preserve">6549 - </t>
  </si>
  <si>
    <t xml:space="preserve">6550 - </t>
  </si>
  <si>
    <t xml:space="preserve">6551 - </t>
  </si>
  <si>
    <t xml:space="preserve">6552 - </t>
  </si>
  <si>
    <t xml:space="preserve">6553 - </t>
  </si>
  <si>
    <t xml:space="preserve">6554 - </t>
  </si>
  <si>
    <t xml:space="preserve">6555 - </t>
  </si>
  <si>
    <t xml:space="preserve">6556 - </t>
  </si>
  <si>
    <t xml:space="preserve">6557 - </t>
  </si>
  <si>
    <t xml:space="preserve">6558 - </t>
  </si>
  <si>
    <t xml:space="preserve">6559 - </t>
  </si>
  <si>
    <t xml:space="preserve">6560 - </t>
  </si>
  <si>
    <t xml:space="preserve">6561 - </t>
  </si>
  <si>
    <t xml:space="preserve">6562 - </t>
  </si>
  <si>
    <t xml:space="preserve">6563 - </t>
  </si>
  <si>
    <t xml:space="preserve">6564 - </t>
  </si>
  <si>
    <t xml:space="preserve">6565 - </t>
  </si>
  <si>
    <t xml:space="preserve">6566 - </t>
  </si>
  <si>
    <t xml:space="preserve">6567 - </t>
  </si>
  <si>
    <t xml:space="preserve">6568 - </t>
  </si>
  <si>
    <t xml:space="preserve">6569 - </t>
  </si>
  <si>
    <t xml:space="preserve">6570 - </t>
  </si>
  <si>
    <t xml:space="preserve">6571 - </t>
  </si>
  <si>
    <t xml:space="preserve">6572 - </t>
  </si>
  <si>
    <t xml:space="preserve">6573 - </t>
  </si>
  <si>
    <t xml:space="preserve">6574 - </t>
  </si>
  <si>
    <t xml:space="preserve">6575 - </t>
  </si>
  <si>
    <t xml:space="preserve">6576 - </t>
  </si>
  <si>
    <t xml:space="preserve">6577 - </t>
  </si>
  <si>
    <t xml:space="preserve">6578 - </t>
  </si>
  <si>
    <t xml:space="preserve">6579 - </t>
  </si>
  <si>
    <t xml:space="preserve">6580 - </t>
  </si>
  <si>
    <t xml:space="preserve">6581 - </t>
  </si>
  <si>
    <t xml:space="preserve">6582 - </t>
  </si>
  <si>
    <t xml:space="preserve">6583 - </t>
  </si>
  <si>
    <t xml:space="preserve">6584 - </t>
  </si>
  <si>
    <t xml:space="preserve">6585 - </t>
  </si>
  <si>
    <t xml:space="preserve">6586 - </t>
  </si>
  <si>
    <t xml:space="preserve">6587 - </t>
  </si>
  <si>
    <t xml:space="preserve">6588 - </t>
  </si>
  <si>
    <t xml:space="preserve">6589 - </t>
  </si>
  <si>
    <t xml:space="preserve">6590 - </t>
  </si>
  <si>
    <t xml:space="preserve">6591 - </t>
  </si>
  <si>
    <t xml:space="preserve">6592 - </t>
  </si>
  <si>
    <t xml:space="preserve">6593 - </t>
  </si>
  <si>
    <t xml:space="preserve">6594 - </t>
  </si>
  <si>
    <t xml:space="preserve">6595 - </t>
  </si>
  <si>
    <t xml:space="preserve">6596 - </t>
  </si>
  <si>
    <t xml:space="preserve">6597 - </t>
  </si>
  <si>
    <t xml:space="preserve">6598 - </t>
  </si>
  <si>
    <t xml:space="preserve">6599 - </t>
  </si>
  <si>
    <t xml:space="preserve">6600 - </t>
  </si>
  <si>
    <t xml:space="preserve">6601 - </t>
  </si>
  <si>
    <t xml:space="preserve">6602 - </t>
  </si>
  <si>
    <t xml:space="preserve">6603 - </t>
  </si>
  <si>
    <t xml:space="preserve">6604 - </t>
  </si>
  <si>
    <t xml:space="preserve">6605 - </t>
  </si>
  <si>
    <t xml:space="preserve">6606 - </t>
  </si>
  <si>
    <t xml:space="preserve">6607 - </t>
  </si>
  <si>
    <t xml:space="preserve">6608 - </t>
  </si>
  <si>
    <t xml:space="preserve">6609 - </t>
  </si>
  <si>
    <t xml:space="preserve">6610 - </t>
  </si>
  <si>
    <t xml:space="preserve">6611 - </t>
  </si>
  <si>
    <t xml:space="preserve">6612 - </t>
  </si>
  <si>
    <t xml:space="preserve">6613 - </t>
  </si>
  <si>
    <t xml:space="preserve">6614 - </t>
  </si>
  <si>
    <t xml:space="preserve">6615 - </t>
  </si>
  <si>
    <t xml:space="preserve">6616 - </t>
  </si>
  <si>
    <t xml:space="preserve">6617 - </t>
  </si>
  <si>
    <t xml:space="preserve">6618 - </t>
  </si>
  <si>
    <t xml:space="preserve">6619 - </t>
  </si>
  <si>
    <t xml:space="preserve">6620 - </t>
  </si>
  <si>
    <t xml:space="preserve">6621 - </t>
  </si>
  <si>
    <t xml:space="preserve">6622 - </t>
  </si>
  <si>
    <t xml:space="preserve">6623 - </t>
  </si>
  <si>
    <t xml:space="preserve">6624 - </t>
  </si>
  <si>
    <t xml:space="preserve">6625 - </t>
  </si>
  <si>
    <t xml:space="preserve">6626 - </t>
  </si>
  <si>
    <t xml:space="preserve">6627 - </t>
  </si>
  <si>
    <t xml:space="preserve">6628 - </t>
  </si>
  <si>
    <t xml:space="preserve">6629 - </t>
  </si>
  <si>
    <t xml:space="preserve">6630 - </t>
  </si>
  <si>
    <t xml:space="preserve">6631 - </t>
  </si>
  <si>
    <t xml:space="preserve">6632 - </t>
  </si>
  <si>
    <t xml:space="preserve">6633 - </t>
  </si>
  <si>
    <t xml:space="preserve">6634 - </t>
  </si>
  <si>
    <t xml:space="preserve">6635 - </t>
  </si>
  <si>
    <t xml:space="preserve">6636 - </t>
  </si>
  <si>
    <t xml:space="preserve">6637 - </t>
  </si>
  <si>
    <t xml:space="preserve">6638 - </t>
  </si>
  <si>
    <t xml:space="preserve">6639 - </t>
  </si>
  <si>
    <t xml:space="preserve">6640 - </t>
  </si>
  <si>
    <t xml:space="preserve">6641 - </t>
  </si>
  <si>
    <t xml:space="preserve">6642 - </t>
  </si>
  <si>
    <t xml:space="preserve">6643 - </t>
  </si>
  <si>
    <t xml:space="preserve">6644 - </t>
  </si>
  <si>
    <t xml:space="preserve">6645 - </t>
  </si>
  <si>
    <t xml:space="preserve">6646 - </t>
  </si>
  <si>
    <t xml:space="preserve">6647 - </t>
  </si>
  <si>
    <t xml:space="preserve">6648 - </t>
  </si>
  <si>
    <t xml:space="preserve">6649 - </t>
  </si>
  <si>
    <t xml:space="preserve">6650 - </t>
  </si>
  <si>
    <t xml:space="preserve">6651 - </t>
  </si>
  <si>
    <t xml:space="preserve">6652 - </t>
  </si>
  <si>
    <t xml:space="preserve">6653 - </t>
  </si>
  <si>
    <t xml:space="preserve">6654 - </t>
  </si>
  <si>
    <t xml:space="preserve">6655 - </t>
  </si>
  <si>
    <t xml:space="preserve">6656 - </t>
  </si>
  <si>
    <t xml:space="preserve">6657 - </t>
  </si>
  <si>
    <t xml:space="preserve">6658 - </t>
  </si>
  <si>
    <t xml:space="preserve">6659 - </t>
  </si>
  <si>
    <t xml:space="preserve">6660 - </t>
  </si>
  <si>
    <t xml:space="preserve">6661 - </t>
  </si>
  <si>
    <t xml:space="preserve">6662 - </t>
  </si>
  <si>
    <t xml:space="preserve">6663 - </t>
  </si>
  <si>
    <t xml:space="preserve">6664 - </t>
  </si>
  <si>
    <t xml:space="preserve">6665 - </t>
  </si>
  <si>
    <t xml:space="preserve">6666 - </t>
  </si>
  <si>
    <t xml:space="preserve">6667 - </t>
  </si>
  <si>
    <t xml:space="preserve">6668 - </t>
  </si>
  <si>
    <t xml:space="preserve">6669 - </t>
  </si>
  <si>
    <t xml:space="preserve">6670 - </t>
  </si>
  <si>
    <t xml:space="preserve">6671 - </t>
  </si>
  <si>
    <t xml:space="preserve">6672 - </t>
  </si>
  <si>
    <t xml:space="preserve">6673 - </t>
  </si>
  <si>
    <t xml:space="preserve">6674 - </t>
  </si>
  <si>
    <t xml:space="preserve">6675 - </t>
  </si>
  <si>
    <t xml:space="preserve">6676 - </t>
  </si>
  <si>
    <t xml:space="preserve">6677 - </t>
  </si>
  <si>
    <t xml:space="preserve">6678 - </t>
  </si>
  <si>
    <t xml:space="preserve">6679 - </t>
  </si>
  <si>
    <t xml:space="preserve">6680 - </t>
  </si>
  <si>
    <t xml:space="preserve">6681 - </t>
  </si>
  <si>
    <t xml:space="preserve">6682 - </t>
  </si>
  <si>
    <t xml:space="preserve">6683 - </t>
  </si>
  <si>
    <t xml:space="preserve">6684 - </t>
  </si>
  <si>
    <t xml:space="preserve">6685 - </t>
  </si>
  <si>
    <t xml:space="preserve">6686 - </t>
  </si>
  <si>
    <t xml:space="preserve">6687 - </t>
  </si>
  <si>
    <t xml:space="preserve">6688 - </t>
  </si>
  <si>
    <t xml:space="preserve">6689 - </t>
  </si>
  <si>
    <t xml:space="preserve">6690 - </t>
  </si>
  <si>
    <t xml:space="preserve">6691 - </t>
  </si>
  <si>
    <t xml:space="preserve">6692 - </t>
  </si>
  <si>
    <t xml:space="preserve">6693 - </t>
  </si>
  <si>
    <t xml:space="preserve">6694 - </t>
  </si>
  <si>
    <t xml:space="preserve">6695 - </t>
  </si>
  <si>
    <t xml:space="preserve">6696 - </t>
  </si>
  <si>
    <t xml:space="preserve">6697 - </t>
  </si>
  <si>
    <t xml:space="preserve">6698 - </t>
  </si>
  <si>
    <t xml:space="preserve">6699 - </t>
  </si>
  <si>
    <t xml:space="preserve">6700 - </t>
  </si>
  <si>
    <t xml:space="preserve">6701 - </t>
  </si>
  <si>
    <t xml:space="preserve">6702 - </t>
  </si>
  <si>
    <t xml:space="preserve">6703 - </t>
  </si>
  <si>
    <t xml:space="preserve">6704 - </t>
  </si>
  <si>
    <t xml:space="preserve">6705 - </t>
  </si>
  <si>
    <t xml:space="preserve">6706 - </t>
  </si>
  <si>
    <t xml:space="preserve">6707 - </t>
  </si>
  <si>
    <t xml:space="preserve">6708 - </t>
  </si>
  <si>
    <t xml:space="preserve">6709 - </t>
  </si>
  <si>
    <t xml:space="preserve">6710 - </t>
  </si>
  <si>
    <t xml:space="preserve">6711 - </t>
  </si>
  <si>
    <t xml:space="preserve">6712 - </t>
  </si>
  <si>
    <t xml:space="preserve">6713 - </t>
  </si>
  <si>
    <t xml:space="preserve">6714 - </t>
  </si>
  <si>
    <t xml:space="preserve">6715 - </t>
  </si>
  <si>
    <t xml:space="preserve">6716 - </t>
  </si>
  <si>
    <t xml:space="preserve">6717 - </t>
  </si>
  <si>
    <t xml:space="preserve">6718 - </t>
  </si>
  <si>
    <t xml:space="preserve">6719 - </t>
  </si>
  <si>
    <t xml:space="preserve">6720 - </t>
  </si>
  <si>
    <t xml:space="preserve">6721 - </t>
  </si>
  <si>
    <t xml:space="preserve">6722 - </t>
  </si>
  <si>
    <t xml:space="preserve">6723 - </t>
  </si>
  <si>
    <t xml:space="preserve">6724 - </t>
  </si>
  <si>
    <t xml:space="preserve">6725 - </t>
  </si>
  <si>
    <t xml:space="preserve">6726 - </t>
  </si>
  <si>
    <t xml:space="preserve">6727 - </t>
  </si>
  <si>
    <t xml:space="preserve">6728 - </t>
  </si>
  <si>
    <t xml:space="preserve">6729 - </t>
  </si>
  <si>
    <t xml:space="preserve">6730 - </t>
  </si>
  <si>
    <t xml:space="preserve">6731 - </t>
  </si>
  <si>
    <t xml:space="preserve">6732 - </t>
  </si>
  <si>
    <t xml:space="preserve">6733 - </t>
  </si>
  <si>
    <t xml:space="preserve">6734 - </t>
  </si>
  <si>
    <t xml:space="preserve">6735 - </t>
  </si>
  <si>
    <t xml:space="preserve">6736 - </t>
  </si>
  <si>
    <t xml:space="preserve">6737 - </t>
  </si>
  <si>
    <t xml:space="preserve">6738 - </t>
  </si>
  <si>
    <t xml:space="preserve">6739 - </t>
  </si>
  <si>
    <t xml:space="preserve">6740 - </t>
  </si>
  <si>
    <t xml:space="preserve">6741 - </t>
  </si>
  <si>
    <t xml:space="preserve">6742 - </t>
  </si>
  <si>
    <t xml:space="preserve">6743 - </t>
  </si>
  <si>
    <t xml:space="preserve">6744 - </t>
  </si>
  <si>
    <t xml:space="preserve">6745 - </t>
  </si>
  <si>
    <t xml:space="preserve">6746 - </t>
  </si>
  <si>
    <t xml:space="preserve">6747 - </t>
  </si>
  <si>
    <t xml:space="preserve">6748 - </t>
  </si>
  <si>
    <t xml:space="preserve">6749 - </t>
  </si>
  <si>
    <t xml:space="preserve">6750 - </t>
  </si>
  <si>
    <t xml:space="preserve">6751 - </t>
  </si>
  <si>
    <t xml:space="preserve">6752 - </t>
  </si>
  <si>
    <t xml:space="preserve">6753 - </t>
  </si>
  <si>
    <t xml:space="preserve">6754 - </t>
  </si>
  <si>
    <t xml:space="preserve">6755 - </t>
  </si>
  <si>
    <t xml:space="preserve">6756 - </t>
  </si>
  <si>
    <t xml:space="preserve">6757 - </t>
  </si>
  <si>
    <t xml:space="preserve">6758 - </t>
  </si>
  <si>
    <t xml:space="preserve">6759 - </t>
  </si>
  <si>
    <t xml:space="preserve">6760 - </t>
  </si>
  <si>
    <t xml:space="preserve">6761 - </t>
  </si>
  <si>
    <t xml:space="preserve">6762 - </t>
  </si>
  <si>
    <t xml:space="preserve">6763 - </t>
  </si>
  <si>
    <t xml:space="preserve">6764 - </t>
  </si>
  <si>
    <t xml:space="preserve">6765 - </t>
  </si>
  <si>
    <t xml:space="preserve">6766 - </t>
  </si>
  <si>
    <t xml:space="preserve">6767 - </t>
  </si>
  <si>
    <t xml:space="preserve">6768 - </t>
  </si>
  <si>
    <t xml:space="preserve">6769 - </t>
  </si>
  <si>
    <t xml:space="preserve">6770 - </t>
  </si>
  <si>
    <t xml:space="preserve">6771 - </t>
  </si>
  <si>
    <t xml:space="preserve">6772 - </t>
  </si>
  <si>
    <t xml:space="preserve">6773 - </t>
  </si>
  <si>
    <t xml:space="preserve">6774 - </t>
  </si>
  <si>
    <t xml:space="preserve">6775 - </t>
  </si>
  <si>
    <t xml:space="preserve">6776 - </t>
  </si>
  <si>
    <t xml:space="preserve">6777 - </t>
  </si>
  <si>
    <t xml:space="preserve">6778 - </t>
  </si>
  <si>
    <t xml:space="preserve">6779 - </t>
  </si>
  <si>
    <t xml:space="preserve">6780 - </t>
  </si>
  <si>
    <t xml:space="preserve">6781 - </t>
  </si>
  <si>
    <t xml:space="preserve">6782 - </t>
  </si>
  <si>
    <t xml:space="preserve">6783 - </t>
  </si>
  <si>
    <t xml:space="preserve">6784 - </t>
  </si>
  <si>
    <t xml:space="preserve">6785 - </t>
  </si>
  <si>
    <t xml:space="preserve">6786 - </t>
  </si>
  <si>
    <t xml:space="preserve">6787 - </t>
  </si>
  <si>
    <t xml:space="preserve">6788 - </t>
  </si>
  <si>
    <t xml:space="preserve">6789 - </t>
  </si>
  <si>
    <t xml:space="preserve">6790 - </t>
  </si>
  <si>
    <t xml:space="preserve">6791 - </t>
  </si>
  <si>
    <t xml:space="preserve">6792 - </t>
  </si>
  <si>
    <t xml:space="preserve">6793 - </t>
  </si>
  <si>
    <t xml:space="preserve">6794 - </t>
  </si>
  <si>
    <t xml:space="preserve">6795 - </t>
  </si>
  <si>
    <t xml:space="preserve">6796 - </t>
  </si>
  <si>
    <t xml:space="preserve">6797 - </t>
  </si>
  <si>
    <t xml:space="preserve">6798 - </t>
  </si>
  <si>
    <t xml:space="preserve">6799 - </t>
  </si>
  <si>
    <t xml:space="preserve">6800 - </t>
  </si>
  <si>
    <t xml:space="preserve">6801 - </t>
  </si>
  <si>
    <t xml:space="preserve">6802 - </t>
  </si>
  <si>
    <t xml:space="preserve">6803 - </t>
  </si>
  <si>
    <t xml:space="preserve">6804 - </t>
  </si>
  <si>
    <t xml:space="preserve">6805 - </t>
  </si>
  <si>
    <t xml:space="preserve">6806 - </t>
  </si>
  <si>
    <t xml:space="preserve">6807 - </t>
  </si>
  <si>
    <t xml:space="preserve">6808 - </t>
  </si>
  <si>
    <t xml:space="preserve">6809 - </t>
  </si>
  <si>
    <t xml:space="preserve">6810 - </t>
  </si>
  <si>
    <t xml:space="preserve">6811 - </t>
  </si>
  <si>
    <t xml:space="preserve">6812 - </t>
  </si>
  <si>
    <t xml:space="preserve">6813 - </t>
  </si>
  <si>
    <t xml:space="preserve">6814 - </t>
  </si>
  <si>
    <t xml:space="preserve">6815 - </t>
  </si>
  <si>
    <t xml:space="preserve">6816 - </t>
  </si>
  <si>
    <t xml:space="preserve">6817 - </t>
  </si>
  <si>
    <t xml:space="preserve">6818 - </t>
  </si>
  <si>
    <t xml:space="preserve">6819 - </t>
  </si>
  <si>
    <t xml:space="preserve">6820 - </t>
  </si>
  <si>
    <t xml:space="preserve">6821 - </t>
  </si>
  <si>
    <t xml:space="preserve">6822 - </t>
  </si>
  <si>
    <t xml:space="preserve">6823 - </t>
  </si>
  <si>
    <t xml:space="preserve">6824 - </t>
  </si>
  <si>
    <t xml:space="preserve">6825 - </t>
  </si>
  <si>
    <t xml:space="preserve">6826 - </t>
  </si>
  <si>
    <t xml:space="preserve">6827 - </t>
  </si>
  <si>
    <t xml:space="preserve">6828 - </t>
  </si>
  <si>
    <t xml:space="preserve">6829 - </t>
  </si>
  <si>
    <t xml:space="preserve">6830 - </t>
  </si>
  <si>
    <t xml:space="preserve">6831 - </t>
  </si>
  <si>
    <t xml:space="preserve">6832 - </t>
  </si>
  <si>
    <t xml:space="preserve">6833 - </t>
  </si>
  <si>
    <t xml:space="preserve">6834 - </t>
  </si>
  <si>
    <t xml:space="preserve">6835 - </t>
  </si>
  <si>
    <t xml:space="preserve">6836 - </t>
  </si>
  <si>
    <t xml:space="preserve">6837 - </t>
  </si>
  <si>
    <t xml:space="preserve">6838 - </t>
  </si>
  <si>
    <t xml:space="preserve">6839 - </t>
  </si>
  <si>
    <t xml:space="preserve">6840 - </t>
  </si>
  <si>
    <t xml:space="preserve">6841 - </t>
  </si>
  <si>
    <t xml:space="preserve">6842 - </t>
  </si>
  <si>
    <t xml:space="preserve">6843 - </t>
  </si>
  <si>
    <t xml:space="preserve">6844 - </t>
  </si>
  <si>
    <t xml:space="preserve">6845 - </t>
  </si>
  <si>
    <t xml:space="preserve">6846 - </t>
  </si>
  <si>
    <t xml:space="preserve">6847 - </t>
  </si>
  <si>
    <t xml:space="preserve">6848 - </t>
  </si>
  <si>
    <t xml:space="preserve">6849 - </t>
  </si>
  <si>
    <t xml:space="preserve">6850 - </t>
  </si>
  <si>
    <t xml:space="preserve">6851 - </t>
  </si>
  <si>
    <t xml:space="preserve">6852 - </t>
  </si>
  <si>
    <t xml:space="preserve">6853 - </t>
  </si>
  <si>
    <t xml:space="preserve">6854 - </t>
  </si>
  <si>
    <t xml:space="preserve">6855 - </t>
  </si>
  <si>
    <t xml:space="preserve">6856 - </t>
  </si>
  <si>
    <t xml:space="preserve">6857 - </t>
  </si>
  <si>
    <t xml:space="preserve">6858 - </t>
  </si>
  <si>
    <t xml:space="preserve">6859 - </t>
  </si>
  <si>
    <t xml:space="preserve">6860 - </t>
  </si>
  <si>
    <t xml:space="preserve">6861 - </t>
  </si>
  <si>
    <t xml:space="preserve">6862 - </t>
  </si>
  <si>
    <t xml:space="preserve">6863 - </t>
  </si>
  <si>
    <t xml:space="preserve">6864 - </t>
  </si>
  <si>
    <t xml:space="preserve">6865 - </t>
  </si>
  <si>
    <t xml:space="preserve">6866 - </t>
  </si>
  <si>
    <t xml:space="preserve">6867 - </t>
  </si>
  <si>
    <t xml:space="preserve">6868 - </t>
  </si>
  <si>
    <t xml:space="preserve">6869 - </t>
  </si>
  <si>
    <t xml:space="preserve">6870 - </t>
  </si>
  <si>
    <t xml:space="preserve">6871 - </t>
  </si>
  <si>
    <t xml:space="preserve">6872 - </t>
  </si>
  <si>
    <t xml:space="preserve">6873 - </t>
  </si>
  <si>
    <t xml:space="preserve">6874 - </t>
  </si>
  <si>
    <t xml:space="preserve">6875 - </t>
  </si>
  <si>
    <t xml:space="preserve">6876 - </t>
  </si>
  <si>
    <t xml:space="preserve">6877 - </t>
  </si>
  <si>
    <t xml:space="preserve">6878 - </t>
  </si>
  <si>
    <t xml:space="preserve">6879 - </t>
  </si>
  <si>
    <t xml:space="preserve">6880 - </t>
  </si>
  <si>
    <t xml:space="preserve">6881 - </t>
  </si>
  <si>
    <t xml:space="preserve">6882 - </t>
  </si>
  <si>
    <t xml:space="preserve">6883 - </t>
  </si>
  <si>
    <t xml:space="preserve">6884 - </t>
  </si>
  <si>
    <t xml:space="preserve">6885 - </t>
  </si>
  <si>
    <t xml:space="preserve">6886 - </t>
  </si>
  <si>
    <t xml:space="preserve">6887 - </t>
  </si>
  <si>
    <t xml:space="preserve">6888 - </t>
  </si>
  <si>
    <t xml:space="preserve">6889 - </t>
  </si>
  <si>
    <t xml:space="preserve">6890 - </t>
  </si>
  <si>
    <t xml:space="preserve">6891 - </t>
  </si>
  <si>
    <t xml:space="preserve">6892 - </t>
  </si>
  <si>
    <t xml:space="preserve">6893 - </t>
  </si>
  <si>
    <t xml:space="preserve">6894 - </t>
  </si>
  <si>
    <t xml:space="preserve">6895 - </t>
  </si>
  <si>
    <t xml:space="preserve">6896 - </t>
  </si>
  <si>
    <t xml:space="preserve">6897 - </t>
  </si>
  <si>
    <t xml:space="preserve">6898 - </t>
  </si>
  <si>
    <t xml:space="preserve">6899 - </t>
  </si>
  <si>
    <t xml:space="preserve">6900 - </t>
  </si>
  <si>
    <t xml:space="preserve">6901 - </t>
  </si>
  <si>
    <t xml:space="preserve">6902 - </t>
  </si>
  <si>
    <t xml:space="preserve">6903 - </t>
  </si>
  <si>
    <t xml:space="preserve">6904 - </t>
  </si>
  <si>
    <t xml:space="preserve">6905 - </t>
  </si>
  <si>
    <t xml:space="preserve">6906 - </t>
  </si>
  <si>
    <t xml:space="preserve">6907 - </t>
  </si>
  <si>
    <t xml:space="preserve">6908 - </t>
  </si>
  <si>
    <t xml:space="preserve">6909 - </t>
  </si>
  <si>
    <t xml:space="preserve">6910 - </t>
  </si>
  <si>
    <t xml:space="preserve">6911 - </t>
  </si>
  <si>
    <t xml:space="preserve">6912 - </t>
  </si>
  <si>
    <t xml:space="preserve">6913 - </t>
  </si>
  <si>
    <t xml:space="preserve">6914 - </t>
  </si>
  <si>
    <t xml:space="preserve">6915 - </t>
  </si>
  <si>
    <t xml:space="preserve">6916 - </t>
  </si>
  <si>
    <t xml:space="preserve">6917 - </t>
  </si>
  <si>
    <t xml:space="preserve">6918 - </t>
  </si>
  <si>
    <t xml:space="preserve">6919 - </t>
  </si>
  <si>
    <t xml:space="preserve">6920 - </t>
  </si>
  <si>
    <t xml:space="preserve">6921 - </t>
  </si>
  <si>
    <t xml:space="preserve">6922 - </t>
  </si>
  <si>
    <t xml:space="preserve">6923 - </t>
  </si>
  <si>
    <t xml:space="preserve">6924 - </t>
  </si>
  <si>
    <t xml:space="preserve">6925 - </t>
  </si>
  <si>
    <t xml:space="preserve">6926 - </t>
  </si>
  <si>
    <t xml:space="preserve">6927 - </t>
  </si>
  <si>
    <t xml:space="preserve">6928 - </t>
  </si>
  <si>
    <t xml:space="preserve">6929 - </t>
  </si>
  <si>
    <t xml:space="preserve">6930 - </t>
  </si>
  <si>
    <t xml:space="preserve">6931 - </t>
  </si>
  <si>
    <t xml:space="preserve">6932 - </t>
  </si>
  <si>
    <t xml:space="preserve">6933 - </t>
  </si>
  <si>
    <t xml:space="preserve">6934 - </t>
  </si>
  <si>
    <t xml:space="preserve">6935 - </t>
  </si>
  <si>
    <t xml:space="preserve">6936 - </t>
  </si>
  <si>
    <t xml:space="preserve">6937 - </t>
  </si>
  <si>
    <t xml:space="preserve">6938 - </t>
  </si>
  <si>
    <t xml:space="preserve">6939 - </t>
  </si>
  <si>
    <t xml:space="preserve">6940 - </t>
  </si>
  <si>
    <t xml:space="preserve">6941 - </t>
  </si>
  <si>
    <t xml:space="preserve">6942 - </t>
  </si>
  <si>
    <t xml:space="preserve">6943 - </t>
  </si>
  <si>
    <t xml:space="preserve">6944 - </t>
  </si>
  <si>
    <t xml:space="preserve">6945 - </t>
  </si>
  <si>
    <t xml:space="preserve">6946 - </t>
  </si>
  <si>
    <t xml:space="preserve">6947 - </t>
  </si>
  <si>
    <t xml:space="preserve">6948 - </t>
  </si>
  <si>
    <t xml:space="preserve">6949 - </t>
  </si>
  <si>
    <t xml:space="preserve">6950 - </t>
  </si>
  <si>
    <t xml:space="preserve">6951 - </t>
  </si>
  <si>
    <t xml:space="preserve">6952 - </t>
  </si>
  <si>
    <t xml:space="preserve">6953 - </t>
  </si>
  <si>
    <t xml:space="preserve">6954 - </t>
  </si>
  <si>
    <t xml:space="preserve">6955 - </t>
  </si>
  <si>
    <t xml:space="preserve">6956 - </t>
  </si>
  <si>
    <t xml:space="preserve">6957 - </t>
  </si>
  <si>
    <t xml:space="preserve">6958 - </t>
  </si>
  <si>
    <t xml:space="preserve">6959 - </t>
  </si>
  <si>
    <t xml:space="preserve">6960 - </t>
  </si>
  <si>
    <t xml:space="preserve">6961 - </t>
  </si>
  <si>
    <t xml:space="preserve">6962 - </t>
  </si>
  <si>
    <t xml:space="preserve">6963 - </t>
  </si>
  <si>
    <t xml:space="preserve">6964 - </t>
  </si>
  <si>
    <t xml:space="preserve">6965 - </t>
  </si>
  <si>
    <t xml:space="preserve">6966 - </t>
  </si>
  <si>
    <t xml:space="preserve">6967 - </t>
  </si>
  <si>
    <t xml:space="preserve">6968 - </t>
  </si>
  <si>
    <t xml:space="preserve">6969 - </t>
  </si>
  <si>
    <t xml:space="preserve">6970 - </t>
  </si>
  <si>
    <t xml:space="preserve">6971 - </t>
  </si>
  <si>
    <t xml:space="preserve">6972 - </t>
  </si>
  <si>
    <t xml:space="preserve">6973 - </t>
  </si>
  <si>
    <t xml:space="preserve">6974 - </t>
  </si>
  <si>
    <t xml:space="preserve">6975 - </t>
  </si>
  <si>
    <t xml:space="preserve">6976 - </t>
  </si>
  <si>
    <t xml:space="preserve">6977 - </t>
  </si>
  <si>
    <t xml:space="preserve">6978 - </t>
  </si>
  <si>
    <t xml:space="preserve">6979 - </t>
  </si>
  <si>
    <t xml:space="preserve">6980 - </t>
  </si>
  <si>
    <t xml:space="preserve">6981 - </t>
  </si>
  <si>
    <t xml:space="preserve">6982 - </t>
  </si>
  <si>
    <t xml:space="preserve">6983 - </t>
  </si>
  <si>
    <t xml:space="preserve">6984 - </t>
  </si>
  <si>
    <t xml:space="preserve">6985 - </t>
  </si>
  <si>
    <t xml:space="preserve">6986 - </t>
  </si>
  <si>
    <t xml:space="preserve">6987 - </t>
  </si>
  <si>
    <t xml:space="preserve">6988 - </t>
  </si>
  <si>
    <t xml:space="preserve">6989 - </t>
  </si>
  <si>
    <t xml:space="preserve">6990 - </t>
  </si>
  <si>
    <t xml:space="preserve">6991 - </t>
  </si>
  <si>
    <t xml:space="preserve">6992 - </t>
  </si>
  <si>
    <t xml:space="preserve">6993 - </t>
  </si>
  <si>
    <t xml:space="preserve">6994 - </t>
  </si>
  <si>
    <t xml:space="preserve">6995 - </t>
  </si>
  <si>
    <t xml:space="preserve">6996 - </t>
  </si>
  <si>
    <t xml:space="preserve">6997 - </t>
  </si>
  <si>
    <t xml:space="preserve">6998 - </t>
  </si>
  <si>
    <t xml:space="preserve">6999 - </t>
  </si>
  <si>
    <t xml:space="preserve">7000 - </t>
  </si>
  <si>
    <t xml:space="preserve">7001 - </t>
  </si>
  <si>
    <t xml:space="preserve">7002 - </t>
  </si>
  <si>
    <t xml:space="preserve">7003 - </t>
  </si>
  <si>
    <t xml:space="preserve">7004 - </t>
  </si>
  <si>
    <t xml:space="preserve">7005 - </t>
  </si>
  <si>
    <t xml:space="preserve">7006 - </t>
  </si>
  <si>
    <t xml:space="preserve">7007 - </t>
  </si>
  <si>
    <t xml:space="preserve">7008 - </t>
  </si>
  <si>
    <t xml:space="preserve">7009 - </t>
  </si>
  <si>
    <t xml:space="preserve">7010 - </t>
  </si>
  <si>
    <t xml:space="preserve">7011 - </t>
  </si>
  <si>
    <t xml:space="preserve">7012 - </t>
  </si>
  <si>
    <t xml:space="preserve">7013 - </t>
  </si>
  <si>
    <t xml:space="preserve">7014 - </t>
  </si>
  <si>
    <t xml:space="preserve">7015 - </t>
  </si>
  <si>
    <t xml:space="preserve">7016 - </t>
  </si>
  <si>
    <t xml:space="preserve">7017 - </t>
  </si>
  <si>
    <t xml:space="preserve">7018 - </t>
  </si>
  <si>
    <t xml:space="preserve">7019 - </t>
  </si>
  <si>
    <t xml:space="preserve">7020 - </t>
  </si>
  <si>
    <t xml:space="preserve">7021 - </t>
  </si>
  <si>
    <t xml:space="preserve">7022 - </t>
  </si>
  <si>
    <t xml:space="preserve">7023 - </t>
  </si>
  <si>
    <t xml:space="preserve">7024 - </t>
  </si>
  <si>
    <t xml:space="preserve">7025 - </t>
  </si>
  <si>
    <t xml:space="preserve">7026 - </t>
  </si>
  <si>
    <t xml:space="preserve">7027 - </t>
  </si>
  <si>
    <t xml:space="preserve">7028 - </t>
  </si>
  <si>
    <t xml:space="preserve">7029 - </t>
  </si>
  <si>
    <t xml:space="preserve">7030 - </t>
  </si>
  <si>
    <t xml:space="preserve">7031 - </t>
  </si>
  <si>
    <t xml:space="preserve">7032 - </t>
  </si>
  <si>
    <t xml:space="preserve">7033 - </t>
  </si>
  <si>
    <t xml:space="preserve">7034 - </t>
  </si>
  <si>
    <t xml:space="preserve">7035 - </t>
  </si>
  <si>
    <t xml:space="preserve">7036 - </t>
  </si>
  <si>
    <t xml:space="preserve">7037 - </t>
  </si>
  <si>
    <t xml:space="preserve">7038 - </t>
  </si>
  <si>
    <t xml:space="preserve">7039 - </t>
  </si>
  <si>
    <t xml:space="preserve">7040 - </t>
  </si>
  <si>
    <t xml:space="preserve">7041 - </t>
  </si>
  <si>
    <t xml:space="preserve">7042 - </t>
  </si>
  <si>
    <t xml:space="preserve">7043 - </t>
  </si>
  <si>
    <t xml:space="preserve">7044 - </t>
  </si>
  <si>
    <t xml:space="preserve">7045 - </t>
  </si>
  <si>
    <t xml:space="preserve">7046 - </t>
  </si>
  <si>
    <t xml:space="preserve">7047 - </t>
  </si>
  <si>
    <t xml:space="preserve">7048 - </t>
  </si>
  <si>
    <t xml:space="preserve">7049 - </t>
  </si>
  <si>
    <t xml:space="preserve">7050 - </t>
  </si>
  <si>
    <t xml:space="preserve">7051 - </t>
  </si>
  <si>
    <t xml:space="preserve">7052 - </t>
  </si>
  <si>
    <t xml:space="preserve">7053 - </t>
  </si>
  <si>
    <t xml:space="preserve">7054 - </t>
  </si>
  <si>
    <t xml:space="preserve">7055 - </t>
  </si>
  <si>
    <t xml:space="preserve">7056 - </t>
  </si>
  <si>
    <t xml:space="preserve">7057 - </t>
  </si>
  <si>
    <t xml:space="preserve">7058 - </t>
  </si>
  <si>
    <t xml:space="preserve">7059 - </t>
  </si>
  <si>
    <t xml:space="preserve">7060 - </t>
  </si>
  <si>
    <t xml:space="preserve">7061 - </t>
  </si>
  <si>
    <t xml:space="preserve">7062 - </t>
  </si>
  <si>
    <t xml:space="preserve">7063 - </t>
  </si>
  <si>
    <t xml:space="preserve">7064 - </t>
  </si>
  <si>
    <t xml:space="preserve">7065 - </t>
  </si>
  <si>
    <t xml:space="preserve">7066 - </t>
  </si>
  <si>
    <t xml:space="preserve">7067 - </t>
  </si>
  <si>
    <t xml:space="preserve">7068 - </t>
  </si>
  <si>
    <t xml:space="preserve">7069 - </t>
  </si>
  <si>
    <t xml:space="preserve">7070 - </t>
  </si>
  <si>
    <t xml:space="preserve">7071 - </t>
  </si>
  <si>
    <t xml:space="preserve">7072 - </t>
  </si>
  <si>
    <t xml:space="preserve">7073 - </t>
  </si>
  <si>
    <t xml:space="preserve">7074 - </t>
  </si>
  <si>
    <t xml:space="preserve">7075 - </t>
  </si>
  <si>
    <t xml:space="preserve">7076 - </t>
  </si>
  <si>
    <t xml:space="preserve">7077 - </t>
  </si>
  <si>
    <t xml:space="preserve">7078 - </t>
  </si>
  <si>
    <t xml:space="preserve">7079 - </t>
  </si>
  <si>
    <t xml:space="preserve">7080 - </t>
  </si>
  <si>
    <t xml:space="preserve">7081 - </t>
  </si>
  <si>
    <t xml:space="preserve">7082 - </t>
  </si>
  <si>
    <t xml:space="preserve">7083 - </t>
  </si>
  <si>
    <t xml:space="preserve">7084 - </t>
  </si>
  <si>
    <t xml:space="preserve">7085 - </t>
  </si>
  <si>
    <t xml:space="preserve">7086 - </t>
  </si>
  <si>
    <t xml:space="preserve">7087 - </t>
  </si>
  <si>
    <t xml:space="preserve">7088 - </t>
  </si>
  <si>
    <t xml:space="preserve">7089 - </t>
  </si>
  <si>
    <t xml:space="preserve">7090 - </t>
  </si>
  <si>
    <t xml:space="preserve">7091 - </t>
  </si>
  <si>
    <t xml:space="preserve">7092 - </t>
  </si>
  <si>
    <t xml:space="preserve">7093 - </t>
  </si>
  <si>
    <t xml:space="preserve">7094 - </t>
  </si>
  <si>
    <t xml:space="preserve">7095 - </t>
  </si>
  <si>
    <t xml:space="preserve">7096 - </t>
  </si>
  <si>
    <t xml:space="preserve">7097 - </t>
  </si>
  <si>
    <t xml:space="preserve">7098 - </t>
  </si>
  <si>
    <t xml:space="preserve">7099 - </t>
  </si>
  <si>
    <t xml:space="preserve">7100 - </t>
  </si>
  <si>
    <t xml:space="preserve">7101 - </t>
  </si>
  <si>
    <t xml:space="preserve">7102 - </t>
  </si>
  <si>
    <t xml:space="preserve">7103 - </t>
  </si>
  <si>
    <t xml:space="preserve">7104 - </t>
  </si>
  <si>
    <t xml:space="preserve">7105 - </t>
  </si>
  <si>
    <t xml:space="preserve">7106 - </t>
  </si>
  <si>
    <t xml:space="preserve">7107 - </t>
  </si>
  <si>
    <t xml:space="preserve">7108 - </t>
  </si>
  <si>
    <t xml:space="preserve">7109 - </t>
  </si>
  <si>
    <t xml:space="preserve">7110 - </t>
  </si>
  <si>
    <t xml:space="preserve">7111 - </t>
  </si>
  <si>
    <t xml:space="preserve">7112 - </t>
  </si>
  <si>
    <t xml:space="preserve">7113 - </t>
  </si>
  <si>
    <t xml:space="preserve">7114 - </t>
  </si>
  <si>
    <t xml:space="preserve">7115 - </t>
  </si>
  <si>
    <t xml:space="preserve">7116 - </t>
  </si>
  <si>
    <t xml:space="preserve">7117 - </t>
  </si>
  <si>
    <t xml:space="preserve">7118 - </t>
  </si>
  <si>
    <t xml:space="preserve">7119 - </t>
  </si>
  <si>
    <t xml:space="preserve">7120 - </t>
  </si>
  <si>
    <t xml:space="preserve">7121 - </t>
  </si>
  <si>
    <t xml:space="preserve">7122 - </t>
  </si>
  <si>
    <t xml:space="preserve">7123 - </t>
  </si>
  <si>
    <t xml:space="preserve">7124 - </t>
  </si>
  <si>
    <t xml:space="preserve">7125 - </t>
  </si>
  <si>
    <t xml:space="preserve">7126 - </t>
  </si>
  <si>
    <t xml:space="preserve">7127 - </t>
  </si>
  <si>
    <t xml:space="preserve">7128 - </t>
  </si>
  <si>
    <t xml:space="preserve">7129 - </t>
  </si>
  <si>
    <t xml:space="preserve">7130 - </t>
  </si>
  <si>
    <t xml:space="preserve">7131 - </t>
  </si>
  <si>
    <t xml:space="preserve">7132 - </t>
  </si>
  <si>
    <t xml:space="preserve">7133 - </t>
  </si>
  <si>
    <t xml:space="preserve">7134 - </t>
  </si>
  <si>
    <t xml:space="preserve">7135 - </t>
  </si>
  <si>
    <t xml:space="preserve">7136 - </t>
  </si>
  <si>
    <t xml:space="preserve">7137 - </t>
  </si>
  <si>
    <t xml:space="preserve">7138 - </t>
  </si>
  <si>
    <t xml:space="preserve">7139 - </t>
  </si>
  <si>
    <t xml:space="preserve">7140 - </t>
  </si>
  <si>
    <t xml:space="preserve">7141 - </t>
  </si>
  <si>
    <t xml:space="preserve">7142 - </t>
  </si>
  <si>
    <t xml:space="preserve">7143 - </t>
  </si>
  <si>
    <t xml:space="preserve">7144 - </t>
  </si>
  <si>
    <t xml:space="preserve">7145 - </t>
  </si>
  <si>
    <t xml:space="preserve">7146 - </t>
  </si>
  <si>
    <t xml:space="preserve">7147 - </t>
  </si>
  <si>
    <t xml:space="preserve">7148 - </t>
  </si>
  <si>
    <t xml:space="preserve">7149 - </t>
  </si>
  <si>
    <t xml:space="preserve">7150 - </t>
  </si>
  <si>
    <t xml:space="preserve">7151 - </t>
  </si>
  <si>
    <t xml:space="preserve">7152 - </t>
  </si>
  <si>
    <t xml:space="preserve">7153 - </t>
  </si>
  <si>
    <t xml:space="preserve">7154 - </t>
  </si>
  <si>
    <t xml:space="preserve">7155 - </t>
  </si>
  <si>
    <t xml:space="preserve">7156 - </t>
  </si>
  <si>
    <t xml:space="preserve">7157 - </t>
  </si>
  <si>
    <t xml:space="preserve">7158 - </t>
  </si>
  <si>
    <t xml:space="preserve">7159 - </t>
  </si>
  <si>
    <t xml:space="preserve">7160 - </t>
  </si>
  <si>
    <t xml:space="preserve">7161 - </t>
  </si>
  <si>
    <t xml:space="preserve">7162 - </t>
  </si>
  <si>
    <t xml:space="preserve">7163 - </t>
  </si>
  <si>
    <t xml:space="preserve">7164 - </t>
  </si>
  <si>
    <t xml:space="preserve">7165 - </t>
  </si>
  <si>
    <t xml:space="preserve">7166 - </t>
  </si>
  <si>
    <t xml:space="preserve">7167 - </t>
  </si>
  <si>
    <t xml:space="preserve">7168 - </t>
  </si>
  <si>
    <t xml:space="preserve">7169 - </t>
  </si>
  <si>
    <t xml:space="preserve">7170 - </t>
  </si>
  <si>
    <t xml:space="preserve">7171 - </t>
  </si>
  <si>
    <t xml:space="preserve">7172 - </t>
  </si>
  <si>
    <t xml:space="preserve">7173 - </t>
  </si>
  <si>
    <t xml:space="preserve">7174 - </t>
  </si>
  <si>
    <t xml:space="preserve">7175 - </t>
  </si>
  <si>
    <t xml:space="preserve">7176 - </t>
  </si>
  <si>
    <t xml:space="preserve">7177 - </t>
  </si>
  <si>
    <t xml:space="preserve">7178 - </t>
  </si>
  <si>
    <t xml:space="preserve">7179 - </t>
  </si>
  <si>
    <t xml:space="preserve">7180 - </t>
  </si>
  <si>
    <t xml:space="preserve">7181 - </t>
  </si>
  <si>
    <t xml:space="preserve">7182 - </t>
  </si>
  <si>
    <t xml:space="preserve">7183 - </t>
  </si>
  <si>
    <t xml:space="preserve">7184 - </t>
  </si>
  <si>
    <t xml:space="preserve">7185 - </t>
  </si>
  <si>
    <t xml:space="preserve">7186 - </t>
  </si>
  <si>
    <t xml:space="preserve">7187 - </t>
  </si>
  <si>
    <t xml:space="preserve">7188 - </t>
  </si>
  <si>
    <t xml:space="preserve">7189 - </t>
  </si>
  <si>
    <t xml:space="preserve">7190 - </t>
  </si>
  <si>
    <t xml:space="preserve">7191 - </t>
  </si>
  <si>
    <t xml:space="preserve">7192 - </t>
  </si>
  <si>
    <t xml:space="preserve">7193 - </t>
  </si>
  <si>
    <t xml:space="preserve">7194 - </t>
  </si>
  <si>
    <t xml:space="preserve">7195 - </t>
  </si>
  <si>
    <t xml:space="preserve">7196 - </t>
  </si>
  <si>
    <t xml:space="preserve">7197 - </t>
  </si>
  <si>
    <t xml:space="preserve">7198 - </t>
  </si>
  <si>
    <t xml:space="preserve">7199 - </t>
  </si>
  <si>
    <t xml:space="preserve">7200 - </t>
  </si>
  <si>
    <t xml:space="preserve">7201 - </t>
  </si>
  <si>
    <t xml:space="preserve">7202 - </t>
  </si>
  <si>
    <t xml:space="preserve">7203 - </t>
  </si>
  <si>
    <t xml:space="preserve">7204 - </t>
  </si>
  <si>
    <t xml:space="preserve">7205 - </t>
  </si>
  <si>
    <t xml:space="preserve">7206 - </t>
  </si>
  <si>
    <t xml:space="preserve">7207 - </t>
  </si>
  <si>
    <t xml:space="preserve">7208 - </t>
  </si>
  <si>
    <t xml:space="preserve">7209 - </t>
  </si>
  <si>
    <t xml:space="preserve">7210 - </t>
  </si>
  <si>
    <t xml:space="preserve">7211 - </t>
  </si>
  <si>
    <t xml:space="preserve">7212 - </t>
  </si>
  <si>
    <t xml:space="preserve">7213 - </t>
  </si>
  <si>
    <t xml:space="preserve">7214 - </t>
  </si>
  <si>
    <t xml:space="preserve">7215 - </t>
  </si>
  <si>
    <t xml:space="preserve">7216 - </t>
  </si>
  <si>
    <t xml:space="preserve">7217 - </t>
  </si>
  <si>
    <t xml:space="preserve">7218 - </t>
  </si>
  <si>
    <t xml:space="preserve">7219 - </t>
  </si>
  <si>
    <t xml:space="preserve">7220 - </t>
  </si>
  <si>
    <t xml:space="preserve">7221 - </t>
  </si>
  <si>
    <t xml:space="preserve">7222 - </t>
  </si>
  <si>
    <t xml:space="preserve">7223 - </t>
  </si>
  <si>
    <t xml:space="preserve">7224 - </t>
  </si>
  <si>
    <t xml:space="preserve">7225 - </t>
  </si>
  <si>
    <t xml:space="preserve">7226 - </t>
  </si>
  <si>
    <t xml:space="preserve">7227 - </t>
  </si>
  <si>
    <t xml:space="preserve">7228 - </t>
  </si>
  <si>
    <t xml:space="preserve">7229 - </t>
  </si>
  <si>
    <t xml:space="preserve">7230 - </t>
  </si>
  <si>
    <t xml:space="preserve">7231 - </t>
  </si>
  <si>
    <t xml:space="preserve">7232 - </t>
  </si>
  <si>
    <t xml:space="preserve">7233 - </t>
  </si>
  <si>
    <t xml:space="preserve">7234 - </t>
  </si>
  <si>
    <t xml:space="preserve">7235 - </t>
  </si>
  <si>
    <t xml:space="preserve">7236 - </t>
  </si>
  <si>
    <t xml:space="preserve">7237 - </t>
  </si>
  <si>
    <t xml:space="preserve">7238 - </t>
  </si>
  <si>
    <t xml:space="preserve">7239 - </t>
  </si>
  <si>
    <t xml:space="preserve">7240 - </t>
  </si>
  <si>
    <t xml:space="preserve">7241 - </t>
  </si>
  <si>
    <t xml:space="preserve">7242 - </t>
  </si>
  <si>
    <t xml:space="preserve">7243 - </t>
  </si>
  <si>
    <t xml:space="preserve">7244 - </t>
  </si>
  <si>
    <t xml:space="preserve">7245 - </t>
  </si>
  <si>
    <t xml:space="preserve">7246 - </t>
  </si>
  <si>
    <t xml:space="preserve">7247 - </t>
  </si>
  <si>
    <t xml:space="preserve">7248 - </t>
  </si>
  <si>
    <t xml:space="preserve">7249 - </t>
  </si>
  <si>
    <t xml:space="preserve">7250 - </t>
  </si>
  <si>
    <t xml:space="preserve">7251 - </t>
  </si>
  <si>
    <t xml:space="preserve">7252 - </t>
  </si>
  <si>
    <t xml:space="preserve">7253 - </t>
  </si>
  <si>
    <t xml:space="preserve">7254 - </t>
  </si>
  <si>
    <t xml:space="preserve">7255 - </t>
  </si>
  <si>
    <t xml:space="preserve">7256 - </t>
  </si>
  <si>
    <t xml:space="preserve">7257 - </t>
  </si>
  <si>
    <t xml:space="preserve">7258 - </t>
  </si>
  <si>
    <t xml:space="preserve">7259 - </t>
  </si>
  <si>
    <t xml:space="preserve">7260 - </t>
  </si>
  <si>
    <t xml:space="preserve">7261 - </t>
  </si>
  <si>
    <t xml:space="preserve">7262 - </t>
  </si>
  <si>
    <t xml:space="preserve">7263 - </t>
  </si>
  <si>
    <t xml:space="preserve">7264 - </t>
  </si>
  <si>
    <t xml:space="preserve">7265 - </t>
  </si>
  <si>
    <t xml:space="preserve">7266 - </t>
  </si>
  <si>
    <t xml:space="preserve">7267 - </t>
  </si>
  <si>
    <t xml:space="preserve">7268 - </t>
  </si>
  <si>
    <t xml:space="preserve">7269 - </t>
  </si>
  <si>
    <t xml:space="preserve">7270 - </t>
  </si>
  <si>
    <t xml:space="preserve">7271 - </t>
  </si>
  <si>
    <t xml:space="preserve">7272 - </t>
  </si>
  <si>
    <t xml:space="preserve">7273 - </t>
  </si>
  <si>
    <t xml:space="preserve">7274 - </t>
  </si>
  <si>
    <t xml:space="preserve">7275 - </t>
  </si>
  <si>
    <t xml:space="preserve">7276 - </t>
  </si>
  <si>
    <t xml:space="preserve">7277 - </t>
  </si>
  <si>
    <t xml:space="preserve">7278 - </t>
  </si>
  <si>
    <t xml:space="preserve">7279 - </t>
  </si>
  <si>
    <t xml:space="preserve">7280 - </t>
  </si>
  <si>
    <t xml:space="preserve">7281 - </t>
  </si>
  <si>
    <t xml:space="preserve">7282 - </t>
  </si>
  <si>
    <t xml:space="preserve">7283 - </t>
  </si>
  <si>
    <t xml:space="preserve">7284 - </t>
  </si>
  <si>
    <t xml:space="preserve">7285 - </t>
  </si>
  <si>
    <t xml:space="preserve">7286 - </t>
  </si>
  <si>
    <t xml:space="preserve">7287 - </t>
  </si>
  <si>
    <t xml:space="preserve">7288 - </t>
  </si>
  <si>
    <t xml:space="preserve">7289 - </t>
  </si>
  <si>
    <t xml:space="preserve">7290 - </t>
  </si>
  <si>
    <t xml:space="preserve">7291 - </t>
  </si>
  <si>
    <t xml:space="preserve">7292 - </t>
  </si>
  <si>
    <t xml:space="preserve">7293 - </t>
  </si>
  <si>
    <t xml:space="preserve">7294 - </t>
  </si>
  <si>
    <t xml:space="preserve">7295 - </t>
  </si>
  <si>
    <t xml:space="preserve">7296 - </t>
  </si>
  <si>
    <t xml:space="preserve">7297 - </t>
  </si>
  <si>
    <t xml:space="preserve">7298 - </t>
  </si>
  <si>
    <t xml:space="preserve">7299 - </t>
  </si>
  <si>
    <t xml:space="preserve">7300 - </t>
  </si>
  <si>
    <t xml:space="preserve">7301 - </t>
  </si>
  <si>
    <t xml:space="preserve">7302 - </t>
  </si>
  <si>
    <t xml:space="preserve">7303 - </t>
  </si>
  <si>
    <t xml:space="preserve">7304 - </t>
  </si>
  <si>
    <t xml:space="preserve">7305 - </t>
  </si>
  <si>
    <t xml:space="preserve">7306 - </t>
  </si>
  <si>
    <t xml:space="preserve">7307 - </t>
  </si>
  <si>
    <t xml:space="preserve">7308 - </t>
  </si>
  <si>
    <t xml:space="preserve">7309 - </t>
  </si>
  <si>
    <t xml:space="preserve">7310 - </t>
  </si>
  <si>
    <t xml:space="preserve">7311 - </t>
  </si>
  <si>
    <t xml:space="preserve">7312 - </t>
  </si>
  <si>
    <t xml:space="preserve">7313 - </t>
  </si>
  <si>
    <t xml:space="preserve">7314 - </t>
  </si>
  <si>
    <t xml:space="preserve">7315 - </t>
  </si>
  <si>
    <t xml:space="preserve">7316 - </t>
  </si>
  <si>
    <t xml:space="preserve">7317 - </t>
  </si>
  <si>
    <t xml:space="preserve">7318 - </t>
  </si>
  <si>
    <t xml:space="preserve">7319 - </t>
  </si>
  <si>
    <t xml:space="preserve">7320 - </t>
  </si>
  <si>
    <t xml:space="preserve">7321 - </t>
  </si>
  <si>
    <t xml:space="preserve">7322 - </t>
  </si>
  <si>
    <t xml:space="preserve">7323 - </t>
  </si>
  <si>
    <t xml:space="preserve">7324 - </t>
  </si>
  <si>
    <t xml:space="preserve">7325 - </t>
  </si>
  <si>
    <t xml:space="preserve">7326 - </t>
  </si>
  <si>
    <t xml:space="preserve">7327 - </t>
  </si>
  <si>
    <t xml:space="preserve">7328 - </t>
  </si>
  <si>
    <t xml:space="preserve">7329 - </t>
  </si>
  <si>
    <t xml:space="preserve">7330 - </t>
  </si>
  <si>
    <t xml:space="preserve">7331 - </t>
  </si>
  <si>
    <t xml:space="preserve">7332 - </t>
  </si>
  <si>
    <t xml:space="preserve">7333 - </t>
  </si>
  <si>
    <t xml:space="preserve">7334 - </t>
  </si>
  <si>
    <t xml:space="preserve">7335 - </t>
  </si>
  <si>
    <t xml:space="preserve">7336 - </t>
  </si>
  <si>
    <t xml:space="preserve">7337 - </t>
  </si>
  <si>
    <t xml:space="preserve">7338 - </t>
  </si>
  <si>
    <t xml:space="preserve">7339 - </t>
  </si>
  <si>
    <t xml:space="preserve">7340 - </t>
  </si>
  <si>
    <t xml:space="preserve">7341 - </t>
  </si>
  <si>
    <t xml:space="preserve">7342 - </t>
  </si>
  <si>
    <t xml:space="preserve">7343 - </t>
  </si>
  <si>
    <t xml:space="preserve">7344 - </t>
  </si>
  <si>
    <t xml:space="preserve">7345 - </t>
  </si>
  <si>
    <t xml:space="preserve">7346 - </t>
  </si>
  <si>
    <t xml:space="preserve">7347 - </t>
  </si>
  <si>
    <t xml:space="preserve">7348 - </t>
  </si>
  <si>
    <t xml:space="preserve">7349 - </t>
  </si>
  <si>
    <t xml:space="preserve">7350 - </t>
  </si>
  <si>
    <t xml:space="preserve">7351 - </t>
  </si>
  <si>
    <t xml:space="preserve">7352 - </t>
  </si>
  <si>
    <t xml:space="preserve">7353 - </t>
  </si>
  <si>
    <t xml:space="preserve">7354 - </t>
  </si>
  <si>
    <t xml:space="preserve">7355 - </t>
  </si>
  <si>
    <t xml:space="preserve">7356 - </t>
  </si>
  <si>
    <t xml:space="preserve">7357 - </t>
  </si>
  <si>
    <t xml:space="preserve">7358 - </t>
  </si>
  <si>
    <t xml:space="preserve">7359 - </t>
  </si>
  <si>
    <t xml:space="preserve">7360 - </t>
  </si>
  <si>
    <t xml:space="preserve">7361 - </t>
  </si>
  <si>
    <t xml:space="preserve">7362 - </t>
  </si>
  <si>
    <t xml:space="preserve">7363 - </t>
  </si>
  <si>
    <t xml:space="preserve">7364 - </t>
  </si>
  <si>
    <t xml:space="preserve">7365 - </t>
  </si>
  <si>
    <t xml:space="preserve">7366 - </t>
  </si>
  <si>
    <t xml:space="preserve">7367 - </t>
  </si>
  <si>
    <t xml:space="preserve">7368 - </t>
  </si>
  <si>
    <t xml:space="preserve">7369 - </t>
  </si>
  <si>
    <t xml:space="preserve">7370 - </t>
  </si>
  <si>
    <t xml:space="preserve">7371 - </t>
  </si>
  <si>
    <t xml:space="preserve">7372 - </t>
  </si>
  <si>
    <t xml:space="preserve">7373 - </t>
  </si>
  <si>
    <t xml:space="preserve">7374 - </t>
  </si>
  <si>
    <t xml:space="preserve">7375 - </t>
  </si>
  <si>
    <t xml:space="preserve">7376 - </t>
  </si>
  <si>
    <t xml:space="preserve">7377 - </t>
  </si>
  <si>
    <t xml:space="preserve">7378 - </t>
  </si>
  <si>
    <t xml:space="preserve">7379 - </t>
  </si>
  <si>
    <t xml:space="preserve">7380 - </t>
  </si>
  <si>
    <t xml:space="preserve">7381 - </t>
  </si>
  <si>
    <t xml:space="preserve">7382 - </t>
  </si>
  <si>
    <t xml:space="preserve">7383 - </t>
  </si>
  <si>
    <t xml:space="preserve">7384 - </t>
  </si>
  <si>
    <t xml:space="preserve">7385 - </t>
  </si>
  <si>
    <t xml:space="preserve">7386 - </t>
  </si>
  <si>
    <t xml:space="preserve">7387 - </t>
  </si>
  <si>
    <t xml:space="preserve">7388 - </t>
  </si>
  <si>
    <t xml:space="preserve">7389 - </t>
  </si>
  <si>
    <t xml:space="preserve">7390 - </t>
  </si>
  <si>
    <t xml:space="preserve">7391 - </t>
  </si>
  <si>
    <t xml:space="preserve">7392 - </t>
  </si>
  <si>
    <t xml:space="preserve">7393 - </t>
  </si>
  <si>
    <t xml:space="preserve">7394 - </t>
  </si>
  <si>
    <t xml:space="preserve">7395 - </t>
  </si>
  <si>
    <t xml:space="preserve">7396 - </t>
  </si>
  <si>
    <t xml:space="preserve">7397 - </t>
  </si>
  <si>
    <t xml:space="preserve">7398 - </t>
  </si>
  <si>
    <t xml:space="preserve">7399 - </t>
  </si>
  <si>
    <t xml:space="preserve">7400 - </t>
  </si>
  <si>
    <t xml:space="preserve">7401 - </t>
  </si>
  <si>
    <t xml:space="preserve">7402 - </t>
  </si>
  <si>
    <t xml:space="preserve">7403 - </t>
  </si>
  <si>
    <t xml:space="preserve">7404 - </t>
  </si>
  <si>
    <t xml:space="preserve">7405 - </t>
  </si>
  <si>
    <t xml:space="preserve">7406 - </t>
  </si>
  <si>
    <t xml:space="preserve">7407 - </t>
  </si>
  <si>
    <t xml:space="preserve">7408 - </t>
  </si>
  <si>
    <t xml:space="preserve">7409 - </t>
  </si>
  <si>
    <t xml:space="preserve">7410 - </t>
  </si>
  <si>
    <t xml:space="preserve">7411 - </t>
  </si>
  <si>
    <t xml:space="preserve">7412 - </t>
  </si>
  <si>
    <t xml:space="preserve">7413 - </t>
  </si>
  <si>
    <t xml:space="preserve">7414 - </t>
  </si>
  <si>
    <t xml:space="preserve">7415 - </t>
  </si>
  <si>
    <t xml:space="preserve">7416 - </t>
  </si>
  <si>
    <t xml:space="preserve">7417 - </t>
  </si>
  <si>
    <t xml:space="preserve">7418 - </t>
  </si>
  <si>
    <t xml:space="preserve">7419 - </t>
  </si>
  <si>
    <t xml:space="preserve">7420 - </t>
  </si>
  <si>
    <t xml:space="preserve">7421 - </t>
  </si>
  <si>
    <t xml:space="preserve">7422 - </t>
  </si>
  <si>
    <t xml:space="preserve">7423 - </t>
  </si>
  <si>
    <t xml:space="preserve">7424 - </t>
  </si>
  <si>
    <t xml:space="preserve">7425 - </t>
  </si>
  <si>
    <t xml:space="preserve">7426 - </t>
  </si>
  <si>
    <t xml:space="preserve">7427 - </t>
  </si>
  <si>
    <t xml:space="preserve">7428 - </t>
  </si>
  <si>
    <t xml:space="preserve">7429 - </t>
  </si>
  <si>
    <t xml:space="preserve">7430 - </t>
  </si>
  <si>
    <t xml:space="preserve">7431 - </t>
  </si>
  <si>
    <t xml:space="preserve">7432 - </t>
  </si>
  <si>
    <t xml:space="preserve">7433 - </t>
  </si>
  <si>
    <t xml:space="preserve">7434 - </t>
  </si>
  <si>
    <t xml:space="preserve">7435 - </t>
  </si>
  <si>
    <t xml:space="preserve">7436 - </t>
  </si>
  <si>
    <t xml:space="preserve">7437 - </t>
  </si>
  <si>
    <t xml:space="preserve">7438 - </t>
  </si>
  <si>
    <t xml:space="preserve">7439 - </t>
  </si>
  <si>
    <t xml:space="preserve">7440 - </t>
  </si>
  <si>
    <t xml:space="preserve">7441 - </t>
  </si>
  <si>
    <t xml:space="preserve">7442 - </t>
  </si>
  <si>
    <t xml:space="preserve">7443 - </t>
  </si>
  <si>
    <t xml:space="preserve">7444 - </t>
  </si>
  <si>
    <t xml:space="preserve">7445 - </t>
  </si>
  <si>
    <t xml:space="preserve">7446 - </t>
  </si>
  <si>
    <t xml:space="preserve">7447 - </t>
  </si>
  <si>
    <t xml:space="preserve">7448 - </t>
  </si>
  <si>
    <t xml:space="preserve">7449 - </t>
  </si>
  <si>
    <t xml:space="preserve">7450 - </t>
  </si>
  <si>
    <t xml:space="preserve">7451 - </t>
  </si>
  <si>
    <t xml:space="preserve">7452 - </t>
  </si>
  <si>
    <t xml:space="preserve">7453 - </t>
  </si>
  <si>
    <t xml:space="preserve">7454 - </t>
  </si>
  <si>
    <t xml:space="preserve">7455 - </t>
  </si>
  <si>
    <t xml:space="preserve">7456 - </t>
  </si>
  <si>
    <t xml:space="preserve">7457 - </t>
  </si>
  <si>
    <t xml:space="preserve">7458 - </t>
  </si>
  <si>
    <t xml:space="preserve">7459 - </t>
  </si>
  <si>
    <t xml:space="preserve">7460 - </t>
  </si>
  <si>
    <t xml:space="preserve">7461 - </t>
  </si>
  <si>
    <t xml:space="preserve">7462 - </t>
  </si>
  <si>
    <t xml:space="preserve">7463 - </t>
  </si>
  <si>
    <t xml:space="preserve">7464 - </t>
  </si>
  <si>
    <t xml:space="preserve">7465 - </t>
  </si>
  <si>
    <t xml:space="preserve">7466 - </t>
  </si>
  <si>
    <t xml:space="preserve">7467 - </t>
  </si>
  <si>
    <t xml:space="preserve">7468 - </t>
  </si>
  <si>
    <t xml:space="preserve">7469 - </t>
  </si>
  <si>
    <t xml:space="preserve">7470 - </t>
  </si>
  <si>
    <t xml:space="preserve">7471 - </t>
  </si>
  <si>
    <t xml:space="preserve">7472 - </t>
  </si>
  <si>
    <t xml:space="preserve">7473 - </t>
  </si>
  <si>
    <t xml:space="preserve">7474 - </t>
  </si>
  <si>
    <t xml:space="preserve">7475 - </t>
  </si>
  <si>
    <t xml:space="preserve">7476 - </t>
  </si>
  <si>
    <t xml:space="preserve">7477 - </t>
  </si>
  <si>
    <t xml:space="preserve">7478 - </t>
  </si>
  <si>
    <t xml:space="preserve">7479 - </t>
  </si>
  <si>
    <t xml:space="preserve">7480 - </t>
  </si>
  <si>
    <t xml:space="preserve">7481 - </t>
  </si>
  <si>
    <t xml:space="preserve">7482 - </t>
  </si>
  <si>
    <t xml:space="preserve">7483 - </t>
  </si>
  <si>
    <t xml:space="preserve">7484 - </t>
  </si>
  <si>
    <t xml:space="preserve">7485 - </t>
  </si>
  <si>
    <t xml:space="preserve">7486 - </t>
  </si>
  <si>
    <t xml:space="preserve">7487 - </t>
  </si>
  <si>
    <t xml:space="preserve">7488 - </t>
  </si>
  <si>
    <t xml:space="preserve">7489 - </t>
  </si>
  <si>
    <t xml:space="preserve">7490 - </t>
  </si>
  <si>
    <t xml:space="preserve">7491 - </t>
  </si>
  <si>
    <t xml:space="preserve">7492 - </t>
  </si>
  <si>
    <t xml:space="preserve">7493 - </t>
  </si>
  <si>
    <t xml:space="preserve">7494 - </t>
  </si>
  <si>
    <t xml:space="preserve">7495 - </t>
  </si>
  <si>
    <t xml:space="preserve">7496 - </t>
  </si>
  <si>
    <t xml:space="preserve">7497 - </t>
  </si>
  <si>
    <t xml:space="preserve">7498 - </t>
  </si>
  <si>
    <t xml:space="preserve">7499 - </t>
  </si>
  <si>
    <t xml:space="preserve">7500 - </t>
  </si>
  <si>
    <t xml:space="preserve">7501 - </t>
  </si>
  <si>
    <t xml:space="preserve">7502 - </t>
  </si>
  <si>
    <t xml:space="preserve">7503 - </t>
  </si>
  <si>
    <t xml:space="preserve">7504 - </t>
  </si>
  <si>
    <t xml:space="preserve">7505 - </t>
  </si>
  <si>
    <t xml:space="preserve">7506 - </t>
  </si>
  <si>
    <t xml:space="preserve">7507 - </t>
  </si>
  <si>
    <t xml:space="preserve">7508 - </t>
  </si>
  <si>
    <t xml:space="preserve">7509 - </t>
  </si>
  <si>
    <t xml:space="preserve">7510 - </t>
  </si>
  <si>
    <t xml:space="preserve">7511 - </t>
  </si>
  <si>
    <t xml:space="preserve">7512 - </t>
  </si>
  <si>
    <t xml:space="preserve">7513 - </t>
  </si>
  <si>
    <t xml:space="preserve">7514 - </t>
  </si>
  <si>
    <t xml:space="preserve">7515 - </t>
  </si>
  <si>
    <t xml:space="preserve">7516 - </t>
  </si>
  <si>
    <t xml:space="preserve">7517 - </t>
  </si>
  <si>
    <t xml:space="preserve">7518 - </t>
  </si>
  <si>
    <t xml:space="preserve">7519 - </t>
  </si>
  <si>
    <t xml:space="preserve">7520 - </t>
  </si>
  <si>
    <t xml:space="preserve">7521 - </t>
  </si>
  <si>
    <t xml:space="preserve">7522 - </t>
  </si>
  <si>
    <t xml:space="preserve">7523 - </t>
  </si>
  <si>
    <t xml:space="preserve">7524 - </t>
  </si>
  <si>
    <t xml:space="preserve">7525 - </t>
  </si>
  <si>
    <t xml:space="preserve">7526 - </t>
  </si>
  <si>
    <t xml:space="preserve">7527 - </t>
  </si>
  <si>
    <t xml:space="preserve">7528 - </t>
  </si>
  <si>
    <t xml:space="preserve">7529 - </t>
  </si>
  <si>
    <t xml:space="preserve">7530 - </t>
  </si>
  <si>
    <t xml:space="preserve">7531 - </t>
  </si>
  <si>
    <t xml:space="preserve">7532 - </t>
  </si>
  <si>
    <t xml:space="preserve">7533 - </t>
  </si>
  <si>
    <t xml:space="preserve">7534 - </t>
  </si>
  <si>
    <t xml:space="preserve">7535 - </t>
  </si>
  <si>
    <t xml:space="preserve">7536 - </t>
  </si>
  <si>
    <t xml:space="preserve">7537 - </t>
  </si>
  <si>
    <t xml:space="preserve">7538 - </t>
  </si>
  <si>
    <t xml:space="preserve">7539 - </t>
  </si>
  <si>
    <t xml:space="preserve">7540 - </t>
  </si>
  <si>
    <t xml:space="preserve">7541 - </t>
  </si>
  <si>
    <t xml:space="preserve">7542 - </t>
  </si>
  <si>
    <t xml:space="preserve">7543 - </t>
  </si>
  <si>
    <t xml:space="preserve">7544 - </t>
  </si>
  <si>
    <t xml:space="preserve">7545 - </t>
  </si>
  <si>
    <t xml:space="preserve">7546 - </t>
  </si>
  <si>
    <t xml:space="preserve">7547 - </t>
  </si>
  <si>
    <t xml:space="preserve">7548 - </t>
  </si>
  <si>
    <t xml:space="preserve">7549 - </t>
  </si>
  <si>
    <t xml:space="preserve">7550 - </t>
  </si>
  <si>
    <t xml:space="preserve">7551 - </t>
  </si>
  <si>
    <t xml:space="preserve">7552 - </t>
  </si>
  <si>
    <t xml:space="preserve">7553 - </t>
  </si>
  <si>
    <t xml:space="preserve">7554 - </t>
  </si>
  <si>
    <t xml:space="preserve">7555 - </t>
  </si>
  <si>
    <t xml:space="preserve">7556 - </t>
  </si>
  <si>
    <t xml:space="preserve">7557 - </t>
  </si>
  <si>
    <t xml:space="preserve">7558 - </t>
  </si>
  <si>
    <t xml:space="preserve">7559 - </t>
  </si>
  <si>
    <t xml:space="preserve">7560 - </t>
  </si>
  <si>
    <t xml:space="preserve">7561 - </t>
  </si>
  <si>
    <t xml:space="preserve">7562 - </t>
  </si>
  <si>
    <t xml:space="preserve">7563 - </t>
  </si>
  <si>
    <t xml:space="preserve">7564 - </t>
  </si>
  <si>
    <t xml:space="preserve">7565 - </t>
  </si>
  <si>
    <t xml:space="preserve">7566 - </t>
  </si>
  <si>
    <t xml:space="preserve">7567 - </t>
  </si>
  <si>
    <t xml:space="preserve">7568 - </t>
  </si>
  <si>
    <t xml:space="preserve">7569 - </t>
  </si>
  <si>
    <t xml:space="preserve">7570 - </t>
  </si>
  <si>
    <t xml:space="preserve">7571 - </t>
  </si>
  <si>
    <t xml:space="preserve">7572 - </t>
  </si>
  <si>
    <t xml:space="preserve">7573 - </t>
  </si>
  <si>
    <t xml:space="preserve">7574 - </t>
  </si>
  <si>
    <t xml:space="preserve">7575 - </t>
  </si>
  <si>
    <t xml:space="preserve">7576 - </t>
  </si>
  <si>
    <t xml:space="preserve">7577 - </t>
  </si>
  <si>
    <t xml:space="preserve">7578 - </t>
  </si>
  <si>
    <t xml:space="preserve">7579 - </t>
  </si>
  <si>
    <t xml:space="preserve">7580 - </t>
  </si>
  <si>
    <t xml:space="preserve">7581 - </t>
  </si>
  <si>
    <t xml:space="preserve">7582 - </t>
  </si>
  <si>
    <t xml:space="preserve">7583 - </t>
  </si>
  <si>
    <t xml:space="preserve">7584 - </t>
  </si>
  <si>
    <t xml:space="preserve">7585 - </t>
  </si>
  <si>
    <t xml:space="preserve">7586 - </t>
  </si>
  <si>
    <t xml:space="preserve">7587 - </t>
  </si>
  <si>
    <t xml:space="preserve">7588 - </t>
  </si>
  <si>
    <t xml:space="preserve">7589 - </t>
  </si>
  <si>
    <t xml:space="preserve">7590 - </t>
  </si>
  <si>
    <t xml:space="preserve">7591 - </t>
  </si>
  <si>
    <t xml:space="preserve">7592 - </t>
  </si>
  <si>
    <t xml:space="preserve">7593 - </t>
  </si>
  <si>
    <t xml:space="preserve">7594 - </t>
  </si>
  <si>
    <t xml:space="preserve">7595 - </t>
  </si>
  <si>
    <t xml:space="preserve">7596 - </t>
  </si>
  <si>
    <t xml:space="preserve">7597 - </t>
  </si>
  <si>
    <t xml:space="preserve">7598 - </t>
  </si>
  <si>
    <t xml:space="preserve">7599 - </t>
  </si>
  <si>
    <t xml:space="preserve">7600 - </t>
  </si>
  <si>
    <t xml:space="preserve">7601 - </t>
  </si>
  <si>
    <t xml:space="preserve">7602 - </t>
  </si>
  <si>
    <t xml:space="preserve">7603 - </t>
  </si>
  <si>
    <t xml:space="preserve">7604 - </t>
  </si>
  <si>
    <t xml:space="preserve">7605 - </t>
  </si>
  <si>
    <t xml:space="preserve">7606 - </t>
  </si>
  <si>
    <t xml:space="preserve">7607 - </t>
  </si>
  <si>
    <t xml:space="preserve">7608 - </t>
  </si>
  <si>
    <t xml:space="preserve">7609 - </t>
  </si>
  <si>
    <t xml:space="preserve">7610 - </t>
  </si>
  <si>
    <t xml:space="preserve">7611 - </t>
  </si>
  <si>
    <t xml:space="preserve">7612 - </t>
  </si>
  <si>
    <t xml:space="preserve">7613 - </t>
  </si>
  <si>
    <t xml:space="preserve">7614 - </t>
  </si>
  <si>
    <t xml:space="preserve">7615 - </t>
  </si>
  <si>
    <t xml:space="preserve">7616 - </t>
  </si>
  <si>
    <t xml:space="preserve">7617 - </t>
  </si>
  <si>
    <t xml:space="preserve">7618 - </t>
  </si>
  <si>
    <t xml:space="preserve">7619 - </t>
  </si>
  <si>
    <t xml:space="preserve">7620 - </t>
  </si>
  <si>
    <t xml:space="preserve">7621 - </t>
  </si>
  <si>
    <t xml:space="preserve">7622 - </t>
  </si>
  <si>
    <t xml:space="preserve">7623 - </t>
  </si>
  <si>
    <t xml:space="preserve">7624 - </t>
  </si>
  <si>
    <t xml:space="preserve">7625 - </t>
  </si>
  <si>
    <t xml:space="preserve">7626 - </t>
  </si>
  <si>
    <t xml:space="preserve">7627 - </t>
  </si>
  <si>
    <t xml:space="preserve">7628 - </t>
  </si>
  <si>
    <t xml:space="preserve">7629 - </t>
  </si>
  <si>
    <t xml:space="preserve">7630 - </t>
  </si>
  <si>
    <t xml:space="preserve">7631 - </t>
  </si>
  <si>
    <t xml:space="preserve">7632 - </t>
  </si>
  <si>
    <t xml:space="preserve">7633 - </t>
  </si>
  <si>
    <t xml:space="preserve">7634 - </t>
  </si>
  <si>
    <t xml:space="preserve">7635 - </t>
  </si>
  <si>
    <t xml:space="preserve">7636 - </t>
  </si>
  <si>
    <t xml:space="preserve">7637 - </t>
  </si>
  <si>
    <t xml:space="preserve">7638 - </t>
  </si>
  <si>
    <t xml:space="preserve">7639 - </t>
  </si>
  <si>
    <t xml:space="preserve">7640 - </t>
  </si>
  <si>
    <t xml:space="preserve">7641 - </t>
  </si>
  <si>
    <t xml:space="preserve">7642 - </t>
  </si>
  <si>
    <t xml:space="preserve">7643 - </t>
  </si>
  <si>
    <t xml:space="preserve">7644 - </t>
  </si>
  <si>
    <t xml:space="preserve">7645 - </t>
  </si>
  <si>
    <t xml:space="preserve">7646 - </t>
  </si>
  <si>
    <t xml:space="preserve">7647 - </t>
  </si>
  <si>
    <t xml:space="preserve">7648 - </t>
  </si>
  <si>
    <t xml:space="preserve">7649 - </t>
  </si>
  <si>
    <t xml:space="preserve">7650 - </t>
  </si>
  <si>
    <t xml:space="preserve">7651 - </t>
  </si>
  <si>
    <t xml:space="preserve">7652 - </t>
  </si>
  <si>
    <t xml:space="preserve">7653 - </t>
  </si>
  <si>
    <t xml:space="preserve">7654 - </t>
  </si>
  <si>
    <t xml:space="preserve">7655 - </t>
  </si>
  <si>
    <t xml:space="preserve">7656 - </t>
  </si>
  <si>
    <t xml:space="preserve">7657 - </t>
  </si>
  <si>
    <t xml:space="preserve">7658 - </t>
  </si>
  <si>
    <t xml:space="preserve">7659 - </t>
  </si>
  <si>
    <t xml:space="preserve">7660 - </t>
  </si>
  <si>
    <t xml:space="preserve">7661 - </t>
  </si>
  <si>
    <t xml:space="preserve">7662 - </t>
  </si>
  <si>
    <t xml:space="preserve">7663 - </t>
  </si>
  <si>
    <t xml:space="preserve">7664 - </t>
  </si>
  <si>
    <t xml:space="preserve">7665 - </t>
  </si>
  <si>
    <t xml:space="preserve">7666 - </t>
  </si>
  <si>
    <t xml:space="preserve">7667 - </t>
  </si>
  <si>
    <t xml:space="preserve">7668 - </t>
  </si>
  <si>
    <t xml:space="preserve">7669 - </t>
  </si>
  <si>
    <t xml:space="preserve">7670 - </t>
  </si>
  <si>
    <t xml:space="preserve">7671 - </t>
  </si>
  <si>
    <t xml:space="preserve">7672 - </t>
  </si>
  <si>
    <t xml:space="preserve">7673 - </t>
  </si>
  <si>
    <t xml:space="preserve">7674 - </t>
  </si>
  <si>
    <t xml:space="preserve">7675 - </t>
  </si>
  <si>
    <t xml:space="preserve">7676 - </t>
  </si>
  <si>
    <t xml:space="preserve">7677 - </t>
  </si>
  <si>
    <t xml:space="preserve">7678 - </t>
  </si>
  <si>
    <t xml:space="preserve">7679 - </t>
  </si>
  <si>
    <t xml:space="preserve">7680 - </t>
  </si>
  <si>
    <t xml:space="preserve">7681 - </t>
  </si>
  <si>
    <t xml:space="preserve">7682 - </t>
  </si>
  <si>
    <t xml:space="preserve">7683 - </t>
  </si>
  <si>
    <t xml:space="preserve">7684 - </t>
  </si>
  <si>
    <t xml:space="preserve">7685 - </t>
  </si>
  <si>
    <t xml:space="preserve">7686 - </t>
  </si>
  <si>
    <t xml:space="preserve">7687 - </t>
  </si>
  <si>
    <t xml:space="preserve">7688 - </t>
  </si>
  <si>
    <t xml:space="preserve">7689 - </t>
  </si>
  <si>
    <t xml:space="preserve">7690 - </t>
  </si>
  <si>
    <t xml:space="preserve">7691 - </t>
  </si>
  <si>
    <t xml:space="preserve">7692 - </t>
  </si>
  <si>
    <t xml:space="preserve">7693 - </t>
  </si>
  <si>
    <t xml:space="preserve">7694 - </t>
  </si>
  <si>
    <t xml:space="preserve">7695 - </t>
  </si>
  <si>
    <t xml:space="preserve">7696 - </t>
  </si>
  <si>
    <t xml:space="preserve">7697 - </t>
  </si>
  <si>
    <t xml:space="preserve">7698 - </t>
  </si>
  <si>
    <t xml:space="preserve">7699 - </t>
  </si>
  <si>
    <t xml:space="preserve">7700 - </t>
  </si>
  <si>
    <t xml:space="preserve">7701 - </t>
  </si>
  <si>
    <t xml:space="preserve">7702 - </t>
  </si>
  <si>
    <t xml:space="preserve">7703 - </t>
  </si>
  <si>
    <t xml:space="preserve">7704 - </t>
  </si>
  <si>
    <t xml:space="preserve">7705 - </t>
  </si>
  <si>
    <t xml:space="preserve">7706 - </t>
  </si>
  <si>
    <t xml:space="preserve">7707 - </t>
  </si>
  <si>
    <t xml:space="preserve">7708 - </t>
  </si>
  <si>
    <t xml:space="preserve">7709 - </t>
  </si>
  <si>
    <t xml:space="preserve">7710 - </t>
  </si>
  <si>
    <t xml:space="preserve">7711 - </t>
  </si>
  <si>
    <t xml:space="preserve">7712 - </t>
  </si>
  <si>
    <t xml:space="preserve">7713 - </t>
  </si>
  <si>
    <t xml:space="preserve">7714 - </t>
  </si>
  <si>
    <t xml:space="preserve">7715 - </t>
  </si>
  <si>
    <t xml:space="preserve">7716 - </t>
  </si>
  <si>
    <t xml:space="preserve">7717 - </t>
  </si>
  <si>
    <t xml:space="preserve">7718 - </t>
  </si>
  <si>
    <t xml:space="preserve">7719 - </t>
  </si>
  <si>
    <t xml:space="preserve">7720 - </t>
  </si>
  <si>
    <t xml:space="preserve">7721 - </t>
  </si>
  <si>
    <t xml:space="preserve">7722 - </t>
  </si>
  <si>
    <t xml:space="preserve">7723 - </t>
  </si>
  <si>
    <t xml:space="preserve">7724 - </t>
  </si>
  <si>
    <t xml:space="preserve">7725 - </t>
  </si>
  <si>
    <t xml:space="preserve">7726 - </t>
  </si>
  <si>
    <t xml:space="preserve">7727 - </t>
  </si>
  <si>
    <t xml:space="preserve">7728 - </t>
  </si>
  <si>
    <t xml:space="preserve">7729 - </t>
  </si>
  <si>
    <t xml:space="preserve">7730 - </t>
  </si>
  <si>
    <t xml:space="preserve">7731 - </t>
  </si>
  <si>
    <t xml:space="preserve">7732 - </t>
  </si>
  <si>
    <t xml:space="preserve">7733 - </t>
  </si>
  <si>
    <t xml:space="preserve">7734 - </t>
  </si>
  <si>
    <t xml:space="preserve">7735 - </t>
  </si>
  <si>
    <t xml:space="preserve">7736 - </t>
  </si>
  <si>
    <t xml:space="preserve">7737 - </t>
  </si>
  <si>
    <t xml:space="preserve">7738 - </t>
  </si>
  <si>
    <t xml:space="preserve">7739 - </t>
  </si>
  <si>
    <t xml:space="preserve">7740 - </t>
  </si>
  <si>
    <t xml:space="preserve">7741 - </t>
  </si>
  <si>
    <t xml:space="preserve">7742 - </t>
  </si>
  <si>
    <t xml:space="preserve">7743 - </t>
  </si>
  <si>
    <t xml:space="preserve">7744 - </t>
  </si>
  <si>
    <t xml:space="preserve">7745 - </t>
  </si>
  <si>
    <t xml:space="preserve">7746 - </t>
  </si>
  <si>
    <t xml:space="preserve">7747 - </t>
  </si>
  <si>
    <t xml:space="preserve">7748 - </t>
  </si>
  <si>
    <t xml:space="preserve">7749 - </t>
  </si>
  <si>
    <t xml:space="preserve">7750 - </t>
  </si>
  <si>
    <t xml:space="preserve">7751 - </t>
  </si>
  <si>
    <t xml:space="preserve">7752 - </t>
  </si>
  <si>
    <t xml:space="preserve">7753 - </t>
  </si>
  <si>
    <t xml:space="preserve">7754 - </t>
  </si>
  <si>
    <t xml:space="preserve">7755 - </t>
  </si>
  <si>
    <t xml:space="preserve">7756 - </t>
  </si>
  <si>
    <t xml:space="preserve">7757 - </t>
  </si>
  <si>
    <t xml:space="preserve">7758 - </t>
  </si>
  <si>
    <t xml:space="preserve">7759 - </t>
  </si>
  <si>
    <t xml:space="preserve">7760 - </t>
  </si>
  <si>
    <t xml:space="preserve">7761 - </t>
  </si>
  <si>
    <t xml:space="preserve">7762 - </t>
  </si>
  <si>
    <t xml:space="preserve">7763 - </t>
  </si>
  <si>
    <t xml:space="preserve">7764 - </t>
  </si>
  <si>
    <t xml:space="preserve">7765 - </t>
  </si>
  <si>
    <t xml:space="preserve">7766 - </t>
  </si>
  <si>
    <t xml:space="preserve">7767 - </t>
  </si>
  <si>
    <t xml:space="preserve">7768 - </t>
  </si>
  <si>
    <t xml:space="preserve">7769 - </t>
  </si>
  <si>
    <t xml:space="preserve">7770 - </t>
  </si>
  <si>
    <t xml:space="preserve">7771 - </t>
  </si>
  <si>
    <t xml:space="preserve">7772 - </t>
  </si>
  <si>
    <t xml:space="preserve">7773 - </t>
  </si>
  <si>
    <t xml:space="preserve">7774 - </t>
  </si>
  <si>
    <t xml:space="preserve">7775 - </t>
  </si>
  <si>
    <t xml:space="preserve">7776 - </t>
  </si>
  <si>
    <t xml:space="preserve">7777 - </t>
  </si>
  <si>
    <t xml:space="preserve">7778 - </t>
  </si>
  <si>
    <t xml:space="preserve">7779 - </t>
  </si>
  <si>
    <t xml:space="preserve">7780 - </t>
  </si>
  <si>
    <t xml:space="preserve">7781 - </t>
  </si>
  <si>
    <t xml:space="preserve">7782 - </t>
  </si>
  <si>
    <t xml:space="preserve">7783 - </t>
  </si>
  <si>
    <t xml:space="preserve">7784 - </t>
  </si>
  <si>
    <t xml:space="preserve">7785 - </t>
  </si>
  <si>
    <t xml:space="preserve">7786 - </t>
  </si>
  <si>
    <t xml:space="preserve">7787 - </t>
  </si>
  <si>
    <t xml:space="preserve">7788 - </t>
  </si>
  <si>
    <t xml:space="preserve">7789 - </t>
  </si>
  <si>
    <t xml:space="preserve">7790 - </t>
  </si>
  <si>
    <t xml:space="preserve">7791 - </t>
  </si>
  <si>
    <t xml:space="preserve">7792 - </t>
  </si>
  <si>
    <t xml:space="preserve">7793 - </t>
  </si>
  <si>
    <t xml:space="preserve">7794 - </t>
  </si>
  <si>
    <t xml:space="preserve">7795 - </t>
  </si>
  <si>
    <t xml:space="preserve">7796 - </t>
  </si>
  <si>
    <t xml:space="preserve">7797 - </t>
  </si>
  <si>
    <t xml:space="preserve">7798 - </t>
  </si>
  <si>
    <t xml:space="preserve">7799 - </t>
  </si>
  <si>
    <t xml:space="preserve">7800 - </t>
  </si>
  <si>
    <t xml:space="preserve">7801 - </t>
  </si>
  <si>
    <t xml:space="preserve">7802 - </t>
  </si>
  <si>
    <t xml:space="preserve">7803 - </t>
  </si>
  <si>
    <t xml:space="preserve">7804 - </t>
  </si>
  <si>
    <t xml:space="preserve">7805 - </t>
  </si>
  <si>
    <t xml:space="preserve">7806 - </t>
  </si>
  <si>
    <t xml:space="preserve">7807 - </t>
  </si>
  <si>
    <t xml:space="preserve">7808 - </t>
  </si>
  <si>
    <t xml:space="preserve">7809 - </t>
  </si>
  <si>
    <t xml:space="preserve">7810 - </t>
  </si>
  <si>
    <t xml:space="preserve">7811 - </t>
  </si>
  <si>
    <t xml:space="preserve">7812 - </t>
  </si>
  <si>
    <t xml:space="preserve">7813 - </t>
  </si>
  <si>
    <t xml:space="preserve">7814 - </t>
  </si>
  <si>
    <t xml:space="preserve">7815 - </t>
  </si>
  <si>
    <t xml:space="preserve">7816 - </t>
  </si>
  <si>
    <t xml:space="preserve">7817 - </t>
  </si>
  <si>
    <t xml:space="preserve">7818 - </t>
  </si>
  <si>
    <t xml:space="preserve">7819 - </t>
  </si>
  <si>
    <t xml:space="preserve">7820 - </t>
  </si>
  <si>
    <t xml:space="preserve">7821 - </t>
  </si>
  <si>
    <t xml:space="preserve">7822 - </t>
  </si>
  <si>
    <t xml:space="preserve">7823 - </t>
  </si>
  <si>
    <t xml:space="preserve">7824 - </t>
  </si>
  <si>
    <t xml:space="preserve">7825 - </t>
  </si>
  <si>
    <t xml:space="preserve">7826 - </t>
  </si>
  <si>
    <t xml:space="preserve">7827 - </t>
  </si>
  <si>
    <t xml:space="preserve">7828 - </t>
  </si>
  <si>
    <t xml:space="preserve">7829 - </t>
  </si>
  <si>
    <t xml:space="preserve">7830 - </t>
  </si>
  <si>
    <t xml:space="preserve">7831 - </t>
  </si>
  <si>
    <t xml:space="preserve">7832 - </t>
  </si>
  <si>
    <t xml:space="preserve">7833 - </t>
  </si>
  <si>
    <t xml:space="preserve">7834 - </t>
  </si>
  <si>
    <t xml:space="preserve">7835 - </t>
  </si>
  <si>
    <t xml:space="preserve">7836 - </t>
  </si>
  <si>
    <t xml:space="preserve">7837 - </t>
  </si>
  <si>
    <t xml:space="preserve">7838 - </t>
  </si>
  <si>
    <t xml:space="preserve">7839 - </t>
  </si>
  <si>
    <t xml:space="preserve">7840 - </t>
  </si>
  <si>
    <t xml:space="preserve">7841 - </t>
  </si>
  <si>
    <t xml:space="preserve">7842 - </t>
  </si>
  <si>
    <t xml:space="preserve">7843 - </t>
  </si>
  <si>
    <t xml:space="preserve">7844 - </t>
  </si>
  <si>
    <t xml:space="preserve">7845 - </t>
  </si>
  <si>
    <t xml:space="preserve">7846 - </t>
  </si>
  <si>
    <t xml:space="preserve">7847 - </t>
  </si>
  <si>
    <t xml:space="preserve">7848 - </t>
  </si>
  <si>
    <t xml:space="preserve">7849 - </t>
  </si>
  <si>
    <t xml:space="preserve">7850 - </t>
  </si>
  <si>
    <t xml:space="preserve">7851 - </t>
  </si>
  <si>
    <t xml:space="preserve">7852 - </t>
  </si>
  <si>
    <t xml:space="preserve">7853 - </t>
  </si>
  <si>
    <t xml:space="preserve">7854 - </t>
  </si>
  <si>
    <t xml:space="preserve">7855 - </t>
  </si>
  <si>
    <t xml:space="preserve">7856 - </t>
  </si>
  <si>
    <t xml:space="preserve">7857 - </t>
  </si>
  <si>
    <t xml:space="preserve">7858 - </t>
  </si>
  <si>
    <t xml:space="preserve">7859 - </t>
  </si>
  <si>
    <t xml:space="preserve">7860 - </t>
  </si>
  <si>
    <t xml:space="preserve">7861 - </t>
  </si>
  <si>
    <t xml:space="preserve">7862 - </t>
  </si>
  <si>
    <t xml:space="preserve">7863 - </t>
  </si>
  <si>
    <t xml:space="preserve">7864 - </t>
  </si>
  <si>
    <t xml:space="preserve">7865 - </t>
  </si>
  <si>
    <t xml:space="preserve">7866 - </t>
  </si>
  <si>
    <t xml:space="preserve">7867 - </t>
  </si>
  <si>
    <t xml:space="preserve">7868 - </t>
  </si>
  <si>
    <t xml:space="preserve">7869 - </t>
  </si>
  <si>
    <t xml:space="preserve">7870 - </t>
  </si>
  <si>
    <t xml:space="preserve">7871 - </t>
  </si>
  <si>
    <t xml:space="preserve">7872 - </t>
  </si>
  <si>
    <t xml:space="preserve">7873 - </t>
  </si>
  <si>
    <t xml:space="preserve">7874 - </t>
  </si>
  <si>
    <t xml:space="preserve">7875 - </t>
  </si>
  <si>
    <t xml:space="preserve">7876 - </t>
  </si>
  <si>
    <t xml:space="preserve">7877 - </t>
  </si>
  <si>
    <t xml:space="preserve">7878 - </t>
  </si>
  <si>
    <t xml:space="preserve">7879 - </t>
  </si>
  <si>
    <t xml:space="preserve">7880 - </t>
  </si>
  <si>
    <t xml:space="preserve">7881 - </t>
  </si>
  <si>
    <t xml:space="preserve">7882 - </t>
  </si>
  <si>
    <t xml:space="preserve">7883 - </t>
  </si>
  <si>
    <t xml:space="preserve">7884 - </t>
  </si>
  <si>
    <t xml:space="preserve">7885 - </t>
  </si>
  <si>
    <t xml:space="preserve">7886 - </t>
  </si>
  <si>
    <t xml:space="preserve">7887 - </t>
  </si>
  <si>
    <t xml:space="preserve">7888 - </t>
  </si>
  <si>
    <t xml:space="preserve">7889 - </t>
  </si>
  <si>
    <t xml:space="preserve">7890 - </t>
  </si>
  <si>
    <t xml:space="preserve">7891 - </t>
  </si>
  <si>
    <t xml:space="preserve">7892 - </t>
  </si>
  <si>
    <t xml:space="preserve">7893 - </t>
  </si>
  <si>
    <t xml:space="preserve">7894 - </t>
  </si>
  <si>
    <t xml:space="preserve">7895 - </t>
  </si>
  <si>
    <t xml:space="preserve">7896 - </t>
  </si>
  <si>
    <t xml:space="preserve">7897 - </t>
  </si>
  <si>
    <t xml:space="preserve">7898 - </t>
  </si>
  <si>
    <t xml:space="preserve">7899 - </t>
  </si>
  <si>
    <t xml:space="preserve">7900 - </t>
  </si>
  <si>
    <t xml:space="preserve">7901 - </t>
  </si>
  <si>
    <t xml:space="preserve">7902 - </t>
  </si>
  <si>
    <t xml:space="preserve">7903 - </t>
  </si>
  <si>
    <t xml:space="preserve">7904 - </t>
  </si>
  <si>
    <t xml:space="preserve">7905 - </t>
  </si>
  <si>
    <t xml:space="preserve">7906 - </t>
  </si>
  <si>
    <t xml:space="preserve">7907 - </t>
  </si>
  <si>
    <t xml:space="preserve">7908 - </t>
  </si>
  <si>
    <t xml:space="preserve">7909 - </t>
  </si>
  <si>
    <t xml:space="preserve">7910 - </t>
  </si>
  <si>
    <t xml:space="preserve">7911 - </t>
  </si>
  <si>
    <t xml:space="preserve">7912 - </t>
  </si>
  <si>
    <t xml:space="preserve">7913 - </t>
  </si>
  <si>
    <t xml:space="preserve">7914 - </t>
  </si>
  <si>
    <t xml:space="preserve">7915 - </t>
  </si>
  <si>
    <t xml:space="preserve">7916 - </t>
  </si>
  <si>
    <t xml:space="preserve">7917 - </t>
  </si>
  <si>
    <t xml:space="preserve">7918 - </t>
  </si>
  <si>
    <t xml:space="preserve">7919 - </t>
  </si>
  <si>
    <t xml:space="preserve">7920 - </t>
  </si>
  <si>
    <t xml:space="preserve">7921 - </t>
  </si>
  <si>
    <t xml:space="preserve">7922 - </t>
  </si>
  <si>
    <t xml:space="preserve">7923 - </t>
  </si>
  <si>
    <t xml:space="preserve">7924 - </t>
  </si>
  <si>
    <t xml:space="preserve">7925 - </t>
  </si>
  <si>
    <t xml:space="preserve">7926 - </t>
  </si>
  <si>
    <t xml:space="preserve">7927 - </t>
  </si>
  <si>
    <t xml:space="preserve">7928 - </t>
  </si>
  <si>
    <t xml:space="preserve">7929 - </t>
  </si>
  <si>
    <t xml:space="preserve">7930 - </t>
  </si>
  <si>
    <t xml:space="preserve">7931 - </t>
  </si>
  <si>
    <t xml:space="preserve">7932 - </t>
  </si>
  <si>
    <t xml:space="preserve">7933 - </t>
  </si>
  <si>
    <t xml:space="preserve">7934 - </t>
  </si>
  <si>
    <t xml:space="preserve">7935 - </t>
  </si>
  <si>
    <t xml:space="preserve">7936 - </t>
  </si>
  <si>
    <t xml:space="preserve">7937 - </t>
  </si>
  <si>
    <t xml:space="preserve">7938 - </t>
  </si>
  <si>
    <t xml:space="preserve">7939 - </t>
  </si>
  <si>
    <t xml:space="preserve">7940 - </t>
  </si>
  <si>
    <t xml:space="preserve">7941 - </t>
  </si>
  <si>
    <t xml:space="preserve">7942 - </t>
  </si>
  <si>
    <t xml:space="preserve">7943 - </t>
  </si>
  <si>
    <t xml:space="preserve">7944 - </t>
  </si>
  <si>
    <t xml:space="preserve">7945 - </t>
  </si>
  <si>
    <t xml:space="preserve">7946 - </t>
  </si>
  <si>
    <t xml:space="preserve">7947 - </t>
  </si>
  <si>
    <t xml:space="preserve">7948 - </t>
  </si>
  <si>
    <t xml:space="preserve">7949 - </t>
  </si>
  <si>
    <t xml:space="preserve">7950 - </t>
  </si>
  <si>
    <t xml:space="preserve">7951 - </t>
  </si>
  <si>
    <t xml:space="preserve">7952 - </t>
  </si>
  <si>
    <t xml:space="preserve">7953 - </t>
  </si>
  <si>
    <t xml:space="preserve">7954 - </t>
  </si>
  <si>
    <t xml:space="preserve">7955 - </t>
  </si>
  <si>
    <t xml:space="preserve">7956 - </t>
  </si>
  <si>
    <t xml:space="preserve">7957 - </t>
  </si>
  <si>
    <t xml:space="preserve">7958 - </t>
  </si>
  <si>
    <t xml:space="preserve">7959 - </t>
  </si>
  <si>
    <t xml:space="preserve">7960 - </t>
  </si>
  <si>
    <t xml:space="preserve">7961 - </t>
  </si>
  <si>
    <t xml:space="preserve">7962 - </t>
  </si>
  <si>
    <t xml:space="preserve">7963 - </t>
  </si>
  <si>
    <t xml:space="preserve">7964 - </t>
  </si>
  <si>
    <t xml:space="preserve">7965 - </t>
  </si>
  <si>
    <t xml:space="preserve">7966 - </t>
  </si>
  <si>
    <t xml:space="preserve">7967 - </t>
  </si>
  <si>
    <t xml:space="preserve">7968 - </t>
  </si>
  <si>
    <t xml:space="preserve">7969 - </t>
  </si>
  <si>
    <t xml:space="preserve">7970 - </t>
  </si>
  <si>
    <t xml:space="preserve">7971 - </t>
  </si>
  <si>
    <t xml:space="preserve">7972 - </t>
  </si>
  <si>
    <t xml:space="preserve">7973 - </t>
  </si>
  <si>
    <t xml:space="preserve">7974 - </t>
  </si>
  <si>
    <t xml:space="preserve">7975 - </t>
  </si>
  <si>
    <t xml:space="preserve">7976 - </t>
  </si>
  <si>
    <t xml:space="preserve">7977 - </t>
  </si>
  <si>
    <t xml:space="preserve">7978 - </t>
  </si>
  <si>
    <t xml:space="preserve">7979 - </t>
  </si>
  <si>
    <t xml:space="preserve">7980 - </t>
  </si>
  <si>
    <t xml:space="preserve">7981 - </t>
  </si>
  <si>
    <t xml:space="preserve">7982 - </t>
  </si>
  <si>
    <t xml:space="preserve">7983 - </t>
  </si>
  <si>
    <t xml:space="preserve">7984 - </t>
  </si>
  <si>
    <t xml:space="preserve">7985 - </t>
  </si>
  <si>
    <t xml:space="preserve">7986 - </t>
  </si>
  <si>
    <t xml:space="preserve">7987 - </t>
  </si>
  <si>
    <t xml:space="preserve">7988 - </t>
  </si>
  <si>
    <t xml:space="preserve">7989 - </t>
  </si>
  <si>
    <t xml:space="preserve">7990 - </t>
  </si>
  <si>
    <t xml:space="preserve">7991 - </t>
  </si>
  <si>
    <t xml:space="preserve">7992 - </t>
  </si>
  <si>
    <t xml:space="preserve">7993 - </t>
  </si>
  <si>
    <t xml:space="preserve">7994 - </t>
  </si>
  <si>
    <t xml:space="preserve">7995 - </t>
  </si>
  <si>
    <t xml:space="preserve">7996 - </t>
  </si>
  <si>
    <t xml:space="preserve">7997 - </t>
  </si>
  <si>
    <t xml:space="preserve">7998 - </t>
  </si>
  <si>
    <t xml:space="preserve">7999 - </t>
  </si>
  <si>
    <t xml:space="preserve">8000 - </t>
  </si>
  <si>
    <t xml:space="preserve">8001 - </t>
  </si>
  <si>
    <t xml:space="preserve">8002 - </t>
  </si>
  <si>
    <t xml:space="preserve">8003 - </t>
  </si>
  <si>
    <t xml:space="preserve">8004 - </t>
  </si>
  <si>
    <t xml:space="preserve">8005 - </t>
  </si>
  <si>
    <t xml:space="preserve">8006 - </t>
  </si>
  <si>
    <t xml:space="preserve">8007 - </t>
  </si>
  <si>
    <t xml:space="preserve">8008 - </t>
  </si>
  <si>
    <t xml:space="preserve">8009 - </t>
  </si>
  <si>
    <t xml:space="preserve">8010 - </t>
  </si>
  <si>
    <t xml:space="preserve">8011 - </t>
  </si>
  <si>
    <t xml:space="preserve">8012 - </t>
  </si>
  <si>
    <t xml:space="preserve">8013 - </t>
  </si>
  <si>
    <t xml:space="preserve">8014 - </t>
  </si>
  <si>
    <t xml:space="preserve">8015 - </t>
  </si>
  <si>
    <t xml:space="preserve">8016 - </t>
  </si>
  <si>
    <t xml:space="preserve">8017 - </t>
  </si>
  <si>
    <t xml:space="preserve">8018 - </t>
  </si>
  <si>
    <t xml:space="preserve">8019 - </t>
  </si>
  <si>
    <t xml:space="preserve">8020 - </t>
  </si>
  <si>
    <t xml:space="preserve">8021 - </t>
  </si>
  <si>
    <t xml:space="preserve">8022 - </t>
  </si>
  <si>
    <t xml:space="preserve">8023 - </t>
  </si>
  <si>
    <t xml:space="preserve">8024 - </t>
  </si>
  <si>
    <t xml:space="preserve">8025 - </t>
  </si>
  <si>
    <t xml:space="preserve">8026 - </t>
  </si>
  <si>
    <t xml:space="preserve">8027 - </t>
  </si>
  <si>
    <t xml:space="preserve">8028 - </t>
  </si>
  <si>
    <t xml:space="preserve">8029 - </t>
  </si>
  <si>
    <t xml:space="preserve">8030 - </t>
  </si>
  <si>
    <t xml:space="preserve">8031 - </t>
  </si>
  <si>
    <t xml:space="preserve">8032 - </t>
  </si>
  <si>
    <t xml:space="preserve">8033 - </t>
  </si>
  <si>
    <t xml:space="preserve">8034 - </t>
  </si>
  <si>
    <t xml:space="preserve">8035 - </t>
  </si>
  <si>
    <t xml:space="preserve">8036 - </t>
  </si>
  <si>
    <t xml:space="preserve">8037 - </t>
  </si>
  <si>
    <t xml:space="preserve">8038 - </t>
  </si>
  <si>
    <t xml:space="preserve">8039 - </t>
  </si>
  <si>
    <t xml:space="preserve">8040 - </t>
  </si>
  <si>
    <t xml:space="preserve">8041 - </t>
  </si>
  <si>
    <t xml:space="preserve">8042 - </t>
  </si>
  <si>
    <t xml:space="preserve">8043 - </t>
  </si>
  <si>
    <t xml:space="preserve">8044 - </t>
  </si>
  <si>
    <t xml:space="preserve">8045 - </t>
  </si>
  <si>
    <t xml:space="preserve">8046 - </t>
  </si>
  <si>
    <t xml:space="preserve">8047 - </t>
  </si>
  <si>
    <t xml:space="preserve">8048 - </t>
  </si>
  <si>
    <t xml:space="preserve">8049 - </t>
  </si>
  <si>
    <t xml:space="preserve">8050 - </t>
  </si>
  <si>
    <t xml:space="preserve">8051 - </t>
  </si>
  <si>
    <t xml:space="preserve">8052 - </t>
  </si>
  <si>
    <t xml:space="preserve">8053 - </t>
  </si>
  <si>
    <t xml:space="preserve">8054 - </t>
  </si>
  <si>
    <t xml:space="preserve">8055 - </t>
  </si>
  <si>
    <t xml:space="preserve">8056 - </t>
  </si>
  <si>
    <t xml:space="preserve">8057 - </t>
  </si>
  <si>
    <t xml:space="preserve">8058 - </t>
  </si>
  <si>
    <t xml:space="preserve">8059 - </t>
  </si>
  <si>
    <t xml:space="preserve">8060 - </t>
  </si>
  <si>
    <t xml:space="preserve">8061 - </t>
  </si>
  <si>
    <t xml:space="preserve">8062 - </t>
  </si>
  <si>
    <t xml:space="preserve">8063 - </t>
  </si>
  <si>
    <t xml:space="preserve">8064 - </t>
  </si>
  <si>
    <t xml:space="preserve">8065 - </t>
  </si>
  <si>
    <t xml:space="preserve">8066 - </t>
  </si>
  <si>
    <t xml:space="preserve">8067 - </t>
  </si>
  <si>
    <t xml:space="preserve">8068 - </t>
  </si>
  <si>
    <t xml:space="preserve">8069 - </t>
  </si>
  <si>
    <t xml:space="preserve">8070 - </t>
  </si>
  <si>
    <t xml:space="preserve">8071 - </t>
  </si>
  <si>
    <t xml:space="preserve">8072 - </t>
  </si>
  <si>
    <t xml:space="preserve">8073 - </t>
  </si>
  <si>
    <t xml:space="preserve">8074 - </t>
  </si>
  <si>
    <t xml:space="preserve">8075 - </t>
  </si>
  <si>
    <t xml:space="preserve">8076 - </t>
  </si>
  <si>
    <t xml:space="preserve">8077 - </t>
  </si>
  <si>
    <t xml:space="preserve">8078 - </t>
  </si>
  <si>
    <t xml:space="preserve">8079 - </t>
  </si>
  <si>
    <t xml:space="preserve">8080 - </t>
  </si>
  <si>
    <t xml:space="preserve">8081 - </t>
  </si>
  <si>
    <t xml:space="preserve">8082 - </t>
  </si>
  <si>
    <t xml:space="preserve">8083 - </t>
  </si>
  <si>
    <t xml:space="preserve">8084 - </t>
  </si>
  <si>
    <t xml:space="preserve">8085 - </t>
  </si>
  <si>
    <t xml:space="preserve">8086 - </t>
  </si>
  <si>
    <t xml:space="preserve">8087 - </t>
  </si>
  <si>
    <t xml:space="preserve">8088 - </t>
  </si>
  <si>
    <t xml:space="preserve">8089 - </t>
  </si>
  <si>
    <t xml:space="preserve">8090 - </t>
  </si>
  <si>
    <t xml:space="preserve">8091 - </t>
  </si>
  <si>
    <t xml:space="preserve">8092 - </t>
  </si>
  <si>
    <t xml:space="preserve">8093 - </t>
  </si>
  <si>
    <t xml:space="preserve">8094 - </t>
  </si>
  <si>
    <t xml:space="preserve">8095 - </t>
  </si>
  <si>
    <t xml:space="preserve">8096 - </t>
  </si>
  <si>
    <t xml:space="preserve">8097 - </t>
  </si>
  <si>
    <t xml:space="preserve">8098 - </t>
  </si>
  <si>
    <t xml:space="preserve">8099 - </t>
  </si>
  <si>
    <t xml:space="preserve">8100 - </t>
  </si>
  <si>
    <t xml:space="preserve">8101 - </t>
  </si>
  <si>
    <t xml:space="preserve">8102 - </t>
  </si>
  <si>
    <t xml:space="preserve">8103 - </t>
  </si>
  <si>
    <t xml:space="preserve">8104 - </t>
  </si>
  <si>
    <t xml:space="preserve">8105 - </t>
  </si>
  <si>
    <t xml:space="preserve">8106 - </t>
  </si>
  <si>
    <t xml:space="preserve">8107 - </t>
  </si>
  <si>
    <t xml:space="preserve">8108 - </t>
  </si>
  <si>
    <t xml:space="preserve">8109 - </t>
  </si>
  <si>
    <t xml:space="preserve">8110 - </t>
  </si>
  <si>
    <t xml:space="preserve">8111 - </t>
  </si>
  <si>
    <t xml:space="preserve">8112 - </t>
  </si>
  <si>
    <t xml:space="preserve">8113 - </t>
  </si>
  <si>
    <t xml:space="preserve">8114 - </t>
  </si>
  <si>
    <t xml:space="preserve">8115 - </t>
  </si>
  <si>
    <t xml:space="preserve">8116 - </t>
  </si>
  <si>
    <t xml:space="preserve">8117 - </t>
  </si>
  <si>
    <t xml:space="preserve">8118 - </t>
  </si>
  <si>
    <t xml:space="preserve">8119 - </t>
  </si>
  <si>
    <t xml:space="preserve">8120 - </t>
  </si>
  <si>
    <t xml:space="preserve">8121 - </t>
  </si>
  <si>
    <t xml:space="preserve">8122 - </t>
  </si>
  <si>
    <t xml:space="preserve">8123 - </t>
  </si>
  <si>
    <t xml:space="preserve">8124 - </t>
  </si>
  <si>
    <t xml:space="preserve">8125 - </t>
  </si>
  <si>
    <t xml:space="preserve">8126 - </t>
  </si>
  <si>
    <t xml:space="preserve">8127 - </t>
  </si>
  <si>
    <t xml:space="preserve">8128 - </t>
  </si>
  <si>
    <t xml:space="preserve">8129 - </t>
  </si>
  <si>
    <t xml:space="preserve">8130 - </t>
  </si>
  <si>
    <t xml:space="preserve">8131 - </t>
  </si>
  <si>
    <t xml:space="preserve">8132 - </t>
  </si>
  <si>
    <t xml:space="preserve">8133 - </t>
  </si>
  <si>
    <t xml:space="preserve">8134 - </t>
  </si>
  <si>
    <t xml:space="preserve">8135 - </t>
  </si>
  <si>
    <t xml:space="preserve">8136 - </t>
  </si>
  <si>
    <t xml:space="preserve">8137 - </t>
  </si>
  <si>
    <t xml:space="preserve">8138 - </t>
  </si>
  <si>
    <t xml:space="preserve">8139 - </t>
  </si>
  <si>
    <t xml:space="preserve">8140 - </t>
  </si>
  <si>
    <t xml:space="preserve">8141 - </t>
  </si>
  <si>
    <t xml:space="preserve">8142 - </t>
  </si>
  <si>
    <t xml:space="preserve">8143 - </t>
  </si>
  <si>
    <t xml:space="preserve">8144 - </t>
  </si>
  <si>
    <t xml:space="preserve">8145 - </t>
  </si>
  <si>
    <t xml:space="preserve">8146 - </t>
  </si>
  <si>
    <t xml:space="preserve">8147 - </t>
  </si>
  <si>
    <t xml:space="preserve">8148 - </t>
  </si>
  <si>
    <t xml:space="preserve">8149 - </t>
  </si>
  <si>
    <t xml:space="preserve">8150 - </t>
  </si>
  <si>
    <t xml:space="preserve">8151 - </t>
  </si>
  <si>
    <t xml:space="preserve">8152 - </t>
  </si>
  <si>
    <t xml:space="preserve">8153 - </t>
  </si>
  <si>
    <t xml:space="preserve">8154 - </t>
  </si>
  <si>
    <t xml:space="preserve">8155 - </t>
  </si>
  <si>
    <t xml:space="preserve">8156 - </t>
  </si>
  <si>
    <t xml:space="preserve">8157 - </t>
  </si>
  <si>
    <t xml:space="preserve">8158 - </t>
  </si>
  <si>
    <t xml:space="preserve">8159 - </t>
  </si>
  <si>
    <t xml:space="preserve">8160 - </t>
  </si>
  <si>
    <t xml:space="preserve">8161 - </t>
  </si>
  <si>
    <t xml:space="preserve">8162 - </t>
  </si>
  <si>
    <t xml:space="preserve">8163 - </t>
  </si>
  <si>
    <t xml:space="preserve">8164 - </t>
  </si>
  <si>
    <t xml:space="preserve">8165 - </t>
  </si>
  <si>
    <t xml:space="preserve">8166 - </t>
  </si>
  <si>
    <t xml:space="preserve">8167 - </t>
  </si>
  <si>
    <t xml:space="preserve">8168 - </t>
  </si>
  <si>
    <t xml:space="preserve">8169 - </t>
  </si>
  <si>
    <t xml:space="preserve">8170 - </t>
  </si>
  <si>
    <t xml:space="preserve">8171 - </t>
  </si>
  <si>
    <t xml:space="preserve">8172 - </t>
  </si>
  <si>
    <t xml:space="preserve">8173 - </t>
  </si>
  <si>
    <t xml:space="preserve">8174 - </t>
  </si>
  <si>
    <t xml:space="preserve">8175 - </t>
  </si>
  <si>
    <t xml:space="preserve">8176 - </t>
  </si>
  <si>
    <t xml:space="preserve">8177 - </t>
  </si>
  <si>
    <t xml:space="preserve">8178 - </t>
  </si>
  <si>
    <t xml:space="preserve">8179 - </t>
  </si>
  <si>
    <t xml:space="preserve">8180 - </t>
  </si>
  <si>
    <t xml:space="preserve">8181 - </t>
  </si>
  <si>
    <t xml:space="preserve">8182 - </t>
  </si>
  <si>
    <t xml:space="preserve">8183 - </t>
  </si>
  <si>
    <t xml:space="preserve">8184 - </t>
  </si>
  <si>
    <t xml:space="preserve">8185 - </t>
  </si>
  <si>
    <t xml:space="preserve">8186 - </t>
  </si>
  <si>
    <t xml:space="preserve">8187 - </t>
  </si>
  <si>
    <t xml:space="preserve">8188 - </t>
  </si>
  <si>
    <t xml:space="preserve">8189 - </t>
  </si>
  <si>
    <t xml:space="preserve">8190 - </t>
  </si>
  <si>
    <t xml:space="preserve">8191 - </t>
  </si>
  <si>
    <t xml:space="preserve">8192 - </t>
  </si>
  <si>
    <t xml:space="preserve">8193 - </t>
  </si>
  <si>
    <t xml:space="preserve">8194 - </t>
  </si>
  <si>
    <t xml:space="preserve">8195 - </t>
  </si>
  <si>
    <t xml:space="preserve">8196 - </t>
  </si>
  <si>
    <t xml:space="preserve">8197 - </t>
  </si>
  <si>
    <t xml:space="preserve">8198 - </t>
  </si>
  <si>
    <t xml:space="preserve">8199 - </t>
  </si>
  <si>
    <t xml:space="preserve">8200 - </t>
  </si>
  <si>
    <t xml:space="preserve">8201 - </t>
  </si>
  <si>
    <t xml:space="preserve">8202 - </t>
  </si>
  <si>
    <t xml:space="preserve">8203 - </t>
  </si>
  <si>
    <t xml:space="preserve">8204 - </t>
  </si>
  <si>
    <t xml:space="preserve">8205 - </t>
  </si>
  <si>
    <t xml:space="preserve">8206 - </t>
  </si>
  <si>
    <t xml:space="preserve">8207 - </t>
  </si>
  <si>
    <t xml:space="preserve">8208 - </t>
  </si>
  <si>
    <t xml:space="preserve">8209 - </t>
  </si>
  <si>
    <t xml:space="preserve">8210 - </t>
  </si>
  <si>
    <t xml:space="preserve">8211 - </t>
  </si>
  <si>
    <t xml:space="preserve">8212 - </t>
  </si>
  <si>
    <t xml:space="preserve">8213 - </t>
  </si>
  <si>
    <t xml:space="preserve">8214 - </t>
  </si>
  <si>
    <t xml:space="preserve">8215 - </t>
  </si>
  <si>
    <t xml:space="preserve">8216 - </t>
  </si>
  <si>
    <t xml:space="preserve">8217 - </t>
  </si>
  <si>
    <t xml:space="preserve">8218 - </t>
  </si>
  <si>
    <t xml:space="preserve">8219 - </t>
  </si>
  <si>
    <t xml:space="preserve">8220 - </t>
  </si>
  <si>
    <t xml:space="preserve">8221 - </t>
  </si>
  <si>
    <t xml:space="preserve">8222 - </t>
  </si>
  <si>
    <t xml:space="preserve">8223 - </t>
  </si>
  <si>
    <t xml:space="preserve">8224 - </t>
  </si>
  <si>
    <t xml:space="preserve">8225 - </t>
  </si>
  <si>
    <t xml:space="preserve">8226 - </t>
  </si>
  <si>
    <t xml:space="preserve">8227 - </t>
  </si>
  <si>
    <t xml:space="preserve">8228 - </t>
  </si>
  <si>
    <t xml:space="preserve">8229 - </t>
  </si>
  <si>
    <t xml:space="preserve">8230 - </t>
  </si>
  <si>
    <t xml:space="preserve">8231 - </t>
  </si>
  <si>
    <t xml:space="preserve">8232 - </t>
  </si>
  <si>
    <t xml:space="preserve">8233 - </t>
  </si>
  <si>
    <t xml:space="preserve">8234 - </t>
  </si>
  <si>
    <t xml:space="preserve">8235 - </t>
  </si>
  <si>
    <t xml:space="preserve">8236 - </t>
  </si>
  <si>
    <t xml:space="preserve">8237 - </t>
  </si>
  <si>
    <t xml:space="preserve">8238 - </t>
  </si>
  <si>
    <t xml:space="preserve">8239 - </t>
  </si>
  <si>
    <t xml:space="preserve">8240 - </t>
  </si>
  <si>
    <t xml:space="preserve">8241 - </t>
  </si>
  <si>
    <t xml:space="preserve">8242 - </t>
  </si>
  <si>
    <t xml:space="preserve">8243 - </t>
  </si>
  <si>
    <t xml:space="preserve">8244 - </t>
  </si>
  <si>
    <t xml:space="preserve">8245 - </t>
  </si>
  <si>
    <t xml:space="preserve">8246 - </t>
  </si>
  <si>
    <t xml:space="preserve">8247 - </t>
  </si>
  <si>
    <t xml:space="preserve">8248 - </t>
  </si>
  <si>
    <t xml:space="preserve">8249 - </t>
  </si>
  <si>
    <t xml:space="preserve">8250 - </t>
  </si>
  <si>
    <t xml:space="preserve">8251 - </t>
  </si>
  <si>
    <t xml:space="preserve">8252 - </t>
  </si>
  <si>
    <t xml:space="preserve">8253 - </t>
  </si>
  <si>
    <t xml:space="preserve">8254 - </t>
  </si>
  <si>
    <t xml:space="preserve">8255 - </t>
  </si>
  <si>
    <t xml:space="preserve">8256 - </t>
  </si>
  <si>
    <t xml:space="preserve">8257 - </t>
  </si>
  <si>
    <t xml:space="preserve">8258 - </t>
  </si>
  <si>
    <t xml:space="preserve">8259 - </t>
  </si>
  <si>
    <t xml:space="preserve">8260 - </t>
  </si>
  <si>
    <t xml:space="preserve">8261 - </t>
  </si>
  <si>
    <t xml:space="preserve">8262 - </t>
  </si>
  <si>
    <t xml:space="preserve">8263 - </t>
  </si>
  <si>
    <t xml:space="preserve">8264 - </t>
  </si>
  <si>
    <t xml:space="preserve">8265 - </t>
  </si>
  <si>
    <t xml:space="preserve">8266 - </t>
  </si>
  <si>
    <t xml:space="preserve">8267 - </t>
  </si>
  <si>
    <t xml:space="preserve">8268 - </t>
  </si>
  <si>
    <t xml:space="preserve">8269 - </t>
  </si>
  <si>
    <t xml:space="preserve">8270 - </t>
  </si>
  <si>
    <t xml:space="preserve">8271 - </t>
  </si>
  <si>
    <t xml:space="preserve">8272 - </t>
  </si>
  <si>
    <t xml:space="preserve">8273 - </t>
  </si>
  <si>
    <t xml:space="preserve">8274 - </t>
  </si>
  <si>
    <t xml:space="preserve">8275 - </t>
  </si>
  <si>
    <t xml:space="preserve">8276 - </t>
  </si>
  <si>
    <t xml:space="preserve">8277 - </t>
  </si>
  <si>
    <t xml:space="preserve">8278 - </t>
  </si>
  <si>
    <t xml:space="preserve">8279 - </t>
  </si>
  <si>
    <t xml:space="preserve">8280 - </t>
  </si>
  <si>
    <t xml:space="preserve">8281 - </t>
  </si>
  <si>
    <t xml:space="preserve">8282 - </t>
  </si>
  <si>
    <t xml:space="preserve">8283 - </t>
  </si>
  <si>
    <t xml:space="preserve">8284 - </t>
  </si>
  <si>
    <t xml:space="preserve">8285 - </t>
  </si>
  <si>
    <t xml:space="preserve">8286 - </t>
  </si>
  <si>
    <t xml:space="preserve">8287 - </t>
  </si>
  <si>
    <t xml:space="preserve">8288 - </t>
  </si>
  <si>
    <t xml:space="preserve">8289 - </t>
  </si>
  <si>
    <t xml:space="preserve">8290 - </t>
  </si>
  <si>
    <t xml:space="preserve">8291 - </t>
  </si>
  <si>
    <t xml:space="preserve">8292 - </t>
  </si>
  <si>
    <t xml:space="preserve">8293 - </t>
  </si>
  <si>
    <t xml:space="preserve">8294 - </t>
  </si>
  <si>
    <t xml:space="preserve">8295 - </t>
  </si>
  <si>
    <t xml:space="preserve">8296 - </t>
  </si>
  <si>
    <t xml:space="preserve">8297 - </t>
  </si>
  <si>
    <t xml:space="preserve">8298 - </t>
  </si>
  <si>
    <t xml:space="preserve">8299 - </t>
  </si>
  <si>
    <t xml:space="preserve">8300 - </t>
  </si>
  <si>
    <t xml:space="preserve">8301 - </t>
  </si>
  <si>
    <t xml:space="preserve">8302 - </t>
  </si>
  <si>
    <t xml:space="preserve">8303 - </t>
  </si>
  <si>
    <t xml:space="preserve">8304 - </t>
  </si>
  <si>
    <t xml:space="preserve">8305 - </t>
  </si>
  <si>
    <t xml:space="preserve">8306 - </t>
  </si>
  <si>
    <t xml:space="preserve">8307 - </t>
  </si>
  <si>
    <t xml:space="preserve">8308 - </t>
  </si>
  <si>
    <t xml:space="preserve">8309 - </t>
  </si>
  <si>
    <t xml:space="preserve">8310 - </t>
  </si>
  <si>
    <t xml:space="preserve">8311 - </t>
  </si>
  <si>
    <t xml:space="preserve">8312 - </t>
  </si>
  <si>
    <t xml:space="preserve">8313 - </t>
  </si>
  <si>
    <t xml:space="preserve">8314 - </t>
  </si>
  <si>
    <t xml:space="preserve">8315 - </t>
  </si>
  <si>
    <t xml:space="preserve">8316 - </t>
  </si>
  <si>
    <t xml:space="preserve">8317 - </t>
  </si>
  <si>
    <t xml:space="preserve">8318 - </t>
  </si>
  <si>
    <t xml:space="preserve">8319 - </t>
  </si>
  <si>
    <t xml:space="preserve">8320 - </t>
  </si>
  <si>
    <t xml:space="preserve">8321 - </t>
  </si>
  <si>
    <t xml:space="preserve">8322 - </t>
  </si>
  <si>
    <t xml:space="preserve">8323 - </t>
  </si>
  <si>
    <t xml:space="preserve">8324 - </t>
  </si>
  <si>
    <t xml:space="preserve">8325 - </t>
  </si>
  <si>
    <t xml:space="preserve">8326 - </t>
  </si>
  <si>
    <t xml:space="preserve">8327 - </t>
  </si>
  <si>
    <t xml:space="preserve">8328 - </t>
  </si>
  <si>
    <t xml:space="preserve">8329 - </t>
  </si>
  <si>
    <t xml:space="preserve">8330 - </t>
  </si>
  <si>
    <t xml:space="preserve">8331 - </t>
  </si>
  <si>
    <t xml:space="preserve">8332 - </t>
  </si>
  <si>
    <t xml:space="preserve">8333 - </t>
  </si>
  <si>
    <t xml:space="preserve">8334 - </t>
  </si>
  <si>
    <t xml:space="preserve">8335 - </t>
  </si>
  <si>
    <t xml:space="preserve">8336 - </t>
  </si>
  <si>
    <t xml:space="preserve">8337 - </t>
  </si>
  <si>
    <t xml:space="preserve">8338 - </t>
  </si>
  <si>
    <t xml:space="preserve">8339 - </t>
  </si>
  <si>
    <t xml:space="preserve">8340 - </t>
  </si>
  <si>
    <t xml:space="preserve">8341 - </t>
  </si>
  <si>
    <t xml:space="preserve">8342 - </t>
  </si>
  <si>
    <t xml:space="preserve">8343 - </t>
  </si>
  <si>
    <t xml:space="preserve">8344 - </t>
  </si>
  <si>
    <t xml:space="preserve">8345 - </t>
  </si>
  <si>
    <t xml:space="preserve">8346 - </t>
  </si>
  <si>
    <t xml:space="preserve">8347 - </t>
  </si>
  <si>
    <t xml:space="preserve">8348 - </t>
  </si>
  <si>
    <t xml:space="preserve">8349 - </t>
  </si>
  <si>
    <t xml:space="preserve">8350 - </t>
  </si>
  <si>
    <t xml:space="preserve">8351 - </t>
  </si>
  <si>
    <t xml:space="preserve">8352 - </t>
  </si>
  <si>
    <t xml:space="preserve">8353 - </t>
  </si>
  <si>
    <t xml:space="preserve">8354 - </t>
  </si>
  <si>
    <t xml:space="preserve">8355 - </t>
  </si>
  <si>
    <t xml:space="preserve">8356 - </t>
  </si>
  <si>
    <t xml:space="preserve">8357 - </t>
  </si>
  <si>
    <t xml:space="preserve">8358 - </t>
  </si>
  <si>
    <t xml:space="preserve">8359 - </t>
  </si>
  <si>
    <t xml:space="preserve">8360 - </t>
  </si>
  <si>
    <t xml:space="preserve">8361 - </t>
  </si>
  <si>
    <t xml:space="preserve">8362 - </t>
  </si>
  <si>
    <t xml:space="preserve">8363 - </t>
  </si>
  <si>
    <t xml:space="preserve">8364 - </t>
  </si>
  <si>
    <t xml:space="preserve">8365 - </t>
  </si>
  <si>
    <t xml:space="preserve">8366 - </t>
  </si>
  <si>
    <t xml:space="preserve">8367 - </t>
  </si>
  <si>
    <t xml:space="preserve">8368 - </t>
  </si>
  <si>
    <t xml:space="preserve">8369 - </t>
  </si>
  <si>
    <t xml:space="preserve">8370 - </t>
  </si>
  <si>
    <t xml:space="preserve">8371 - </t>
  </si>
  <si>
    <t xml:space="preserve">8372 - </t>
  </si>
  <si>
    <t xml:space="preserve">8373 - </t>
  </si>
  <si>
    <t xml:space="preserve">8374 - </t>
  </si>
  <si>
    <t xml:space="preserve">8375 - </t>
  </si>
  <si>
    <t xml:space="preserve">8376 - </t>
  </si>
  <si>
    <t xml:space="preserve">8377 - </t>
  </si>
  <si>
    <t xml:space="preserve">8378 - </t>
  </si>
  <si>
    <t xml:space="preserve">8379 - </t>
  </si>
  <si>
    <t xml:space="preserve">8380 - </t>
  </si>
  <si>
    <t xml:space="preserve">8381 - </t>
  </si>
  <si>
    <t xml:space="preserve">8382 - </t>
  </si>
  <si>
    <t xml:space="preserve">8383 - </t>
  </si>
  <si>
    <t xml:space="preserve">8384 - </t>
  </si>
  <si>
    <t xml:space="preserve">8385 - </t>
  </si>
  <si>
    <t xml:space="preserve">8386 - </t>
  </si>
  <si>
    <t xml:space="preserve">8387 - </t>
  </si>
  <si>
    <t xml:space="preserve">8388 - </t>
  </si>
  <si>
    <t xml:space="preserve">8389 - </t>
  </si>
  <si>
    <t xml:space="preserve">8390 - </t>
  </si>
  <si>
    <t xml:space="preserve">8391 - </t>
  </si>
  <si>
    <t xml:space="preserve">8392 - </t>
  </si>
  <si>
    <t xml:space="preserve">8393 - </t>
  </si>
  <si>
    <t xml:space="preserve">8394 - </t>
  </si>
  <si>
    <t xml:space="preserve">8395 - </t>
  </si>
  <si>
    <t xml:space="preserve">8396 - </t>
  </si>
  <si>
    <t xml:space="preserve">8397 - </t>
  </si>
  <si>
    <t xml:space="preserve">8398 - </t>
  </si>
  <si>
    <t xml:space="preserve">8399 - </t>
  </si>
  <si>
    <t xml:space="preserve">8400 - </t>
  </si>
  <si>
    <t xml:space="preserve">8401 - </t>
  </si>
  <si>
    <t xml:space="preserve">8402 - </t>
  </si>
  <si>
    <t xml:space="preserve">8403 - </t>
  </si>
  <si>
    <t xml:space="preserve">8404 - </t>
  </si>
  <si>
    <t xml:space="preserve">8405 - </t>
  </si>
  <si>
    <t xml:space="preserve">8406 - </t>
  </si>
  <si>
    <t xml:space="preserve">8407 - </t>
  </si>
  <si>
    <t xml:space="preserve">8408 - </t>
  </si>
  <si>
    <t xml:space="preserve">8409 - </t>
  </si>
  <si>
    <t xml:space="preserve">8410 - </t>
  </si>
  <si>
    <t xml:space="preserve">8411 - </t>
  </si>
  <si>
    <t xml:space="preserve">8412 - </t>
  </si>
  <si>
    <t xml:space="preserve">8413 - </t>
  </si>
  <si>
    <t xml:space="preserve">8414 - </t>
  </si>
  <si>
    <t xml:space="preserve">8415 - </t>
  </si>
  <si>
    <t xml:space="preserve">8416 - </t>
  </si>
  <si>
    <t xml:space="preserve">8417 - </t>
  </si>
  <si>
    <t xml:space="preserve">8418 - </t>
  </si>
  <si>
    <t xml:space="preserve">8419 - </t>
  </si>
  <si>
    <t xml:space="preserve">8420 - </t>
  </si>
  <si>
    <t xml:space="preserve">8421 - </t>
  </si>
  <si>
    <t xml:space="preserve">8422 - </t>
  </si>
  <si>
    <t xml:space="preserve">8423 - </t>
  </si>
  <si>
    <t xml:space="preserve">8424 - </t>
  </si>
  <si>
    <t xml:space="preserve">8425 - </t>
  </si>
  <si>
    <t xml:space="preserve">8426 - </t>
  </si>
  <si>
    <t xml:space="preserve">8427 - </t>
  </si>
  <si>
    <t xml:space="preserve">8428 - </t>
  </si>
  <si>
    <t xml:space="preserve">8429 - </t>
  </si>
  <si>
    <t xml:space="preserve">8430 - </t>
  </si>
  <si>
    <t xml:space="preserve">8431 - </t>
  </si>
  <si>
    <t xml:space="preserve">8432 - </t>
  </si>
  <si>
    <t xml:space="preserve">8433 - </t>
  </si>
  <si>
    <t xml:space="preserve">8434 - </t>
  </si>
  <si>
    <t xml:space="preserve">8435 - </t>
  </si>
  <si>
    <t xml:space="preserve">8436 - </t>
  </si>
  <si>
    <t xml:space="preserve">8437 - </t>
  </si>
  <si>
    <t xml:space="preserve">8438 - </t>
  </si>
  <si>
    <t xml:space="preserve">8439 - </t>
  </si>
  <si>
    <t xml:space="preserve">8440 - </t>
  </si>
  <si>
    <t xml:space="preserve">8441 - </t>
  </si>
  <si>
    <t xml:space="preserve">8442 - </t>
  </si>
  <si>
    <t xml:space="preserve">8443 - </t>
  </si>
  <si>
    <t xml:space="preserve">8444 - </t>
  </si>
  <si>
    <t xml:space="preserve">8445 - </t>
  </si>
  <si>
    <t xml:space="preserve">8446 - </t>
  </si>
  <si>
    <t xml:space="preserve">8447 - </t>
  </si>
  <si>
    <t xml:space="preserve">8448 - </t>
  </si>
  <si>
    <t xml:space="preserve">8449 - </t>
  </si>
  <si>
    <t xml:space="preserve">8450 - </t>
  </si>
  <si>
    <t xml:space="preserve">8451 - </t>
  </si>
  <si>
    <t xml:space="preserve">8452 - </t>
  </si>
  <si>
    <t xml:space="preserve">8453 - </t>
  </si>
  <si>
    <t xml:space="preserve">8454 - </t>
  </si>
  <si>
    <t xml:space="preserve">8455 - </t>
  </si>
  <si>
    <t xml:space="preserve">8456 - </t>
  </si>
  <si>
    <t xml:space="preserve">8457 - </t>
  </si>
  <si>
    <t xml:space="preserve">8458 - </t>
  </si>
  <si>
    <t xml:space="preserve">8459 - </t>
  </si>
  <si>
    <t xml:space="preserve">8460 - </t>
  </si>
  <si>
    <t xml:space="preserve">8461 - </t>
  </si>
  <si>
    <t xml:space="preserve">8462 - </t>
  </si>
  <si>
    <t xml:space="preserve">8463 - </t>
  </si>
  <si>
    <t xml:space="preserve">8464 - </t>
  </si>
  <si>
    <t xml:space="preserve">8465 - </t>
  </si>
  <si>
    <t xml:space="preserve">8466 - </t>
  </si>
  <si>
    <t xml:space="preserve">8467 - </t>
  </si>
  <si>
    <t xml:space="preserve">8468 - </t>
  </si>
  <si>
    <t xml:space="preserve">8469 - </t>
  </si>
  <si>
    <t xml:space="preserve">8470 - </t>
  </si>
  <si>
    <t xml:space="preserve">8471 - </t>
  </si>
  <si>
    <t xml:space="preserve">8472 - </t>
  </si>
  <si>
    <t xml:space="preserve">8473 - </t>
  </si>
  <si>
    <t xml:space="preserve">8474 - </t>
  </si>
  <si>
    <t xml:space="preserve">8475 - </t>
  </si>
  <si>
    <t xml:space="preserve">8476 - </t>
  </si>
  <si>
    <t xml:space="preserve">8477 - </t>
  </si>
  <si>
    <t xml:space="preserve">8478 - </t>
  </si>
  <si>
    <t xml:space="preserve">8479 - </t>
  </si>
  <si>
    <t xml:space="preserve">8480 - </t>
  </si>
  <si>
    <t xml:space="preserve">8481 - </t>
  </si>
  <si>
    <t xml:space="preserve">8482 - </t>
  </si>
  <si>
    <t xml:space="preserve">8483 - </t>
  </si>
  <si>
    <t xml:space="preserve">8484 - </t>
  </si>
  <si>
    <t xml:space="preserve">8485 - </t>
  </si>
  <si>
    <t xml:space="preserve">8486 - </t>
  </si>
  <si>
    <t xml:space="preserve">8487 - </t>
  </si>
  <si>
    <t xml:space="preserve">8488 - </t>
  </si>
  <si>
    <t xml:space="preserve">8489 - </t>
  </si>
  <si>
    <t xml:space="preserve">8490 - </t>
  </si>
  <si>
    <t xml:space="preserve">8491 - </t>
  </si>
  <si>
    <t xml:space="preserve">8492 - </t>
  </si>
  <si>
    <t xml:space="preserve">8493 - </t>
  </si>
  <si>
    <t xml:space="preserve">8494 - </t>
  </si>
  <si>
    <t xml:space="preserve">8495 - </t>
  </si>
  <si>
    <t xml:space="preserve">8496 - </t>
  </si>
  <si>
    <t xml:space="preserve">8497 - </t>
  </si>
  <si>
    <t xml:space="preserve">8498 - </t>
  </si>
  <si>
    <t xml:space="preserve">8499 - </t>
  </si>
  <si>
    <t xml:space="preserve">8500 - </t>
  </si>
  <si>
    <t xml:space="preserve">8501 - </t>
  </si>
  <si>
    <t xml:space="preserve">8502 - </t>
  </si>
  <si>
    <t xml:space="preserve">8503 - </t>
  </si>
  <si>
    <t xml:space="preserve">8504 - </t>
  </si>
  <si>
    <t xml:space="preserve">8505 - </t>
  </si>
  <si>
    <t xml:space="preserve">8506 - </t>
  </si>
  <si>
    <t xml:space="preserve">8507 - </t>
  </si>
  <si>
    <t xml:space="preserve">8508 - </t>
  </si>
  <si>
    <t xml:space="preserve">8509 - </t>
  </si>
  <si>
    <t xml:space="preserve">8510 - </t>
  </si>
  <si>
    <t xml:space="preserve">8511 - </t>
  </si>
  <si>
    <t xml:space="preserve">8512 - </t>
  </si>
  <si>
    <t xml:space="preserve">8513 - </t>
  </si>
  <si>
    <t xml:space="preserve">8514 - </t>
  </si>
  <si>
    <t xml:space="preserve">8515 - </t>
  </si>
  <si>
    <t xml:space="preserve">8516 - </t>
  </si>
  <si>
    <t xml:space="preserve">8517 - </t>
  </si>
  <si>
    <t xml:space="preserve">8518 - </t>
  </si>
  <si>
    <t xml:space="preserve">8519 - </t>
  </si>
  <si>
    <t xml:space="preserve">8520 - </t>
  </si>
  <si>
    <t xml:space="preserve">8521 - </t>
  </si>
  <si>
    <t xml:space="preserve">8522 - </t>
  </si>
  <si>
    <t xml:space="preserve">8523 - </t>
  </si>
  <si>
    <t xml:space="preserve">8524 - </t>
  </si>
  <si>
    <t xml:space="preserve">8525 - </t>
  </si>
  <si>
    <t xml:space="preserve">8526 - </t>
  </si>
  <si>
    <t xml:space="preserve">8527 - </t>
  </si>
  <si>
    <t xml:space="preserve">8528 - </t>
  </si>
  <si>
    <t xml:space="preserve">8529 - </t>
  </si>
  <si>
    <t xml:space="preserve">8530 - </t>
  </si>
  <si>
    <t xml:space="preserve">8531 - </t>
  </si>
  <si>
    <t xml:space="preserve">8532 - </t>
  </si>
  <si>
    <t xml:space="preserve">8533 - </t>
  </si>
  <si>
    <t xml:space="preserve">8534 - </t>
  </si>
  <si>
    <t xml:space="preserve">8535 - </t>
  </si>
  <si>
    <t xml:space="preserve">8536 - </t>
  </si>
  <si>
    <t xml:space="preserve">8537 - </t>
  </si>
  <si>
    <t xml:space="preserve">8538 - </t>
  </si>
  <si>
    <t xml:space="preserve">8539 - </t>
  </si>
  <si>
    <t xml:space="preserve">8540 - </t>
  </si>
  <si>
    <t xml:space="preserve">8541 - </t>
  </si>
  <si>
    <t xml:space="preserve">8542 - </t>
  </si>
  <si>
    <t xml:space="preserve">8543 - </t>
  </si>
  <si>
    <t xml:space="preserve">8544 - </t>
  </si>
  <si>
    <t xml:space="preserve">8545 - </t>
  </si>
  <si>
    <t xml:space="preserve">8546 - </t>
  </si>
  <si>
    <t xml:space="preserve">8547 - </t>
  </si>
  <si>
    <t xml:space="preserve">8548 - </t>
  </si>
  <si>
    <t xml:space="preserve">8549 - </t>
  </si>
  <si>
    <t xml:space="preserve">8550 - </t>
  </si>
  <si>
    <t xml:space="preserve">8551 - </t>
  </si>
  <si>
    <t xml:space="preserve">8552 - </t>
  </si>
  <si>
    <t xml:space="preserve">8553 - </t>
  </si>
  <si>
    <t xml:space="preserve">8554 - </t>
  </si>
  <si>
    <t xml:space="preserve">8555 - </t>
  </si>
  <si>
    <t xml:space="preserve">8556 - </t>
  </si>
  <si>
    <t xml:space="preserve">8557 - </t>
  </si>
  <si>
    <t xml:space="preserve">8558 - </t>
  </si>
  <si>
    <t xml:space="preserve">8559 - </t>
  </si>
  <si>
    <t xml:space="preserve">8560 - </t>
  </si>
  <si>
    <t xml:space="preserve">8561 - </t>
  </si>
  <si>
    <t xml:space="preserve">8562 - </t>
  </si>
  <si>
    <t xml:space="preserve">8563 - </t>
  </si>
  <si>
    <t xml:space="preserve">8564 - </t>
  </si>
  <si>
    <t xml:space="preserve">8565 - </t>
  </si>
  <si>
    <t xml:space="preserve">8566 - </t>
  </si>
  <si>
    <t xml:space="preserve">8567 - </t>
  </si>
  <si>
    <t xml:space="preserve">8568 - </t>
  </si>
  <si>
    <t xml:space="preserve">8569 - </t>
  </si>
  <si>
    <t xml:space="preserve">8570 - </t>
  </si>
  <si>
    <t xml:space="preserve">8571 - </t>
  </si>
  <si>
    <t xml:space="preserve">8572 - </t>
  </si>
  <si>
    <t xml:space="preserve">8573 - </t>
  </si>
  <si>
    <t xml:space="preserve">8574 - </t>
  </si>
  <si>
    <t xml:space="preserve">8575 - </t>
  </si>
  <si>
    <t xml:space="preserve">8576 - </t>
  </si>
  <si>
    <t xml:space="preserve">8577 - </t>
  </si>
  <si>
    <t xml:space="preserve">8578 - </t>
  </si>
  <si>
    <t xml:space="preserve">8579 - </t>
  </si>
  <si>
    <t xml:space="preserve">8580 - </t>
  </si>
  <si>
    <t xml:space="preserve">8581 - </t>
  </si>
  <si>
    <t xml:space="preserve">8582 - </t>
  </si>
  <si>
    <t xml:space="preserve">8583 - </t>
  </si>
  <si>
    <t xml:space="preserve">8584 - </t>
  </si>
  <si>
    <t xml:space="preserve">8585 - </t>
  </si>
  <si>
    <t xml:space="preserve">8586 - </t>
  </si>
  <si>
    <t xml:space="preserve">8587 - </t>
  </si>
  <si>
    <t xml:space="preserve">8588 - </t>
  </si>
  <si>
    <t xml:space="preserve">8589 - </t>
  </si>
  <si>
    <t xml:space="preserve">8590 - </t>
  </si>
  <si>
    <t xml:space="preserve">8591 - </t>
  </si>
  <si>
    <t xml:space="preserve">8592 - </t>
  </si>
  <si>
    <t xml:space="preserve">8593 - </t>
  </si>
  <si>
    <t xml:space="preserve">8594 - </t>
  </si>
  <si>
    <t xml:space="preserve">8595 - </t>
  </si>
  <si>
    <t xml:space="preserve">8596 - </t>
  </si>
  <si>
    <t xml:space="preserve">8597 - </t>
  </si>
  <si>
    <t xml:space="preserve">8598 - </t>
  </si>
  <si>
    <t xml:space="preserve">8599 - </t>
  </si>
  <si>
    <t xml:space="preserve">8600 - </t>
  </si>
  <si>
    <t xml:space="preserve">8601 - </t>
  </si>
  <si>
    <t xml:space="preserve">8602 - </t>
  </si>
  <si>
    <t xml:space="preserve">8603 - </t>
  </si>
  <si>
    <t xml:space="preserve">8604 - </t>
  </si>
  <si>
    <t xml:space="preserve">8605 - </t>
  </si>
  <si>
    <t xml:space="preserve">8606 - </t>
  </si>
  <si>
    <t xml:space="preserve">8607 - </t>
  </si>
  <si>
    <t xml:space="preserve">8608 - </t>
  </si>
  <si>
    <t xml:space="preserve">8609 - </t>
  </si>
  <si>
    <t xml:space="preserve">8610 - </t>
  </si>
  <si>
    <t xml:space="preserve">8611 - </t>
  </si>
  <si>
    <t xml:space="preserve">8612 - </t>
  </si>
  <si>
    <t xml:space="preserve">8613 - </t>
  </si>
  <si>
    <t xml:space="preserve">8614 - </t>
  </si>
  <si>
    <t xml:space="preserve">8615 - </t>
  </si>
  <si>
    <t xml:space="preserve">8616 - </t>
  </si>
  <si>
    <t xml:space="preserve">8617 - </t>
  </si>
  <si>
    <t xml:space="preserve">8618 - </t>
  </si>
  <si>
    <t xml:space="preserve">8619 - </t>
  </si>
  <si>
    <t xml:space="preserve">8620 - </t>
  </si>
  <si>
    <t xml:space="preserve">8621 - </t>
  </si>
  <si>
    <t xml:space="preserve">8622 - </t>
  </si>
  <si>
    <t xml:space="preserve">8623 - </t>
  </si>
  <si>
    <t xml:space="preserve">8624 - </t>
  </si>
  <si>
    <t xml:space="preserve">8625 - </t>
  </si>
  <si>
    <t xml:space="preserve">8626 - </t>
  </si>
  <si>
    <t xml:space="preserve">8627 - </t>
  </si>
  <si>
    <t xml:space="preserve">8628 - </t>
  </si>
  <si>
    <t xml:space="preserve">8629 - </t>
  </si>
  <si>
    <t xml:space="preserve">8630 - </t>
  </si>
  <si>
    <t xml:space="preserve">8631 - </t>
  </si>
  <si>
    <t xml:space="preserve">8632 - </t>
  </si>
  <si>
    <t xml:space="preserve">8633 - </t>
  </si>
  <si>
    <t xml:space="preserve">8634 - </t>
  </si>
  <si>
    <t xml:space="preserve">8635 - </t>
  </si>
  <si>
    <t xml:space="preserve">8636 - </t>
  </si>
  <si>
    <t xml:space="preserve">8637 - </t>
  </si>
  <si>
    <t xml:space="preserve">8638 - </t>
  </si>
  <si>
    <t xml:space="preserve">8639 - </t>
  </si>
  <si>
    <t xml:space="preserve">8640 - </t>
  </si>
  <si>
    <t xml:space="preserve">8641 - </t>
  </si>
  <si>
    <t xml:space="preserve">8642 - </t>
  </si>
  <si>
    <t xml:space="preserve">8643 - </t>
  </si>
  <si>
    <t xml:space="preserve">8644 - </t>
  </si>
  <si>
    <t xml:space="preserve">8645 - </t>
  </si>
  <si>
    <t xml:space="preserve">8646 - </t>
  </si>
  <si>
    <t xml:space="preserve">8647 - </t>
  </si>
  <si>
    <t xml:space="preserve">8648 - </t>
  </si>
  <si>
    <t xml:space="preserve">8649 - </t>
  </si>
  <si>
    <t xml:space="preserve">8650 - </t>
  </si>
  <si>
    <t xml:space="preserve">8651 - </t>
  </si>
  <si>
    <t xml:space="preserve">8652 - </t>
  </si>
  <si>
    <t xml:space="preserve">8653 - </t>
  </si>
  <si>
    <t xml:space="preserve">8654 - </t>
  </si>
  <si>
    <t xml:space="preserve">8655 - </t>
  </si>
  <si>
    <t xml:space="preserve">8656 - </t>
  </si>
  <si>
    <t xml:space="preserve">8657 - </t>
  </si>
  <si>
    <t xml:space="preserve">8658 - </t>
  </si>
  <si>
    <t xml:space="preserve">8659 - </t>
  </si>
  <si>
    <t xml:space="preserve">8660 - </t>
  </si>
  <si>
    <t xml:space="preserve">8661 - </t>
  </si>
  <si>
    <t xml:space="preserve">8662 - </t>
  </si>
  <si>
    <t xml:space="preserve">8663 - </t>
  </si>
  <si>
    <t xml:space="preserve">8664 - </t>
  </si>
  <si>
    <t xml:space="preserve">8665 - </t>
  </si>
  <si>
    <t xml:space="preserve">8666 - </t>
  </si>
  <si>
    <t xml:space="preserve">8667 - </t>
  </si>
  <si>
    <t xml:space="preserve">8668 - </t>
  </si>
  <si>
    <t xml:space="preserve">8669 - </t>
  </si>
  <si>
    <t xml:space="preserve">8670 - </t>
  </si>
  <si>
    <t xml:space="preserve">8671 - </t>
  </si>
  <si>
    <t xml:space="preserve">8672 - </t>
  </si>
  <si>
    <t xml:space="preserve">8673 - </t>
  </si>
  <si>
    <t xml:space="preserve">8674 - </t>
  </si>
  <si>
    <t xml:space="preserve">8675 - </t>
  </si>
  <si>
    <t xml:space="preserve">8676 - </t>
  </si>
  <si>
    <t xml:space="preserve">8677 - </t>
  </si>
  <si>
    <t xml:space="preserve">8678 - </t>
  </si>
  <si>
    <t xml:space="preserve">8679 - </t>
  </si>
  <si>
    <t xml:space="preserve">8680 - </t>
  </si>
  <si>
    <t xml:space="preserve">8681 - </t>
  </si>
  <si>
    <t xml:space="preserve">8682 - </t>
  </si>
  <si>
    <t xml:space="preserve">8683 - </t>
  </si>
  <si>
    <t xml:space="preserve">8684 - </t>
  </si>
  <si>
    <t xml:space="preserve">8685 - </t>
  </si>
  <si>
    <t xml:space="preserve">8686 - </t>
  </si>
  <si>
    <t xml:space="preserve">8687 - </t>
  </si>
  <si>
    <t xml:space="preserve">8688 - </t>
  </si>
  <si>
    <t xml:space="preserve">8689 - </t>
  </si>
  <si>
    <t xml:space="preserve">8690 - </t>
  </si>
  <si>
    <t xml:space="preserve">8691 - </t>
  </si>
  <si>
    <t xml:space="preserve">8692 - </t>
  </si>
  <si>
    <t xml:space="preserve">8693 - </t>
  </si>
  <si>
    <t xml:space="preserve">8694 - </t>
  </si>
  <si>
    <t xml:space="preserve">8695 - </t>
  </si>
  <si>
    <t xml:space="preserve">8696 - </t>
  </si>
  <si>
    <t xml:space="preserve">8697 - </t>
  </si>
  <si>
    <t xml:space="preserve">8698 - </t>
  </si>
  <si>
    <t xml:space="preserve">8699 - </t>
  </si>
  <si>
    <t xml:space="preserve">8700 - </t>
  </si>
  <si>
    <t xml:space="preserve">8701 - </t>
  </si>
  <si>
    <t xml:space="preserve">8702 - </t>
  </si>
  <si>
    <t xml:space="preserve">8703 - </t>
  </si>
  <si>
    <t xml:space="preserve">8704 - </t>
  </si>
  <si>
    <t xml:space="preserve">8705 - </t>
  </si>
  <si>
    <t xml:space="preserve">8706 - </t>
  </si>
  <si>
    <t xml:space="preserve">8707 - </t>
  </si>
  <si>
    <t xml:space="preserve">8708 - </t>
  </si>
  <si>
    <t xml:space="preserve">8709 - </t>
  </si>
  <si>
    <t xml:space="preserve">8710 - </t>
  </si>
  <si>
    <t xml:space="preserve">8711 - </t>
  </si>
  <si>
    <t xml:space="preserve">8712 - </t>
  </si>
  <si>
    <t xml:space="preserve">8713 - </t>
  </si>
  <si>
    <t xml:space="preserve">8714 - </t>
  </si>
  <si>
    <t xml:space="preserve">8715 - </t>
  </si>
  <si>
    <t xml:space="preserve">8716 - </t>
  </si>
  <si>
    <t xml:space="preserve">8717 - </t>
  </si>
  <si>
    <t xml:space="preserve">8718 - </t>
  </si>
  <si>
    <t xml:space="preserve">8719 - </t>
  </si>
  <si>
    <t xml:space="preserve">8720 - </t>
  </si>
  <si>
    <t xml:space="preserve">8721 - </t>
  </si>
  <si>
    <t xml:space="preserve">8722 - </t>
  </si>
  <si>
    <t xml:space="preserve">8723 - </t>
  </si>
  <si>
    <t xml:space="preserve">8724 - </t>
  </si>
  <si>
    <t xml:space="preserve">8725 - </t>
  </si>
  <si>
    <t xml:space="preserve">8726 - </t>
  </si>
  <si>
    <t xml:space="preserve">8727 - </t>
  </si>
  <si>
    <t xml:space="preserve">8728 - </t>
  </si>
  <si>
    <t xml:space="preserve">8729 - </t>
  </si>
  <si>
    <t xml:space="preserve">8730 - </t>
  </si>
  <si>
    <t xml:space="preserve">8731 - </t>
  </si>
  <si>
    <t xml:space="preserve">8732 - </t>
  </si>
  <si>
    <t xml:space="preserve">8733 - </t>
  </si>
  <si>
    <t xml:space="preserve">8734 - </t>
  </si>
  <si>
    <t xml:space="preserve">8735 - </t>
  </si>
  <si>
    <t xml:space="preserve">8736 - </t>
  </si>
  <si>
    <t xml:space="preserve">8737 - </t>
  </si>
  <si>
    <t xml:space="preserve">8738 - </t>
  </si>
  <si>
    <t xml:space="preserve">8739 - </t>
  </si>
  <si>
    <t xml:space="preserve">8740 - </t>
  </si>
  <si>
    <t xml:space="preserve">8741 - </t>
  </si>
  <si>
    <t xml:space="preserve">8742 - </t>
  </si>
  <si>
    <t xml:space="preserve">8743 - </t>
  </si>
  <si>
    <t xml:space="preserve">8744 - </t>
  </si>
  <si>
    <t xml:space="preserve">8745 - </t>
  </si>
  <si>
    <t xml:space="preserve">8746 - </t>
  </si>
  <si>
    <t xml:space="preserve">8747 - </t>
  </si>
  <si>
    <t xml:space="preserve">8748 - </t>
  </si>
  <si>
    <t xml:space="preserve">8749 - </t>
  </si>
  <si>
    <t xml:space="preserve">8750 - </t>
  </si>
  <si>
    <t xml:space="preserve">8751 - </t>
  </si>
  <si>
    <t xml:space="preserve">8752 - </t>
  </si>
  <si>
    <t xml:space="preserve">8753 - </t>
  </si>
  <si>
    <t xml:space="preserve">8754 - </t>
  </si>
  <si>
    <t xml:space="preserve">8755 - </t>
  </si>
  <si>
    <t xml:space="preserve">8756 - </t>
  </si>
  <si>
    <t xml:space="preserve">8757 - </t>
  </si>
  <si>
    <t xml:space="preserve">8758 - </t>
  </si>
  <si>
    <t xml:space="preserve">8759 - </t>
  </si>
  <si>
    <t xml:space="preserve">8760 - </t>
  </si>
  <si>
    <t xml:space="preserve">8761 - </t>
  </si>
  <si>
    <t xml:space="preserve">8762 - </t>
  </si>
  <si>
    <t xml:space="preserve">8763 - </t>
  </si>
  <si>
    <t xml:space="preserve">8764 - </t>
  </si>
  <si>
    <t xml:space="preserve">8765 - </t>
  </si>
  <si>
    <t xml:space="preserve">8766 - </t>
  </si>
  <si>
    <t xml:space="preserve">8767 - </t>
  </si>
  <si>
    <t xml:space="preserve">8768 - </t>
  </si>
  <si>
    <t xml:space="preserve">8769 - </t>
  </si>
  <si>
    <t xml:space="preserve">8770 - </t>
  </si>
  <si>
    <t xml:space="preserve">8771 - </t>
  </si>
  <si>
    <t xml:space="preserve">8772 - </t>
  </si>
  <si>
    <t xml:space="preserve">8773 - </t>
  </si>
  <si>
    <t xml:space="preserve">8774 - </t>
  </si>
  <si>
    <t xml:space="preserve">8775 - </t>
  </si>
  <si>
    <t xml:space="preserve">8776 - </t>
  </si>
  <si>
    <t xml:space="preserve">8777 - </t>
  </si>
  <si>
    <t xml:space="preserve">8778 - </t>
  </si>
  <si>
    <t xml:space="preserve">8779 - </t>
  </si>
  <si>
    <t xml:space="preserve">8780 - </t>
  </si>
  <si>
    <t xml:space="preserve">8781 - </t>
  </si>
  <si>
    <t xml:space="preserve">8782 - </t>
  </si>
  <si>
    <t xml:space="preserve">8783 - </t>
  </si>
  <si>
    <t xml:space="preserve">8784 - </t>
  </si>
  <si>
    <t xml:space="preserve">8785 - </t>
  </si>
  <si>
    <t xml:space="preserve">8786 - </t>
  </si>
  <si>
    <t xml:space="preserve">8787 - </t>
  </si>
  <si>
    <t xml:space="preserve">8788 - </t>
  </si>
  <si>
    <t xml:space="preserve">8789 - </t>
  </si>
  <si>
    <t xml:space="preserve">8790 - </t>
  </si>
  <si>
    <t xml:space="preserve">8791 - </t>
  </si>
  <si>
    <t xml:space="preserve">8792 - </t>
  </si>
  <si>
    <t xml:space="preserve">8793 - </t>
  </si>
  <si>
    <t xml:space="preserve">8794 - </t>
  </si>
  <si>
    <t xml:space="preserve">8795 - </t>
  </si>
  <si>
    <t xml:space="preserve">8796 - </t>
  </si>
  <si>
    <t xml:space="preserve">8797 - </t>
  </si>
  <si>
    <t xml:space="preserve">8798 - </t>
  </si>
  <si>
    <t xml:space="preserve">8799 - </t>
  </si>
  <si>
    <t xml:space="preserve">8800 - </t>
  </si>
  <si>
    <t xml:space="preserve">8801 - </t>
  </si>
  <si>
    <t xml:space="preserve">8802 - </t>
  </si>
  <si>
    <t xml:space="preserve">8803 - </t>
  </si>
  <si>
    <t xml:space="preserve">8804 - </t>
  </si>
  <si>
    <t xml:space="preserve">8805 - </t>
  </si>
  <si>
    <t xml:space="preserve">8806 - </t>
  </si>
  <si>
    <t xml:space="preserve">8807 - </t>
  </si>
  <si>
    <t xml:space="preserve">8808 - </t>
  </si>
  <si>
    <t xml:space="preserve">8809 - </t>
  </si>
  <si>
    <t xml:space="preserve">8810 - </t>
  </si>
  <si>
    <t xml:space="preserve">8811 - </t>
  </si>
  <si>
    <t xml:space="preserve">8812 - </t>
  </si>
  <si>
    <t xml:space="preserve">8813 - </t>
  </si>
  <si>
    <t xml:space="preserve">8814 - </t>
  </si>
  <si>
    <t xml:space="preserve">8815 - </t>
  </si>
  <si>
    <t xml:space="preserve">8816 - </t>
  </si>
  <si>
    <t xml:space="preserve">8817 - </t>
  </si>
  <si>
    <t xml:space="preserve">8818 - </t>
  </si>
  <si>
    <t xml:space="preserve">8819 - </t>
  </si>
  <si>
    <t xml:space="preserve">8820 - </t>
  </si>
  <si>
    <t xml:space="preserve">8821 - </t>
  </si>
  <si>
    <t xml:space="preserve">8822 - </t>
  </si>
  <si>
    <t xml:space="preserve">8823 - </t>
  </si>
  <si>
    <t xml:space="preserve">8824 - </t>
  </si>
  <si>
    <t xml:space="preserve">8825 - </t>
  </si>
  <si>
    <t xml:space="preserve">8826 - </t>
  </si>
  <si>
    <t xml:space="preserve">8827 - </t>
  </si>
  <si>
    <t xml:space="preserve">8828 - </t>
  </si>
  <si>
    <t xml:space="preserve">8829 - </t>
  </si>
  <si>
    <t xml:space="preserve">8830 - </t>
  </si>
  <si>
    <t xml:space="preserve">8831 - </t>
  </si>
  <si>
    <t xml:space="preserve">8832 - </t>
  </si>
  <si>
    <t xml:space="preserve">8833 - </t>
  </si>
  <si>
    <t xml:space="preserve">8834 - </t>
  </si>
  <si>
    <t xml:space="preserve">8835 - </t>
  </si>
  <si>
    <t xml:space="preserve">8836 - </t>
  </si>
  <si>
    <t xml:space="preserve">8837 - </t>
  </si>
  <si>
    <t xml:space="preserve">8838 - </t>
  </si>
  <si>
    <t xml:space="preserve">8839 - </t>
  </si>
  <si>
    <t xml:space="preserve">8840 - </t>
  </si>
  <si>
    <t xml:space="preserve">8841 - </t>
  </si>
  <si>
    <t xml:space="preserve">8842 - </t>
  </si>
  <si>
    <t xml:space="preserve">8843 - </t>
  </si>
  <si>
    <t xml:space="preserve">8844 - </t>
  </si>
  <si>
    <t xml:space="preserve">8845 - </t>
  </si>
  <si>
    <t xml:space="preserve">8846 - </t>
  </si>
  <si>
    <t xml:space="preserve">8847 - </t>
  </si>
  <si>
    <t xml:space="preserve">8848 - </t>
  </si>
  <si>
    <t xml:space="preserve">8849 - </t>
  </si>
  <si>
    <t xml:space="preserve">8850 - </t>
  </si>
  <si>
    <t xml:space="preserve">8851 - </t>
  </si>
  <si>
    <t xml:space="preserve">8852 - </t>
  </si>
  <si>
    <t xml:space="preserve">8853 - </t>
  </si>
  <si>
    <t xml:space="preserve">8854 - </t>
  </si>
  <si>
    <t xml:space="preserve">8855 - </t>
  </si>
  <si>
    <t xml:space="preserve">8856 - </t>
  </si>
  <si>
    <t xml:space="preserve">8857 - </t>
  </si>
  <si>
    <t xml:space="preserve">8858 - </t>
  </si>
  <si>
    <t xml:space="preserve">8859 - </t>
  </si>
  <si>
    <t xml:space="preserve">8860 - </t>
  </si>
  <si>
    <t xml:space="preserve">8861 - </t>
  </si>
  <si>
    <t xml:space="preserve">8862 - </t>
  </si>
  <si>
    <t xml:space="preserve">8863 - </t>
  </si>
  <si>
    <t xml:space="preserve">8864 - </t>
  </si>
  <si>
    <t xml:space="preserve">8865 - </t>
  </si>
  <si>
    <t xml:space="preserve">8866 - </t>
  </si>
  <si>
    <t xml:space="preserve">8867 - </t>
  </si>
  <si>
    <t xml:space="preserve">8868 - </t>
  </si>
  <si>
    <t xml:space="preserve">8869 - </t>
  </si>
  <si>
    <t xml:space="preserve">8870 - </t>
  </si>
  <si>
    <t xml:space="preserve">8871 - </t>
  </si>
  <si>
    <t xml:space="preserve">8872 - </t>
  </si>
  <si>
    <t xml:space="preserve">8873 - </t>
  </si>
  <si>
    <t xml:space="preserve">8874 - </t>
  </si>
  <si>
    <t xml:space="preserve">8875 - </t>
  </si>
  <si>
    <t xml:space="preserve">8876 - </t>
  </si>
  <si>
    <t xml:space="preserve">8877 - </t>
  </si>
  <si>
    <t xml:space="preserve">8878 - </t>
  </si>
  <si>
    <t xml:space="preserve">8879 - </t>
  </si>
  <si>
    <t xml:space="preserve">8880 - </t>
  </si>
  <si>
    <t xml:space="preserve">8881 - </t>
  </si>
  <si>
    <t xml:space="preserve">8882 - </t>
  </si>
  <si>
    <t xml:space="preserve">8883 - </t>
  </si>
  <si>
    <t xml:space="preserve">8884 - </t>
  </si>
  <si>
    <t xml:space="preserve">8885 - </t>
  </si>
  <si>
    <t xml:space="preserve">8886 - </t>
  </si>
  <si>
    <t xml:space="preserve">8887 - </t>
  </si>
  <si>
    <t xml:space="preserve">8888 - </t>
  </si>
  <si>
    <t xml:space="preserve">8889 - </t>
  </si>
  <si>
    <t xml:space="preserve">8890 - </t>
  </si>
  <si>
    <t xml:space="preserve">8891 - </t>
  </si>
  <si>
    <t xml:space="preserve">8892 - </t>
  </si>
  <si>
    <t xml:space="preserve">8893 - </t>
  </si>
  <si>
    <t xml:space="preserve">8894 - </t>
  </si>
  <si>
    <t xml:space="preserve">8895 - </t>
  </si>
  <si>
    <t xml:space="preserve">8896 - </t>
  </si>
  <si>
    <t xml:space="preserve">8897 - </t>
  </si>
  <si>
    <t xml:space="preserve">8898 - </t>
  </si>
  <si>
    <t xml:space="preserve">8899 - </t>
  </si>
  <si>
    <t xml:space="preserve">8900 - </t>
  </si>
  <si>
    <t xml:space="preserve">8901 - </t>
  </si>
  <si>
    <t xml:space="preserve">8902 - </t>
  </si>
  <si>
    <t xml:space="preserve">8903 - </t>
  </si>
  <si>
    <t xml:space="preserve">8904 - </t>
  </si>
  <si>
    <t xml:space="preserve">8905 - </t>
  </si>
  <si>
    <t xml:space="preserve">8906 - </t>
  </si>
  <si>
    <t xml:space="preserve">8907 - </t>
  </si>
  <si>
    <t xml:space="preserve">8908 - </t>
  </si>
  <si>
    <t xml:space="preserve">8909 - </t>
  </si>
  <si>
    <t xml:space="preserve">8910 - </t>
  </si>
  <si>
    <t xml:space="preserve">8911 - </t>
  </si>
  <si>
    <t xml:space="preserve">8912 - </t>
  </si>
  <si>
    <t xml:space="preserve">8913 - </t>
  </si>
  <si>
    <t xml:space="preserve">8914 - </t>
  </si>
  <si>
    <t xml:space="preserve">8915 - </t>
  </si>
  <si>
    <t xml:space="preserve">8916 - </t>
  </si>
  <si>
    <t xml:space="preserve">8917 - </t>
  </si>
  <si>
    <t xml:space="preserve">8918 - </t>
  </si>
  <si>
    <t xml:space="preserve">8919 - </t>
  </si>
  <si>
    <t xml:space="preserve">8920 - </t>
  </si>
  <si>
    <t xml:space="preserve">8921 - </t>
  </si>
  <si>
    <t xml:space="preserve">8922 - </t>
  </si>
  <si>
    <t xml:space="preserve">8923 - </t>
  </si>
  <si>
    <t xml:space="preserve">8924 - </t>
  </si>
  <si>
    <t xml:space="preserve">8925 - </t>
  </si>
  <si>
    <t xml:space="preserve">8926 - </t>
  </si>
  <si>
    <t xml:space="preserve">8927 - </t>
  </si>
  <si>
    <t xml:space="preserve">8928 - </t>
  </si>
  <si>
    <t xml:space="preserve">8929 - </t>
  </si>
  <si>
    <t xml:space="preserve">8930 - </t>
  </si>
  <si>
    <t xml:space="preserve">8931 - </t>
  </si>
  <si>
    <t xml:space="preserve">8932 - </t>
  </si>
  <si>
    <t xml:space="preserve">8933 - </t>
  </si>
  <si>
    <t xml:space="preserve">8934 - </t>
  </si>
  <si>
    <t xml:space="preserve">8935 - </t>
  </si>
  <si>
    <t xml:space="preserve">8936 - </t>
  </si>
  <si>
    <t xml:space="preserve">8937 - </t>
  </si>
  <si>
    <t xml:space="preserve">8938 - </t>
  </si>
  <si>
    <t xml:space="preserve">8939 - </t>
  </si>
  <si>
    <t xml:space="preserve">8940 - </t>
  </si>
  <si>
    <t xml:space="preserve">8941 - </t>
  </si>
  <si>
    <t xml:space="preserve">8942 - </t>
  </si>
  <si>
    <t xml:space="preserve">8943 - </t>
  </si>
  <si>
    <t xml:space="preserve">8944 - </t>
  </si>
  <si>
    <t xml:space="preserve">8945 - </t>
  </si>
  <si>
    <t xml:space="preserve">8946 - </t>
  </si>
  <si>
    <t xml:space="preserve">8947 - </t>
  </si>
  <si>
    <t xml:space="preserve">8948 - </t>
  </si>
  <si>
    <t xml:space="preserve">8949 - </t>
  </si>
  <si>
    <t xml:space="preserve">8950 - </t>
  </si>
  <si>
    <t xml:space="preserve">8951 - </t>
  </si>
  <si>
    <t xml:space="preserve">8952 - </t>
  </si>
  <si>
    <t xml:space="preserve">8953 - </t>
  </si>
  <si>
    <t xml:space="preserve">8954 - </t>
  </si>
  <si>
    <t xml:space="preserve">8955 - </t>
  </si>
  <si>
    <t xml:space="preserve">8956 - </t>
  </si>
  <si>
    <t xml:space="preserve">8957 - </t>
  </si>
  <si>
    <t xml:space="preserve">8958 - </t>
  </si>
  <si>
    <t xml:space="preserve">8959 - </t>
  </si>
  <si>
    <t xml:space="preserve">8960 - </t>
  </si>
  <si>
    <t xml:space="preserve">8961 - </t>
  </si>
  <si>
    <t xml:space="preserve">8962 - </t>
  </si>
  <si>
    <t xml:space="preserve">8963 - </t>
  </si>
  <si>
    <t xml:space="preserve">8964 - </t>
  </si>
  <si>
    <t xml:space="preserve">8965 - </t>
  </si>
  <si>
    <t xml:space="preserve">8966 - </t>
  </si>
  <si>
    <t xml:space="preserve">8967 - </t>
  </si>
  <si>
    <t xml:space="preserve">8968 - </t>
  </si>
  <si>
    <t xml:space="preserve">8969 - </t>
  </si>
  <si>
    <t xml:space="preserve">8970 - </t>
  </si>
  <si>
    <t xml:space="preserve">8971 - </t>
  </si>
  <si>
    <t xml:space="preserve">8972 - </t>
  </si>
  <si>
    <t xml:space="preserve">8973 - </t>
  </si>
  <si>
    <t xml:space="preserve">8974 - </t>
  </si>
  <si>
    <t xml:space="preserve">8975 - </t>
  </si>
  <si>
    <t xml:space="preserve">8976 - </t>
  </si>
  <si>
    <t xml:space="preserve">8977 - </t>
  </si>
  <si>
    <t xml:space="preserve">8978 - </t>
  </si>
  <si>
    <t xml:space="preserve">8979 - </t>
  </si>
  <si>
    <t xml:space="preserve">8980 - </t>
  </si>
  <si>
    <t xml:space="preserve">8981 - </t>
  </si>
  <si>
    <t xml:space="preserve">8982 - </t>
  </si>
  <si>
    <t xml:space="preserve">8983 - </t>
  </si>
  <si>
    <t xml:space="preserve">8984 - </t>
  </si>
  <si>
    <t xml:space="preserve">8985 - </t>
  </si>
  <si>
    <t xml:space="preserve">8986 - </t>
  </si>
  <si>
    <t xml:space="preserve">8987 - </t>
  </si>
  <si>
    <t xml:space="preserve">8988 - </t>
  </si>
  <si>
    <t xml:space="preserve">8989 - </t>
  </si>
  <si>
    <t xml:space="preserve">8990 - </t>
  </si>
  <si>
    <t xml:space="preserve">8991 - </t>
  </si>
  <si>
    <t xml:space="preserve">8992 - </t>
  </si>
  <si>
    <t xml:space="preserve">8993 - </t>
  </si>
  <si>
    <t xml:space="preserve">8994 - </t>
  </si>
  <si>
    <t xml:space="preserve">8995 - </t>
  </si>
  <si>
    <t xml:space="preserve">8996 - </t>
  </si>
  <si>
    <t xml:space="preserve">8997 - </t>
  </si>
  <si>
    <t xml:space="preserve">8998 - </t>
  </si>
  <si>
    <t xml:space="preserve">8999 - </t>
  </si>
  <si>
    <t xml:space="preserve">9000 - </t>
  </si>
  <si>
    <t xml:space="preserve">9001 - </t>
  </si>
  <si>
    <t xml:space="preserve">9002 - </t>
  </si>
  <si>
    <t xml:space="preserve">9003 - </t>
  </si>
  <si>
    <t xml:space="preserve">9004 - </t>
  </si>
  <si>
    <t xml:space="preserve">9005 - </t>
  </si>
  <si>
    <t xml:space="preserve">9006 - </t>
  </si>
  <si>
    <t xml:space="preserve">9007 - </t>
  </si>
  <si>
    <t xml:space="preserve">9008 - </t>
  </si>
  <si>
    <t xml:space="preserve">9009 - </t>
  </si>
  <si>
    <t xml:space="preserve">9010 - </t>
  </si>
  <si>
    <t xml:space="preserve">9011 - </t>
  </si>
  <si>
    <t xml:space="preserve">9012 - </t>
  </si>
  <si>
    <t xml:space="preserve">9013 - </t>
  </si>
  <si>
    <t xml:space="preserve">9014 - </t>
  </si>
  <si>
    <t xml:space="preserve">9015 - </t>
  </si>
  <si>
    <t xml:space="preserve">9016 - </t>
  </si>
  <si>
    <t xml:space="preserve">9017 - </t>
  </si>
  <si>
    <t xml:space="preserve">9018 - </t>
  </si>
  <si>
    <t xml:space="preserve">9019 - </t>
  </si>
  <si>
    <t xml:space="preserve">9020 - </t>
  </si>
  <si>
    <t xml:space="preserve">9021 - </t>
  </si>
  <si>
    <t xml:space="preserve">9022 - </t>
  </si>
  <si>
    <t xml:space="preserve">9023 - </t>
  </si>
  <si>
    <t xml:space="preserve">9024 - </t>
  </si>
  <si>
    <t xml:space="preserve">9025 - </t>
  </si>
  <si>
    <t xml:space="preserve">9026 - </t>
  </si>
  <si>
    <t xml:space="preserve">9027 - </t>
  </si>
  <si>
    <t xml:space="preserve">9028 - </t>
  </si>
  <si>
    <t xml:space="preserve">9029 - </t>
  </si>
  <si>
    <t xml:space="preserve">9030 - </t>
  </si>
  <si>
    <t xml:space="preserve">9031 - </t>
  </si>
  <si>
    <t xml:space="preserve">9032 - </t>
  </si>
  <si>
    <t xml:space="preserve">9033 - </t>
  </si>
  <si>
    <t xml:space="preserve">9034 - </t>
  </si>
  <si>
    <t xml:space="preserve">9035 - </t>
  </si>
  <si>
    <t xml:space="preserve">9036 - </t>
  </si>
  <si>
    <t xml:space="preserve">9037 - </t>
  </si>
  <si>
    <t xml:space="preserve">9038 - </t>
  </si>
  <si>
    <t xml:space="preserve">9039 - </t>
  </si>
  <si>
    <t xml:space="preserve">9040 - </t>
  </si>
  <si>
    <t xml:space="preserve">9041 - </t>
  </si>
  <si>
    <t xml:space="preserve">9042 - </t>
  </si>
  <si>
    <t xml:space="preserve">9043 - </t>
  </si>
  <si>
    <t xml:space="preserve">9044 - </t>
  </si>
  <si>
    <t xml:space="preserve">9045 - </t>
  </si>
  <si>
    <t xml:space="preserve">9046 - </t>
  </si>
  <si>
    <t xml:space="preserve">9047 - </t>
  </si>
  <si>
    <t xml:space="preserve">9048 - </t>
  </si>
  <si>
    <t xml:space="preserve">9049 - </t>
  </si>
  <si>
    <t xml:space="preserve">9050 - </t>
  </si>
  <si>
    <t xml:space="preserve">9051 - </t>
  </si>
  <si>
    <t xml:space="preserve">9052 - </t>
  </si>
  <si>
    <t xml:space="preserve">9053 - </t>
  </si>
  <si>
    <t xml:space="preserve">9054 - </t>
  </si>
  <si>
    <t xml:space="preserve">9055 - </t>
  </si>
  <si>
    <t xml:space="preserve">9056 - </t>
  </si>
  <si>
    <t xml:space="preserve">9057 - </t>
  </si>
  <si>
    <t xml:space="preserve">9058 - </t>
  </si>
  <si>
    <t xml:space="preserve">9059 - </t>
  </si>
  <si>
    <t xml:space="preserve">9060 - </t>
  </si>
  <si>
    <t xml:space="preserve">9061 - </t>
  </si>
  <si>
    <t xml:space="preserve">9062 - </t>
  </si>
  <si>
    <t xml:space="preserve">9063 - </t>
  </si>
  <si>
    <t xml:space="preserve">9064 - </t>
  </si>
  <si>
    <t xml:space="preserve">9065 - </t>
  </si>
  <si>
    <t xml:space="preserve">9066 - </t>
  </si>
  <si>
    <t xml:space="preserve">9067 - </t>
  </si>
  <si>
    <t xml:space="preserve">9068 - </t>
  </si>
  <si>
    <t xml:space="preserve">9069 - </t>
  </si>
  <si>
    <t xml:space="preserve">9070 - </t>
  </si>
  <si>
    <t xml:space="preserve">9071 - </t>
  </si>
  <si>
    <t xml:space="preserve">9072 - </t>
  </si>
  <si>
    <t xml:space="preserve">9073 - </t>
  </si>
  <si>
    <t xml:space="preserve">9074 - </t>
  </si>
  <si>
    <t xml:space="preserve">9075 - </t>
  </si>
  <si>
    <t xml:space="preserve">9076 - </t>
  </si>
  <si>
    <t xml:space="preserve">9077 - </t>
  </si>
  <si>
    <t xml:space="preserve">9078 - </t>
  </si>
  <si>
    <t xml:space="preserve">9079 - </t>
  </si>
  <si>
    <t xml:space="preserve">9080 - </t>
  </si>
  <si>
    <t xml:space="preserve">9081 - </t>
  </si>
  <si>
    <t xml:space="preserve">9082 - </t>
  </si>
  <si>
    <t xml:space="preserve">9083 - </t>
  </si>
  <si>
    <t xml:space="preserve">9084 - </t>
  </si>
  <si>
    <t xml:space="preserve">9085 - </t>
  </si>
  <si>
    <t xml:space="preserve">9086 - </t>
  </si>
  <si>
    <t xml:space="preserve">9087 - </t>
  </si>
  <si>
    <t xml:space="preserve">9088 - </t>
  </si>
  <si>
    <t xml:space="preserve">9089 - </t>
  </si>
  <si>
    <t xml:space="preserve">9090 - </t>
  </si>
  <si>
    <t xml:space="preserve">9091 - </t>
  </si>
  <si>
    <t xml:space="preserve">9092 - </t>
  </si>
  <si>
    <t xml:space="preserve">9093 - </t>
  </si>
  <si>
    <t xml:space="preserve">9094 - </t>
  </si>
  <si>
    <t xml:space="preserve">9095 - </t>
  </si>
  <si>
    <t xml:space="preserve">9096 - </t>
  </si>
  <si>
    <t xml:space="preserve">9097 - </t>
  </si>
  <si>
    <t xml:space="preserve">9098 - </t>
  </si>
  <si>
    <t xml:space="preserve">9099 - </t>
  </si>
  <si>
    <t xml:space="preserve">9100 - </t>
  </si>
  <si>
    <t xml:space="preserve">9101 - </t>
  </si>
  <si>
    <t xml:space="preserve">9102 - </t>
  </si>
  <si>
    <t xml:space="preserve">9103 - </t>
  </si>
  <si>
    <t xml:space="preserve">9104 - </t>
  </si>
  <si>
    <t xml:space="preserve">9105 - </t>
  </si>
  <si>
    <t xml:space="preserve">9106 - </t>
  </si>
  <si>
    <t xml:space="preserve">9107 - </t>
  </si>
  <si>
    <t xml:space="preserve">9108 - </t>
  </si>
  <si>
    <t xml:space="preserve">9109 - </t>
  </si>
  <si>
    <t xml:space="preserve">9110 - </t>
  </si>
  <si>
    <t xml:space="preserve">9111 - </t>
  </si>
  <si>
    <t xml:space="preserve">9112 - </t>
  </si>
  <si>
    <t xml:space="preserve">9113 - </t>
  </si>
  <si>
    <t xml:space="preserve">9114 - </t>
  </si>
  <si>
    <t xml:space="preserve">9115 - </t>
  </si>
  <si>
    <t xml:space="preserve">9116 - </t>
  </si>
  <si>
    <t xml:space="preserve">9117 - </t>
  </si>
  <si>
    <t xml:space="preserve">9118 - </t>
  </si>
  <si>
    <t xml:space="preserve">9119 - </t>
  </si>
  <si>
    <t xml:space="preserve">9120 - </t>
  </si>
  <si>
    <t xml:space="preserve">9121 - </t>
  </si>
  <si>
    <t xml:space="preserve">9122 - </t>
  </si>
  <si>
    <t xml:space="preserve">9123 - </t>
  </si>
  <si>
    <t xml:space="preserve">9124 - </t>
  </si>
  <si>
    <t xml:space="preserve">9125 - </t>
  </si>
  <si>
    <t xml:space="preserve">9126 - </t>
  </si>
  <si>
    <t xml:space="preserve">9127 - </t>
  </si>
  <si>
    <t xml:space="preserve">9128 - </t>
  </si>
  <si>
    <t xml:space="preserve">9129 - </t>
  </si>
  <si>
    <t xml:space="preserve">9130 - </t>
  </si>
  <si>
    <t xml:space="preserve">9131 - </t>
  </si>
  <si>
    <t xml:space="preserve">9132 - </t>
  </si>
  <si>
    <t xml:space="preserve">9133 - </t>
  </si>
  <si>
    <t xml:space="preserve">9134 - </t>
  </si>
  <si>
    <t xml:space="preserve">9135 - </t>
  </si>
  <si>
    <t xml:space="preserve">9136 - </t>
  </si>
  <si>
    <t xml:space="preserve">9137 - </t>
  </si>
  <si>
    <t xml:space="preserve">9138 - </t>
  </si>
  <si>
    <t xml:space="preserve">9139 - </t>
  </si>
  <si>
    <t xml:space="preserve">9140 - </t>
  </si>
  <si>
    <t xml:space="preserve">9141 - </t>
  </si>
  <si>
    <t xml:space="preserve">9142 - </t>
  </si>
  <si>
    <t xml:space="preserve">9143 - </t>
  </si>
  <si>
    <t xml:space="preserve">9144 - </t>
  </si>
  <si>
    <t xml:space="preserve">9145 - </t>
  </si>
  <si>
    <t xml:space="preserve">9146 - </t>
  </si>
  <si>
    <t xml:space="preserve">9147 - </t>
  </si>
  <si>
    <t xml:space="preserve">9148 - </t>
  </si>
  <si>
    <t xml:space="preserve">9149 - </t>
  </si>
  <si>
    <t xml:space="preserve">9150 - </t>
  </si>
  <si>
    <t xml:space="preserve">9151 - </t>
  </si>
  <si>
    <t xml:space="preserve">9152 - </t>
  </si>
  <si>
    <t xml:space="preserve">9153 - </t>
  </si>
  <si>
    <t xml:space="preserve">9154 - </t>
  </si>
  <si>
    <t xml:space="preserve">9155 - </t>
  </si>
  <si>
    <t xml:space="preserve">9156 - </t>
  </si>
  <si>
    <t xml:space="preserve">9157 - </t>
  </si>
  <si>
    <t xml:space="preserve">9158 - </t>
  </si>
  <si>
    <t xml:space="preserve">9159 - </t>
  </si>
  <si>
    <t xml:space="preserve">9160 - </t>
  </si>
  <si>
    <t xml:space="preserve">9161 - </t>
  </si>
  <si>
    <t xml:space="preserve">9162 - </t>
  </si>
  <si>
    <t xml:space="preserve">9163 - </t>
  </si>
  <si>
    <t xml:space="preserve">9164 - </t>
  </si>
  <si>
    <t xml:space="preserve">9165 - </t>
  </si>
  <si>
    <t xml:space="preserve">9166 - </t>
  </si>
  <si>
    <t xml:space="preserve">9167 - </t>
  </si>
  <si>
    <t xml:space="preserve">9168 - </t>
  </si>
  <si>
    <t xml:space="preserve">9169 - </t>
  </si>
  <si>
    <t xml:space="preserve">9170 - </t>
  </si>
  <si>
    <t xml:space="preserve">9171 - </t>
  </si>
  <si>
    <t xml:space="preserve">9172 - </t>
  </si>
  <si>
    <t xml:space="preserve">9173 - </t>
  </si>
  <si>
    <t xml:space="preserve">9174 - </t>
  </si>
  <si>
    <t xml:space="preserve">9175 - </t>
  </si>
  <si>
    <t xml:space="preserve">9176 - </t>
  </si>
  <si>
    <t xml:space="preserve">9177 - </t>
  </si>
  <si>
    <t xml:space="preserve">9178 - </t>
  </si>
  <si>
    <t xml:space="preserve">9179 - </t>
  </si>
  <si>
    <t xml:space="preserve">9180 - </t>
  </si>
  <si>
    <t xml:space="preserve">9181 - </t>
  </si>
  <si>
    <t xml:space="preserve">9182 - </t>
  </si>
  <si>
    <t xml:space="preserve">9183 - </t>
  </si>
  <si>
    <t xml:space="preserve">9184 - </t>
  </si>
  <si>
    <t xml:space="preserve">9185 - </t>
  </si>
  <si>
    <t xml:space="preserve">9186 - </t>
  </si>
  <si>
    <t xml:space="preserve">9187 - </t>
  </si>
  <si>
    <t xml:space="preserve">9188 - </t>
  </si>
  <si>
    <t xml:space="preserve">9189 - </t>
  </si>
  <si>
    <t xml:space="preserve">9190 - </t>
  </si>
  <si>
    <t xml:space="preserve">9191 - </t>
  </si>
  <si>
    <t xml:space="preserve">9192 - </t>
  </si>
  <si>
    <t xml:space="preserve">9193 - </t>
  </si>
  <si>
    <t xml:space="preserve">9194 - </t>
  </si>
  <si>
    <t xml:space="preserve">9195 - </t>
  </si>
  <si>
    <t xml:space="preserve">9196 - </t>
  </si>
  <si>
    <t xml:space="preserve">9197 - </t>
  </si>
  <si>
    <t xml:space="preserve">9198 - </t>
  </si>
  <si>
    <t xml:space="preserve">9199 - </t>
  </si>
  <si>
    <t xml:space="preserve">9200 - </t>
  </si>
  <si>
    <t xml:space="preserve">9201 - </t>
  </si>
  <si>
    <t xml:space="preserve">9202 - </t>
  </si>
  <si>
    <t xml:space="preserve">9203 - </t>
  </si>
  <si>
    <t xml:space="preserve">9204 - </t>
  </si>
  <si>
    <t xml:space="preserve">9205 - </t>
  </si>
  <si>
    <t xml:space="preserve">9206 - </t>
  </si>
  <si>
    <t xml:space="preserve">9207 - </t>
  </si>
  <si>
    <t xml:space="preserve">9208 - </t>
  </si>
  <si>
    <t xml:space="preserve">9209 - </t>
  </si>
  <si>
    <t xml:space="preserve">9210 - </t>
  </si>
  <si>
    <t xml:space="preserve">9211 - </t>
  </si>
  <si>
    <t xml:space="preserve">9212 - </t>
  </si>
  <si>
    <t xml:space="preserve">9213 - </t>
  </si>
  <si>
    <t xml:space="preserve">9214 - </t>
  </si>
  <si>
    <t xml:space="preserve">9215 - </t>
  </si>
  <si>
    <t xml:space="preserve">9216 - </t>
  </si>
  <si>
    <t xml:space="preserve">9217 - </t>
  </si>
  <si>
    <t xml:space="preserve">9218 - </t>
  </si>
  <si>
    <t xml:space="preserve">9219 - </t>
  </si>
  <si>
    <t xml:space="preserve">9220 - </t>
  </si>
  <si>
    <t xml:space="preserve">9221 - </t>
  </si>
  <si>
    <t xml:space="preserve">9222 - </t>
  </si>
  <si>
    <t xml:space="preserve">9223 - </t>
  </si>
  <si>
    <t xml:space="preserve">9224 - </t>
  </si>
  <si>
    <t xml:space="preserve">9225 - </t>
  </si>
  <si>
    <t xml:space="preserve">9226 - </t>
  </si>
  <si>
    <t xml:space="preserve">9227 - </t>
  </si>
  <si>
    <t xml:space="preserve">9228 - </t>
  </si>
  <si>
    <t xml:space="preserve">9229 - </t>
  </si>
  <si>
    <t xml:space="preserve">9230 - </t>
  </si>
  <si>
    <t xml:space="preserve">9231 - </t>
  </si>
  <si>
    <t xml:space="preserve">9232 - </t>
  </si>
  <si>
    <t xml:space="preserve">9233 - </t>
  </si>
  <si>
    <t xml:space="preserve">9234 - </t>
  </si>
  <si>
    <t xml:space="preserve">9235 - </t>
  </si>
  <si>
    <t xml:space="preserve">9236 - </t>
  </si>
  <si>
    <t xml:space="preserve">9237 - </t>
  </si>
  <si>
    <t xml:space="preserve">9238 - </t>
  </si>
  <si>
    <t xml:space="preserve">9239 - </t>
  </si>
  <si>
    <t xml:space="preserve">9240 - </t>
  </si>
  <si>
    <t xml:space="preserve">9241 - </t>
  </si>
  <si>
    <t xml:space="preserve">9242 - </t>
  </si>
  <si>
    <t xml:space="preserve">9243 - </t>
  </si>
  <si>
    <t xml:space="preserve">9244 - </t>
  </si>
  <si>
    <t xml:space="preserve">9245 - </t>
  </si>
  <si>
    <t xml:space="preserve">9246 - </t>
  </si>
  <si>
    <t xml:space="preserve">9247 - </t>
  </si>
  <si>
    <t xml:space="preserve">9248 - </t>
  </si>
  <si>
    <t xml:space="preserve">9249 - </t>
  </si>
  <si>
    <t xml:space="preserve">9250 - </t>
  </si>
  <si>
    <t xml:space="preserve">9251 - </t>
  </si>
  <si>
    <t xml:space="preserve">9252 - </t>
  </si>
  <si>
    <t xml:space="preserve">9253 - </t>
  </si>
  <si>
    <t xml:space="preserve">9254 - </t>
  </si>
  <si>
    <t xml:space="preserve">9255 - </t>
  </si>
  <si>
    <t xml:space="preserve">9256 - </t>
  </si>
  <si>
    <t xml:space="preserve">9257 - </t>
  </si>
  <si>
    <t xml:space="preserve">9258 - </t>
  </si>
  <si>
    <t xml:space="preserve">9259 - </t>
  </si>
  <si>
    <t xml:space="preserve">9260 - </t>
  </si>
  <si>
    <t xml:space="preserve">9261 - </t>
  </si>
  <si>
    <t xml:space="preserve">9262 - </t>
  </si>
  <si>
    <t xml:space="preserve">9263 - </t>
  </si>
  <si>
    <t xml:space="preserve">9264 - </t>
  </si>
  <si>
    <t xml:space="preserve">9265 - </t>
  </si>
  <si>
    <t xml:space="preserve">9266 - </t>
  </si>
  <si>
    <t xml:space="preserve">9267 - </t>
  </si>
  <si>
    <t xml:space="preserve">9268 - </t>
  </si>
  <si>
    <t xml:space="preserve">9269 - </t>
  </si>
  <si>
    <t xml:space="preserve">9270 - </t>
  </si>
  <si>
    <t xml:space="preserve">9271 - </t>
  </si>
  <si>
    <t xml:space="preserve">9272 - </t>
  </si>
  <si>
    <t xml:space="preserve">9273 - </t>
  </si>
  <si>
    <t xml:space="preserve">9274 - </t>
  </si>
  <si>
    <t xml:space="preserve">9275 - </t>
  </si>
  <si>
    <t xml:space="preserve">9276 - </t>
  </si>
  <si>
    <t xml:space="preserve">9277 - </t>
  </si>
  <si>
    <t xml:space="preserve">9278 - </t>
  </si>
  <si>
    <t xml:space="preserve">9279 - </t>
  </si>
  <si>
    <t xml:space="preserve">9280 - </t>
  </si>
  <si>
    <t xml:space="preserve">9281 - </t>
  </si>
  <si>
    <t xml:space="preserve">9282 - </t>
  </si>
  <si>
    <t xml:space="preserve">9283 - </t>
  </si>
  <si>
    <t xml:space="preserve">9284 - </t>
  </si>
  <si>
    <t xml:space="preserve">9285 - </t>
  </si>
  <si>
    <t xml:space="preserve">9286 - </t>
  </si>
  <si>
    <t xml:space="preserve">9287 - </t>
  </si>
  <si>
    <t xml:space="preserve">9288 - </t>
  </si>
  <si>
    <t xml:space="preserve">9289 - </t>
  </si>
  <si>
    <t xml:space="preserve">9290 - </t>
  </si>
  <si>
    <t xml:space="preserve">9291 - </t>
  </si>
  <si>
    <t xml:space="preserve">9292 - </t>
  </si>
  <si>
    <t xml:space="preserve">9293 - </t>
  </si>
  <si>
    <t xml:space="preserve">9294 - </t>
  </si>
  <si>
    <t xml:space="preserve">9295 - </t>
  </si>
  <si>
    <t xml:space="preserve">9296 - </t>
  </si>
  <si>
    <t xml:space="preserve">9297 - </t>
  </si>
  <si>
    <t xml:space="preserve">9298 - </t>
  </si>
  <si>
    <t xml:space="preserve">9299 - </t>
  </si>
  <si>
    <t xml:space="preserve">9300 - </t>
  </si>
  <si>
    <t xml:space="preserve">9301 - </t>
  </si>
  <si>
    <t xml:space="preserve">9302 - </t>
  </si>
  <si>
    <t xml:space="preserve">9303 - </t>
  </si>
  <si>
    <t xml:space="preserve">9304 - </t>
  </si>
  <si>
    <t xml:space="preserve">9305 - </t>
  </si>
  <si>
    <t xml:space="preserve">9306 - </t>
  </si>
  <si>
    <t xml:space="preserve">9307 - </t>
  </si>
  <si>
    <t xml:space="preserve">9308 - </t>
  </si>
  <si>
    <t xml:space="preserve">9309 - </t>
  </si>
  <si>
    <t xml:space="preserve">9310 - </t>
  </si>
  <si>
    <t xml:space="preserve">9311 - </t>
  </si>
  <si>
    <t xml:space="preserve">9312 - </t>
  </si>
  <si>
    <t xml:space="preserve">9313 - </t>
  </si>
  <si>
    <t xml:space="preserve">9314 - </t>
  </si>
  <si>
    <t xml:space="preserve">9315 - </t>
  </si>
  <si>
    <t xml:space="preserve">9316 - </t>
  </si>
  <si>
    <t xml:space="preserve">9317 - </t>
  </si>
  <si>
    <t xml:space="preserve">9318 - </t>
  </si>
  <si>
    <t xml:space="preserve">9319 - </t>
  </si>
  <si>
    <t xml:space="preserve">9320 - </t>
  </si>
  <si>
    <t xml:space="preserve">9321 - </t>
  </si>
  <si>
    <t xml:space="preserve">9322 - </t>
  </si>
  <si>
    <t xml:space="preserve">9323 - </t>
  </si>
  <si>
    <t xml:space="preserve">9324 - </t>
  </si>
  <si>
    <t xml:space="preserve">9325 - </t>
  </si>
  <si>
    <t xml:space="preserve">9326 - </t>
  </si>
  <si>
    <t xml:space="preserve">9327 - </t>
  </si>
  <si>
    <t xml:space="preserve">9328 - </t>
  </si>
  <si>
    <t xml:space="preserve">9329 - </t>
  </si>
  <si>
    <t xml:space="preserve">9330 - </t>
  </si>
  <si>
    <t xml:space="preserve">9331 - </t>
  </si>
  <si>
    <t xml:space="preserve">9332 - </t>
  </si>
  <si>
    <t xml:space="preserve">9333 - </t>
  </si>
  <si>
    <t xml:space="preserve">9334 - </t>
  </si>
  <si>
    <t xml:space="preserve">9335 - </t>
  </si>
  <si>
    <t xml:space="preserve">9336 - </t>
  </si>
  <si>
    <t xml:space="preserve">9337 - </t>
  </si>
  <si>
    <t xml:space="preserve">9338 - </t>
  </si>
  <si>
    <t xml:space="preserve">9339 - </t>
  </si>
  <si>
    <t xml:space="preserve">9340 - </t>
  </si>
  <si>
    <t xml:space="preserve">9341 - </t>
  </si>
  <si>
    <t xml:space="preserve">9342 - </t>
  </si>
  <si>
    <t xml:space="preserve">9343 - </t>
  </si>
  <si>
    <t xml:space="preserve">9344 - </t>
  </si>
  <si>
    <t xml:space="preserve">9345 - </t>
  </si>
  <si>
    <t xml:space="preserve">9346 - </t>
  </si>
  <si>
    <t xml:space="preserve">9347 - </t>
  </si>
  <si>
    <t xml:space="preserve">9348 - </t>
  </si>
  <si>
    <t xml:space="preserve">9349 - </t>
  </si>
  <si>
    <t xml:space="preserve">9350 - </t>
  </si>
  <si>
    <t xml:space="preserve">9351 - </t>
  </si>
  <si>
    <t xml:space="preserve">9352 - </t>
  </si>
  <si>
    <t xml:space="preserve">9353 - </t>
  </si>
  <si>
    <t xml:space="preserve">9354 - </t>
  </si>
  <si>
    <t xml:space="preserve">9355 - </t>
  </si>
  <si>
    <t xml:space="preserve">9356 - </t>
  </si>
  <si>
    <t xml:space="preserve">9357 - </t>
  </si>
  <si>
    <t xml:space="preserve">9358 - </t>
  </si>
  <si>
    <t xml:space="preserve">9359 - </t>
  </si>
  <si>
    <t xml:space="preserve">9360 - </t>
  </si>
  <si>
    <t xml:space="preserve">9361 - </t>
  </si>
  <si>
    <t xml:space="preserve">9362 - </t>
  </si>
  <si>
    <t xml:space="preserve">9363 - </t>
  </si>
  <si>
    <t xml:space="preserve">9364 - </t>
  </si>
  <si>
    <t xml:space="preserve">9365 - </t>
  </si>
  <si>
    <t xml:space="preserve">9366 - </t>
  </si>
  <si>
    <t xml:space="preserve">9367 - </t>
  </si>
  <si>
    <t xml:space="preserve">9368 - </t>
  </si>
  <si>
    <t xml:space="preserve">9369 - </t>
  </si>
  <si>
    <t xml:space="preserve">9370 - </t>
  </si>
  <si>
    <t xml:space="preserve">9371 - </t>
  </si>
  <si>
    <t xml:space="preserve">9372 - </t>
  </si>
  <si>
    <t xml:space="preserve">9373 - </t>
  </si>
  <si>
    <t xml:space="preserve">9374 - </t>
  </si>
  <si>
    <t xml:space="preserve">9375 - </t>
  </si>
  <si>
    <t xml:space="preserve">9376 - </t>
  </si>
  <si>
    <t xml:space="preserve">9377 - </t>
  </si>
  <si>
    <t xml:space="preserve">9378 - </t>
  </si>
  <si>
    <t xml:space="preserve">9379 - </t>
  </si>
  <si>
    <t xml:space="preserve">9380 - </t>
  </si>
  <si>
    <t xml:space="preserve">9381 - </t>
  </si>
  <si>
    <t xml:space="preserve">9382 - </t>
  </si>
  <si>
    <t xml:space="preserve">9383 - </t>
  </si>
  <si>
    <t xml:space="preserve">9384 - </t>
  </si>
  <si>
    <t xml:space="preserve">9385 - </t>
  </si>
  <si>
    <t xml:space="preserve">9386 - </t>
  </si>
  <si>
    <t xml:space="preserve">9387 - </t>
  </si>
  <si>
    <t xml:space="preserve">9388 - </t>
  </si>
  <si>
    <t xml:space="preserve">9389 - </t>
  </si>
  <si>
    <t xml:space="preserve">9390 - </t>
  </si>
  <si>
    <t xml:space="preserve">9391 - </t>
  </si>
  <si>
    <t xml:space="preserve">9392 - </t>
  </si>
  <si>
    <t xml:space="preserve">9393 - </t>
  </si>
  <si>
    <t xml:space="preserve">9394 - </t>
  </si>
  <si>
    <t xml:space="preserve">9395 - </t>
  </si>
  <si>
    <t xml:space="preserve">9396 - </t>
  </si>
  <si>
    <t xml:space="preserve">9397 - </t>
  </si>
  <si>
    <t xml:space="preserve">9398 - </t>
  </si>
  <si>
    <t xml:space="preserve">9399 - </t>
  </si>
  <si>
    <t xml:space="preserve">9400 - </t>
  </si>
  <si>
    <t xml:space="preserve">9401 - </t>
  </si>
  <si>
    <t xml:space="preserve">9402 - </t>
  </si>
  <si>
    <t xml:space="preserve">9403 - </t>
  </si>
  <si>
    <t xml:space="preserve">9404 - </t>
  </si>
  <si>
    <t xml:space="preserve">9405 - </t>
  </si>
  <si>
    <t xml:space="preserve">9406 - </t>
  </si>
  <si>
    <t xml:space="preserve">9407 - </t>
  </si>
  <si>
    <t xml:space="preserve">9408 - </t>
  </si>
  <si>
    <t xml:space="preserve">9409 - </t>
  </si>
  <si>
    <t xml:space="preserve">9410 - </t>
  </si>
  <si>
    <t xml:space="preserve">9411 - </t>
  </si>
  <si>
    <t xml:space="preserve">9412 - </t>
  </si>
  <si>
    <t xml:space="preserve">9413 - </t>
  </si>
  <si>
    <t xml:space="preserve">9414 - </t>
  </si>
  <si>
    <t xml:space="preserve">9415 - </t>
  </si>
  <si>
    <t xml:space="preserve">9416 - </t>
  </si>
  <si>
    <t xml:space="preserve">9417 - </t>
  </si>
  <si>
    <t xml:space="preserve">9418 - </t>
  </si>
  <si>
    <t xml:space="preserve">9419 - </t>
  </si>
  <si>
    <t xml:space="preserve">9420 - </t>
  </si>
  <si>
    <t xml:space="preserve">9421 - </t>
  </si>
  <si>
    <t xml:space="preserve">9422 - </t>
  </si>
  <si>
    <t xml:space="preserve">9423 - </t>
  </si>
  <si>
    <t xml:space="preserve">9424 - </t>
  </si>
  <si>
    <t xml:space="preserve">9425 - </t>
  </si>
  <si>
    <t xml:space="preserve">9426 - </t>
  </si>
  <si>
    <t xml:space="preserve">9427 - </t>
  </si>
  <si>
    <t xml:space="preserve">9428 - </t>
  </si>
  <si>
    <t xml:space="preserve">9429 - </t>
  </si>
  <si>
    <t xml:space="preserve">9430 - </t>
  </si>
  <si>
    <t xml:space="preserve">9431 - </t>
  </si>
  <si>
    <t xml:space="preserve">9432 - </t>
  </si>
  <si>
    <t xml:space="preserve">9433 - </t>
  </si>
  <si>
    <t xml:space="preserve">9434 - </t>
  </si>
  <si>
    <t xml:space="preserve">9435 - </t>
  </si>
  <si>
    <t xml:space="preserve">9436 - </t>
  </si>
  <si>
    <t xml:space="preserve">9437 - </t>
  </si>
  <si>
    <t xml:space="preserve">9438 - </t>
  </si>
  <si>
    <t xml:space="preserve">9439 - </t>
  </si>
  <si>
    <t xml:space="preserve">9440 - </t>
  </si>
  <si>
    <t xml:space="preserve">9441 - </t>
  </si>
  <si>
    <t xml:space="preserve">9442 - </t>
  </si>
  <si>
    <t xml:space="preserve">9443 - </t>
  </si>
  <si>
    <t xml:space="preserve">9444 - </t>
  </si>
  <si>
    <t xml:space="preserve">9445 - </t>
  </si>
  <si>
    <t xml:space="preserve">9446 - </t>
  </si>
  <si>
    <t xml:space="preserve">9447 - </t>
  </si>
  <si>
    <t xml:space="preserve">9448 - </t>
  </si>
  <si>
    <t xml:space="preserve">9449 - </t>
  </si>
  <si>
    <t xml:space="preserve">9450 - </t>
  </si>
  <si>
    <t xml:space="preserve">9451 - </t>
  </si>
  <si>
    <t xml:space="preserve">9452 - </t>
  </si>
  <si>
    <t xml:space="preserve">9453 - </t>
  </si>
  <si>
    <t xml:space="preserve">9454 - </t>
  </si>
  <si>
    <t xml:space="preserve">9455 - </t>
  </si>
  <si>
    <t xml:space="preserve">9456 - </t>
  </si>
  <si>
    <t xml:space="preserve">9457 - </t>
  </si>
  <si>
    <t xml:space="preserve">9458 - </t>
  </si>
  <si>
    <t xml:space="preserve">9459 - </t>
  </si>
  <si>
    <t xml:space="preserve">9460 - </t>
  </si>
  <si>
    <t xml:space="preserve">9461 - </t>
  </si>
  <si>
    <t xml:space="preserve">9462 - </t>
  </si>
  <si>
    <t xml:space="preserve">9463 - </t>
  </si>
  <si>
    <t xml:space="preserve">9464 - </t>
  </si>
  <si>
    <t xml:space="preserve">9465 - </t>
  </si>
  <si>
    <t xml:space="preserve">9466 - </t>
  </si>
  <si>
    <t xml:space="preserve">9467 - </t>
  </si>
  <si>
    <t xml:space="preserve">9468 - </t>
  </si>
  <si>
    <t xml:space="preserve">9469 - </t>
  </si>
  <si>
    <t xml:space="preserve">9470 - </t>
  </si>
  <si>
    <t xml:space="preserve">9471 - </t>
  </si>
  <si>
    <t xml:space="preserve">9472 - </t>
  </si>
  <si>
    <t xml:space="preserve">9473 - </t>
  </si>
  <si>
    <t xml:space="preserve">9474 - </t>
  </si>
  <si>
    <t xml:space="preserve">9475 - </t>
  </si>
  <si>
    <t xml:space="preserve">9476 - </t>
  </si>
  <si>
    <t xml:space="preserve">9477 - </t>
  </si>
  <si>
    <t xml:space="preserve">9478 - </t>
  </si>
  <si>
    <t xml:space="preserve">9479 - </t>
  </si>
  <si>
    <t xml:space="preserve">9480 - </t>
  </si>
  <si>
    <t xml:space="preserve">9481 - </t>
  </si>
  <si>
    <t xml:space="preserve">9482 - </t>
  </si>
  <si>
    <t xml:space="preserve">9483 - </t>
  </si>
  <si>
    <t xml:space="preserve">9484 - </t>
  </si>
  <si>
    <t xml:space="preserve">9485 - </t>
  </si>
  <si>
    <t xml:space="preserve">9486 - </t>
  </si>
  <si>
    <t xml:space="preserve">9487 - </t>
  </si>
  <si>
    <t xml:space="preserve">9488 - </t>
  </si>
  <si>
    <t xml:space="preserve">9489 - </t>
  </si>
  <si>
    <t xml:space="preserve">9490 - </t>
  </si>
  <si>
    <t xml:space="preserve">9491 - </t>
  </si>
  <si>
    <t xml:space="preserve">9492 - </t>
  </si>
  <si>
    <t xml:space="preserve">9493 - </t>
  </si>
  <si>
    <t xml:space="preserve">9494 - </t>
  </si>
  <si>
    <t xml:space="preserve">9495 - </t>
  </si>
  <si>
    <t xml:space="preserve">9496 - </t>
  </si>
  <si>
    <t xml:space="preserve">9497 - </t>
  </si>
  <si>
    <t xml:space="preserve">9498 - </t>
  </si>
  <si>
    <t xml:space="preserve">9499 - </t>
  </si>
  <si>
    <t xml:space="preserve">9500 - </t>
  </si>
  <si>
    <t xml:space="preserve">9501 - </t>
  </si>
  <si>
    <t xml:space="preserve">9502 - </t>
  </si>
  <si>
    <t xml:space="preserve">9503 - </t>
  </si>
  <si>
    <t xml:space="preserve">9504 - </t>
  </si>
  <si>
    <t xml:space="preserve">9505 - </t>
  </si>
  <si>
    <t xml:space="preserve">9506 - </t>
  </si>
  <si>
    <t xml:space="preserve">9507 - </t>
  </si>
  <si>
    <t xml:space="preserve">9508 - </t>
  </si>
  <si>
    <t xml:space="preserve">9509 - </t>
  </si>
  <si>
    <t xml:space="preserve">9510 - </t>
  </si>
  <si>
    <t xml:space="preserve">9511 - </t>
  </si>
  <si>
    <t xml:space="preserve">9512 - </t>
  </si>
  <si>
    <t xml:space="preserve">9513 - </t>
  </si>
  <si>
    <t xml:space="preserve">9514 - </t>
  </si>
  <si>
    <t xml:space="preserve">9515 - </t>
  </si>
  <si>
    <t xml:space="preserve">9516 - </t>
  </si>
  <si>
    <t xml:space="preserve">9517 - </t>
  </si>
  <si>
    <t xml:space="preserve">9518 - </t>
  </si>
  <si>
    <t xml:space="preserve">9519 - </t>
  </si>
  <si>
    <t xml:space="preserve">9520 - </t>
  </si>
  <si>
    <t xml:space="preserve">9521 - </t>
  </si>
  <si>
    <t xml:space="preserve">9522 - </t>
  </si>
  <si>
    <t xml:space="preserve">9523 - </t>
  </si>
  <si>
    <t xml:space="preserve">9524 - </t>
  </si>
  <si>
    <t xml:space="preserve">9525 - </t>
  </si>
  <si>
    <t xml:space="preserve">9526 - </t>
  </si>
  <si>
    <t xml:space="preserve">9527 - </t>
  </si>
  <si>
    <t xml:space="preserve">9528 - </t>
  </si>
  <si>
    <t xml:space="preserve">9529 - </t>
  </si>
  <si>
    <t xml:space="preserve">9530 - </t>
  </si>
  <si>
    <t xml:space="preserve">9531 - </t>
  </si>
  <si>
    <t xml:space="preserve">9532 - </t>
  </si>
  <si>
    <t xml:space="preserve">9533 - </t>
  </si>
  <si>
    <t xml:space="preserve">9534 - </t>
  </si>
  <si>
    <t xml:space="preserve">9535 - </t>
  </si>
  <si>
    <t xml:space="preserve">9536 - </t>
  </si>
  <si>
    <t xml:space="preserve">9537 - </t>
  </si>
  <si>
    <t xml:space="preserve">9538 - </t>
  </si>
  <si>
    <t xml:space="preserve">9539 - </t>
  </si>
  <si>
    <t xml:space="preserve">9540 - </t>
  </si>
  <si>
    <t xml:space="preserve">9541 - </t>
  </si>
  <si>
    <t xml:space="preserve">9542 - </t>
  </si>
  <si>
    <t xml:space="preserve">9543 - </t>
  </si>
  <si>
    <t xml:space="preserve">9544 - </t>
  </si>
  <si>
    <t xml:space="preserve">9545 - </t>
  </si>
  <si>
    <t xml:space="preserve">9546 - </t>
  </si>
  <si>
    <t xml:space="preserve">9547 - </t>
  </si>
  <si>
    <t xml:space="preserve">9548 - </t>
  </si>
  <si>
    <t xml:space="preserve">9549 - </t>
  </si>
  <si>
    <t xml:space="preserve">9550 - </t>
  </si>
  <si>
    <t xml:space="preserve">9551 - </t>
  </si>
  <si>
    <t xml:space="preserve">9552 - </t>
  </si>
  <si>
    <t xml:space="preserve">9553 - </t>
  </si>
  <si>
    <t xml:space="preserve">9554 - </t>
  </si>
  <si>
    <t xml:space="preserve">9555 - </t>
  </si>
  <si>
    <t xml:space="preserve">9556 - </t>
  </si>
  <si>
    <t xml:space="preserve">9557 - </t>
  </si>
  <si>
    <t xml:space="preserve">9558 - </t>
  </si>
  <si>
    <t xml:space="preserve">9559 - </t>
  </si>
  <si>
    <t xml:space="preserve">9560 - </t>
  </si>
  <si>
    <t xml:space="preserve">9561 - </t>
  </si>
  <si>
    <t xml:space="preserve">9562 - </t>
  </si>
  <si>
    <t xml:space="preserve">9563 - </t>
  </si>
  <si>
    <t xml:space="preserve">9564 - </t>
  </si>
  <si>
    <t xml:space="preserve">9565 - </t>
  </si>
  <si>
    <t xml:space="preserve">9566 - </t>
  </si>
  <si>
    <t xml:space="preserve">9567 - </t>
  </si>
  <si>
    <t xml:space="preserve">9568 - </t>
  </si>
  <si>
    <t xml:space="preserve">9569 - </t>
  </si>
  <si>
    <t xml:space="preserve">9570 - </t>
  </si>
  <si>
    <t xml:space="preserve">9571 - </t>
  </si>
  <si>
    <t xml:space="preserve">9572 - </t>
  </si>
  <si>
    <t xml:space="preserve">9573 - </t>
  </si>
  <si>
    <t xml:space="preserve">9574 - </t>
  </si>
  <si>
    <t xml:space="preserve">9575 - </t>
  </si>
  <si>
    <t xml:space="preserve">9576 - </t>
  </si>
  <si>
    <t xml:space="preserve">9577 - </t>
  </si>
  <si>
    <t xml:space="preserve">9578 - </t>
  </si>
  <si>
    <t xml:space="preserve">9579 - </t>
  </si>
  <si>
    <t xml:space="preserve">9580 - </t>
  </si>
  <si>
    <t xml:space="preserve">9581 - </t>
  </si>
  <si>
    <t xml:space="preserve">9582 - </t>
  </si>
  <si>
    <t xml:space="preserve">9583 - </t>
  </si>
  <si>
    <t xml:space="preserve">9584 - </t>
  </si>
  <si>
    <t xml:space="preserve">9585 - </t>
  </si>
  <si>
    <t xml:space="preserve">9586 - </t>
  </si>
  <si>
    <t xml:space="preserve">9587 - </t>
  </si>
  <si>
    <t xml:space="preserve">9588 - </t>
  </si>
  <si>
    <t xml:space="preserve">9589 - </t>
  </si>
  <si>
    <t xml:space="preserve">9590 - </t>
  </si>
  <si>
    <t xml:space="preserve">9591 - </t>
  </si>
  <si>
    <t xml:space="preserve">9592 - </t>
  </si>
  <si>
    <t xml:space="preserve">9593 - </t>
  </si>
  <si>
    <t xml:space="preserve">9594 - </t>
  </si>
  <si>
    <t xml:space="preserve">9595 - </t>
  </si>
  <si>
    <t xml:space="preserve">9596 - </t>
  </si>
  <si>
    <t xml:space="preserve">9597 - </t>
  </si>
  <si>
    <t xml:space="preserve">9598 - </t>
  </si>
  <si>
    <t xml:space="preserve">9599 - </t>
  </si>
  <si>
    <t xml:space="preserve">9600 - </t>
  </si>
  <si>
    <t xml:space="preserve">9601 - </t>
  </si>
  <si>
    <t xml:space="preserve">9602 - </t>
  </si>
  <si>
    <t xml:space="preserve">9603 - </t>
  </si>
  <si>
    <t xml:space="preserve">9604 - </t>
  </si>
  <si>
    <t xml:space="preserve">9605 - </t>
  </si>
  <si>
    <t xml:space="preserve">9606 - </t>
  </si>
  <si>
    <t xml:space="preserve">9607 - </t>
  </si>
  <si>
    <t xml:space="preserve">9608 - </t>
  </si>
  <si>
    <t xml:space="preserve">9609 - </t>
  </si>
  <si>
    <t xml:space="preserve">9610 - </t>
  </si>
  <si>
    <t xml:space="preserve">9611 - </t>
  </si>
  <si>
    <t xml:space="preserve">9612 - </t>
  </si>
  <si>
    <t xml:space="preserve">9613 - </t>
  </si>
  <si>
    <t xml:space="preserve">9614 - </t>
  </si>
  <si>
    <t xml:space="preserve">9615 - </t>
  </si>
  <si>
    <t xml:space="preserve">9616 - </t>
  </si>
  <si>
    <t xml:space="preserve">9617 - </t>
  </si>
  <si>
    <t xml:space="preserve">9618 - </t>
  </si>
  <si>
    <t xml:space="preserve">9619 - </t>
  </si>
  <si>
    <t xml:space="preserve">9620 - </t>
  </si>
  <si>
    <t xml:space="preserve">9621 - </t>
  </si>
  <si>
    <t xml:space="preserve">9622 - </t>
  </si>
  <si>
    <t xml:space="preserve">9623 - </t>
  </si>
  <si>
    <t xml:space="preserve">9624 - </t>
  </si>
  <si>
    <t xml:space="preserve">9625 - </t>
  </si>
  <si>
    <t xml:space="preserve">9626 - </t>
  </si>
  <si>
    <t xml:space="preserve">9627 - </t>
  </si>
  <si>
    <t xml:space="preserve">9628 - </t>
  </si>
  <si>
    <t xml:space="preserve">9629 - </t>
  </si>
  <si>
    <t xml:space="preserve">9630 - </t>
  </si>
  <si>
    <t xml:space="preserve">9631 - </t>
  </si>
  <si>
    <t xml:space="preserve">9632 - </t>
  </si>
  <si>
    <t xml:space="preserve">9633 - </t>
  </si>
  <si>
    <t xml:space="preserve">9634 - </t>
  </si>
  <si>
    <t xml:space="preserve">9635 - </t>
  </si>
  <si>
    <t xml:space="preserve">9636 - </t>
  </si>
  <si>
    <t xml:space="preserve">9637 - </t>
  </si>
  <si>
    <t xml:space="preserve">9638 - </t>
  </si>
  <si>
    <t xml:space="preserve">9639 - </t>
  </si>
  <si>
    <t xml:space="preserve">9640 - </t>
  </si>
  <si>
    <t xml:space="preserve">9641 - </t>
  </si>
  <si>
    <t xml:space="preserve">9642 - </t>
  </si>
  <si>
    <t xml:space="preserve">9643 - </t>
  </si>
  <si>
    <t xml:space="preserve">9644 - </t>
  </si>
  <si>
    <t xml:space="preserve">9645 - </t>
  </si>
  <si>
    <t xml:space="preserve">9646 - </t>
  </si>
  <si>
    <t xml:space="preserve">9647 - </t>
  </si>
  <si>
    <t xml:space="preserve">9648 - </t>
  </si>
  <si>
    <t xml:space="preserve">9649 - </t>
  </si>
  <si>
    <t xml:space="preserve">9650 - </t>
  </si>
  <si>
    <t xml:space="preserve">9651 - </t>
  </si>
  <si>
    <t xml:space="preserve">9652 - </t>
  </si>
  <si>
    <t xml:space="preserve">9653 - </t>
  </si>
  <si>
    <t xml:space="preserve">9654 - </t>
  </si>
  <si>
    <t xml:space="preserve">9655 - </t>
  </si>
  <si>
    <t xml:space="preserve">9656 - </t>
  </si>
  <si>
    <t xml:space="preserve">9657 - </t>
  </si>
  <si>
    <t xml:space="preserve">9658 - </t>
  </si>
  <si>
    <t xml:space="preserve">9659 - </t>
  </si>
  <si>
    <t xml:space="preserve">9660 - </t>
  </si>
  <si>
    <t xml:space="preserve">9661 - </t>
  </si>
  <si>
    <t xml:space="preserve">9662 - </t>
  </si>
  <si>
    <t xml:space="preserve">9663 - </t>
  </si>
  <si>
    <t xml:space="preserve">9664 - </t>
  </si>
  <si>
    <t xml:space="preserve">9665 - </t>
  </si>
  <si>
    <t xml:space="preserve">9666 - </t>
  </si>
  <si>
    <t xml:space="preserve">9667 - </t>
  </si>
  <si>
    <t xml:space="preserve">9668 - </t>
  </si>
  <si>
    <t xml:space="preserve">9669 - </t>
  </si>
  <si>
    <t xml:space="preserve">9670 - </t>
  </si>
  <si>
    <t xml:space="preserve">9671 - </t>
  </si>
  <si>
    <t xml:space="preserve">9672 - </t>
  </si>
  <si>
    <t xml:space="preserve">9673 - </t>
  </si>
  <si>
    <t xml:space="preserve">9674 - </t>
  </si>
  <si>
    <t xml:space="preserve">9675 - </t>
  </si>
  <si>
    <t xml:space="preserve">9676 - </t>
  </si>
  <si>
    <t xml:space="preserve">9677 - </t>
  </si>
  <si>
    <t xml:space="preserve">9678 - </t>
  </si>
  <si>
    <t xml:space="preserve">9679 - </t>
  </si>
  <si>
    <t xml:space="preserve">9680 - </t>
  </si>
  <si>
    <t xml:space="preserve">9681 - </t>
  </si>
  <si>
    <t xml:space="preserve">9682 - </t>
  </si>
  <si>
    <t xml:space="preserve">9683 - </t>
  </si>
  <si>
    <t xml:space="preserve">9684 - </t>
  </si>
  <si>
    <t xml:space="preserve">9685 - </t>
  </si>
  <si>
    <t xml:space="preserve">9686 - </t>
  </si>
  <si>
    <t xml:space="preserve">9687 - </t>
  </si>
  <si>
    <t xml:space="preserve">9688 - </t>
  </si>
  <si>
    <t xml:space="preserve">9689 - </t>
  </si>
  <si>
    <t xml:space="preserve">9690 - </t>
  </si>
  <si>
    <t xml:space="preserve">9691 - </t>
  </si>
  <si>
    <t xml:space="preserve">9692 - </t>
  </si>
  <si>
    <t xml:space="preserve">9693 - </t>
  </si>
  <si>
    <t xml:space="preserve">9694 - </t>
  </si>
  <si>
    <t xml:space="preserve">9695 - </t>
  </si>
  <si>
    <t xml:space="preserve">9696 - </t>
  </si>
  <si>
    <t xml:space="preserve">9697 - </t>
  </si>
  <si>
    <t xml:space="preserve">9698 - </t>
  </si>
  <si>
    <t xml:space="preserve">9699 - </t>
  </si>
  <si>
    <t xml:space="preserve">9700 - </t>
  </si>
  <si>
    <t xml:space="preserve">9701 - </t>
  </si>
  <si>
    <t xml:space="preserve">9702 - </t>
  </si>
  <si>
    <t xml:space="preserve">9703 - </t>
  </si>
  <si>
    <t xml:space="preserve">9704 - </t>
  </si>
  <si>
    <t xml:space="preserve">9705 - </t>
  </si>
  <si>
    <t xml:space="preserve">9706 - </t>
  </si>
  <si>
    <t xml:space="preserve">9707 - </t>
  </si>
  <si>
    <t xml:space="preserve">9708 - </t>
  </si>
  <si>
    <t xml:space="preserve">9709 - </t>
  </si>
  <si>
    <t xml:space="preserve">9710 - </t>
  </si>
  <si>
    <t xml:space="preserve">9711 - </t>
  </si>
  <si>
    <t xml:space="preserve">9712 - </t>
  </si>
  <si>
    <t xml:space="preserve">9713 - </t>
  </si>
  <si>
    <t xml:space="preserve">9714 - </t>
  </si>
  <si>
    <t xml:space="preserve">9715 - </t>
  </si>
  <si>
    <t xml:space="preserve">9716 - </t>
  </si>
  <si>
    <t xml:space="preserve">9717 - </t>
  </si>
  <si>
    <t xml:space="preserve">9718 - </t>
  </si>
  <si>
    <t xml:space="preserve">9719 - </t>
  </si>
  <si>
    <t xml:space="preserve">9720 - </t>
  </si>
  <si>
    <t xml:space="preserve">9721 - </t>
  </si>
  <si>
    <t xml:space="preserve">9722 - </t>
  </si>
  <si>
    <t xml:space="preserve">9723 - </t>
  </si>
  <si>
    <t xml:space="preserve">9724 - </t>
  </si>
  <si>
    <t xml:space="preserve">9725 - </t>
  </si>
  <si>
    <t xml:space="preserve">9726 - </t>
  </si>
  <si>
    <t xml:space="preserve">9727 - </t>
  </si>
  <si>
    <t xml:space="preserve">9728 - </t>
  </si>
  <si>
    <t xml:space="preserve">9729 - </t>
  </si>
  <si>
    <t xml:space="preserve">9730 - </t>
  </si>
  <si>
    <t xml:space="preserve">9731 - </t>
  </si>
  <si>
    <t xml:space="preserve">9732 - </t>
  </si>
  <si>
    <t xml:space="preserve">9733 - </t>
  </si>
  <si>
    <t xml:space="preserve">9734 - </t>
  </si>
  <si>
    <t xml:space="preserve">9735 - </t>
  </si>
  <si>
    <t xml:space="preserve">9736 - </t>
  </si>
  <si>
    <t xml:space="preserve">9737 - </t>
  </si>
  <si>
    <t xml:space="preserve">9738 - </t>
  </si>
  <si>
    <t xml:space="preserve">9739 - </t>
  </si>
  <si>
    <t xml:space="preserve">9740 - </t>
  </si>
  <si>
    <t xml:space="preserve">9741 - </t>
  </si>
  <si>
    <t xml:space="preserve">9742 - </t>
  </si>
  <si>
    <t xml:space="preserve">9743 - </t>
  </si>
  <si>
    <t xml:space="preserve">9744 - </t>
  </si>
  <si>
    <t xml:space="preserve">9745 - </t>
  </si>
  <si>
    <t xml:space="preserve">9746 - </t>
  </si>
  <si>
    <t xml:space="preserve">9747 - </t>
  </si>
  <si>
    <t xml:space="preserve">9748 - </t>
  </si>
  <si>
    <t xml:space="preserve">9749 - </t>
  </si>
  <si>
    <t xml:space="preserve">9750 - </t>
  </si>
  <si>
    <t xml:space="preserve">9751 - </t>
  </si>
  <si>
    <t xml:space="preserve">9752 - </t>
  </si>
  <si>
    <t xml:space="preserve">9753 - </t>
  </si>
  <si>
    <t xml:space="preserve">9754 - </t>
  </si>
  <si>
    <t xml:space="preserve">9755 - </t>
  </si>
  <si>
    <t xml:space="preserve">9756 - </t>
  </si>
  <si>
    <t xml:space="preserve">9757 - </t>
  </si>
  <si>
    <t xml:space="preserve">9758 - </t>
  </si>
  <si>
    <t xml:space="preserve">9759 - </t>
  </si>
  <si>
    <t xml:space="preserve">9760 - </t>
  </si>
  <si>
    <t xml:space="preserve">9761 - </t>
  </si>
  <si>
    <t xml:space="preserve">9762 - </t>
  </si>
  <si>
    <t xml:space="preserve">9763 - </t>
  </si>
  <si>
    <t xml:space="preserve">9764 - </t>
  </si>
  <si>
    <t xml:space="preserve">9765 - </t>
  </si>
  <si>
    <t xml:space="preserve">9766 - </t>
  </si>
  <si>
    <t xml:space="preserve">9767 - </t>
  </si>
  <si>
    <t xml:space="preserve">9768 - </t>
  </si>
  <si>
    <t xml:space="preserve">9769 - </t>
  </si>
  <si>
    <t xml:space="preserve">9770 - </t>
  </si>
  <si>
    <t xml:space="preserve">9771 - </t>
  </si>
  <si>
    <t xml:space="preserve">9772 - </t>
  </si>
  <si>
    <t xml:space="preserve">9773 - </t>
  </si>
  <si>
    <t xml:space="preserve">9774 - </t>
  </si>
  <si>
    <t xml:space="preserve">9775 - </t>
  </si>
  <si>
    <t xml:space="preserve">9776 - </t>
  </si>
  <si>
    <t xml:space="preserve">9777 - </t>
  </si>
  <si>
    <t xml:space="preserve">9778 - </t>
  </si>
  <si>
    <t xml:space="preserve">9779 - </t>
  </si>
  <si>
    <t xml:space="preserve">9780 - </t>
  </si>
  <si>
    <t xml:space="preserve">9781 - </t>
  </si>
  <si>
    <t xml:space="preserve">9782 - </t>
  </si>
  <si>
    <t xml:space="preserve">9783 - </t>
  </si>
  <si>
    <t xml:space="preserve">9784 - </t>
  </si>
  <si>
    <t xml:space="preserve">9785 - </t>
  </si>
  <si>
    <t xml:space="preserve">9786 - </t>
  </si>
  <si>
    <t xml:space="preserve">9787 - </t>
  </si>
  <si>
    <t xml:space="preserve">9788 - </t>
  </si>
  <si>
    <t xml:space="preserve">9789 - </t>
  </si>
  <si>
    <t xml:space="preserve">9790 - </t>
  </si>
  <si>
    <t xml:space="preserve">9791 - </t>
  </si>
  <si>
    <t xml:space="preserve">9792 - </t>
  </si>
  <si>
    <t xml:space="preserve">9793 - </t>
  </si>
  <si>
    <t xml:space="preserve">9794 - </t>
  </si>
  <si>
    <t xml:space="preserve">9795 - </t>
  </si>
  <si>
    <t xml:space="preserve">9796 - </t>
  </si>
  <si>
    <t xml:space="preserve">9797 - </t>
  </si>
  <si>
    <t xml:space="preserve">9798 - </t>
  </si>
  <si>
    <t xml:space="preserve">9799 - </t>
  </si>
  <si>
    <t xml:space="preserve">9800 - </t>
  </si>
  <si>
    <t xml:space="preserve">9801 - </t>
  </si>
  <si>
    <t xml:space="preserve">9802 - </t>
  </si>
  <si>
    <t xml:space="preserve">9803 - </t>
  </si>
  <si>
    <t xml:space="preserve">9804 - </t>
  </si>
  <si>
    <t xml:space="preserve">9805 - </t>
  </si>
  <si>
    <t xml:space="preserve">9806 - </t>
  </si>
  <si>
    <t xml:space="preserve">9807 - </t>
  </si>
  <si>
    <t xml:space="preserve">9808 - </t>
  </si>
  <si>
    <t xml:space="preserve">9809 - </t>
  </si>
  <si>
    <t xml:space="preserve">9810 - </t>
  </si>
  <si>
    <t xml:space="preserve">9811 - </t>
  </si>
  <si>
    <t xml:space="preserve">9812 - </t>
  </si>
  <si>
    <t xml:space="preserve">9813 - </t>
  </si>
  <si>
    <t xml:space="preserve">9814 - </t>
  </si>
  <si>
    <t xml:space="preserve">9815 - </t>
  </si>
  <si>
    <t xml:space="preserve">9816 - </t>
  </si>
  <si>
    <t xml:space="preserve">9817 - </t>
  </si>
  <si>
    <t xml:space="preserve">9818 - </t>
  </si>
  <si>
    <t xml:space="preserve">9819 - </t>
  </si>
  <si>
    <t xml:space="preserve">9820 - </t>
  </si>
  <si>
    <t xml:space="preserve">9821 - </t>
  </si>
  <si>
    <t xml:space="preserve">9822 - </t>
  </si>
  <si>
    <t xml:space="preserve">9823 - </t>
  </si>
  <si>
    <t xml:space="preserve">9824 - </t>
  </si>
  <si>
    <t xml:space="preserve">9825 - </t>
  </si>
  <si>
    <t xml:space="preserve">9826 - </t>
  </si>
  <si>
    <t xml:space="preserve">9827 - </t>
  </si>
  <si>
    <t xml:space="preserve">9828 - </t>
  </si>
  <si>
    <t xml:space="preserve">9829 - </t>
  </si>
  <si>
    <t xml:space="preserve">9830 - </t>
  </si>
  <si>
    <t xml:space="preserve">9831 - </t>
  </si>
  <si>
    <t xml:space="preserve">9832 - </t>
  </si>
  <si>
    <t xml:space="preserve">9833 - </t>
  </si>
  <si>
    <t xml:space="preserve">9834 - </t>
  </si>
  <si>
    <t xml:space="preserve">9835 - </t>
  </si>
  <si>
    <t xml:space="preserve">9836 - </t>
  </si>
  <si>
    <t xml:space="preserve">9837 - </t>
  </si>
  <si>
    <t xml:space="preserve">9838 - </t>
  </si>
  <si>
    <t xml:space="preserve">9839 - </t>
  </si>
  <si>
    <t xml:space="preserve">9840 - </t>
  </si>
  <si>
    <t xml:space="preserve">9841 - </t>
  </si>
  <si>
    <t xml:space="preserve">9842 - </t>
  </si>
  <si>
    <t xml:space="preserve">9843 - </t>
  </si>
  <si>
    <t xml:space="preserve">9844 - </t>
  </si>
  <si>
    <t xml:space="preserve">9845 - </t>
  </si>
  <si>
    <t xml:space="preserve">9846 - </t>
  </si>
  <si>
    <t xml:space="preserve">9847 - </t>
  </si>
  <si>
    <t xml:space="preserve">9848 - </t>
  </si>
  <si>
    <t xml:space="preserve">9849 - </t>
  </si>
  <si>
    <t xml:space="preserve">9850 - </t>
  </si>
  <si>
    <t xml:space="preserve">9851 - </t>
  </si>
  <si>
    <t xml:space="preserve">9852 - </t>
  </si>
  <si>
    <t xml:space="preserve">9853 - </t>
  </si>
  <si>
    <t xml:space="preserve">9854 - </t>
  </si>
  <si>
    <t xml:space="preserve">9855 - </t>
  </si>
  <si>
    <t xml:space="preserve">9856 - </t>
  </si>
  <si>
    <t xml:space="preserve">9857 - </t>
  </si>
  <si>
    <t xml:space="preserve">9858 - </t>
  </si>
  <si>
    <t xml:space="preserve">9859 - </t>
  </si>
  <si>
    <t xml:space="preserve">9860 - </t>
  </si>
  <si>
    <t xml:space="preserve">9861 - </t>
  </si>
  <si>
    <t xml:space="preserve">9862 - </t>
  </si>
  <si>
    <t xml:space="preserve">9863 - </t>
  </si>
  <si>
    <t xml:space="preserve">9864 - </t>
  </si>
  <si>
    <t xml:space="preserve">9865 - </t>
  </si>
  <si>
    <t xml:space="preserve">9866 - </t>
  </si>
  <si>
    <t xml:space="preserve">9867 - </t>
  </si>
  <si>
    <t xml:space="preserve">9868 - </t>
  </si>
  <si>
    <t xml:space="preserve">9869 - </t>
  </si>
  <si>
    <t xml:space="preserve">9870 - </t>
  </si>
  <si>
    <t xml:space="preserve">9871 - </t>
  </si>
  <si>
    <t xml:space="preserve">9872 - </t>
  </si>
  <si>
    <t xml:space="preserve">9873 - </t>
  </si>
  <si>
    <t xml:space="preserve">9874 - </t>
  </si>
  <si>
    <t xml:space="preserve">9875 - </t>
  </si>
  <si>
    <t xml:space="preserve">9876 - </t>
  </si>
  <si>
    <t xml:space="preserve">9877 - </t>
  </si>
  <si>
    <t xml:space="preserve">9878 - </t>
  </si>
  <si>
    <t xml:space="preserve">9879 - </t>
  </si>
  <si>
    <t xml:space="preserve">9880 - </t>
  </si>
  <si>
    <t xml:space="preserve">9881 - </t>
  </si>
  <si>
    <t xml:space="preserve">9882 - </t>
  </si>
  <si>
    <t xml:space="preserve">9883 - </t>
  </si>
  <si>
    <t xml:space="preserve">9884 - </t>
  </si>
  <si>
    <t xml:space="preserve">9885 - </t>
  </si>
  <si>
    <t xml:space="preserve">9886 - </t>
  </si>
  <si>
    <t xml:space="preserve">9887 - </t>
  </si>
  <si>
    <t xml:space="preserve">9888 - </t>
  </si>
  <si>
    <t xml:space="preserve">9889 - </t>
  </si>
  <si>
    <t xml:space="preserve">9890 - </t>
  </si>
  <si>
    <t xml:space="preserve">9891 - </t>
  </si>
  <si>
    <t xml:space="preserve">9892 - </t>
  </si>
  <si>
    <t xml:space="preserve">9893 - </t>
  </si>
  <si>
    <t xml:space="preserve">9894 - </t>
  </si>
  <si>
    <t xml:space="preserve">9895 - </t>
  </si>
  <si>
    <t xml:space="preserve">9896 - </t>
  </si>
  <si>
    <t xml:space="preserve">9897 - </t>
  </si>
  <si>
    <t xml:space="preserve">9898 - </t>
  </si>
  <si>
    <t xml:space="preserve">9899 - </t>
  </si>
  <si>
    <t xml:space="preserve">9900 - </t>
  </si>
  <si>
    <t xml:space="preserve">9901 - </t>
  </si>
  <si>
    <t xml:space="preserve">9902 - </t>
  </si>
  <si>
    <t xml:space="preserve">9903 - </t>
  </si>
  <si>
    <t xml:space="preserve">9904 - </t>
  </si>
  <si>
    <t xml:space="preserve">9905 - </t>
  </si>
  <si>
    <t xml:space="preserve">9906 - </t>
  </si>
  <si>
    <t xml:space="preserve">9907 - </t>
  </si>
  <si>
    <t xml:space="preserve">9908 - </t>
  </si>
  <si>
    <t xml:space="preserve">9909 - </t>
  </si>
  <si>
    <t xml:space="preserve">9910 - </t>
  </si>
  <si>
    <t xml:space="preserve">9911 - </t>
  </si>
  <si>
    <t xml:space="preserve">9912 - </t>
  </si>
  <si>
    <t xml:space="preserve">9913 - </t>
  </si>
  <si>
    <t xml:space="preserve">9914 - </t>
  </si>
  <si>
    <t xml:space="preserve">9915 - </t>
  </si>
  <si>
    <t xml:space="preserve">9916 - </t>
  </si>
  <si>
    <t xml:space="preserve">9917 - </t>
  </si>
  <si>
    <t xml:space="preserve">9918 - </t>
  </si>
  <si>
    <t xml:space="preserve">9919 - </t>
  </si>
  <si>
    <t xml:space="preserve">9920 - </t>
  </si>
  <si>
    <t xml:space="preserve">9921 - </t>
  </si>
  <si>
    <t xml:space="preserve">9922 - </t>
  </si>
  <si>
    <t xml:space="preserve">9923 - </t>
  </si>
  <si>
    <t xml:space="preserve">9924 - </t>
  </si>
  <si>
    <t xml:space="preserve">9925 - </t>
  </si>
  <si>
    <t xml:space="preserve">9926 - </t>
  </si>
  <si>
    <t xml:space="preserve">9927 - </t>
  </si>
  <si>
    <t xml:space="preserve">9928 - </t>
  </si>
  <si>
    <t xml:space="preserve">9929 - </t>
  </si>
  <si>
    <t xml:space="preserve">9930 - </t>
  </si>
  <si>
    <t xml:space="preserve">9931 - </t>
  </si>
  <si>
    <t xml:space="preserve">9932 - </t>
  </si>
  <si>
    <t xml:space="preserve">9933 - </t>
  </si>
  <si>
    <t xml:space="preserve">9934 - </t>
  </si>
  <si>
    <t xml:space="preserve">9935 - </t>
  </si>
  <si>
    <t xml:space="preserve">9936 - </t>
  </si>
  <si>
    <t xml:space="preserve">9937 - </t>
  </si>
  <si>
    <t xml:space="preserve">9938 - </t>
  </si>
  <si>
    <t xml:space="preserve">9939 - </t>
  </si>
  <si>
    <t xml:space="preserve">9940 - </t>
  </si>
  <si>
    <t xml:space="preserve">9941 - </t>
  </si>
  <si>
    <t xml:space="preserve">9942 - </t>
  </si>
  <si>
    <t xml:space="preserve">9943 - </t>
  </si>
  <si>
    <t xml:space="preserve">9944 - </t>
  </si>
  <si>
    <t xml:space="preserve">9945 - </t>
  </si>
  <si>
    <t xml:space="preserve">9946 - </t>
  </si>
  <si>
    <t xml:space="preserve">9947 - </t>
  </si>
  <si>
    <t xml:space="preserve">9948 - </t>
  </si>
  <si>
    <t xml:space="preserve">9949 - </t>
  </si>
  <si>
    <t xml:space="preserve">9950 - </t>
  </si>
  <si>
    <t xml:space="preserve">9951 - </t>
  </si>
  <si>
    <t xml:space="preserve">9952 - </t>
  </si>
  <si>
    <t xml:space="preserve">9953 - </t>
  </si>
  <si>
    <t xml:space="preserve">9954 - </t>
  </si>
  <si>
    <t xml:space="preserve">9955 - </t>
  </si>
  <si>
    <t xml:space="preserve">9956 - </t>
  </si>
  <si>
    <t xml:space="preserve">9957 - </t>
  </si>
  <si>
    <t xml:space="preserve">9958 - </t>
  </si>
  <si>
    <t xml:space="preserve">9959 - </t>
  </si>
  <si>
    <t xml:space="preserve">9960 - </t>
  </si>
  <si>
    <t xml:space="preserve">9961 - </t>
  </si>
  <si>
    <t xml:space="preserve">9962 - </t>
  </si>
  <si>
    <t xml:space="preserve">9963 - </t>
  </si>
  <si>
    <t xml:space="preserve">9964 - </t>
  </si>
  <si>
    <t xml:space="preserve">9965 - </t>
  </si>
  <si>
    <t xml:space="preserve">9966 - </t>
  </si>
  <si>
    <t xml:space="preserve">9967 - </t>
  </si>
  <si>
    <t xml:space="preserve">9968 - </t>
  </si>
  <si>
    <t xml:space="preserve">9969 - </t>
  </si>
  <si>
    <t xml:space="preserve">9970 - </t>
  </si>
  <si>
    <t xml:space="preserve">9971 - </t>
  </si>
  <si>
    <t xml:space="preserve">9972 - </t>
  </si>
  <si>
    <t xml:space="preserve">9973 - </t>
  </si>
  <si>
    <t xml:space="preserve">9974 - </t>
  </si>
  <si>
    <t xml:space="preserve">9975 - </t>
  </si>
  <si>
    <t xml:space="preserve">9976 - </t>
  </si>
  <si>
    <t xml:space="preserve">9977 - </t>
  </si>
  <si>
    <t xml:space="preserve">9978 - </t>
  </si>
  <si>
    <t xml:space="preserve">9979 - </t>
  </si>
  <si>
    <t xml:space="preserve">9980 - </t>
  </si>
  <si>
    <t xml:space="preserve">9981 - </t>
  </si>
  <si>
    <t xml:space="preserve">9982 - </t>
  </si>
  <si>
    <t xml:space="preserve">9983 - </t>
  </si>
  <si>
    <t xml:space="preserve">9984 - </t>
  </si>
  <si>
    <t xml:space="preserve">9985 - </t>
  </si>
  <si>
    <t xml:space="preserve">9986 - </t>
  </si>
  <si>
    <t xml:space="preserve">9987 - </t>
  </si>
  <si>
    <t xml:space="preserve">9988 - </t>
  </si>
  <si>
    <t xml:space="preserve">9989 - </t>
  </si>
  <si>
    <t xml:space="preserve">9990 - </t>
  </si>
  <si>
    <t xml:space="preserve">9991 - </t>
  </si>
  <si>
    <t xml:space="preserve">9992 - </t>
  </si>
  <si>
    <t xml:space="preserve">9993 - </t>
  </si>
  <si>
    <t xml:space="preserve">9994 - </t>
  </si>
  <si>
    <t xml:space="preserve">9995 - </t>
  </si>
  <si>
    <t xml:space="preserve">9996 - </t>
  </si>
  <si>
    <t xml:space="preserve">9997 - </t>
  </si>
  <si>
    <t xml:space="preserve">9998 - </t>
  </si>
  <si>
    <t xml:space="preserve">9999 - </t>
  </si>
  <si>
    <t>Cod.Capí­tulo</t>
  </si>
  <si>
    <t>Capí­tulo</t>
  </si>
  <si>
    <t>Cod.SubCapitulo</t>
  </si>
  <si>
    <t>SubCapitulo</t>
  </si>
  <si>
    <t>Cod.Unidad Ejecutora</t>
  </si>
  <si>
    <t>Cod.Programa</t>
  </si>
  <si>
    <t>Cod.Producto</t>
  </si>
  <si>
    <t>Cod.Proyecto</t>
  </si>
  <si>
    <t>Cod.Actividad / Obra</t>
  </si>
  <si>
    <t>Actividad / Obra</t>
  </si>
  <si>
    <t>PROGRAMA</t>
  </si>
  <si>
    <t>PRODUCTO</t>
  </si>
  <si>
    <t>PROYECTO</t>
  </si>
  <si>
    <t>ACTIVIDAD</t>
  </si>
  <si>
    <t>PRESIDENCIA DE LA REPÚBLICA</t>
  </si>
  <si>
    <t>GABINETE DE LA POLÍTICA SOCIAL</t>
  </si>
  <si>
    <t>PROGRAMA SUPÉRATE</t>
  </si>
  <si>
    <t>41</t>
  </si>
  <si>
    <t>Prevención y atención de la tuberculosis</t>
  </si>
  <si>
    <t>Pacientes TB con factores de baja adherencia acceden a soporte nutricional</t>
  </si>
  <si>
    <t>00</t>
  </si>
  <si>
    <t>=+LET(estructuras;VSTACK('[Compendio de fichas de diseño de PPoR - 2025-2026.xlsx]16'!#REF!;'[Compendio de fichas de diseño de PPoR - 2025-2026]16'!#REF!;'[Copia de Compendio de fichas de diseño de PPoR - 2025-2026]16'!#REF!;'[Compendio de fichas de diseño de PPoR - 2025-2026]16'!#REF!;'[Compendio de fichas de diseño de PPoR - 2025-2026]16'!#REF!);FILTER(estructuras;estructuras&lt;&gt;0))</t>
  </si>
  <si>
    <t>=+LET(estructuras,VSTACK('16. Est_prog CONANI'!B$11:B$50,'16. Est_prog Supérate'!B$11:B$50,'16. Est_prog MMujer'!B$11:B$50,'16. Est_prog SNS'!B$11:B$50,'16. Est_prog MSP'!B$11:B$50),FILTER(estructuras,estructuras&lt;&gt;0))</t>
  </si>
  <si>
    <t>45</t>
  </si>
  <si>
    <t>Reducción de embarazo en adolescentes</t>
  </si>
  <si>
    <t>Jóvenes de hogares participantes reciben orientación en temas de salud sexual reproductiva integral y prevención de uniones tempranas para la reducción de embarazos en adolescentes</t>
  </si>
  <si>
    <t>Jóvenes participantes reciben orientaciones sobre salud sexual reproductiva integral y la prevención de uniones tempranas.</t>
  </si>
  <si>
    <t>CONSEJO NACIONAL DE LA PERSONA ENVEJECIENTE</t>
  </si>
  <si>
    <t>15</t>
  </si>
  <si>
    <t>Desarrollo integral y protección al adulto mayor</t>
  </si>
  <si>
    <t>Adultos mayores reciben atención integral</t>
  </si>
  <si>
    <t>Dirección y coordinación</t>
  </si>
  <si>
    <t>Protección legal</t>
  </si>
  <si>
    <t>Acogida en centros geriátricos</t>
  </si>
  <si>
    <t>Educación básica y técnica, cultura y recreación</t>
  </si>
  <si>
    <t>Adultos mayores reciben subsidios sociales (Transferencia económica)</t>
  </si>
  <si>
    <t>Inserción social</t>
  </si>
  <si>
    <t>Servicio de salud</t>
  </si>
  <si>
    <t>Apoyo a Grupo Vulnerable en Pobreza Extrema (PROPEEP)</t>
  </si>
  <si>
    <t>Familia de Cariño</t>
  </si>
  <si>
    <t>Adultos mayores reciben atención y protección integral en centros modelos, según el método SECARE</t>
  </si>
  <si>
    <t>Servicio de atención integral Juan Bosch</t>
  </si>
  <si>
    <t>Servicio de atención Integral Boca de Cachón</t>
  </si>
  <si>
    <t>Servicios de Atención Integral en el Hogar de Día San Rafael De Yuma</t>
  </si>
  <si>
    <t>Servicios de Atención Integral Estancia de Día Lic. Wilfredo Medina</t>
  </si>
  <si>
    <t>Servicios de atencion integral en el Hogar de Anciano los Mameyes</t>
  </si>
  <si>
    <t>Servicios de atencion integral Estancia de dia 24 de Abril</t>
  </si>
  <si>
    <t>Servicios de atencion integral en el Hogar de de dia Azua</t>
  </si>
  <si>
    <t>Servicios de Atención Integral en el Hogar de Dia Capotillo</t>
  </si>
  <si>
    <t>Servicios de Atención Integral en el Hogar de Dia Hato Mayor</t>
  </si>
  <si>
    <t>Servicios de Atención Integral en el Hogar de Dia Nizao</t>
  </si>
  <si>
    <t>Adultos mayores reciben atención y protección integral permanente, según el método SECARE</t>
  </si>
  <si>
    <t>Servicio de atención integral permanente en el Centro San Francisco de Asís</t>
  </si>
  <si>
    <t>Servicio de Atención Integral en el Centro San Joaquín y Santa Ana</t>
  </si>
  <si>
    <t>Servicio de Atención Integral en el Centro Mao</t>
  </si>
  <si>
    <t>05</t>
  </si>
  <si>
    <t>Cuidado domiciliario para adultos mayores con dependencia moderada y severa</t>
  </si>
  <si>
    <t>Dirección y Coordinación</t>
  </si>
  <si>
    <t>Servicio de cuidado Domiciliario</t>
  </si>
  <si>
    <t>MINISTERIO DE  INTERIOR Y POLICÍA</t>
  </si>
  <si>
    <t>MINISTERIO DE INTERIOR Y POLICIA</t>
  </si>
  <si>
    <t>50</t>
  </si>
  <si>
    <t>Reducción de crímenes y delitos que afectan a la seguridad ciudadana</t>
  </si>
  <si>
    <t>Acciones comunes P50</t>
  </si>
  <si>
    <t>Seguimiento y evaluación del Programa de Seguridad Ciudadana</t>
  </si>
  <si>
    <t>De Vuelta al Barrio</t>
  </si>
  <si>
    <t>Ciudadanos expuestos a violencia, crímenes y delitos que participan en las actividades de prevención.</t>
  </si>
  <si>
    <t>Barrios intervenidos mediantes actividades de prevención en los municipios priorizados</t>
  </si>
  <si>
    <t>Negocios de expendio bebidas alcohólicas inspeccionados para el cumplimiento de las leyes normativas vigentes</t>
  </si>
  <si>
    <t>Inspección de negocios de expendio de bebidas alcoholicas para el cumplimiento de leyes y normativas vigentes</t>
  </si>
  <si>
    <t>07</t>
  </si>
  <si>
    <t>Campañas de entrega e incautación de armas de fuego ilegales</t>
  </si>
  <si>
    <t>Campañas de entrega e incautación de armas de fuego ilegales en municipios priorizados</t>
  </si>
  <si>
    <t>08</t>
  </si>
  <si>
    <t>Municipios con Mesas Locales de Seguridad, Ciudadanía y Género fortalecidas y en funcionamiento</t>
  </si>
  <si>
    <t>Interacción e intervención en acciones de prevención de la seguridad ciudadana</t>
  </si>
  <si>
    <t>Asistencia  técnica para el fortalecimiento y funcionamiento de las Mesas Locales de Seguridad, Ciudadanía y Género</t>
  </si>
  <si>
    <t>Coordinación de los gobiernos provinciales- gobernaciones</t>
  </si>
  <si>
    <t>Formación, capacitación e incorporación de Policías Auxiliares</t>
  </si>
  <si>
    <t>POLICIA NACIONAL</t>
  </si>
  <si>
    <t>Municipios priorizados con servicio de patrullaje preventivo/proactivo</t>
  </si>
  <si>
    <t>MINISTERIO DE EDUCACIÓN</t>
  </si>
  <si>
    <t>MINISTERIO DE EDUCACION</t>
  </si>
  <si>
    <t>24</t>
  </si>
  <si>
    <t>Alfabetización de estudiantes del primer ciclo del nivel primario</t>
  </si>
  <si>
    <t>Acciones Comunes P24</t>
  </si>
  <si>
    <t>Gestión y coordinación de los servicios</t>
  </si>
  <si>
    <t>Niños y niñas del primer ciclo de primaria reciben entrenamiento en comprensión lectora y escritura</t>
  </si>
  <si>
    <t>Servicios de capacitación en aplicación de secuencias en comprensión lectora y escritura</t>
  </si>
  <si>
    <t>Niños y niñas del primer ciclo de primaria reciben entrenamiento en matemáticas</t>
  </si>
  <si>
    <t>Servicios de capacitación estratégica para el desarrollo de secuencias didácticas, tutorías, acompañamiento y supervisión</t>
  </si>
  <si>
    <t>46</t>
  </si>
  <si>
    <t>Acciones que no generan producción P46</t>
  </si>
  <si>
    <t>Coordinación interinstitucional para la atención de salud a estudiantes</t>
  </si>
  <si>
    <t>INSTITUTO NACIONAL DE FORMACIÓN Y CAPACITACIÓN MAGISTERIAL</t>
  </si>
  <si>
    <t>Docentes reciben programas de formación continua en alfabetización inicial</t>
  </si>
  <si>
    <t>Fortalecimiento de las capacidades de los docentes en las áreas de Lengua Española y Matemática</t>
  </si>
  <si>
    <t>INSTITUTO NACIONAL DE BIENESTAR ESTUDIANTIL (INABIE)</t>
  </si>
  <si>
    <t>Comunidad educativa y asociados intervenidos nutricionalmente</t>
  </si>
  <si>
    <t>Estudiantes beneficiarios del Programa de Alimentación Escolar (PAE) orientados en educación alimentaria y nutricional</t>
  </si>
  <si>
    <t>Proveedores de alimentos y asociados del Programa de Alimentación Escolar (PAE) orientados sobre gestión adecuada del servicio de alimentación en todas sus fases</t>
  </si>
  <si>
    <t>Estudiantes con diagnóstico de déficit auditivo y/o visual reciben dispositivos</t>
  </si>
  <si>
    <t>Entrega y adaptación de dispositivos a estudiantes con diagnóstico de déficit auditivo</t>
  </si>
  <si>
    <t>Entrega y adaptación de dispositivos a estudiantes con diagnóstico de déficit de agudeza visual</t>
  </si>
  <si>
    <t>MINISTERIO DE SALUD PÚBLICA Y ASISTENCIA SOCIAL</t>
  </si>
  <si>
    <t>MINISTERIO DE SALUD PUBLICA Y ASISTENCIA SOCIAL</t>
  </si>
  <si>
    <t>09</t>
  </si>
  <si>
    <t>Población general cuenta con acceso a paquete de servicios de salud para la prevención y control de la tuberculosis de acuerdo con la normativa vigente</t>
  </si>
  <si>
    <t>Prevención y control de tuberculosis</t>
  </si>
  <si>
    <t>Monitoreo, supervisión y evaluación de las acciones de prevención y control</t>
  </si>
  <si>
    <t>Documentos normativos y reglamentación</t>
  </si>
  <si>
    <t>Promoción, prevención, búsqueda activa de casos presuntivos e identificación de contactos</t>
  </si>
  <si>
    <t>42</t>
  </si>
  <si>
    <t>Prevención, diagnóstico y tratamiento VIH/SIDA</t>
  </si>
  <si>
    <t>Población femenina en etapa reproductiva y en embarazo recibe Intervenciones para evitar la transmisión vertical/ del VIH Materno - Infantil</t>
  </si>
  <si>
    <t>Subvencionadas las líneas de investigación en VIH y estudios CAP</t>
  </si>
  <si>
    <t>Módulos de información sobre VIH desarrollados en base a requerimientos</t>
  </si>
  <si>
    <t>Personas que viven con VIH reciben servicios integrales en salud de acuerdo a la  Guía de Adherencia.</t>
  </si>
  <si>
    <t>Monitoreo de la accesibilidad a servicios integrales de VIH en la comunidad</t>
  </si>
  <si>
    <t>Educación para la adherencia a los tratamientos, estigma y discriminación en PVV</t>
  </si>
  <si>
    <t>Aseguramiento de la disponibilidad de antirretrovirales para atender a las necesidades de las poblaciones vulnerables</t>
  </si>
  <si>
    <t>43</t>
  </si>
  <si>
    <t>Detección oportuna y atención al cáncer</t>
  </si>
  <si>
    <t>Población priorizada recibe los servicios de calidad de detección, diagnostico, y tratamiento del cancer  según nivel de atención</t>
  </si>
  <si>
    <t>Actualización de normativas para la eliminación cáncer cervical uterino</t>
  </si>
  <si>
    <t>Monitoreo de la estrategias de la prevención del cáncer cervical uterino</t>
  </si>
  <si>
    <t>Supervisión de las condiciones habilitación de las unidades de patologías de cuello</t>
  </si>
  <si>
    <t>Población recibe Intervenciones de prevención de cáncer priorizada</t>
  </si>
  <si>
    <t>Monitoreo de los servicios de prevención de cáncer de mama y cáncer de cérvix en el primer nivel de atención, según normativa</t>
  </si>
  <si>
    <t>Jornadas de promoción y prevención de cáncer (mama, cérvix y próstata)</t>
  </si>
  <si>
    <t>Población adolescente cuentan con acceso y cobertura de servicios de atención integral, individuales y colectivos  con calidad basada en estándares</t>
  </si>
  <si>
    <t>Monitoreo de la guía de consejería y asesoría en salud sexual y reproductiva</t>
  </si>
  <si>
    <t>Supervisión de la disponibilidad oportuna de métodos de anticoncepción</t>
  </si>
  <si>
    <t>Coordinaciones intersectoriales para la protección social de la población adolescente</t>
  </si>
  <si>
    <t>Salud colectiva basada en evidencia/estudios CAP</t>
  </si>
  <si>
    <t>Salud Escolar</t>
  </si>
  <si>
    <t>Comunidad educativa recibe servicios de salud colectiva en el ámbito escolar</t>
  </si>
  <si>
    <t>Acciones de promoción y prevención de salud de niños, niñas y adolescentes</t>
  </si>
  <si>
    <t>CONSEJO NACIONAL PARA EL VIH SIDA</t>
  </si>
  <si>
    <t>Sistema de salud recibe los beneficios del monitoreo y evaluación de los procesos de prevención del VIH y SIDA</t>
  </si>
  <si>
    <t>Supervisión y evaluación de los procesos de prevención del VIH y SIDA y monitoreo de la distribución de ARV</t>
  </si>
  <si>
    <t>(Campaña Publicitaria) Promover los servicios de atención a la salud y brindar tratamiento a las personas que viven con VIH</t>
  </si>
  <si>
    <t>(Fortalecimiento Institucional) Fortalecer los programas de prevención, promoción y educación sobre ITS y el VIH/SIDA</t>
  </si>
  <si>
    <t>Desarrollar la capacidad de ejecución mediante la asistencia técnica y la contratación de consultorías para el desarrollo de la gestión de los sub beneficiarios y Diseñar y elaborar los protocolos por niveles de atención, y la implementación de mecan</t>
  </si>
  <si>
    <t>PROGRAMA DE MEDICAMENTOS ESENCIALES</t>
  </si>
  <si>
    <t>Aseguramiento de la disponibilidad de medicamentos, productos e insumos para el control del VIH</t>
  </si>
  <si>
    <t>MINISTERIO DE TRABAJO</t>
  </si>
  <si>
    <t>21</t>
  </si>
  <si>
    <t>Aumento del empleo</t>
  </si>
  <si>
    <t>Acciones que no generan producción P21</t>
  </si>
  <si>
    <t>Capacitación de jóvenes de 15-35 años, en Desarrollo de Competencias Básicas (DCB) + Capacitación Técnico-Vocacional (CTV) + Pasantía (a través de pasantía de una duración de dos meses en empresas privadas).</t>
  </si>
  <si>
    <t xml:space="preserve"> Energía eléctrica  para comercialización</t>
  </si>
  <si>
    <t>Fortalecimiento del Servicio Nacional de Empleo (SENAE) del Ministerio de Trabajo y los Servicio de intermediaron de empleo</t>
  </si>
  <si>
    <t>Promocion de los servicio de intermediación de empleo, convocatorias de propuestas para los empleos temporales y capacitación para la empleabilidad juvenil.</t>
  </si>
  <si>
    <t>Se realizarán investigaciones y estudios prospectivos del mercado laboral, para el diseño de políticas públicas de empleo.</t>
  </si>
  <si>
    <t>13</t>
  </si>
  <si>
    <t>Actores-sociolaborales disponen de investigaciones del mercado laboral con prospección del empleo</t>
  </si>
  <si>
    <t>Información del Mercado Laboral y políticas de Empleo</t>
  </si>
  <si>
    <t>14</t>
  </si>
  <si>
    <t>Demandantes de empleo con programa de empleabilidad implementado</t>
  </si>
  <si>
    <t>Modalidad de Entrenamiento para la Inserción Laboral (EIL) implementada</t>
  </si>
  <si>
    <t>Modalidades de Desarrollo de Competencias Básicas (DCB), Capacitación Técnico Vocacional (CTV) y pasantía laboral implementadas</t>
  </si>
  <si>
    <t>Formación ocupacional especializada</t>
  </si>
  <si>
    <t>Demandantes de empleo con programa de empleos temporales puesto en marcha</t>
  </si>
  <si>
    <t>Capacitación y ubicación en puestos de trabajo temporales</t>
  </si>
  <si>
    <t>16</t>
  </si>
  <si>
    <t>Demandantes de empleo y empleadores disponen de servicio de intermediación de empleo fortalecido</t>
  </si>
  <si>
    <t>Orientación y ubicación de puestos de trabajo</t>
  </si>
  <si>
    <t>Promoción de empleo en el mercado laboral</t>
  </si>
  <si>
    <t>Transformación digital del Servicio Nacional de Empleo puesto en marcha</t>
  </si>
  <si>
    <t>Oficinas Territoriales de Empleo (OTE) adecuadas para el Servicio Nacional de Empleo</t>
  </si>
  <si>
    <t>Alianzas estratégicas y coordinación interinstitucional fortalecida</t>
  </si>
  <si>
    <t>MINISTERIO DE AGRICULTURA</t>
  </si>
  <si>
    <t>DIRECCION GENERAL DE GANADERIA</t>
  </si>
  <si>
    <t>18</t>
  </si>
  <si>
    <t>Prevención y control de enfermedades bovinas</t>
  </si>
  <si>
    <t>Acciones Comunes</t>
  </si>
  <si>
    <t>Gestión del programa</t>
  </si>
  <si>
    <t>Registro de establecimientos bovinos en la región agropecuaria Noroeste</t>
  </si>
  <si>
    <t>Ganado bovino con prueba diagnóstica para brucelosis aplicada en la región agropecuaria Noroeste</t>
  </si>
  <si>
    <t>Toma de muestra de sangre de bovinos</t>
  </si>
  <si>
    <t>Análisis de muestras para diagnóstico de brucelosis</t>
  </si>
  <si>
    <t>Ganado bovino con prueba diagnóstica para tuberculosis aplicada en la región agropecuaria Noroeste</t>
  </si>
  <si>
    <t>Aplicación de prueba de tuberculina</t>
  </si>
  <si>
    <t>Análisis de muestras para diagnóstico de tuberculosis</t>
  </si>
  <si>
    <t>Hembras bovinas vacunadas contra brucelosis en la región agropecuaria Noroeste</t>
  </si>
  <si>
    <t>Vacunación de hembras bovinas</t>
  </si>
  <si>
    <t xml:space="preserve"> Alquileres de  equipos</t>
  </si>
  <si>
    <t>Productores reciben asistencia y capacitación para la identificación del Ganado bovino y enfermedades en la región agropecuaria Noroeste</t>
  </si>
  <si>
    <t>Identificación de fincas bajo control sanitario</t>
  </si>
  <si>
    <t>19</t>
  </si>
  <si>
    <t>Fomento y desarrollo de la productividad de los sistemas de producción de leche bovina</t>
  </si>
  <si>
    <t>Acciones comunes</t>
  </si>
  <si>
    <t>Productores de leche bovina reciben asistencia técnica en la región Este</t>
  </si>
  <si>
    <t>Asistencia técnica y capacitación a los productores de leche bovina</t>
  </si>
  <si>
    <t>Productores de leche bovina reciben apoyo en inseminación artificial en la región Este</t>
  </si>
  <si>
    <t>Asistencia técnica en el mejoramiento genético</t>
  </si>
  <si>
    <t>MINISTERIO DE LA MUJER</t>
  </si>
  <si>
    <t>MINISTERIO DE LA  MUJER</t>
  </si>
  <si>
    <t>Jóvenes y adolescentes sensibilizados/as en salud sexual y reproductiva</t>
  </si>
  <si>
    <t>Gestión para el funcionamiento de centros de salud integral para adolescentes</t>
  </si>
  <si>
    <t>Capacitación a mujeres, jóvenes y adolescentes sobre salud sexual y reproductiva</t>
  </si>
  <si>
    <t>Sensibilización a jóvenes de 11-23 años sobre el embarazo en adolescentes</t>
  </si>
  <si>
    <t>CONSEJO NACIONAL PARA LA NIÑEZ Y LA ADOLESCENCIA</t>
  </si>
  <si>
    <t>Acciones Comunes P45</t>
  </si>
  <si>
    <t>Fortalecimiento del sistema de protección y desarrollo de los mecanismos de gobernanza de la política en espacios territoriales para articulación intersectorial de la prevención, atención y casos de vulneración de derechos</t>
  </si>
  <si>
    <t>Diseño e implementación de campaña comunicacional a través de medios masivos y redes sociales en relación con la prevención y atención de las uniones tempranas y embarazo en adolescentes</t>
  </si>
  <si>
    <t>niños, niñas y adolescentes participan de programas de educación integral en sexualidad en el contexto comunitario</t>
  </si>
  <si>
    <t>Diseño e implementación de programas de educación integral en sexualidad a NNA en el contexto comunitario</t>
  </si>
  <si>
    <t>niños, niñas y adolescentes incorporados a programas y actividades culturales, deportivas, de ocio y esparcimiento para el desarrollo de habilidades sociales y proyectos de vida alternativos</t>
  </si>
  <si>
    <t>Diseño e implementación de programas dirigidos a NNA con actividades culturales, de recreación y/o esparcimiento en las comunidades de los municipios priorizados</t>
  </si>
  <si>
    <t>Diseño e implementación de programas de empoderamiento, desarrollo de habilidades sociales y proyectos de vida alternativos con los y las adolescentes en las comunidades de los municipios priorizados</t>
  </si>
  <si>
    <t>Padres, madres y/o tutores reciben sensibilización, capacitación y acompañamiento en habilidades parentales, crianza positiva y otras intervenciones a través de programas de apoyo sociofamiliar</t>
  </si>
  <si>
    <t>Diseño, actualización e implementación de programas de sensibilización, capacitación y mentoría en habilidades parentales, crianza positiva y otras intervenciones en el marco de los programas de apoyo y acompañamiento sociofamiliar</t>
  </si>
  <si>
    <t>Diseño e implementación de programas de sensibilización a padres, madres y/o tutores sobre la temática de las uniones tempranas y el embarazo en adolescentes con enfoque de protección de los derechos de los NNA</t>
  </si>
  <si>
    <t>DIRECCION CENTRAL DEL SERVICIO NACIONAL DE SALUD</t>
  </si>
  <si>
    <t>DIRECCIÓN CENTRAL DEL SERVICIO NACIONAL DE SALUD</t>
  </si>
  <si>
    <t>Acciones comunes P41</t>
  </si>
  <si>
    <t>Equipamiento de centros prioritarios</t>
  </si>
  <si>
    <t>Pacientes TB con factores de baja adherencia reciben DOT domiciliario en regiones priorizadas</t>
  </si>
  <si>
    <t>Pacientes TB con factores de baja adherencia reciben Tratamiento Directamente Observado a domicilio</t>
  </si>
  <si>
    <t>Pacientes TB reciben paquete de salud mental en regiones priorizadas</t>
  </si>
  <si>
    <t>Pacientes TB reciben paquete de diagnóstico y consultas psicológicas</t>
  </si>
  <si>
    <t>Acciones comunes P42</t>
  </si>
  <si>
    <t>Pacientes viviendo con VIH/SIDA en abandono reincorporados al tratamiento antirretroviral (TARV) en regiones priorizadas</t>
  </si>
  <si>
    <t>Servicios de consulta, consejería e intervenciones comunitarias</t>
  </si>
  <si>
    <t>10</t>
  </si>
  <si>
    <t>Pacientes viviendo con VIH/SIDA activos en TARV en seguimiento psicológico en regiones priorizadas</t>
  </si>
  <si>
    <t xml:space="preserve"> Mantenimiento y reparación en obras  de dominio público</t>
  </si>
  <si>
    <t>Personas reciben tamizaje en los distintos tipos de cáncer priorizados</t>
  </si>
  <si>
    <t>Búsqueda activa a nivel hospitalario de personas adultas con factores de riesgo de desarrollar cáncer</t>
  </si>
  <si>
    <t>Búsqueda activa a nivel comunitario de personas con factores de riesgo de desarrollar cáncer</t>
  </si>
  <si>
    <t>Busqueda activa de niños y adolescentes con factores de riesgo de desarrollar cáncer infantil</t>
  </si>
  <si>
    <t>Pacientes en seguimiento reciben diagnóstico de lesiones de alto grado</t>
  </si>
  <si>
    <t>Identificación del tipo de cáncer y el estadio del hombre o mujer tamizada para cáncer</t>
  </si>
  <si>
    <t xml:space="preserve"> Mantenimiento y reparación  de maquinarias y equipos</t>
  </si>
  <si>
    <t>Identificación del tipo de cáncer y el estadio del niño o adolescente tamizado para cáncer</t>
  </si>
  <si>
    <t>44</t>
  </si>
  <si>
    <t>Detección oportuna y atención al déficit auditivo en niños hasta 5 años</t>
  </si>
  <si>
    <t>Niños reciben tamizaje auditivo</t>
  </si>
  <si>
    <t>Tamizaje auditivo</t>
  </si>
  <si>
    <t>Niños con algún grado de hipoacusia reciben diagnóstico</t>
  </si>
  <si>
    <t>Diagnóstico oportuno</t>
  </si>
  <si>
    <t>Niños con déficit auditivo reciben tratamiento oportuno</t>
  </si>
  <si>
    <t>Tratamiento oportuno</t>
  </si>
  <si>
    <t>Estudiantes reciben servicios de salud individual en el ámbito escolar y en la Red de Servicios de Salud</t>
  </si>
  <si>
    <t>Prestación de servicios asistenciales</t>
  </si>
  <si>
    <t>HOSPITAL MATERNO-INFANTIL SAN LORENZO DE LOS MINA</t>
  </si>
  <si>
    <t>40</t>
  </si>
  <si>
    <t>Salud materno neonatal</t>
  </si>
  <si>
    <t>Acciones Comunes P40</t>
  </si>
  <si>
    <t>Gestantes y puérperas reciben diagnóstico y tratamiento oportuno preventivo a sepsis neonatal temprana</t>
  </si>
  <si>
    <t>Servicio de detección y atención preventiva para la sepsis neonatal temprana</t>
  </si>
  <si>
    <t>Gestantes, puérperas y niños menores de un año reciben acompañamiento</t>
  </si>
  <si>
    <t>Visitas domiciliarias de acompañamiento</t>
  </si>
  <si>
    <t>Gestantes reciben servicios de consulta prenatal de calidad</t>
  </si>
  <si>
    <t>Servicio de Atención prenatal de calidad</t>
  </si>
  <si>
    <t>Gestantes reciben servicio de atención al parto (normal y complicado)</t>
  </si>
  <si>
    <t>Servicio de atención neonatal</t>
  </si>
  <si>
    <t>Servicios de atención y conprematurotrol al neonato</t>
  </si>
  <si>
    <t>12</t>
  </si>
  <si>
    <t>Neonatos (0-28 días de nacidos) reciben servicio de atención oportuna (normal y complicados)</t>
  </si>
  <si>
    <t>Servicios de atención y control al neonato prematuro</t>
  </si>
  <si>
    <t>HOSPITAL UNIVERSITARIO MATERNIDAD NUESTRA SEÑORA DE LA ALTAGRACIA</t>
  </si>
  <si>
    <t>Acciones que no generan producción P40</t>
  </si>
  <si>
    <t>Servicio de atención prenatal de calidad</t>
  </si>
  <si>
    <t>Servicio de  atención de parto</t>
  </si>
  <si>
    <t>Gestantes y puérperas reciben diagnóstico oportuno y tratamiento preventivo de sepsis neonatal</t>
  </si>
  <si>
    <t>Servicio de atención, detección y tratamiento a gestantes, puérperas y neonatos complicados por sepsis</t>
  </si>
  <si>
    <t>17</t>
  </si>
  <si>
    <t>INSTITUTO NACIONAL DE ATENCIÓN INTEGRAL A LA PRIMERA INFANCIA (INAIPI)</t>
  </si>
  <si>
    <t>22</t>
  </si>
  <si>
    <t>Acciones Comunes P22</t>
  </si>
  <si>
    <t>Dirección y Coordinación de la Oficina Central del INAIPI enfocada en politicas de género</t>
  </si>
  <si>
    <t>Dirección y Coordinación de las Oficinas Regionales del INAIPI</t>
  </si>
  <si>
    <t>Administración y Coordinación en las Modalidades de Gestión de los Programas de Atención Integral y Base Familiar Comunitaria enfocada en politicas de género</t>
  </si>
  <si>
    <t>Capacitación y sensibilización en gestión de riesgo y cambio climático</t>
  </si>
  <si>
    <t>Niños y Niñas de 0 a 4 años, 11 meses y 29 días que reciben atención de acuerdo a su condición de discapacidad</t>
  </si>
  <si>
    <t>Inclusión de Niños y Niñas con condición de Discapacidad o Señales de Alertas</t>
  </si>
  <si>
    <t>Niños y Niñas reciben servicio de educación del primer ciclo nivel inicial</t>
  </si>
  <si>
    <t>Implementación del Curriculum del Nivel Inicial en las salas de 0 a 2 años</t>
  </si>
  <si>
    <t>Niños y Niñas reciben servicio de educación del segundo ciclo nivel inicial</t>
  </si>
  <si>
    <t>Implementación del Curriculum del Nivel Inicial en las Salas de 3 a 4 años, 11 meses y 29 días</t>
  </si>
  <si>
    <t>Niños y Niñas de 0 a 4 años, 11 meses y 29 días en los CAIPI que reciben alimentación de acuerdo al requerimiento caloríco y nutricional de su edad</t>
  </si>
  <si>
    <t>Servicio de Salud y Nutrición en todos los Centros de Servicios CAIPI.</t>
  </si>
  <si>
    <t>Coordinación y promoción de la red nacional de lactancia materna y coordinación de banco de leche materna</t>
  </si>
  <si>
    <t>Familias reciben servicios de acompañamiento conforme al modelo de Atención integral</t>
  </si>
  <si>
    <t>Servicios de Acompañamiento a las Familias de los centro de atención a la familia - CAFI</t>
  </si>
  <si>
    <t>Gestión de Servicios de Registro de Nacimiento</t>
  </si>
  <si>
    <t>Comunidades acompañadas en la formulación y ejecución de acciones de acciones para asegurar entornos favorables para los niños y las niñas y las de 0 a 4 años, 11 meses y 29 días</t>
  </si>
  <si>
    <t>Articulación en la comunidad en la comunidad para la creación de Entornos Seguros y de Protección.</t>
  </si>
  <si>
    <t xml:space="preserve"> Útiles  y materiales de escritorio, oficina, informática, escolares y de enseñanza</t>
  </si>
  <si>
    <t xml:space="preserve"> Útiles  y materiales de escritorio, oficina e informática</t>
  </si>
  <si>
    <t xml:space="preserve"> Útiles y materiales  escolares y de enseñanzas</t>
  </si>
  <si>
    <t xml:space="preserve"> Productos y Utiles Varios  n.i.p</t>
  </si>
  <si>
    <t xml:space="preserve"> Subsidio obreros portuarios Ley 199</t>
  </si>
  <si>
    <t xml:space="preserve"> TRANSFERENCIAS CORRIENTES AL  GOBIERNO GENERAL NACIONAL</t>
  </si>
  <si>
    <t xml:space="preserve"> Aportaciones  corrientes al Tribunal Superior Electoral</t>
  </si>
  <si>
    <t xml:space="preserve"> Transferencias corrientes a empresas públicas  no financieras para el pago de energía eléctrica</t>
  </si>
  <si>
    <t xml:space="preserve"> Otras transferencias corrientes a  instituciones públicas financieras no monetarias</t>
  </si>
  <si>
    <t xml:space="preserve"> Transferencias corrientes a  instituciones públicas financieras monetarias para servicios personales</t>
  </si>
  <si>
    <t xml:space="preserve"> Transferencias de capital a asociaciones  privadas sin fines de lucro</t>
  </si>
  <si>
    <t xml:space="preserve"> Transferencias de capital  a Asociaciones  Privadas sin Fines de Lucro</t>
  </si>
  <si>
    <t xml:space="preserve"> TRANSFERENCIAS DE CAPITAL AL GOBIERNO GENERAL  NACIONAL</t>
  </si>
  <si>
    <t xml:space="preserve"> TRANSFERENCIAS DE CAPITAL  A EMPRESAS PÚBLICAS NO FINANCIERAS</t>
  </si>
  <si>
    <t xml:space="preserve"> Transferencias de capital a instituciones públicas financieras no monetarias  para proyectos de inversión</t>
  </si>
  <si>
    <t xml:space="preserve"> Transferencias de capital a instituciones públicas financieras monetarias  para proyectos de inversión</t>
  </si>
  <si>
    <t xml:space="preserve"> Transferencias  de capital a Gobiernos Extranjeros</t>
  </si>
  <si>
    <t xml:space="preserve"> Transferencias  de capital a Organismos Internacionales</t>
  </si>
  <si>
    <t xml:space="preserve"> Máquinas - herramientas</t>
  </si>
  <si>
    <t xml:space="preserve"> Máquinas</t>
  </si>
  <si>
    <t xml:space="preserve"> Semillas, cultivos, plantas y árboles  que generan productos  recurrentes</t>
  </si>
  <si>
    <t xml:space="preserve"> Concesión de préstamos a instituciones financieras  privadas internas</t>
  </si>
  <si>
    <t xml:space="preserve"> Incremento de activos financieros</t>
  </si>
  <si>
    <t xml:space="preserve">4.1.1 </t>
  </si>
  <si>
    <t xml:space="preserve"> Incremento de activos financieros corrientes</t>
  </si>
  <si>
    <t xml:space="preserve">4.1.1.1 </t>
  </si>
  <si>
    <t xml:space="preserve"> Incremento de disponibilidades</t>
  </si>
  <si>
    <t xml:space="preserve">4.1.1.1.01 </t>
  </si>
  <si>
    <t xml:space="preserve"> Incremento de disponibilidades internas</t>
  </si>
  <si>
    <t xml:space="preserve">4.1.1.2 </t>
  </si>
  <si>
    <t xml:space="preserve"> Incremento de inversiones financieras de corto plazo</t>
  </si>
  <si>
    <t xml:space="preserve">4.1.1.2.01 </t>
  </si>
  <si>
    <t xml:space="preserve"> Incremento de inversiones financieras internas de corto plazo</t>
  </si>
  <si>
    <t xml:space="preserve">4.1.1.3 </t>
  </si>
  <si>
    <t xml:space="preserve"> Incremento de cuentas por cobrar de corto plazo</t>
  </si>
  <si>
    <t xml:space="preserve">4.1.1.3.01 </t>
  </si>
  <si>
    <t xml:space="preserve"> Incremento de cuentas por cobrar internas de corto plazo</t>
  </si>
  <si>
    <t xml:space="preserve">4.1.1.5 </t>
  </si>
  <si>
    <t xml:space="preserve"> Concesión de préstamos otorgados de corto plazo</t>
  </si>
  <si>
    <t xml:space="preserve">4.1.1.5.01 </t>
  </si>
  <si>
    <t xml:space="preserve"> Concesión de préstamos internos otorgados a corto plazo</t>
  </si>
  <si>
    <t xml:space="preserve">4.1.2 </t>
  </si>
  <si>
    <t xml:space="preserve"> Incremento de activos financieros no corrientes</t>
  </si>
  <si>
    <t xml:space="preserve">4.1.2.2 </t>
  </si>
  <si>
    <t xml:space="preserve"> Incremento de documentos por cobrar de largo plazo</t>
  </si>
  <si>
    <t xml:space="preserve">4.1.2.2.02 </t>
  </si>
  <si>
    <t xml:space="preserve"> Incremento de documentos por cobrar externos de largo plazo</t>
  </si>
  <si>
    <t xml:space="preserve">4.1.2.3 </t>
  </si>
  <si>
    <t xml:space="preserve"> Compra de acciones y participaciones de capital con fines de liquidez</t>
  </si>
  <si>
    <t xml:space="preserve">4.1.2.3.01 </t>
  </si>
  <si>
    <t xml:space="preserve"> Compra de acciones y participaciones de capital de empresas públicas no financieras</t>
  </si>
  <si>
    <t xml:space="preserve">4.1.2.3.02 </t>
  </si>
  <si>
    <t xml:space="preserve"> Compra de acciones y participaciones de capital de instituciones públicas financieras</t>
  </si>
  <si>
    <t xml:space="preserve">4.1.2.3.03 </t>
  </si>
  <si>
    <t xml:space="preserve"> Compra de acciones y participaciones de capital de empresas privadas internas</t>
  </si>
  <si>
    <t xml:space="preserve">4.1.2.3.04 </t>
  </si>
  <si>
    <t xml:space="preserve"> Compra de acciones y participaciones de capital de empresas privadas externas</t>
  </si>
  <si>
    <t xml:space="preserve">4.1.2.3.05 </t>
  </si>
  <si>
    <t xml:space="preserve"> Compra de acciones y participaciones de capital de organismos e instituciones internacionales</t>
  </si>
  <si>
    <t xml:space="preserve">4.1.2.4 </t>
  </si>
  <si>
    <t xml:space="preserve"> Compra de títulos valores representativos de la deuda con fines de liquidez</t>
  </si>
  <si>
    <t xml:space="preserve">4.1.2.4.01 </t>
  </si>
  <si>
    <t xml:space="preserve"> Compra de títulos valores representativos de deuda interna con fines de liquidez</t>
  </si>
  <si>
    <t xml:space="preserve">4.1.2.6 </t>
  </si>
  <si>
    <t xml:space="preserve"> Concesión de préstamos de largo plazo con fines de liquidez</t>
  </si>
  <si>
    <t xml:space="preserve">4.1.2.6.01 </t>
  </si>
  <si>
    <t xml:space="preserve"> Concesión de préstamos internos de largo plazo con fines de liquidez</t>
  </si>
  <si>
    <t xml:space="preserve">4.1.2.9 </t>
  </si>
  <si>
    <t xml:space="preserve"> Incremento de otros activos financieros no corrientes</t>
  </si>
  <si>
    <t xml:space="preserve">4.1.2.9.01 </t>
  </si>
  <si>
    <t xml:space="preserve"> Incremento de otros activos financieros no corrientes internos</t>
  </si>
  <si>
    <t xml:space="preserve">4.1.2.9.03 </t>
  </si>
  <si>
    <t xml:space="preserve"> Prima para garantía de préstamos</t>
  </si>
  <si>
    <t xml:space="preserve">4.1.2.9.04 </t>
  </si>
  <si>
    <t xml:space="preserve"> Incremento de Instrumentos Derivados dentro de las Aplicaciones Financieras</t>
  </si>
  <si>
    <t xml:space="preserve"> Disminución de pasivos</t>
  </si>
  <si>
    <t xml:space="preserve">4.2.1 </t>
  </si>
  <si>
    <t xml:space="preserve"> Disminución de pasivos corrientes</t>
  </si>
  <si>
    <t xml:space="preserve">4.2.1.1 </t>
  </si>
  <si>
    <t xml:space="preserve"> Disminución de cuentas por pagar de corto plazo</t>
  </si>
  <si>
    <t xml:space="preserve">4.2.1.1.01 </t>
  </si>
  <si>
    <t xml:space="preserve"> Disminución de cuentas por pagar internas de corto plazo</t>
  </si>
  <si>
    <t xml:space="preserve">4.2.1.1.02 </t>
  </si>
  <si>
    <t xml:space="preserve"> Disminución de cuentas por pagar externas de corto plazo</t>
  </si>
  <si>
    <t xml:space="preserve">4.2.1.1.03 </t>
  </si>
  <si>
    <t xml:space="preserve"> Disminución de ctas. por pagar internas de corto plazo deuda administrativa</t>
  </si>
  <si>
    <t xml:space="preserve">4.2.1.1.05 </t>
  </si>
  <si>
    <t xml:space="preserve"> Disminución de ctas. por pagar internas de corto plazo sentencias condenatorias</t>
  </si>
  <si>
    <t xml:space="preserve">4.2.1.2 </t>
  </si>
  <si>
    <t xml:space="preserve"> Disminución de documentos por pagar de corto plazo</t>
  </si>
  <si>
    <t xml:space="preserve">4.2.1.2.01 </t>
  </si>
  <si>
    <t xml:space="preserve"> Disminución de documentos por pagar internas de corto plazo</t>
  </si>
  <si>
    <t xml:space="preserve">4.2.1.3 </t>
  </si>
  <si>
    <t xml:space="preserve"> Disminución de préstamos de corto plazo</t>
  </si>
  <si>
    <t xml:space="preserve">4.2.1.3.01 </t>
  </si>
  <si>
    <t xml:space="preserve"> Disminución de préstamos internos de corto plazo</t>
  </si>
  <si>
    <t xml:space="preserve">4.2.1.3.02 </t>
  </si>
  <si>
    <t xml:space="preserve"> Disminución de préstamos externos de corto plazo</t>
  </si>
  <si>
    <t xml:space="preserve">4.2.1.4 </t>
  </si>
  <si>
    <t xml:space="preserve"> Disminución de títulos valores de corto plazo</t>
  </si>
  <si>
    <t xml:space="preserve">4.2.1.4.01 </t>
  </si>
  <si>
    <t xml:space="preserve"> Disminución de títulos valores internos de corto plazo</t>
  </si>
  <si>
    <t xml:space="preserve">4.2.1.5 </t>
  </si>
  <si>
    <t xml:space="preserve"> Amortización de la porción de corto plazo de la deuda pública en títulos valores de largo plazo</t>
  </si>
  <si>
    <t xml:space="preserve">4.2.1.5.01 </t>
  </si>
  <si>
    <t xml:space="preserve"> Amortización de la porción de corto plazo de la deuda pública interna en títulos valores de largo plazo</t>
  </si>
  <si>
    <t xml:space="preserve">4.2.1.5.02 </t>
  </si>
  <si>
    <t xml:space="preserve"> Amortización de la porción de corto plazo de la deuda pública externa en títulos valores de largo plazo</t>
  </si>
  <si>
    <t xml:space="preserve">4.2.1.6 </t>
  </si>
  <si>
    <t xml:space="preserve"> Amortización de la porción de corto plazo de la deuda pública en préstamos de largo plazo</t>
  </si>
  <si>
    <t xml:space="preserve">4.2.1.6.01 </t>
  </si>
  <si>
    <t xml:space="preserve"> Amortización de la porción de corto plazo de la deuda pública interna en préstamos de largo plazo</t>
  </si>
  <si>
    <t xml:space="preserve">4.2.1.6.02 </t>
  </si>
  <si>
    <t xml:space="preserve"> Amortización de la porción de corto plazo de la deuda pública externa en préstamos de  largo plazo</t>
  </si>
  <si>
    <t xml:space="preserve">4.2.1.6.03 </t>
  </si>
  <si>
    <t xml:space="preserve"> Amortización de la porción de corto plazo de la deuda pública en préstamos de largo plazo (PETROCARIBE)</t>
  </si>
  <si>
    <t xml:space="preserve">4.2.1.9 </t>
  </si>
  <si>
    <t xml:space="preserve"> Disminución de otros pasivos de corto plazo</t>
  </si>
  <si>
    <t xml:space="preserve">4.2.1.9.01 </t>
  </si>
  <si>
    <t xml:space="preserve"> Disminución de otros pasivos internos de corto plazo</t>
  </si>
  <si>
    <t xml:space="preserve">4.2.1.9.03 </t>
  </si>
  <si>
    <t xml:space="preserve"> Disminución de otros pasivos contingentes de corto plazo</t>
  </si>
  <si>
    <t xml:space="preserve">4.2.2 </t>
  </si>
  <si>
    <t xml:space="preserve"> Disminución de pasivos no corrientes</t>
  </si>
  <si>
    <t xml:space="preserve">4.2.2.1 </t>
  </si>
  <si>
    <t xml:space="preserve"> Disminución de cuentas por pagar de largo plazo</t>
  </si>
  <si>
    <t xml:space="preserve">4.2.2.1.01 </t>
  </si>
  <si>
    <t xml:space="preserve"> Disminución de cuentas por pagar internas de largo plazo</t>
  </si>
  <si>
    <t xml:space="preserve">4.2.2.1.02 </t>
  </si>
  <si>
    <t xml:space="preserve"> Disminución de cuentas por pagar externas de largo plazo</t>
  </si>
  <si>
    <t xml:space="preserve">4.2.2.2 </t>
  </si>
  <si>
    <t xml:space="preserve"> Disminución de documentos por pagar de largo plazo</t>
  </si>
  <si>
    <t xml:space="preserve">4.2.2.2.01 </t>
  </si>
  <si>
    <t xml:space="preserve"> Disminución de documentos por pagar internos de largo plazo</t>
  </si>
  <si>
    <t xml:space="preserve">4.2.2.9 </t>
  </si>
  <si>
    <t xml:space="preserve"> Disminución de otros pasivos de largo plazo</t>
  </si>
  <si>
    <t xml:space="preserve">4.2.2.9.01 </t>
  </si>
  <si>
    <t xml:space="preserve"> Disminución de otros pasivos internos de largo plazo</t>
  </si>
  <si>
    <t xml:space="preserve">4.2.2.9.02 </t>
  </si>
  <si>
    <t xml:space="preserve"> Disminución de otros pasivos externos de largo plazo</t>
  </si>
  <si>
    <t xml:space="preserve"> Disminución de fondos de terceros</t>
  </si>
  <si>
    <t xml:space="preserve">4.3.5 </t>
  </si>
  <si>
    <t xml:space="preserve"> Disminución depósitos fondos de terceros</t>
  </si>
  <si>
    <t xml:space="preserve">4.3.5.1 </t>
  </si>
  <si>
    <t xml:space="preserve">4.3.5.1.01 </t>
  </si>
  <si>
    <t xml:space="preserve"> Disminución depósitos de empleadores</t>
  </si>
  <si>
    <t xml:space="preserve">4.3.5.1.99 </t>
  </si>
  <si>
    <t xml:space="preserve"> Disminución depósitos fondos de terceros por conceptos no identificados precedentemente (n.i.p.)</t>
  </si>
  <si>
    <t xml:space="preserve">4.3.6 </t>
  </si>
  <si>
    <t xml:space="preserve"> Contribución especial para la gestión integral de residuos</t>
  </si>
  <si>
    <t xml:space="preserve">4.3.6.1 </t>
  </si>
  <si>
    <t xml:space="preserve">4.3.6.1.01 </t>
  </si>
  <si>
    <t xml:space="preserve"> Importes a devengar por descuentos en colocaciones de títulos valores</t>
  </si>
  <si>
    <t xml:space="preserve">4.5.2 </t>
  </si>
  <si>
    <t xml:space="preserve"> Descuentos por colocación de títulos valores internos y externo de largo plazo</t>
  </si>
  <si>
    <t xml:space="preserve">4.5.2.1 </t>
  </si>
  <si>
    <t xml:space="preserve"> Descuentos por colocación de títulos valores internos y externos de largo plazo bajo la par</t>
  </si>
  <si>
    <t xml:space="preserve">4.5.2.1.01 </t>
  </si>
  <si>
    <t xml:space="preserve"> Descuentos por colocación de títulos valores internos de largo plazo bajo la par a devengar</t>
  </si>
  <si>
    <t xml:space="preserve">4.5.4 </t>
  </si>
  <si>
    <t xml:space="preserve"> Intereses corridos internos y externos en compra de títulos valores de largo plazo</t>
  </si>
  <si>
    <t xml:space="preserve">4.5.4.1 </t>
  </si>
  <si>
    <t xml:space="preserve"> Intereses corridos en compra de títulos internos y externos de deuda a largo plazo</t>
  </si>
  <si>
    <t xml:space="preserve">4.5.4.1.01 </t>
  </si>
  <si>
    <t xml:space="preserve"> Intereses corridos en compra de títulos internos de deuda a largo plazo</t>
  </si>
  <si>
    <t xml:space="preserve">4.5.4.1.02 </t>
  </si>
  <si>
    <t xml:space="preserve"> Intereses corridos en compra de títulos externos de deuda a largo plazo</t>
  </si>
  <si>
    <t xml:space="preserve"> Primas  en Recompra de Títulos y Valores</t>
  </si>
  <si>
    <t xml:space="preserve">4.6.2 </t>
  </si>
  <si>
    <t xml:space="preserve"> Primas en Recompra de Títulos Valores de Largo Plazo</t>
  </si>
  <si>
    <t xml:space="preserve">4.6.2.1 </t>
  </si>
  <si>
    <t xml:space="preserve"> Primas en Recompra de Títulos Valores Internos y Externos de Largo Plazo</t>
  </si>
  <si>
    <t xml:space="preserve">4.6.2.1.01 </t>
  </si>
  <si>
    <t xml:space="preserve"> Primas en Recompra de Títulos Valores Internos de Largo Plazo</t>
  </si>
  <si>
    <t xml:space="preserve">4.6.2.1.02 </t>
  </si>
  <si>
    <t xml:space="preserve"> Primas en Recompra de Títulos Valores Externos de Largo Plazo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</si>
</sst>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164" formatCode="_-* #,##0.00_-;\-* #,##0.00_-;_-* &quot;-&quot;??_-;_-@_-"/>
    <numFmt numFmtId="165" formatCode="#,##0.00_ ;\-#,##0.00\ "/>
    <numFmt numFmtId="166" formatCode="#,##0_ ;\-#,##0\ "/>
    <numFmt numFmtId="167" formatCode="0000"/>
    <numFmt numFmtId="168" formatCode="0.0%"/>
    <numFmt numFmtId="169" formatCode="_-[$$-409]* #,##0.00_ ;_-[$$-409]* \-#,##0.00\ ;_-[$$-409]* &quot;-&quot;??_ ;_-@_ "/>
    <numFmt numFmtId="170" formatCode="0.000"/>
    <numFmt numFmtId="171" formatCode="0.0"/>
    <numFmt numFmtId="172" formatCode="_([$$-409]* #,##0.00_);_([$$-409]* \(#,##0.00\);_([$$-409]* &quot;-&quot;??_);_(@_)"/>
    <numFmt numFmtId="173" formatCode="_(* #,##0_);_(* \(#,##0\);_(* &quot;-&quot;??_);_(@_)"/>
    <numFmt numFmtId="174" formatCode="_-* #,##0_-;\-* #,##0_-;_-* &quot;-&quot;??_-;_-@_-"/>
  </numFmts>
  <fonts count="58" x14ac:knownFonts="1">
    <font>
      <sz val="11"/>
      <color theme="1"/>
      <name val="Aptos Narrow"/>
      <family val="2"/>
      <scheme val="minor"/>
    </font>
    <font>
      <sz val="11"/>
      <color theme="1"/>
      <name val="Aptos Narrow"/>
      <family val="2"/>
      <scheme val="minor"/>
    </font>
    <font>
      <b/>
      <sz val="11"/>
      <color theme="1"/>
      <name val="Aptos Narrow"/>
      <family val="2"/>
      <scheme val="minor"/>
    </font>
    <font>
      <b/>
      <sz val="14"/>
      <color theme="0"/>
      <name val="Aptos Narrow"/>
      <family val="2"/>
      <scheme val="minor"/>
    </font>
    <font>
      <b/>
      <sz val="16"/>
      <color theme="0"/>
      <name val="Aptos Narrow"/>
      <family val="2"/>
      <scheme val="minor"/>
    </font>
    <font>
      <b/>
      <sz val="14"/>
      <color theme="1"/>
      <name val="Aptos Narrow"/>
      <family val="2"/>
      <scheme val="minor"/>
    </font>
    <font>
      <sz val="12"/>
      <color theme="1"/>
      <name val="Aptos Narrow"/>
      <family val="2"/>
      <scheme val="minor"/>
    </font>
    <font>
      <b/>
      <sz val="20"/>
      <color theme="1"/>
      <name val="Aptos Narrow"/>
      <family val="2"/>
      <scheme val="minor"/>
    </font>
    <font>
      <b/>
      <sz val="12"/>
      <color theme="8"/>
      <name val="Aptos Narrow"/>
      <family val="2"/>
      <scheme val="minor"/>
    </font>
    <font>
      <b/>
      <sz val="16"/>
      <color theme="1"/>
      <name val="Aptos Narrow"/>
      <family val="2"/>
      <scheme val="minor"/>
    </font>
    <font>
      <b/>
      <sz val="12"/>
      <color theme="1"/>
      <name val="Aptos Narrow"/>
      <family val="2"/>
      <scheme val="minor"/>
    </font>
    <font>
      <b/>
      <sz val="12"/>
      <name val="Aptos Narrow"/>
      <family val="2"/>
      <scheme val="minor"/>
    </font>
    <font>
      <i/>
      <sz val="12"/>
      <color theme="1"/>
      <name val="Aptos Narrow"/>
      <family val="2"/>
      <scheme val="minor"/>
    </font>
    <font>
      <b/>
      <sz val="11"/>
      <name val="Aptos Narrow"/>
      <family val="2"/>
      <scheme val="minor"/>
    </font>
    <font>
      <sz val="11"/>
      <color indexed="8"/>
      <name val="Aptos Narrow"/>
      <family val="2"/>
      <scheme val="minor"/>
    </font>
    <font>
      <b/>
      <sz val="12"/>
      <color indexed="8"/>
      <name val="Calibri"/>
      <family val="2"/>
    </font>
    <font>
      <sz val="9"/>
      <color indexed="8"/>
      <name val="Calibri"/>
      <family val="2"/>
    </font>
    <font>
      <sz val="11"/>
      <name val="Aptos Narrow"/>
      <family val="2"/>
      <scheme val="minor"/>
    </font>
    <font>
      <sz val="11"/>
      <color rgb="FF000000"/>
      <name val="Aptos Narrow"/>
      <family val="2"/>
      <scheme val="minor"/>
    </font>
    <font>
      <sz val="9"/>
      <color theme="1"/>
      <name val="Aptos Narrow"/>
      <family val="2"/>
      <scheme val="minor"/>
    </font>
    <font>
      <u/>
      <sz val="11"/>
      <color theme="10"/>
      <name val="Aptos Narrow"/>
      <family val="2"/>
      <scheme val="minor"/>
    </font>
    <font>
      <sz val="11"/>
      <color rgb="FF0070C0"/>
      <name val="Aptos Narrow"/>
      <family val="2"/>
      <scheme val="minor"/>
    </font>
    <font>
      <sz val="11"/>
      <color rgb="FF000000"/>
      <name val="Aptos Narrow"/>
      <family val="2"/>
    </font>
    <font>
      <sz val="12"/>
      <color rgb="FF000000"/>
      <name val="Aptos Narrow"/>
      <family val="2"/>
      <scheme val="minor"/>
    </font>
    <font>
      <b/>
      <sz val="11"/>
      <color rgb="FF000000"/>
      <name val="Aptos Narrow"/>
      <family val="2"/>
      <scheme val="minor"/>
    </font>
    <font>
      <sz val="11"/>
      <color rgb="FFFFC000"/>
      <name val="Aptos Narrow"/>
      <family val="2"/>
    </font>
    <font>
      <sz val="11"/>
      <color rgb="FFFF0000"/>
      <name val="Aptos Narrow"/>
      <family val="2"/>
      <scheme val="minor"/>
    </font>
    <font>
      <sz val="11"/>
      <color rgb="FF7030A0"/>
      <name val="Aptos Narrow"/>
      <family val="2"/>
      <scheme val="minor"/>
    </font>
    <font>
      <sz val="11"/>
      <color theme="0"/>
      <name val="Aptos Narrow"/>
      <family val="2"/>
      <scheme val="minor"/>
    </font>
    <font>
      <sz val="12"/>
      <color rgb="FF000000"/>
      <name val="Aptos Narrow"/>
      <family val="2"/>
    </font>
    <font>
      <i/>
      <sz val="12"/>
      <color rgb="FF000000"/>
      <name val="Aptos Narrow"/>
      <family val="2"/>
    </font>
    <font>
      <b/>
      <sz val="11"/>
      <color rgb="FF000000"/>
      <name val="Aptos Narrow"/>
      <family val="2"/>
    </font>
    <font>
      <sz val="11"/>
      <name val="Aptos Narrow"/>
      <family val="2"/>
    </font>
    <font>
      <sz val="12"/>
      <name val="Aptos Narrow"/>
      <family val="2"/>
      <scheme val="minor"/>
    </font>
    <font>
      <sz val="11"/>
      <color theme="1"/>
      <name val="Aptos Narrow"/>
      <family val="2"/>
    </font>
    <font>
      <b/>
      <sz val="12"/>
      <color rgb="FF000000"/>
      <name val="Aptos Narrow"/>
      <family val="2"/>
      <scheme val="minor"/>
    </font>
    <font>
      <sz val="10"/>
      <name val="Aptos Narrow"/>
      <family val="2"/>
    </font>
    <font>
      <b/>
      <sz val="12"/>
      <color rgb="FF000000"/>
      <name val="Aptos Narrow"/>
      <family val="2"/>
    </font>
    <font>
      <sz val="11"/>
      <name val="Calibri"/>
      <family val="2"/>
    </font>
    <font>
      <b/>
      <sz val="14"/>
      <color rgb="FF000000"/>
      <name val="Aptos Narrow"/>
      <family val="2"/>
      <scheme val="minor"/>
    </font>
    <font>
      <b/>
      <u val="double"/>
      <sz val="11"/>
      <color rgb="FF000000"/>
      <name val="Aptos Narrow"/>
      <family val="2"/>
      <scheme val="minor"/>
    </font>
    <font>
      <b/>
      <sz val="11"/>
      <name val="Aptos Narrow"/>
      <family val="2"/>
    </font>
    <font>
      <sz val="10"/>
      <name val="Cambria"/>
      <family val="1"/>
    </font>
    <font>
      <b/>
      <sz val="20"/>
      <color rgb="FF000000"/>
      <name val="Aptos Narrow"/>
      <family val="2"/>
    </font>
    <font>
      <b/>
      <sz val="12"/>
      <color rgb="FFA02B93"/>
      <name val="Aptos Narrow"/>
      <family val="2"/>
    </font>
    <font>
      <b/>
      <sz val="14"/>
      <color rgb="FF000000"/>
      <name val="Aptos Narrow"/>
      <family val="2"/>
    </font>
    <font>
      <b/>
      <sz val="16"/>
      <color rgb="FF000000"/>
      <name val="Aptos Narrow"/>
      <family val="2"/>
    </font>
    <font>
      <b/>
      <sz val="14"/>
      <color rgb="FFFFFFFF"/>
      <name val="Aptos Narrow"/>
      <family val="2"/>
    </font>
    <font>
      <b/>
      <sz val="12"/>
      <name val="Aptos Narrow"/>
      <family val="2"/>
    </font>
    <font>
      <b/>
      <sz val="12"/>
      <color rgb="FFE97132"/>
      <name val="Aptos Narrow"/>
      <family val="2"/>
    </font>
    <font>
      <sz val="12"/>
      <name val="Aptos Narrow"/>
      <family val="2"/>
    </font>
    <font>
      <i/>
      <sz val="11"/>
      <color theme="1"/>
      <name val="Aptos Narrow"/>
      <family val="2"/>
      <scheme val="minor"/>
    </font>
    <font>
      <i/>
      <sz val="11"/>
      <color rgb="FF000000"/>
      <name val="Aptos Narrow"/>
      <family val="2"/>
    </font>
    <font>
      <b/>
      <sz val="11"/>
      <color theme="0"/>
      <name val="Aptos Narrow"/>
      <family val="2"/>
      <scheme val="minor"/>
    </font>
    <font>
      <b/>
      <sz val="11"/>
      <color rgb="FFFFFFFF"/>
      <name val="Aptos Narrow"/>
      <family val="2"/>
      <scheme val="minor"/>
    </font>
    <font>
      <b/>
      <sz val="11"/>
      <color rgb="FFFF0000"/>
      <name val="Aptos Narrow"/>
      <family val="2"/>
      <scheme val="minor"/>
    </font>
    <font>
      <b/>
      <i/>
      <sz val="11"/>
      <color rgb="FF000000"/>
      <name val="Aptos Narrow"/>
      <scheme val="minor"/>
    </font>
    <font>
      <sz val="11"/>
      <color rgb="FF000000"/>
      <name val="Aptos Narrow"/>
      <scheme val="minor"/>
    </font>
  </fonts>
  <fills count="30">
    <fill>
      <patternFill patternType="none"/>
    </fill>
    <fill>
      <patternFill patternType="gray125"/>
    </fill>
    <fill>
      <patternFill patternType="solid">
        <fgColor theme="2" tint="-9.9978637043366805E-2"/>
        <bgColor indexed="64"/>
      </patternFill>
    </fill>
    <fill>
      <patternFill patternType="solid">
        <fgColor theme="3" tint="0.89999084444715716"/>
        <bgColor indexed="64"/>
      </patternFill>
    </fill>
    <fill>
      <patternFill patternType="solid">
        <fgColor theme="3" tint="9.9978637043366805E-2"/>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4" tint="0.79998168889431442"/>
        <bgColor theme="4" tint="0.79998168889431442"/>
      </patternFill>
    </fill>
    <fill>
      <patternFill patternType="solid">
        <fgColor rgb="FFFFFF00"/>
        <bgColor theme="4" tint="0.79998168889431442"/>
      </patternFill>
    </fill>
    <fill>
      <patternFill patternType="solid">
        <fgColor indexed="22"/>
      </patternFill>
    </fill>
    <fill>
      <patternFill patternType="solid">
        <fgColor theme="9" tint="0.39997558519241921"/>
        <bgColor indexed="64"/>
      </patternFill>
    </fill>
    <fill>
      <patternFill patternType="solid">
        <fgColor theme="0"/>
        <bgColor indexed="64"/>
      </patternFill>
    </fill>
    <fill>
      <patternFill patternType="solid">
        <fgColor rgb="FFFFFFFF"/>
        <bgColor indexed="64"/>
      </patternFill>
    </fill>
    <fill>
      <patternFill patternType="solid">
        <fgColor theme="8"/>
        <bgColor indexed="64"/>
      </patternFill>
    </fill>
    <fill>
      <patternFill patternType="solid">
        <fgColor rgb="FF94DCF8"/>
        <bgColor rgb="FF000000"/>
      </patternFill>
    </fill>
    <fill>
      <patternFill patternType="solid">
        <fgColor rgb="FF153D64"/>
        <bgColor rgb="FF000000"/>
      </patternFill>
    </fill>
    <fill>
      <patternFill patternType="solid">
        <fgColor rgb="FFADADAD"/>
        <bgColor rgb="FF000000"/>
      </patternFill>
    </fill>
    <fill>
      <patternFill patternType="solid">
        <fgColor rgb="FFFFFF00"/>
        <bgColor indexed="64"/>
      </patternFill>
    </fill>
    <fill>
      <patternFill patternType="solid">
        <fgColor rgb="FFD0D0D0"/>
        <bgColor rgb="FF000000"/>
      </patternFill>
    </fill>
    <fill>
      <patternFill patternType="solid">
        <fgColor theme="6" tint="0.79998168889431442"/>
        <bgColor indexed="64"/>
      </patternFill>
    </fill>
    <fill>
      <patternFill patternType="solid">
        <fgColor rgb="FFFFFFFF"/>
        <bgColor rgb="FF000000"/>
      </patternFill>
    </fill>
    <fill>
      <patternFill patternType="solid">
        <fgColor rgb="FF51647D"/>
        <bgColor rgb="FF000000"/>
      </patternFill>
    </fill>
    <fill>
      <patternFill patternType="solid">
        <fgColor rgb="FF00B0F0"/>
        <bgColor indexed="64"/>
      </patternFill>
    </fill>
    <fill>
      <patternFill patternType="solid">
        <fgColor rgb="FF002060"/>
        <bgColor indexed="64"/>
      </patternFill>
    </fill>
    <fill>
      <patternFill patternType="solid">
        <fgColor theme="3" tint="0.89999084444715716"/>
        <bgColor rgb="FF000000"/>
      </patternFill>
    </fill>
    <fill>
      <patternFill patternType="solid">
        <fgColor theme="5" tint="0.79998168889431442"/>
        <bgColor rgb="FF000000"/>
      </patternFill>
    </fill>
    <fill>
      <patternFill patternType="solid">
        <fgColor theme="6" tint="0.79998168889431442"/>
        <bgColor rgb="FF000000"/>
      </patternFill>
    </fill>
    <fill>
      <patternFill patternType="solid">
        <fgColor theme="9" tint="0.79998168889431442"/>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top style="thin">
        <color indexed="64"/>
      </top>
      <bottom style="thin">
        <color indexed="64"/>
      </bottom>
      <diagonal/>
    </border>
    <border>
      <left/>
      <right/>
      <top/>
      <bottom style="thin">
        <color theme="4" tint="0.39997558519241921"/>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style="thin">
        <color rgb="FF000000"/>
      </right>
      <top/>
      <bottom/>
      <diagonal/>
    </border>
  </borders>
  <cellStyleXfs count="5">
    <xf numFmtId="0" fontId="0" fillId="0" borderId="0"/>
    <xf numFmtId="164" fontId="1" fillId="0" borderId="0" applyFont="0" applyFill="0" applyBorder="0" applyAlignment="0" applyProtection="0"/>
    <xf numFmtId="0" fontId="14" fillId="0" borderId="0"/>
    <xf numFmtId="9" fontId="1" fillId="0" borderId="0" applyFont="0" applyFill="0" applyBorder="0" applyAlignment="0" applyProtection="0"/>
    <xf numFmtId="0" fontId="20" fillId="0" borderId="0" applyNumberFormat="0" applyFill="0" applyBorder="0" applyAlignment="0" applyProtection="0"/>
  </cellStyleXfs>
  <cellXfs count="796">
    <xf numFmtId="0" fontId="0" fillId="0" borderId="0" xfId="0"/>
    <xf numFmtId="0" fontId="17" fillId="0" borderId="1" xfId="0" applyFont="1" applyBorder="1" applyAlignment="1">
      <alignment horizontal="left" vertical="center" wrapText="1"/>
    </xf>
    <xf numFmtId="0" fontId="0" fillId="0" borderId="0" xfId="0" applyAlignment="1">
      <alignment vertical="center" wrapText="1"/>
    </xf>
    <xf numFmtId="0" fontId="0" fillId="0" borderId="1" xfId="0" applyBorder="1" applyAlignment="1">
      <alignment vertical="center" wrapText="1"/>
    </xf>
    <xf numFmtId="0" fontId="0" fillId="0" borderId="1" xfId="0" applyBorder="1" applyAlignment="1">
      <alignment horizontal="center" vertical="center" wrapText="1"/>
    </xf>
    <xf numFmtId="164" fontId="0" fillId="0" borderId="1" xfId="1" applyFont="1" applyBorder="1" applyAlignment="1">
      <alignment horizontal="center" vertical="center" wrapText="1"/>
    </xf>
    <xf numFmtId="0" fontId="0" fillId="0" borderId="1" xfId="0" applyBorder="1" applyAlignment="1">
      <alignment horizontal="left" vertical="center" wrapText="1"/>
    </xf>
    <xf numFmtId="0" fontId="2" fillId="2" borderId="1" xfId="0" applyFont="1" applyFill="1" applyBorder="1" applyAlignment="1">
      <alignment horizontal="left" vertical="center" wrapText="1"/>
    </xf>
    <xf numFmtId="0" fontId="2" fillId="3"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0" borderId="1" xfId="0" applyFont="1" applyBorder="1" applyAlignment="1">
      <alignment vertical="center" wrapText="1"/>
    </xf>
    <xf numFmtId="0" fontId="2" fillId="2" borderId="1" xfId="0" applyFont="1" applyFill="1" applyBorder="1" applyAlignment="1">
      <alignment vertical="center" wrapText="1"/>
    </xf>
    <xf numFmtId="0" fontId="2" fillId="0" borderId="0" xfId="0" applyFont="1" applyAlignment="1">
      <alignment horizontal="center" vertical="center" wrapText="1"/>
    </xf>
    <xf numFmtId="0" fontId="0" fillId="0" borderId="0" xfId="0" applyAlignment="1">
      <alignment wrapText="1"/>
    </xf>
    <xf numFmtId="0" fontId="0" fillId="0" borderId="0" xfId="0" applyAlignment="1">
      <alignment horizontal="left" vertical="center" wrapText="1"/>
    </xf>
    <xf numFmtId="0" fontId="2" fillId="0" borderId="0" xfId="0" applyFont="1" applyAlignment="1">
      <alignment horizontal="left" vertical="center" wrapText="1"/>
    </xf>
    <xf numFmtId="0" fontId="2" fillId="0" borderId="1" xfId="0" applyFont="1" applyBorder="1" applyAlignment="1">
      <alignment horizontal="left" vertical="center" wrapText="1"/>
    </xf>
    <xf numFmtId="0" fontId="2" fillId="0" borderId="0" xfId="0" applyFont="1" applyAlignment="1">
      <alignment vertical="center" wrapText="1"/>
    </xf>
    <xf numFmtId="0" fontId="0" fillId="0" borderId="2" xfId="0" applyBorder="1" applyAlignment="1">
      <alignment horizontal="center" vertical="center" wrapText="1"/>
    </xf>
    <xf numFmtId="0" fontId="0" fillId="0" borderId="2" xfId="0" applyBorder="1" applyAlignment="1">
      <alignment horizontal="left" vertical="center" wrapText="1"/>
    </xf>
    <xf numFmtId="0" fontId="2" fillId="3"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3" xfId="0" applyFont="1" applyFill="1" applyBorder="1" applyAlignment="1">
      <alignment horizontal="left" vertical="center" wrapText="1"/>
    </xf>
    <xf numFmtId="0" fontId="2" fillId="0" borderId="0" xfId="0" applyFont="1"/>
    <xf numFmtId="0" fontId="0" fillId="0" borderId="0" xfId="0" applyAlignment="1">
      <alignment vertical="center"/>
    </xf>
    <xf numFmtId="0" fontId="2" fillId="3" borderId="13" xfId="0" applyFont="1" applyFill="1" applyBorder="1" applyAlignment="1">
      <alignment horizontal="center" vertical="center" wrapText="1"/>
    </xf>
    <xf numFmtId="0" fontId="2" fillId="7" borderId="4" xfId="0" applyFont="1" applyFill="1" applyBorder="1" applyAlignment="1">
      <alignment horizontal="left" vertical="center" wrapText="1"/>
    </xf>
    <xf numFmtId="0" fontId="2" fillId="7" borderId="6" xfId="0" applyFont="1" applyFill="1" applyBorder="1" applyAlignment="1">
      <alignment horizontal="left" vertical="center" wrapText="1"/>
    </xf>
    <xf numFmtId="0" fontId="0" fillId="8" borderId="0" xfId="0" applyFill="1"/>
    <xf numFmtId="0" fontId="2" fillId="0" borderId="0" xfId="0" applyFont="1" applyAlignment="1">
      <alignment horizontal="center" vertical="center"/>
    </xf>
    <xf numFmtId="0" fontId="0" fillId="0" borderId="0" xfId="0" applyAlignment="1">
      <alignment horizontal="center" vertical="center" wrapText="1"/>
    </xf>
    <xf numFmtId="165" fontId="1" fillId="0" borderId="1" xfId="1" applyNumberFormat="1" applyFont="1" applyBorder="1" applyAlignment="1">
      <alignment horizontal="center" vertical="center" wrapText="1"/>
    </xf>
    <xf numFmtId="166" fontId="1" fillId="0" borderId="1" xfId="1" applyNumberFormat="1" applyFont="1" applyBorder="1" applyAlignment="1">
      <alignment horizontal="center" vertical="center" wrapText="1"/>
    </xf>
    <xf numFmtId="0" fontId="2" fillId="9" borderId="16" xfId="0" applyFont="1" applyFill="1" applyBorder="1"/>
    <xf numFmtId="0" fontId="2" fillId="10" borderId="16" xfId="0" applyFont="1" applyFill="1" applyBorder="1"/>
    <xf numFmtId="0" fontId="2" fillId="10" borderId="0" xfId="0" applyFont="1" applyFill="1"/>
    <xf numFmtId="0" fontId="2" fillId="0" borderId="16" xfId="0" applyFont="1" applyBorder="1"/>
    <xf numFmtId="0" fontId="6" fillId="0" borderId="0" xfId="0" applyFont="1" applyAlignment="1">
      <alignment vertical="center" wrapText="1"/>
    </xf>
    <xf numFmtId="0" fontId="8" fillId="5" borderId="0" xfId="0" applyFont="1" applyFill="1" applyAlignment="1">
      <alignment vertical="center" wrapText="1"/>
    </xf>
    <xf numFmtId="0" fontId="6" fillId="0" borderId="1" xfId="0" applyFont="1" applyBorder="1" applyAlignment="1">
      <alignment vertical="center" wrapText="1"/>
    </xf>
    <xf numFmtId="0" fontId="10" fillId="6" borderId="1" xfId="0" applyFont="1" applyFill="1" applyBorder="1" applyAlignment="1">
      <alignment horizontal="center" vertical="center" wrapText="1"/>
    </xf>
    <xf numFmtId="0" fontId="10" fillId="0" borderId="1" xfId="0" applyFont="1" applyBorder="1" applyAlignment="1">
      <alignment vertical="center" wrapText="1"/>
    </xf>
    <xf numFmtId="0" fontId="11" fillId="0" borderId="1" xfId="0" applyFont="1" applyBorder="1" applyAlignment="1">
      <alignment vertical="center" wrapText="1"/>
    </xf>
    <xf numFmtId="0" fontId="10" fillId="0" borderId="12" xfId="0" applyFont="1" applyBorder="1" applyAlignment="1">
      <alignment horizontal="center" vertical="center" wrapText="1"/>
    </xf>
    <xf numFmtId="0" fontId="10" fillId="0" borderId="1" xfId="0" applyFont="1" applyBorder="1" applyAlignment="1">
      <alignment horizontal="center" vertical="center" wrapText="1"/>
    </xf>
    <xf numFmtId="0" fontId="6" fillId="0" borderId="1" xfId="0" applyFont="1" applyBorder="1" applyAlignment="1">
      <alignment horizontal="center" vertical="center" wrapText="1"/>
    </xf>
    <xf numFmtId="0" fontId="2" fillId="0" borderId="1" xfId="0" applyFont="1" applyBorder="1" applyAlignment="1">
      <alignment horizontal="center" vertical="center" wrapText="1"/>
    </xf>
    <xf numFmtId="0" fontId="2" fillId="7" borderId="1" xfId="0" applyFont="1" applyFill="1" applyBorder="1" applyAlignment="1">
      <alignment horizontal="center" vertical="center" wrapText="1"/>
    </xf>
    <xf numFmtId="49" fontId="15" fillId="11" borderId="1" xfId="2" applyNumberFormat="1" applyFont="1" applyFill="1" applyBorder="1" applyAlignment="1">
      <alignment horizontal="left"/>
    </xf>
    <xf numFmtId="49" fontId="16" fillId="0" borderId="0" xfId="2" applyNumberFormat="1" applyFont="1" applyAlignment="1">
      <alignment horizontal="left"/>
    </xf>
    <xf numFmtId="0" fontId="13" fillId="3" borderId="1" xfId="0" applyFont="1" applyFill="1" applyBorder="1" applyAlignment="1">
      <alignment horizontal="center" vertical="center" wrapText="1"/>
    </xf>
    <xf numFmtId="167" fontId="0" fillId="0" borderId="0" xfId="0" applyNumberFormat="1"/>
    <xf numFmtId="0" fontId="0" fillId="0" borderId="0" xfId="0" applyAlignment="1">
      <alignment horizontal="left" vertical="center"/>
    </xf>
    <xf numFmtId="0" fontId="0" fillId="0" borderId="1" xfId="0" applyBorder="1" applyAlignment="1">
      <alignment horizontal="left" vertical="center" wrapText="1" indent="3"/>
    </xf>
    <xf numFmtId="168" fontId="0" fillId="0" borderId="1" xfId="3" applyNumberFormat="1" applyFont="1" applyBorder="1" applyAlignment="1">
      <alignment horizontal="center" vertical="center" wrapText="1"/>
    </xf>
    <xf numFmtId="9" fontId="0" fillId="0" borderId="2" xfId="0" applyNumberFormat="1" applyBorder="1" applyAlignment="1">
      <alignment horizontal="center" vertical="center" wrapText="1"/>
    </xf>
    <xf numFmtId="3" fontId="0" fillId="0" borderId="1" xfId="0" applyNumberFormat="1" applyBorder="1" applyAlignment="1">
      <alignment horizontal="center" vertical="center" wrapText="1"/>
    </xf>
    <xf numFmtId="3" fontId="0" fillId="0" borderId="0" xfId="0" applyNumberFormat="1" applyAlignment="1">
      <alignment horizontal="left" vertical="center" wrapText="1"/>
    </xf>
    <xf numFmtId="0" fontId="0" fillId="0" borderId="13" xfId="0" applyBorder="1" applyAlignment="1">
      <alignment vertical="center" wrapText="1"/>
    </xf>
    <xf numFmtId="2" fontId="2" fillId="0" borderId="1" xfId="0" applyNumberFormat="1" applyFont="1" applyBorder="1" applyAlignment="1">
      <alignment horizontal="center" vertical="center" wrapText="1"/>
    </xf>
    <xf numFmtId="165" fontId="2" fillId="0" borderId="1" xfId="0" applyNumberFormat="1" applyFont="1" applyBorder="1" applyAlignment="1">
      <alignment horizontal="center" vertical="center" wrapText="1"/>
    </xf>
    <xf numFmtId="165" fontId="0" fillId="0" borderId="0" xfId="0" applyNumberFormat="1" applyAlignment="1">
      <alignment vertical="center" wrapText="1"/>
    </xf>
    <xf numFmtId="0" fontId="0" fillId="0" borderId="13" xfId="0" applyBorder="1" applyAlignment="1">
      <alignment horizontal="center" vertical="center" wrapText="1"/>
    </xf>
    <xf numFmtId="0" fontId="0" fillId="0" borderId="3" xfId="0" applyBorder="1" applyAlignment="1">
      <alignment horizontal="center" vertical="center" wrapText="1"/>
    </xf>
    <xf numFmtId="0" fontId="0" fillId="0" borderId="12" xfId="0" applyBorder="1" applyAlignment="1">
      <alignment horizontal="center" vertical="center" wrapText="1"/>
    </xf>
    <xf numFmtId="0" fontId="0" fillId="0" borderId="20" xfId="0" applyBorder="1" applyAlignment="1">
      <alignment horizontal="center" vertical="center" wrapText="1"/>
    </xf>
    <xf numFmtId="0" fontId="0" fillId="0" borderId="20" xfId="0" applyBorder="1" applyAlignment="1">
      <alignment horizontal="left" vertical="center" wrapText="1"/>
    </xf>
    <xf numFmtId="0" fontId="0" fillId="0" borderId="20" xfId="0" applyBorder="1" applyAlignment="1">
      <alignment vertical="center" wrapText="1"/>
    </xf>
    <xf numFmtId="0" fontId="20" fillId="0" borderId="1" xfId="4" applyBorder="1" applyAlignment="1">
      <alignment vertical="center" wrapText="1"/>
    </xf>
    <xf numFmtId="0" fontId="20" fillId="0" borderId="20" xfId="4" applyBorder="1" applyAlignment="1">
      <alignment vertical="center" wrapText="1"/>
    </xf>
    <xf numFmtId="0" fontId="17" fillId="0" borderId="1" xfId="0" applyFont="1" applyBorder="1" applyAlignment="1">
      <alignment vertical="center" wrapText="1"/>
    </xf>
    <xf numFmtId="169" fontId="0" fillId="0" borderId="1" xfId="1" applyNumberFormat="1" applyFont="1" applyBorder="1" applyAlignment="1">
      <alignment horizontal="center" vertical="center" wrapText="1"/>
    </xf>
    <xf numFmtId="0" fontId="20" fillId="0" borderId="3" xfId="4" applyBorder="1" applyAlignment="1">
      <alignment vertical="center" wrapText="1"/>
    </xf>
    <xf numFmtId="0" fontId="20" fillId="0" borderId="1" xfId="4" applyBorder="1" applyAlignment="1">
      <alignment horizontal="left" vertical="center" wrapText="1"/>
    </xf>
    <xf numFmtId="0" fontId="17" fillId="0" borderId="1" xfId="0" applyFont="1" applyBorder="1" applyAlignment="1">
      <alignment horizontal="center" vertical="center" wrapText="1"/>
    </xf>
    <xf numFmtId="10" fontId="0" fillId="0" borderId="1" xfId="0" applyNumberFormat="1" applyBorder="1" applyAlignment="1">
      <alignment horizontal="center" vertical="center" wrapText="1"/>
    </xf>
    <xf numFmtId="168" fontId="0" fillId="13" borderId="1" xfId="0" applyNumberFormat="1" applyFill="1" applyBorder="1" applyAlignment="1">
      <alignment horizontal="center" vertical="center" wrapText="1"/>
    </xf>
    <xf numFmtId="10" fontId="0" fillId="13" borderId="1" xfId="0" applyNumberFormat="1" applyFill="1" applyBorder="1" applyAlignment="1">
      <alignment horizontal="center" vertical="center" wrapText="1"/>
    </xf>
    <xf numFmtId="0" fontId="0" fillId="13" borderId="1" xfId="0" applyFill="1" applyBorder="1" applyAlignment="1">
      <alignment horizontal="center" vertical="center" wrapText="1"/>
    </xf>
    <xf numFmtId="168" fontId="0" fillId="0" borderId="1" xfId="0" applyNumberFormat="1" applyBorder="1" applyAlignment="1">
      <alignment horizontal="center" vertical="center" wrapText="1"/>
    </xf>
    <xf numFmtId="0" fontId="0" fillId="0" borderId="20" xfId="0" applyBorder="1" applyAlignment="1">
      <alignment horizontal="center" vertical="center"/>
    </xf>
    <xf numFmtId="0" fontId="0" fillId="0" borderId="20" xfId="0" applyBorder="1" applyAlignment="1">
      <alignment vertical="center"/>
    </xf>
    <xf numFmtId="0" fontId="0" fillId="0" borderId="21" xfId="0" applyBorder="1" applyAlignment="1">
      <alignment vertical="center"/>
    </xf>
    <xf numFmtId="0" fontId="0" fillId="0" borderId="3" xfId="0" applyBorder="1" applyAlignment="1">
      <alignment vertical="center" wrapText="1"/>
    </xf>
    <xf numFmtId="0" fontId="18" fillId="0" borderId="20" xfId="0" applyFont="1" applyBorder="1" applyAlignment="1">
      <alignment vertical="center" wrapText="1"/>
    </xf>
    <xf numFmtId="0" fontId="0" fillId="0" borderId="12" xfId="0" applyBorder="1" applyAlignment="1">
      <alignment vertical="center" wrapText="1"/>
    </xf>
    <xf numFmtId="169" fontId="0" fillId="0" borderId="0" xfId="0" applyNumberFormat="1" applyAlignment="1">
      <alignment vertical="center" wrapText="1"/>
    </xf>
    <xf numFmtId="0" fontId="2" fillId="3" borderId="1" xfId="0" applyFont="1" applyFill="1" applyBorder="1" applyAlignment="1">
      <alignment horizontal="center" vertical="center"/>
    </xf>
    <xf numFmtId="0" fontId="21" fillId="0" borderId="1" xfId="0" applyFont="1" applyBorder="1" applyAlignment="1">
      <alignment vertical="center" wrapText="1"/>
    </xf>
    <xf numFmtId="0" fontId="0" fillId="0" borderId="1" xfId="0" applyBorder="1" applyAlignment="1">
      <alignment vertical="center"/>
    </xf>
    <xf numFmtId="0" fontId="22" fillId="0" borderId="1" xfId="0" applyFont="1" applyBorder="1" applyAlignment="1">
      <alignment vertical="center" wrapText="1"/>
    </xf>
    <xf numFmtId="0" fontId="20" fillId="0" borderId="13" xfId="4" applyBorder="1" applyAlignment="1">
      <alignment vertical="center" wrapText="1"/>
    </xf>
    <xf numFmtId="0" fontId="18" fillId="0" borderId="1" xfId="0" applyFont="1" applyBorder="1" applyAlignment="1">
      <alignment vertical="center" wrapText="1"/>
    </xf>
    <xf numFmtId="0" fontId="0" fillId="13" borderId="1" xfId="0" applyFill="1" applyBorder="1" applyAlignment="1">
      <alignment vertical="center" wrapText="1"/>
    </xf>
    <xf numFmtId="170" fontId="0" fillId="0" borderId="1" xfId="3" applyNumberFormat="1" applyFont="1" applyBorder="1" applyAlignment="1">
      <alignment horizontal="center" vertical="center" wrapText="1"/>
    </xf>
    <xf numFmtId="0" fontId="0" fillId="0" borderId="13" xfId="0" applyBorder="1" applyAlignment="1">
      <alignment horizontal="left" vertical="center" wrapText="1"/>
    </xf>
    <xf numFmtId="0" fontId="20" fillId="0" borderId="20" xfId="4" applyBorder="1" applyAlignment="1">
      <alignment horizontal="left" vertical="center" wrapText="1"/>
    </xf>
    <xf numFmtId="0" fontId="2" fillId="2" borderId="20" xfId="0" applyFont="1" applyFill="1" applyBorder="1" applyAlignment="1">
      <alignment vertical="center" wrapText="1"/>
    </xf>
    <xf numFmtId="0" fontId="2" fillId="0" borderId="20" xfId="0" applyFont="1" applyBorder="1" applyAlignment="1">
      <alignment vertical="center" wrapText="1"/>
    </xf>
    <xf numFmtId="0" fontId="2" fillId="3" borderId="20" xfId="0" applyFont="1" applyFill="1" applyBorder="1" applyAlignment="1">
      <alignment horizontal="center" vertical="center" wrapText="1"/>
    </xf>
    <xf numFmtId="0" fontId="18" fillId="0" borderId="1" xfId="0" applyFont="1" applyBorder="1" applyAlignment="1">
      <alignment horizontal="left" vertical="center" wrapText="1"/>
    </xf>
    <xf numFmtId="0" fontId="22" fillId="0" borderId="1" xfId="0" applyFont="1" applyBorder="1" applyAlignment="1">
      <alignment horizontal="left" vertical="center" wrapText="1"/>
    </xf>
    <xf numFmtId="0" fontId="18" fillId="0" borderId="0" xfId="0" applyFont="1" applyAlignment="1">
      <alignment vertical="center" wrapText="1"/>
    </xf>
    <xf numFmtId="0" fontId="22" fillId="0" borderId="1" xfId="0" applyFont="1" applyBorder="1" applyAlignment="1">
      <alignment horizontal="center" vertical="center" wrapText="1"/>
    </xf>
    <xf numFmtId="0" fontId="18" fillId="0" borderId="1" xfId="0" applyFont="1" applyBorder="1" applyAlignment="1">
      <alignment horizontal="center" vertical="center" wrapText="1"/>
    </xf>
    <xf numFmtId="9" fontId="18" fillId="0" borderId="2" xfId="0" applyNumberFormat="1" applyFont="1" applyBorder="1" applyAlignment="1">
      <alignment horizontal="center" vertical="center" wrapText="1"/>
    </xf>
    <xf numFmtId="0" fontId="18" fillId="0" borderId="2" xfId="0" applyFont="1" applyBorder="1" applyAlignment="1">
      <alignment horizontal="left" vertical="center" wrapText="1"/>
    </xf>
    <xf numFmtId="0" fontId="18" fillId="0" borderId="0" xfId="0" applyFont="1" applyAlignment="1">
      <alignment horizontal="left" vertical="center" wrapText="1"/>
    </xf>
    <xf numFmtId="10" fontId="18" fillId="0" borderId="2" xfId="0" applyNumberFormat="1" applyFont="1" applyBorder="1" applyAlignment="1">
      <alignment horizontal="center" vertical="center" wrapText="1"/>
    </xf>
    <xf numFmtId="0" fontId="18" fillId="0" borderId="1" xfId="0" applyFont="1" applyBorder="1" applyAlignment="1">
      <alignment horizontal="left" vertical="center"/>
    </xf>
    <xf numFmtId="0" fontId="24" fillId="0" borderId="0" xfId="0" applyFont="1" applyAlignment="1">
      <alignment horizontal="center" vertical="center" wrapText="1"/>
    </xf>
    <xf numFmtId="0" fontId="0" fillId="13" borderId="1" xfId="0" applyFill="1" applyBorder="1" applyAlignment="1">
      <alignment horizontal="left" vertical="center" wrapText="1"/>
    </xf>
    <xf numFmtId="0" fontId="18" fillId="0" borderId="20" xfId="0" applyFont="1" applyBorder="1" applyAlignment="1">
      <alignment horizontal="left" vertical="center" wrapText="1"/>
    </xf>
    <xf numFmtId="0" fontId="18" fillId="0" borderId="20" xfId="0" applyFont="1" applyBorder="1" applyAlignment="1">
      <alignment horizontal="center" vertical="center" wrapText="1"/>
    </xf>
    <xf numFmtId="0" fontId="25" fillId="0" borderId="0" xfId="0" applyFont="1" applyAlignment="1">
      <alignment horizontal="left" vertical="center" wrapText="1"/>
    </xf>
    <xf numFmtId="0" fontId="22" fillId="0" borderId="13" xfId="0" applyFont="1" applyBorder="1" applyAlignment="1">
      <alignment vertical="center" wrapText="1"/>
    </xf>
    <xf numFmtId="0" fontId="22" fillId="0" borderId="20" xfId="0" applyFont="1" applyBorder="1" applyAlignment="1">
      <alignment vertical="center" wrapText="1"/>
    </xf>
    <xf numFmtId="0" fontId="22" fillId="0" borderId="2" xfId="0" applyFont="1" applyBorder="1" applyAlignment="1">
      <alignment vertical="center" wrapText="1"/>
    </xf>
    <xf numFmtId="0" fontId="22" fillId="0" borderId="0" xfId="0" applyFont="1" applyAlignment="1">
      <alignment vertical="center" wrapText="1"/>
    </xf>
    <xf numFmtId="0" fontId="0" fillId="0" borderId="10" xfId="0" applyBorder="1" applyAlignment="1">
      <alignment horizontal="left" vertical="center" wrapText="1"/>
    </xf>
    <xf numFmtId="0" fontId="20" fillId="0" borderId="2" xfId="4" applyBorder="1" applyAlignment="1">
      <alignment horizontal="left" vertical="center" wrapText="1"/>
    </xf>
    <xf numFmtId="0" fontId="22" fillId="0" borderId="10" xfId="0" applyFont="1" applyBorder="1" applyAlignment="1">
      <alignment vertical="center" wrapText="1"/>
    </xf>
    <xf numFmtId="0" fontId="22" fillId="0" borderId="19" xfId="0" applyFont="1" applyBorder="1" applyAlignment="1">
      <alignment vertical="center" wrapText="1"/>
    </xf>
    <xf numFmtId="0" fontId="0" fillId="0" borderId="11" xfId="0" applyBorder="1" applyAlignment="1">
      <alignment horizontal="center" vertical="center" wrapText="1"/>
    </xf>
    <xf numFmtId="0" fontId="18" fillId="0" borderId="22" xfId="0" applyFont="1" applyBorder="1" applyAlignment="1">
      <alignment horizontal="center" vertical="center" wrapText="1"/>
    </xf>
    <xf numFmtId="0" fontId="18" fillId="0" borderId="22" xfId="0" applyFont="1" applyBorder="1" applyAlignment="1">
      <alignment vertical="center" wrapText="1"/>
    </xf>
    <xf numFmtId="0" fontId="18" fillId="0" borderId="22" xfId="0" applyFont="1" applyBorder="1" applyAlignment="1">
      <alignment horizontal="left" vertical="center" wrapText="1"/>
    </xf>
    <xf numFmtId="10" fontId="0" fillId="0" borderId="2" xfId="0" applyNumberFormat="1" applyBorder="1" applyAlignment="1">
      <alignment horizontal="center" vertical="center" wrapText="1"/>
    </xf>
    <xf numFmtId="0" fontId="20" fillId="0" borderId="13" xfId="4" applyBorder="1" applyAlignment="1">
      <alignment horizontal="left" vertical="center" wrapText="1"/>
    </xf>
    <xf numFmtId="0" fontId="21" fillId="0" borderId="3" xfId="0" applyFont="1" applyBorder="1" applyAlignment="1">
      <alignment vertical="center" wrapText="1"/>
    </xf>
    <xf numFmtId="0" fontId="20" fillId="0" borderId="1" xfId="4" applyFill="1" applyBorder="1" applyAlignment="1">
      <alignment horizontal="left" vertical="center" wrapText="1"/>
    </xf>
    <xf numFmtId="0" fontId="27" fillId="0" borderId="0" xfId="0" applyFont="1" applyAlignment="1">
      <alignment horizontal="left" vertical="center" wrapText="1"/>
    </xf>
    <xf numFmtId="0" fontId="27" fillId="0" borderId="1" xfId="0" applyFont="1" applyBorder="1" applyAlignment="1">
      <alignment horizontal="center" vertical="center" wrapText="1"/>
    </xf>
    <xf numFmtId="0" fontId="27" fillId="0" borderId="1" xfId="0" applyFont="1" applyBorder="1" applyAlignment="1">
      <alignment vertical="center" wrapText="1"/>
    </xf>
    <xf numFmtId="10" fontId="18" fillId="0" borderId="0" xfId="3" applyNumberFormat="1" applyFont="1" applyAlignment="1">
      <alignment horizontal="left" vertical="center" wrapText="1"/>
    </xf>
    <xf numFmtId="0" fontId="20" fillId="0" borderId="2" xfId="4" applyFill="1" applyBorder="1" applyAlignment="1">
      <alignment horizontal="left" vertical="center" wrapText="1"/>
    </xf>
    <xf numFmtId="0" fontId="22" fillId="0" borderId="0" xfId="0" applyFont="1" applyAlignment="1">
      <alignment vertical="center"/>
    </xf>
    <xf numFmtId="0" fontId="26" fillId="0" borderId="1" xfId="0" applyFont="1" applyBorder="1" applyAlignment="1">
      <alignment horizontal="left" vertical="center" wrapText="1"/>
    </xf>
    <xf numFmtId="0" fontId="18" fillId="13" borderId="20" xfId="0" applyFont="1" applyFill="1" applyBorder="1" applyAlignment="1">
      <alignment vertical="center" wrapText="1"/>
    </xf>
    <xf numFmtId="0" fontId="18" fillId="13" borderId="1" xfId="0" applyFont="1" applyFill="1" applyBorder="1" applyAlignment="1">
      <alignment horizontal="center" vertical="center" wrapText="1"/>
    </xf>
    <xf numFmtId="0" fontId="26" fillId="13" borderId="1" xfId="0" applyFont="1" applyFill="1" applyBorder="1" applyAlignment="1">
      <alignment horizontal="left" vertical="center" wrapText="1"/>
    </xf>
    <xf numFmtId="0" fontId="18" fillId="13" borderId="1" xfId="0" applyFont="1" applyFill="1" applyBorder="1" applyAlignment="1">
      <alignment horizontal="left" vertical="center" wrapText="1"/>
    </xf>
    <xf numFmtId="10" fontId="18" fillId="13" borderId="1" xfId="0" applyNumberFormat="1" applyFont="1" applyFill="1" applyBorder="1" applyAlignment="1">
      <alignment horizontal="center" vertical="center" wrapText="1"/>
    </xf>
    <xf numFmtId="0" fontId="0" fillId="13" borderId="2" xfId="0" applyFill="1" applyBorder="1" applyAlignment="1">
      <alignment horizontal="center" vertical="center" wrapText="1"/>
    </xf>
    <xf numFmtId="0" fontId="18" fillId="13" borderId="2" xfId="0" applyFont="1" applyFill="1" applyBorder="1" applyAlignment="1">
      <alignment horizontal="left" vertical="center" wrapText="1"/>
    </xf>
    <xf numFmtId="0" fontId="18" fillId="13" borderId="0" xfId="0" applyFont="1" applyFill="1" applyAlignment="1">
      <alignment horizontal="left" vertical="center" wrapText="1"/>
    </xf>
    <xf numFmtId="0" fontId="18" fillId="0" borderId="13" xfId="0" applyFont="1" applyBorder="1" applyAlignment="1">
      <alignment horizontal="left" vertical="center" wrapText="1"/>
    </xf>
    <xf numFmtId="0" fontId="18" fillId="0" borderId="13" xfId="0" applyFont="1" applyBorder="1" applyAlignment="1">
      <alignment horizontal="center" vertical="center" wrapText="1"/>
    </xf>
    <xf numFmtId="10" fontId="18" fillId="0" borderId="13" xfId="0" applyNumberFormat="1" applyFont="1" applyBorder="1" applyAlignment="1">
      <alignment horizontal="center" vertical="center" wrapText="1"/>
    </xf>
    <xf numFmtId="10" fontId="6" fillId="0" borderId="12" xfId="0" applyNumberFormat="1" applyFont="1" applyBorder="1" applyAlignment="1">
      <alignment horizontal="center" vertical="center" wrapText="1"/>
    </xf>
    <xf numFmtId="0" fontId="0" fillId="0" borderId="2" xfId="0" applyBorder="1" applyAlignment="1">
      <alignment vertical="center" wrapText="1"/>
    </xf>
    <xf numFmtId="3" fontId="22" fillId="0" borderId="1" xfId="0" applyNumberFormat="1" applyFont="1" applyBorder="1" applyAlignment="1">
      <alignment horizontal="center" vertical="center" wrapText="1"/>
    </xf>
    <xf numFmtId="0" fontId="0" fillId="0" borderId="19" xfId="0" applyBorder="1" applyAlignment="1">
      <alignment vertical="center" wrapText="1"/>
    </xf>
    <xf numFmtId="0" fontId="0" fillId="0" borderId="10" xfId="0" applyBorder="1" applyAlignment="1">
      <alignment vertical="center" wrapText="1"/>
    </xf>
    <xf numFmtId="0" fontId="20" fillId="0" borderId="13" xfId="4" applyFill="1" applyBorder="1" applyAlignment="1">
      <alignment horizontal="left" vertical="center" wrapText="1"/>
    </xf>
    <xf numFmtId="171" fontId="18" fillId="0" borderId="1" xfId="0" applyNumberFormat="1" applyFont="1" applyBorder="1" applyAlignment="1">
      <alignment horizontal="center" vertical="center" wrapText="1"/>
    </xf>
    <xf numFmtId="171" fontId="0" fillId="0" borderId="1" xfId="0" applyNumberFormat="1" applyBorder="1" applyAlignment="1">
      <alignment horizontal="center" vertical="center" wrapText="1"/>
    </xf>
    <xf numFmtId="171" fontId="0" fillId="0" borderId="13" xfId="0" applyNumberFormat="1" applyBorder="1" applyAlignment="1">
      <alignment horizontal="center" vertical="center" wrapText="1"/>
    </xf>
    <xf numFmtId="1" fontId="18" fillId="0" borderId="1" xfId="0" applyNumberFormat="1" applyFont="1" applyBorder="1" applyAlignment="1">
      <alignment horizontal="center" vertical="center" wrapText="1"/>
    </xf>
    <xf numFmtId="170" fontId="0" fillId="0" borderId="1" xfId="0" applyNumberFormat="1" applyBorder="1" applyAlignment="1">
      <alignment horizontal="center" vertical="center" wrapText="1"/>
    </xf>
    <xf numFmtId="3" fontId="0" fillId="0" borderId="1" xfId="1" applyNumberFormat="1" applyFont="1" applyFill="1" applyBorder="1" applyAlignment="1">
      <alignment horizontal="center" vertical="center" wrapText="1"/>
    </xf>
    <xf numFmtId="168" fontId="18" fillId="0" borderId="1" xfId="3" applyNumberFormat="1" applyFont="1" applyBorder="1" applyAlignment="1">
      <alignment horizontal="center" vertical="center" wrapText="1"/>
    </xf>
    <xf numFmtId="0" fontId="17" fillId="0" borderId="1" xfId="0" applyFont="1" applyBorder="1" applyAlignment="1">
      <alignment vertical="center"/>
    </xf>
    <xf numFmtId="0" fontId="32" fillId="14" borderId="20" xfId="0" applyFont="1" applyFill="1" applyBorder="1" applyAlignment="1">
      <alignment vertical="center" wrapText="1"/>
    </xf>
    <xf numFmtId="0" fontId="22" fillId="0" borderId="20" xfId="0" applyFont="1" applyBorder="1" applyAlignment="1">
      <alignment horizontal="left" vertical="center" wrapText="1"/>
    </xf>
    <xf numFmtId="0" fontId="0" fillId="0" borderId="20" xfId="0" quotePrefix="1" applyBorder="1" applyAlignment="1">
      <alignment vertical="center" wrapText="1"/>
    </xf>
    <xf numFmtId="0" fontId="18" fillId="0" borderId="22" xfId="4" applyFont="1" applyFill="1" applyBorder="1" applyAlignment="1">
      <alignment vertical="center" wrapText="1"/>
    </xf>
    <xf numFmtId="0" fontId="22" fillId="0" borderId="22" xfId="0" applyFont="1" applyBorder="1" applyAlignment="1">
      <alignment vertical="center" wrapText="1"/>
    </xf>
    <xf numFmtId="0" fontId="2" fillId="0" borderId="0" xfId="0" applyFont="1" applyAlignment="1">
      <alignment horizontal="left" vertical="center"/>
    </xf>
    <xf numFmtId="0" fontId="18" fillId="13" borderId="2" xfId="0" quotePrefix="1" applyFont="1" applyFill="1" applyBorder="1" applyAlignment="1">
      <alignment horizontal="left" vertical="center" wrapText="1"/>
    </xf>
    <xf numFmtId="0" fontId="18" fillId="0" borderId="2" xfId="0" quotePrefix="1" applyFont="1" applyBorder="1" applyAlignment="1">
      <alignment horizontal="left" vertical="center" wrapText="1"/>
    </xf>
    <xf numFmtId="10" fontId="18" fillId="0" borderId="1" xfId="0" applyNumberFormat="1" applyFont="1" applyBorder="1" applyAlignment="1">
      <alignment horizontal="center" vertical="center" wrapText="1"/>
    </xf>
    <xf numFmtId="0" fontId="18" fillId="13" borderId="1" xfId="0" applyFont="1" applyFill="1" applyBorder="1" applyAlignment="1">
      <alignment vertical="center" wrapText="1"/>
    </xf>
    <xf numFmtId="9" fontId="18" fillId="0" borderId="2" xfId="3" applyFont="1" applyBorder="1" applyAlignment="1">
      <alignment horizontal="center" vertical="center" wrapText="1"/>
    </xf>
    <xf numFmtId="0" fontId="17" fillId="0" borderId="2" xfId="0" applyFont="1" applyBorder="1" applyAlignment="1">
      <alignment horizontal="left" vertical="center" wrapText="1"/>
    </xf>
    <xf numFmtId="10" fontId="18" fillId="0" borderId="0" xfId="0" applyNumberFormat="1" applyFont="1" applyAlignment="1">
      <alignment horizontal="left" vertical="center" wrapText="1"/>
    </xf>
    <xf numFmtId="0" fontId="31" fillId="0" borderId="1" xfId="0" applyFont="1" applyBorder="1" applyAlignment="1">
      <alignment horizontal="left" vertical="center" wrapText="1"/>
    </xf>
    <xf numFmtId="0" fontId="0" fillId="0" borderId="12" xfId="0" applyBorder="1" applyAlignment="1">
      <alignment horizontal="left" vertical="center" wrapText="1"/>
    </xf>
    <xf numFmtId="0" fontId="31" fillId="20" borderId="1" xfId="0" applyFont="1" applyFill="1" applyBorder="1" applyAlignment="1">
      <alignment horizontal="left" vertical="center" wrapText="1"/>
    </xf>
    <xf numFmtId="0" fontId="22" fillId="0" borderId="0" xfId="0" applyFont="1" applyAlignment="1">
      <alignment horizontal="left" vertical="center" wrapText="1"/>
    </xf>
    <xf numFmtId="9" fontId="22" fillId="0" borderId="1" xfId="0" applyNumberFormat="1" applyFont="1" applyBorder="1" applyAlignment="1">
      <alignment horizontal="center" vertical="center" wrapText="1"/>
    </xf>
    <xf numFmtId="9" fontId="22" fillId="0" borderId="2" xfId="0" applyNumberFormat="1" applyFont="1" applyBorder="1" applyAlignment="1">
      <alignment horizontal="center" vertical="center" wrapText="1"/>
    </xf>
    <xf numFmtId="0" fontId="2" fillId="2" borderId="7" xfId="0" applyFont="1" applyFill="1" applyBorder="1" applyAlignment="1">
      <alignment horizontal="center" vertical="center" wrapText="1"/>
    </xf>
    <xf numFmtId="9" fontId="22" fillId="0" borderId="15" xfId="0" applyNumberFormat="1" applyFont="1" applyBorder="1" applyAlignment="1">
      <alignment horizontal="center" vertical="center" wrapText="1"/>
    </xf>
    <xf numFmtId="0" fontId="0" fillId="0" borderId="4" xfId="0" applyBorder="1" applyAlignment="1">
      <alignment horizontal="left" vertical="center" wrapText="1"/>
    </xf>
    <xf numFmtId="3" fontId="0" fillId="0" borderId="1" xfId="0" applyNumberFormat="1" applyBorder="1" applyAlignment="1">
      <alignment horizontal="left" vertical="center" wrapText="1"/>
    </xf>
    <xf numFmtId="9" fontId="0" fillId="0" borderId="1" xfId="0" applyNumberFormat="1" applyBorder="1" applyAlignment="1">
      <alignment horizontal="left" vertical="center" wrapText="1"/>
    </xf>
    <xf numFmtId="169" fontId="1" fillId="0" borderId="1" xfId="1" applyNumberFormat="1" applyFont="1" applyBorder="1" applyAlignment="1">
      <alignment horizontal="center" vertical="center" wrapText="1"/>
    </xf>
    <xf numFmtId="0" fontId="0" fillId="21" borderId="1" xfId="0" applyFill="1" applyBorder="1" applyAlignment="1">
      <alignment horizontal="center" vertical="center" wrapText="1"/>
    </xf>
    <xf numFmtId="172" fontId="0" fillId="0" borderId="0" xfId="0" applyNumberFormat="1" applyAlignment="1">
      <alignment vertical="center" wrapText="1"/>
    </xf>
    <xf numFmtId="172" fontId="2" fillId="7" borderId="1" xfId="0" applyNumberFormat="1" applyFont="1" applyFill="1" applyBorder="1" applyAlignment="1">
      <alignment horizontal="center" vertical="center" wrapText="1"/>
    </xf>
    <xf numFmtId="0" fontId="2" fillId="2" borderId="1" xfId="0" applyFont="1" applyFill="1" applyBorder="1" applyAlignment="1">
      <alignment horizontal="left" vertical="center"/>
    </xf>
    <xf numFmtId="0" fontId="0" fillId="0" borderId="1" xfId="0" applyBorder="1" applyAlignment="1">
      <alignment horizontal="left" vertical="center"/>
    </xf>
    <xf numFmtId="0" fontId="2" fillId="3" borderId="13" xfId="0" applyFont="1" applyFill="1" applyBorder="1" applyAlignment="1">
      <alignment horizontal="center" vertical="center"/>
    </xf>
    <xf numFmtId="0" fontId="0" fillId="0" borderId="4" xfId="0" applyBorder="1" applyAlignment="1">
      <alignment vertical="center" wrapText="1"/>
    </xf>
    <xf numFmtId="0" fontId="0" fillId="0" borderId="6" xfId="0" applyBorder="1" applyAlignment="1">
      <alignment vertical="center" wrapText="1"/>
    </xf>
    <xf numFmtId="0" fontId="22" fillId="13" borderId="1" xfId="0" applyFont="1" applyFill="1" applyBorder="1" applyAlignment="1">
      <alignment horizontal="left" vertical="center" wrapText="1"/>
    </xf>
    <xf numFmtId="0" fontId="22" fillId="0" borderId="1" xfId="0" applyFont="1" applyBorder="1" applyAlignment="1">
      <alignment horizontal="left" vertical="center"/>
    </xf>
    <xf numFmtId="166" fontId="0" fillId="0" borderId="1" xfId="1" applyNumberFormat="1" applyFont="1" applyBorder="1" applyAlignment="1">
      <alignment horizontal="center" vertical="center" wrapText="1"/>
    </xf>
    <xf numFmtId="0" fontId="32" fillId="0" borderId="1" xfId="0" applyFont="1" applyBorder="1" applyAlignment="1">
      <alignment horizontal="left" vertical="center" wrapText="1"/>
    </xf>
    <xf numFmtId="3" fontId="0" fillId="0" borderId="0" xfId="0" applyNumberFormat="1" applyAlignment="1">
      <alignment vertical="center" wrapText="1"/>
    </xf>
    <xf numFmtId="2" fontId="2" fillId="0" borderId="1" xfId="0" applyNumberFormat="1" applyFont="1" applyBorder="1" applyAlignment="1">
      <alignment vertical="center" wrapText="1"/>
    </xf>
    <xf numFmtId="165" fontId="2" fillId="0" borderId="1" xfId="0" applyNumberFormat="1" applyFont="1" applyBorder="1" applyAlignment="1">
      <alignment vertical="center" wrapText="1"/>
    </xf>
    <xf numFmtId="0" fontId="0" fillId="3" borderId="1" xfId="0" applyFill="1" applyBorder="1" applyAlignment="1">
      <alignment horizontal="center" vertical="center" wrapText="1"/>
    </xf>
    <xf numFmtId="0" fontId="0" fillId="7" borderId="1" xfId="0" applyFill="1" applyBorder="1" applyAlignment="1">
      <alignment horizontal="center" vertical="center" wrapText="1"/>
    </xf>
    <xf numFmtId="0" fontId="32" fillId="21" borderId="4" xfId="0" applyFont="1" applyFill="1" applyBorder="1" applyAlignment="1">
      <alignment vertical="center"/>
    </xf>
    <xf numFmtId="0" fontId="0" fillId="13" borderId="0" xfId="0" applyFill="1" applyAlignment="1">
      <alignment vertical="center" wrapText="1"/>
    </xf>
    <xf numFmtId="0" fontId="0" fillId="13" borderId="0" xfId="0" applyFill="1" applyAlignment="1">
      <alignment vertical="center"/>
    </xf>
    <xf numFmtId="0" fontId="14" fillId="0" borderId="0" xfId="2"/>
    <xf numFmtId="0" fontId="2" fillId="10" borderId="0" xfId="0" applyFont="1" applyFill="1" applyAlignment="1">
      <alignment wrapText="1"/>
    </xf>
    <xf numFmtId="0" fontId="0" fillId="0" borderId="0" xfId="0" applyAlignment="1">
      <alignment horizontal="right" vertical="center" wrapText="1"/>
    </xf>
    <xf numFmtId="165" fontId="0" fillId="0" borderId="0" xfId="0" applyNumberFormat="1" applyAlignment="1">
      <alignment horizontal="right" vertical="center" wrapText="1"/>
    </xf>
    <xf numFmtId="169" fontId="0" fillId="13" borderId="0" xfId="0" applyNumberFormat="1" applyFill="1" applyAlignment="1">
      <alignment vertical="center" wrapText="1"/>
    </xf>
    <xf numFmtId="172" fontId="0" fillId="13" borderId="0" xfId="0" applyNumberFormat="1" applyFill="1" applyAlignment="1">
      <alignment vertical="center" wrapText="1"/>
    </xf>
    <xf numFmtId="0" fontId="37" fillId="0" borderId="1" xfId="0" applyFont="1" applyBorder="1" applyAlignment="1">
      <alignment horizontal="center" vertical="center" wrapText="1"/>
    </xf>
    <xf numFmtId="0" fontId="44" fillId="16" borderId="0" xfId="0" applyFont="1" applyFill="1" applyAlignment="1">
      <alignment vertical="center" wrapText="1"/>
    </xf>
    <xf numFmtId="0" fontId="37" fillId="18" borderId="1" xfId="0" applyFont="1" applyFill="1" applyBorder="1" applyAlignment="1">
      <alignment vertical="center" wrapText="1"/>
    </xf>
    <xf numFmtId="0" fontId="37" fillId="0" borderId="1" xfId="0" applyFont="1" applyBorder="1" applyAlignment="1">
      <alignment vertical="center" wrapText="1"/>
    </xf>
    <xf numFmtId="0" fontId="48" fillId="0" borderId="1" xfId="0" applyFont="1" applyBorder="1" applyAlignment="1">
      <alignment vertical="center" wrapText="1"/>
    </xf>
    <xf numFmtId="0" fontId="2" fillId="3" borderId="11" xfId="0" applyFont="1" applyFill="1" applyBorder="1" applyAlignment="1">
      <alignment horizontal="center" vertical="center" wrapText="1"/>
    </xf>
    <xf numFmtId="0" fontId="29" fillId="0" borderId="0" xfId="0" applyFont="1" applyAlignment="1">
      <alignment vertical="center" wrapText="1"/>
    </xf>
    <xf numFmtId="0" fontId="29" fillId="0" borderId="1" xfId="0" applyFont="1" applyBorder="1" applyAlignment="1">
      <alignment vertical="center" wrapText="1"/>
    </xf>
    <xf numFmtId="3" fontId="29" fillId="0" borderId="1" xfId="0" applyNumberFormat="1" applyFont="1" applyBorder="1" applyAlignment="1">
      <alignment horizontal="center" vertical="center" wrapText="1"/>
    </xf>
    <xf numFmtId="0" fontId="29" fillId="0" borderId="1" xfId="0" applyFont="1" applyBorder="1" applyAlignment="1">
      <alignment horizontal="center" vertical="center" wrapText="1"/>
    </xf>
    <xf numFmtId="9" fontId="29" fillId="0" borderId="1" xfId="3" applyFont="1" applyBorder="1" applyAlignment="1">
      <alignment horizontal="center" vertical="center" wrapText="1"/>
    </xf>
    <xf numFmtId="3" fontId="29" fillId="0" borderId="1" xfId="3" applyNumberFormat="1" applyFont="1" applyBorder="1" applyAlignment="1">
      <alignment horizontal="center" vertical="center" wrapText="1"/>
    </xf>
    <xf numFmtId="0" fontId="0" fillId="0" borderId="9" xfId="0" applyBorder="1" applyAlignment="1">
      <alignment vertical="center" wrapText="1"/>
    </xf>
    <xf numFmtId="3" fontId="0" fillId="0" borderId="22" xfId="0" applyNumberFormat="1" applyBorder="1" applyAlignment="1">
      <alignment horizontal="center" vertical="center" wrapText="1"/>
    </xf>
    <xf numFmtId="3" fontId="0" fillId="0" borderId="0" xfId="0" applyNumberFormat="1" applyAlignment="1">
      <alignment horizontal="center" vertical="center" wrapText="1"/>
    </xf>
    <xf numFmtId="9" fontId="0" fillId="0" borderId="1" xfId="0" applyNumberFormat="1" applyBorder="1" applyAlignment="1">
      <alignment horizontal="center" vertical="center" wrapText="1"/>
    </xf>
    <xf numFmtId="0" fontId="0" fillId="0" borderId="24" xfId="0" applyBorder="1" applyAlignment="1">
      <alignment vertical="center" wrapText="1"/>
    </xf>
    <xf numFmtId="3" fontId="0" fillId="0" borderId="25" xfId="0" applyNumberFormat="1" applyBorder="1" applyAlignment="1">
      <alignment horizontal="center" vertical="center" wrapText="1"/>
    </xf>
    <xf numFmtId="0" fontId="2" fillId="0" borderId="7" xfId="0" applyFont="1" applyBorder="1" applyAlignment="1">
      <alignment vertical="center" wrapText="1"/>
    </xf>
    <xf numFmtId="0" fontId="2" fillId="0" borderId="13" xfId="0" applyFont="1" applyBorder="1" applyAlignment="1">
      <alignment horizontal="left" vertical="center" wrapText="1"/>
    </xf>
    <xf numFmtId="3" fontId="2" fillId="0" borderId="0" xfId="0" applyNumberFormat="1" applyFont="1" applyAlignment="1">
      <alignment vertical="center" wrapText="1"/>
    </xf>
    <xf numFmtId="0" fontId="26" fillId="0" borderId="1" xfId="0" applyFont="1" applyBorder="1" applyAlignment="1">
      <alignment horizontal="center" vertical="center" wrapText="1"/>
    </xf>
    <xf numFmtId="0" fontId="22" fillId="14" borderId="0" xfId="0" applyFont="1" applyFill="1" applyAlignment="1">
      <alignment vertical="center" wrapText="1"/>
    </xf>
    <xf numFmtId="0" fontId="22" fillId="14" borderId="0" xfId="0" applyFont="1" applyFill="1" applyAlignment="1">
      <alignment wrapText="1"/>
    </xf>
    <xf numFmtId="49" fontId="15" fillId="11" borderId="1" xfId="0" applyNumberFormat="1" applyFont="1" applyFill="1" applyBorder="1" applyAlignment="1">
      <alignment horizontal="left"/>
    </xf>
    <xf numFmtId="3" fontId="0" fillId="0" borderId="0" xfId="0" applyNumberFormat="1" applyAlignment="1">
      <alignment horizontal="left" vertical="center"/>
    </xf>
    <xf numFmtId="3" fontId="2" fillId="0" borderId="0" xfId="0" applyNumberFormat="1" applyFont="1" applyAlignment="1">
      <alignment vertical="center"/>
    </xf>
    <xf numFmtId="3" fontId="2" fillId="0" borderId="0" xfId="0" applyNumberFormat="1" applyFont="1" applyAlignment="1">
      <alignment horizontal="center" vertical="center" wrapText="1"/>
    </xf>
    <xf numFmtId="3" fontId="2" fillId="0" borderId="0" xfId="0" applyNumberFormat="1" applyFont="1" applyAlignment="1">
      <alignment horizontal="left" vertical="center" wrapText="1"/>
    </xf>
    <xf numFmtId="3" fontId="2" fillId="0" borderId="0" xfId="0" applyNumberFormat="1" applyFont="1" applyAlignment="1">
      <alignment horizontal="center" vertical="center"/>
    </xf>
    <xf numFmtId="9" fontId="2" fillId="0" borderId="0" xfId="0" applyNumberFormat="1" applyFont="1" applyAlignment="1">
      <alignment horizontal="center" vertical="center"/>
    </xf>
    <xf numFmtId="3" fontId="2" fillId="19" borderId="0" xfId="0" applyNumberFormat="1" applyFont="1" applyFill="1" applyAlignment="1">
      <alignment horizontal="left" vertical="center" wrapText="1"/>
    </xf>
    <xf numFmtId="0" fontId="2" fillId="0" borderId="0" xfId="0" applyFont="1" applyAlignment="1">
      <alignment horizontal="right" vertical="center" wrapText="1"/>
    </xf>
    <xf numFmtId="168" fontId="22" fillId="0" borderId="1" xfId="0" applyNumberFormat="1" applyFont="1" applyBorder="1" applyAlignment="1">
      <alignment horizontal="center" vertical="center" wrapText="1"/>
    </xf>
    <xf numFmtId="168" fontId="22" fillId="0" borderId="2" xfId="0" applyNumberFormat="1" applyFont="1" applyBorder="1" applyAlignment="1">
      <alignment horizontal="center" vertical="center" wrapText="1"/>
    </xf>
    <xf numFmtId="168" fontId="22" fillId="0" borderId="15" xfId="0" applyNumberFormat="1" applyFont="1" applyBorder="1" applyAlignment="1">
      <alignment horizontal="center" vertical="center" wrapText="1"/>
    </xf>
    <xf numFmtId="168" fontId="22" fillId="0" borderId="20" xfId="0" applyNumberFormat="1" applyFont="1" applyBorder="1" applyAlignment="1">
      <alignment horizontal="center" vertical="center" wrapText="1"/>
    </xf>
    <xf numFmtId="168" fontId="0" fillId="0" borderId="0" xfId="3" applyNumberFormat="1" applyFont="1" applyAlignment="1">
      <alignment horizontal="left" vertical="center" wrapText="1"/>
    </xf>
    <xf numFmtId="0" fontId="18" fillId="0" borderId="1" xfId="0" applyFont="1" applyBorder="1" applyAlignment="1">
      <alignment horizontal="center" vertical="center"/>
    </xf>
    <xf numFmtId="0" fontId="18" fillId="21" borderId="1" xfId="0" applyFont="1" applyFill="1" applyBorder="1" applyAlignment="1">
      <alignment horizontal="center" vertical="center"/>
    </xf>
    <xf numFmtId="0" fontId="0" fillId="3" borderId="1" xfId="0" applyFill="1" applyBorder="1" applyAlignment="1">
      <alignment horizontal="left" vertical="center"/>
    </xf>
    <xf numFmtId="0" fontId="32" fillId="3" borderId="4" xfId="0" applyFont="1" applyFill="1" applyBorder="1" applyAlignment="1">
      <alignment horizontal="left" vertical="center"/>
    </xf>
    <xf numFmtId="0" fontId="0" fillId="7" borderId="1" xfId="0" applyFill="1" applyBorder="1" applyAlignment="1">
      <alignment horizontal="left" vertical="center"/>
    </xf>
    <xf numFmtId="0" fontId="32" fillId="7" borderId="4" xfId="0" applyFont="1" applyFill="1" applyBorder="1" applyAlignment="1">
      <alignment horizontal="left" vertical="center"/>
    </xf>
    <xf numFmtId="0" fontId="0" fillId="21" borderId="1" xfId="0" applyFill="1" applyBorder="1" applyAlignment="1">
      <alignment horizontal="left" vertical="center"/>
    </xf>
    <xf numFmtId="0" fontId="32" fillId="21" borderId="4" xfId="0" applyFont="1" applyFill="1" applyBorder="1" applyAlignment="1">
      <alignment horizontal="left" vertical="center"/>
    </xf>
    <xf numFmtId="0" fontId="0" fillId="0" borderId="1" xfId="0" applyBorder="1" applyAlignment="1">
      <alignment horizontal="center" vertical="center"/>
    </xf>
    <xf numFmtId="9" fontId="0" fillId="0" borderId="0" xfId="0" applyNumberFormat="1" applyAlignment="1">
      <alignment vertical="center" wrapText="1"/>
    </xf>
    <xf numFmtId="10" fontId="0" fillId="0" borderId="0" xfId="3" applyNumberFormat="1" applyFont="1" applyAlignment="1">
      <alignment vertical="center"/>
    </xf>
    <xf numFmtId="0" fontId="32" fillId="0" borderId="2" xfId="0" applyFont="1" applyBorder="1" applyAlignment="1">
      <alignment horizontal="center" vertical="center"/>
    </xf>
    <xf numFmtId="0" fontId="32" fillId="0" borderId="4" xfId="0" applyFont="1" applyBorder="1" applyAlignment="1">
      <alignment horizontal="center" vertical="center"/>
    </xf>
    <xf numFmtId="3" fontId="32" fillId="0" borderId="4" xfId="0" applyNumberFormat="1" applyFont="1" applyBorder="1" applyAlignment="1">
      <alignment horizontal="center" vertical="center"/>
    </xf>
    <xf numFmtId="0" fontId="42" fillId="0" borderId="4" xfId="0" applyFont="1" applyBorder="1" applyAlignment="1">
      <alignment horizontal="center" vertical="center"/>
    </xf>
    <xf numFmtId="0" fontId="38" fillId="0" borderId="4" xfId="0" applyFont="1" applyBorder="1" applyAlignment="1">
      <alignment horizontal="center" vertical="center"/>
    </xf>
    <xf numFmtId="0" fontId="32" fillId="3" borderId="4" xfId="0" applyFont="1" applyFill="1" applyBorder="1" applyAlignment="1">
      <alignment horizontal="center" vertical="center"/>
    </xf>
    <xf numFmtId="0" fontId="0" fillId="3" borderId="1" xfId="0" applyFill="1" applyBorder="1" applyAlignment="1">
      <alignment horizontal="center" vertical="center"/>
    </xf>
    <xf numFmtId="3" fontId="32" fillId="3" borderId="4" xfId="0" applyNumberFormat="1" applyFont="1" applyFill="1" applyBorder="1" applyAlignment="1">
      <alignment horizontal="center" vertical="center"/>
    </xf>
    <xf numFmtId="0" fontId="42" fillId="3" borderId="4" xfId="0" applyFont="1" applyFill="1" applyBorder="1" applyAlignment="1">
      <alignment horizontal="center" vertical="center"/>
    </xf>
    <xf numFmtId="0" fontId="38" fillId="3" borderId="4" xfId="0" applyFont="1" applyFill="1" applyBorder="1" applyAlignment="1">
      <alignment horizontal="center" vertical="center"/>
    </xf>
    <xf numFmtId="0" fontId="32" fillId="7" borderId="4" xfId="0" applyFont="1" applyFill="1" applyBorder="1" applyAlignment="1">
      <alignment horizontal="center" vertical="center"/>
    </xf>
    <xf numFmtId="0" fontId="0" fillId="7" borderId="1" xfId="0" applyFill="1" applyBorder="1" applyAlignment="1">
      <alignment horizontal="center" vertical="center"/>
    </xf>
    <xf numFmtId="3" fontId="32" fillId="7" borderId="4" xfId="0" applyNumberFormat="1" applyFont="1" applyFill="1" applyBorder="1" applyAlignment="1">
      <alignment horizontal="center" vertical="center"/>
    </xf>
    <xf numFmtId="0" fontId="42" fillId="7" borderId="4" xfId="0" applyFont="1" applyFill="1" applyBorder="1" applyAlignment="1">
      <alignment horizontal="center" vertical="center"/>
    </xf>
    <xf numFmtId="0" fontId="38" fillId="7" borderId="4" xfId="0" applyFont="1" applyFill="1" applyBorder="1" applyAlignment="1">
      <alignment horizontal="center" vertical="center"/>
    </xf>
    <xf numFmtId="0" fontId="32" fillId="21" borderId="4" xfId="0" applyFont="1" applyFill="1" applyBorder="1" applyAlignment="1">
      <alignment horizontal="center" vertical="center"/>
    </xf>
    <xf numFmtId="0" fontId="0" fillId="21" borderId="1" xfId="0" applyFill="1" applyBorder="1" applyAlignment="1">
      <alignment horizontal="center" vertical="center"/>
    </xf>
    <xf numFmtId="3" fontId="32" fillId="21" borderId="4" xfId="0" applyNumberFormat="1" applyFont="1" applyFill="1" applyBorder="1" applyAlignment="1">
      <alignment horizontal="center" vertical="center"/>
    </xf>
    <xf numFmtId="0" fontId="42" fillId="21" borderId="4" xfId="0" applyFont="1" applyFill="1" applyBorder="1" applyAlignment="1">
      <alignment horizontal="center" vertical="center"/>
    </xf>
    <xf numFmtId="0" fontId="38" fillId="21" borderId="4" xfId="0" applyFont="1" applyFill="1" applyBorder="1" applyAlignment="1">
      <alignment horizontal="center" vertical="center"/>
    </xf>
    <xf numFmtId="9" fontId="0" fillId="0" borderId="0" xfId="3" applyFont="1" applyAlignment="1">
      <alignment horizontal="right" vertical="center" wrapText="1"/>
    </xf>
    <xf numFmtId="165" fontId="32" fillId="0" borderId="2" xfId="0" applyNumberFormat="1" applyFont="1" applyBorder="1" applyAlignment="1">
      <alignment vertical="center"/>
    </xf>
    <xf numFmtId="165" fontId="32" fillId="0" borderId="4" xfId="0" applyNumberFormat="1" applyFont="1" applyBorder="1" applyAlignment="1">
      <alignment vertical="center"/>
    </xf>
    <xf numFmtId="0" fontId="53" fillId="4" borderId="1" xfId="0" applyFont="1" applyFill="1" applyBorder="1" applyAlignment="1">
      <alignment horizontal="center" vertical="center" wrapText="1"/>
    </xf>
    <xf numFmtId="172" fontId="54" fillId="23" borderId="1" xfId="0" applyNumberFormat="1" applyFont="1" applyFill="1" applyBorder="1" applyAlignment="1">
      <alignment horizontal="center" vertical="center" wrapText="1"/>
    </xf>
    <xf numFmtId="172" fontId="2" fillId="3" borderId="1" xfId="0" applyNumberFormat="1" applyFont="1" applyFill="1" applyBorder="1" applyAlignment="1">
      <alignment horizontal="center" vertical="center" wrapText="1"/>
    </xf>
    <xf numFmtId="172" fontId="0" fillId="0" borderId="0" xfId="0" applyNumberFormat="1" applyAlignment="1">
      <alignment horizontal="center" vertical="center" wrapText="1"/>
    </xf>
    <xf numFmtId="172" fontId="53" fillId="4" borderId="1" xfId="0" applyNumberFormat="1" applyFont="1" applyFill="1" applyBorder="1" applyAlignment="1">
      <alignment horizontal="center" vertical="center" wrapText="1"/>
    </xf>
    <xf numFmtId="172" fontId="0" fillId="0" borderId="1" xfId="1" applyNumberFormat="1" applyFont="1" applyBorder="1" applyAlignment="1">
      <alignment horizontal="center" vertical="center" wrapText="1"/>
    </xf>
    <xf numFmtId="0" fontId="32" fillId="0" borderId="4" xfId="0" applyFont="1" applyBorder="1" applyAlignment="1">
      <alignment horizontal="left" vertical="center"/>
    </xf>
    <xf numFmtId="0" fontId="18" fillId="3" borderId="1" xfId="0" applyFont="1" applyFill="1" applyBorder="1" applyAlignment="1">
      <alignment horizontal="center" vertical="center" wrapText="1"/>
    </xf>
    <xf numFmtId="0" fontId="2" fillId="0" borderId="12" xfId="0" applyFont="1" applyBorder="1" applyAlignment="1">
      <alignment horizontal="center" vertical="center" wrapText="1"/>
    </xf>
    <xf numFmtId="0" fontId="2" fillId="0" borderId="2" xfId="0" applyFont="1" applyBorder="1" applyAlignment="1">
      <alignment horizontal="center" vertical="center" wrapText="1"/>
    </xf>
    <xf numFmtId="0" fontId="18" fillId="7" borderId="1" xfId="0" applyFont="1" applyFill="1" applyBorder="1" applyAlignment="1">
      <alignment horizontal="center" vertical="center" wrapText="1"/>
    </xf>
    <xf numFmtId="0" fontId="18" fillId="21" borderId="1" xfId="0" applyFont="1" applyFill="1" applyBorder="1" applyAlignment="1">
      <alignment horizontal="center" vertical="center" wrapText="1"/>
    </xf>
    <xf numFmtId="173" fontId="0" fillId="0" borderId="20" xfId="3" applyNumberFormat="1" applyFont="1" applyBorder="1" applyAlignment="1">
      <alignment horizontal="left" vertical="center" wrapText="1"/>
    </xf>
    <xf numFmtId="172" fontId="1" fillId="0" borderId="1" xfId="1" applyNumberFormat="1" applyFont="1" applyBorder="1" applyAlignment="1">
      <alignment horizontal="center" vertical="center" wrapText="1"/>
    </xf>
    <xf numFmtId="0" fontId="36" fillId="0" borderId="4" xfId="0" applyFont="1" applyBorder="1" applyAlignment="1">
      <alignment horizontal="center" vertical="center"/>
    </xf>
    <xf numFmtId="0" fontId="36" fillId="3" borderId="4" xfId="0" applyFont="1" applyFill="1" applyBorder="1" applyAlignment="1">
      <alignment horizontal="center" vertical="center"/>
    </xf>
    <xf numFmtId="0" fontId="36" fillId="7" borderId="4" xfId="0" applyFont="1" applyFill="1" applyBorder="1" applyAlignment="1">
      <alignment horizontal="center" vertical="center"/>
    </xf>
    <xf numFmtId="0" fontId="36" fillId="21" borderId="4" xfId="0" applyFont="1" applyFill="1" applyBorder="1" applyAlignment="1">
      <alignment horizontal="center" vertical="center"/>
    </xf>
    <xf numFmtId="0" fontId="1" fillId="0" borderId="0" xfId="0" applyFont="1" applyAlignment="1">
      <alignment vertical="center" wrapText="1"/>
    </xf>
    <xf numFmtId="0" fontId="1" fillId="0" borderId="0" xfId="0" applyFont="1" applyAlignment="1">
      <alignment horizontal="center" vertical="center" wrapText="1"/>
    </xf>
    <xf numFmtId="172" fontId="18" fillId="0" borderId="0" xfId="0" applyNumberFormat="1" applyFont="1" applyAlignment="1">
      <alignment horizontal="center" vertical="center" wrapText="1"/>
    </xf>
    <xf numFmtId="172" fontId="1" fillId="0" borderId="0" xfId="0" applyNumberFormat="1" applyFont="1" applyAlignment="1">
      <alignment vertical="center" wrapText="1"/>
    </xf>
    <xf numFmtId="0" fontId="1" fillId="0" borderId="12" xfId="0" applyFont="1" applyBorder="1" applyAlignment="1">
      <alignment horizontal="center" vertical="center" wrapText="1"/>
    </xf>
    <xf numFmtId="0" fontId="1" fillId="0" borderId="2"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vertical="center" wrapText="1"/>
    </xf>
    <xf numFmtId="0" fontId="18" fillId="22" borderId="1" xfId="0" applyFont="1" applyFill="1" applyBorder="1" applyAlignment="1">
      <alignment horizontal="center" vertical="center" wrapText="1"/>
    </xf>
    <xf numFmtId="0" fontId="17" fillId="13" borderId="20" xfId="0" applyFont="1" applyFill="1" applyBorder="1" applyAlignment="1">
      <alignment horizontal="center" vertical="center" wrapText="1"/>
    </xf>
    <xf numFmtId="0" fontId="17" fillId="3" borderId="20" xfId="0" applyFont="1" applyFill="1" applyBorder="1" applyAlignment="1">
      <alignment horizontal="center" vertical="center" wrapText="1"/>
    </xf>
    <xf numFmtId="0" fontId="17" fillId="7" borderId="20" xfId="0" applyFont="1" applyFill="1" applyBorder="1" applyAlignment="1">
      <alignment horizontal="center" vertical="center" wrapText="1"/>
    </xf>
    <xf numFmtId="0" fontId="17" fillId="21" borderId="20" xfId="0" applyFont="1" applyFill="1" applyBorder="1" applyAlignment="1">
      <alignment horizontal="center" vertical="center" wrapText="1"/>
    </xf>
    <xf numFmtId="0" fontId="32" fillId="13" borderId="20" xfId="0" applyFont="1" applyFill="1" applyBorder="1" applyAlignment="1">
      <alignment horizontal="center" vertical="center" wrapText="1"/>
    </xf>
    <xf numFmtId="0" fontId="32" fillId="3" borderId="20" xfId="0" applyFont="1" applyFill="1" applyBorder="1" applyAlignment="1">
      <alignment horizontal="center" vertical="center" wrapText="1"/>
    </xf>
    <xf numFmtId="0" fontId="32" fillId="7" borderId="20" xfId="0" applyFont="1" applyFill="1" applyBorder="1" applyAlignment="1">
      <alignment horizontal="center" vertical="center" wrapText="1"/>
    </xf>
    <xf numFmtId="0" fontId="32" fillId="21" borderId="20" xfId="0" applyFont="1" applyFill="1" applyBorder="1" applyAlignment="1">
      <alignment horizontal="center" vertical="center" wrapText="1"/>
    </xf>
    <xf numFmtId="0" fontId="17" fillId="0" borderId="20" xfId="0" applyFont="1" applyBorder="1" applyAlignment="1">
      <alignment horizontal="center" vertical="center" wrapText="1"/>
    </xf>
    <xf numFmtId="166" fontId="1" fillId="3" borderId="1" xfId="1" applyNumberFormat="1" applyFont="1" applyFill="1" applyBorder="1" applyAlignment="1">
      <alignment horizontal="center" vertical="center" wrapText="1"/>
    </xf>
    <xf numFmtId="169" fontId="0" fillId="3" borderId="1" xfId="1" applyNumberFormat="1" applyFont="1" applyFill="1" applyBorder="1" applyAlignment="1">
      <alignment horizontal="center" vertical="center" wrapText="1"/>
    </xf>
    <xf numFmtId="165" fontId="1" fillId="3" borderId="1" xfId="1" applyNumberFormat="1" applyFont="1" applyFill="1" applyBorder="1" applyAlignment="1">
      <alignment horizontal="center" vertical="center" wrapText="1"/>
    </xf>
    <xf numFmtId="166" fontId="0" fillId="7" borderId="1" xfId="1" applyNumberFormat="1" applyFont="1" applyFill="1" applyBorder="1" applyAlignment="1">
      <alignment horizontal="center" vertical="center" wrapText="1"/>
    </xf>
    <xf numFmtId="166" fontId="1" fillId="7" borderId="1" xfId="1" applyNumberFormat="1" applyFont="1" applyFill="1" applyBorder="1" applyAlignment="1">
      <alignment horizontal="center" vertical="center" wrapText="1"/>
    </xf>
    <xf numFmtId="169" fontId="0" fillId="7" borderId="1" xfId="1" applyNumberFormat="1" applyFont="1" applyFill="1" applyBorder="1" applyAlignment="1">
      <alignment horizontal="center" vertical="center" wrapText="1"/>
    </xf>
    <xf numFmtId="165" fontId="1" fillId="7" borderId="1" xfId="1" applyNumberFormat="1" applyFont="1" applyFill="1" applyBorder="1" applyAlignment="1">
      <alignment horizontal="center" vertical="center" wrapText="1"/>
    </xf>
    <xf numFmtId="166" fontId="1" fillId="21" borderId="1" xfId="1" applyNumberFormat="1" applyFont="1" applyFill="1" applyBorder="1" applyAlignment="1">
      <alignment horizontal="center" vertical="center" wrapText="1"/>
    </xf>
    <xf numFmtId="169" fontId="0" fillId="21" borderId="1" xfId="1" applyNumberFormat="1" applyFont="1" applyFill="1" applyBorder="1" applyAlignment="1">
      <alignment horizontal="center" vertical="center" wrapText="1"/>
    </xf>
    <xf numFmtId="165" fontId="1" fillId="21" borderId="1" xfId="1" applyNumberFormat="1" applyFont="1" applyFill="1" applyBorder="1" applyAlignment="1">
      <alignment horizontal="center" vertical="center" wrapText="1"/>
    </xf>
    <xf numFmtId="166" fontId="0" fillId="21" borderId="1" xfId="1" applyNumberFormat="1" applyFont="1" applyFill="1" applyBorder="1" applyAlignment="1">
      <alignment horizontal="center" vertical="center" wrapText="1"/>
    </xf>
    <xf numFmtId="0" fontId="0" fillId="13" borderId="0" xfId="0" applyFill="1" applyAlignment="1">
      <alignment horizontal="left" vertical="center"/>
    </xf>
    <xf numFmtId="166" fontId="0" fillId="3" borderId="1" xfId="1" applyNumberFormat="1" applyFont="1" applyFill="1" applyBorder="1" applyAlignment="1">
      <alignment horizontal="center" vertical="center" wrapText="1"/>
    </xf>
    <xf numFmtId="0" fontId="0" fillId="3" borderId="1" xfId="0" applyFill="1" applyBorder="1" applyAlignment="1">
      <alignment vertical="center" wrapText="1"/>
    </xf>
    <xf numFmtId="0" fontId="17" fillId="21" borderId="1" xfId="0" applyFont="1" applyFill="1" applyBorder="1" applyAlignment="1">
      <alignment horizontal="left" vertical="center"/>
    </xf>
    <xf numFmtId="0" fontId="32" fillId="21" borderId="4" xfId="0" applyFont="1" applyFill="1" applyBorder="1" applyAlignment="1">
      <alignment vertical="center" wrapText="1"/>
    </xf>
    <xf numFmtId="0" fontId="32" fillId="21" borderId="4" xfId="0" applyFont="1" applyFill="1" applyBorder="1" applyAlignment="1">
      <alignment horizontal="left" vertical="center" wrapText="1"/>
    </xf>
    <xf numFmtId="0" fontId="32" fillId="0" borderId="4" xfId="0" applyFont="1" applyBorder="1" applyAlignment="1">
      <alignment horizontal="left" vertical="center" wrapText="1"/>
    </xf>
    <xf numFmtId="0" fontId="32" fillId="3" borderId="4" xfId="0" applyFont="1" applyFill="1" applyBorder="1" applyAlignment="1">
      <alignment horizontal="left" vertical="center" wrapText="1"/>
    </xf>
    <xf numFmtId="0" fontId="32" fillId="7" borderId="4" xfId="0" applyFont="1" applyFill="1" applyBorder="1" applyAlignment="1">
      <alignment horizontal="left" vertical="center" wrapText="1"/>
    </xf>
    <xf numFmtId="164" fontId="5" fillId="24" borderId="1" xfId="1" applyFont="1" applyFill="1" applyBorder="1" applyAlignment="1">
      <alignment horizontal="center" vertical="center" wrapText="1"/>
    </xf>
    <xf numFmtId="0" fontId="5" fillId="24" borderId="1" xfId="0" applyFont="1" applyFill="1" applyBorder="1" applyAlignment="1">
      <alignment horizontal="center" vertical="center" wrapText="1"/>
    </xf>
    <xf numFmtId="164" fontId="3" fillId="25" borderId="1" xfId="1" applyFont="1" applyFill="1" applyBorder="1" applyAlignment="1">
      <alignment horizontal="center" vertical="center" wrapText="1"/>
    </xf>
    <xf numFmtId="0" fontId="3" fillId="25" borderId="1" xfId="0" applyFont="1" applyFill="1" applyBorder="1" applyAlignment="1">
      <alignment horizontal="center" vertical="center" wrapText="1"/>
    </xf>
    <xf numFmtId="10" fontId="0" fillId="0" borderId="20" xfId="0" applyNumberFormat="1" applyBorder="1" applyAlignment="1">
      <alignment horizontal="center" vertical="center" wrapText="1"/>
    </xf>
    <xf numFmtId="10" fontId="0" fillId="0" borderId="20" xfId="3" applyNumberFormat="1" applyFont="1" applyBorder="1" applyAlignment="1">
      <alignment horizontal="center" vertical="center" wrapText="1"/>
    </xf>
    <xf numFmtId="9" fontId="0" fillId="0" borderId="1" xfId="3" applyFont="1" applyBorder="1" applyAlignment="1">
      <alignment horizontal="center" vertical="center" wrapText="1"/>
    </xf>
    <xf numFmtId="9" fontId="5" fillId="24" borderId="1" xfId="3" applyFont="1" applyFill="1" applyBorder="1" applyAlignment="1">
      <alignment horizontal="center" vertical="center" wrapText="1"/>
    </xf>
    <xf numFmtId="9" fontId="0" fillId="0" borderId="1" xfId="3" applyFont="1" applyFill="1" applyBorder="1" applyAlignment="1">
      <alignment horizontal="center" vertical="center" wrapText="1"/>
    </xf>
    <xf numFmtId="9" fontId="3" fillId="25" borderId="1" xfId="3" applyFont="1" applyFill="1" applyBorder="1" applyAlignment="1">
      <alignment horizontal="center" vertical="center" wrapText="1"/>
    </xf>
    <xf numFmtId="9" fontId="22" fillId="0" borderId="1" xfId="0" applyNumberFormat="1" applyFont="1" applyBorder="1" applyAlignment="1">
      <alignment horizontal="left" vertical="center" wrapText="1"/>
    </xf>
    <xf numFmtId="172" fontId="0" fillId="3" borderId="1" xfId="1" applyNumberFormat="1" applyFont="1" applyFill="1" applyBorder="1" applyAlignment="1">
      <alignment horizontal="center" vertical="center" wrapText="1"/>
    </xf>
    <xf numFmtId="172" fontId="0" fillId="7" borderId="1" xfId="1" applyNumberFormat="1" applyFont="1" applyFill="1" applyBorder="1" applyAlignment="1">
      <alignment horizontal="center" vertical="center" wrapText="1"/>
    </xf>
    <xf numFmtId="172" fontId="0" fillId="21" borderId="1" xfId="1" applyNumberFormat="1" applyFont="1" applyFill="1" applyBorder="1" applyAlignment="1">
      <alignment horizontal="center" vertical="center" wrapText="1"/>
    </xf>
    <xf numFmtId="10" fontId="0" fillId="0" borderId="0" xfId="0" applyNumberFormat="1" applyAlignment="1">
      <alignment vertical="center" wrapText="1"/>
    </xf>
    <xf numFmtId="172" fontId="0" fillId="21" borderId="3" xfId="1" applyNumberFormat="1" applyFont="1" applyFill="1" applyBorder="1" applyAlignment="1">
      <alignment horizontal="center" vertical="center" wrapText="1"/>
    </xf>
    <xf numFmtId="172" fontId="18" fillId="0" borderId="1" xfId="0" applyNumberFormat="1" applyFont="1" applyBorder="1" applyAlignment="1">
      <alignment horizontal="center" vertical="center"/>
    </xf>
    <xf numFmtId="0" fontId="0" fillId="3" borderId="3" xfId="0" applyFill="1" applyBorder="1" applyAlignment="1">
      <alignment horizontal="center" vertical="center" wrapText="1"/>
    </xf>
    <xf numFmtId="172" fontId="18" fillId="3" borderId="1" xfId="0" applyNumberFormat="1" applyFont="1" applyFill="1" applyBorder="1" applyAlignment="1">
      <alignment horizontal="center" vertical="center"/>
    </xf>
    <xf numFmtId="0" fontId="0" fillId="7" borderId="3" xfId="0" applyFill="1" applyBorder="1" applyAlignment="1">
      <alignment horizontal="center" vertical="center" wrapText="1"/>
    </xf>
    <xf numFmtId="172" fontId="18" fillId="7" borderId="1" xfId="0" applyNumberFormat="1" applyFont="1" applyFill="1" applyBorder="1" applyAlignment="1">
      <alignment horizontal="center" vertical="center"/>
    </xf>
    <xf numFmtId="172" fontId="18" fillId="7" borderId="3" xfId="0" applyNumberFormat="1" applyFont="1" applyFill="1" applyBorder="1" applyAlignment="1">
      <alignment horizontal="center" vertical="center"/>
    </xf>
    <xf numFmtId="172" fontId="18" fillId="21" borderId="1" xfId="0" applyNumberFormat="1" applyFont="1" applyFill="1" applyBorder="1" applyAlignment="1">
      <alignment horizontal="center" vertical="center"/>
    </xf>
    <xf numFmtId="172" fontId="18" fillId="21" borderId="3" xfId="0" applyNumberFormat="1" applyFont="1" applyFill="1" applyBorder="1" applyAlignment="1">
      <alignment horizontal="center" vertical="center"/>
    </xf>
    <xf numFmtId="0" fontId="55"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Border="1" applyAlignment="1">
      <alignment horizontal="left" vertical="center"/>
    </xf>
    <xf numFmtId="172" fontId="18" fillId="22" borderId="1" xfId="0" applyNumberFormat="1" applyFont="1" applyFill="1" applyBorder="1" applyAlignment="1">
      <alignment horizontal="center" vertical="center" wrapText="1"/>
    </xf>
    <xf numFmtId="172" fontId="18" fillId="0" borderId="1" xfId="0" applyNumberFormat="1" applyFont="1" applyBorder="1" applyAlignment="1">
      <alignment horizontal="center" vertical="center" wrapText="1"/>
    </xf>
    <xf numFmtId="3" fontId="18" fillId="22" borderId="1" xfId="0" applyNumberFormat="1" applyFont="1" applyFill="1" applyBorder="1" applyAlignment="1">
      <alignment horizontal="center" vertical="center" wrapText="1"/>
    </xf>
    <xf numFmtId="4" fontId="18" fillId="22" borderId="1" xfId="0" applyNumberFormat="1" applyFont="1" applyFill="1" applyBorder="1" applyAlignment="1">
      <alignment horizontal="center" vertical="center" wrapText="1"/>
    </xf>
    <xf numFmtId="0" fontId="18" fillId="22" borderId="1" xfId="0" applyFont="1" applyFill="1" applyBorder="1" applyAlignment="1">
      <alignment horizontal="center" vertical="center"/>
    </xf>
    <xf numFmtId="0" fontId="17" fillId="22" borderId="1" xfId="0" applyFont="1" applyFill="1" applyBorder="1" applyAlignment="1">
      <alignment horizontal="center" vertical="center" wrapText="1"/>
    </xf>
    <xf numFmtId="3" fontId="18" fillId="0" borderId="1" xfId="0" applyNumberFormat="1" applyFont="1" applyBorder="1" applyAlignment="1">
      <alignment horizontal="center" vertical="center" wrapText="1"/>
    </xf>
    <xf numFmtId="174" fontId="1" fillId="0" borderId="0" xfId="1" applyNumberFormat="1" applyFont="1" applyAlignment="1">
      <alignment horizontal="center" vertical="center" wrapText="1"/>
    </xf>
    <xf numFmtId="0" fontId="1" fillId="3" borderId="1" xfId="0" applyFont="1" applyFill="1" applyBorder="1" applyAlignment="1">
      <alignment horizontal="center" vertical="center"/>
    </xf>
    <xf numFmtId="0" fontId="1" fillId="3" borderId="1" xfId="0" applyFont="1" applyFill="1" applyBorder="1" applyAlignment="1">
      <alignment horizontal="left" vertical="center"/>
    </xf>
    <xf numFmtId="0" fontId="18" fillId="26" borderId="1" xfId="0" applyFont="1" applyFill="1" applyBorder="1" applyAlignment="1">
      <alignment horizontal="center" vertical="center" wrapText="1"/>
    </xf>
    <xf numFmtId="0" fontId="1" fillId="3" borderId="1" xfId="0" applyFont="1" applyFill="1" applyBorder="1" applyAlignment="1">
      <alignment horizontal="center" vertical="center" wrapText="1"/>
    </xf>
    <xf numFmtId="3" fontId="18" fillId="26" borderId="1" xfId="0" applyNumberFormat="1" applyFont="1" applyFill="1" applyBorder="1" applyAlignment="1">
      <alignment horizontal="center" vertical="center" wrapText="1"/>
    </xf>
    <xf numFmtId="172" fontId="18" fillId="26" borderId="1" xfId="0" applyNumberFormat="1" applyFont="1" applyFill="1" applyBorder="1" applyAlignment="1">
      <alignment horizontal="center" vertical="center" wrapText="1"/>
    </xf>
    <xf numFmtId="172" fontId="1" fillId="3" borderId="1" xfId="1" applyNumberFormat="1" applyFont="1" applyFill="1" applyBorder="1" applyAlignment="1">
      <alignment horizontal="center" vertical="center" wrapText="1"/>
    </xf>
    <xf numFmtId="0" fontId="18" fillId="26" borderId="1" xfId="0" applyFont="1" applyFill="1" applyBorder="1" applyAlignment="1">
      <alignment horizontal="center" vertical="center"/>
    </xf>
    <xf numFmtId="172" fontId="18" fillId="3" borderId="1" xfId="0" applyNumberFormat="1" applyFont="1" applyFill="1" applyBorder="1" applyAlignment="1">
      <alignment horizontal="center" vertical="center" wrapText="1"/>
    </xf>
    <xf numFmtId="4" fontId="18" fillId="26" borderId="1" xfId="0" applyNumberFormat="1" applyFont="1" applyFill="1" applyBorder="1" applyAlignment="1">
      <alignment horizontal="center" vertical="center" wrapText="1"/>
    </xf>
    <xf numFmtId="0" fontId="1" fillId="7" borderId="1" xfId="0" applyFont="1" applyFill="1" applyBorder="1" applyAlignment="1">
      <alignment horizontal="center" vertical="center"/>
    </xf>
    <xf numFmtId="0" fontId="1" fillId="7" borderId="1" xfId="0" applyFont="1" applyFill="1" applyBorder="1" applyAlignment="1">
      <alignment horizontal="left" vertical="center"/>
    </xf>
    <xf numFmtId="0" fontId="18" fillId="27" borderId="1" xfId="0" applyFont="1" applyFill="1" applyBorder="1" applyAlignment="1">
      <alignment horizontal="center" vertical="center" wrapText="1"/>
    </xf>
    <xf numFmtId="0" fontId="1" fillId="7" borderId="1" xfId="0" applyFont="1" applyFill="1" applyBorder="1" applyAlignment="1">
      <alignment horizontal="center" vertical="center" wrapText="1"/>
    </xf>
    <xf numFmtId="3" fontId="18" fillId="27" borderId="1" xfId="0" applyNumberFormat="1" applyFont="1" applyFill="1" applyBorder="1" applyAlignment="1">
      <alignment horizontal="center" vertical="center" wrapText="1"/>
    </xf>
    <xf numFmtId="172" fontId="18" fillId="27" borderId="1" xfId="0" applyNumberFormat="1" applyFont="1" applyFill="1" applyBorder="1" applyAlignment="1">
      <alignment horizontal="center" vertical="center" wrapText="1"/>
    </xf>
    <xf numFmtId="172" fontId="1" fillId="7" borderId="1" xfId="1" applyNumberFormat="1" applyFont="1" applyFill="1" applyBorder="1" applyAlignment="1">
      <alignment horizontal="center" vertical="center" wrapText="1"/>
    </xf>
    <xf numFmtId="0" fontId="18" fillId="27" borderId="1" xfId="0" applyFont="1" applyFill="1" applyBorder="1" applyAlignment="1">
      <alignment horizontal="center" vertical="center"/>
    </xf>
    <xf numFmtId="172" fontId="18" fillId="7" borderId="1" xfId="0" applyNumberFormat="1" applyFont="1" applyFill="1" applyBorder="1" applyAlignment="1">
      <alignment horizontal="center" vertical="center" wrapText="1"/>
    </xf>
    <xf numFmtId="0" fontId="17" fillId="27" borderId="1" xfId="0" applyFont="1" applyFill="1" applyBorder="1" applyAlignment="1">
      <alignment horizontal="center" vertical="center" wrapText="1"/>
    </xf>
    <xf numFmtId="172" fontId="17" fillId="27" borderId="1" xfId="0" applyNumberFormat="1" applyFont="1" applyFill="1" applyBorder="1" applyAlignment="1">
      <alignment horizontal="center" vertical="center" wrapText="1"/>
    </xf>
    <xf numFmtId="4" fontId="18" fillId="27" borderId="1" xfId="0" applyNumberFormat="1" applyFont="1" applyFill="1" applyBorder="1" applyAlignment="1">
      <alignment horizontal="center" vertical="center" wrapText="1"/>
    </xf>
    <xf numFmtId="0" fontId="1" fillId="21" borderId="1" xfId="0" applyFont="1" applyFill="1" applyBorder="1" applyAlignment="1">
      <alignment horizontal="center" vertical="center"/>
    </xf>
    <xf numFmtId="0" fontId="1" fillId="21" borderId="1" xfId="0" applyFont="1" applyFill="1" applyBorder="1" applyAlignment="1">
      <alignment horizontal="left" vertical="center"/>
    </xf>
    <xf numFmtId="0" fontId="18" fillId="28" borderId="1" xfId="0" applyFont="1" applyFill="1" applyBorder="1" applyAlignment="1">
      <alignment horizontal="center" vertical="center" wrapText="1"/>
    </xf>
    <xf numFmtId="0" fontId="1" fillId="21" borderId="1" xfId="0" applyFont="1" applyFill="1" applyBorder="1" applyAlignment="1">
      <alignment horizontal="center" vertical="center" wrapText="1"/>
    </xf>
    <xf numFmtId="3" fontId="18" fillId="28" borderId="1" xfId="0" applyNumberFormat="1" applyFont="1" applyFill="1" applyBorder="1" applyAlignment="1">
      <alignment horizontal="center" vertical="center" wrapText="1"/>
    </xf>
    <xf numFmtId="172" fontId="18" fillId="28" borderId="1" xfId="0" applyNumberFormat="1" applyFont="1" applyFill="1" applyBorder="1" applyAlignment="1">
      <alignment horizontal="center" vertical="center" wrapText="1"/>
    </xf>
    <xf numFmtId="172" fontId="1" fillId="21" borderId="1" xfId="1" applyNumberFormat="1" applyFont="1" applyFill="1" applyBorder="1" applyAlignment="1">
      <alignment horizontal="center" vertical="center" wrapText="1"/>
    </xf>
    <xf numFmtId="0" fontId="18" fillId="28" borderId="1" xfId="0" applyFont="1" applyFill="1" applyBorder="1" applyAlignment="1">
      <alignment horizontal="center" vertical="center"/>
    </xf>
    <xf numFmtId="3" fontId="18" fillId="21" borderId="1" xfId="0" applyNumberFormat="1" applyFont="1" applyFill="1" applyBorder="1" applyAlignment="1">
      <alignment horizontal="center" vertical="center" wrapText="1"/>
    </xf>
    <xf numFmtId="4" fontId="18" fillId="21" borderId="1" xfId="0" applyNumberFormat="1" applyFont="1" applyFill="1" applyBorder="1" applyAlignment="1">
      <alignment horizontal="center" vertical="center" wrapText="1"/>
    </xf>
    <xf numFmtId="0" fontId="17" fillId="3" borderId="1" xfId="0" applyFont="1" applyFill="1" applyBorder="1" applyAlignment="1">
      <alignment horizontal="center" vertical="center" wrapText="1"/>
    </xf>
    <xf numFmtId="0" fontId="17" fillId="7" borderId="1" xfId="0" applyFont="1" applyFill="1" applyBorder="1" applyAlignment="1">
      <alignment horizontal="center" vertical="center" wrapText="1"/>
    </xf>
    <xf numFmtId="0" fontId="17" fillId="26" borderId="1" xfId="0" applyFont="1" applyFill="1" applyBorder="1" applyAlignment="1">
      <alignment horizontal="center" vertical="center" wrapText="1"/>
    </xf>
    <xf numFmtId="0" fontId="17" fillId="28" borderId="1" xfId="0" applyFont="1" applyFill="1" applyBorder="1" applyAlignment="1">
      <alignment horizontal="center" vertical="center" wrapText="1"/>
    </xf>
    <xf numFmtId="0" fontId="17" fillId="21" borderId="1" xfId="0" applyFont="1" applyFill="1" applyBorder="1" applyAlignment="1">
      <alignment horizontal="center" vertical="center" wrapText="1"/>
    </xf>
    <xf numFmtId="3" fontId="17" fillId="0" borderId="1" xfId="0" applyNumberFormat="1" applyFont="1" applyBorder="1" applyAlignment="1">
      <alignment horizontal="center" vertical="center" wrapText="1"/>
    </xf>
    <xf numFmtId="3" fontId="17" fillId="3" borderId="1" xfId="0" applyNumberFormat="1" applyFont="1" applyFill="1" applyBorder="1" applyAlignment="1">
      <alignment horizontal="center" vertical="center" wrapText="1"/>
    </xf>
    <xf numFmtId="3" fontId="17" fillId="7" borderId="1" xfId="0" applyNumberFormat="1" applyFont="1" applyFill="1" applyBorder="1" applyAlignment="1">
      <alignment horizontal="center" vertical="center" wrapText="1"/>
    </xf>
    <xf numFmtId="4" fontId="17" fillId="0" borderId="1" xfId="0" applyNumberFormat="1" applyFont="1" applyBorder="1" applyAlignment="1">
      <alignment horizontal="center" vertical="center" wrapText="1"/>
    </xf>
    <xf numFmtId="4" fontId="17" fillId="3" borderId="1" xfId="0" applyNumberFormat="1" applyFont="1" applyFill="1" applyBorder="1" applyAlignment="1">
      <alignment horizontal="center" vertical="center" wrapText="1"/>
    </xf>
    <xf numFmtId="4" fontId="17" fillId="7" borderId="1" xfId="0" applyNumberFormat="1" applyFont="1" applyFill="1" applyBorder="1" applyAlignment="1">
      <alignment horizontal="center" vertical="center" wrapText="1"/>
    </xf>
    <xf numFmtId="0" fontId="32" fillId="0" borderId="20" xfId="0" applyFont="1" applyBorder="1" applyAlignment="1">
      <alignment horizontal="center" vertical="center" wrapText="1"/>
    </xf>
    <xf numFmtId="0" fontId="13" fillId="7" borderId="1" xfId="0" applyFont="1" applyFill="1" applyBorder="1" applyAlignment="1">
      <alignment horizontal="center" vertical="center" wrapText="1"/>
    </xf>
    <xf numFmtId="169" fontId="13" fillId="3" borderId="1" xfId="0" applyNumberFormat="1" applyFont="1" applyFill="1" applyBorder="1" applyAlignment="1">
      <alignment horizontal="center" vertical="center" wrapText="1"/>
    </xf>
    <xf numFmtId="172" fontId="13" fillId="7" borderId="1" xfId="0" applyNumberFormat="1" applyFont="1" applyFill="1" applyBorder="1" applyAlignment="1">
      <alignment horizontal="center" vertical="center" wrapText="1"/>
    </xf>
    <xf numFmtId="0" fontId="17" fillId="13" borderId="1" xfId="0" applyFont="1" applyFill="1" applyBorder="1" applyAlignment="1">
      <alignment horizontal="center" vertical="center"/>
    </xf>
    <xf numFmtId="0" fontId="17" fillId="13" borderId="1" xfId="0" applyFont="1" applyFill="1" applyBorder="1" applyAlignment="1">
      <alignment horizontal="left" vertical="center"/>
    </xf>
    <xf numFmtId="0" fontId="17" fillId="13" borderId="1" xfId="0" applyFont="1" applyFill="1" applyBorder="1" applyAlignment="1">
      <alignment horizontal="center" vertical="center" wrapText="1"/>
    </xf>
    <xf numFmtId="166" fontId="17" fillId="13" borderId="20" xfId="1" applyNumberFormat="1" applyFont="1" applyFill="1" applyBorder="1" applyAlignment="1">
      <alignment horizontal="center" vertical="center" wrapText="1"/>
    </xf>
    <xf numFmtId="166" fontId="17" fillId="13" borderId="1" xfId="1" applyNumberFormat="1" applyFont="1" applyFill="1" applyBorder="1" applyAlignment="1">
      <alignment horizontal="center" vertical="center" wrapText="1"/>
    </xf>
    <xf numFmtId="169" fontId="17" fillId="13" borderId="20" xfId="1" applyNumberFormat="1" applyFont="1" applyFill="1" applyBorder="1" applyAlignment="1">
      <alignment horizontal="center" vertical="center" wrapText="1"/>
    </xf>
    <xf numFmtId="172" fontId="17" fillId="13" borderId="1" xfId="1" applyNumberFormat="1" applyFont="1" applyFill="1" applyBorder="1" applyAlignment="1">
      <alignment horizontal="center" vertical="center" wrapText="1"/>
    </xf>
    <xf numFmtId="165" fontId="17" fillId="0" borderId="1" xfId="1" applyNumberFormat="1" applyFont="1" applyBorder="1" applyAlignment="1">
      <alignment vertical="center"/>
    </xf>
    <xf numFmtId="0" fontId="17" fillId="0" borderId="1" xfId="0" applyFont="1" applyBorder="1" applyAlignment="1">
      <alignment horizontal="center" vertical="center"/>
    </xf>
    <xf numFmtId="166" fontId="17" fillId="0" borderId="1" xfId="1" applyNumberFormat="1" applyFont="1" applyBorder="1" applyAlignment="1">
      <alignment horizontal="center" vertical="center"/>
    </xf>
    <xf numFmtId="165" fontId="17" fillId="0" borderId="1" xfId="1" applyNumberFormat="1" applyFont="1" applyBorder="1" applyAlignment="1">
      <alignment vertical="center" wrapText="1"/>
    </xf>
    <xf numFmtId="0" fontId="17" fillId="3" borderId="1" xfId="0" applyFont="1" applyFill="1" applyBorder="1" applyAlignment="1">
      <alignment horizontal="center" vertical="center"/>
    </xf>
    <xf numFmtId="0" fontId="17" fillId="3" borderId="1" xfId="0" applyFont="1" applyFill="1" applyBorder="1" applyAlignment="1">
      <alignment horizontal="left" vertical="center"/>
    </xf>
    <xf numFmtId="166" fontId="17" fillId="3" borderId="20" xfId="1" applyNumberFormat="1" applyFont="1" applyFill="1" applyBorder="1" applyAlignment="1">
      <alignment horizontal="center" vertical="center" wrapText="1"/>
    </xf>
    <xf numFmtId="166" fontId="17" fillId="3" borderId="1" xfId="1" applyNumberFormat="1" applyFont="1" applyFill="1" applyBorder="1" applyAlignment="1">
      <alignment horizontal="center" vertical="center" wrapText="1"/>
    </xf>
    <xf numFmtId="169" fontId="17" fillId="3" borderId="20" xfId="1" applyNumberFormat="1" applyFont="1" applyFill="1" applyBorder="1" applyAlignment="1">
      <alignment horizontal="center" vertical="center" wrapText="1"/>
    </xf>
    <xf numFmtId="172" fontId="17" fillId="3" borderId="1" xfId="1" applyNumberFormat="1" applyFont="1" applyFill="1" applyBorder="1" applyAlignment="1">
      <alignment horizontal="center" vertical="center" wrapText="1"/>
    </xf>
    <xf numFmtId="0" fontId="17" fillId="7" borderId="1" xfId="0" applyFont="1" applyFill="1" applyBorder="1" applyAlignment="1">
      <alignment horizontal="center" vertical="center"/>
    </xf>
    <xf numFmtId="0" fontId="17" fillId="7" borderId="1" xfId="0" applyFont="1" applyFill="1" applyBorder="1" applyAlignment="1">
      <alignment horizontal="left" vertical="center"/>
    </xf>
    <xf numFmtId="166" fontId="17" fillId="7" borderId="20" xfId="1" applyNumberFormat="1" applyFont="1" applyFill="1" applyBorder="1" applyAlignment="1">
      <alignment horizontal="center" vertical="center" wrapText="1"/>
    </xf>
    <xf numFmtId="166" fontId="17" fillId="7" borderId="1" xfId="1" applyNumberFormat="1" applyFont="1" applyFill="1" applyBorder="1" applyAlignment="1">
      <alignment horizontal="center" vertical="center" wrapText="1"/>
    </xf>
    <xf numFmtId="169" fontId="17" fillId="7" borderId="20" xfId="1" applyNumberFormat="1" applyFont="1" applyFill="1" applyBorder="1" applyAlignment="1">
      <alignment horizontal="center" vertical="center" wrapText="1"/>
    </xf>
    <xf numFmtId="172" fontId="17" fillId="7" borderId="1" xfId="1" applyNumberFormat="1" applyFont="1" applyFill="1" applyBorder="1" applyAlignment="1">
      <alignment horizontal="center" vertical="center" wrapText="1"/>
    </xf>
    <xf numFmtId="0" fontId="17" fillId="21" borderId="1" xfId="0" applyFont="1" applyFill="1" applyBorder="1" applyAlignment="1">
      <alignment horizontal="center" vertical="center"/>
    </xf>
    <xf numFmtId="166" fontId="17" fillId="21" borderId="20" xfId="1" applyNumberFormat="1" applyFont="1" applyFill="1" applyBorder="1" applyAlignment="1">
      <alignment horizontal="center" vertical="center" wrapText="1"/>
    </xf>
    <xf numFmtId="166" fontId="17" fillId="21" borderId="1" xfId="1" applyNumberFormat="1" applyFont="1" applyFill="1" applyBorder="1" applyAlignment="1">
      <alignment horizontal="center" vertical="center" wrapText="1"/>
    </xf>
    <xf numFmtId="169" fontId="17" fillId="21" borderId="20" xfId="1" applyNumberFormat="1" applyFont="1" applyFill="1" applyBorder="1" applyAlignment="1">
      <alignment horizontal="center" vertical="center" wrapText="1"/>
    </xf>
    <xf numFmtId="172" fontId="17" fillId="21" borderId="1" xfId="1" applyNumberFormat="1" applyFont="1" applyFill="1" applyBorder="1" applyAlignment="1">
      <alignment horizontal="center" vertical="center" wrapText="1"/>
    </xf>
    <xf numFmtId="0" fontId="17" fillId="0" borderId="1" xfId="0" applyFont="1" applyBorder="1" applyAlignment="1">
      <alignment horizontal="left" vertical="center"/>
    </xf>
    <xf numFmtId="166" fontId="17" fillId="0" borderId="1" xfId="1" applyNumberFormat="1" applyFont="1" applyFill="1" applyBorder="1" applyAlignment="1">
      <alignment horizontal="center" vertical="center"/>
    </xf>
    <xf numFmtId="165" fontId="17" fillId="0" borderId="1" xfId="1" applyNumberFormat="1" applyFont="1" applyFill="1" applyBorder="1" applyAlignment="1">
      <alignment vertical="center"/>
    </xf>
    <xf numFmtId="0" fontId="17" fillId="0" borderId="0" xfId="0" applyFont="1" applyAlignment="1">
      <alignment vertical="center"/>
    </xf>
    <xf numFmtId="0" fontId="17" fillId="3" borderId="1" xfId="0" applyFont="1" applyFill="1" applyBorder="1" applyAlignment="1">
      <alignment horizontal="left" vertical="center" wrapText="1"/>
    </xf>
    <xf numFmtId="166" fontId="17" fillId="3" borderId="1" xfId="1" applyNumberFormat="1" applyFont="1" applyFill="1" applyBorder="1" applyAlignment="1">
      <alignment horizontal="center" vertical="center"/>
    </xf>
    <xf numFmtId="165" fontId="32" fillId="3" borderId="1" xfId="0" applyNumberFormat="1" applyFont="1" applyFill="1" applyBorder="1" applyAlignment="1">
      <alignment vertical="center"/>
    </xf>
    <xf numFmtId="165" fontId="17" fillId="3" borderId="1" xfId="1" applyNumberFormat="1" applyFont="1" applyFill="1" applyBorder="1" applyAlignment="1">
      <alignment vertical="center"/>
    </xf>
    <xf numFmtId="165" fontId="32" fillId="3" borderId="3" xfId="0" applyNumberFormat="1" applyFont="1" applyFill="1" applyBorder="1" applyAlignment="1">
      <alignment vertical="center"/>
    </xf>
    <xf numFmtId="165" fontId="32" fillId="3" borderId="4" xfId="0" applyNumberFormat="1" applyFont="1" applyFill="1" applyBorder="1" applyAlignment="1">
      <alignment vertical="center"/>
    </xf>
    <xf numFmtId="0" fontId="17" fillId="7" borderId="1" xfId="0" applyFont="1" applyFill="1" applyBorder="1" applyAlignment="1">
      <alignment horizontal="left" vertical="center" wrapText="1"/>
    </xf>
    <xf numFmtId="166" fontId="17" fillId="7" borderId="1" xfId="1" applyNumberFormat="1" applyFont="1" applyFill="1" applyBorder="1" applyAlignment="1">
      <alignment horizontal="center" vertical="center"/>
    </xf>
    <xf numFmtId="165" fontId="32" fillId="7" borderId="1" xfId="0" applyNumberFormat="1" applyFont="1" applyFill="1" applyBorder="1" applyAlignment="1">
      <alignment vertical="center"/>
    </xf>
    <xf numFmtId="165" fontId="17" fillId="7" borderId="1" xfId="1" applyNumberFormat="1" applyFont="1" applyFill="1" applyBorder="1" applyAlignment="1">
      <alignment vertical="center"/>
    </xf>
    <xf numFmtId="165" fontId="32" fillId="7" borderId="3" xfId="0" applyNumberFormat="1" applyFont="1" applyFill="1" applyBorder="1" applyAlignment="1">
      <alignment vertical="center"/>
    </xf>
    <xf numFmtId="0" fontId="17" fillId="21" borderId="1" xfId="0" applyFont="1" applyFill="1" applyBorder="1" applyAlignment="1">
      <alignment horizontal="left" vertical="center" wrapText="1"/>
    </xf>
    <xf numFmtId="166" fontId="17" fillId="21" borderId="1" xfId="1" applyNumberFormat="1" applyFont="1" applyFill="1" applyBorder="1" applyAlignment="1">
      <alignment horizontal="center" vertical="center"/>
    </xf>
    <xf numFmtId="165" fontId="32" fillId="21" borderId="1" xfId="0" applyNumberFormat="1" applyFont="1" applyFill="1" applyBorder="1" applyAlignment="1">
      <alignment vertical="center"/>
    </xf>
    <xf numFmtId="165" fontId="17" fillId="21" borderId="1" xfId="1" applyNumberFormat="1" applyFont="1" applyFill="1" applyBorder="1" applyAlignment="1">
      <alignment vertical="center"/>
    </xf>
    <xf numFmtId="165" fontId="32" fillId="21" borderId="3" xfId="0" applyNumberFormat="1" applyFont="1" applyFill="1" applyBorder="1" applyAlignment="1">
      <alignment vertical="center"/>
    </xf>
    <xf numFmtId="165" fontId="32" fillId="21" borderId="4" xfId="0" applyNumberFormat="1" applyFont="1" applyFill="1" applyBorder="1" applyAlignment="1">
      <alignment vertical="center"/>
    </xf>
    <xf numFmtId="0" fontId="0" fillId="0" borderId="17" xfId="0" applyBorder="1" applyAlignment="1">
      <alignment vertical="center" wrapText="1"/>
    </xf>
    <xf numFmtId="0" fontId="0" fillId="0" borderId="22" xfId="0" applyBorder="1" applyAlignment="1">
      <alignment vertical="center" wrapText="1"/>
    </xf>
    <xf numFmtId="0" fontId="20" fillId="0" borderId="0" xfId="4" applyAlignment="1">
      <alignment vertical="center" wrapText="1"/>
    </xf>
    <xf numFmtId="0" fontId="0" fillId="0" borderId="17" xfId="0" applyBorder="1" applyAlignment="1">
      <alignment vertical="center"/>
    </xf>
    <xf numFmtId="0" fontId="0" fillId="0" borderId="23" xfId="0" applyBorder="1" applyAlignment="1">
      <alignment vertical="center" wrapText="1"/>
    </xf>
    <xf numFmtId="164" fontId="0" fillId="0" borderId="12" xfId="1" applyFont="1" applyBorder="1" applyAlignment="1">
      <alignment horizontal="center" vertical="center" wrapText="1"/>
    </xf>
    <xf numFmtId="164" fontId="5" fillId="24" borderId="12" xfId="1" applyFont="1" applyFill="1" applyBorder="1" applyAlignment="1">
      <alignment horizontal="center" vertical="center" wrapText="1"/>
    </xf>
    <xf numFmtId="164" fontId="3" fillId="25" borderId="12" xfId="1" applyFont="1" applyFill="1" applyBorder="1" applyAlignment="1">
      <alignment horizontal="center" vertical="center" wrapText="1"/>
    </xf>
    <xf numFmtId="4" fontId="18" fillId="0" borderId="1" xfId="0" applyNumberFormat="1" applyFont="1" applyBorder="1" applyAlignment="1">
      <alignment horizontal="center" vertical="center" wrapText="1"/>
    </xf>
    <xf numFmtId="3" fontId="18" fillId="3" borderId="1" xfId="0" applyNumberFormat="1" applyFont="1" applyFill="1" applyBorder="1" applyAlignment="1">
      <alignment horizontal="center" vertical="center" wrapText="1"/>
    </xf>
    <xf numFmtId="4" fontId="18" fillId="3" borderId="1" xfId="0" applyNumberFormat="1" applyFont="1" applyFill="1" applyBorder="1" applyAlignment="1">
      <alignment horizontal="center" vertical="center" wrapText="1"/>
    </xf>
    <xf numFmtId="3" fontId="18" fillId="7" borderId="1" xfId="0" applyNumberFormat="1" applyFont="1" applyFill="1" applyBorder="1" applyAlignment="1">
      <alignment horizontal="center" vertical="center" wrapText="1"/>
    </xf>
    <xf numFmtId="4" fontId="18" fillId="7" borderId="1" xfId="0" applyNumberFormat="1" applyFont="1" applyFill="1" applyBorder="1" applyAlignment="1">
      <alignment horizontal="center" vertical="center" wrapText="1"/>
    </xf>
    <xf numFmtId="164" fontId="0" fillId="0" borderId="1" xfId="1" applyFont="1" applyFill="1" applyBorder="1" applyAlignment="1">
      <alignment horizontal="center" vertical="center" wrapText="1"/>
    </xf>
    <xf numFmtId="0" fontId="17" fillId="0" borderId="1" xfId="0" applyFont="1" applyBorder="1" applyAlignment="1">
      <alignment horizontal="center"/>
    </xf>
    <xf numFmtId="0" fontId="17" fillId="3" borderId="1" xfId="0" applyFont="1" applyFill="1" applyBorder="1" applyAlignment="1">
      <alignment horizontal="center"/>
    </xf>
    <xf numFmtId="0" fontId="17" fillId="7" borderId="1" xfId="0" applyFont="1" applyFill="1" applyBorder="1" applyAlignment="1">
      <alignment horizontal="center"/>
    </xf>
    <xf numFmtId="0" fontId="17" fillId="21" borderId="1" xfId="0" applyFont="1" applyFill="1" applyBorder="1" applyAlignment="1">
      <alignment horizontal="center"/>
    </xf>
    <xf numFmtId="0" fontId="17" fillId="0" borderId="1" xfId="0" applyFont="1" applyBorder="1" applyAlignment="1">
      <alignment horizontal="center" wrapText="1"/>
    </xf>
    <xf numFmtId="0" fontId="17" fillId="22" borderId="1" xfId="0" applyFont="1" applyFill="1" applyBorder="1" applyAlignment="1">
      <alignment horizontal="center" wrapText="1"/>
    </xf>
    <xf numFmtId="0" fontId="17" fillId="3" borderId="1" xfId="0" applyFont="1" applyFill="1" applyBorder="1" applyAlignment="1">
      <alignment horizontal="center" wrapText="1"/>
    </xf>
    <xf numFmtId="0" fontId="17" fillId="26" borderId="1" xfId="0" applyFont="1" applyFill="1" applyBorder="1" applyAlignment="1">
      <alignment horizontal="center" wrapText="1"/>
    </xf>
    <xf numFmtId="0" fontId="17" fillId="7" borderId="1" xfId="0" applyFont="1" applyFill="1" applyBorder="1" applyAlignment="1">
      <alignment horizontal="center" wrapText="1"/>
    </xf>
    <xf numFmtId="0" fontId="17" fillId="27" borderId="1" xfId="0" applyFont="1" applyFill="1" applyBorder="1" applyAlignment="1">
      <alignment horizontal="center" wrapText="1"/>
    </xf>
    <xf numFmtId="169" fontId="1" fillId="3" borderId="1" xfId="1" applyNumberFormat="1" applyFont="1" applyFill="1" applyBorder="1" applyAlignment="1">
      <alignment horizontal="center" vertical="center" wrapText="1"/>
    </xf>
    <xf numFmtId="0" fontId="0" fillId="3" borderId="0" xfId="0" applyFill="1" applyAlignment="1">
      <alignment vertical="center"/>
    </xf>
    <xf numFmtId="0" fontId="0" fillId="3" borderId="0" xfId="0" applyFill="1" applyAlignment="1">
      <alignment vertical="center" wrapText="1"/>
    </xf>
    <xf numFmtId="169" fontId="1" fillId="7" borderId="1" xfId="1" applyNumberFormat="1" applyFont="1" applyFill="1" applyBorder="1" applyAlignment="1">
      <alignment horizontal="center" vertical="center" wrapText="1"/>
    </xf>
    <xf numFmtId="0" fontId="0" fillId="7" borderId="0" xfId="0" applyFill="1" applyAlignment="1">
      <alignment vertical="center"/>
    </xf>
    <xf numFmtId="0" fontId="0" fillId="7" borderId="0" xfId="0" applyFill="1" applyAlignment="1">
      <alignment vertical="center" wrapText="1"/>
    </xf>
    <xf numFmtId="0" fontId="0" fillId="29" borderId="1" xfId="0" applyFill="1" applyBorder="1" applyAlignment="1">
      <alignment horizontal="center" vertical="center"/>
    </xf>
    <xf numFmtId="0" fontId="0" fillId="29" borderId="1" xfId="0" applyFill="1" applyBorder="1" applyAlignment="1">
      <alignment horizontal="left" vertical="center"/>
    </xf>
    <xf numFmtId="0" fontId="17" fillId="29" borderId="1" xfId="0" applyFont="1" applyFill="1" applyBorder="1" applyAlignment="1">
      <alignment horizontal="center" vertical="center"/>
    </xf>
    <xf numFmtId="0" fontId="0" fillId="29" borderId="1" xfId="0" applyFill="1" applyBorder="1" applyAlignment="1">
      <alignment horizontal="center" vertical="center" wrapText="1"/>
    </xf>
    <xf numFmtId="166" fontId="1" fillId="29" borderId="1" xfId="1" applyNumberFormat="1" applyFont="1" applyFill="1" applyBorder="1" applyAlignment="1">
      <alignment horizontal="center" vertical="center" wrapText="1"/>
    </xf>
    <xf numFmtId="169" fontId="1" fillId="29" borderId="1" xfId="1" applyNumberFormat="1" applyFont="1" applyFill="1" applyBorder="1" applyAlignment="1">
      <alignment horizontal="center" vertical="center" wrapText="1"/>
    </xf>
    <xf numFmtId="165" fontId="1" fillId="29" borderId="1" xfId="1" applyNumberFormat="1" applyFont="1" applyFill="1" applyBorder="1" applyAlignment="1">
      <alignment horizontal="center" vertical="center" wrapText="1"/>
    </xf>
    <xf numFmtId="0" fontId="0" fillId="29" borderId="0" xfId="0" applyFill="1" applyAlignment="1">
      <alignment vertical="center"/>
    </xf>
    <xf numFmtId="0" fontId="0" fillId="29" borderId="0" xfId="0" applyFill="1" applyAlignment="1">
      <alignment vertical="center" wrapText="1"/>
    </xf>
    <xf numFmtId="169" fontId="0" fillId="29" borderId="1" xfId="1" applyNumberFormat="1" applyFont="1" applyFill="1" applyBorder="1" applyAlignment="1">
      <alignment horizontal="center" vertical="center" wrapText="1"/>
    </xf>
    <xf numFmtId="0" fontId="17" fillId="29" borderId="1" xfId="0" applyFont="1" applyFill="1" applyBorder="1" applyAlignment="1">
      <alignment horizontal="left" vertical="center"/>
    </xf>
    <xf numFmtId="172" fontId="17" fillId="21" borderId="1" xfId="0" applyNumberFormat="1" applyFont="1" applyFill="1"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3" fillId="4"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0" fillId="0" borderId="1" xfId="0" applyBorder="1" applyAlignment="1">
      <alignment horizontal="left" vertical="center" wrapText="1"/>
    </xf>
    <xf numFmtId="0" fontId="18" fillId="0" borderId="1" xfId="0" applyFont="1" applyBorder="1" applyAlignment="1">
      <alignment horizontal="left" vertical="center" wrapText="1"/>
    </xf>
    <xf numFmtId="0" fontId="0" fillId="0" borderId="1" xfId="0" applyBorder="1" applyAlignment="1">
      <alignment horizontal="center" vertical="center" wrapText="1"/>
    </xf>
    <xf numFmtId="0" fontId="17" fillId="0" borderId="1" xfId="0" applyFont="1" applyBorder="1" applyAlignment="1">
      <alignment horizontal="left" vertical="center" wrapText="1"/>
    </xf>
    <xf numFmtId="0" fontId="2" fillId="3" borderId="13" xfId="0" applyFont="1" applyFill="1" applyBorder="1" applyAlignment="1">
      <alignment horizontal="center" vertical="center" wrapText="1"/>
    </xf>
    <xf numFmtId="0" fontId="2" fillId="2" borderId="1" xfId="0" applyFont="1" applyFill="1" applyBorder="1" applyAlignment="1">
      <alignment horizontal="left" vertical="center" wrapText="1"/>
    </xf>
    <xf numFmtId="0" fontId="2" fillId="2" borderId="12" xfId="0" applyFont="1" applyFill="1" applyBorder="1" applyAlignment="1">
      <alignment horizontal="left" vertical="center" wrapText="1"/>
    </xf>
    <xf numFmtId="0" fontId="2" fillId="2" borderId="1" xfId="0" applyFont="1" applyFill="1" applyBorder="1" applyAlignment="1">
      <alignment horizontal="center" vertical="center" wrapText="1"/>
    </xf>
    <xf numFmtId="0" fontId="0" fillId="0" borderId="20" xfId="0" applyBorder="1" applyAlignment="1">
      <alignment horizontal="left" vertical="center" wrapText="1"/>
    </xf>
    <xf numFmtId="0" fontId="22" fillId="0" borderId="12" xfId="0" applyFont="1" applyBorder="1" applyAlignment="1">
      <alignment horizontal="left" vertical="center" wrapText="1"/>
    </xf>
    <xf numFmtId="0" fontId="22" fillId="0" borderId="2" xfId="0" applyFont="1" applyBorder="1" applyAlignment="1">
      <alignment horizontal="left" vertical="center" wrapText="1"/>
    </xf>
    <xf numFmtId="0" fontId="0" fillId="0" borderId="13" xfId="0" applyBorder="1" applyAlignment="1">
      <alignment horizontal="left" vertical="center" wrapText="1"/>
    </xf>
    <xf numFmtId="0" fontId="0" fillId="0" borderId="3" xfId="0" applyBorder="1" applyAlignment="1">
      <alignment horizontal="left" vertical="center" wrapText="1"/>
    </xf>
    <xf numFmtId="0" fontId="0" fillId="0" borderId="13" xfId="0" applyBorder="1" applyAlignment="1">
      <alignment horizontal="center" vertical="center" wrapText="1"/>
    </xf>
    <xf numFmtId="0" fontId="0" fillId="0" borderId="3" xfId="0" applyBorder="1" applyAlignment="1">
      <alignment horizontal="center" vertical="center" wrapText="1"/>
    </xf>
    <xf numFmtId="0" fontId="2" fillId="2" borderId="1" xfId="0" applyFont="1" applyFill="1" applyBorder="1" applyAlignment="1">
      <alignment vertical="center" wrapText="1"/>
    </xf>
    <xf numFmtId="0" fontId="2" fillId="2" borderId="1" xfId="0" applyFont="1" applyFill="1" applyBorder="1" applyAlignment="1">
      <alignment vertical="center"/>
    </xf>
    <xf numFmtId="168" fontId="0" fillId="0" borderId="13" xfId="3" applyNumberFormat="1" applyFont="1" applyFill="1" applyBorder="1" applyAlignment="1">
      <alignment horizontal="center" vertical="center" wrapText="1"/>
    </xf>
    <xf numFmtId="168" fontId="0" fillId="0" borderId="3" xfId="3" applyNumberFormat="1" applyFont="1" applyFill="1" applyBorder="1" applyAlignment="1">
      <alignment horizontal="center" vertical="center" wrapText="1"/>
    </xf>
    <xf numFmtId="0" fontId="20" fillId="0" borderId="13" xfId="4" applyBorder="1" applyAlignment="1">
      <alignment horizontal="center" vertical="center" wrapText="1"/>
    </xf>
    <xf numFmtId="0" fontId="20" fillId="0" borderId="3" xfId="4" applyBorder="1" applyAlignment="1">
      <alignment horizontal="center" vertical="center" wrapText="1"/>
    </xf>
    <xf numFmtId="0" fontId="20" fillId="0" borderId="13" xfId="4" applyBorder="1" applyAlignment="1">
      <alignment horizontal="left" vertical="center" wrapText="1"/>
    </xf>
    <xf numFmtId="0" fontId="20" fillId="0" borderId="3" xfId="4" applyBorder="1" applyAlignment="1">
      <alignment horizontal="left" vertical="center" wrapText="1"/>
    </xf>
    <xf numFmtId="0" fontId="0" fillId="0" borderId="1" xfId="0" applyBorder="1" applyAlignment="1">
      <alignment horizontal="left" vertical="top" wrapText="1"/>
    </xf>
    <xf numFmtId="0" fontId="3" fillId="4" borderId="20"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20" xfId="0" applyFont="1" applyFill="1" applyBorder="1" applyAlignment="1">
      <alignment vertical="center" wrapText="1"/>
    </xf>
    <xf numFmtId="0" fontId="2" fillId="2" borderId="13"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13"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3" borderId="1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0" fillId="0" borderId="9" xfId="0" applyBorder="1" applyAlignment="1">
      <alignment horizontal="left" vertical="top" wrapText="1"/>
    </xf>
    <xf numFmtId="0" fontId="0" fillId="0" borderId="8" xfId="0" applyBorder="1" applyAlignment="1">
      <alignment horizontal="left" vertical="top" wrapText="1"/>
    </xf>
    <xf numFmtId="0" fontId="0" fillId="0" borderId="6" xfId="0" applyBorder="1" applyAlignment="1">
      <alignment horizontal="left" vertical="top" wrapText="1"/>
    </xf>
    <xf numFmtId="0" fontId="0" fillId="0" borderId="4" xfId="0" applyBorder="1" applyAlignment="1">
      <alignment horizontal="left" vertical="top" wrapText="1"/>
    </xf>
    <xf numFmtId="0" fontId="2" fillId="2" borderId="9" xfId="0" applyFont="1" applyFill="1" applyBorder="1" applyAlignment="1">
      <alignment horizontal="left" vertical="center" wrapText="1"/>
    </xf>
    <xf numFmtId="0" fontId="6" fillId="0" borderId="12" xfId="0" applyFont="1" applyBorder="1" applyAlignment="1">
      <alignment horizontal="left" vertical="center" wrapText="1"/>
    </xf>
    <xf numFmtId="0" fontId="6" fillId="0" borderId="15" xfId="0" applyFont="1" applyBorder="1" applyAlignment="1">
      <alignment horizontal="left" vertical="center" wrapText="1"/>
    </xf>
    <xf numFmtId="0" fontId="6" fillId="0" borderId="2" xfId="0" applyFont="1" applyBorder="1" applyAlignment="1">
      <alignment horizontal="left" vertical="center" wrapText="1"/>
    </xf>
    <xf numFmtId="0" fontId="7" fillId="0" borderId="0" xfId="0" applyFont="1" applyAlignment="1">
      <alignment horizontal="center" vertical="center" wrapText="1"/>
    </xf>
    <xf numFmtId="0" fontId="5" fillId="0" borderId="0" xfId="0" applyFont="1" applyAlignment="1">
      <alignment horizontal="center" vertical="center" wrapText="1"/>
    </xf>
    <xf numFmtId="0" fontId="9" fillId="0" borderId="0" xfId="0" applyFont="1" applyAlignment="1">
      <alignment horizontal="center" vertical="center" wrapText="1"/>
    </xf>
    <xf numFmtId="0" fontId="3" fillId="4" borderId="12"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10" fillId="0" borderId="13" xfId="0" applyFont="1" applyBorder="1" applyAlignment="1">
      <alignment horizontal="left" vertical="center" wrapText="1"/>
    </xf>
    <xf numFmtId="0" fontId="10" fillId="0" borderId="3" xfId="0" applyFont="1" applyBorder="1" applyAlignment="1">
      <alignment horizontal="left" vertical="center" wrapText="1"/>
    </xf>
    <xf numFmtId="0" fontId="10" fillId="0" borderId="12" xfId="0" applyFont="1" applyBorder="1" applyAlignment="1">
      <alignment horizontal="center" vertical="center" wrapText="1"/>
    </xf>
    <xf numFmtId="0" fontId="10" fillId="0" borderId="2"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2" xfId="0" applyFont="1" applyBorder="1" applyAlignment="1">
      <alignment horizontal="center" vertical="center" wrapText="1"/>
    </xf>
    <xf numFmtId="0" fontId="6" fillId="0" borderId="1" xfId="0" applyFont="1" applyBorder="1" applyAlignment="1">
      <alignment horizontal="left" vertical="center" wrapText="1"/>
    </xf>
    <xf numFmtId="10" fontId="6" fillId="0" borderId="12" xfId="0" applyNumberFormat="1" applyFont="1" applyBorder="1" applyAlignment="1">
      <alignment horizontal="center" vertical="center" wrapText="1"/>
    </xf>
    <xf numFmtId="10" fontId="6" fillId="0" borderId="2" xfId="0" applyNumberFormat="1" applyFont="1" applyBorder="1" applyAlignment="1">
      <alignment horizontal="center" vertical="center" wrapText="1"/>
    </xf>
    <xf numFmtId="0" fontId="6" fillId="0" borderId="15" xfId="0" applyFont="1" applyBorder="1" applyAlignment="1">
      <alignment horizontal="center" vertical="center" wrapText="1"/>
    </xf>
    <xf numFmtId="0" fontId="6" fillId="0" borderId="14" xfId="0" applyFont="1" applyBorder="1" applyAlignment="1">
      <alignment horizontal="center" vertical="center" wrapText="1"/>
    </xf>
    <xf numFmtId="0" fontId="8" fillId="5" borderId="0" xfId="0" applyFont="1" applyFill="1" applyAlignment="1">
      <alignment horizontal="left" vertical="center" wrapText="1"/>
    </xf>
    <xf numFmtId="0" fontId="23" fillId="0" borderId="12" xfId="0" applyFont="1" applyBorder="1" applyAlignment="1">
      <alignment horizontal="left" vertical="center" wrapText="1"/>
    </xf>
    <xf numFmtId="0" fontId="33" fillId="0" borderId="12" xfId="0" applyFont="1" applyBorder="1" applyAlignment="1">
      <alignment horizontal="left" vertical="center" wrapText="1"/>
    </xf>
    <xf numFmtId="0" fontId="33" fillId="0" borderId="15" xfId="0" applyFont="1" applyBorder="1" applyAlignment="1">
      <alignment horizontal="left" vertical="center" wrapText="1"/>
    </xf>
    <xf numFmtId="0" fontId="33" fillId="0" borderId="2" xfId="0" applyFont="1" applyBorder="1" applyAlignment="1">
      <alignment horizontal="left" vertical="center" wrapText="1"/>
    </xf>
    <xf numFmtId="0" fontId="2" fillId="3" borderId="3" xfId="0" applyFont="1" applyFill="1" applyBorder="1" applyAlignment="1">
      <alignment horizontal="center" vertical="center" wrapText="1"/>
    </xf>
    <xf numFmtId="0" fontId="2" fillId="7" borderId="6" xfId="0" applyFont="1" applyFill="1" applyBorder="1" applyAlignment="1">
      <alignment horizontal="left" vertical="center" wrapText="1"/>
    </xf>
    <xf numFmtId="0" fontId="2" fillId="7" borderId="5" xfId="0" applyFont="1" applyFill="1" applyBorder="1" applyAlignment="1">
      <alignment horizontal="left" vertical="center" wrapText="1"/>
    </xf>
    <xf numFmtId="0" fontId="2" fillId="7" borderId="4" xfId="0" applyFont="1" applyFill="1" applyBorder="1" applyAlignment="1">
      <alignment horizontal="left" vertical="center" wrapText="1"/>
    </xf>
    <xf numFmtId="0" fontId="2" fillId="2" borderId="6" xfId="0" applyFont="1" applyFill="1" applyBorder="1" applyAlignment="1">
      <alignment horizontal="left" vertical="center" wrapText="1"/>
    </xf>
    <xf numFmtId="0" fontId="2" fillId="2" borderId="5"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 fillId="3" borderId="15"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11"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4" fillId="4" borderId="9" xfId="0" applyFont="1" applyFill="1" applyBorder="1" applyAlignment="1">
      <alignment horizontal="center" vertical="center" wrapText="1"/>
    </xf>
    <xf numFmtId="0" fontId="4" fillId="4" borderId="0" xfId="0" applyFont="1" applyFill="1" applyAlignment="1">
      <alignment horizontal="center" vertical="center" wrapText="1"/>
    </xf>
    <xf numFmtId="0" fontId="0" fillId="0" borderId="12" xfId="0" applyBorder="1" applyAlignment="1">
      <alignment horizontal="left" vertical="center" wrapText="1"/>
    </xf>
    <xf numFmtId="0" fontId="0" fillId="0" borderId="2" xfId="0" applyBorder="1" applyAlignment="1">
      <alignment horizontal="left" vertical="center" wrapText="1"/>
    </xf>
    <xf numFmtId="0" fontId="2" fillId="2" borderId="2" xfId="0" applyFont="1" applyFill="1" applyBorder="1" applyAlignment="1">
      <alignment horizontal="left" vertical="center" wrapText="1"/>
    </xf>
    <xf numFmtId="3" fontId="0" fillId="0" borderId="12" xfId="0" applyNumberFormat="1" applyBorder="1" applyAlignment="1">
      <alignment horizontal="left" vertical="center" wrapText="1"/>
    </xf>
    <xf numFmtId="3" fontId="0" fillId="0" borderId="2" xfId="0" applyNumberFormat="1" applyBorder="1" applyAlignment="1">
      <alignment horizontal="left" vertical="center" wrapText="1"/>
    </xf>
    <xf numFmtId="0" fontId="18" fillId="13" borderId="1" xfId="0" applyFont="1" applyFill="1" applyBorder="1" applyAlignment="1">
      <alignment horizontal="left" vertical="center" wrapText="1"/>
    </xf>
    <xf numFmtId="0" fontId="0" fillId="13" borderId="1" xfId="0" applyFill="1" applyBorder="1" applyAlignment="1">
      <alignment horizontal="left" vertical="center" wrapText="1"/>
    </xf>
    <xf numFmtId="3" fontId="0" fillId="13" borderId="13" xfId="0" applyNumberFormat="1" applyFill="1" applyBorder="1" applyAlignment="1">
      <alignment horizontal="center" vertical="center" wrapText="1"/>
    </xf>
    <xf numFmtId="3" fontId="0" fillId="13" borderId="7" xfId="0" applyNumberFormat="1" applyFill="1" applyBorder="1" applyAlignment="1">
      <alignment horizontal="center" vertical="center" wrapText="1"/>
    </xf>
    <xf numFmtId="3" fontId="0" fillId="13" borderId="3" xfId="0" applyNumberFormat="1" applyFill="1" applyBorder="1" applyAlignment="1">
      <alignment horizontal="center" vertical="center" wrapText="1"/>
    </xf>
    <xf numFmtId="3" fontId="36" fillId="13" borderId="0" xfId="0" applyNumberFormat="1" applyFont="1" applyFill="1" applyAlignment="1">
      <alignment horizontal="center" vertical="center"/>
    </xf>
    <xf numFmtId="0" fontId="28" fillId="15" borderId="12" xfId="0" applyFont="1" applyFill="1" applyBorder="1" applyAlignment="1">
      <alignment horizontal="center" vertical="center" wrapText="1"/>
    </xf>
    <xf numFmtId="0" fontId="28" fillId="15" borderId="15" xfId="0" applyFont="1" applyFill="1" applyBorder="1" applyAlignment="1">
      <alignment horizontal="center" vertical="center" wrapText="1"/>
    </xf>
    <xf numFmtId="0" fontId="28" fillId="15" borderId="2" xfId="0" applyFont="1" applyFill="1" applyBorder="1" applyAlignment="1">
      <alignment horizontal="center" vertical="center" wrapText="1"/>
    </xf>
    <xf numFmtId="0" fontId="22" fillId="0" borderId="13" xfId="0" applyFont="1" applyBorder="1" applyAlignment="1">
      <alignment horizontal="center" vertical="center" wrapText="1"/>
    </xf>
    <xf numFmtId="0" fontId="22" fillId="0" borderId="3" xfId="0" applyFont="1" applyBorder="1" applyAlignment="1">
      <alignment horizontal="center" vertical="center" wrapText="1"/>
    </xf>
    <xf numFmtId="0" fontId="22" fillId="0" borderId="1" xfId="0" applyFont="1" applyBorder="1" applyAlignment="1">
      <alignment horizontal="left" vertical="center" wrapText="1"/>
    </xf>
    <xf numFmtId="0" fontId="22" fillId="13" borderId="1" xfId="0" applyFont="1" applyFill="1" applyBorder="1" applyAlignment="1">
      <alignment horizontal="left" vertical="center" wrapText="1"/>
    </xf>
    <xf numFmtId="0" fontId="32" fillId="0" borderId="1" xfId="0" applyFont="1" applyBorder="1" applyAlignment="1">
      <alignment horizontal="left" vertical="center" wrapText="1"/>
    </xf>
    <xf numFmtId="0" fontId="22" fillId="0" borderId="13" xfId="0" applyFont="1" applyBorder="1" applyAlignment="1">
      <alignment horizontal="left" vertical="center" wrapText="1"/>
    </xf>
    <xf numFmtId="0" fontId="22" fillId="0" borderId="7" xfId="0" applyFont="1" applyBorder="1" applyAlignment="1">
      <alignment horizontal="left" vertical="center" wrapText="1"/>
    </xf>
    <xf numFmtId="0" fontId="22" fillId="0" borderId="3" xfId="0" applyFont="1" applyBorder="1" applyAlignment="1">
      <alignment horizontal="left" vertical="center" wrapText="1"/>
    </xf>
    <xf numFmtId="0" fontId="34" fillId="13" borderId="13" xfId="0" applyFont="1" applyFill="1" applyBorder="1" applyAlignment="1">
      <alignment horizontal="center" vertical="center" wrapText="1"/>
    </xf>
    <xf numFmtId="0" fontId="34" fillId="13" borderId="7" xfId="0" applyFont="1" applyFill="1" applyBorder="1" applyAlignment="1">
      <alignment horizontal="center" vertical="center" wrapText="1"/>
    </xf>
    <xf numFmtId="0" fontId="34" fillId="13" borderId="3"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7" xfId="0" applyFont="1" applyFill="1" applyBorder="1" applyAlignment="1">
      <alignment horizontal="left" vertical="center" wrapText="1"/>
    </xf>
    <xf numFmtId="0" fontId="0" fillId="0" borderId="7" xfId="0" applyBorder="1" applyAlignment="1">
      <alignment horizontal="center" vertical="center" wrapText="1"/>
    </xf>
    <xf numFmtId="0" fontId="31" fillId="0" borderId="1" xfId="0" applyFont="1" applyBorder="1" applyAlignment="1">
      <alignment horizontal="left" vertical="center" wrapText="1"/>
    </xf>
    <xf numFmtId="0" fontId="24" fillId="0" borderId="13" xfId="0" applyFont="1" applyBorder="1" applyAlignment="1">
      <alignment horizontal="left" vertical="center" wrapText="1"/>
    </xf>
    <xf numFmtId="0" fontId="24" fillId="0" borderId="7" xfId="0" applyFont="1" applyBorder="1" applyAlignment="1">
      <alignment horizontal="left" vertical="center" wrapText="1"/>
    </xf>
    <xf numFmtId="0" fontId="24" fillId="0" borderId="3" xfId="0" applyFont="1" applyBorder="1" applyAlignment="1">
      <alignment horizontal="left" vertical="center" wrapText="1"/>
    </xf>
    <xf numFmtId="0" fontId="0" fillId="0" borderId="7" xfId="0" applyBorder="1" applyAlignment="1">
      <alignment horizontal="left" vertical="center" wrapText="1"/>
    </xf>
    <xf numFmtId="0" fontId="34" fillId="0" borderId="1" xfId="0" applyFont="1" applyBorder="1" applyAlignment="1">
      <alignment horizontal="left" vertical="center" wrapText="1"/>
    </xf>
    <xf numFmtId="0" fontId="22" fillId="0" borderId="1" xfId="0" quotePrefix="1" applyFont="1" applyBorder="1" applyAlignment="1">
      <alignment horizontal="left" vertical="center" wrapText="1"/>
    </xf>
    <xf numFmtId="0" fontId="47" fillId="17" borderId="12" xfId="0" applyFont="1" applyFill="1" applyBorder="1" applyAlignment="1">
      <alignment vertical="center" wrapText="1"/>
    </xf>
    <xf numFmtId="0" fontId="47" fillId="17" borderId="15" xfId="0" applyFont="1" applyFill="1" applyBorder="1" applyAlignment="1">
      <alignment vertical="center" wrapText="1"/>
    </xf>
    <xf numFmtId="0" fontId="47" fillId="17" borderId="2" xfId="0" applyFont="1" applyFill="1" applyBorder="1" applyAlignment="1">
      <alignment vertical="center" wrapText="1"/>
    </xf>
    <xf numFmtId="0" fontId="43" fillId="0" borderId="0" xfId="0" applyFont="1" applyAlignment="1">
      <alignment horizontal="center" vertical="center" wrapText="1"/>
    </xf>
    <xf numFmtId="0" fontId="45" fillId="0" borderId="0" xfId="0" applyFont="1" applyAlignment="1">
      <alignment horizontal="center" vertical="center" wrapText="1"/>
    </xf>
    <xf numFmtId="0" fontId="46" fillId="0" borderId="0" xfId="0" applyFont="1" applyAlignment="1">
      <alignment horizontal="center" vertical="center" wrapText="1"/>
    </xf>
    <xf numFmtId="0" fontId="23" fillId="0" borderId="1" xfId="0" applyFont="1" applyBorder="1" applyAlignment="1">
      <alignment horizontal="left" vertical="center" wrapText="1"/>
    </xf>
    <xf numFmtId="0" fontId="29" fillId="0" borderId="12" xfId="0" applyFont="1" applyBorder="1" applyAlignment="1">
      <alignment vertical="center" wrapText="1"/>
    </xf>
    <xf numFmtId="0" fontId="29" fillId="0" borderId="15" xfId="0" applyFont="1" applyBorder="1" applyAlignment="1">
      <alignment vertical="center" wrapText="1"/>
    </xf>
    <xf numFmtId="0" fontId="29" fillId="0" borderId="2" xfId="0" applyFont="1" applyBorder="1" applyAlignment="1">
      <alignment vertical="center" wrapText="1"/>
    </xf>
    <xf numFmtId="0" fontId="29" fillId="0" borderId="12" xfId="0" applyFont="1" applyBorder="1" applyAlignment="1">
      <alignment horizontal="left" vertical="center" wrapText="1"/>
    </xf>
    <xf numFmtId="0" fontId="29" fillId="0" borderId="15" xfId="0" applyFont="1" applyBorder="1" applyAlignment="1">
      <alignment horizontal="left" vertical="center" wrapText="1"/>
    </xf>
    <xf numFmtId="0" fontId="29" fillId="0" borderId="2" xfId="0" applyFont="1" applyBorder="1" applyAlignment="1">
      <alignment horizontal="left" vertical="center" wrapText="1"/>
    </xf>
    <xf numFmtId="0" fontId="37" fillId="0" borderId="13" xfId="0" applyFont="1" applyBorder="1" applyAlignment="1">
      <alignment vertical="center" wrapText="1"/>
    </xf>
    <xf numFmtId="0" fontId="37" fillId="0" borderId="3" xfId="0" applyFont="1" applyBorder="1" applyAlignment="1">
      <alignment vertical="center" wrapText="1"/>
    </xf>
    <xf numFmtId="0" fontId="37" fillId="0" borderId="12" xfId="0" applyFont="1" applyBorder="1" applyAlignment="1">
      <alignment horizontal="center" vertical="center" wrapText="1"/>
    </xf>
    <xf numFmtId="0" fontId="37" fillId="0" borderId="2" xfId="0" applyFont="1" applyBorder="1" applyAlignment="1">
      <alignment horizontal="center" vertical="center" wrapText="1"/>
    </xf>
    <xf numFmtId="0" fontId="37" fillId="0" borderId="1" xfId="0" applyFont="1" applyBorder="1" applyAlignment="1">
      <alignment horizontal="left" vertical="center" wrapText="1"/>
    </xf>
    <xf numFmtId="0" fontId="35" fillId="0" borderId="1" xfId="0" applyFont="1" applyBorder="1" applyAlignment="1">
      <alignment horizontal="left" vertical="center" wrapText="1"/>
    </xf>
    <xf numFmtId="0" fontId="23" fillId="0" borderId="1" xfId="0" applyFont="1" applyBorder="1" applyAlignment="1">
      <alignment vertical="center" wrapText="1"/>
    </xf>
    <xf numFmtId="0" fontId="29" fillId="0" borderId="1" xfId="0" applyFont="1" applyBorder="1" applyAlignment="1">
      <alignment vertical="center" wrapText="1"/>
    </xf>
    <xf numFmtId="0" fontId="29" fillId="0" borderId="13" xfId="0" applyFont="1" applyBorder="1" applyAlignment="1">
      <alignment vertical="center" wrapText="1"/>
    </xf>
    <xf numFmtId="0" fontId="29" fillId="0" borderId="3" xfId="0" applyFont="1" applyBorder="1" applyAlignment="1">
      <alignment vertical="center" wrapText="1"/>
    </xf>
    <xf numFmtId="0" fontId="29" fillId="0" borderId="1" xfId="0" applyFont="1" applyBorder="1" applyAlignment="1">
      <alignment horizontal="center" vertical="center" wrapText="1"/>
    </xf>
    <xf numFmtId="0" fontId="29" fillId="0" borderId="12"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15" xfId="0" applyFont="1" applyBorder="1" applyAlignment="1">
      <alignment horizontal="center" vertical="center" wrapText="1"/>
    </xf>
    <xf numFmtId="0" fontId="37" fillId="0" borderId="1" xfId="0" applyFont="1" applyBorder="1" applyAlignment="1">
      <alignment vertical="center" wrapText="1"/>
    </xf>
    <xf numFmtId="0" fontId="37" fillId="0" borderId="1" xfId="0" applyFont="1" applyBorder="1" applyAlignment="1">
      <alignment horizontal="center" vertical="center" wrapText="1"/>
    </xf>
    <xf numFmtId="3" fontId="29" fillId="0" borderId="12" xfId="0" applyNumberFormat="1" applyFont="1" applyBorder="1" applyAlignment="1">
      <alignment horizontal="center" vertical="center" wrapText="1"/>
    </xf>
    <xf numFmtId="3" fontId="29" fillId="0" borderId="2" xfId="0" applyNumberFormat="1" applyFont="1" applyBorder="1" applyAlignment="1">
      <alignment horizontal="center" vertical="center" wrapText="1"/>
    </xf>
    <xf numFmtId="0" fontId="44" fillId="16" borderId="0" xfId="0" applyFont="1" applyFill="1" applyAlignment="1">
      <alignment vertical="center" wrapText="1"/>
    </xf>
    <xf numFmtId="0" fontId="29" fillId="0" borderId="14" xfId="0" applyFont="1" applyBorder="1" applyAlignment="1">
      <alignment vertical="center" wrapText="1"/>
    </xf>
    <xf numFmtId="0" fontId="49" fillId="0" borderId="5" xfId="0" applyFont="1" applyBorder="1" applyAlignment="1">
      <alignment vertical="center" wrapText="1"/>
    </xf>
    <xf numFmtId="0" fontId="47" fillId="17" borderId="1" xfId="0" applyFont="1" applyFill="1" applyBorder="1" applyAlignment="1">
      <alignment vertical="center" wrapText="1"/>
    </xf>
    <xf numFmtId="9" fontId="29" fillId="0" borderId="12" xfId="3" applyFont="1" applyBorder="1" applyAlignment="1">
      <alignment horizontal="center" vertical="center" wrapText="1"/>
    </xf>
    <xf numFmtId="9" fontId="29" fillId="0" borderId="2" xfId="3" applyFont="1" applyBorder="1" applyAlignment="1">
      <alignment horizontal="center" vertical="center" wrapText="1"/>
    </xf>
    <xf numFmtId="0" fontId="50" fillId="0" borderId="1" xfId="0" applyFont="1" applyBorder="1" applyAlignment="1">
      <alignment horizontal="center" vertical="center" wrapText="1"/>
    </xf>
    <xf numFmtId="0" fontId="33" fillId="0" borderId="1" xfId="0" applyFont="1" applyBorder="1" applyAlignment="1">
      <alignment horizontal="left" vertical="center" wrapText="1"/>
    </xf>
    <xf numFmtId="9" fontId="29" fillId="0" borderId="12" xfId="3" applyFont="1" applyFill="1" applyBorder="1" applyAlignment="1">
      <alignment horizontal="center" vertical="center" wrapText="1"/>
    </xf>
    <xf numFmtId="9" fontId="29" fillId="0" borderId="2" xfId="3" applyFont="1" applyFill="1" applyBorder="1" applyAlignment="1">
      <alignment horizontal="center" vertical="center" wrapText="1"/>
    </xf>
    <xf numFmtId="0" fontId="50" fillId="0" borderId="12" xfId="0" applyFont="1" applyBorder="1" applyAlignment="1">
      <alignment horizontal="center" vertical="center" wrapText="1"/>
    </xf>
    <xf numFmtId="0" fontId="50" fillId="0" borderId="2" xfId="0" applyFont="1" applyBorder="1" applyAlignment="1">
      <alignment horizontal="center" vertical="center" wrapText="1"/>
    </xf>
    <xf numFmtId="0" fontId="37" fillId="0" borderId="12" xfId="0" applyFont="1" applyBorder="1" applyAlignment="1">
      <alignment horizontal="left" vertical="center" wrapText="1"/>
    </xf>
    <xf numFmtId="0" fontId="37" fillId="0" borderId="15" xfId="0" applyFont="1" applyBorder="1" applyAlignment="1">
      <alignment horizontal="left" vertical="center" wrapText="1"/>
    </xf>
    <xf numFmtId="0" fontId="37" fillId="0" borderId="2" xfId="0" applyFont="1" applyBorder="1" applyAlignment="1">
      <alignment horizontal="left" vertical="center" wrapText="1"/>
    </xf>
    <xf numFmtId="0" fontId="23" fillId="0" borderId="15" xfId="0" applyFont="1" applyBorder="1" applyAlignment="1">
      <alignment horizontal="left" vertical="center" wrapText="1"/>
    </xf>
    <xf numFmtId="0" fontId="23" fillId="0" borderId="2" xfId="0" applyFont="1" applyBorder="1" applyAlignment="1">
      <alignment horizontal="left" vertical="center" wrapText="1"/>
    </xf>
    <xf numFmtId="0" fontId="23" fillId="0" borderId="12" xfId="0" applyFont="1" applyBorder="1" applyAlignment="1">
      <alignment vertical="center" wrapText="1"/>
    </xf>
    <xf numFmtId="0" fontId="23" fillId="0" borderId="15" xfId="0" applyFont="1" applyBorder="1" applyAlignment="1">
      <alignment vertical="center" wrapText="1"/>
    </xf>
    <xf numFmtId="0" fontId="23" fillId="0" borderId="2" xfId="0" applyFont="1" applyBorder="1" applyAlignment="1">
      <alignment vertical="center" wrapText="1"/>
    </xf>
    <xf numFmtId="3" fontId="29" fillId="0" borderId="12" xfId="3" applyNumberFormat="1" applyFont="1" applyFill="1" applyBorder="1" applyAlignment="1">
      <alignment horizontal="center" vertical="center" wrapText="1"/>
    </xf>
    <xf numFmtId="3" fontId="29" fillId="0" borderId="2" xfId="3" applyNumberFormat="1" applyFont="1" applyFill="1" applyBorder="1" applyAlignment="1">
      <alignment horizontal="center" vertical="center" wrapText="1"/>
    </xf>
    <xf numFmtId="0" fontId="0" fillId="0" borderId="1" xfId="0" applyBorder="1" applyAlignment="1">
      <alignment vertical="center" wrapText="1"/>
    </xf>
    <xf numFmtId="0" fontId="2" fillId="3" borderId="10" xfId="0" applyFont="1" applyFill="1" applyBorder="1" applyAlignment="1">
      <alignment horizontal="left" vertical="center" wrapText="1"/>
    </xf>
    <xf numFmtId="0" fontId="2" fillId="3" borderId="8" xfId="0" applyFont="1" applyFill="1" applyBorder="1" applyAlignment="1">
      <alignment horizontal="left" vertical="center" wrapText="1"/>
    </xf>
    <xf numFmtId="0" fontId="2" fillId="3" borderId="7" xfId="0" applyFont="1" applyFill="1" applyBorder="1" applyAlignment="1">
      <alignment horizontal="center" vertical="center" wrapText="1"/>
    </xf>
    <xf numFmtId="0" fontId="0" fillId="0" borderId="13" xfId="0" applyBorder="1" applyAlignment="1">
      <alignment vertical="center" wrapText="1"/>
    </xf>
    <xf numFmtId="0" fontId="0" fillId="0" borderId="3" xfId="0" applyBorder="1" applyAlignment="1">
      <alignment vertical="center" wrapText="1"/>
    </xf>
    <xf numFmtId="0" fontId="2" fillId="0" borderId="10" xfId="0" applyFont="1" applyBorder="1" applyAlignment="1">
      <alignment horizontal="left" vertical="center" wrapText="1"/>
    </xf>
    <xf numFmtId="0" fontId="2" fillId="0" borderId="4" xfId="0" applyFont="1" applyBorder="1" applyAlignment="1">
      <alignment horizontal="left" vertical="center" wrapText="1"/>
    </xf>
    <xf numFmtId="0" fontId="2" fillId="0" borderId="0" xfId="0" applyFont="1" applyAlignment="1">
      <alignment horizontal="center" vertical="center" wrapText="1"/>
    </xf>
    <xf numFmtId="0" fontId="2" fillId="2" borderId="15" xfId="0" applyFont="1" applyFill="1" applyBorder="1" applyAlignment="1">
      <alignment horizontal="left" vertical="center" wrapText="1"/>
    </xf>
    <xf numFmtId="0" fontId="2" fillId="2" borderId="11" xfId="0" applyFont="1" applyFill="1" applyBorder="1" applyAlignment="1">
      <alignment horizontal="left" vertical="center" wrapText="1"/>
    </xf>
    <xf numFmtId="0" fontId="2" fillId="2" borderId="14" xfId="0" applyFont="1" applyFill="1" applyBorder="1" applyAlignment="1">
      <alignment horizontal="left" vertical="center" wrapText="1"/>
    </xf>
    <xf numFmtId="0" fontId="2" fillId="2" borderId="10" xfId="0" applyFont="1" applyFill="1" applyBorder="1" applyAlignment="1">
      <alignment horizontal="left" vertical="center" wrapText="1"/>
    </xf>
    <xf numFmtId="0" fontId="26" fillId="0" borderId="1" xfId="0" applyFont="1" applyBorder="1" applyAlignment="1">
      <alignment horizontal="center" vertical="center" wrapText="1"/>
    </xf>
    <xf numFmtId="0" fontId="13" fillId="3" borderId="13"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1"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0" borderId="12" xfId="0" applyFont="1" applyBorder="1" applyAlignment="1">
      <alignment horizontal="center" vertical="center"/>
    </xf>
    <xf numFmtId="0" fontId="2" fillId="0" borderId="2" xfId="0" applyFont="1" applyBorder="1" applyAlignment="1">
      <alignment horizontal="center" vertical="center"/>
    </xf>
    <xf numFmtId="0" fontId="0" fillId="0" borderId="1" xfId="0" applyBorder="1" applyAlignment="1">
      <alignment horizontal="center" vertical="center"/>
    </xf>
    <xf numFmtId="0" fontId="2" fillId="7" borderId="12" xfId="0" applyFont="1" applyFill="1" applyBorder="1" applyAlignment="1">
      <alignment horizontal="center" vertical="center"/>
    </xf>
    <xf numFmtId="0" fontId="2" fillId="7" borderId="2" xfId="0" applyFont="1" applyFill="1" applyBorder="1" applyAlignment="1">
      <alignment horizontal="center" vertical="center"/>
    </xf>
    <xf numFmtId="0" fontId="26" fillId="0" borderId="13" xfId="0" applyFont="1" applyBorder="1" applyAlignment="1">
      <alignment horizontal="center" vertical="center" wrapText="1"/>
    </xf>
    <xf numFmtId="0" fontId="26" fillId="0" borderId="3" xfId="0" applyFont="1" applyBorder="1" applyAlignment="1">
      <alignment horizontal="center" vertical="center" wrapText="1"/>
    </xf>
    <xf numFmtId="0" fontId="0" fillId="0" borderId="12" xfId="0" applyBorder="1" applyAlignment="1">
      <alignment horizontal="center" vertical="center"/>
    </xf>
    <xf numFmtId="0" fontId="0" fillId="0" borderId="15" xfId="0" applyBorder="1" applyAlignment="1">
      <alignment horizontal="center" vertical="center"/>
    </xf>
    <xf numFmtId="0" fontId="0" fillId="0" borderId="2" xfId="0" applyBorder="1" applyAlignment="1">
      <alignment horizontal="center" vertical="center"/>
    </xf>
    <xf numFmtId="0" fontId="31" fillId="20" borderId="13" xfId="0" applyFont="1" applyFill="1" applyBorder="1" applyAlignment="1">
      <alignment horizontal="left" vertical="center" wrapText="1"/>
    </xf>
    <xf numFmtId="0" fontId="31" fillId="20" borderId="7" xfId="0" applyFont="1" applyFill="1" applyBorder="1" applyAlignment="1">
      <alignment horizontal="left" vertical="center" wrapText="1"/>
    </xf>
    <xf numFmtId="0" fontId="19" fillId="0" borderId="12" xfId="0" applyFont="1" applyBorder="1" applyAlignment="1">
      <alignment horizontal="center" vertical="center" wrapText="1"/>
    </xf>
    <xf numFmtId="0" fontId="19" fillId="0" borderId="15" xfId="0" applyFont="1" applyBorder="1" applyAlignment="1">
      <alignment horizontal="center" vertical="center" wrapText="1"/>
    </xf>
    <xf numFmtId="0" fontId="19" fillId="0" borderId="2" xfId="0" applyFont="1" applyBorder="1" applyAlignment="1">
      <alignment horizontal="center" vertical="center" wrapText="1"/>
    </xf>
    <xf numFmtId="0" fontId="0" fillId="0" borderId="12" xfId="0" applyBorder="1" applyAlignment="1">
      <alignment vertical="center" wrapText="1"/>
    </xf>
    <xf numFmtId="0" fontId="0" fillId="0" borderId="2" xfId="0" applyBorder="1" applyAlignment="1">
      <alignment vertical="center" wrapText="1"/>
    </xf>
    <xf numFmtId="0" fontId="3" fillId="4" borderId="1" xfId="0" applyFont="1" applyFill="1" applyBorder="1" applyAlignment="1">
      <alignment vertical="center" wrapText="1"/>
    </xf>
    <xf numFmtId="0" fontId="2" fillId="12" borderId="12" xfId="0" applyFont="1" applyFill="1" applyBorder="1" applyAlignment="1">
      <alignment horizontal="center" vertical="center" wrapText="1"/>
    </xf>
    <xf numFmtId="0" fontId="2" fillId="12" borderId="15" xfId="0" applyFont="1" applyFill="1" applyBorder="1" applyAlignment="1">
      <alignment horizontal="center" vertical="center" wrapText="1"/>
    </xf>
    <xf numFmtId="0" fontId="2" fillId="12" borderId="2" xfId="0" applyFont="1" applyFill="1" applyBorder="1" applyAlignment="1">
      <alignment horizontal="center" vertical="center" wrapText="1"/>
    </xf>
    <xf numFmtId="0" fontId="2" fillId="0" borderId="12" xfId="0" applyFont="1" applyBorder="1" applyAlignment="1">
      <alignment vertical="center" wrapText="1"/>
    </xf>
    <xf numFmtId="0" fontId="2" fillId="0" borderId="2" xfId="0" applyFont="1" applyBorder="1" applyAlignment="1">
      <alignment vertical="center" wrapText="1"/>
    </xf>
    <xf numFmtId="0" fontId="2" fillId="12" borderId="1" xfId="0" applyFont="1" applyFill="1" applyBorder="1" applyAlignment="1">
      <alignment vertical="center" wrapText="1"/>
    </xf>
    <xf numFmtId="0" fontId="2" fillId="0" borderId="1" xfId="0" applyFont="1" applyBorder="1" applyAlignment="1">
      <alignment vertical="center" wrapText="1"/>
    </xf>
    <xf numFmtId="0" fontId="5" fillId="0" borderId="11" xfId="0" applyFont="1" applyBorder="1" applyAlignment="1">
      <alignment vertical="center" wrapText="1"/>
    </xf>
    <xf numFmtId="0" fontId="5" fillId="0" borderId="10" xfId="0" applyFont="1" applyBorder="1" applyAlignment="1">
      <alignment vertical="center" wrapText="1"/>
    </xf>
    <xf numFmtId="0" fontId="5" fillId="0" borderId="6" xfId="0" applyFont="1" applyBorder="1" applyAlignment="1">
      <alignment vertical="center" wrapText="1"/>
    </xf>
    <xf numFmtId="0" fontId="5" fillId="0" borderId="4" xfId="0" applyFont="1" applyBorder="1" applyAlignment="1">
      <alignment vertical="center" wrapText="1"/>
    </xf>
    <xf numFmtId="165" fontId="5" fillId="0" borderId="13" xfId="1" applyNumberFormat="1" applyFont="1" applyBorder="1" applyAlignment="1">
      <alignment vertical="center" wrapText="1"/>
    </xf>
    <xf numFmtId="165" fontId="5" fillId="0" borderId="3" xfId="1" applyNumberFormat="1" applyFont="1" applyBorder="1" applyAlignment="1">
      <alignment vertical="center" wrapText="1"/>
    </xf>
    <xf numFmtId="0" fontId="2" fillId="0" borderId="12"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2" xfId="0" applyFont="1" applyBorder="1" applyAlignment="1">
      <alignment horizontal="center" vertical="center" wrapText="1"/>
    </xf>
    <xf numFmtId="0" fontId="0" fillId="0" borderId="12" xfId="0" applyBorder="1" applyAlignment="1">
      <alignment horizontal="center" vertical="center" wrapText="1"/>
    </xf>
    <xf numFmtId="0" fontId="0" fillId="0" borderId="15" xfId="0" applyBorder="1" applyAlignment="1">
      <alignment horizontal="center" vertical="center" wrapText="1"/>
    </xf>
    <xf numFmtId="0" fontId="0" fillId="0" borderId="2" xfId="0" applyBorder="1" applyAlignment="1">
      <alignment horizontal="center" vertical="center" wrapText="1"/>
    </xf>
    <xf numFmtId="0" fontId="5" fillId="0" borderId="11"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6" xfId="0" applyFont="1" applyBorder="1" applyAlignment="1">
      <alignment horizontal="center" vertical="center" wrapText="1"/>
    </xf>
    <xf numFmtId="0" fontId="5" fillId="0" borderId="4" xfId="0" applyFont="1" applyBorder="1" applyAlignment="1">
      <alignment horizontal="center" vertical="center" wrapText="1"/>
    </xf>
    <xf numFmtId="165" fontId="5" fillId="0" borderId="13" xfId="1" applyNumberFormat="1" applyFont="1" applyBorder="1" applyAlignment="1">
      <alignment horizontal="center" vertical="center" wrapText="1"/>
    </xf>
    <xf numFmtId="165" fontId="5" fillId="0" borderId="3" xfId="1" applyNumberFormat="1" applyFont="1" applyBorder="1" applyAlignment="1">
      <alignment horizontal="center" vertical="center" wrapText="1"/>
    </xf>
    <xf numFmtId="0" fontId="2" fillId="12"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22" fillId="0" borderId="12" xfId="0" applyFont="1" applyBorder="1" applyAlignment="1">
      <alignment wrapText="1"/>
    </xf>
    <xf numFmtId="0" fontId="22" fillId="0" borderId="15" xfId="0" applyFont="1" applyBorder="1" applyAlignment="1">
      <alignment wrapText="1"/>
    </xf>
    <xf numFmtId="0" fontId="22" fillId="0" borderId="2" xfId="0" applyFont="1" applyBorder="1" applyAlignment="1">
      <alignment wrapText="1"/>
    </xf>
    <xf numFmtId="0" fontId="22" fillId="0" borderId="12" xfId="0" applyFont="1" applyBorder="1" applyAlignment="1">
      <alignment vertical="center" wrapText="1"/>
    </xf>
    <xf numFmtId="0" fontId="22" fillId="0" borderId="15" xfId="0" applyFont="1" applyBorder="1" applyAlignment="1">
      <alignment vertical="center" wrapText="1"/>
    </xf>
    <xf numFmtId="0" fontId="22" fillId="0" borderId="2" xfId="0" applyFont="1" applyBorder="1" applyAlignment="1">
      <alignment vertical="center" wrapText="1"/>
    </xf>
    <xf numFmtId="0" fontId="2" fillId="2" borderId="11"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7" borderId="1" xfId="0" applyFont="1" applyFill="1" applyBorder="1" applyAlignment="1">
      <alignment horizontal="center" vertical="center" wrapText="1"/>
    </xf>
    <xf numFmtId="0" fontId="5" fillId="24" borderId="12" xfId="0" applyFont="1" applyFill="1" applyBorder="1" applyAlignment="1">
      <alignment horizontal="center" vertical="center" wrapText="1"/>
    </xf>
    <xf numFmtId="0" fontId="5" fillId="24" borderId="15" xfId="0" applyFont="1" applyFill="1" applyBorder="1" applyAlignment="1">
      <alignment horizontal="center" vertical="center" wrapText="1"/>
    </xf>
    <xf numFmtId="0" fontId="5" fillId="24" borderId="2" xfId="0" applyFont="1" applyFill="1" applyBorder="1" applyAlignment="1">
      <alignment horizontal="center" vertical="center" wrapText="1"/>
    </xf>
    <xf numFmtId="0" fontId="57" fillId="0" borderId="20" xfId="0" applyFont="1" applyBorder="1" applyAlignment="1">
      <alignment horizontal="left" vertical="top" wrapText="1"/>
    </xf>
    <xf numFmtId="0" fontId="18" fillId="0" borderId="20" xfId="0" applyFont="1" applyBorder="1" applyAlignment="1">
      <alignment horizontal="left" vertical="top" wrapText="1"/>
    </xf>
    <xf numFmtId="0" fontId="0" fillId="0" borderId="20" xfId="0" applyBorder="1" applyAlignment="1">
      <alignment horizontal="left" vertical="top" wrapText="1"/>
    </xf>
    <xf numFmtId="0" fontId="3" fillId="25" borderId="12" xfId="0" applyFont="1" applyFill="1" applyBorder="1" applyAlignment="1">
      <alignment horizontal="center" vertical="center" wrapText="1"/>
    </xf>
    <xf numFmtId="0" fontId="3" fillId="25" borderId="15" xfId="0" applyFont="1" applyFill="1" applyBorder="1" applyAlignment="1">
      <alignment horizontal="center" vertical="center" wrapText="1"/>
    </xf>
    <xf numFmtId="0" fontId="3" fillId="25" borderId="2" xfId="0" applyFont="1" applyFill="1" applyBorder="1" applyAlignment="1">
      <alignment horizontal="center" vertical="center" wrapText="1"/>
    </xf>
    <xf numFmtId="0" fontId="2" fillId="7" borderId="12" xfId="0" applyFont="1" applyFill="1" applyBorder="1" applyAlignment="1">
      <alignment horizontal="center" vertical="center" wrapText="1"/>
    </xf>
    <xf numFmtId="0" fontId="2" fillId="7" borderId="2" xfId="0" applyFont="1" applyFill="1" applyBorder="1" applyAlignment="1">
      <alignment horizontal="center" vertical="center" wrapText="1"/>
    </xf>
    <xf numFmtId="0" fontId="2" fillId="2" borderId="0" xfId="0" applyFont="1" applyFill="1" applyAlignment="1">
      <alignment horizontal="left" vertical="center" wrapText="1"/>
    </xf>
    <xf numFmtId="0" fontId="2" fillId="2" borderId="8" xfId="0" applyFont="1" applyFill="1" applyBorder="1" applyAlignment="1">
      <alignment horizontal="left" vertical="center" wrapText="1"/>
    </xf>
    <xf numFmtId="0" fontId="56" fillId="0" borderId="20" xfId="0" applyFont="1" applyBorder="1" applyAlignment="1">
      <alignment horizontal="left" vertical="top" wrapText="1"/>
    </xf>
    <xf numFmtId="0" fontId="18" fillId="0" borderId="1" xfId="0" applyFont="1" applyBorder="1" applyAlignment="1">
      <alignment horizontal="left" vertical="top" wrapText="1"/>
    </xf>
    <xf numFmtId="0" fontId="1" fillId="0" borderId="1" xfId="0" applyFont="1" applyBorder="1" applyAlignment="1">
      <alignment horizontal="left" vertical="top" wrapText="1"/>
    </xf>
    <xf numFmtId="0" fontId="18" fillId="0" borderId="11" xfId="0" applyFont="1" applyBorder="1" applyAlignment="1">
      <alignment horizontal="left" vertical="top" wrapText="1"/>
    </xf>
    <xf numFmtId="0" fontId="18" fillId="0" borderId="14" xfId="0" applyFont="1" applyBorder="1" applyAlignment="1">
      <alignment horizontal="left" vertical="top" wrapText="1"/>
    </xf>
    <xf numFmtId="0" fontId="18" fillId="0" borderId="10" xfId="0" applyFont="1" applyBorder="1" applyAlignment="1">
      <alignment horizontal="left" vertical="top" wrapText="1"/>
    </xf>
    <xf numFmtId="0" fontId="18" fillId="0" borderId="9" xfId="0" applyFont="1" applyBorder="1" applyAlignment="1">
      <alignment horizontal="left" vertical="top" wrapText="1"/>
    </xf>
    <xf numFmtId="0" fontId="18" fillId="0" borderId="0" xfId="0" applyFont="1" applyAlignment="1">
      <alignment horizontal="left" vertical="top" wrapText="1"/>
    </xf>
    <xf numFmtId="0" fontId="18" fillId="0" borderId="8" xfId="0" applyFont="1" applyBorder="1" applyAlignment="1">
      <alignment horizontal="left" vertical="top" wrapText="1"/>
    </xf>
    <xf numFmtId="0" fontId="18" fillId="0" borderId="6" xfId="0" applyFont="1" applyBorder="1" applyAlignment="1">
      <alignment horizontal="left" vertical="top" wrapText="1"/>
    </xf>
    <xf numFmtId="0" fontId="18" fillId="0" borderId="5" xfId="0" applyFont="1" applyBorder="1" applyAlignment="1">
      <alignment horizontal="left" vertical="top" wrapText="1"/>
    </xf>
    <xf numFmtId="0" fontId="18" fillId="0" borderId="4" xfId="0" applyFont="1" applyBorder="1" applyAlignment="1">
      <alignment horizontal="left" vertical="top" wrapText="1"/>
    </xf>
    <xf numFmtId="0" fontId="0" fillId="0" borderId="14" xfId="0" applyBorder="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0" fillId="0" borderId="11" xfId="0" applyBorder="1" applyAlignment="1">
      <alignment horizontal="left" vertical="center" wrapText="1"/>
    </xf>
    <xf numFmtId="0" fontId="0" fillId="0" borderId="20" xfId="0" applyBorder="1" applyAlignment="1">
      <alignment horizontal="left" vertical="center"/>
    </xf>
    <xf numFmtId="0" fontId="3" fillId="4" borderId="6" xfId="0" applyFont="1" applyFill="1" applyBorder="1" applyAlignment="1">
      <alignment horizontal="center" vertical="center" wrapText="1"/>
    </xf>
    <xf numFmtId="0" fontId="3" fillId="4" borderId="5" xfId="0" applyFont="1" applyFill="1" applyBorder="1" applyAlignment="1">
      <alignment horizontal="center" vertical="center" wrapText="1"/>
    </xf>
  </cellXfs>
  <cellStyles count="5">
    <cellStyle name="Hipervínculo" xfId="4" builtinId="8"/>
    <cellStyle name="Millares" xfId="1" builtinId="3"/>
    <cellStyle name="Normal" xfId="0" builtinId="0"/>
    <cellStyle name="Normal 2" xfId="2" xr:uid="{21097EF6-BD0D-4030-B6C3-548B0AE379F6}"/>
    <cellStyle name="Porcentaje" xfId="3" builtinId="5"/>
  </cellStyles>
  <dxfs count="0"/>
  <tableStyles count="1" defaultTableStyle="TableStyleMedium2" defaultPivotStyle="PivotStyleLight16">
    <tableStyle name="Invisible" pivot="0" table="0" count="0" xr9:uid="{BDD30E5D-16A1-48FE-B3B1-B87E557161F2}"/>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eetMetadata" Target="metadata.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25</xdr:col>
      <xdr:colOff>140139</xdr:colOff>
      <xdr:row>9</xdr:row>
      <xdr:rowOff>285750</xdr:rowOff>
    </xdr:from>
    <xdr:to>
      <xdr:col>42</xdr:col>
      <xdr:colOff>383145</xdr:colOff>
      <xdr:row>13</xdr:row>
      <xdr:rowOff>621927</xdr:rowOff>
    </xdr:to>
    <xdr:pic>
      <xdr:nvPicPr>
        <xdr:cNvPr id="15" name="Imagen 2">
          <a:extLst>
            <a:ext uri="{FF2B5EF4-FFF2-40B4-BE49-F238E27FC236}">
              <a16:creationId xmlns:a16="http://schemas.microsoft.com/office/drawing/2014/main" id="{BA8D51E1-5CB8-B981-F598-144E5BE32411}"/>
            </a:ext>
          </a:extLst>
        </xdr:cNvPr>
        <xdr:cNvPicPr>
          <a:picLocks noChangeAspect="1"/>
        </xdr:cNvPicPr>
      </xdr:nvPicPr>
      <xdr:blipFill>
        <a:blip xmlns:r="http://schemas.openxmlformats.org/officeDocument/2006/relationships" r:embed="rId1"/>
        <a:stretch>
          <a:fillRect/>
        </a:stretch>
      </xdr:blipFill>
      <xdr:spPr>
        <a:xfrm>
          <a:off x="32296539" y="5610225"/>
          <a:ext cx="12835056" cy="4146177"/>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y.guzman@superate.gob.do" id="{704744AF-E0E0-4F41-B570-E7164D5E67BA}" userId="S::urn:spo:guest#y.guzman@superate.gob.do::" providerId="AD"/>
  <person displayName="monicaperezero@outlook.com" id="{67B4592F-D519-4E55-8293-2E982327AADD}" userId="S::urn:spo:guest#monicaperezero@outlook.com::" providerId="AD"/>
  <person displayName="torres.laura@conani.gob.do" id="{7921564A-C980-4DDF-AE7E-CA19B9E48DF9}" userId="S::urn:spo:guest#torres.laura@conani.gob.do::" providerId="AD"/>
  <person displayName="angelina.guillen@mujer.gob.do" id="{93628408-EFFF-4165-AC15-55DCD98D0A9C}" userId="S::urn:spo:guest#angelina.guillen@mujer.gob.do::" providerId="AD"/>
  <person displayName="sanchez.veronica@conani.gob.do" id="{E9EDD7D2-BD04-4E4B-9DF3-6C72A8B3419F}" userId="S::urn:spo:guest#sanchez.veronica@conani.gob.do::" providerId="AD"/>
  <person displayName="juan.castro@ministeriodesalud.gob.do" id="{D9F76726-2AF0-42CA-A809-B0C8F75CFAB3}" userId="S::urn:spo:guest#juan.castro@ministeriodesalud.gob.do::" providerId="AD"/>
  <person displayName="aurora.rodriguez@ministeriodesalud.gob.do" id="{A72E8F87-728F-4962-BD3B-60B038089BD6}" userId="S::urn:spo:guest#aurora.rodriguez@ministeriodesalud.gob.do::" providerId="AD"/>
  <person displayName="Gisselle Lisselotte Beras Vasquez" id="{54189936-9A80-403D-B6A7-9B26322563D3}" userId="S::gberas@digepres.gob.do::6383c229-a533-4e80-87a1-026e10c84d28" providerId="AD"/>
  <person displayName="Melvin M. Rodríguez Jiménez" id="{ECF5E878-3D10-4128-8A63-D839773BB4A1}" userId="S::mrodriguez@digepres.gob.do::78279955-8156-4934-86f5-0229b2acc23f"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C3" dT="2025-04-30T18:35:28.65" personId="{54189936-9A80-403D-B6A7-9B26322563D3}" id="{6542FB0F-969A-4934-AD12-AA03B14E012F}" done="1">
    <text>Solo declarar cuál es la condición de interés. El estado y la población afectada se marca en otras casillas.</text>
  </threadedComment>
  <threadedComment ref="C3" dT="2025-05-06T03:14:19.61" personId="{67B4592F-D519-4E55-8293-2E982327AADD}" id="{22D28678-C7A9-4B36-A21F-738000F4A96D}" parentId="{6542FB0F-969A-4934-AD12-AA03B14E012F}">
    <text>Listo</text>
  </threadedComment>
  <threadedComment ref="H4" dT="2025-04-30T18:38:28.94" personId="{54189936-9A80-403D-B6A7-9B26322563D3}" id="{CFD34F49-44AF-4B24-9BEB-53139B760882}" done="1">
    <text>Falta la referencia para uniones tempranas.</text>
  </threadedComment>
  <threadedComment ref="H4" dT="2025-05-06T03:16:28.72" personId="{67B4592F-D519-4E55-8293-2E982327AADD}" id="{04928D43-7DC6-4977-8AD6-C91EF65A6F0C}" parentId="{CFD34F49-44AF-4B24-9BEB-53139B760882}">
    <text>Listo</text>
  </threadedComment>
  <threadedComment ref="C5" dT="2025-04-30T18:41:14.67" personId="{54189936-9A80-403D-B6A7-9B26322563D3}" id="{BD6AE976-ABF1-46C0-AF8F-3B0B10CEB566}" done="1">
    <text>Las referencias bibliográficas deben incluirse de forma que puedan consultarse. En lugar de colocar PNUD, 2020, por ejemplo, incluyan el nombre del documento de PNUD de donde sacan esta información en la columna de referencias correspondiente. Así mismo para todas las referencias.</text>
  </threadedComment>
  <threadedComment ref="C5" dT="2025-05-06T03:21:33.88" personId="{67B4592F-D519-4E55-8293-2E982327AADD}" id="{FB12662C-7322-4934-AE40-6E5CDE39CA7D}" parentId="{BD6AE976-ABF1-46C0-AF8F-3B0B10CEB566}">
    <text>Listo</text>
  </threadedComment>
  <threadedComment ref="G5" dT="2025-04-30T18:42:23.12" personId="{54189936-9A80-403D-B6A7-9B26322563D3}" id="{569939DD-8B2A-4B17-856E-0EB160D793FC}" done="1">
    <text>Estos comentarios son implicaciones. Deben colocarse en la casilla correspondiente.</text>
  </threadedComment>
  <threadedComment ref="G5" dT="2025-05-06T03:30:42.92" personId="{67B4592F-D519-4E55-8293-2E982327AADD}" id="{50F7005B-F172-4B56-8C6D-2AC4EAF0A23D}" parentId="{569939DD-8B2A-4B17-856E-0EB160D793FC}">
    <text xml:space="preserve">Listo, ya estaban colocados. </text>
  </threadedComment>
  <threadedComment ref="I5" dT="2025-05-02T15:58:01.32" personId="{ECF5E878-3D10-4128-8A63-D839773BB4A1}" id="{4AD7F3B7-6515-4F79-9AD0-19C6013293C3}" done="1">
    <text xml:space="preserve">La referencia de este enlace ¿ es de un documento? 
En el referido enlace si visualiza un portar web en ingles y francés con múltiples publicaciones de diferentes temáticas ( deudas, políticas regulatorias y entre otros). En este sentido recomendamos que los enlaces contengan informaciones con en las que el evaluador del programa pueda contrastar lo que esta en matriz con lo que establece la publicación. </text>
  </threadedComment>
  <threadedComment ref="I5" dT="2025-05-06T03:30:54.76" personId="{67B4592F-D519-4E55-8293-2E982327AADD}" id="{5A246AFF-AF40-4313-8BB0-D5BD930ADDCE}" parentId="{4AD7F3B7-6515-4F79-9AD0-19C6013293C3}">
    <text xml:space="preserve">Listo. </text>
  </threadedComment>
  <threadedComment ref="G7" dT="2025-04-30T18:46:58.10" personId="{54189936-9A80-403D-B6A7-9B26322563D3}" id="{6B1DEFBF-B9F6-4923-B9A3-06F9FDE63886}" done="1">
    <text>Se especifica niñas y adolescentes embarazadas; es decir, sexo femenino. Sin embargo, la población potencial y objetivo indica niños también. Deben aclarar desde este punto si se incluye a los varones en la definición de población potencial, objetivo y más adelante beneficiaria.</text>
  </threadedComment>
  <threadedComment ref="G7" dT="2025-05-06T03:33:51.15" personId="{67B4592F-D519-4E55-8293-2E982327AADD}" id="{425CB727-83C4-4DDB-9AE1-50E93229C3F5}" parentId="{6B1DEFBF-B9F6-4923-B9A3-06F9FDE63886}">
    <text>Incluye niños, tal como dice en población objetivo, pues son parte de las sensibilizaciones, capacitaciones y servicios de salud. El lenguaje es femenino.</text>
  </threadedComment>
  <threadedComment ref="B12" dT="2025-05-06T12:57:45.54" personId="{54189936-9A80-403D-B6A7-9B26322563D3}" id="{5C9671BA-A067-4DA9-AC68-74132E86BC20}" done="1">
    <text>Ojo, el indicador de ENHOGAR no es que haya estado embarazada alguna vez, sino que haya tenido un hijo nacido vivo o estuviera embarazada de su primer hijo en el momento de la encuesta. Con esto se entiende que no se incluye a las adolescentes que hayan estado embarazadas y el resultado no haya sido un hijo nacido vivo.</text>
  </threadedComment>
  <threadedComment ref="B12" dT="2025-05-07T20:16:42.02" personId="{67B4592F-D519-4E55-8293-2E982327AADD}" id="{3CCE183E-B052-4857-AF09-8BE417EA6321}" parentId="{5C9671BA-A067-4DA9-AC68-74132E86BC20}">
    <text>Bien</text>
  </threadedComment>
  <threadedComment ref="E12" dT="2025-04-30T18:54:29.89" personId="{54189936-9A80-403D-B6A7-9B26322563D3}" id="{F9A8898B-9865-4BDA-9680-8927FBACE420}" done="1">
    <text>Por favor, indicarme en qué página del informe aparece esta cifra. No la encuentro. Encontré que 18.9% de mujeres entre 15 a 19 años han estado embarazadas (pág. 100, tabla TM.2.2W)</text>
  </threadedComment>
  <threadedComment ref="E12" dT="2025-05-06T03:44:17.86" personId="{67B4592F-D519-4E55-8293-2E982327AADD}" id="{5B1EA4BC-4B88-4D03-8414-23DEC94D13F4}" parentId="{F9A8898B-9865-4BDA-9680-8927FBACE420}">
    <text xml:space="preserve">Resuelto. </text>
  </threadedComment>
  <threadedComment ref="E12" dT="2025-05-06T03:54:21.19" personId="{67B4592F-D519-4E55-8293-2E982327AADD}" id="{D45D3544-F42A-4802-B2D4-6ACB1C355964}" parentId="{F9A8898B-9865-4BDA-9680-8927FBACE420}">
    <text xml:space="preserve">El dato anterior era de la ENHOGAR 2018. Actualicé a la de 2019. </text>
  </threadedComment>
  <threadedComment ref="E13" dT="2025-04-30T18:57:07.06" personId="{54189936-9A80-403D-B6A7-9B26322563D3}" id="{D728DD6F-BD27-4F39-8CA4-77F1C408958B}" done="1">
    <text>Por favor, indicarme en qué parte del fascículo aparece esta cifra. No la encuentro. Encontré que 18.00% de embarazos fueron en adolescentes en 2024 y 19.03% en 2023.</text>
  </threadedComment>
  <threadedComment ref="E13" dT="2025-05-01T15:49:02.77" personId="{67B4592F-D519-4E55-8293-2E982327AADD}" id="{F26A4257-68F8-432E-9375-146B04DF432F}" parentId="{D728DD6F-BD27-4F39-8CA4-77F1C408958B}">
    <text>Arreglado, es 18%</text>
  </threadedComment>
  <threadedComment ref="E13" dT="2025-05-06T12:31:16.59" personId="{ECF5E878-3D10-4128-8A63-D839773BB4A1}" id="{7EF41216-EE0B-4741-A1F9-A00015EE9135}" parentId="{D728DD6F-BD27-4F39-8CA4-77F1C408958B}">
    <text xml:space="preserve">Según se visualiza en la tabla 1 o infografía este desagregación confirmar si es total país, dado que dice el embarazo en adolescente es 18.0% total país. Considero que la desagregación por edad fuera si especificara ejemplo: % en rango de edad de 10-13 años, de 14 años a 17 o de 18 años a 19.   Pero en este caso el 18% es total país. Ejemplo: la desagregación si se percibe a nivel de provincia y manera concreta se especifican las 10 provincias con mayor incidencias. </text>
  </threadedComment>
  <threadedComment ref="B17" dT="2025-04-30T18:59:44.75" personId="{54189936-9A80-403D-B6A7-9B26322563D3}" id="{0D6FFF64-E658-4081-BA63-0DA4BAE23FB3}" done="1">
    <text>La descripción entre paréntesis es ambigua. Imagino que se refiere a la muerte de madres adolescentes por cada 100,000 nacidos vivos de adolescentes. ¿es correcto?</text>
  </threadedComment>
  <threadedComment ref="B17" dT="2025-05-01T15:49:58.80" personId="{67B4592F-D519-4E55-8293-2E982327AADD}" id="{17A03C59-F1F6-4E39-B479-704E88F39D20}" parentId="{0D6FFF64-E658-4081-BA63-0DA4BAE23FB3}">
    <text>Es correcto</text>
  </threadedComment>
  <threadedComment ref="B17" dT="2025-05-06T12:59:30.39" personId="{54189936-9A80-403D-B6A7-9B26322563D3}" id="{5ABEC82B-E217-457F-834A-B8C3E60F3F53}" parentId="{0D6FFF64-E658-4081-BA63-0DA4BAE23FB3}">
    <text>Ajusté el nombre del indicador.</text>
  </threadedComment>
  <threadedComment ref="H17" dT="2025-04-30T19:00:18.80" personId="{54189936-9A80-403D-B6A7-9B26322563D3}" id="{953420EE-997B-4343-89E1-80EC6FCA5303}" done="1">
    <text>¿Esta información no está publicada?</text>
  </threadedComment>
  <threadedComment ref="H17" dT="2025-05-08T01:53:18.80" personId="{67B4592F-D519-4E55-8293-2E982327AADD}" id="{5D6828AC-2DBD-4CFB-9B37-97967D2CAA2C}" parentId="{953420EE-997B-4343-89E1-80EC6FCA5303}">
    <text xml:space="preserve">No, fue información interna del MSP específicamente de la DASIS, instancia encargada del análisis. </text>
  </threadedComment>
  <threadedComment ref="H17" dT="2025-05-08T15:12:11.62" personId="{54189936-9A80-403D-B6A7-9B26322563D3}" id="{F4104E4D-7890-4FE3-8D66-5190E3C57C7D}" parentId="{953420EE-997B-4343-89E1-80EC6FCA5303}">
    <text>Se especificó en el campo de comentarios.</text>
  </threadedComment>
  <threadedComment ref="B19" dT="2025-04-30T19:03:12.54" personId="{54189936-9A80-403D-B6A7-9B26322563D3}" id="{769842B5-6A46-4A0F-9906-CE46B59C1AC7}" done="1">
    <text>¿cómo se interpreta este indicador? ¿el 18% de las adolescentes embarazadas desertan o el 18% de las deserciones son por embarazo?</text>
  </threadedComment>
  <threadedComment ref="B19" dT="2025-05-06T04:11:59.37" personId="{67B4592F-D519-4E55-8293-2E982327AADD}" id="{4A57C810-FF64-4DB9-B3DD-37FDB126DC2F}" parentId="{769842B5-6A46-4A0F-9906-CE46B59C1AC7}">
    <text xml:space="preserve">Abandonan la escuela por razones de embarazo. </text>
  </threadedComment>
  <threadedComment ref="B19" dT="2025-05-06T13:05:14.41" personId="{54189936-9A80-403D-B6A7-9B26322563D3}" id="{DC0E9CB6-9BD9-4436-8795-E1A1508532D9}" parentId="{769842B5-6A46-4A0F-9906-CE46B59C1AC7}">
    <text>Según el documento, el indicador se refiere específicamente a adolescentes embarazadas.
“Entre las adolescentes que han estado embarazadas, el 78 por ciento citó el embarazo como la principal razón por la que no continuaron sus estudios mientras estaban embarazadas de su primer hijo”.
En ese sentido, ajusté el nombre del indicador.</text>
  </threadedComment>
  <threadedComment ref="B19" dT="2025-05-07T23:32:36.22" personId="{67B4592F-D519-4E55-8293-2E982327AADD}" id="{882291D6-8EA7-4CDE-A77E-6BE358953BF2}" parentId="{769842B5-6A46-4A0F-9906-CE46B59C1AC7}">
    <text>Bien</text>
  </threadedComment>
  <threadedComment ref="I19" dT="2025-04-30T19:00:52.26" personId="{54189936-9A80-403D-B6A7-9B26322563D3}" id="{23FE2C81-3178-4663-9772-B31D34005A47}" done="1">
    <text>¿Esta información no está publicada?</text>
  </threadedComment>
  <threadedComment ref="I19" dT="2025-05-06T04:14:24.91" personId="{67B4592F-D519-4E55-8293-2E982327AADD}" id="{12D9BD3F-9877-4E57-87F7-2BCA7F0B2BB1}" parentId="{23FE2C81-3178-4663-9772-B31D34005A47}">
    <text>Listo.</text>
  </threadedComment>
  <threadedComment ref="E20" dT="2025-04-30T19:05:48.99" personId="{54189936-9A80-403D-B6A7-9B26322563D3}" id="{5E14F2F7-5A35-4132-8DB0-7D73F6AF04FB}" done="1">
    <text>Esto es un porcentaje. No coincide con el tipo de indicador (índice). Además, según el comentario se refiere a una variación. Deben corregirlo.</text>
  </threadedComment>
  <threadedComment ref="E20" dT="2025-05-06T04:24:59.58" personId="{67B4592F-D519-4E55-8293-2E982327AADD}" id="{CD2A43F9-001C-43C3-9567-01620416E5EB}" parentId="{5E14F2F7-5A35-4132-8DB0-7D73F6AF04FB}">
    <text>El índice se traduce en porcentajes, porque se toma en cuenta 3 dimensiones para RD. Este número específicamente es del Índice de Desarrollo Humano Ajustado por Desigualdad.</text>
  </threadedComment>
  <threadedComment ref="E20" dT="2025-05-06T15:45:15.58" personId="{54189936-9A80-403D-B6A7-9B26322563D3}" id="{3364A342-4E10-4854-810F-8A2D9C96212F}" parentId="{5E14F2F7-5A35-4132-8DB0-7D73F6AF04FB}">
    <text>Este valor (21.2%) se refiere al Porcentaje de pérdida por desigualdad en el Índice de Desarrollo Humano. Se calcula como:
[(Índice de Desarrollo Humano Ajustado por Desigualdad) / (Índice de Desarrollo Humano) - 1] * 100
Para 2022, esto sería:
[(0.480 / 0.609) - 1] * 100 = 21.2%
Enlace: https://view.officeapps.live.com/op/view.aspx?src=https%3A%2F%2Fmapa.do.undp.org%2Ffiles%2Fdownload%2FSerie_Datos_Plataforma_2010-2022.xlsx&amp;wdOrigin=BROWSELINK
https://mapa.do.undp.org/mapa-regiones
Esto es un indicador diferente al IDH y al IDH ajustado por desigualdad, y se interpreta de manera distinta.
Deben decidir cuál de todos colocarán.</text>
    <extLst>
      <x:ext xmlns:xltc2="http://schemas.microsoft.com/office/spreadsheetml/2020/threadedcomments2" uri="{F7C98A9C-CBB3-438F-8F68-D28B6AF4A901}">
        <xltc2:checksum>2071155123</xltc2:checksum>
        <xltc2:hyperlink startIndex="292" length="159" url="https://view.officeapps.live.com/op/view.aspx?src=https%3A%2F%2Fmapa.do.undp.org%2Ffiles%2Fdownload%2FSerie_Datos_Plataforma_2010-2022.xlsx&amp;wdOrigin=BROWSELINK"/>
        <xltc2:hyperlink startIndex="453" length="38" url="https://mapa.do.undp.org/mapa-regiones"/>
      </x:ext>
    </extLst>
  </threadedComment>
  <threadedComment ref="E20" dT="2025-05-07T13:38:40.96" personId="{ECF5E878-3D10-4128-8A63-D839773BB4A1}" id="{3BA5BFD1-D3E3-4F56-913F-49552A198993}" parentId="{5E14F2F7-5A35-4132-8DB0-7D73F6AF04FB}">
    <text xml:space="preserve">En sentido general el Índice de Desarrollo Humano, se mide con valores van desde 0 hasta 1.  El Informe de Desarrollo Humano (IDH) 2023/24, titulado "Rompiendo el Estancamiento: señala que el IDH para  RD fue de 0.732. En este sentido si el indicador es "Índice de Desarrollo Humano" sería recomendable  que aunque se diga la pérdida sea colocado el IDH final.https://www.undp.org/es/dominican-republic/noticias/america-latina-y-el-caribe-lidera-la-recuperacion-global-mientras-enfrenta-desafios-revela-el-pnud#:~:text=Para%20la%20Rep%C3%BAblica%20Dominicana%2C%20este%20%C3%ADndice%20se%20ubica%20en%200.732.&amp;text=Se%20proyecta%20que%20el%20IDH,ca%C3%ADdas%20durante%202020%20y%202021. </text>
  </threadedComment>
  <threadedComment ref="E20" dT="2025-05-07T23:35:31.85" personId="{67B4592F-D519-4E55-8293-2E982327AADD}" id="{6EC0EFA5-86C9-4724-BAC0-D2159FE7063E}" parentId="{5E14F2F7-5A35-4132-8DB0-7D73F6AF04FB}">
    <text>Modificado</text>
  </threadedComment>
  <threadedComment ref="E20" dT="2025-05-08T13:25:45.89" personId="{ECF5E878-3D10-4128-8A63-D839773BB4A1}" id="{BEB4B1FF-6304-423F-BE50-13F62CFFE5B5}" parentId="{5E14F2F7-5A35-4132-8DB0-7D73F6AF04FB}">
    <text>https://www.eustat.eus/elementos/ele0013500/ti_indice-de-desarrollo-humano-por-indicadores-segun-paises-2019/tbl0013566_c.html en caso de ser útil</text>
    <extLst>
      <x:ext xmlns:xltc2="http://schemas.microsoft.com/office/spreadsheetml/2020/threadedcomments2" uri="{F7C98A9C-CBB3-438F-8F68-D28B6AF4A901}">
        <xltc2:checksum>56045861</xltc2:checksum>
        <xltc2:hyperlink startIndex="0" length="126" url="https://www.eustat.eus/elementos/ele0013500/ti_indice-de-desarrollo-humano-por-indicadores-segun-paises-2019/tbl0013566_c.html"/>
      </x:ext>
    </extLst>
  </threadedComment>
  <threadedComment ref="E20" dT="2025-05-08T15:16:42.85" personId="{54189936-9A80-403D-B6A7-9B26322563D3}" id="{EC67D092-36D5-49D6-A1E7-ACFE3150A616}" parentId="{5E14F2F7-5A35-4132-8DB0-7D73F6AF04FB}">
    <text>El 0.732 que señala Melvin corresponde al Índice de Desarrollo Humano ajustado por presiones planetarias (https://www.undp.org/es/dominican-republic/noticias/america-latina-y-el-caribe-lidera-la-recuperacion-global-mientras-enfrenta-desafios-revela-el-pnud).
El IDH general es de 0.609 (2022). Usemos este. Lo modifiqué.
Fuente: https://view.officeapps.live.com/op/view.aspx?src=https%3A%2F%2Fmapa.do.undp.org%2Ffiles%2Fdownload%2FSerie_Datos_Plataforma_2010-2022.xlsx&amp;wdOrigin=BROWSELINK</text>
    <extLst>
      <x:ext xmlns:xltc2="http://schemas.microsoft.com/office/spreadsheetml/2020/threadedcomments2" uri="{F7C98A9C-CBB3-438F-8F68-D28B6AF4A901}">
        <xltc2:checksum>4227481630</xltc2:checksum>
        <xltc2:hyperlink startIndex="106" length="150" url="https://www.undp.org/es/dominican-republic/noticias/america-latina-y-el-caribe-lidera-la-recuperacion-global-mientras-enfrenta-desafios-revela-el-pnud"/>
        <xltc2:hyperlink startIndex="331" length="159" url="https://view.officeapps.live.com/op/view.aspx?src=https%3A%2F%2Fmapa.do.undp.org%2Ffiles%2Fdownload%2FSerie_Datos_Plataforma_2010-2022.xlsx&amp;wdOrigin=BROWSELINK"/>
      </x:ext>
    </extLst>
  </threadedComment>
  <threadedComment ref="E20" dT="2025-05-11T20:33:41.46" personId="{67B4592F-D519-4E55-8293-2E982327AADD}" id="{A25479BD-6D08-45DF-98EF-A7950CFE54F8}" parentId="{5E14F2F7-5A35-4132-8DB0-7D73F6AF04FB}">
    <text>De acuerdo</text>
  </threadedComment>
  <threadedComment ref="I20" dT="2025-04-30T19:07:24.67" personId="{54189936-9A80-403D-B6A7-9B26322563D3}" id="{57DA3909-4D05-45F7-92AA-B5E42E68E544}" done="1">
    <text>Este enlace no da acceso al informe.</text>
  </threadedComment>
  <threadedComment ref="I20" dT="2025-05-06T04:23:32.80" personId="{67B4592F-D519-4E55-8293-2E982327AADD}" id="{19D98B33-1EE9-4F23-95D7-63E1F7E0C85C}" parentId="{57DA3909-4D05-45F7-92AA-B5E42E68E544}">
    <text>Revisar nuevo link</text>
  </threadedComment>
  <threadedComment ref="D40" dT="2025-05-08T15:18:38.08" personId="{54189936-9A80-403D-B6A7-9B26322563D3}" id="{4238EAB8-5032-483C-9F74-6E8AED41392F}" done="1">
    <text>Incluir la vinculación cuando esté disponible.</text>
  </threadedComment>
  <threadedComment ref="D40" dT="2025-05-22T15:48:17.80" personId="{67B4592F-D519-4E55-8293-2E982327AADD}" id="{37FF898F-F790-4FC4-ACC3-F76FAFAFB5F5}" parentId="{4238EAB8-5032-483C-9F74-6E8AED41392F}">
    <text>Listo</text>
  </threadedComment>
  <threadedComment ref="D41" dT="2025-04-30T19:16:42.43" personId="{54189936-9A80-403D-B6A7-9B26322563D3}" id="{CB1E4AE4-ADCB-437E-9977-9A09A81E2738}" done="1">
    <text>Incluir la vinculación cuando esté disponible.</text>
  </threadedComment>
  <threadedComment ref="D41" dT="2025-05-22T16:12:26.95" personId="{67B4592F-D519-4E55-8293-2E982327AADD}" id="{7ED382E0-3FE9-4D11-8318-0E7749677970}" parentId="{CB1E4AE4-ADCB-437E-9977-9A09A81E2738}">
    <text>Listo</text>
  </threadedComment>
  <threadedComment ref="D43" dT="2025-04-30T19:20:11.96" personId="{54189936-9A80-403D-B6A7-9B26322563D3}" id="{4FF34730-6CE3-4912-88F2-5780947F1821}" done="1">
    <text>Acotar a lo que se relaciona con la condición de interés (CI). Si todo esto se relaciona, indicar cómo. Por ejemplo, no veo la relación directa entre la CI y el eje 1.</text>
  </threadedComment>
  <threadedComment ref="D43" dT="2025-05-06T04:25:49.68" personId="{67B4592F-D519-4E55-8293-2E982327AADD}" id="{8B67587B-A825-43E3-B845-75AD8F30B12F}" parentId="{4FF34730-6CE3-4912-88F2-5780947F1821}">
    <text>Bien</text>
  </threadedComment>
  <threadedComment ref="B44" dT="2025-04-30T19:17:33.87" personId="{54189936-9A80-403D-B6A7-9B26322563D3}" id="{7399DC20-2141-4A5E-A181-802CE8B0304A}" done="1">
    <text>No está el PEI de CONANI.</text>
  </threadedComment>
  <threadedComment ref="B44" dT="2025-05-06T04:26:47.51" personId="{67B4592F-D519-4E55-8293-2E982327AADD}" id="{C2BCEF69-2547-4FEB-8E5A-C3DF8BC82328}" parentId="{7399DC20-2141-4A5E-A181-802CE8B0304A}">
    <text xml:space="preserve">Al igual que el MSP, se encuentra en revisión. Se estará incluyendo una vez tengamos acceso al borrador final. </text>
  </threadedComment>
</ThreadedComments>
</file>

<file path=xl/threadedComments/threadedComment10.xml><?xml version="1.0" encoding="utf-8"?>
<ThreadedComments xmlns="http://schemas.microsoft.com/office/spreadsheetml/2018/threadedcomments" xmlns:x="http://schemas.openxmlformats.org/spreadsheetml/2006/main">
  <threadedComment ref="C7" dT="2025-05-22T16:45:29.28" personId="{A72E8F87-728F-4962-BD3B-60B038089BD6}" id="{0ACFD020-D60C-4465-BC58-ABBD65B4AD0F}" done="1">
    <text>Al considerar solo los partos (vía vaginal o Cesárea) se deja por fuera el aborto como evento obstétrico que es un indicador también de embarazo</text>
  </threadedComment>
  <threadedComment ref="C9" dT="2025-05-29T14:11:17.33" personId="{54189936-9A80-403D-B6A7-9B26322563D3}" id="{E92855C6-38B2-4A95-9E40-72115195019E}" done="1">
    <text>El responsable de dar seguimiento a este indicador de cara al programa debería ser CONANI como rector y líder.</text>
  </threadedComment>
  <threadedComment ref="C9" dT="2025-05-29T17:15:25.63" personId="{67B4592F-D519-4E55-8293-2E982327AADD}" id="{BCA3803B-CBA5-461C-B974-2574D2F3271E}" parentId="{E92855C6-38B2-4A95-9E40-72115195019E}">
    <text>Listo</text>
  </threadedComment>
  <threadedComment ref="C12" dT="2025-05-29T13:54:22.40" personId="{54189936-9A80-403D-B6A7-9B26322563D3}" id="{3ED08EDE-4A90-41A5-B770-869AF32A7BBF}" done="1">
    <text>Esta ficha está repetida. Cada indicador debe tener 1 única ficha.</text>
  </threadedComment>
  <threadedComment ref="C29" dT="2025-05-29T14:08:00.36" personId="{54189936-9A80-403D-B6A7-9B26322563D3}" id="{A22529DF-53AA-4876-B8BE-BBC1C7438DAF}" done="1">
    <text>En esta sección se coloca la información de las 2 variables que componen en el indicador y que se incluyeron en la fórmula de cálculo.</text>
  </threadedComment>
  <threadedComment ref="C29" dT="2025-05-29T17:48:07.35" personId="{67B4592F-D519-4E55-8293-2E982327AADD}" id="{10B22797-06B1-4BDE-A9CB-89352665ABD7}" parentId="{A22529DF-53AA-4876-B8BE-BBC1C7438DAF}">
    <text>Este es un indicador ODS que la ONE adapta, encontré la ficha técnica ODS pero no de la ONE</text>
  </threadedComment>
  <threadedComment ref="C29" dT="2025-05-29T18:40:25.41" personId="{67B4592F-D519-4E55-8293-2E982327AADD}" id="{BC9CB63F-8931-4F4D-9919-19B8DC71A227}" parentId="{A22529DF-53AA-4876-B8BE-BBC1C7438DAF}">
    <text>Colocado</text>
  </threadedComment>
</ThreadedComments>
</file>

<file path=xl/threadedComments/threadedComment11.xml><?xml version="1.0" encoding="utf-8"?>
<ThreadedComments xmlns="http://schemas.microsoft.com/office/spreadsheetml/2018/threadedcomments" xmlns:x="http://schemas.openxmlformats.org/spreadsheetml/2006/main">
  <threadedComment ref="C7" dT="2025-05-22T16:45:29.28" personId="{A72E8F87-728F-4962-BD3B-60B038089BD6}" id="{8195AD8D-79CD-4F26-A181-DC8EAAAB86F1}" done="1">
    <text>Al considerar solo los partos (vía vaginal o Cesárea) se deja por fuera el aborto como evento obstétrico que es un indicador también de embarazo</text>
  </threadedComment>
  <threadedComment ref="C9" dT="2025-05-29T14:11:17.33" personId="{54189936-9A80-403D-B6A7-9B26322563D3}" id="{7628914C-7994-4C4A-9795-8F917D1EF7FD}" done="1">
    <text>El responsable de dar seguimiento a este indicador de cara al programa debería ser CONANI como rector y líder.</text>
  </threadedComment>
  <threadedComment ref="C9" dT="2025-05-29T17:15:25.63" personId="{67B4592F-D519-4E55-8293-2E982327AADD}" id="{81FAFD5F-C3EA-46E3-B5CC-3C70E2C96877}" parentId="{7628914C-7994-4C4A-9795-8F917D1EF7FD}">
    <text>Listo</text>
  </threadedComment>
  <threadedComment ref="C29" dT="2025-05-29T14:08:00.36" personId="{54189936-9A80-403D-B6A7-9B26322563D3}" id="{E3512619-3887-4951-97D5-CFCC7C1EB93A}" done="1">
    <text>En esta sección se coloca la información de las 2 variables que componen en el indicador y que se incluyeron en la fórmula de cálculo.</text>
  </threadedComment>
  <threadedComment ref="C29" dT="2025-05-29T17:48:07.35" personId="{67B4592F-D519-4E55-8293-2E982327AADD}" id="{BB1F8630-A2BC-4268-844A-6B2E0EA27ED4}" parentId="{E3512619-3887-4951-97D5-CFCC7C1EB93A}">
    <text>Este es un indicador ODS que la ONE adapta, encontré la ficha técnica ODS pero no de la ONE</text>
  </threadedComment>
  <threadedComment ref="C29" dT="2025-05-29T18:40:25.41" personId="{67B4592F-D519-4E55-8293-2E982327AADD}" id="{00C14B82-9B91-477C-80AA-2E3508551215}" parentId="{E3512619-3887-4951-97D5-CFCC7C1EB93A}">
    <text>Colocado</text>
  </threadedComment>
</ThreadedComments>
</file>

<file path=xl/threadedComments/threadedComment12.xml><?xml version="1.0" encoding="utf-8"?>
<ThreadedComments xmlns="http://schemas.microsoft.com/office/spreadsheetml/2018/threadedcomments" xmlns:x="http://schemas.openxmlformats.org/spreadsheetml/2006/main">
  <threadedComment ref="F3" dT="2025-06-10T20:32:22.26" personId="{54189936-9A80-403D-B6A7-9B26322563D3}" id="{3230F048-FC1B-4F04-B812-68F9C7B1E706}" done="1">
    <text>Es bueno que incluyan una breve explicativa sobre la estimación plurianual, cómo la hicieron o qué consideraron.</text>
  </threadedComment>
  <threadedComment ref="F3" dT="2025-06-11T15:48:41.91" personId="{67B4592F-D519-4E55-8293-2E982327AADD}" id="{EDC3946D-4D8A-46C1-8101-FE2649A27C74}" parentId="{3230F048-FC1B-4F04-B812-68F9C7B1E706}">
    <text>Listo</text>
  </threadedComment>
  <threadedComment ref="F4" dT="2025-05-29T13:36:48.05" personId="{54189936-9A80-403D-B6A7-9B26322563D3}" id="{228EDDBD-18FC-41FD-8B05-C4EE93C84199}" done="1">
    <text>Los resultados estimados deben estimarse para el periodo 2026-2029.</text>
  </threadedComment>
  <threadedComment ref="F4" dT="2025-05-29T14:15:20.63" personId="{54189936-9A80-403D-B6A7-9B26322563D3}" id="{3C8810B9-213E-40D4-80DA-1BD89D0FA12D}" parentId="{228EDDBD-18FC-41FD-8B05-C4EE93C84199}">
    <text>Revisar todas las metas y ajustar al periodo 2026-2029.</text>
  </threadedComment>
  <threadedComment ref="D9" dT="2025-05-29T20:06:02.01" personId="{ECF5E878-3D10-4128-8A63-D839773BB4A1}" id="{2F78A06D-0B59-4BE7-947F-90B8A9C75E00}" done="1">
    <text xml:space="preserve">En este indicador se engloban 3 cosas distintas conocimiento es una cosa, las habilidades son otra y la percepción es distintas a lo citado anteriormente.  
El indicador debe ser claro y conciso. 
En otro orden como se medirá el aumento del conocimiento ¿ Darán pruebas técnicas? o se asumirá que participar en una capacitación será igual a tener conocimientos?
Algunos ejemplos: 
El indicador podría ser: % de adolescente que recibe capacitación en educación sexual. 
% de de adolescente  que asiste a los encuentros de educación sexual e integral. Que se pueda medir y que pueda ser tangible o en su defecto 
% de adolescente que mostraron estar satisfecho con los talleres de educación sexual recibidos ( para esto deberán tener encuesta de satisfacción.  
</text>
  </threadedComment>
  <threadedComment ref="D9" dT="2025-05-30T16:49:59.60" personId="{67B4592F-D519-4E55-8293-2E982327AADD}" id="{BE780BFC-C2F2-4A22-9123-A443F6CE03C6}" parentId="{2F78A06D-0B59-4BE7-947F-90B8A9C75E00}">
    <text>Se está proponiendo un indicador sintético para medir el resultado intermedio. Igual debemos hablarlo con las instituciones para definir cómo y quién y cuál instrumento se utilizará para levantar la info,</text>
  </threadedComment>
</ThreadedComments>
</file>

<file path=xl/threadedComments/threadedComment13.xml><?xml version="1.0" encoding="utf-8"?>
<ThreadedComments xmlns="http://schemas.microsoft.com/office/spreadsheetml/2018/threadedcomments" xmlns:x="http://schemas.openxmlformats.org/spreadsheetml/2006/main">
  <threadedComment ref="P6" dT="2025-06-11T18:07:32.58" personId="{54189936-9A80-403D-B6A7-9B26322563D3}" id="{4D306224-4674-4213-A257-A172A45DAB10}" done="1">
    <text>Estas metas no parecen realistas al compararlas con el histórico de beneficiarios. En 2024, se beneficio a 71,600 personas, que es apenas un 27% de la meta de 2026. Eso es apenas 5.5% de la población objetivo. La meta estimada para 2025 es de 48,030 personas, que corresponde a un 18% de la meta de 2026 y 3.7% de la población objetivo. Estos valores es considerando los productos de CONANI, Supérate y MMujer. El MSP no está considerado porque mide los establecimientos en lugar de las personas.
Expliquen cómo piensan llegar a ese número, porque no es consistente. Si están previendo población en atendida por los hospitales, expansión de los servicios, etc., hay que detallarlo.</text>
  </threadedComment>
  <threadedComment ref="P6" dT="2025-06-11T18:33:21.84" personId="{67B4592F-D519-4E55-8293-2E982327AADD}" id="{E2C70F1A-4870-4AE7-B210-E2022C0AB789}" parentId="{4D306224-4674-4213-A257-A172A45DAB10}">
    <text>El # de productos ha aumentado, y se incluyó al SNS que también aportará a la meta. De todas formas, estaré verificando si podemos bajar a 60% de la población total beneficiaria estimada para que sea aun mas realista</text>
  </threadedComment>
  <threadedComment ref="Q6" dT="2025-06-11T18:07:32.58" personId="{54189936-9A80-403D-B6A7-9B26322563D3}" id="{7711C98A-5FB3-4D83-9569-BE47C8DC538A}" done="1">
    <text>Estas metas no parecen realistas al compararlas con el histórico de beneficiarios. En 2024, se beneficio a 71,600 personas, que es apenas un 27% de la meta de 2026. Eso es apenas 5.5% de la población objetivo. La meta estimada para 2025 es de 48,030 personas, que corresponde a un 18% de la meta de 2026 y 3.7% de la población objetivo. Estos valores es considerando los productos de CONANI, Supérate y MMujer. El MSP no está considerado porque mide los establecimientos en lugar de las personas.
Expliquen cómo piensan llegar a ese número, porque no es consistente. Si están previendo población en atendida por los hospitales, expansión de los servicios, etc., hay que detallarlo.</text>
  </threadedComment>
  <threadedComment ref="Q6" dT="2025-06-11T18:33:21.84" personId="{67B4592F-D519-4E55-8293-2E982327AADD}" id="{3BA21CCE-8D04-4D56-B48B-2BD3D521D87F}" parentId="{7711C98A-5FB3-4D83-9569-BE47C8DC538A}">
    <text>El # de productos ha aumentado, y se incluyó al SNS que también aportará a la meta. De todas formas, estaré verificando si podemos bajar a 60% de la población total beneficiaria estimada para que sea aun mas realista</text>
  </threadedComment>
  <threadedComment ref="R6" dT="2025-06-11T18:07:32.58" personId="{54189936-9A80-403D-B6A7-9B26322563D3}" id="{5213E040-0F0F-42B5-91C2-FF5E8AE9FDB7}" done="1">
    <text>Estas metas no parecen realistas al compararlas con el histórico de beneficiarios. En 2024, se beneficio a 71,600 personas, que es apenas un 27% de la meta de 2026. Eso es apenas 5.5% de la población objetivo. La meta estimada para 2025 es de 48,030 personas, que corresponde a un 18% de la meta de 2026 y 3.7% de la población objetivo. Estos valores es considerando los productos de CONANI, Supérate y MMujer. El MSP no está considerado porque mide los establecimientos en lugar de las personas.
Expliquen cómo piensan llegar a ese número, porque no es consistente. Si están previendo población en atendida por los hospitales, expansión de los servicios, etc., hay que detallarlo.</text>
  </threadedComment>
  <threadedComment ref="R6" dT="2025-06-11T18:33:21.84" personId="{67B4592F-D519-4E55-8293-2E982327AADD}" id="{ACBFDD0E-D7D3-42B8-BC41-FAE79CE4C743}" parentId="{5213E040-0F0F-42B5-91C2-FF5E8AE9FDB7}">
    <text>El # de productos ha aumentado, y se incluyó al SNS que también aportará a la meta. De todas formas, estaré verificando si podemos bajar a 60% de la población total beneficiaria estimada para que sea aun mas realista</text>
  </threadedComment>
  <threadedComment ref="S6" dT="2025-06-11T18:07:32.58" personId="{54189936-9A80-403D-B6A7-9B26322563D3}" id="{C393EBA9-90B0-4D65-BCEC-67392ACB6964}" done="1">
    <text>Estas metas no parecen realistas al compararlas con el histórico de beneficiarios. En 2024, se beneficio a 71,600 personas, que es apenas un 27% de la meta de 2026. Eso es apenas 5.5% de la población objetivo. La meta estimada para 2025 es de 48,030 personas, que corresponde a un 18% de la meta de 2026 y 3.7% de la población objetivo. Estos valores es considerando los productos de CONANI, Supérate y MMujer. El MSP no está considerado porque mide los establecimientos en lugar de las personas.
Expliquen cómo piensan llegar a ese número, porque no es consistente. Si están previendo población en atendida por los hospitales, expansión de los servicios, etc., hay que detallarlo.</text>
  </threadedComment>
  <threadedComment ref="S6" dT="2025-06-11T18:33:21.84" personId="{67B4592F-D519-4E55-8293-2E982327AADD}" id="{7C579B17-CC61-4E9F-9649-0B7D77C904BE}" parentId="{C393EBA9-90B0-4D65-BCEC-67392ACB6964}">
    <text>El # de productos ha aumentado, y se incluyó al SNS que también aportará a la meta. De todas formas, estaré verificando si podemos bajar a 60% de la población total beneficiaria estimada para que sea aun mas realista</text>
  </threadedComment>
  <threadedComment ref="S6" dT="2025-06-13T17:15:48.59" personId="{67B4592F-D519-4E55-8293-2E982327AADD}" id="{D1DB2F6B-46DC-4DD7-BA60-56856185BE69}" parentId="{C393EBA9-90B0-4D65-BCEC-67392ACB6964}">
    <text>Modificado. Disminuímos a 20% del total en el comentario se detalla por qué</text>
  </threadedComment>
  <threadedComment ref="B7" dT="2025-05-29T14:17:03.19" personId="{54189936-9A80-403D-B6A7-9B26322563D3}" id="{BDD92851-906F-4BFD-A2CF-21A80B018C76}" done="1">
    <text>Estos son criterios de elegibilidad para pasar a población objetivo, no características de la población potencial. La población potencial se define por el rango etario.
Considerando que en la ficha de condición de interés se definió que:
- Población potencial: Niñas, niños y adolescentes de 10 a 18 años
- Población objetivo: Niñas, niños y adolescentes de 10 a 18 años en situación de vulnerabilidad</text>
  </threadedComment>
  <threadedComment ref="B7" dT="2025-05-29T14:20:00.99" personId="{54189936-9A80-403D-B6A7-9B26322563D3}" id="{4CE59B6D-4A2E-4F45-B23A-91D9E4FEC592}" parentId="{BDD92851-906F-4BFD-A2CF-21A80B018C76}">
    <text>Todas las de amarillo deben pasar a la siguiente parte.
No tienen que pasar esto tal cual adicionalmente a lo que ya pusieron en los criterios de elegibilidad. Revisen y acoplen los enunciados, pues veo que hay cosas duplicadas, pero con redacción distinta.
Por ejemplo:
- Residen en municipios con alta prevalencia de embarazo adolescente y uniones tempranas, según datos de ENHOGAR-MICS y registros administrativos.
- Residir en municipios priorizados por alta incidencia de embarazo adolescente o uniones tempranas
Ambos enunciados se refieren a la misma característica o criterio.</text>
  </threadedComment>
  <threadedComment ref="B7" dT="2025-05-30T15:52:02.79" personId="{67B4592F-D519-4E55-8293-2E982327AADD}" id="{330DD7B5-CFC5-4E44-8659-BF38B5EC0D83}" parentId="{BDD92851-906F-4BFD-A2CF-21A80B018C76}">
    <text>L</text>
  </threadedComment>
  <threadedComment ref="F7" dT="2025-05-29T14:26:00.79" personId="{54189936-9A80-403D-B6A7-9B26322563D3}" id="{FB57900C-5EC3-46DE-93DF-D267D33E4525}" done="1">
    <text>Con esto entiendo que una persona que sobrepasa los 18 años puede continuar en el programa siempre y cuando haya ingresado en este rango de edad. ¿Es correcto?
Si es así, entonces se puede quedar. Si no es así, debe eliminarse, pues el filtro de edad ya está en las características de la población potencial.</text>
  </threadedComment>
  <threadedComment ref="F7" dT="2025-05-30T15:34:37.51" personId="{67B4592F-D519-4E55-8293-2E982327AADD}" id="{A09A8088-119D-4984-9669-58BCCEE1C415}" parentId="{FB57900C-5EC3-46DE-93DF-D267D33E4525}">
    <text>La primera afirmación es correcta, algunas UE tienen iniciativas de permanencia</text>
  </threadedComment>
  <threadedComment ref="F8" dT="2025-05-29T14:36:54.81" personId="{54189936-9A80-403D-B6A7-9B26322563D3}" id="{122C5A97-2DAB-4E8F-BB86-B5781BB04544}" done="1">
    <text>Este filtro deja fuera de la población objetivo a quienes no están en estas situaciones.
Pueden pasarlo al procedimiento para ser beneficiario como que se dará prioridad a estos casos.
Confirmar que es así.</text>
  </threadedComment>
  <threadedComment ref="F8" dT="2025-05-30T16:00:05.65" personId="{67B4592F-D519-4E55-8293-2E982327AADD}" id="{19877C64-EF0E-409E-AA87-94C9AD267794}" parentId="{122C5A97-2DAB-4E8F-BB86-B5781BB04544}">
    <text>Cambiado</text>
  </threadedComment>
  <threadedComment ref="F8" dT="2025-06-11T17:14:18.06" personId="{54189936-9A80-403D-B6A7-9B26322563D3}" id="{F7A64566-4BC5-450F-96EB-545697CAFC1F}" parentId="{122C5A97-2DAB-4E8F-BB86-B5781BB04544}">
    <text>Esto indica que solamente las personas en los municipios priorizados serán parte de la población objetivo. ¿Es correcto?</text>
  </threadedComment>
  <threadedComment ref="F8" dT="2025-06-11T17:22:55.93" personId="{67B4592F-D519-4E55-8293-2E982327AADD}" id="{888BE6D9-35BD-4282-89AC-E08F802EC064}" parentId="{122C5A97-2DAB-4E8F-BB86-B5781BB04544}">
    <text>¿Qué implicaciones tendría para la implementación?</text>
  </threadedComment>
  <threadedComment ref="F8" dT="2025-06-11T17:35:49.53" personId="{54189936-9A80-403D-B6A7-9B26322563D3}" id="{390EACA9-5E22-47BE-98CC-D0B02EB1C2AA}" parentId="{122C5A97-2DAB-4E8F-BB86-B5781BB04544}">
    <text>Hay intervenciones que son a nivel nacional, como Bebé Piénsalo bien. Las intervenciones del SNS y del MSP tiene impacto a nivel nacional también.</text>
  </threadedComment>
  <threadedComment ref="F8" dT="2025-06-11T18:37:09.02" personId="{67B4592F-D519-4E55-8293-2E982327AADD}" id="{A25DE79E-A662-4E90-AAB6-E7FCCBE907CF}" parentId="{122C5A97-2DAB-4E8F-BB86-B5781BB04544}">
    <text>Modifiqué para dejarlo general, solo vulnerabilidad</text>
  </threadedComment>
  <threadedComment ref="P9" dT="2025-06-11T17:32:54.94" personId="{54189936-9A80-403D-B6A7-9B26322563D3}" id="{E506174E-FEBB-42C5-A9BA-A016C791D624}" done="1">
    <text>Las metas deben ser lo que se hará cada año. Esta explicación resulta confusa porque dice que para 2029 se alcanzará 85% de la población objetivo, pero la meta es de 25%.
Si se refiere a que cada aun se atenderá una cantidad de personas que son distintas, aclararlo. Pues al decir que se irán acumulando, se entiende que las personas permanecen en el programa y se van agregando mas.</text>
  </threadedComment>
  <threadedComment ref="P9" dT="2025-06-11T18:04:55.41" personId="{67B4592F-D519-4E55-8293-2E982327AADD}" id="{00AAC6B5-82D0-4DAA-961E-CF9DDAC45B1E}" parentId="{E506174E-FEBB-42C5-A9BA-A016C791D624}">
    <text xml:space="preserve">la idea es que de la población total estimada 1.3M el POR atenderá 85% dividido en 20%, 20%, 25%, 25% por año. Eso suma 1.1M. </text>
  </threadedComment>
  <threadedComment ref="F10" dT="2025-05-29T14:32:45.94" personId="{54189936-9A80-403D-B6A7-9B26322563D3}" id="{F0CBD340-BF5E-4B8B-A941-38F32B3D4D2B}" done="1">
    <text>Este filtro deja fuera de la población objetivo a quienes no están o han estado embarazadas o están en uniones tempranas. Quita de plano la posibilidad de prevención.
Pueden pasarlo al procedimiento para ser beneficiario como que se dará prioridad a estos casos.
Confirmar que es así.</text>
  </threadedComment>
  <threadedComment ref="F11" dT="2025-05-29T14:36:18.90" personId="{54189936-9A80-403D-B6A7-9B26322563D3}" id="{FCC4C7C7-14BF-4427-9939-F41FC1A692DB}" done="1">
    <text>Este filtro deja fuera de la población objetivo a quienes no están en estas situaciones.
Pueden pasarlo al procedimiento para ser beneficiario como que se dará prioridad a estos casos.
Confirmar que es así.</text>
  </threadedComment>
  <threadedComment ref="F12" dT="2025-05-29T14:33:56.55" personId="{54189936-9A80-403D-B6A7-9B26322563D3}" id="{1FCF55F2-E0B5-4739-B076-C8AD90A3C78F}" done="1">
    <text>Este filtro indica que solamente quienes estén registrados en SIUBEN con esta condición podrán acceder al programa.
Confirmar que es así.</text>
  </threadedComment>
  <threadedComment ref="F13" dT="2025-05-29T14:33:33.00" personId="{54189936-9A80-403D-B6A7-9B26322563D3}" id="{C4EA3BD3-7CF2-4CAD-80BD-A89366027C53}" done="1">
    <text>Este filtro indica que solamente quienes formen parte de estos núcleos familiares podrán acceder al programa.
Confirmar que es así.</text>
  </threadedComment>
  <threadedComment ref="B15" dT="2025-05-29T14:21:40.39" personId="{54189936-9A80-403D-B6A7-9B26322563D3}" id="{87B4F5B4-F245-4C83-8466-98CE188C199E}" done="1">
    <text>¿Se refiere a quienes ya son? Lo pondría así mismo: “Ya son…”.</text>
  </threadedComment>
  <threadedComment ref="F16" dT="2025-05-29T14:35:54.15" personId="{54189936-9A80-403D-B6A7-9B26322563D3}" id="{DB0667B7-AB2C-4A8B-8ED9-4DEF588F8A65}" done="1">
    <text>Este filtro deja fuera de la población objetivo a quienes no están en estas situaciones.
Pueden pasarlo al procedimiento para ser beneficiario como que se dará prioridad a estos casos.
Confirmar que es así.</text>
  </threadedComment>
  <threadedComment ref="F19" dT="2025-05-29T14:36:25.91" personId="{54189936-9A80-403D-B6A7-9B26322563D3}" id="{7CAA8662-2A5D-4662-8482-72AE09D58737}" done="1">
    <text>Este filtro deja fuera de la población objetivo a quienes no están en estas situaciones.
Pueden pasarlo al procedimiento para ser beneficiario como que se dará prioridad a estos casos.
Confirmar que es así.</text>
  </threadedComment>
  <threadedComment ref="F19" dT="2025-06-11T17:16:54.93" personId="{54189936-9A80-403D-B6A7-9B26322563D3}" id="{16AB4711-ECC6-4399-AA4C-29781A8C3F4F}" parentId="{7CAA8662-2A5D-4662-8482-72AE09D58737}">
    <text>Colocar los nombres completos de CODEPI y COMUDENNA.</text>
  </threadedComment>
  <threadedComment ref="F19" dT="2025-06-11T17:24:36.40" personId="{67B4592F-D519-4E55-8293-2E982327AADD}" id="{9FF07DD7-81C6-43AB-9B61-AA5D58B57270}" parentId="{7CAA8662-2A5D-4662-8482-72AE09D58737}">
    <text>Modificado</text>
  </threadedComment>
  <threadedComment ref="B30" dT="2025-05-29T14:22:52.94" personId="{54189936-9A80-403D-B6A7-9B26322563D3}" id="{5398E731-322E-4961-B090-E905ACB3700C}" done="1">
    <text>Esto coincide con el comentario acerca de que incluyeron los criterios de elegibilidad de la población objetivo en las características de la población potencial.</text>
  </threadedComment>
  <threadedComment ref="B30" dT="2025-05-30T16:01:20.48" personId="{67B4592F-D519-4E55-8293-2E982327AADD}" id="{B9A828D9-8BB9-4402-88DA-FE23247D7B07}" parentId="{5398E731-322E-4961-B090-E905ACB3700C}">
    <text>arreglado</text>
  </threadedComment>
</ThreadedComments>
</file>

<file path=xl/threadedComments/threadedComment14.xml><?xml version="1.0" encoding="utf-8"?>
<ThreadedComments xmlns="http://schemas.microsoft.com/office/spreadsheetml/2018/threadedcomments" xmlns:x="http://schemas.openxmlformats.org/spreadsheetml/2006/main">
  <threadedComment ref="N5" dT="2025-06-12T12:59:41.53" personId="{54189936-9A80-403D-B6A7-9B26322563D3}" id="{F71C517A-08DF-4F2F-83DD-7250BA82AA02}" done="1">
    <text>El punto 5 se refiere a los post test? Si es así, cuándo se aplican los pre test?</text>
  </threadedComment>
  <threadedComment ref="N5" dT="2025-06-12T18:34:19.03" personId="{67B4592F-D519-4E55-8293-2E982327AADD}" id="{1989F5DE-7296-4E3B-948D-06C27CA9ABCF}" parentId="{F71C517A-08DF-4F2F-83DD-7250BA82AA02}">
    <text>listo</text>
  </threadedComment>
  <threadedComment ref="N8" dT="2025-06-12T17:45:46.83" personId="{54189936-9A80-403D-B6A7-9B26322563D3}" id="{00E95096-8E57-490E-BA0E-925EB228B97D}" done="1">
    <text>El punto 5 se refiere a los post test? Si es así, cuándo se aplican los pre test?</text>
  </threadedComment>
  <threadedComment ref="N8" dT="2025-06-12T18:35:20.50" personId="{67B4592F-D519-4E55-8293-2E982327AADD}" id="{B81CE9DF-BC15-42EB-BC14-2C42B6D0FF70}" parentId="{00E95096-8E57-490E-BA0E-925EB228B97D}">
    <text>Listo</text>
  </threadedComment>
  <threadedComment ref="G11" dT="2025-06-12T17:57:54.73" personId="{54189936-9A80-403D-B6A7-9B26322563D3}" id="{A83DB823-F796-4767-9F3F-DCDB51098706}" done="1">
    <text>Quienes son “ y otros actores”? Lo quité mientras tanto.</text>
  </threadedComment>
  <threadedComment ref="G11" dT="2025-06-12T18:08:10.32" personId="{67B4592F-D519-4E55-8293-2E982327AADD}" id="{02A1A3B3-0353-44CD-A2FB-14CEE0B105F2}" parentId="{A83DB823-F796-4767-9F3F-DCDB51098706}">
    <text xml:space="preserve">Bien. </text>
  </threadedComment>
  <threadedComment ref="N11" dT="2025-06-12T17:59:22.66" personId="{54189936-9A80-403D-B6A7-9B26322563D3}" id="{F4BF757A-9951-4F3A-83AF-D86BE493AA9B}" done="1">
    <text>El punto 5 se refiere a los post test? Si es así, cuándo se aplican los pre test?</text>
  </threadedComment>
  <threadedComment ref="N11" dT="2025-06-12T18:36:11.16" personId="{67B4592F-D519-4E55-8293-2E982327AADD}" id="{50911ADD-F25D-48B1-A4D3-A70E68040F2C}" parentId="{F4BF757A-9951-4F3A-83AF-D86BE493AA9B}">
    <text>Listo</text>
  </threadedComment>
  <threadedComment ref="G13" dT="2025-06-12T17:57:54.73" personId="{54189936-9A80-403D-B6A7-9B26322563D3}" id="{33F4BF8D-8EB6-444E-8F66-1D0D0AE328CA}" done="1">
    <text>Quienes son “ y otros actores”? Lo quité mientras tanto.</text>
  </threadedComment>
  <threadedComment ref="G13" dT="2025-06-12T18:08:10.32" personId="{67B4592F-D519-4E55-8293-2E982327AADD}" id="{0BD8DB68-0955-4564-9A7D-C03753146787}" parentId="{33F4BF8D-8EB6-444E-8F66-1D0D0AE328CA}">
    <text xml:space="preserve">Bien. </text>
  </threadedComment>
  <threadedComment ref="D14" dT="2025-06-03T13:16:38.34" personId="{ECF5E878-3D10-4128-8A63-D839773BB4A1}" id="{39705ED3-50B4-4BBC-B735-34EB7FFA2F7B}" done="1">
    <text xml:space="preserve">CONANI tiene en la actualidad un producto de acciones comunes P45, en este sentido seria recomendable utilizar este mismo dado, por dos razones: 1) Cual sería la diferencia entre este y otro ?
2) Las acciones comunes son la suma de las actividades comunes a dos o más productos debajo de un programa presupuestario, no es objeto de medición ni seguimiento, en este sentido CONANI ya tiene un programa de acciones comunes al programa 45. Como se esta rediseñando el P45 no puede haber dos acciones comunes dentro del mismo programa. </text>
  </threadedComment>
  <threadedComment ref="D14" dT="2025-06-05T20:13:39.85" personId="{67B4592F-D519-4E55-8293-2E982327AADD}" id="{A0418032-9556-46C5-B3EC-DB6B01352C4D}" parentId="{39705ED3-50B4-4BBC-B735-34EB7FFA2F7B}">
    <text xml:space="preserve">Es el mismo producto, la diferencia es que aquí lo estamos detallando. </text>
  </threadedComment>
  <threadedComment ref="P14" dT="2025-06-12T18:15:35.37" personId="{54189936-9A80-403D-B6A7-9B26322563D3}" id="{A511A799-6034-4928-9044-DBFF7025040C}" done="1">
    <text>Completar.</text>
  </threadedComment>
  <threadedComment ref="P14" dT="2025-06-12T20:11:35.21" personId="{67B4592F-D519-4E55-8293-2E982327AADD}" id="{3823110F-0251-44EA-B634-C9318A12CE91}" parentId="{A511A799-6034-4928-9044-DBFF7025040C}">
    <text>Listo</text>
  </threadedComment>
  <threadedComment ref="Q14" dT="2025-06-12T18:15:35.37" personId="{54189936-9A80-403D-B6A7-9B26322563D3}" id="{1BAE4B70-A15D-45EE-A400-1F32F8A45C88}" done="1">
    <text>Completar.</text>
  </threadedComment>
  <threadedComment ref="Q14" dT="2025-06-12T20:12:18.41" personId="{67B4592F-D519-4E55-8293-2E982327AADD}" id="{B1DB23C2-D67D-4289-915C-096AF5C9FFE6}" parentId="{1BAE4B70-A15D-45EE-A400-1F32F8A45C88}">
    <text>Listo</text>
  </threadedComment>
  <threadedComment ref="F16" dT="2025-06-12T19:08:43.73" personId="{54189936-9A80-403D-B6A7-9B26322563D3}" id="{494CF024-AA84-4F4C-AF9B-425302A108A9}" done="1">
    <text>Los clubes de chicas y Juntes pueden caracterizarlos juntos porque son el mismo tipo de iniciativa, pero Bebé piensalo bien debe ser caracterizada aparte.</text>
  </threadedComment>
  <threadedComment ref="F16" dT="2025-06-12T19:19:55.08" personId="{67B4592F-D519-4E55-8293-2E982327AADD}" id="{B8459FB7-B20F-4068-9CE9-92B3DFD8F6D2}" parentId="{494CF024-AA84-4F4C-AF9B-425302A108A9}">
    <text>Listo, separado</text>
  </threadedComment>
  <threadedComment ref="J16" dT="2025-06-12T19:08:08.97" personId="{54189936-9A80-403D-B6A7-9B26322563D3}" id="{8D2A351D-287B-4D5C-8559-41F41700797B}" done="1">
    <text>Indicar cuánto tiempo dura cada reunión del club.</text>
  </threadedComment>
  <threadedComment ref="J16" dT="2025-06-13T12:22:41.37" personId="{54189936-9A80-403D-B6A7-9B26322563D3}" id="{F3F5108C-19CF-4FC5-A195-B91B41738D55}" parentId="{8D2A351D-287B-4D5C-8559-41F41700797B}">
    <text>Pendiente</text>
  </threadedComment>
  <threadedComment ref="J16" dT="2025-06-13T13:12:01.66" personId="{67B4592F-D519-4E55-8293-2E982327AADD}" id="{4F727FE7-69C1-4E28-A874-BDCEFE2D053B}" parentId="{8D2A351D-287B-4D5C-8559-41F41700797B}">
    <text>Listo</text>
  </threadedComment>
  <threadedComment ref="K16" dT="2025-06-12T19:09:42.34" personId="{54189936-9A80-403D-B6A7-9B26322563D3}" id="{2F6A8FB8-C8BC-49E0-A395-ABEE54857123}" done="1">
    <text>Revisar lo que colocaron en CONANI. Es en ese estilo.
Esto se refiere a donde se dan las reuniones.</text>
  </threadedComment>
  <threadedComment ref="K16" dT="2025-06-13T12:22:56.71" personId="{54189936-9A80-403D-B6A7-9B26322563D3}" id="{24D0E4DC-157E-4228-B36B-D0FC17C4A58E}" parentId="{2F6A8FB8-C8BC-49E0-A395-ABEE54857123}">
    <text>Pendiente</text>
  </threadedComment>
  <threadedComment ref="K16" dT="2025-06-13T13:13:02.11" personId="{67B4592F-D519-4E55-8293-2E982327AADD}" id="{CE1EAD3B-3D5A-4E2E-80EE-4B8A59622208}" parentId="{2F6A8FB8-C8BC-49E0-A395-ABEE54857123}">
    <text>Listo</text>
  </threadedComment>
  <threadedComment ref="H17" dT="2025-06-16T13:35:16.60" personId="{54189936-9A80-403D-B6A7-9B26322563D3}" id="{435B537A-7047-4D5E-B04D-F9A20B687AF2}" done="1">
    <text>Dice que son 4 encuentros, pero en la duración se detallan 3.</text>
  </threadedComment>
  <threadedComment ref="F19" dT="2025-06-13T12:39:34.20" personId="{54189936-9A80-403D-B6A7-9B26322563D3}" id="{0EF8EAA8-2620-430D-8977-ACA241F01F2B}" done="1">
    <text>Integralidad de qué?</text>
  </threadedComment>
  <threadedComment ref="F19" dT="2025-06-13T15:43:42.38" personId="{67B4592F-D519-4E55-8293-2E982327AADD}" id="{94074083-FE8D-40DB-B8CF-F4CB91DBE675}" parentId="{0EF8EAA8-2620-430D-8977-ACA241F01F2B}">
    <text>Listo</text>
  </threadedComment>
  <threadedComment ref="J19" dT="2025-06-13T12:40:17.06" personId="{54189936-9A80-403D-B6A7-9B26322563D3}" id="{6B3271AB-90DE-4C42-A8D4-D04C506A2D5A}" done="1">
    <text>Cuanto dura cada uno de los 3 encuentros?</text>
  </threadedComment>
  <threadedComment ref="J19" dT="2025-06-13T14:48:23.68" personId="{67B4592F-D519-4E55-8293-2E982327AADD}" id="{CD3A3A0C-8708-44C7-9602-3715EA0D4A39}" parentId="{6B3271AB-90DE-4C42-A8D4-D04C506A2D5A}">
    <text>Modificado</text>
  </threadedComment>
  <threadedComment ref="K19" dT="2025-06-13T12:40:42.26" personId="{54189936-9A80-403D-B6A7-9B26322563D3}" id="{281E39D6-341D-4681-BABA-AA31A336379E}" done="1">
    <text>Donde especificamente? El tipo de espacio.</text>
  </threadedComment>
  <threadedComment ref="K19" dT="2025-06-13T15:43:51.62" personId="{67B4592F-D519-4E55-8293-2E982327AADD}" id="{FB15E167-49E6-46DA-A947-08859F0C8440}" parentId="{281E39D6-341D-4681-BABA-AA31A336379E}">
    <text>Listo</text>
  </threadedComment>
  <threadedComment ref="N19" dT="2025-06-13T12:42:52.77" personId="{54189936-9A80-403D-B6A7-9B26322563D3}" id="{D7E4B684-E46E-4E1B-8541-61C6AB3E6E08}" done="1">
    <text>Aquí dice que es mensual, pero en la periodicidad indica cada 2 meses.</text>
  </threadedComment>
  <threadedComment ref="N19" dT="2025-06-13T14:48:40.65" personId="{67B4592F-D519-4E55-8293-2E982327AADD}" id="{B03E8692-056F-44B1-B390-E1009D98F3E9}" parentId="{D7E4B684-E46E-4E1B-8541-61C6AB3E6E08}">
    <text>Arreglado</text>
  </threadedComment>
  <threadedComment ref="D22" dT="2025-06-12T19:03:54.19" personId="{54189936-9A80-403D-B6A7-9B26322563D3}" id="{C7947138-F9EC-4CD6-BDE9-8BA7720A5A2C}" done="1">
    <text>Por qué personas en lugar de adolescentes o NNA?</text>
  </threadedComment>
  <threadedComment ref="D22" dT="2025-06-12T19:05:23.66" personId="{67B4592F-D519-4E55-8293-2E982327AADD}" id="{46577BD8-3CA6-4270-8206-56CE85557C6B}" parentId="{C7947138-F9EC-4CD6-BDE9-8BA7720A5A2C}">
    <text>Puse personas adolescentes para abarcar ambos sexos</text>
  </threadedComment>
  <threadedComment ref="D22" dT="2025-06-12T19:06:48.76" personId="{54189936-9A80-403D-B6A7-9B26322563D3}" id="{A09F7044-2E7A-424B-BC3E-0E8F1C6377E0}" parentId="{C7947138-F9EC-4CD6-BDE9-8BA7720A5A2C}">
    <text>Entendido</text>
  </threadedComment>
  <threadedComment ref="E22" dT="2025-06-12T19:05:28.04" personId="{54189936-9A80-403D-B6A7-9B26322563D3}" id="{21FEFD57-2485-4157-ABBB-13199A64BD4C}" done="1">
    <text>Aquí pone que es para prevenir deserción, mientras que el producto dice prevenir embarazo. Eso no es consistente.
Además, la deserción no fue priorizada.</text>
  </threadedComment>
  <threadedComment ref="E22" dT="2025-06-12T19:32:32.04" personId="{67B4592F-D519-4E55-8293-2E982327AADD}" id="{AE3BE1BB-D2F9-4690-BD32-AAF66D9C6C46}" parentId="{21FEFD57-2485-4157-ABBB-13199A64BD4C}">
    <text>Modificado</text>
  </threadedComment>
  <threadedComment ref="G22" dT="2025-06-13T12:50:20.72" personId="{54189936-9A80-403D-B6A7-9B26322563D3}" id="{2BD4E66A-FB77-48D5-8029-29EAB72D70BA}" done="1">
    <text>Los adolescentes son quienes reciben el beneficio directamente o los hogares que cumplen X condiciones? En las actividades se habla de hogares.</text>
  </threadedComment>
  <threadedComment ref="G22" dT="2025-06-13T15:20:10.00" personId="{67B4592F-D519-4E55-8293-2E982327AADD}" id="{A4D19D05-64DB-4B42-95B4-2C23055A450F}" parentId="{2BD4E66A-FB77-48D5-8029-29EAB72D70BA}">
    <text>Adolescentes y hogares.</text>
  </threadedComment>
  <threadedComment ref="J22" dT="2025-06-13T12:47:08.00" personId="{54189936-9A80-403D-B6A7-9B26322563D3}" id="{8B5F2465-240D-4188-B871-7CCB7396F82C}" done="1">
    <text>Indicar cómo lo recibirán, si tienen que hacer algún trámite y cuánto dura esto.</text>
  </threadedComment>
  <threadedComment ref="J22" dT="2025-06-13T15:03:54.87" personId="{67B4592F-D519-4E55-8293-2E982327AADD}" id="{E0613852-0DB1-47C2-A2C0-9C5603801049}" parentId="{8B5F2465-240D-4188-B871-7CCB7396F82C}">
    <text>listo</text>
  </threadedComment>
  <threadedComment ref="K22" dT="2025-06-13T12:47:57.22" personId="{54189936-9A80-403D-B6A7-9B26322563D3}" id="{DE304E7B-CB36-487E-B876-E93E4757B397}" done="1">
    <text>Dónde lo recibirán específicamente? Tienen que ir a algún lugar para recibirlo? Es electronico? Puntos de servico, cuales?</text>
  </threadedComment>
  <threadedComment ref="K22" dT="2025-06-13T15:05:51.71" personId="{67B4592F-D519-4E55-8293-2E982327AADD}" id="{EA5CEE0C-9F38-4AA9-8A28-FB79DDFC40B0}" parentId="{DE304E7B-CB36-487E-B876-E93E4757B397}">
    <text>Listo</text>
  </threadedComment>
  <threadedComment ref="O22" dT="2025-06-13T12:51:06.66" personId="{54189936-9A80-403D-B6A7-9B26322563D3}" id="{4F3700A0-B28D-4088-871B-C3B1422F180A}" done="1">
    <text>Esto constituye una justificación del producto, no la adecuación al perfil.</text>
  </threadedComment>
  <threadedComment ref="O22" dT="2025-06-13T14:51:34.95" personId="{67B4592F-D519-4E55-8293-2E982327AADD}" id="{FB7A0D43-2690-458F-BE1B-5CED76964219}" parentId="{4F3700A0-B28D-4088-871B-C3B1422F180A}">
    <text>Listo</text>
  </threadedComment>
  <threadedComment ref="I24" dT="2025-06-13T18:31:20.95" personId="{54189936-9A80-403D-B6A7-9B26322563D3}" id="{8712E854-AA42-4946-83F1-064173191B56}" done="1">
    <text>Si es 1 entrega, la periodicidad es anual.</text>
  </threadedComment>
  <threadedComment ref="I24" dT="2025-06-13T18:48:56.54" personId="{67B4592F-D519-4E55-8293-2E982327AADD}" id="{761B5492-C9EA-4E6D-9A13-DC1B2DFEE888}" parentId="{8712E854-AA42-4946-83F1-064173191B56}">
    <text>modificado</text>
  </threadedComment>
  <threadedComment ref="J24" dT="2025-06-13T18:31:42.01" personId="{54189936-9A80-403D-B6A7-9B26322563D3}" id="{99DAAA82-A494-4028-AD49-D4026DA7A691}" done="1">
    <text>Pendiente.</text>
  </threadedComment>
  <threadedComment ref="J24" dT="2025-06-13T18:49:50.40" personId="{67B4592F-D519-4E55-8293-2E982327AADD}" id="{5005F5EF-DE8F-4DF9-9DEE-032CCBF70929}" parentId="{99DAAA82-A494-4028-AD49-D4026DA7A691}">
    <text>Listo</text>
  </threadedComment>
  <threadedComment ref="N24" dT="2025-06-13T18:31:42.01" personId="{54189936-9A80-403D-B6A7-9B26322563D3}" id="{33C3528D-89A0-4264-83C3-358737D85274}" done="1">
    <text>Pendiente.</text>
  </threadedComment>
  <threadedComment ref="N24" dT="2025-06-15T02:29:52.67" personId="{67B4592F-D519-4E55-8293-2E982327AADD}" id="{FDA7CDDA-0B66-476E-99FC-9AFC7D409512}" parentId="{33C3528D-89A0-4264-83C3-358737D85274}">
    <text>Listo</text>
  </threadedComment>
  <threadedComment ref="O24" dT="2025-06-13T18:31:42.01" personId="{54189936-9A80-403D-B6A7-9B26322563D3}" id="{DBBD2853-2AA9-4C2D-A5E7-70F9F6442C8C}" done="1">
    <text>Pendiente.</text>
  </threadedComment>
  <threadedComment ref="O24" dT="2025-06-15T02:38:42.06" personId="{67B4592F-D519-4E55-8293-2E982327AADD}" id="{AC268CE3-4479-40D2-AD60-E9E4C0E36050}" parentId="{DBBD2853-2AA9-4C2D-A5E7-70F9F6442C8C}">
    <text>Listo</text>
  </threadedComment>
  <threadedComment ref="P24" dT="2025-06-13T18:31:42.01" personId="{54189936-9A80-403D-B6A7-9B26322563D3}" id="{F4DD3845-0A7C-4631-A393-464E0EDF9EE8}" done="1">
    <text>Pendiente.</text>
  </threadedComment>
  <threadedComment ref="P24" dT="2025-06-15T02:42:57.29" personId="{67B4592F-D519-4E55-8293-2E982327AADD}" id="{2597A955-6CBA-4667-A96E-19F32B929B87}" parentId="{F4DD3845-0A7C-4631-A393-464E0EDF9EE8}">
    <text>Listo</text>
  </threadedComment>
  <threadedComment ref="Q24" dT="2025-06-13T18:31:42.01" personId="{54189936-9A80-403D-B6A7-9B26322563D3}" id="{592547C7-CA5A-4E18-8661-D92BE5823A08}" done="1">
    <text>Pendiente.</text>
  </threadedComment>
  <threadedComment ref="Q24" dT="2025-06-15T02:51:13.09" personId="{67B4592F-D519-4E55-8293-2E982327AADD}" id="{83799A03-DFB0-4F22-8EC7-2041BB8E3EA4}" parentId="{592547C7-CA5A-4E18-8661-D92BE5823A08}">
    <text>Listo</text>
  </threadedComment>
  <threadedComment ref="F27" dT="2025-06-13T18:33:13.34" personId="{54189936-9A80-403D-B6A7-9B26322563D3}" id="{947A92BB-3D07-4697-A66E-327C39EC846B}" done="1">
    <text>En qué o de qué?</text>
  </threadedComment>
  <threadedComment ref="F27" dT="2025-06-15T02:52:29.68" personId="{67B4592F-D519-4E55-8293-2E982327AADD}" id="{F7351E24-B3D3-4F52-B0F8-A4267E5F5B09}" parentId="{947A92BB-3D07-4697-A66E-327C39EC846B}">
    <text>Listo</text>
  </threadedComment>
  <threadedComment ref="H27" dT="2025-06-13T18:31:32.83" personId="{54189936-9A80-403D-B6A7-9B26322563D3}" id="{4E29342A-61AA-4621-817B-7F1C5C7C6EF1}" done="1">
    <text>Pendiente.</text>
  </threadedComment>
  <threadedComment ref="H27" dT="2025-06-15T02:53:12.48" personId="{67B4592F-D519-4E55-8293-2E982327AADD}" id="{092F21D1-296C-4F05-B62D-76583463D7EB}" parentId="{4E29342A-61AA-4621-817B-7F1C5C7C6EF1}">
    <text>Listo</text>
  </threadedComment>
  <threadedComment ref="J27" dT="2025-06-13T18:31:42.01" personId="{54189936-9A80-403D-B6A7-9B26322563D3}" id="{CAB0CAC3-CA0E-491E-96A2-D85A1EE3F5C9}" done="1">
    <text>Pendiente.</text>
  </threadedComment>
  <threadedComment ref="J27" dT="2025-06-13T18:44:42.05" personId="{67B4592F-D519-4E55-8293-2E982327AADD}" id="{54719ECC-80B4-4260-986B-E87FE2F465E6}" parentId="{CAB0CAC3-CA0E-491E-96A2-D85A1EE3F5C9}">
    <text>Listo</text>
  </threadedComment>
  <threadedComment ref="N27" dT="2025-06-13T18:31:42.01" personId="{54189936-9A80-403D-B6A7-9B26322563D3}" id="{B6EE6D4B-02D2-4EF4-A805-CD84ACCEB1F2}" done="1">
    <text>Pendiente.</text>
  </threadedComment>
  <threadedComment ref="N27" dT="2025-06-15T02:59:45.98" personId="{67B4592F-D519-4E55-8293-2E982327AADD}" id="{F828F832-7CCD-404D-9FC2-F17F198233EB}" parentId="{B6EE6D4B-02D2-4EF4-A805-CD84ACCEB1F2}">
    <text>Listo</text>
  </threadedComment>
  <threadedComment ref="O27" dT="2025-06-13T18:31:42.01" personId="{54189936-9A80-403D-B6A7-9B26322563D3}" id="{526B2F46-42EE-465B-8622-0CF4D2A58E6A}" done="1">
    <text>Pendiente.</text>
  </threadedComment>
  <threadedComment ref="O27" dT="2025-06-15T03:03:45.24" personId="{67B4592F-D519-4E55-8293-2E982327AADD}" id="{59D4E344-0786-42D8-8D29-35AF096394EB}" parentId="{526B2F46-42EE-465B-8622-0CF4D2A58E6A}">
    <text>Listo</text>
  </threadedComment>
  <threadedComment ref="P27" dT="2025-06-13T18:31:42.01" personId="{54189936-9A80-403D-B6A7-9B26322563D3}" id="{548D11D4-4A3A-4C39-91A7-E5A0C78AEBAE}" done="1">
    <text>Pendiente.</text>
  </threadedComment>
  <threadedComment ref="P27" dT="2025-06-15T03:09:04.44" personId="{67B4592F-D519-4E55-8293-2E982327AADD}" id="{E0256DDB-4E9C-477B-9289-3CDBA1FB74D5}" parentId="{548D11D4-4A3A-4C39-91A7-E5A0C78AEBAE}">
    <text>Listo</text>
  </threadedComment>
  <threadedComment ref="Q27" dT="2025-06-13T18:31:42.01" personId="{54189936-9A80-403D-B6A7-9B26322563D3}" id="{92CA9343-4E83-406C-B626-7CFCE8ADF493}" done="1">
    <text>Pendiente.</text>
  </threadedComment>
  <threadedComment ref="Q27" dT="2025-06-15T03:14:43.17" personId="{67B4592F-D519-4E55-8293-2E982327AADD}" id="{D3234F7D-9C79-4CFB-9240-9DD9001E95EE}" parentId="{92CA9343-4E83-406C-B626-7CFCE8ADF493}">
    <text>Listo</text>
  </threadedComment>
  <threadedComment ref="D30" dT="2025-06-03T19:13:40.89" personId="{ECF5E878-3D10-4128-8A63-D839773BB4A1}" id="{A1600CD7-231E-4089-B5C9-7E2D9DBC6B01}" done="1">
    <text>Cuál es la diferencia entre local y nacional en este caso? A cuál sistema local y nacional?</text>
  </threadedComment>
  <threadedComment ref="D30" dT="2025-06-05T20:18:27.48" personId="{67B4592F-D519-4E55-8293-2E982327AADD}" id="{29AF5D81-D91A-42A3-89AD-EFE981A17076}" parentId="{A1600CD7-231E-4089-B5C9-7E2D9DBC6B01}">
    <text>Se refiere al ecosistema de instituciones que forman parte del sistema de protección de NNA</text>
  </threadedComment>
  <threadedComment ref="D30" dT="2025-06-16T14:37:07.19" personId="{54189936-9A80-403D-B6A7-9B26322563D3}" id="{FE9A6A1A-7343-49D8-8FDC-D9346613395E}" parentId="{A1600CD7-231E-4089-B5C9-7E2D9DBC6B01}">
    <text>Local a nivel de provincia, municipio, etc., nacional a nivel de coordinación nacional y central.</text>
  </threadedComment>
  <threadedComment ref="F30" dT="2025-06-13T18:35:31.47" personId="{54189936-9A80-403D-B6A7-9B26322563D3}" id="{C54BB92E-0829-44D8-B5FC-8D70CECC7B67}" done="1">
    <text>Especificar a qué instituciones se refiere, del Estado, ASFL, etc.</text>
  </threadedComment>
  <threadedComment ref="F30" dT="2025-06-15T03:16:05.20" personId="{67B4592F-D519-4E55-8293-2E982327AADD}" id="{FE8BDCE3-119B-4932-AF76-AA0EDEEDD02D}" parentId="{C54BB92E-0829-44D8-B5FC-8D70CECC7B67}">
    <text>Aclaré que es para instituciones locales y nacionales del sistema de protección de NNA</text>
  </threadedComment>
  <threadedComment ref="I30" dT="2025-06-13T18:31:20.95" personId="{54189936-9A80-403D-B6A7-9B26322563D3}" id="{2B21A58D-0164-41A6-98D3-87D557D7A30A}" done="1">
    <text>Si es 1 entrega, la periodicidad es anual.</text>
  </threadedComment>
  <threadedComment ref="I30" dT="2025-06-15T03:18:58.24" personId="{67B4592F-D519-4E55-8293-2E982327AADD}" id="{CA822CE3-2114-4EC1-8087-60F1C0982983}" parentId="{2B21A58D-0164-41A6-98D3-87D557D7A30A}">
    <text>listo</text>
  </threadedComment>
  <threadedComment ref="J30" dT="2025-06-13T18:31:42.01" personId="{54189936-9A80-403D-B6A7-9B26322563D3}" id="{AFA4E7DD-B32F-482C-A09B-54ADBE37F166}" done="1">
    <text>Pendiente.</text>
  </threadedComment>
  <threadedComment ref="J30" dT="2025-06-13T18:53:05.42" personId="{67B4592F-D519-4E55-8293-2E982327AADD}" id="{1C82176F-344E-4DAE-99EF-EC4212C5ACC5}" parentId="{AFA4E7DD-B32F-482C-A09B-54ADBE37F166}">
    <text>Listo</text>
  </threadedComment>
  <threadedComment ref="K30" dT="2025-06-13T18:36:17.06" personId="{54189936-9A80-403D-B6A7-9B26322563D3}" id="{5AC40084-D6DC-4417-8DE4-C9AA440941CD}" done="1">
    <text>Si es a instituciones del Estado, no veo cómo o por qué se harían en espacios comunitarios.</text>
  </threadedComment>
  <threadedComment ref="K30" dT="2025-06-13T20:05:41.11" personId="{67B4592F-D519-4E55-8293-2E982327AADD}" id="{6ED52ADF-3415-4335-94FC-B3107D9AD49C}" parentId="{5AC40084-D6DC-4417-8DE4-C9AA440941CD}">
    <text>listo</text>
  </threadedComment>
  <threadedComment ref="N30" dT="2025-06-13T18:31:42.01" personId="{54189936-9A80-403D-B6A7-9B26322563D3}" id="{CFFE3EB0-09AE-4E5F-AF29-38DE4E91C3D4}" done="1">
    <text>Pendiente.</text>
  </threadedComment>
  <threadedComment ref="N30" dT="2025-06-15T03:17:29.67" personId="{67B4592F-D519-4E55-8293-2E982327AADD}" id="{AC7E7A52-BDB9-478D-9398-1C849A9F8E3C}" parentId="{CFFE3EB0-09AE-4E5F-AF29-38DE4E91C3D4}">
    <text>Listo</text>
  </threadedComment>
  <threadedComment ref="O30" dT="2025-06-13T18:31:42.01" personId="{54189936-9A80-403D-B6A7-9B26322563D3}" id="{E4E0C41D-7BD2-4741-B2C4-A56E827A0859}" done="1">
    <text>Pendiente.</text>
  </threadedComment>
  <threadedComment ref="O30" dT="2025-06-15T03:23:57.44" personId="{67B4592F-D519-4E55-8293-2E982327AADD}" id="{08C4B03A-4C45-4CB4-A6D3-D02D79D27D02}" parentId="{E4E0C41D-7BD2-4741-B2C4-A56E827A0859}">
    <text>Listo</text>
  </threadedComment>
  <threadedComment ref="P30" dT="2025-06-13T18:31:42.01" personId="{54189936-9A80-403D-B6A7-9B26322563D3}" id="{A83D3633-D753-4457-91C1-9F91828000C6}" done="1">
    <text>Pendiente.</text>
  </threadedComment>
  <threadedComment ref="P30" dT="2025-06-15T03:29:52.87" personId="{67B4592F-D519-4E55-8293-2E982327AADD}" id="{1A484B43-3EBC-4F0B-ACEE-2FE9526F9915}" parentId="{A83D3633-D753-4457-91C1-9F91828000C6}">
    <text>Listo</text>
  </threadedComment>
  <threadedComment ref="Q30" dT="2025-06-13T18:31:42.01" personId="{54189936-9A80-403D-B6A7-9B26322563D3}" id="{71173807-A8C0-49D1-BF21-66617E5DAAE2}" done="1">
    <text>Pendiente.</text>
  </threadedComment>
  <threadedComment ref="Q30" dT="2025-06-15T03:34:13.11" personId="{67B4592F-D519-4E55-8293-2E982327AADD}" id="{E39C3A01-0466-4593-A9C4-C0B9D2871055}" parentId="{71173807-A8C0-49D1-BF21-66617E5DAAE2}">
    <text>Listo</text>
  </threadedComment>
  <threadedComment ref="D33" dT="2025-06-13T18:11:15.57" personId="{54189936-9A80-403D-B6A7-9B26322563D3}" id="{C08A5E64-8560-4B6E-82E4-F916ACEE2F06}" done="1">
    <text>No aplica colocar “municipios priorizados” porque el servicio será para el territorio nacional. Quité esa parte del nombre del producto.</text>
  </threadedComment>
  <threadedComment ref="D33" dT="2025-06-13T18:20:56.58" personId="{67B4592F-D519-4E55-8293-2E982327AADD}" id="{E5DD2AD7-D5B8-4970-9DD7-FAF927164205}" parentId="{C08A5E64-8560-4B6E-82E4-F916ACEE2F06}">
    <text>Le había hecho la observación a MSP, sin embargo, dicen que quieren permanecer con "municipios priorizados"</text>
  </threadedComment>
  <threadedComment ref="D33" dT="2025-06-13T18:28:44.97" personId="{54189936-9A80-403D-B6A7-9B26322563D3}" id="{887049AA-8C2A-4305-81EF-C221D10580DD}" parentId="{C08A5E64-8560-4B6E-82E4-F916ACEE2F06}">
    <text>No podrán a menos que limiten el servicio a los municipios priorizados. Si no es solamente eso, entonces no lleva la coletilla.</text>
  </threadedComment>
  <threadedComment ref="D33" dT="2025-06-15T03:34:31.47" personId="{67B4592F-D519-4E55-8293-2E982327AADD}" id="{D587BB28-8C93-40EB-9302-935C18E24392}" parentId="{C08A5E64-8560-4B6E-82E4-F916ACEE2F06}">
    <text>Ya fue informado al MSP</text>
  </threadedComment>
  <threadedComment ref="E33" dT="2025-06-13T18:39:27.85" personId="{54189936-9A80-403D-B6A7-9B26322563D3}" id="{4EE29E10-2F9C-4A50-89A7-02A570060976}" done="1">
    <text>Este indicador no mide la promoción de salud.
El indicador se refiere a establecimiento, mientras que el producto nombre a los adolescentes como poblacion.</text>
  </threadedComment>
  <threadedComment ref="E33" dT="2025-06-13T21:14:47.65" personId="{67B4592F-D519-4E55-8293-2E982327AADD}" id="{325D5AE7-6AD8-49D8-9C1E-9311D6994F46}" parentId="{4EE29E10-2F9C-4A50-89A7-02A570060976}">
    <text>Agregado el correspondiente a los adolescentes sensibilizados</text>
  </threadedComment>
  <threadedComment ref="F33" dT="2025-06-13T18:14:56.07" personId="{54189936-9A80-403D-B6A7-9B26322563D3}" id="{BFDEBE7D-2D57-492D-8693-9D877D613932}" done="1">
    <text>Normativas de qué?</text>
  </threadedComment>
  <threadedComment ref="F33" dT="2025-06-13T18:27:27.93" personId="{67B4592F-D519-4E55-8293-2E982327AADD}" id="{CF14B547-67F7-41C9-B75E-68BF0DC76C5A}" parentId="{BFDEBE7D-2D57-492D-8693-9D877D613932}">
    <text>Listo</text>
  </threadedComment>
  <threadedComment ref="J33" dT="2025-06-13T18:18:28.76" personId="{54189936-9A80-403D-B6A7-9B26322563D3}" id="{1C1B17CB-B89B-422F-AE3E-5319770163D4}" done="1">
    <text>Es una certificacion, un curso? Que es lo que dura 8 horas. Especificar en la casilla de bienes y servicios.</text>
  </threadedComment>
  <threadedComment ref="J33" dT="2025-06-13T18:30:15.60" personId="{67B4592F-D519-4E55-8293-2E982327AADD}" id="{6B3D36C7-D160-4186-B972-9D0DC82C6B5B}" parentId="{1C1B17CB-B89B-422F-AE3E-5319770163D4}">
    <text>Listo</text>
  </threadedComment>
  <threadedComment ref="K33" dT="2025-06-13T18:18:05.05" personId="{54189936-9A80-403D-B6A7-9B26322563D3}" id="{F0135DCA-AC2A-47D3-A691-03ECA8BBFCF3}" done="1">
    <text>Es una capacitacion en línea?</text>
  </threadedComment>
  <threadedComment ref="K33" dT="2025-06-13T18:29:33.54" personId="{67B4592F-D519-4E55-8293-2E982327AADD}" id="{E6DF931A-BA7F-4556-8322-8C71F6828697}" parentId="{F0135DCA-AC2A-47D3-A691-03ECA8BBFCF3}">
    <text>Listo</text>
  </threadedComment>
  <threadedComment ref="B34" dT="2025-06-13T18:13:21.04" personId="{54189936-9A80-403D-B6A7-9B26322563D3}" id="{2C27859C-43D2-4F91-A7E1-8B0778D7E4EE}" done="1">
    <text>Los lineamientos y supervisión del sistema de salud que brinda el MSP son parte de estas intervenciones.</text>
  </threadedComment>
  <threadedComment ref="B34" dT="2025-06-13T18:21:13.27" personId="{67B4592F-D519-4E55-8293-2E982327AADD}" id="{171843C2-049F-423E-85C6-CC8B55B4B943}" parentId="{2C27859C-43D2-4F91-A7E1-8B0778D7E4EE}">
    <text>Bien</text>
  </threadedComment>
  <threadedComment ref="C34" dT="2025-06-12T19:18:12.37" personId="{54189936-9A80-403D-B6A7-9B26322563D3}" id="{4FBE9CFA-6B1D-4A3A-8744-B9E477A8340A}" done="1">
    <text>Agregué el resultado de los municipios priorizados.</text>
  </threadedComment>
  <threadedComment ref="C34" dT="2025-06-12T20:28:31.48" personId="{67B4592F-D519-4E55-8293-2E982327AADD}" id="{60A25DE1-8F32-4C80-BEF4-5B6D4755CC6F}" parentId="{4FBE9CFA-6B1D-4A3A-8744-B9E477A8340A}">
    <text>Bien</text>
  </threadedComment>
  <threadedComment ref="F34" dT="2025-06-13T18:15:11.84" personId="{54189936-9A80-403D-B6A7-9B26322563D3}" id="{14513409-C356-412C-ACDA-0ADD80348347}" done="1">
    <text>Especifiqué “en la red de salud pública”.</text>
  </threadedComment>
  <threadedComment ref="F34" dT="2025-06-13T18:30:25.35" personId="{67B4592F-D519-4E55-8293-2E982327AADD}" id="{56D566DB-02B3-4FDA-A2B5-5165429A146B}" parentId="{14513409-C356-412C-ACDA-0ADD80348347}">
    <text>Bien</text>
  </threadedComment>
  <threadedComment ref="O34" dT="2025-06-13T18:25:33.56" personId="{54189936-9A80-403D-B6A7-9B26322563D3}" id="{D3E051B0-C8A9-4262-B6C9-DCB032C2A348}" done="1">
    <text>Pendiente</text>
  </threadedComment>
  <threadedComment ref="O34" dT="2025-06-15T03:37:15.34" personId="{67B4592F-D519-4E55-8293-2E982327AADD}" id="{85DC9E9F-464E-4347-9ECC-BEF8140CF1F7}" parentId="{D3E051B0-C8A9-4262-B6C9-DCB032C2A348}">
    <text>Listo</text>
  </threadedComment>
  <threadedComment ref="P34" dT="2025-06-13T18:25:33.56" personId="{54189936-9A80-403D-B6A7-9B26322563D3}" id="{B91A9C8C-8A67-4B69-BD18-E5034F17B2F7}" done="1">
    <text>Pendiente</text>
  </threadedComment>
  <threadedComment ref="P34" dT="2025-06-15T03:41:23.82" personId="{67B4592F-D519-4E55-8293-2E982327AADD}" id="{2811AC87-4B27-46AE-90CD-385D89ED3054}" parentId="{B91A9C8C-8A67-4B69-BD18-E5034F17B2F7}">
    <text>Listo.</text>
  </threadedComment>
  <threadedComment ref="B35" dT="2025-06-12T19:17:49.25" personId="{54189936-9A80-403D-B6A7-9B26322563D3}" id="{2C60DB76-9E67-464E-A489-42877CF4C7BC}" done="1">
    <text>El SNS tiene este servicio.</text>
  </threadedComment>
  <threadedComment ref="B35" dT="2025-06-13T02:52:25.56" personId="{67B4592F-D519-4E55-8293-2E982327AADD}" id="{A9226E89-1326-4A87-A918-FDB13A59701F}" parentId="{2C60DB76-9E67-464E-A489-42877CF4C7BC}">
    <text>Si</text>
  </threadedComment>
  <threadedComment ref="B35" dT="2025-06-13T02:52:50.22" personId="{67B4592F-D519-4E55-8293-2E982327AADD}" id="{1348D439-D7B1-4183-BA02-F6DF58BCF61F}" parentId="{2C60DB76-9E67-464E-A489-42877CF4C7BC}">
    <text>MSP también ofrecerá ese servicio</text>
  </threadedComment>
  <threadedComment ref="G35" dT="2025-06-13T18:17:32.05" personId="{54189936-9A80-403D-B6A7-9B26322563D3}" id="{D3C7BE8D-E3EA-497A-8238-DB6B56D95C5D}" done="1">
    <text>Ajusté a DPS, en lugar del punto focal. Quien es monitoreada en la DPS como entidad o unidad, no el punto focal como individuo.</text>
  </threadedComment>
  <threadedComment ref="G35" dT="2025-06-15T03:40:13.03" personId="{67B4592F-D519-4E55-8293-2E982327AADD}" id="{F4F83F10-795E-477E-9BA0-C837DA807C9D}" parentId="{D3C7BE8D-E3EA-497A-8238-DB6B56D95C5D}">
    <text>Bien</text>
  </threadedComment>
  <threadedComment ref="P35" dT="2025-06-13T18:25:33.56" personId="{54189936-9A80-403D-B6A7-9B26322563D3}" id="{A3AED770-636D-4C2A-B77A-0DDF3D4DB90E}" done="1">
    <text>Pendiente</text>
  </threadedComment>
  <threadedComment ref="P35" dT="2025-06-15T03:44:33.65" personId="{67B4592F-D519-4E55-8293-2E982327AADD}" id="{D4E7296C-0FD9-4632-B856-8577A9F8549D}" parentId="{A3AED770-636D-4C2A-B77A-0DDF3D4DB90E}">
    <text>Listo</text>
  </threadedComment>
  <threadedComment ref="B36" dT="2025-06-12T19:17:49.25" personId="{54189936-9A80-403D-B6A7-9B26322563D3}" id="{5C333235-E855-458F-82C6-7D157FBED331}" done="1">
    <text>El SNS tiene este servicio.</text>
  </threadedComment>
  <threadedComment ref="B36" dT="2025-06-13T02:52:25.56" personId="{67B4592F-D519-4E55-8293-2E982327AADD}" id="{0E79E0C1-F182-4A2F-9798-437C08558ED2}" parentId="{5C333235-E855-458F-82C6-7D157FBED331}">
    <text>Si</text>
  </threadedComment>
  <threadedComment ref="B36" dT="2025-06-13T02:52:50.22" personId="{67B4592F-D519-4E55-8293-2E982327AADD}" id="{9105CA34-92B3-43EE-BD4E-C1AE681C1E59}" parentId="{5C333235-E855-458F-82C6-7D157FBED331}">
    <text>MSP también ofrecerá ese servicio</text>
  </threadedComment>
  <threadedComment ref="E36" dT="2025-06-16T13:08:36.21" personId="{54189936-9A80-403D-B6A7-9B26322563D3}" id="{C966E6C8-D8DF-4367-BBC5-4F745D393933}" done="1">
    <text>Ajuste en la redacción. Agregué “en”.</text>
  </threadedComment>
  <threadedComment ref="N36" dT="2025-06-13T18:21:02.73" personId="{54189936-9A80-403D-B6A7-9B26322563D3}" id="{A7125168-4156-4D58-8D67-EBBC66F5C309}" done="1">
    <text>Que es IEC?</text>
  </threadedComment>
  <threadedComment ref="N36" dT="2025-06-13T18:31:34.79" personId="{67B4592F-D519-4E55-8293-2E982327AADD}" id="{9FC52CC7-9DD8-4D2F-A991-C775E38B0D66}" parentId="{A7125168-4156-4D58-8D67-EBBC66F5C309}">
    <text>Modificado</text>
  </threadedComment>
  <threadedComment ref="D37" dT="2025-06-03T13:01:16.81" personId="{54189936-9A80-403D-B6A7-9B26322563D3}" id="{E621F3E4-E45B-40BE-A80C-4A177BF51582}" done="1">
    <text>La ficha aun no está completada, pero percibo que el SNS tiene únicamente 1 producto productivo. Si ese es el caso, no requieren un producto de Acciones comunes.</text>
  </threadedComment>
  <threadedComment ref="D37" dT="2025-06-03T19:09:20.09" personId="{ECF5E878-3D10-4128-8A63-D839773BB4A1}" id="{951706CC-91EF-4515-9BBB-9804A17E2C25}" parentId="{E621F3E4-E45B-40BE-A80C-4A177BF51582}">
    <text xml:space="preserve">Cuánto productos tendrá el SNS en este programa? dado que si solo tiene un solo producto al final no habrá acciones comunes, dado que las acciones comunes son la suma de actividades de dos o más producto debajo de un programa. </text>
  </threadedComment>
  <threadedComment ref="E37" dT="2025-06-12T19:19:25.97" personId="{54189936-9A80-403D-B6A7-9B26322563D3}" id="{E9C0DCF6-2271-4E87-BE05-91E57812B969}" done="1">
    <text>En la ficha de indicador deberán describir a qué se refiere “con enfoque de derechos, en entornos seguros y amigables” y cómo se mide esto.</text>
  </threadedComment>
  <threadedComment ref="E37" dT="2025-06-13T02:51:55.26" personId="{67B4592F-D519-4E55-8293-2E982327AADD}" id="{C4EE6264-FBB6-4771-88FD-9A7C6FD79EB0}" parentId="{E9C0DCF6-2271-4E87-BE05-91E57812B969}">
    <text>El indicador cambió</text>
  </threadedComment>
  <threadedComment ref="E37" dT="2025-06-13T12:52:55.54" personId="{54189936-9A80-403D-B6A7-9B26322563D3}" id="{223C0C82-B3EF-4C62-AB93-48CF247A8AFD}" parentId="{E9C0DCF6-2271-4E87-BE05-91E57812B969}">
    <text>Verificar ajuste en la redacción.</text>
  </threadedComment>
  <threadedComment ref="E37" dT="2025-06-13T15:18:54.56" personId="{67B4592F-D519-4E55-8293-2E982327AADD}" id="{E202280E-B368-4CBF-9DE5-9E42FE48FA2D}" parentId="{E9C0DCF6-2271-4E87-BE05-91E57812B969}">
    <text>BIEN. Lo cambiè en la ficha de indicadores y validé con SNS</text>
  </threadedComment>
  <threadedComment ref="B38" dT="2025-06-12T19:16:52.87" personId="{54189936-9A80-403D-B6A7-9B26322563D3}" id="{E018C3EF-BE67-4763-9C8B-E9E5F6771A7A}" done="1">
    <text>El SNS debe también vincularse a esto porque es parte del servicio que brindan. Ellos son quienes entregan y orientas a los adolescentes acerca de los MAC.</text>
  </threadedComment>
  <threadedComment ref="B38" dT="2025-06-12T20:26:25.74" personId="{67B4592F-D519-4E55-8293-2E982327AADD}" id="{A1EA1B9D-2C2B-440D-AAAA-6EC5F09549D5}" parentId="{E018C3EF-BE67-4763-9C8B-E9E5F6771A7A}">
    <text>Bien</text>
  </threadedComment>
  <threadedComment ref="C38" dT="2025-06-12T19:18:12.37" personId="{54189936-9A80-403D-B6A7-9B26322563D3}" id="{4B17E4BD-878D-468D-90A8-1CF710ABCC37}" done="1">
    <text>Agregué el resultado de los municipios priorizados.</text>
  </threadedComment>
  <threadedComment ref="C38" dT="2025-06-12T20:28:31.48" personId="{67B4592F-D519-4E55-8293-2E982327AADD}" id="{D69C6EFC-3E3A-411C-A873-802EA559B5B0}" parentId="{4B17E4BD-878D-468D-90A8-1CF710ABCC37}">
    <text>Bien</text>
  </threadedComment>
  <threadedComment ref="B40" dT="2025-06-12T19:17:49.25" personId="{54189936-9A80-403D-B6A7-9B26322563D3}" id="{A9FAB75E-1BAA-45ED-B78C-C30ECE8C6498}" done="1">
    <text>El SNS tiene este servicio.</text>
  </threadedComment>
  <threadedComment ref="B40" dT="2025-06-13T02:52:25.56" personId="{67B4592F-D519-4E55-8293-2E982327AADD}" id="{C5807596-A7EC-40A7-B199-4CF96D28A60A}" parentId="{A9FAB75E-1BAA-45ED-B78C-C30ECE8C6498}">
    <text>Si</text>
  </threadedComment>
  <threadedComment ref="B40" dT="2025-06-13T02:52:50.22" personId="{67B4592F-D519-4E55-8293-2E982327AADD}" id="{904A4628-6072-46A7-921A-FF5B7F129751}" parentId="{A9FAB75E-1BAA-45ED-B78C-C30ECE8C6498}">
    <text>MSP también ofrecerá ese servicio</text>
  </threadedComment>
</ThreadedComments>
</file>

<file path=xl/threadedComments/threadedComment15.xml><?xml version="1.0" encoding="utf-8"?>
<ThreadedComments xmlns="http://schemas.microsoft.com/office/spreadsheetml/2018/threadedcomments" xmlns:x="http://schemas.openxmlformats.org/spreadsheetml/2006/main">
  <threadedComment ref="C31" dT="2025-06-17T12:37:31.68" personId="{54189936-9A80-403D-B6A7-9B26322563D3}" id="{54168893-5CA4-4BD6-9F07-72FBF70CC05A}" done="1">
    <text>No puede ser acumulada, esto significaría que se suman los porcentajes de los 4 trimestres y daría más de 100%.</text>
  </threadedComment>
</ThreadedComments>
</file>

<file path=xl/threadedComments/threadedComment16.xml><?xml version="1.0" encoding="utf-8"?>
<ThreadedComments xmlns="http://schemas.microsoft.com/office/spreadsheetml/2018/threadedcomments" xmlns:x="http://schemas.openxmlformats.org/spreadsheetml/2006/main">
  <threadedComment ref="C31" dT="2025-06-17T12:37:31.68" personId="{54189936-9A80-403D-B6A7-9B26322563D3}" id="{4AAFB13B-30CF-45A4-927D-3DF70975F1F6}" done="1">
    <text>No puede ser acumulada, esto significaría que se suman los porcentajes de los 4 trimestres y daría más de 100%.</text>
  </threadedComment>
</ThreadedComments>
</file>

<file path=xl/threadedComments/threadedComment17.xml><?xml version="1.0" encoding="utf-8"?>
<ThreadedComments xmlns="http://schemas.microsoft.com/office/spreadsheetml/2018/threadedcomments" xmlns:x="http://schemas.openxmlformats.org/spreadsheetml/2006/main">
  <threadedComment ref="C31" dT="2025-06-17T12:37:31.68" personId="{54189936-9A80-403D-B6A7-9B26322563D3}" id="{57580121-348B-4EF5-8A38-4B35E03451E0}" done="1">
    <text>No puede ser acumulada, esto significaría que se suman los porcentajes de los 4 trimestres y daría más de 100%.</text>
  </threadedComment>
</ThreadedComments>
</file>

<file path=xl/threadedComments/threadedComment18.xml><?xml version="1.0" encoding="utf-8"?>
<ThreadedComments xmlns="http://schemas.microsoft.com/office/spreadsheetml/2018/threadedcomments" xmlns:x="http://schemas.openxmlformats.org/spreadsheetml/2006/main">
  <threadedComment ref="C8" dT="2025-06-17T15:36:01.09" personId="{54189936-9A80-403D-B6A7-9B26322563D3}" id="{E8C425B7-A653-4485-91FB-11A79E297CB8}" done="1">
    <text>En el producto y el indicador no se especifica que se mida o entregue únicamente a NNA de hogares vulnerables o comunidades priorizadas.</text>
  </threadedComment>
  <threadedComment ref="C8" dT="2025-06-17T15:57:47.23" personId="{67B4592F-D519-4E55-8293-2E982327AADD}" id="{92059199-12F8-49FC-A52E-4D60B696D7CD}" parentId="{E8C425B7-A653-4485-91FB-11A79E297CB8}">
    <text xml:space="preserve">La naturaleza de la institución y las condiciones de elegibilidad lo dicen. </text>
  </threadedComment>
  <threadedComment ref="C30" dT="2025-06-17T13:25:14.53" personId="{54189936-9A80-403D-B6A7-9B26322563D3}" id="{6BA186B4-A136-4657-AF58-946F4486039E}" done="1">
    <text>Especifiquen solamente lo que corresponde a 2028, no el acumulado hasta ese año como indica el apartado de comentarios.</text>
  </threadedComment>
  <threadedComment ref="C30" dT="2025-06-17T13:25:51.37" personId="{54189936-9A80-403D-B6A7-9B26322563D3}" id="{7B3B6793-F2BB-4ED6-B370-466EF27BD458}" parentId="{6BA186B4-A136-4657-AF58-946F4486039E}">
    <text>Lo cambié a la meta de 2029</text>
  </threadedComment>
  <threadedComment ref="C36" dT="2025-06-17T13:23:01.63" personId="{54189936-9A80-403D-B6A7-9B26322563D3}" id="{4CD84582-5DC4-4AC9-8A86-AD69252D8A34}" done="1">
    <text>En el producto y el indicador no se especifica que se mida o entregue únicamente a NNA de hogares vulnerables o comunidades priorizadas.</text>
  </threadedComment>
  <threadedComment ref="C36" dT="2025-06-17T16:57:05.83" personId="{54189936-9A80-403D-B6A7-9B26322563D3}" id="{7FEB5BE4-2373-4189-A646-D23B7049C4A2}" parentId="{4CD84582-5DC4-4AC9-8A86-AD69252D8A34}">
    <text>Por la naturaleza de la institución (solo trabajan con ICV 1 y 2) y en las condiciones de elegibilidad pusimos que eran NNA en condiciones de vulnerabilidad.</text>
  </threadedComment>
</ThreadedComments>
</file>

<file path=xl/threadedComments/threadedComment19.xml><?xml version="1.0" encoding="utf-8"?>
<ThreadedComments xmlns="http://schemas.microsoft.com/office/spreadsheetml/2018/threadedcomments" xmlns:x="http://schemas.openxmlformats.org/spreadsheetml/2006/main">
  <threadedComment ref="C8" dT="2025-06-17T15:36:01.09" personId="{54189936-9A80-403D-B6A7-9B26322563D3}" id="{019F7065-6616-48DA-8629-6826900FF848}" done="1">
    <text>En el producto y el indicador no se especifica que se mida o entregue únicamente a NNA de hogares vulnerables o comunidades priorizadas.</text>
  </threadedComment>
  <threadedComment ref="C8" dT="2025-06-17T15:57:47.23" personId="{67B4592F-D519-4E55-8293-2E982327AADD}" id="{D257007A-A68D-44AB-8F51-A4B0816D9327}" parentId="{019F7065-6616-48DA-8629-6826900FF848}">
    <text xml:space="preserve">La naturaleza de la institución y las condiciones de elegibilidad lo dicen. </text>
  </threadedComment>
  <threadedComment ref="C31" dT="2025-06-17T12:37:31.68" personId="{54189936-9A80-403D-B6A7-9B26322563D3}" id="{9D8058D1-FF42-4565-ADC7-8B49AAEF61A0}" done="1">
    <text>No puede ser acumulada, esto significaría que se suman los porcentajes de los 4 trimestres y daría más de 100%.</text>
  </threadedComment>
</ThreadedComments>
</file>

<file path=xl/threadedComments/threadedComment2.xml><?xml version="1.0" encoding="utf-8"?>
<ThreadedComments xmlns="http://schemas.microsoft.com/office/spreadsheetml/2018/threadedcomments" xmlns:x="http://schemas.openxmlformats.org/spreadsheetml/2006/main">
  <threadedComment ref="C3" dT="2025-05-01T13:43:47.51" personId="{54189936-9A80-403D-B6A7-9B26322563D3}" id="{609B3D85-447F-4738-A7A1-5F536E7629B8}" done="1">
    <text>El efecto es directo si es sobre la CI. Si es un factor que afecta a otro factor, entonces es indirecto. Revisar todos los efectos y asegurar que los clasifican en consonancia con las relaciones causales que establecen para cada factor.</text>
  </threadedComment>
  <threadedComment ref="C3" dT="2025-05-01T15:52:38.10" personId="{67B4592F-D519-4E55-8293-2E982327AADD}" id="{5C70B401-937A-47FD-BDD7-F3A2902608FF}" parentId="{609B3D85-447F-4738-A7A1-5F536E7629B8}">
    <text xml:space="preserve">Esta fue la lógica utilizada para elegir el tipo de efecto. </text>
  </threadedComment>
  <threadedComment ref="C3" dT="2025-05-08T15:54:32.48" personId="{54189936-9A80-403D-B6A7-9B26322563D3}" id="{F992F2E2-9B2B-4EF2-BD8A-6614CAAF838C}" parentId="{609B3D85-447F-4738-A7A1-5F536E7629B8}">
    <text>Aun hay casos que revisar,</text>
  </threadedComment>
  <threadedComment ref="C3" dT="2025-05-22T18:35:51.22" personId="{67B4592F-D519-4E55-8293-2E982327AADD}" id="{DA494F10-126A-4ECE-BFBA-1F641D010887}" parentId="{609B3D85-447F-4738-A7A1-5F536E7629B8}">
    <text>Favor revisar nueva vez, hemos respondido a los comentarios en el MC</text>
  </threadedComment>
  <threadedComment ref="D3" dT="2025-05-01T13:30:30.05" personId="{54189936-9A80-403D-B6A7-9B26322563D3}" id="{0A0ED893-1A99-424F-9717-A1798502B61E}" done="1">
    <text>Aquí deben colocar una declaración sobre la relación causal entre el factor identificado y la condición de interés (cuando son directos) o sobre otros factores (cuando son indirectos). Comentarios e información adicionales, efectos, etc., pónganlos en las casillas correspondientes de la tabla.
Esta oración debe indicar cómo una cosa provoca la otra.</text>
  </threadedComment>
  <threadedComment ref="D3" dT="2025-05-07T23:36:40.21" personId="{67B4592F-D519-4E55-8293-2E982327AADD}" id="{21765340-592F-4907-A8E9-EC8F0C2144A7}" parentId="{0A0ED893-1A99-424F-9717-A1798502B61E}">
    <text>Bien</text>
  </threadedComment>
  <threadedComment ref="D3" dT="2025-05-08T15:54:23.40" personId="{54189936-9A80-403D-B6A7-9B26322563D3}" id="{1075DC93-6517-4F81-8273-26BB6C848309}" parentId="{0A0ED893-1A99-424F-9717-A1798502B61E}">
    <text>Aun hay casos que revisar.</text>
  </threadedComment>
  <threadedComment ref="D3" dT="2025-05-22T18:36:00.09" personId="{67B4592F-D519-4E55-8293-2E982327AADD}" id="{9B3BA133-3EFD-45AE-8D0F-A07C7B556AB7}" parentId="{0A0ED893-1A99-424F-9717-A1798502B61E}">
    <text>Revisar de nuevo</text>
  </threadedComment>
  <threadedComment ref="D4" dT="2025-05-01T13:34:42.27" personId="{54189936-9A80-403D-B6A7-9B26322563D3}" id="{9A6379F0-296A-4CED-8A0C-19B94AC408E1}" done="1">
    <text>Ejemplo de redacción:
El inicio temprano de actividad sexual aumenta la probabilidad de embarazo adolescente.</text>
  </threadedComment>
  <threadedComment ref="D4" dT="2025-05-01T13:37:18.09" personId="{54189936-9A80-403D-B6A7-9B26322563D3}" id="{50FF011F-13B6-407B-9F09-2464BBE9B5DC}" parentId="{9A6379F0-296A-4CED-8A0C-19B94AC408E1}">
    <text>La parte sobre acceso a educación sexual y métodos anticonceptivos no se asocia al factor. Sepárenlo o aclaren a qué se refieren en la parte de hallazgos o comentarios.</text>
  </threadedComment>
  <threadedComment ref="D4" dT="2025-05-01T16:03:58.05" personId="{67B4592F-D519-4E55-8293-2E982327AADD}" id="{A242261E-3612-4497-A046-2E05F9FAFA95}" parentId="{9A6379F0-296A-4CED-8A0C-19B94AC408E1}">
    <text>Listo</text>
  </threadedComment>
  <threadedComment ref="D4" dT="2025-05-08T15:26:24.84" personId="{54189936-9A80-403D-B6A7-9B26322563D3}" id="{5885E932-865B-4B96-B716-7BADDFB22EC4}" parentId="{9A6379F0-296A-4CED-8A0C-19B94AC408E1}">
    <text>Confirmar cuál opción se alinea con la relación causal que quieren establecer:
1. Efecto directo:
1.1. El inicio temprano de actividad sexual aumenta la probabilidad de embarazo en adolescentes.
2. Efecto indirecto:
2.1. El inicio temprano de actividad sexual aumenta el tiempo de exposición al riesgo de embarazo.
2.2. Un mayor tiempo de exposición al riesgo de embarazo aumenta la probabilidad de embarazo en adolescentes.
Cuando establezcan un efecto indirecto, debe ser sobre otro factor y luego deben agregar otra línea que describa el efecto de ese factor sobre la condición de interés. Factor 1 incide sobre factor 2, factor 2 incide sobre condición de interés.
En cambio, el efecto directo debe ser sobre la condición de interés.
Si lo que quieren es explicar cómo el inicio temprano de relaciones sexuales aumenta la probabilidad de embarazo (por el mayor tiempo de exposición), háganlo en hallazgos, no en el enunciado de relación causal.</text>
  </threadedComment>
  <threadedComment ref="D4" dT="2025-05-09T10:51:01.99" personId="{67B4592F-D519-4E55-8293-2E982327AADD}" id="{2AD87843-257E-45AC-B7A9-689FF970CB49}" parentId="{9A6379F0-296A-4CED-8A0C-19B94AC408E1}">
    <text>Tiene un efecto indirecto, por lo que describe en el 2.2, hice el cambio sugerido</text>
  </threadedComment>
  <threadedComment ref="D4" dT="2025-05-12T18:20:06.79" personId="{54189936-9A80-403D-B6A7-9B26322563D3}" id="{26DE3FF3-A5BD-488B-A80A-5459EC934842}" parentId="{9A6379F0-296A-4CED-8A0C-19B94AC408E1}">
    <text>Si es indirecto tendrías que colocar 2 líneas, una que sea iniciación sexual temprana con el efecto indirecto 2.1. Y otra que sea Tiempo de exposición o algo por el estilo, con el efecto directo 2.2.</text>
  </threadedComment>
  <threadedComment ref="D4" dT="2025-05-19T16:31:32.73" personId="{67B4592F-D519-4E55-8293-2E982327AADD}" id="{7D326DA5-8E91-4F6B-A59A-5F29177B6E65}" parentId="{9A6379F0-296A-4CED-8A0C-19B94AC408E1}">
    <text>REvisar</text>
  </threadedComment>
  <threadedComment ref="D4" dT="2025-05-27T15:19:21.73" personId="{67B4592F-D519-4E55-8293-2E982327AADD}" id="{3C9A83F0-0A3E-496A-BD6F-5AC74EE0F779}" parentId="{9A6379F0-296A-4CED-8A0C-19B94AC408E1}">
    <text>Volví a revisar, integrando una oración compuesta de tres partes. Factor 1: iniciacion sexual temprana; factor 2 exposición sexual; Condición de interes</text>
  </threadedComment>
  <threadedComment ref="I4" dT="2025-05-01T13:38:45.94" personId="{54189936-9A80-403D-B6A7-9B26322563D3}" id="{3835D74B-B741-4EF3-BF83-35461474D96B}" done="1">
    <text>Afirman que estas adolescentes presentan mayor probabilidad de embarazo, pero no explican qué dice el documento al respecto, si hay algún otro factor además de la edad que se relacione con esa probabilidad, si se comprobó, etc.</text>
  </threadedComment>
  <threadedComment ref="I4" dT="2025-05-07T23:37:54.84" personId="{67B4592F-D519-4E55-8293-2E982327AADD}" id="{D9C70344-CE3E-4204-9B5E-929CB58B01A6}" parentId="{3835D74B-B741-4EF3-BF83-35461474D96B}">
    <text>Listo</text>
  </threadedComment>
  <threadedComment ref="D6" dT="2025-05-01T13:39:53.67" personId="{54189936-9A80-403D-B6A7-9B26322563D3}" id="{99E6A20A-4267-4CBB-A244-56BC38612EAE}" done="1">
    <text>“limitando la autonomía de niñas y adolescentes” es un efecto. No es parte de la relación causal. Podrían incluirlo en otro campo.</text>
  </threadedComment>
  <threadedComment ref="D6" dT="2025-05-01T16:04:07.91" personId="{67B4592F-D519-4E55-8293-2E982327AADD}" id="{AE452DFD-B6A1-48FD-8E2A-E7014129BECF}" parentId="{99E6A20A-4267-4CBB-A244-56BC38612EAE}">
    <text>Listo</text>
  </threadedComment>
  <threadedComment ref="D6" dT="2025-05-08T15:29:13.95" personId="{54189936-9A80-403D-B6A7-9B26322563D3}" id="{99FA08CD-50B4-43E3-B703-B0E907ABC3D1}" parentId="{99E6A20A-4267-4CBB-A244-56BC38612EAE}">
    <text>Nuevamente, la distinción entre efecto directo o indirecto. Deben determinarlo. Porque ponen que el factor es indirecto, pero lo relacionan también con la condición de interés.</text>
  </threadedComment>
  <threadedComment ref="D6" dT="2025-05-09T10:54:21.64" personId="{67B4592F-D519-4E55-8293-2E982327AADD}" id="{6F276B12-B067-457A-A460-4CEE0FA7A7DE}" parentId="{99E6A20A-4267-4CBB-A244-56BC38612EAE}">
    <text>Si, pero está en cadena. La descripción de la relación no es directa. (1) Normas tradicionales/nocivas - (2) refuerzan roles de género - (3) que luego legitiman UT/EA</text>
  </threadedComment>
  <threadedComment ref="D6" dT="2025-05-12T18:22:07.60" personId="{54189936-9A80-403D-B6A7-9B26322563D3}" id="{56A0B293-D3A0-4B76-924F-56891B634BA8}" parentId="{99E6A20A-4267-4CBB-A244-56BC38612EAE}">
    <text>La cadena deben separarla en 2 partes. Una es indirecta, la primera parte. Otra es directa, la segunda.</text>
  </threadedComment>
  <threadedComment ref="D6" dT="2025-05-22T16:37:26.01" personId="{67B4592F-D519-4E55-8293-2E982327AADD}" id="{F00D92C6-1955-4199-B21E-8EBA804FF01F}" parentId="{99E6A20A-4267-4CBB-A244-56BC38612EAE}">
    <text>Normas sociales y patrones culturales nocivos → refuerzan la aceptación familiar y comunitaria de las uniones tempranas (efecto indirecto).
La aceptación de las uniones tempranas → incrementa la incidencia de embarazo adolescente y vulnera el desarrollo integral de niñas y adolescentes (efecto sobre la condición de interés). sería algo como esto?</text>
  </threadedComment>
  <threadedComment ref="K6" dT="2025-05-01T13:40:48.01" personId="{54189936-9A80-403D-B6A7-9B26322563D3}" id="{7B766D6E-01AD-4003-862F-7726254691A0}" done="1">
    <text>Incluir enlace al documento.</text>
  </threadedComment>
  <threadedComment ref="K6" dT="2025-05-08T01:46:25.87" personId="{67B4592F-D519-4E55-8293-2E982327AADD}" id="{DD6D35F3-55B0-4FF2-8E97-01B23AC838E1}" parentId="{7B766D6E-01AD-4003-862F-7726254691A0}">
    <text xml:space="preserve">Documento sin enlace, podemos subir a una carpeta compartida aquellos docs que no tengan enlace. </text>
  </threadedComment>
  <threadedComment ref="K6" dT="2025-05-08T15:29:49.03" personId="{54189936-9A80-403D-B6A7-9B26322563D3}" id="{129C687A-9BD4-4873-B909-8E6414C82AFA}" parentId="{7B766D6E-01AD-4003-862F-7726254691A0}">
    <text>Colocar el enlace de la carpeta cuando lo tengan y que permita el acceso a quien tenga el enlace.</text>
  </threadedComment>
  <threadedComment ref="K6" dT="2025-05-28T15:54:01.97" personId="{67B4592F-D519-4E55-8293-2E982327AADD}" id="{6AD7A4BB-8A54-4F20-84ED-4400F00B73BC}" parentId="{7B766D6E-01AD-4003-862F-7726254691A0}">
    <text>Listo</text>
  </threadedComment>
  <threadedComment ref="D7" dT="2025-05-01T13:45:41.97" personId="{54189936-9A80-403D-B6A7-9B26322563D3}" id="{D5EF30D7-4C1A-4017-A40F-563E4ADEBD1E}" done="1">
    <text>El enunciado “La pobreza incrementa la probabilidad de embarazo y maternidad precoz” que está en el resumen de hallazgos define la relación causal.
Lo que han colocado aquí pueden moverlo a esa sección o a comentarios.</text>
  </threadedComment>
  <threadedComment ref="D7" dT="2025-05-01T16:05:41.79" personId="{67B4592F-D519-4E55-8293-2E982327AADD}" id="{E532E19F-8471-4BDF-8420-2D370C781F92}" parentId="{D5EF30D7-4C1A-4017-A40F-563E4ADEBD1E}">
    <text>Listo</text>
  </threadedComment>
  <threadedComment ref="D8" dT="2025-05-01T13:49:48.78" personId="{54189936-9A80-403D-B6A7-9B26322563D3}" id="{A76CA8DA-3062-4C22-852D-38A72097DF19}" done="1">
    <text>Este enunciado establece una relación causal entre la deserción y el desarrollo de proyectos de vida. Por tanto, sería un factor indirecto y luego tendría que haber un factor directo relacionado con proyectos de vida alternativos. O tendrían que justificar la causalidad directamente con el embarazo adolescente o las uniones tempranas.</text>
  </threadedComment>
  <threadedComment ref="D8" dT="2025-05-06T13:32:44.90" personId="{ECF5E878-3D10-4128-8A63-D839773BB4A1}" id="{1CC4F621-AD18-40BF-90E8-D6A6C6CA8E10}" parentId="{A76CA8DA-3062-4C22-852D-38A72097DF19}">
    <text xml:space="preserve">Asociar este enunciado a la condición de interés: Ejemplo: la deserción escolar limita el acceso a la educación sexual,  limita las oportunidades de desarrollo personal y profesional y aumenta las posibilidades o riesgos de incurrir a una relación de embarazo a temprano edad. </text>
  </threadedComment>
  <threadedComment ref="D8" dT="2025-05-08T01:50:11.30" personId="{67B4592F-D519-4E55-8293-2E982327AADD}" id="{FD3094C6-0F53-4291-B807-639608D96238}" parentId="{A76CA8DA-3062-4C22-852D-38A72097DF19}">
    <text xml:space="preserve">Revisar el nuevo enunciado. </text>
  </threadedComment>
  <threadedComment ref="D8" dT="2025-05-08T15:31:42.91" personId="{54189936-9A80-403D-B6A7-9B26322563D3}" id="{52E26FA2-78D4-443C-A518-5524CC3023AD}" parentId="{A76CA8DA-3062-4C22-852D-38A72097DF19}">
    <text>El enunciado establece que la condición de interés causa el factor. Para poder colocar este factor, la relación debe presentarse al contrario: el factor causa la condición de interés.</text>
  </threadedComment>
  <threadedComment ref="D8" dT="2025-05-09T10:55:48.86" personId="{67B4592F-D519-4E55-8293-2E982327AADD}" id="{C0D47E03-050B-4195-A866-BDBFBF6790A3}" parentId="{A76CA8DA-3062-4C22-852D-38A72097DF19}">
    <text>Revisar</text>
  </threadedComment>
  <threadedComment ref="I8" dT="2025-05-01T13:48:04.75" personId="{54189936-9A80-403D-B6A7-9B26322563D3}" id="{C0E1E345-C940-4608-8416-AAEB3576BFBB}" done="1">
    <text>Este hallazgo valida la deserción como consecuencia del embarazo, no como causa. Deben incorporar los argumentos que lo justifiquen como causa. Puede tener la dualidad de ser tanto causa como consecuencia, pero para estar como factor causal deben justificarlo como tal.</text>
  </threadedComment>
  <threadedComment ref="I8" dT="2025-05-08T01:58:05.62" personId="{67B4592F-D519-4E55-8293-2E982327AADD}" id="{82641CBB-C330-4643-B42A-94E434004CB6}" parentId="{C0E1E345-C940-4608-8416-AAEB3576BFBB}">
    <text xml:space="preserve">Revisar resumen de hallazgos donde se subraya la deserción como causa. </text>
  </threadedComment>
  <threadedComment ref="I8" dT="2025-05-08T15:34:11.46" personId="{54189936-9A80-403D-B6A7-9B26322563D3}" id="{10A36C15-3039-4A12-8A20-8AE600230514}" parentId="{C0E1E345-C940-4608-8416-AAEB3576BFBB}">
    <text>Esto valida que el embarazo es causa de la deserción. No que la deserción cause embarazo.
El modelo causal debe incluir los factores que causan o provocan el embarazo. No las consecuencias que conlleva. Esto puede mencionarse en las implicaciones para el desarrollo en la ficha de condición de interés.</text>
  </threadedComment>
  <threadedComment ref="I8" dT="2025-05-12T18:23:22.15" personId="{54189936-9A80-403D-B6A7-9B26322563D3}" id="{C5C80C90-05BD-4DC6-B4BA-1AA1859A8542}" parentId="{C0E1E345-C940-4608-8416-AAEB3576BFBB}">
    <text>Aun está pendiente revisar la evidencia que sostiene la relación causal planteada.</text>
  </threadedComment>
  <threadedComment ref="I8" dT="2025-05-22T19:04:57.96" personId="{67B4592F-D519-4E55-8293-2E982327AADD}" id="{E5639865-CE17-4B07-A393-716D4146A462}" parentId="{C0E1E345-C940-4608-8416-AAEB3576BFBB}">
    <text>Reformulado, revisar</text>
  </threadedComment>
  <threadedComment ref="I8" dT="2025-05-29T17:56:20.18" personId="{67B4592F-D519-4E55-8293-2E982327AADD}" id="{135A717C-953C-4857-9DAB-669527C62F3B}" parentId="{C0E1E345-C940-4608-8416-AAEB3576BFBB}">
    <text>Cambiamos la evidencia a otra</text>
  </threadedComment>
  <threadedComment ref="D9" dT="2025-05-08T15:39:06.30" personId="{54189936-9A80-403D-B6A7-9B26322563D3}" id="{C58F12C2-48FA-4263-89F7-1F5926A9304B}" done="1">
    <text>Este planteamiento es de un efecto directo.</text>
  </threadedComment>
  <threadedComment ref="D9" dT="2025-05-09T10:56:47.99" personId="{67B4592F-D519-4E55-8293-2E982327AADD}" id="{1E459EC0-24D3-448D-BAEA-CEF75AE8CF07}" parentId="{C58F12C2-48FA-4263-89F7-1F5926A9304B}">
    <text>Listo</text>
  </threadedComment>
  <threadedComment ref="D9" dT="2025-05-12T16:01:33.38" personId="{ECF5E878-3D10-4128-8A63-D839773BB4A1}" id="{37123A7F-B43B-4356-8482-1041D30D90D3}" parentId="{C58F12C2-48FA-4263-89F7-1F5926A9304B}">
    <text xml:space="preserve">Partiendo desde la condición de interés o población objetivo Recomendaría  revisar la redacción  de este enunciado dado que  hace referencia al embarazo no planificado, y daría origen a la siguiente cuestionante  ¿ Sí el embarazo fuese  planificado estaría bien? En vez de embarazo no planificado pudiera ser : Embarazo Precoz. </text>
  </threadedComment>
  <threadedComment ref="D9" dT="2025-05-22T16:40:08.21" personId="{67B4592F-D519-4E55-8293-2E982327AADD}" id="{25A9ADBE-4847-4784-90DE-0525F8893F86}" parentId="{C58F12C2-48FA-4263-89F7-1F5926A9304B}">
    <text>Listo</text>
  </threadedComment>
  <threadedComment ref="I9" dT="2025-05-08T15:39:47.80" personId="{54189936-9A80-403D-B6A7-9B26322563D3}" id="{6AAB6918-C77F-422A-9A17-517F2FB2142A}" done="1">
    <text>Abundar sobre el planteamiento de la causalidad.</text>
  </threadedComment>
  <threadedComment ref="I9" dT="2025-05-22T19:18:15.72" personId="{67B4592F-D519-4E55-8293-2E982327AADD}" id="{254E390A-FF06-48D7-B31E-9F3A6EAC3FB9}" parentId="{6AAB6918-C77F-422A-9A17-517F2FB2142A}">
    <text>Modificado</text>
  </threadedComment>
  <threadedComment ref="D10" dT="2025-05-01T13:57:52.84" personId="{54189936-9A80-403D-B6A7-9B26322563D3}" id="{74915E5C-E2F2-481A-A2F9-6D26CFCF297B}" done="1">
    <text>Esta información debe colocarse en hallazgos o comentarios según corresponda.
El enunciado que está en los hallazgos puede servir para definir la relación causal de forma más pertinente:
“El acceso limitado a servicios a servicios de salud sexual y reproductiva integrales mantiene la persistencia del embarazo adolescente”.</text>
  </threadedComment>
  <threadedComment ref="D10" dT="2025-05-06T13:38:33.70" personId="{ECF5E878-3D10-4128-8A63-D839773BB4A1}" id="{9704EC9B-A4C8-48C1-9295-7C5CC78E6C3E}" parentId="{74915E5C-E2F2-481A-A2F9-6D26CFCF297B}">
    <text xml:space="preserve">Pueden tomar de ejemplo las anteriores y establecer la relación causal con un enunciado. </text>
  </threadedComment>
  <threadedComment ref="D10" dT="2025-05-08T02:07:04.48" personId="{67B4592F-D519-4E55-8293-2E982327AADD}" id="{58C19796-F9D6-4706-8312-D18F1A27BC7C}" parentId="{74915E5C-E2F2-481A-A2F9-6D26CFCF297B}">
    <text>Revisar</text>
  </threadedComment>
  <threadedComment ref="D10" dT="2025-05-08T13:10:31.25" personId="{ECF5E878-3D10-4128-8A63-D839773BB4A1}" id="{EE0A3F9F-3C64-4119-AFB3-817956DF2C4D}" parentId="{74915E5C-E2F2-481A-A2F9-6D26CFCF297B}">
    <text>Considero oportuno revisar la redacción de cara a la relación con el concepto o factor causal por las siguientes razones 1) La expresión falta de acceso accesible pareciera ser cacofónica o repetitiva. 
2) Que el enunciado muestre relación con  con el concepto o factor causal. 
Ejemplo: Falta de acceso a servicios de salud sexual y reproductiva integrales..... 
En otro orden para futuros casos sería recomendable evitar los conceptos generales a modo de ejemplo: servicios accesibles o básicos pueden ser muchos en este sentido mientras mayor  especificidad exista mejor compresión habría. 
En sentido general excelente trabajo algunos detalles de forma de a los fines ...</text>
  </threadedComment>
  <threadedComment ref="D10" dT="2025-05-08T15:50:29.92" personId="{54189936-9A80-403D-B6A7-9B26322563D3}" id="{E903EB8C-2D6E-4FA2-A20B-8B22C59063B4}" parentId="{74915E5C-E2F2-481A-A2F9-6D26CFCF297B}">
    <text>He movido el enunciado que estaba aquí hacia los hallazgos. Asimismo, lo que estaba en comentarios. Validar eso.
También validar la pertinencia del enunciado que he colocado aquí.</text>
  </threadedComment>
  <threadedComment ref="D10" dT="2025-05-12T21:13:04.16" personId="{67B4592F-D519-4E55-8293-2E982327AADD}" id="{AFCCCC22-E44F-4872-8616-3F02ED755497}" parentId="{74915E5C-E2F2-481A-A2F9-6D26CFCF297B}">
    <text>Bien</text>
  </threadedComment>
  <threadedComment ref="D11" dT="2025-05-01T14:00:38.40" personId="{54189936-9A80-403D-B6A7-9B26322563D3}" id="{AB5A5DD3-F459-4435-A571-2ED9F5985A4C}" done="1">
    <text>Esta información debe colocarse en hallazgos o comentarios según corresponda.
El enunciado que está en los hallazgos  puede servir para definir la relación causal de forma más pertinente:
“La ausencia de protocolos judiciales efectivos y la falta de especialización en el sistema de justicia contribuyen a la impunidad en casos de violencia sexual y uniones forzadas”.</text>
  </threadedComment>
  <threadedComment ref="D11" dT="2025-05-06T13:47:15.78" personId="{ECF5E878-3D10-4128-8A63-D839773BB4A1}" id="{F7167B46-3E2B-41C8-A749-034E187CB548}" parentId="{AB5A5DD3-F459-4435-A571-2ED9F5985A4C}">
    <text xml:space="preserve">En adición al ejemplo citado el documento deja entrever pudiera haber  un enunciados orientado a la  impunidad ante la violación de los derechos sexuales o  marco jurídicos que garanticen los derechos sexuales y reproductivos </text>
  </threadedComment>
  <threadedComment ref="D11" dT="2025-05-08T02:24:35.28" personId="{67B4592F-D519-4E55-8293-2E982327AADD}" id="{1D9A3C25-A4CD-425B-9980-B951EF216E55}" parentId="{AB5A5DD3-F459-4435-A571-2ED9F5985A4C}">
    <text>Listo. Revisar</text>
  </threadedComment>
  <threadedComment ref="D11" dT="2025-05-08T15:53:52.70" personId="{54189936-9A80-403D-B6A7-9B26322563D3}" id="{AF3F9C47-F1B7-4829-A8F0-C5AE06CF4A44}" parentId="{AB5A5DD3-F459-4435-A571-2ED9F5985A4C}">
    <text>Están asociando el factor a otro factor, el de Normas sociales y patrones culturales nocivos. O sea, que establecen una relación indirecta, en lugar de directa.
¿A qué se refieren con “omisión”? ¿Qué se está omitiendo? ¿O es más bien falta de capacidades, entrenamiento, personal, voluntad, etc.? Sean más claros al respecto.</text>
  </threadedComment>
  <threadedComment ref="D11" dT="2025-05-22T16:51:57.67" personId="{67B4592F-D519-4E55-8293-2E982327AADD}" id="{85BE52CF-A8EF-4FEE-8511-14DFF7A8FFF9}" parentId="{AB5A5DD3-F459-4435-A571-2ED9F5985A4C}">
    <text>Modificamos este factor causal, favor revisar la nueva integración</text>
  </threadedComment>
  <threadedComment ref="D11" dT="2025-05-29T17:11:30.66" personId="{67B4592F-D519-4E55-8293-2E982327AADD}" id="{00412467-2BA9-45CA-B37C-6B4E9289F6F3}" parentId="{AB5A5DD3-F459-4435-A571-2ED9F5985A4C}">
    <text>Esta listo</text>
  </threadedComment>
</ThreadedComments>
</file>

<file path=xl/threadedComments/threadedComment20.xml><?xml version="1.0" encoding="utf-8"?>
<ThreadedComments xmlns="http://schemas.microsoft.com/office/spreadsheetml/2018/threadedcomments" xmlns:x="http://schemas.openxmlformats.org/spreadsheetml/2006/main">
  <threadedComment ref="C8" dT="2025-06-17T15:38:24.54" personId="{54189936-9A80-403D-B6A7-9B26322563D3}" id="{CC125459-335A-4A5D-8E52-5BCFDC5FC5AF}" done="1">
    <text>En el producto y el indicador no se especifica que se mida o entregue únicamente a NNA de hogares vulnerables o comunidades priorizadas.</text>
  </threadedComment>
  <threadedComment ref="C8" dT="2025-06-17T16:58:37.81" personId="{54189936-9A80-403D-B6A7-9B26322563D3}" id="{B5089C3C-28F6-40F6-9B31-E48E69541D2C}" parentId="{CC125459-335A-4A5D-8E52-5BCFDC5FC5AF}">
    <text>Por la naturaleza de la institución (solo trabajan con ICV 1 y 2) y en las condiciones de elegibilidad pusimos que eran NNA en condiciones de vulnerabilidad.</text>
  </threadedComment>
  <threadedComment ref="C30" dT="2025-06-17T13:25:14.53" personId="{54189936-9A80-403D-B6A7-9B26322563D3}" id="{F14C4ED3-90B5-4597-B96C-19CEB067C883}" done="1">
    <text>Especifiquen solamente lo que corresponde a 2028, no el acumulado hasta ese año como indica el apartado de comentarios.</text>
  </threadedComment>
  <threadedComment ref="C30" dT="2025-06-17T13:25:51.37" personId="{54189936-9A80-403D-B6A7-9B26322563D3}" id="{C939C233-4B1F-4AD8-A9D8-492F1CA0077E}" parentId="{F14C4ED3-90B5-4597-B96C-19CEB067C883}">
    <text>Lo cambié a la meta de 2029</text>
  </threadedComment>
  <threadedComment ref="C36" dT="2025-06-17T13:30:48.21" personId="{54189936-9A80-403D-B6A7-9B26322563D3}" id="{19205A0E-A7AF-4400-8870-A47BFCBA74F3}" done="1">
    <text>En el producto y el indicador no se especifica que se mida o entregue únicamente a NNA de hogares vulnerables o comunidades priorizadas.</text>
  </threadedComment>
  <threadedComment ref="C36" dT="2025-06-17T16:58:39.73" personId="{54189936-9A80-403D-B6A7-9B26322563D3}" id="{5041C447-1992-459A-88A0-F5D749347F91}" parentId="{19205A0E-A7AF-4400-8870-A47BFCBA74F3}">
    <text>Por la naturaleza de la institución (solo trabajan con ICV 1 y 2) y en las condiciones de elegibilidad pusimos que eran NNA en condiciones de vulnerabilidad.</text>
  </threadedComment>
</ThreadedComments>
</file>

<file path=xl/threadedComments/threadedComment21.xml><?xml version="1.0" encoding="utf-8"?>
<ThreadedComments xmlns="http://schemas.microsoft.com/office/spreadsheetml/2018/threadedcomments" xmlns:x="http://schemas.openxmlformats.org/spreadsheetml/2006/main">
  <threadedComment ref="C8" dT="2025-06-17T15:38:24.54" personId="{54189936-9A80-403D-B6A7-9B26322563D3}" id="{1730CB5E-57A4-41E3-B66B-1593EC492473}" done="1">
    <text>En el producto y el indicador no se especifica que se mida o entregue únicamente a NNA de hogares vulnerables o comunidades priorizadas.</text>
  </threadedComment>
  <threadedComment ref="C8" dT="2025-06-17T16:58:37.81" personId="{54189936-9A80-403D-B6A7-9B26322563D3}" id="{9A885919-276C-4C86-B2FB-A7A5059D7BA4}" parentId="{1730CB5E-57A4-41E3-B66B-1593EC492473}">
    <text>Por la naturaleza de la institución (solo trabajan con ICV 1 y 2) y en las condiciones de elegibilidad pusimos que eran NNA en condiciones de vulnerabilidad.</text>
  </threadedComment>
  <threadedComment ref="C31" dT="2025-06-17T12:37:31.68" personId="{54189936-9A80-403D-B6A7-9B26322563D3}" id="{B1ADC5F1-0424-4196-83F9-A7F6C9501081}" done="1">
    <text>No puede ser acumulada, esto significaría que se suman los porcentajes de los 4 trimestres y daría más de 100%.</text>
  </threadedComment>
</ThreadedComments>
</file>

<file path=xl/threadedComments/threadedComment22.xml><?xml version="1.0" encoding="utf-8"?>
<ThreadedComments xmlns="http://schemas.microsoft.com/office/spreadsheetml/2018/threadedcomments" xmlns:x="http://schemas.openxmlformats.org/spreadsheetml/2006/main">
  <threadedComment ref="C17" dT="2025-06-16T19:23:46.41" personId="{54189936-9A80-403D-B6A7-9B26322563D3}" id="{BE844D9E-94C4-4BDE-A72F-7294B94817CD}" done="1">
    <text>El nombre y la caracterización del producto en la ficha 12 no dice que el servicio se hará exclusivamente en los municipios priorizados. Si se va a hacer así, entonces habrá que revisar eso. Si no se va a hacer así, entonces debe ajustarse el indicador.
Las variables no son congruentes. El numerador no especifica que sea en territorios priorizados, pero el denominador sí. Eso hay que corregirlo, según lo que se decida sobre el punto anterior.</text>
  </threadedComment>
  <threadedComment ref="C17" dT="2025-06-16T19:39:55.35" personId="{67B4592F-D519-4E55-8293-2E982327AADD}" id="{2D157EC1-54ED-4378-81BC-E36EC8ACBDC5}" parentId="{BE844D9E-94C4-4BDE-A72F-7294B94817CD}">
    <text>Las variables fueron ajustadas por el SNS. Ahora cambiaremos la 12 para especificar que es en territorios priorizados</text>
  </threadedComment>
  <threadedComment ref="C31" dT="2025-06-17T12:37:31.68" personId="{54189936-9A80-403D-B6A7-9B26322563D3}" id="{26DA2C56-29B0-4304-AD00-C8DD3567147B}" done="1">
    <text>No puede ser acumulada, esto significaría que se suman los porcentajes de los 4 trimestres y daría más de 100%.</text>
  </threadedComment>
  <threadedComment ref="C31" dT="2025-06-17T16:07:22.12" personId="{67B4592F-D519-4E55-8293-2E982327AADD}" id="{0412479E-0EB4-448A-8FA9-643B8A426512}" parentId="{26DA2C56-29B0-4304-AD00-C8DD3567147B}">
    <text>Listo</text>
  </threadedComment>
  <threadedComment ref="E36" dT="2025-06-17T14:48:25.16" personId="{54189936-9A80-403D-B6A7-9B26322563D3}" id="{32CE1D25-8CEA-4622-8923-C53EFD84CCEA}" done="1">
    <text>Verificar si realmente podrán obtener esta información, pues no fue posible desagregación para la estimación de la población objetivo.</text>
  </threadedComment>
  <threadedComment ref="E36" dT="2025-06-17T14:51:34.85" personId="{54189936-9A80-403D-B6A7-9B26322563D3}" id="{83D01708-6825-425E-B470-EFE43BE170C4}" parentId="{32CE1D25-8CEA-4622-8923-C53EFD84CCEA}">
    <text>También confirmar si se considerará el censo siempre o las estimaciones poblacionales de la ONE.</text>
  </threadedComment>
  <threadedComment ref="E36" dT="2025-06-17T14:55:40.54" personId="{54189936-9A80-403D-B6A7-9B26322563D3}" id="{DE480031-ABBF-494B-8992-32E31BA50F73}" parentId="{32CE1D25-8CEA-4622-8923-C53EFD84CCEA}">
    <text>Dado el tamaño de la población objetivo, la estimación de la meta no parece realista, o al menos, deberán explicar de dónde sacarán la información.</text>
  </threadedComment>
</ThreadedComments>
</file>

<file path=xl/threadedComments/threadedComment23.xml><?xml version="1.0" encoding="utf-8"?>
<ThreadedComments xmlns="http://schemas.microsoft.com/office/spreadsheetml/2018/threadedcomments" xmlns:x="http://schemas.openxmlformats.org/spreadsheetml/2006/main">
  <threadedComment ref="C17" dT="2025-06-16T19:23:46.41" personId="{54189936-9A80-403D-B6A7-9B26322563D3}" id="{3C311500-96C4-4697-8863-3F6CCFFD1FAB}" done="1">
    <text>El nombre y la caracterización del producto en la ficha 12 no dice que el servicio se hará exclusivamente en los municipios priorizados. Si se va a hacer así, entonces habrá que revisar eso. Si no se va a hacer así, entonces debe ajustarse el indicador.
Las variables no son congruentes. El numerador no especifica que sea en territorios priorizados, pero el denominador sí. Eso hay que corregirlo, según lo que se decida sobre el punto anterior.</text>
  </threadedComment>
  <threadedComment ref="C17" dT="2025-06-16T19:39:55.35" personId="{67B4592F-D519-4E55-8293-2E982327AADD}" id="{A46A8FBF-E436-430E-9938-E003BDE33097}" parentId="{3C311500-96C4-4697-8863-3F6CCFFD1FAB}">
    <text>Las variables fueron ajustadas por el SNS. Ahora cambiaremos la 12 para especificar que es en territorios priorizados</text>
  </threadedComment>
  <threadedComment ref="C31" dT="2025-06-17T12:37:31.68" personId="{54189936-9A80-403D-B6A7-9B26322563D3}" id="{A1DBC493-6E02-4A78-A01B-C96C9E1CC798}" done="1">
    <text>No puede ser acumulada, esto significaría que se suman los porcentajes de los 4 trimestres y daría más de 100%.</text>
  </threadedComment>
  <threadedComment ref="C31" dT="2025-06-17T16:07:22.12" personId="{67B4592F-D519-4E55-8293-2E982327AADD}" id="{00C0BCDD-68B2-4D27-B6FB-43184CEED393}" parentId="{A1DBC493-6E02-4A78-A01B-C96C9E1CC798}">
    <text>Listo</text>
  </threadedComment>
  <threadedComment ref="E36" dT="2025-06-17T14:48:25.16" personId="{54189936-9A80-403D-B6A7-9B26322563D3}" id="{F4E28AD1-C853-4A19-BC38-023D3DEC58C0}" done="1">
    <text>Verificar si realmente podrán obtener esta información, pues no fue posible desagregación para la estimación de la población objetivo.</text>
  </threadedComment>
  <threadedComment ref="E36" dT="2025-06-17T14:51:34.85" personId="{54189936-9A80-403D-B6A7-9B26322563D3}" id="{98D3F4C0-B2E6-4310-9B91-9C6395B1BB94}" parentId="{F4E28AD1-C853-4A19-BC38-023D3DEC58C0}">
    <text>También confirmar si se considerará el censo siempre o las estimaciones poblacionales de la ONE.</text>
  </threadedComment>
  <threadedComment ref="E36" dT="2025-06-17T14:55:40.54" personId="{54189936-9A80-403D-B6A7-9B26322563D3}" id="{F82AEB67-9514-40DB-B0CC-82774A2FE527}" parentId="{F4E28AD1-C853-4A19-BC38-023D3DEC58C0}">
    <text>Dado el tamaño de la población objetivo, la estimación de la meta no parece realista, o al menos, deberán explicar de dónde sacarán la información.</text>
  </threadedComment>
</ThreadedComments>
</file>

<file path=xl/threadedComments/threadedComment24.xml><?xml version="1.0" encoding="utf-8"?>
<ThreadedComments xmlns="http://schemas.microsoft.com/office/spreadsheetml/2018/threadedcomments" xmlns:x="http://schemas.openxmlformats.org/spreadsheetml/2006/main">
  <threadedComment ref="D27" dT="2025-06-18T13:40:05.61" personId="{54189936-9A80-403D-B6A7-9B26322563D3}" id="{2148055C-CB89-4B40-9FBD-09DC8CC1B6AC}" done="1">
    <text>No puede ser un periodo que no ha cerrado.</text>
  </threadedComment>
  <threadedComment ref="D27" dT="2025-06-18T15:22:49.34" personId="{67B4592F-D519-4E55-8293-2E982327AADD}" id="{959AC9F4-066C-4994-8682-270A29EC2DB4}" parentId="{2148055C-CB89-4B40-9FBD-09DC8CC1B6AC}">
    <text>Cambiada la fecha, el # de establecimientos del año anterior permanece</text>
  </threadedComment>
</ThreadedComments>
</file>

<file path=xl/threadedComments/threadedComment25.xml><?xml version="1.0" encoding="utf-8"?>
<ThreadedComments xmlns="http://schemas.microsoft.com/office/spreadsheetml/2018/threadedcomments" xmlns:x="http://schemas.openxmlformats.org/spreadsheetml/2006/main">
  <threadedComment ref="J5" dT="2025-06-17T18:08:09.29" personId="{54189936-9A80-403D-B6A7-9B26322563D3}" id="{BC152688-6EFA-4CAB-97C5-FD09CB4102B7}" done="1">
    <text>Pendiente</text>
  </threadedComment>
  <threadedComment ref="J5" dT="2025-06-17T18:40:40.66" personId="{67B4592F-D519-4E55-8293-2E982327AADD}" id="{6214CD68-D0AF-4D36-8285-31089F4DFCA0}" parentId="{BC152688-6EFA-4CAB-97C5-FD09CB4102B7}">
    <text>Listo</text>
  </threadedComment>
  <threadedComment ref="G8" dT="2025-06-17T15:01:22.99" personId="{ECF5E878-3D10-4128-8A63-D839773BB4A1}" id="{A58C2FE5-A86A-438C-B6B2-2123E8F0EFDA}" done="1">
    <text xml:space="preserve">Sería oportuno revaluar si el propósito es que las meta se mantenga igual durante los 4 años,  lo recomendable de cada meta es mejorar progresivamente  o justificar o aclarar por que la meta sería la misma. </text>
  </threadedComment>
  <threadedComment ref="G11" dT="2025-06-17T15:13:05.86" personId="{ECF5E878-3D10-4128-8A63-D839773BB4A1}" id="{EE571E79-EF92-41DE-8ECF-6DA7EBC172B0}" done="1">
    <text>Ajustado los valores estaban invertidos. 
( los absolutos en el indicador % y viceversa)</text>
  </threadedComment>
  <threadedComment ref="G11" dT="2025-06-17T17:17:28.84" personId="{67B4592F-D519-4E55-8293-2E982327AADD}" id="{E16D45EF-B804-4A6F-8DF4-CFFE55777ABC}" parentId="{EE571E79-EF92-41DE-8ECF-6DA7EBC172B0}">
    <text>Bien</text>
  </threadedComment>
  <threadedComment ref="G17" dT="2025-06-17T17:45:16.60" personId="{54189936-9A80-403D-B6A7-9B26322563D3}" id="{9FF8753E-1EDA-43B7-AB2C-D6CFA216063E}" done="1">
    <text>Por qué no está disponible?</text>
  </threadedComment>
  <threadedComment ref="G17" dT="2025-06-17T18:04:42.03" personId="{54189936-9A80-403D-B6A7-9B26322563D3}" id="{9FBF30E3-976C-42B7-A9E2-A3A7639355A8}" parentId="{9FF8753E-1EDA-43B7-AB2C-D6CFA216063E}">
    <text>La entrega de este apoyo económico se ha formulado a modo de piloto por 3 años. Luego de este periodo se revisará su efectividad y estimaciones futuras. Por tanto, no se ha estimado una meta para 2029.</text>
  </threadedComment>
  <threadedComment ref="F20" dT="2025-06-17T15:17:00.62" personId="{ECF5E878-3D10-4128-8A63-D839773BB4A1}" id="{77853705-2E64-40CF-9A29-C2D7F274B230}" done="1">
    <text>¿Sería la misma cantidad de participantes  todos los años? sería recomendable justificarlos o revaluarlo dado que las metas están supuesta a mejorarse cada año ya sea por lesiones aprendidas u otras razones.</text>
  </threadedComment>
  <threadedComment ref="F20" dT="2025-06-17T17:14:20.06" personId="{67B4592F-D519-4E55-8293-2E982327AADD}" id="{EBD2A00E-055E-4398-B602-D2F29C4E15EB}" parentId="{77853705-2E64-40CF-9A29-C2D7F274B230}">
    <text>Será la misma, incluiré un comentario de justificación</text>
  </threadedComment>
  <threadedComment ref="D22" dT="2025-06-17T18:16:38.52" personId="{54189936-9A80-403D-B6A7-9B26322563D3}" id="{8BF01C9F-8BC9-43DA-A1FF-18C36CA5C1C2}" done="1">
    <text>Cuando hayan aclarado de dónde obtendrán la información de población por municipio, hay que revisar si esto es realista. Si no tienen info por municipio, entonces esto me parece alto, dada la población objetivo.
Si tiene info sobre población por municipio y grupos etarios, entonces debería reconsiderarse la fuente para la definición de la población objetivo.</text>
  </threadedComment>
</ThreadedComments>
</file>

<file path=xl/threadedComments/threadedComment26.xml><?xml version="1.0" encoding="utf-8"?>
<ThreadedComments xmlns="http://schemas.microsoft.com/office/spreadsheetml/2018/threadedcomments" xmlns:x="http://schemas.openxmlformats.org/spreadsheetml/2006/main">
  <threadedComment ref="K4" dT="2025-06-16T12:25:27.82" personId="{54189936-9A80-403D-B6A7-9B26322563D3}" id="{D9EFE26A-5C38-4BFD-B8D2-CD60C7B19888}" done="1">
    <text>Revisar durante el 2do semestre de 2028 no permitirá rediseñar para 2029 si fuera necesario, como establecen en la justificación. Para que sea oportuno para 2029, la revisión tendría que hacerse en el 1er semestre de 2028.</text>
  </threadedComment>
  <threadedComment ref="K4" dT="2025-06-17T17:19:17.95" personId="{67B4592F-D519-4E55-8293-2E982327AADD}" id="{7DC35BBD-BBD8-4F54-BDDA-5500A00C1E56}" parentId="{D9EFE26A-5C38-4BFD-B8D2-CD60C7B19888}">
    <text>Modificado</text>
  </threadedComment>
  <threadedComment ref="K4" dT="2025-06-17T17:25:57.37" personId="{67B4592F-D519-4E55-8293-2E982327AADD}" id="{F96D1535-AAF7-40BF-9642-78035118CE7B}" parentId="{D9EFE26A-5C38-4BFD-B8D2-CD60C7B19888}">
    <text>Permanece en 2do semestre pues se espera rediseñar para 2030</text>
  </threadedComment>
</ThreadedComments>
</file>

<file path=xl/threadedComments/threadedComment27.xml><?xml version="1.0" encoding="utf-8"?>
<ThreadedComments xmlns="http://schemas.microsoft.com/office/spreadsheetml/2018/threadedcomments" xmlns:x="http://schemas.openxmlformats.org/spreadsheetml/2006/main">
  <threadedComment ref="H12" dT="2025-06-12T18:10:20.75" personId="{ECF5E878-3D10-4128-8A63-D839773BB4A1}" id="{A6EBF854-A96D-4535-8010-0466D128BDA0}" done="1">
    <text xml:space="preserve">Actualizado a los fines que este con conformidad el producto vigente </text>
  </threadedComment>
  <threadedComment ref="H12" dT="2025-06-13T19:08:00.36" personId="{67B4592F-D519-4E55-8293-2E982327AADD}" id="{6F18DA22-522A-46AE-B7CE-25EC33986365}" parentId="{A6EBF854-A96D-4535-8010-0466D128BDA0}">
    <text>Gracias</text>
  </threadedComment>
  <threadedComment ref="L15" dT="2025-06-16T13:33:19.37" personId="{ECF5E878-3D10-4128-8A63-D839773BB4A1}" id="{66FF939B-E8B7-4142-84AD-25E08F244AA8}" done="1">
    <text xml:space="preserve">Actualizado agregada la actividad vigente y código vigente de este producto 
 Dado que no se confirmo si sería elimmada.  </text>
  </threadedComment>
  <threadedComment ref="L15" dT="2025-06-16T18:58:50.98" personId="{7921564A-C980-4DDF-AE7E-CA19B9E48DF9}" id="{DD4C059F-682A-4D9E-A354-C3CEFB23001E}" parentId="{66FF939B-E8B7-4142-84AD-25E08F244AA8}">
    <text xml:space="preserve">Es la misma actividad, de Dirección y Coordinación que tiene reajustada la redacción según la reformulación </text>
  </threadedComment>
  <threadedComment ref="L16" dT="2025-06-16T14:14:10.31" personId="{ECF5E878-3D10-4128-8A63-D839773BB4A1}" id="{F9E7ED5A-A168-4847-83F5-603314EFBD7F}" done="1">
    <text>Ajustada dado que  al actividad vigente dado que tenia la misma esencia y el mismo código, en caso que querer eliminarla favor indicarlo en la columna de comentarios . 
Adjunto una propuesta para resumirla dado que el nombre de la actividad es un poco extenso: Fortalecimiento del Sistema de Protección y la gobernanza territorial para coordinar sectores en la prevención y atención de uniones tempranas y embarazo adolescente.</text>
  </threadedComment>
  <threadedComment ref="L16" dT="2025-06-16T19:02:04.06" personId="{7921564A-C980-4DDF-AE7E-CA19B9E48DF9}" id="{8A40003E-31C8-4F04-A5AE-4B417645147B}" parentId="{F9E7ED5A-A168-4847-83F5-603314EFBD7F}">
    <text xml:space="preserve">Se mantiene la actividad con ciertos cambios en la redacción. Ya fue ajustada según se propone. </text>
  </threadedComment>
  <threadedComment ref="N16" dT="2025-06-17T14:37:37.11" personId="{E9EDD7D2-BD04-4E4B-9DF3-6C72A8B3419F}" id="{513D7AF2-7A8E-4AF7-AD5E-DAF94199E1B0}" done="1">
    <text>Este clasificador funcional ha sido definido en base a que las principales acciones dentro del alcance de las actividades se alinean también al alcance del clasificador mismo, en el cual se contemplan: 1. Leyes y normativas que garanticen el ejercicio de los derechos sexuales y derechos reproductivos de las personas, 2. Diseño de Planes Nacionales e Interinstitucionales de igualdad y equidad de género, 3. Programas para la sensibilización y capacitación en cultura de igualdad en las escuelas y centros educativos, y 4. Formaciones y sensibilizaciones para transversalizar, promover y garantizar la igualdad de género en servicios a la ciudadanía incluyendo salud, educación, seguridad, entre otras.</text>
  </threadedComment>
  <threadedComment ref="L17" dT="2025-06-16T14:28:24.53" personId="{ECF5E878-3D10-4128-8A63-D839773BB4A1}" id="{3B9383D3-371D-4664-9C64-762881111986}" done="1">
    <text xml:space="preserve">ajustado según el nombre que se encuentra en el sistema, dado que la variación era leve y el código 0004 era mismo. Favor confirmar si permanecerá </text>
  </threadedComment>
  <threadedComment ref="L17" dT="2025-06-16T19:06:49.30" personId="{7921564A-C980-4DDF-AE7E-CA19B9E48DF9}" id="{92F891DA-2003-44F8-B9B7-959F94497FEF}" parentId="{3B9383D3-371D-4664-9C64-762881111986}">
    <text>Esta actividad es similar a la vigente, sin embargo cambió su redacción. Ya la he reajustado nuevamente.</text>
  </threadedComment>
  <threadedComment ref="H18" dT="2025-06-16T14:45:12.41" personId="{ECF5E878-3D10-4128-8A63-D839773BB4A1}" id="{4CBFFC21-DE9A-4CB6-A84C-885773E4030F}" done="1">
    <text>Este programa se parece al 08 - Niñas, niños y adolescentes incorporados a programas y actividades culturales, deportivas, de ocio y esparcimiento para el desarrollo de habilidades sociales y proyectos de vida alternativos. 
Favor confirmar si el producto si el producto cambiará?
Si la respuesta es afirmativa ¿ las actividades que tenia este producto permanecerán?
Si al respuesta es negativa favor y el producto 08 permanecerá vigente favor colocarlos en la matriz con las actividades correspondiente</text>
  </threadedComment>
  <threadedComment ref="H18" dT="2025-06-16T19:11:06.81" personId="{7921564A-C980-4DDF-AE7E-CA19B9E48DF9}" id="{70CE6C77-F16B-42A1-A6A9-347F67B90634}" parentId="{4CBFFC21-DE9A-4CB6-A84C-885773E4030F}">
    <text xml:space="preserve">El producto en esencia es el mismo, sin embargo varía la redacción, por lo que debe tomarse en cuenta esta propuesta re reajuste, considerando también as actividades. </text>
  </threadedComment>
  <threadedComment ref="L21" dT="2025-06-16T13:40:47.98" personId="{ECF5E878-3D10-4128-8A63-D839773BB4A1}" id="{1A2E3907-8B7F-43A7-8442-19BD95F17342}" done="1">
    <text>En la estructura vigente este producto cuenta con las siguiente actividades: 0001 - Diseño e implementación de programas dirigidos a NNA con actividades culturales, de recreación y/o esparcimiento en las comunidades de los municipios priorizados y 0002 - Diseño e implementación de programas de empoderamiento, desarrollo de habilidades sociales y proyectos de vida alternativos con los y las adolescentes en las comunidades de los municipios priorizados, en este matriz no se registran ¿ Serán eliminadas? favor indicarlos</text>
  </threadedComment>
  <threadedComment ref="L21" dT="2025-06-16T19:11:51.78" personId="{7921564A-C980-4DDF-AE7E-CA19B9E48DF9}" id="{2711DEA2-39E4-4C61-84D4-767945348936}" parentId="{1A2E3907-8B7F-43A7-8442-19BD95F17342}">
    <text xml:space="preserve">Estas actividades se reajustan tal cual están planteadas en este cuadro. </text>
  </threadedComment>
  <threadedComment ref="H23" dT="2025-06-12T18:16:39.37" personId="{ECF5E878-3D10-4128-8A63-D839773BB4A1}" id="{7B3061BC-FC8F-4EB4-8D3E-2A45A692F8CE}" done="1">
    <text xml:space="preserve">Confirmar si este producto es nuevo si es el mismo vigente dado que se vislumbra pequeñas diferencias en la narrativa a modo de ejemplo el vigente o registrado en el sistema es:  09 - Padres, madres y/o tutores reciben sensibilización, capacitación y acompañamiento en habilidades parentales, crianza positiva y otras intervenciones a través de programas de apoyo sociofamiliar </text>
  </threadedComment>
  <threadedComment ref="H23" dT="2025-06-13T19:08:27.22" personId="{67B4592F-D519-4E55-8293-2E982327AADD}" id="{0D88B750-6F5F-4E91-9FEF-3745688EAA10}" parentId="{7B3061BC-FC8F-4EB4-8D3E-2A45A692F8CE}">
    <text>Está reformulado</text>
  </threadedComment>
  <threadedComment ref="H23" dT="2025-06-16T13:53:19.11" personId="{ECF5E878-3D10-4128-8A63-D839773BB4A1}" id="{5379A975-5C45-4BC1-9961-6A3FD28B3721}" parentId="{7B3061BC-FC8F-4EB4-8D3E-2A45A692F8CE}">
    <text xml:space="preserve">y las actividades que anteriormente tenia este productos ¿ se eliminarán? en caso de la respuesta ser afirmativa favor indicarlo en la columna de comentarios y en caso que no sean eliminadas favor agregar </text>
  </threadedComment>
  <threadedComment ref="H23" dT="2025-06-16T19:13:07.81" personId="{7921564A-C980-4DDF-AE7E-CA19B9E48DF9}" id="{97B56F55-A418-4E56-B94F-CA787D652800}" parentId="{7B3061BC-FC8F-4EB4-8D3E-2A45A692F8CE}">
    <text>Las actividades están reformuladas</text>
  </threadedComment>
  <threadedComment ref="H28" dT="2025-06-16T13:37:51.84" personId="{ECF5E878-3D10-4128-8A63-D839773BB4A1}" id="{192CFB2E-21C4-4C24-8844-859AC70A1CE6}" done="1">
    <text>En la actualidad no se encuentra el producto 07 - Niñas, niños y adolescentes participan de programas de educación integral en sexualidad en el contexto comunitario, ¿ Será eliminado? favor indicarlo de igual manera la actividad que este incluye: 0001 - Diseño e implementación de programas de educación integral en sexualidad a NNA en el contexto comunitario</text>
  </threadedComment>
  <threadedComment ref="H28" dT="2025-06-16T19:10:08.78" personId="{7921564A-C980-4DDF-AE7E-CA19B9E48DF9}" id="{1E190450-2769-43D7-86B2-246D240EB627}" parentId="{192CFB2E-21C4-4C24-8844-859AC70A1CE6}">
    <text xml:space="preserve">En esencia es el mismo producto, pero la redacción fue ajustada. Las actividades también fueron reajustadas según se reformuló, por lo que se deben tomar en cuenta las propuestas en esta matriz. </text>
  </threadedComment>
</ThreadedComments>
</file>

<file path=xl/threadedComments/threadedComment28.xml><?xml version="1.0" encoding="utf-8"?>
<ThreadedComments xmlns="http://schemas.microsoft.com/office/spreadsheetml/2018/threadedcomments" xmlns:x="http://schemas.openxmlformats.org/spreadsheetml/2006/main">
  <threadedComment ref="H12" dT="2025-06-16T15:13:56.90" personId="{ECF5E878-3D10-4128-8A63-D839773BB4A1}" id="{2FF03D4B-98AD-4041-BCB9-834802942E3B}" done="1">
    <text xml:space="preserve">En la actualidad el producto vigente es: 02 - Jóvenes de hogares participantes reciben orientación en temas de salud sexual reproductiva integral y prevención de uniones tempranas para la reducción de embarazos en adolescentes ¿ será eliminado el producto vigente?  las actividades que tiene este producto también serán elimanadas? </text>
  </threadedComment>
  <threadedComment ref="H12" dT="2025-06-16T20:25:43.96" personId="{67B4592F-D519-4E55-8293-2E982327AADD}" id="{B764A6B0-5CBF-476D-A606-12F8F2911787}" parentId="{2FF03D4B-98AD-4041-BCB9-834802942E3B}">
    <text>Eliminado el producto vigente, lo coloqué en comentarios</text>
  </threadedComment>
  <threadedComment ref="N15" dT="2025-06-16T15:26:58.62" personId="{ECF5E878-3D10-4128-8A63-D839773BB4A1}" id="{501A3DA5-2260-46C6-8BAB-28D7EE289526}" done="1">
    <text>Incluye: Proceso de formación, capacitación y sensibilización sobre salud sexual y reproductiva</text>
  </threadedComment>
  <threadedComment ref="N15" dT="2025-06-16T20:26:17.43" personId="{67B4592F-D519-4E55-8293-2E982327AADD}" id="{525758D3-7AFF-453B-B617-A19DAC150186}" parentId="{501A3DA5-2260-46C6-8BAB-28D7EE289526}">
    <text>Los programas de ESI son mas amplios que SSR</text>
  </threadedComment>
  <threadedComment ref="N15" dT="2025-06-17T19:13:11.05" personId="{54189936-9A80-403D-B6A7-9B26322563D3}" id="{FFF11E0D-E236-48CB-8018-6B3F0D33A6FE}" parentId="{501A3DA5-2260-46C6-8BAB-28D7EE289526}">
    <text>Mantener el que tiene actualmente (4.6.03).</text>
  </threadedComment>
  <threadedComment ref="O15" dT="2025-06-16T15:29:07.84" personId="{ECF5E878-3D10-4128-8A63-D839773BB4A1}" id="{9EE5E8B4-0061-4F03-A516-052C7EBA3088}" done="1">
    <text xml:space="preserve">Esta capacitación o servicios ser darán a nviel nacional? provincial o en solo en las provincias perteneciente al gran Santo Domingo? la geográfica deber ser colocada según el lugar que serán o se recibirán los referidos servicios </text>
  </threadedComment>
  <threadedComment ref="O15" dT="2025-06-16T20:37:02.79" personId="{67B4592F-D519-4E55-8293-2E982327AADD}" id="{DA73269C-D55F-4DBC-AEDC-F7ACCBFE86C7}" parentId="{9EE5E8B4-0061-4F03-A516-052C7EBA3088}">
    <text>Es a nivel nacional</text>
  </threadedComment>
  <threadedComment ref="H16" dT="2025-06-16T15:23:14.75" personId="{ECF5E878-3D10-4128-8A63-D839773BB4A1}" id="{BF8729AE-E5FE-46C1-94FF-CBC65AA452CF}" done="1">
    <text xml:space="preserve">Recomendamos la modificaciónd del referido producto dado que tiene 6 público y brinda: capacitación, acompañaminto, creación de entorno, fortalecimiento de habilidade: 
´Propuesta: Padres y madres y lideres comunitarios reciben capacitación en crianza positiva. </text>
  </threadedComment>
  <threadedComment ref="H16" dT="2025-06-16T20:38:04.75" personId="{67B4592F-D519-4E55-8293-2E982327AADD}" id="{F590311A-B7AD-4E3E-A274-83B521CE0D2D}" parentId="{BF8729AE-E5FE-46C1-94FF-CBC65AA452CF}">
    <text>Este producto es un espejo del que tiene CONANI y el que tiene MMujer. Se acogió la recomendación del consultor Gómez</text>
  </threadedComment>
  <threadedComment ref="L19" dT="2025-06-12T13:07:07.78" personId="{ECF5E878-3D10-4128-8A63-D839773BB4A1}" id="{37B9B20B-7047-4E5C-B6BA-D3410BDC99EF}" done="1">
    <text xml:space="preserve">Las actividades son subprocesos: Gestión de la capacitación y acompañamiento en capacitación y acompañamiento de la crianza positiva. </text>
  </threadedComment>
  <threadedComment ref="L19" dT="2025-06-13T19:42:45.32" personId="{67B4592F-D519-4E55-8293-2E982327AADD}" id="{F0C938F8-4E11-4242-A14A-A2B6C8B53E76}" parentId="{37B9B20B-7047-4E5C-B6BA-D3410BDC99EF}">
    <text>Modificado</text>
  </threadedComment>
</ThreadedComments>
</file>

<file path=xl/threadedComments/threadedComment29.xml><?xml version="1.0" encoding="utf-8"?>
<ThreadedComments xmlns="http://schemas.microsoft.com/office/spreadsheetml/2018/threadedcomments" xmlns:x="http://schemas.openxmlformats.org/spreadsheetml/2006/main">
  <threadedComment ref="O11" dT="2025-06-16T13:18:29.76" personId="{ECF5E878-3D10-4128-8A63-D839773BB4A1}" id="{521A8335-14AC-485D-92E2-0A5A3076E0C7}" done="1">
    <text>No puede ir en No clasificado, se debe colocar la geográfica del municipios o provincias donde se realizarán estas acciones. Y en caso que esta actividad se beneficien Adolescente de todo el país la clasificación debe ser 98.99.9999 - NACIONAL, consultar el clasificador geográfico y colocara según corresponda. si el varias provincias multiprovincial etc...</text>
  </threadedComment>
  <threadedComment ref="O11" dT="2025-06-16T20:43:00.18" personId="{67B4592F-D519-4E55-8293-2E982327AADD}" id="{3A0FA45C-A731-4497-AC37-A7026760AE5D}" parentId="{521A8335-14AC-485D-92E2-0A5A3076E0C7}">
    <text>Modificado</text>
  </threadedComment>
  <threadedComment ref="O15" dT="2025-06-16T13:18:29.76" personId="{ECF5E878-3D10-4128-8A63-D839773BB4A1}" id="{E4D57FE3-D08E-472E-8F48-FE60BE6E966C}" done="1">
    <text>No puede ir en No clasificado, se debe colocar la geográfica del municipios o provincias donde se realizarán estas acciones. Y en caso que esta actividad se beneficien Adolescente de todo el país la clasificación debe ser 98.99.9999 - NACIONAL, consultar el clasificador geográfico y colocara según corresponda. si el varias provincias multiprovincial etc...</text>
  </threadedComment>
  <threadedComment ref="O15" dT="2025-06-16T20:43:00.18" personId="{67B4592F-D519-4E55-8293-2E982327AADD}" id="{8F6C4AC0-CB20-4221-9323-AF5A0689E161}" parentId="{E4D57FE3-D08E-472E-8F48-FE60BE6E966C}">
    <text>Modificado</text>
  </threadedComment>
  <threadedComment ref="O16" dT="2025-06-16T13:21:36.66" personId="{ECF5E878-3D10-4128-8A63-D839773BB4A1}" id="{5434336D-ED33-43BB-AA22-87D5B356587A}" done="1">
    <text>Los no CLASIFICADO en la geográfica son utilizado en en programa 96-Amortización de la Deuda Pública</text>
  </threadedComment>
  <threadedComment ref="O16" dT="2025-06-16T20:39:16.20" personId="{67B4592F-D519-4E55-8293-2E982327AADD}" id="{21399FD8-D37C-431E-B5E3-6828D6370F4A}" parentId="{5434336D-ED33-43BB-AA22-87D5B356587A}">
    <text>Entendido</text>
  </threadedComment>
</ThreadedComments>
</file>

<file path=xl/threadedComments/threadedComment3.xml><?xml version="1.0" encoding="utf-8"?>
<ThreadedComments xmlns="http://schemas.microsoft.com/office/spreadsheetml/2018/threadedcomments" xmlns:x="http://schemas.openxmlformats.org/spreadsheetml/2006/main">
  <threadedComment ref="B4" dT="2025-05-01T19:30:14.74" personId="{54189936-9A80-403D-B6A7-9B26322563D3}" id="{11BE976A-B429-4805-B8F0-D272674522B7}" done="1">
    <text>No se incluyó ningún factor específico del factor causal “Iniciación sexual temprana”.</text>
  </threadedComment>
  <threadedComment ref="B4" dT="2025-05-02T13:24:47.74" personId="{67B4592F-D519-4E55-8293-2E982327AADD}" id="{44A98356-7040-4614-BEDC-CE0B4D44A91F}" parentId="{11BE976A-B429-4805-B8F0-D272674522B7}">
    <text xml:space="preserve">Lo tenemos, podríamos incluirlo, sin embargo, no constituye camino causal crítico y tiene efecto indirecto. </text>
  </threadedComment>
  <threadedComment ref="B4" dT="2025-05-08T02:31:20.64" personId="{67B4592F-D519-4E55-8293-2E982327AADD}" id="{1C76D7F1-D8B4-47C5-AA93-C8E7C8785231}" parentId="{11BE976A-B429-4805-B8F0-D272674522B7}">
    <text>Incluido al final</text>
  </threadedComment>
  <threadedComment ref="D4" dT="2025-05-01T14:46:59.97" personId="{54189936-9A80-403D-B6A7-9B26322563D3}" id="{E56A05AE-64BF-48A2-BBA8-4C041D74BF7D}" done="1">
    <text>Deben definir la relación causal entre el factor específico y el factor causal y colocar el enunciado correspondiente. La información adicional pónganla en los campos correspondientes más adelante.</text>
  </threadedComment>
  <threadedComment ref="D4" dT="2025-05-01T18:13:14.58" personId="{54189936-9A80-403D-B6A7-9B26322563D3}" id="{C0566804-584D-4EB1-B26D-89D42D736AF6}" parentId="{E56A05AE-64BF-48A2-BBA8-4C041D74BF7D}">
    <text>Estos enunciados deben ir separados para cada factor específico.</text>
  </threadedComment>
  <threadedComment ref="D4" dT="2025-05-08T02:37:54.22" personId="{67B4592F-D519-4E55-8293-2E982327AADD}" id="{1F3F1F7A-5784-43D6-A7E1-F58CCE15711B}" parentId="{E56A05AE-64BF-48A2-BBA8-4C041D74BF7D}">
    <text>Listo</text>
  </threadedComment>
  <threadedComment ref="M4" dT="2025-05-01T18:43:33.37" personId="{54189936-9A80-403D-B6A7-9B26322563D3}" id="{BF05F86D-8A2F-46B9-AD36-D305C9FAE82C}" done="1">
    <text>Unir los factores específicos que se miden con un mismo indicador, en lugar de repetir los indicadores.</text>
  </threadedComment>
  <threadedComment ref="M4" dT="2025-05-23T03:52:10.00" personId="{67B4592F-D519-4E55-8293-2E982327AADD}" id="{B00C8336-3311-44E1-BBC2-F23D54BE948E}" parentId="{BF05F86D-8A2F-46B9-AD36-D305C9FAE82C}">
    <text>Bien</text>
  </threadedComment>
  <threadedComment ref="S4" dT="2025-05-01T19:40:23.22" personId="{54189936-9A80-403D-B6A7-9B26322563D3}" id="{71D4E917-A029-469C-8396-FC6E355F5B8E}" done="1">
    <text>Colocar Sí o No en todos los factores específicos.</text>
  </threadedComment>
  <threadedComment ref="S4" dT="2025-05-23T03:52:46.71" personId="{67B4592F-D519-4E55-8293-2E982327AADD}" id="{EB17C1DA-37DB-43C6-9A37-4B48EE56B301}" parentId="{71D4E917-A029-469C-8396-FC6E355F5B8E}">
    <text>Listo</text>
  </threadedComment>
  <threadedComment ref="Q5" dT="2025-05-01T14:45:10.43" personId="{54189936-9A80-403D-B6A7-9B26322563D3}" id="{C036E698-D310-4406-A5F3-476C034DA7DE}" done="1">
    <text>Falta el enlace de la estadística.</text>
  </threadedComment>
  <threadedComment ref="Q5" dT="2025-05-23T04:08:22.32" personId="{67B4592F-D519-4E55-8293-2E982327AADD}" id="{F92CE402-8D23-451C-9EB1-03AF17DF6351}" parentId="{C036E698-D310-4406-A5F3-476C034DA7DE}">
    <text>Listo</text>
  </threadedComment>
  <threadedComment ref="D6" dT="2025-05-01T18:17:55.71" personId="{54189936-9A80-403D-B6A7-9B26322563D3}" id="{C54C4D3F-5055-45A1-A97C-3CCC11F7CB04}" done="1">
    <text>Desagregar las relaciones causales por factor específico, el resto de la información puede incluirse en otros campos.
Por ejemplo:
“La validación comunitaria de la maternidad adolescente y uniones tempranas como rito de paso a la adultez perpetúa las normas sociales y patrones culturales nocivos”.
“La presión familiar para unirse o casarse ante un embarazo normaliza las uniones tempranas”.</text>
  </threadedComment>
  <threadedComment ref="D6" dT="2025-05-08T02:34:09.71" personId="{67B4592F-D519-4E55-8293-2E982327AADD}" id="{BDEBAAA6-721B-419D-BA85-0706179139C3}" parentId="{C54C4D3F-5055-45A1-A97C-3CCC11F7CB04}">
    <text>Listo</text>
  </threadedComment>
  <threadedComment ref="D6" dT="2025-05-12T18:31:14.32" personId="{54189936-9A80-403D-B6A7-9B26322563D3}" id="{C0C5E5B7-2590-4BD5-945F-4EE6F5593CFB}" parentId="{C54C4D3F-5055-45A1-A97C-3CCC11F7CB04}">
    <text>La relación causal en este caso es: el factor específico causa/provoca/empeora/mejora/etc. el factor causal.
Lo están poniendo al revés.</text>
  </threadedComment>
  <threadedComment ref="D6" dT="2025-05-22T20:03:10.84" personId="{67B4592F-D519-4E55-8293-2E982327AADD}" id="{98AC1986-A327-4C7F-996D-247B6F43D8EF}" parentId="{C54C4D3F-5055-45A1-A97C-3CCC11F7CB04}">
    <text>Listo</text>
  </threadedComment>
  <threadedComment ref="Q6" dT="2025-05-01T14:45:10.43" personId="{54189936-9A80-403D-B6A7-9B26322563D3}" id="{B151A8A2-9A25-4BDF-B3CB-D5D936E2EB50}" done="1">
    <text>Falta el enlace de la estadística.</text>
  </threadedComment>
  <threadedComment ref="Q6" dT="2025-05-08T02:42:07.46" personId="{67B4592F-D519-4E55-8293-2E982327AADD}" id="{F7264E15-5D47-47B6-A75B-13C90200DD76}" parentId="{B151A8A2-9A25-4BDF-B3CB-D5D936E2EB50}">
    <text>Listo</text>
  </threadedComment>
  <threadedComment ref="D7" dT="2025-05-01T18:17:55.71" personId="{54189936-9A80-403D-B6A7-9B26322563D3}" id="{98FD82EB-775B-4AAC-B6D5-0F7B84B62188}" done="1">
    <text>Desagregar las relaciones causales por factor específico, el resto de la información puede incluirse en otros campos.
Por ejemplo:
“La validación comunitaria de la maternidad adolescente y uniones tempranas como rito de paso a la adultez perpetúa las normas sociales y patrones culturales nocivos”.
“La presión familiar para unirse o casarse ante un embarazo normaliza las uniones tempranas”.</text>
  </threadedComment>
  <threadedComment ref="D7" dT="2025-05-08T02:37:39.67" personId="{67B4592F-D519-4E55-8293-2E982327AADD}" id="{C9C56D0A-66D6-48FC-AD06-A22D77D03CCF}" parentId="{98FD82EB-775B-4AAC-B6D5-0F7B84B62188}">
    <text>Listo</text>
  </threadedComment>
  <threadedComment ref="D7" dT="2025-05-12T18:31:28.41" personId="{54189936-9A80-403D-B6A7-9B26322563D3}" id="{FA767C75-81BC-4B1B-8BCC-81B04EFE8F20}" parentId="{98FD82EB-775B-4AAC-B6D5-0F7B84B62188}">
    <text>La relación causal en este caso es: el factor específico causa/provoca/empeora/mejora/etc. el factor causal.
Lo están poniendo al revés.</text>
  </threadedComment>
  <threadedComment ref="D7" dT="2025-05-23T03:56:15.44" personId="{67B4592F-D519-4E55-8293-2E982327AADD}" id="{D63956EC-6063-4C0C-BBFE-8A7A81CBB86C}" parentId="{98FD82EB-775B-4AAC-B6D5-0F7B84B62188}">
    <text>Revisado</text>
  </threadedComment>
  <threadedComment ref="M7" dT="2025-05-01T18:28:14.66" personId="{54189936-9A80-403D-B6A7-9B26322563D3}" id="{9BCA0406-BD03-498D-BE99-6555A48AF243}" done="1">
    <text>Deben especificar si este porcentaje se refiere a mujeres.</text>
  </threadedComment>
  <threadedComment ref="M7" dT="2025-05-06T04:28:10.65" personId="{67B4592F-D519-4E55-8293-2E982327AADD}" id="{897F6BA7-25E6-4621-8891-FBAB9D3FDD54}" parentId="{9BCA0406-BD03-498D-BE99-6555A48AF243}">
    <text>Así es. Aclarado</text>
  </threadedComment>
  <threadedComment ref="M7" dT="2025-05-12T18:36:56.22" personId="{54189936-9A80-403D-B6A7-9B26322563D3}" id="{97090EE4-5031-44E6-B51E-0DFF792A2C1A}" parentId="{9BCA0406-BD03-498D-BE99-6555A48AF243}">
    <text>Ajusté el nombre del indicador y la unidad de medida de la magnitud, pues es un número, no un porcentaje.</text>
  </threadedComment>
  <threadedComment ref="D8" dT="2025-05-01T18:17:55.71" personId="{54189936-9A80-403D-B6A7-9B26322563D3}" id="{B124F9EF-C6D4-45B0-973B-59DDB74534C2}" done="1">
    <text>Desagregar las relaciones causales por factor específico, el resto de la información puede incluirse en otros campos.
Por ejemplo:
“La validación comunitaria de la maternidad adolescente y uniones tempranas como rito de paso a la adultez perpetúa las normas sociales y patrones culturales nocivos”.
“La presión familiar para unirse o casarse ante un embarazo normaliza las uniones tempranas”.</text>
  </threadedComment>
  <threadedComment ref="D8" dT="2025-05-08T02:42:21.91" personId="{67B4592F-D519-4E55-8293-2E982327AADD}" id="{EAB785FC-529B-4D9B-844F-13D81C225E0E}" parentId="{B124F9EF-C6D4-45B0-973B-59DDB74534C2}">
    <text>Listo</text>
  </threadedComment>
  <threadedComment ref="K8" dT="2025-05-12T18:39:19.60" personId="{54189936-9A80-403D-B6A7-9B26322563D3}" id="{5E577349-5C89-4B7E-8101-4860434C8E4F}" done="1">
    <text>El documento dice que fue el 91%, no el 90%. Lo corregí.</text>
  </threadedComment>
  <threadedComment ref="M8" dT="2025-05-12T18:41:34.46" personId="{54189936-9A80-403D-B6A7-9B26322563D3}" id="{3F1BF969-1F6A-4390-AEC0-ACF9925DF5EB}" done="1">
    <text>Ajusté el nombre del indicador para que sea más claro.</text>
  </threadedComment>
  <threadedComment ref="Q8" dT="2025-05-01T14:45:10.43" personId="{54189936-9A80-403D-B6A7-9B26322563D3}" id="{935A9E84-7310-4076-9072-4960FE9ACEC1}" done="1">
    <text>Falta el enlace de la estadística.</text>
  </threadedComment>
  <threadedComment ref="Q8" dT="2025-05-08T02:42:53.40" personId="{67B4592F-D519-4E55-8293-2E982327AADD}" id="{DFCA7604-2676-45FE-871A-09554DC9B2F0}" parentId="{935A9E84-7310-4076-9072-4960FE9ACEC1}">
    <text>Listo</text>
  </threadedComment>
  <threadedComment ref="M9" dT="2025-05-01T18:55:33.97" personId="{54189936-9A80-403D-B6A7-9B26322563D3}" id="{8A9D93DE-8232-4116-B5F9-C451281D08F1}" done="1">
    <text>No se indica el nombre del indicador.</text>
  </threadedComment>
  <threadedComment ref="M9" dT="2025-05-08T03:04:25.69" personId="{67B4592F-D519-4E55-8293-2E982327AADD}" id="{4FB4750D-4C7B-413C-A704-1C853F0DF25F}" parentId="{8A9D93DE-8232-4116-B5F9-C451281D08F1}">
    <text>Listo</text>
  </threadedComment>
  <threadedComment ref="D10" dT="2025-05-01T18:39:44.23" personId="{54189936-9A80-403D-B6A7-9B26322563D3}" id="{93EFFF61-7D5E-4B3C-A572-A6C1EFB26381}" done="1">
    <text>Pasar esto a hallazgos y colocar el enunciado de relación causal aquí.</text>
  </threadedComment>
  <threadedComment ref="D10" dT="2025-05-08T02:44:30.54" personId="{67B4592F-D519-4E55-8293-2E982327AADD}" id="{87EF4813-6C8E-4829-A113-406D8E091E4D}" parentId="{93EFFF61-7D5E-4B3C-A572-A6C1EFB26381}">
    <text>Listo</text>
  </threadedComment>
  <threadedComment ref="D10" dT="2025-05-12T18:43:06.51" personId="{54189936-9A80-403D-B6A7-9B26322563D3}" id="{6B0F7399-AD8A-461F-B104-2494D64B5CEE}" parentId="{93EFFF61-7D5E-4B3C-A572-A6C1EFB26381}">
    <text>Este enunciado no describe la relación causal entre el factor específico y el factor causal. Deben relacionar la expulsión/exclusión con la deserción.</text>
  </threadedComment>
  <threadedComment ref="D10" dT="2025-05-12T19:00:46.76" personId="{ECF5E878-3D10-4128-8A63-D839773BB4A1}" id="{33018A35-4BCF-4040-B2DF-EBC655CC4E3C}" parentId="{93EFFF61-7D5E-4B3C-A572-A6C1EFB26381}">
    <text xml:space="preserve">Las adolescente en condición d e embarazo tiene una alta incidencia en la deserción escolar 
Las adolescente en condición d e embarazo tiene mayor probabilidades al abandono escolar  ( Embarazo en la adolescencia y su relación con la deserción escolar  publicado el 2018) no fue posible colocar el enlace. </text>
  </threadedComment>
  <threadedComment ref="D10" dT="2025-05-23T03:58:43.13" personId="{67B4592F-D519-4E55-8293-2E982327AADD}" id="{0AF6550D-4264-4BC7-90DE-AC3D523B5FF0}" parentId="{93EFFF61-7D5E-4B3C-A572-A6C1EFB26381}">
    <text>Descripción causal modificada</text>
  </threadedComment>
  <threadedComment ref="D10" dT="2025-05-26T18:37:08.81" personId="{54189936-9A80-403D-B6A7-9B26322563D3}" id="{11D2692B-B262-400C-86E4-6D084C1EDF6D}" parentId="{93EFFF61-7D5E-4B3C-A572-A6C1EFB26381}">
    <text>El factor causal específico se refiere a la exclusión o expulsión. La relación causal debe vincular esto con la deserción escolar.</text>
  </threadedComment>
  <threadedComment ref="D10" dT="2025-05-27T15:27:52.22" personId="{67B4592F-D519-4E55-8293-2E982327AADD}" id="{020D6229-4FE7-4410-802B-5EDBB5DF706A}" parentId="{93EFFF61-7D5E-4B3C-A572-A6C1EFB26381}">
    <text>Listo</text>
  </threadedComment>
  <threadedComment ref="D10" dT="2025-05-29T15:31:59.21" personId="{67B4592F-D519-4E55-8293-2E982327AADD}" id="{B4529032-EF09-4B18-9552-6D591A805471}" parentId="{93EFFF61-7D5E-4B3C-A572-A6C1EFB26381}">
    <text>Revisar de nuevo</text>
  </threadedComment>
  <threadedComment ref="J10" dT="2025-05-01T13:48:04.75" personId="{54189936-9A80-403D-B6A7-9B26322563D3}" id="{6229835B-D38C-4472-9546-ABB54CA8981B}" done="1">
    <text>Este hallazgo valida la deserción como consecuencia del embarazo, no como causa. Deben incorporar los argumentos que lo justifiquen como causa. Puede tener la dualidad de ser tanto causa como consecuencia, pero para estar como factor causal deben justificarlo como tal.</text>
  </threadedComment>
  <threadedComment ref="J10" dT="2025-05-08T01:58:05.62" personId="{67B4592F-D519-4E55-8293-2E982327AADD}" id="{072620A4-62DE-450F-93EB-0A133D2F14C2}" parentId="{6229835B-D38C-4472-9546-ABB54CA8981B}">
    <text xml:space="preserve">Revisar resumen de hallazgos donde se subraya la deserción como causa. </text>
  </threadedComment>
  <threadedComment ref="J10" dT="2025-05-08T15:34:11.46" personId="{54189936-9A80-403D-B6A7-9B26322563D3}" id="{E29BEDDD-D8C3-44A5-BFDB-4489788D6A03}" parentId="{6229835B-D38C-4472-9546-ABB54CA8981B}">
    <text>Esto valida que el embarazo es causa de la deserción. No que la deserción cause embarazo.
El modelo causal debe incluir los factores que causan o provocan el embarazo. No las consecuencias que conlleva. Esto puede mencionarse en las implicaciones para el desarrollo en la ficha de condición de interés.</text>
  </threadedComment>
  <threadedComment ref="J10" dT="2025-05-12T18:23:22.15" personId="{54189936-9A80-403D-B6A7-9B26322563D3}" id="{5F00086B-AD43-4583-AB5F-DB71EA52BA17}" parentId="{6229835B-D38C-4472-9546-ABB54CA8981B}">
    <text>Aun está pendiente revisar la evidencia que sostiene la relación causal planteada.</text>
  </threadedComment>
  <threadedComment ref="J10" dT="2025-05-22T19:04:57.96" personId="{67B4592F-D519-4E55-8293-2E982327AADD}" id="{6946AB24-26D0-4716-90E7-3D538D3F86B9}" parentId="{6229835B-D38C-4472-9546-ABB54CA8981B}">
    <text>Reformulado, revisar</text>
  </threadedComment>
  <threadedComment ref="J10" dT="2025-05-29T17:56:20.18" personId="{67B4592F-D519-4E55-8293-2E982327AADD}" id="{0B177AA3-9AB5-4565-911C-35EE19C1E83C}" parentId="{6229835B-D38C-4472-9546-ABB54CA8981B}">
    <text>Cambiamos la evidencia a otra</text>
  </threadedComment>
  <threadedComment ref="M10" dT="2025-05-26T18:48:21.45" personId="{54189936-9A80-403D-B6A7-9B26322563D3}" id="{D2A4DFF6-08E0-4237-B2B3-4015BECEF6F2}" done="1">
    <text>El nombre del indicador debe ajustarse a lo que mide precisamente, no ponerse tal cual el nombre de la tabla en el documento. Por ejemplo:
Porcentaje de mujeres de 15 a 19 que ha dado a luz alguna vez y no asiste a la escuela pero asistió
O
Porcentaje de mujeres de 15 a 19 que ha dado a luz alguna vez y abandonó la escuela</text>
  </threadedComment>
  <threadedComment ref="M10" dT="2025-05-27T15:28:45.70" personId="{67B4592F-D519-4E55-8293-2E982327AADD}" id="{7AD88E07-7AFB-408A-8C8B-9ED2F82F3809}" parentId="{D2A4DFF6-08E0-4237-B2B3-4015BECEF6F2}">
    <text>Listo</text>
  </threadedComment>
  <threadedComment ref="N10" dT="2025-05-12T18:54:51.07" personId="{54189936-9A80-403D-B6A7-9B26322563D3}" id="{9210E8CF-1E16-4DA5-A777-4C67622E3F48}" done="1">
    <text>Indiquen en qué parte del documento está esta información, pues no puede localizarlo.</text>
  </threadedComment>
  <threadedComment ref="N10" dT="2025-05-23T03:24:26.06" personId="{67B4592F-D519-4E55-8293-2E982327AADD}" id="{03F57F95-E456-4FBE-978C-44442BD73CC0}" parentId="{9210E8CF-1E16-4DA5-A777-4C67622E3F48}">
    <text>Modifiqué el indicador</text>
  </threadedComment>
  <threadedComment ref="Q10" dT="2025-05-01T14:45:10.43" personId="{54189936-9A80-403D-B6A7-9B26322563D3}" id="{654106E5-78C2-4432-A9CF-031EF88461F7}" done="1">
    <text>Falta el enlace de la estadística.</text>
  </threadedComment>
  <threadedComment ref="Q10" dT="2025-05-08T02:46:40.58" personId="{67B4592F-D519-4E55-8293-2E982327AADD}" id="{B1A89C9D-8BA6-41CC-9DFF-377E43F5A69E}" parentId="{654106E5-78C2-4432-A9CF-031EF88461F7}">
    <text>Listo</text>
  </threadedComment>
  <threadedComment ref="D11" dT="2025-05-01T18:42:00.95" personId="{54189936-9A80-403D-B6A7-9B26322563D3}" id="{6DF33217-D780-4540-8530-FC7CAA872360}" done="1">
    <text>Pasar esto a hallazgos y colocar el enunciado de relación causal aquí.</text>
  </threadedComment>
  <threadedComment ref="D11" dT="2025-05-08T02:49:51.02" personId="{67B4592F-D519-4E55-8293-2E982327AADD}" id="{FD714934-046D-4162-AD04-7821640DBDCD}" parentId="{6DF33217-D780-4540-8530-FC7CAA872360}">
    <text>Listo</text>
  </threadedComment>
  <threadedComment ref="D11" dT="2025-05-12T18:56:04.60" personId="{54189936-9A80-403D-B6A7-9B26322563D3}" id="{C4C27998-B746-468A-A08F-DE98A159A57B}" parentId="{6DF33217-D780-4540-8530-FC7CAA872360}">
    <text>Sugiero que el enunciado sea:
La escasa aplicación de protocolos de permanencia escolar y reintegración educativa para adolescentes embarazadas o madres agrava la deserción escolar.</text>
  </threadedComment>
  <threadedComment ref="D11" dT="2025-05-22T20:06:57.54" personId="{67B4592F-D519-4E55-8293-2E982327AADD}" id="{0B22E697-A5C7-4D39-8057-60CBBFB9280C}" parentId="{6DF33217-D780-4540-8530-FC7CAA872360}">
    <text xml:space="preserve">Gracias, listo. </text>
  </threadedComment>
  <threadedComment ref="D12" dT="2025-05-01T18:44:25.01" personId="{54189936-9A80-403D-B6A7-9B26322563D3}" id="{1A8B02BB-20BF-43E3-9F6B-FF34F7211F27}" done="1">
    <text>Pasar esto a hallazgos y colocar el enunciado de relación causal aquí.</text>
  </threadedComment>
  <threadedComment ref="D12" dT="2025-05-01T18:50:38.89" personId="{54189936-9A80-403D-B6A7-9B26322563D3}" id="{40E90F0E-1C8F-4FB2-A8A8-18F1CAD73185}" parentId="{1A8B02BB-20BF-43E3-9F6B-FF34F7211F27}">
    <text>Aplica para todos</text>
  </threadedComment>
  <threadedComment ref="D12" dT="2025-05-08T02:50:46.48" personId="{67B4592F-D519-4E55-8293-2E982327AADD}" id="{30DEF32A-2DFF-495B-AFA2-10D954693303}" parentId="{1A8B02BB-20BF-43E3-9F6B-FF34F7211F27}">
    <text>Listo</text>
  </threadedComment>
  <threadedComment ref="D12" dT="2025-05-12T18:58:49.50" personId="{54189936-9A80-403D-B6A7-9B26322563D3}" id="{2A549F01-E4D0-463B-B22B-AE80752D6467}" parentId="{1A8B02BB-20BF-43E3-9F6B-FF34F7211F27}">
    <text>Sugiero que el enunciado sea:
La baja percepción del valor de la educación como proyecto de vida en contextos rurales o de pobreza constituye un factor estructural determinante de la deserción escolar en adolescentes, especialmente mujeres.</text>
  </threadedComment>
  <threadedComment ref="D12" dT="2025-05-22T20:07:46.90" personId="{67B4592F-D519-4E55-8293-2E982327AADD}" id="{551B218F-8005-45FD-9024-6CDB8BB7027E}" parentId="{1A8B02BB-20BF-43E3-9F6B-FF34F7211F27}">
    <text>Listo.</text>
  </threadedComment>
  <threadedComment ref="M12" dT="2025-05-01T18:48:45.52" personId="{54189936-9A80-403D-B6A7-9B26322563D3}" id="{2431863E-3073-49E7-B6E5-E76470DF9ECF}" done="1">
    <text>Deben especificar si este número se refiere a mujeres o al total de hembras y varones.</text>
  </threadedComment>
  <threadedComment ref="M12" dT="2025-05-08T03:01:03.16" personId="{67B4592F-D519-4E55-8293-2E982327AADD}" id="{D9218781-1DC8-497C-AF6E-697C717984ED}" parentId="{2431863E-3073-49E7-B6E5-E76470DF9ECF}">
    <text>Si, es el total</text>
  </threadedComment>
  <threadedComment ref="M12" dT="2025-05-12T19:00:39.02" personId="{54189936-9A80-403D-B6A7-9B26322563D3}" id="{CAD882E5-D8A9-4A72-A080-374A63E183A8}" parentId="{2431863E-3073-49E7-B6E5-E76470DF9ECF}">
    <text>Si los 24,100 son por un motivo específico, deben aclararlo en el nombre del indicador. Si no lo son, entonces quitar la parte que pone “según motivo”.</text>
  </threadedComment>
  <threadedComment ref="M12" dT="2025-05-23T03:20:58.38" personId="{67B4592F-D519-4E55-8293-2E982327AADD}" id="{A2AA9D39-765A-4111-B785-BAFA8DA7B3FA}" parentId="{2431863E-3073-49E7-B6E5-E76470DF9ECF}">
    <text>Listo</text>
  </threadedComment>
  <threadedComment ref="M13" dT="2025-05-01T19:10:16.82" personId="{54189936-9A80-403D-B6A7-9B26322563D3}" id="{D67A7074-05DE-4AFB-AFCD-27A763E791B7}" done="1">
    <text>Esto no es un indicador.</text>
  </threadedComment>
  <threadedComment ref="M13" dT="2025-05-23T03:59:55.53" personId="{67B4592F-D519-4E55-8293-2E982327AADD}" id="{BA0C5A95-C12B-495C-ADED-2211E18CD6D1}" parentId="{D67A7074-05DE-4AFB-AFCD-27A763E791B7}">
    <text>Revisar si este que integré podría funcionar. Sino, no estaría disponible</text>
  </threadedComment>
  <threadedComment ref="M13" dT="2025-05-26T18:49:36.22" personId="{54189936-9A80-403D-B6A7-9B26322563D3}" id="{5A31EAF7-5053-4BD3-8B4D-0DA4200AB4C6}" parentId="{D67A7074-05DE-4AFB-AFCD-27A763E791B7}">
    <text>Tampoco es un indicador.</text>
  </threadedComment>
  <threadedComment ref="M13" dT="2025-05-28T18:06:58.74" personId="{67B4592F-D519-4E55-8293-2E982327AADD}" id="{88EF017B-BEF6-4612-9C38-FCAFC388C608}" parentId="{D67A7074-05DE-4AFB-AFCD-27A763E791B7}">
    <text>Revisar</text>
  </threadedComment>
  <threadedComment ref="M13" dT="2025-05-29T23:51:38.74" personId="{67B4592F-D519-4E55-8293-2E982327AADD}" id="{6C0934D9-B9CF-42CE-9FA3-3BCF1ACB1A50}" parentId="{D67A7074-05DE-4AFB-AFCD-27A763E791B7}">
    <text>Lo estoy expresando en indicador binario categorico</text>
  </threadedComment>
  <threadedComment ref="M13" dT="2025-06-09T14:02:54.42" personId="{54189936-9A80-403D-B6A7-9B26322563D3}" id="{7CE8E418-E249-4AAA-BCA4-1666C5619A3C}" parentId="{D67A7074-05DE-4AFB-AFCD-27A763E791B7}">
    <text>Una dummy sería sí o no. En este caso, como es 0, sería no. Pero el nombre del indicador "grado" infiere un proceso gradual como implementación, por ejemplo. Por lo que sugiere un porcentaje, más que una variable binaria.
Además, las dummy se usan más bien para variables, no para indicadores.
Adicionalmente, sobre la fuente de la información, creo que ese documento se refiere a la construcción de un indicador de este tipo, más no es una fuente de estadística dado que no existe.
Incorporé esto en el campo de observaciones y dejé el indicador como no disponible.</text>
  </threadedComment>
  <threadedComment ref="M14" dT="2025-05-01T19:14:23.30" personId="{54189936-9A80-403D-B6A7-9B26322563D3}" id="{6C7E78B8-E031-4F93-9E3A-85B6C2F0A4BC}" done="1">
    <text>¿No hay algún indicador que mida o aproxime este factor?</text>
  </threadedComment>
  <threadedComment ref="M14" dT="2025-05-06T04:30:21.53" personId="{67B4592F-D519-4E55-8293-2E982327AADD}" id="{761379BB-36F1-422E-BEB5-777C78BFAE03}" parentId="{6C7E78B8-E031-4F93-9E3A-85B6C2F0A4BC}">
    <text>No, estamos indagando qué podría vincularse indirectamente como factor</text>
  </threadedComment>
  <threadedComment ref="M14" dT="2025-05-23T04:00:15.27" personId="{67B4592F-D519-4E55-8293-2E982327AADD}" id="{D38A485E-7858-4831-AB15-A10D3681A3C3}" parentId="{6C7E78B8-E031-4F93-9E3A-85B6C2F0A4BC}">
    <text xml:space="preserve">No disponible. No contamos con información al respecto. </text>
  </threadedComment>
  <threadedComment ref="N15" dT="2025-05-01T19:15:09.99" personId="{54189936-9A80-403D-B6A7-9B26322563D3}" id="{BF0CEBA5-E09D-49AF-A825-30B22904AD42}" done="1">
    <text>Falta la magnitud del indicador.</text>
  </threadedComment>
  <threadedComment ref="N15" dT="2025-05-23T04:00:25.32" personId="{67B4592F-D519-4E55-8293-2E982327AADD}" id="{0C8B0491-4704-4622-8194-F4B89FD26848}" parentId="{BF0CEBA5-E09D-49AF-A825-30B22904AD42}">
    <text>No disponible</text>
  </threadedComment>
  <threadedComment ref="Q15" dT="2025-05-01T14:45:10.43" personId="{54189936-9A80-403D-B6A7-9B26322563D3}" id="{D091B7AF-B6C1-47B7-B9E7-C6741C401D75}" done="1">
    <text>Falta el enlace de la estadística.</text>
  </threadedComment>
  <threadedComment ref="Q15" dT="2025-05-23T04:00:33.77" personId="{67B4592F-D519-4E55-8293-2E982327AADD}" id="{380D5CBF-1CD6-45FB-8200-31D09028D5D0}" parentId="{D091B7AF-B6C1-47B7-B9E7-C6741C401D75}">
    <text>No disponible</text>
  </threadedComment>
  <threadedComment ref="D16" dT="2025-06-09T14:47:00.61" personId="{54189936-9A80-403D-B6A7-9B26322563D3}" id="{405560E7-6CC0-4800-91E8-E40675FB7567}" done="1">
    <text>Este enunciado invierte el orden que debe haber en la relación causal entre en factor especifico y el causal.</text>
  </threadedComment>
  <threadedComment ref="N16" dT="2025-05-01T19:15:09.99" personId="{54189936-9A80-403D-B6A7-9B26322563D3}" id="{7C96C0B6-9259-47A1-B00A-CD447F7C60A8}" done="1">
    <text>Falta la magnitud del indicador.</text>
  </threadedComment>
  <threadedComment ref="N16" dT="2025-05-23T04:08:09.04" personId="{67B4592F-D519-4E55-8293-2E982327AADD}" id="{029B927C-8C42-4001-97FA-1CC443A17A91}" parentId="{7C96C0B6-9259-47A1-B00A-CD447F7C60A8}">
    <text>Listo</text>
  </threadedComment>
  <threadedComment ref="Q16" dT="2025-05-01T14:45:10.43" personId="{54189936-9A80-403D-B6A7-9B26322563D3}" id="{C782B466-0411-467C-8BFF-B42D18ABD281}" done="1">
    <text>Falta el enlace de la estadística.</text>
  </threadedComment>
  <threadedComment ref="Q16" dT="2025-05-23T04:08:22.32" personId="{67B4592F-D519-4E55-8293-2E982327AADD}" id="{79B9DCB8-8543-4C4A-A812-BFB734ACE618}" parentId="{C782B466-0411-467C-8BFF-B42D18ABD281}">
    <text>Listo</text>
  </threadedComment>
  <threadedComment ref="C17" dT="2025-05-06T13:53:57.10" personId="{ECF5E878-3D10-4128-8A63-D839773BB4A1}" id="{2B0548A7-738C-408D-9A84-B0053F5016A0}" done="1">
    <text xml:space="preserve">Me parece que el concepto de servicios diferenciados es muy amplio,  recomendaría la expresión servicios diferenciados orientados a la educación sexual, o mitigación de los abusos sexuales, algún servicio que vara orientado a la condición de interés dado    " Servicios de salud reproductiva ". a los fines </text>
  </threadedComment>
  <threadedComment ref="C17" dT="2025-05-08T02:55:32.43" personId="{67B4592F-D519-4E55-8293-2E982327AADD}" id="{FAA2798E-852B-44F4-B577-EB946A28B0E5}" parentId="{2B0548A7-738C-408D-9A84-B0053F5016A0}">
    <text>Acotado a salud sexual y reproductiva</text>
  </threadedComment>
  <threadedComment ref="M17" dT="2025-05-01T19:16:31.93" personId="{54189936-9A80-403D-B6A7-9B26322563D3}" id="{54BCE5DD-B4CA-486C-8A8F-B16BC2A65D54}" done="1">
    <text>Usar 1 línea para cada indicador.</text>
  </threadedComment>
  <threadedComment ref="M17" dT="2025-05-23T04:12:10.29" personId="{67B4592F-D519-4E55-8293-2E982327AADD}" id="{1E7E4EDE-6E4D-4444-885A-8FB4EF64C4BB}" parentId="{54BCE5DD-B4CA-486C-8A8F-B16BC2A65D54}">
    <text>Listo</text>
  </threadedComment>
  <threadedComment ref="M17" dT="2025-05-26T18:50:24.57" personId="{54189936-9A80-403D-B6A7-9B26322563D3}" id="{0F2351F5-2570-43EA-A7F0-C12023F3B814}" parentId="{54BCE5DD-B4CA-486C-8A8F-B16BC2A65D54}">
    <text>Este en el contenido de la tabla, que incluye varios indicadores. Por lo que veo, según la magnitud que colocaron, el indicador sería:
Porcentaje de mujeres de 15 a 19 años de edad que están actualmente casadas o unidas con necesidades de planificación familiar insatisfechas o satisfechas
O
Porcentaje de mujeres de 15 a 19 años de edad que están actualmente casadas o unidas con necesidades de planificación familiar</text>
  </threadedComment>
  <threadedComment ref="M17" dT="2025-05-27T15:29:36.54" personId="{67B4592F-D519-4E55-8293-2E982327AADD}" id="{DA387CFA-92FD-475F-9D8A-69F5532FA4FB}" parentId="{54BCE5DD-B4CA-486C-8A8F-B16BC2A65D54}">
    <text>Listo</text>
  </threadedComment>
  <threadedComment ref="N17" dT="2025-05-01T19:15:09.99" personId="{54189936-9A80-403D-B6A7-9B26322563D3}" id="{4BAB0D02-CA22-4BEF-BB8F-56F3E79C46D6}" done="1">
    <text>Falta la magnitud del indicador.</text>
  </threadedComment>
  <threadedComment ref="N17" dT="2025-05-23T04:12:19.67" personId="{67B4592F-D519-4E55-8293-2E982327AADD}" id="{D67A7891-A599-4D13-8252-200C0C2F4F36}" parentId="{4BAB0D02-CA22-4BEF-BB8F-56F3E79C46D6}">
    <text>Listo</text>
  </threadedComment>
  <threadedComment ref="Q17" dT="2025-05-01T14:45:10.43" personId="{54189936-9A80-403D-B6A7-9B26322563D3}" id="{7325E639-FC64-4A96-8E8D-B904BDA49FEA}" done="1">
    <text>Falta el enlace de la estadística.</text>
  </threadedComment>
  <threadedComment ref="Q17" dT="2025-05-23T04:08:22.32" personId="{67B4592F-D519-4E55-8293-2E982327AADD}" id="{BD7BDAF0-E3BC-40DE-9591-F83A84EFB62A}" parentId="{7325E639-FC64-4A96-8E8D-B904BDA49FEA}">
    <text>Listo</text>
  </threadedComment>
  <threadedComment ref="M18" dT="2025-05-01T19:17:32.92" personId="{54189936-9A80-403D-B6A7-9B26322563D3}" id="{F3FCD51D-9E1F-4F67-92C5-38C4E9FEDF9C}" done="1">
    <text>Este enunciado no se corresponde a un indicador. Puede modificarse.</text>
  </threadedComment>
  <threadedComment ref="M18" dT="2025-05-23T04:14:04.70" personId="{67B4592F-D519-4E55-8293-2E982327AADD}" id="{36F371B1-05E3-48BA-B079-F31B6C5C701A}" parentId="{F3FCD51D-9E1F-4F67-92C5-38C4E9FEDF9C}">
    <text xml:space="preserve">Revisar </text>
  </threadedComment>
  <threadedComment ref="Q18" dT="2025-05-01T14:45:10.43" personId="{54189936-9A80-403D-B6A7-9B26322563D3}" id="{24FAA74C-6931-4D7F-9773-A0817A63E2FD}" done="1">
    <text>Falta el enlace de la estadística.</text>
  </threadedComment>
  <threadedComment ref="Q18" dT="2025-05-23T04:14:49.27" personId="{67B4592F-D519-4E55-8293-2E982327AADD}" id="{F6396C06-8FD3-4638-9C2B-559ADE1AAAD2}" parentId="{24FAA74C-6931-4D7F-9773-A0817A63E2FD}">
    <text>Documento subido a la carpeta compartida que se le compartirá a DIGEPRES con documentos que no estan publicados</text>
  </threadedComment>
  <threadedComment ref="Q18" dT="2025-05-28T15:54:50.22" personId="{67B4592F-D519-4E55-8293-2E982327AADD}" id="{4AFDC8B9-E7E9-4BD7-9A19-E5DA48F71DD7}" parentId="{24FAA74C-6931-4D7F-9773-A0817A63E2FD}">
    <text>Listo</text>
  </threadedComment>
  <threadedComment ref="M19" dT="2025-05-01T19:18:40.93" personId="{54189936-9A80-403D-B6A7-9B26322563D3}" id="{C5DABBD8-22A9-46EB-9F31-0ADB70B3BAD5}" done="1">
    <text>Este enunciado no se corresponde a un indicador. Puede modificarse.</text>
  </threadedComment>
  <threadedComment ref="M19" dT="2025-05-23T04:16:03.99" personId="{67B4592F-D519-4E55-8293-2E982327AADD}" id="{EB6AE378-D0CB-4777-A86F-AC85171A976A}" parentId="{C5DABBD8-22A9-46EB-9F31-0ADB70B3BAD5}">
    <text>Revisar</text>
  </threadedComment>
  <threadedComment ref="Q19" dT="2025-05-01T14:45:10.43" personId="{54189936-9A80-403D-B6A7-9B26322563D3}" id="{DBC4E27E-65A8-42A5-959B-217318A19DAA}" done="1">
    <text>Falta el enlace de la estadística.</text>
  </threadedComment>
  <threadedComment ref="Q19" dT="2025-05-23T04:16:16.03" personId="{67B4592F-D519-4E55-8293-2E982327AADD}" id="{87BCBA53-29AE-41CC-9491-3E23B911478A}" parentId="{DBC4E27E-65A8-42A5-959B-217318A19DAA}">
    <text>Documento subido a carpeta compartida</text>
  </threadedComment>
  <threadedComment ref="Q19" dT="2025-05-28T15:55:00.49" personId="{67B4592F-D519-4E55-8293-2E982327AADD}" id="{FA88644D-63BF-4A8A-A221-17820A6CDF9A}" parentId="{DBC4E27E-65A8-42A5-959B-217318A19DAA}">
    <text>Listo</text>
  </threadedComment>
  <threadedComment ref="M21" dT="2025-05-01T18:59:29.41" personId="{54189936-9A80-403D-B6A7-9B26322563D3}" id="{D9D6E091-DC57-4298-9FD2-41A154CE3EC5}" done="1">
    <text>Este indicador no mide el factor especifico que es la persecución.</text>
  </threadedComment>
  <threadedComment ref="M21" dT="2025-05-23T04:17:04.78" personId="{67B4592F-D519-4E55-8293-2E982327AADD}" id="{E5B15F9A-F97E-4F87-B7DD-F01160E228D1}" parentId="{D9D6E091-DC57-4298-9FD2-41A154CE3EC5}">
    <text>No tenemos indicadores de persecución, es lo mas cercano</text>
  </threadedComment>
  <threadedComment ref="M21" dT="2025-05-26T19:08:52.91" personId="{54189936-9A80-403D-B6A7-9B26322563D3}" id="{A8BCCC6B-26DC-4502-A478-32784749C7EC}" parentId="{D9D6E091-DC57-4298-9FD2-41A154CE3EC5}">
    <text>Lo especifiqué así en los comentarios.</text>
  </threadedComment>
  <threadedComment ref="S21" dT="2025-05-23T03:54:23.36" personId="{67B4592F-D519-4E55-8293-2E982327AADD}" id="{D0BFA713-F994-4125-B127-6E03BD48B10A}" done="1">
    <text>Tenemos que confirmar si PGR se incluirá en el PPoR antes de determinar si este factor se abordará</text>
  </threadedComment>
  <threadedComment ref="E22" dT="2025-05-01T19:20:58.51" personId="{54189936-9A80-403D-B6A7-9B26322563D3}" id="{4B017E6B-51CC-4923-8CB5-3D7F5E038B36}" done="1">
    <text>Quienes se ven afectados por este factor específico son los fiscales.</text>
  </threadedComment>
  <threadedComment ref="E22" dT="2025-05-23T04:17:41.02" personId="{67B4592F-D519-4E55-8293-2E982327AADD}" id="{0976AC2D-E3D1-4AA5-A3AE-80924B1A800E}" parentId="{4B017E6B-51CC-4923-8CB5-3D7F5E038B36}">
    <text>Listo</text>
  </threadedComment>
  <threadedComment ref="F22" dT="2025-05-01T19:21:35.70" personId="{54189936-9A80-403D-B6A7-9B26322563D3}" id="{BCAC5AB0-9E98-4516-92DB-4AFA783ADB2E}" done="1">
    <text>Falta incluir evidencia.</text>
  </threadedComment>
  <threadedComment ref="F22" dT="2025-05-23T04:20:26.38" personId="{67B4592F-D519-4E55-8293-2E982327AADD}" id="{0AEB2656-6795-474B-8BA9-535007EFDBB5}" parentId="{BCAC5AB0-9E98-4516-92DB-4AFA783ADB2E}">
    <text>Listo</text>
  </threadedComment>
  <threadedComment ref="M22" dT="2025-05-01T19:14:23.30" personId="{54189936-9A80-403D-B6A7-9B26322563D3}" id="{2EE04D81-E0BA-4723-9C1E-7D25F9A9189D}" done="1">
    <text>¿No hay algún indicador que mida o aproxime este factor?</text>
  </threadedComment>
  <threadedComment ref="M22" dT="2025-05-23T04:20:37.98" personId="{67B4592F-D519-4E55-8293-2E982327AADD}" id="{C8352F57-389A-4C13-BA90-668BD0C4B673}" parentId="{2EE04D81-E0BA-4723-9C1E-7D25F9A9189D}">
    <text>No :(</text>
  </threadedComment>
  <threadedComment ref="Q22" dT="2025-05-01T14:45:10.43" personId="{54189936-9A80-403D-B6A7-9B26322563D3}" id="{0242A547-A6EF-41A4-BACB-FD82990D2806}" done="1">
    <text>Falta el enlace de la estadística.</text>
  </threadedComment>
  <threadedComment ref="Q22" dT="2025-05-23T04:20:54.54" personId="{67B4592F-D519-4E55-8293-2E982327AADD}" id="{55C5A384-1BE5-4C76-A737-C4D3DC33F081}" parentId="{0242A547-A6EF-41A4-BACB-FD82990D2806}">
    <text>No hay :(</text>
  </threadedComment>
</ThreadedComments>
</file>

<file path=xl/threadedComments/threadedComment30.xml><?xml version="1.0" encoding="utf-8"?>
<ThreadedComments xmlns="http://schemas.microsoft.com/office/spreadsheetml/2018/threadedcomments" xmlns:x="http://schemas.openxmlformats.org/spreadsheetml/2006/main">
  <threadedComment ref="L15" dT="2025-06-16T15:31:36.98" personId="{ECF5E878-3D10-4128-8A63-D839773BB4A1}" id="{0A432791-6ED0-431C-A084-0391DE35DE62}" done="1">
    <text xml:space="preserve">El producto fue modificado ¿ las actividades vigentes serán elimandos. </text>
  </threadedComment>
  <threadedComment ref="L15" dT="2025-06-16T20:42:34.63" personId="{67B4592F-D519-4E55-8293-2E982327AADD}" id="{580379B9-0353-4FAE-86FB-11BD75D4E9E1}" parentId="{0A432791-6ED0-431C-A084-0391DE35DE62}">
    <text>correcto</text>
  </threadedComment>
</ThreadedComments>
</file>

<file path=xl/threadedComments/threadedComment31.xml><?xml version="1.0" encoding="utf-8"?>
<ThreadedComments xmlns="http://schemas.microsoft.com/office/spreadsheetml/2018/threadedcomments" xmlns:x="http://schemas.openxmlformats.org/spreadsheetml/2006/main">
  <threadedComment ref="C28" dT="2025-06-18T13:08:29.68" personId="{54189936-9A80-403D-B6A7-9B26322563D3}" id="{BEC065CC-93FA-430D-962B-EECF5707FFEC}" done="1">
    <text>El beneficiario y el objetivo no son iguales. ¿Cuál es la característica que los diferencia?</text>
  </threadedComment>
</ThreadedComments>
</file>

<file path=xl/threadedComments/threadedComment32.xml><?xml version="1.0" encoding="utf-8"?>
<ThreadedComments xmlns="http://schemas.microsoft.com/office/spreadsheetml/2018/threadedcomments" xmlns:x="http://schemas.openxmlformats.org/spreadsheetml/2006/main">
  <threadedComment ref="C28" dT="2025-06-18T13:24:35.81" personId="{54189936-9A80-403D-B6A7-9B26322563D3}" id="{1C83AD90-6A59-4824-81F5-569A719F645E}" done="1">
    <text>Falta completar.</text>
  </threadedComment>
  <threadedComment ref="C28" dT="2025-06-18T13:36:28.89" personId="{67B4592F-D519-4E55-8293-2E982327AADD}" id="{DF6614CE-9DC9-4BF4-8275-7C3092016067}" parentId="{1C83AD90-6A59-4824-81F5-569A719F645E}">
    <text>Listo</text>
  </threadedComment>
</ThreadedComments>
</file>

<file path=xl/threadedComments/threadedComment33.xml><?xml version="1.0" encoding="utf-8"?>
<ThreadedComments xmlns="http://schemas.microsoft.com/office/spreadsheetml/2018/threadedcomments" xmlns:x="http://schemas.openxmlformats.org/spreadsheetml/2006/main">
  <threadedComment ref="C28" dT="2025-06-18T13:31:48.35" personId="{54189936-9A80-403D-B6A7-9B26322563D3}" id="{A9BCA769-0285-42F8-8A59-E4D33DA8717F}" done="1">
    <text>La población beneficiaria es más amplia que la objetivo.</text>
  </threadedComment>
  <threadedComment ref="C28" dT="2025-06-18T13:58:06.43" personId="{67B4592F-D519-4E55-8293-2E982327AADD}" id="{0D31EBA0-AB64-4364-9D44-283121D45EBE}" parentId="{A9BCA769-0285-42F8-8A59-E4D33DA8717F}">
    <text>Modificado</text>
  </threadedComment>
</ThreadedComments>
</file>

<file path=xl/threadedComments/threadedComment34.xml><?xml version="1.0" encoding="utf-8"?>
<ThreadedComments xmlns="http://schemas.microsoft.com/office/spreadsheetml/2018/threadedcomments" xmlns:x="http://schemas.openxmlformats.org/spreadsheetml/2006/main">
  <threadedComment ref="H6" dT="2025-06-20T16:05:14.96" personId="{ECF5E878-3D10-4128-8A63-D839773BB4A1}" id="{D17CDCC8-6840-4BAE-B58F-D5283B9C08C7}" done="1">
    <text xml:space="preserve">Este valor es 2.16 veces mayor al presupuesto inicial del 2025, sería importante o unos de los detalles que tendrán pendiente los evaluadores es la justifucación de este aumento </text>
  </threadedComment>
  <threadedComment ref="H6" dT="2025-06-20T19:07:12.14" personId="{54189936-9A80-403D-B6A7-9B26322563D3}" id="{4D9FABED-4115-414D-AD80-4695953ADFEE}" parentId="{D17CDCC8-6840-4BAE-B58F-D5283B9C08C7}">
    <text>Completar en la ficha 19</text>
  </threadedComment>
  <threadedComment ref="F37" dT="2025-06-18T18:59:55.49" personId="{54189936-9A80-403D-B6A7-9B26322563D3}" id="{B168D03E-AB34-4C6F-B660-5CCD64D99CE0}" done="1">
    <text>Los viáticos están divididos en 4 líneas pero son el mismo precio en la misma actividad. Pueden agruparlos en 1 línea y colocar información adicional en comentarios. O expliquen por qué son “diferentes” en comentarios.</text>
  </threadedComment>
  <threadedComment ref="F37" dT="2025-06-18T19:08:25.62" personId="{54189936-9A80-403D-B6A7-9B26322563D3}" id="{EE825C79-EE55-4F11-A4D7-1A450BF6DC2F}" parentId="{B168D03E-AB34-4C6F-B660-5CCD64D99CE0}">
    <text>Varios insumos están así. Me parece que se relaciona con el hecho de que lo único que está presupuestado en 2026-2028 es Acciones comunes.</text>
  </threadedComment>
  <threadedComment ref="F37" dT="2025-06-19T02:03:16.02" personId="{7921564A-C980-4DDF-AE7E-CA19B9E48DF9}" id="{B5815E7D-1657-4F70-B00D-657DCBA0D375}" parentId="{B168D03E-AB34-4C6F-B660-5CCD64D99CE0}">
    <text xml:space="preserve">Se le colocó referencia de a qué proceso se vincula el viático. Corresponden a diferentes tareas; unos vinculados a realización de mesas de articulación y otros para seguimiento a acciones de coordinación local. Asimismo, ya se realizó el ajuste de la alineación de las actividades y productos de forma adecuada, ya que por error estuvieron alineadas todas a Acciones Comunes. </text>
  </threadedComment>
  <threadedComment ref="C42" dT="2025-06-18T18:56:43.66" personId="{54189936-9A80-403D-B6A7-9B26322563D3}" id="{980A9D8C-BA5C-4967-BE2C-F12643DF8190}" done="1">
    <text>Solo Acciones comunes tiene presupuesto en 2026-2028. El resto de productos solo tiene presupuesto estimado para 2029.</text>
  </threadedComment>
  <threadedComment ref="C42" dT="2025-06-18T20:18:41.34" personId="{7921564A-C980-4DDF-AE7E-CA19B9E48DF9}" id="{2F7722B8-E12F-4D85-A169-E9C7878EEF95}" parentId="{980A9D8C-BA5C-4967-BE2C-F12643DF8190}">
    <text xml:space="preserve">Hubo error en la alineación de los insumos con las actividades y productos. Ya he ajustado la misma. </text>
  </threadedComment>
  <threadedComment ref="F42" dT="2025-06-18T18:56:25.04" personId="{54189936-9A80-403D-B6A7-9B26322563D3}" id="{77B3D7C8-66A8-47A3-AAF5-9301D42B1E99}" done="1">
    <text>Qué es Servicios de capacitación e implementación de programas, que representa el 37% de su costeo?</text>
  </threadedComment>
  <threadedComment ref="F42" dT="2025-06-19T01:44:35.58" personId="{7921564A-C980-4DDF-AE7E-CA19B9E48DF9}" id="{F0518BB1-0733-4CDB-A022-C4D2D1C748E6}" parentId="{77B3D7C8-66A8-47A3-AAF5-9301D42B1E99}">
    <text>Ajustado el nombre del insumo para aclarar el tipo de servicio, que corresponde a los convenios de cogestión que se establecen con organizaciones para fines de implementación de programas y servicios vinculados a la prevención de UTEA. En el 2023, en el marco de mesa interinstitucional entre CONANI, DIGEPRES, Contraloría y CASFL, se acordó que estos convenios entrarían bajo esta cuenta auxiliar 228706 de "otros servicios técnicos profesionales"</text>
  </threadedComment>
  <threadedComment ref="F43" dT="2025-06-18T19:02:21.98" personId="{54189936-9A80-403D-B6A7-9B26322563D3}" id="{79A9B547-ACDE-4395-8B78-BEFB5196E89B}" done="1">
    <text>Por qué se contratará una consultoría de medición de impacto los 4 años? Si es de impacto, no debería esperar un poco de tiempo?</text>
  </threadedComment>
  <threadedComment ref="F43" dT="2025-06-19T01:49:58.31" personId="{7921564A-C980-4DDF-AE7E-CA19B9E48DF9}" id="{4B252F92-1FFB-4609-932F-C88271820E18}" parentId="{79A9B547-ACDE-4395-8B78-BEFB5196E89B}">
    <text xml:space="preserve">Ajustado cada proceso de asistencia técnica al tipo de evaluación y análisis que apoya el proceso de SMyE cada año. </text>
  </threadedComment>
  <threadedComment ref="F62" dT="2025-06-18T19:11:21.11" personId="{54189936-9A80-403D-B6A7-9B26322563D3}" id="{0DE4F3AE-F36A-45A9-B31B-511B15673932}" done="1">
    <text>Es necesario imprimir anualmente el documento de ruta crítica y en las mismas cantidades?</text>
  </threadedComment>
  <threadedComment ref="F62" dT="2025-06-19T01:59:38.73" personId="{7921564A-C980-4DDF-AE7E-CA19B9E48DF9}" id="{14B7E68E-F934-458C-BE96-E60393F70D65}" parentId="{0DE4F3AE-F36A-45A9-B31B-511B15673932}">
    <text xml:space="preserve">Se estarán realizando procesos de formación de Ruta crítica escalonados en los distintos territorios cada año, y se estableció una meta cada año. Para los fines es necesario realizar proceso de impresión de la ruta. </text>
  </threadedComment>
  <threadedComment ref="F76" dT="2025-06-18T19:13:01.39" personId="{54189936-9A80-403D-B6A7-9B26322563D3}" id="{F2E8DADE-3BB4-42F1-99D6-38B4E386D470}" done="1">
    <text>La campaña comunicacional se va a diseñar/rediseñar cada año?</text>
  </threadedComment>
  <threadedComment ref="F76" dT="2025-06-19T03:12:30.45" personId="{7921564A-C980-4DDF-AE7E-CA19B9E48DF9}" id="{F7F0A8C9-4439-440A-A6BE-A0AB924CC4F3}" parentId="{F2E8DADE-3BB4-42F1-99D6-38B4E386D470}">
    <text xml:space="preserve">Se contempla diseño para cada año, considerando que cada año haya enfoques distintos. </text>
  </threadedComment>
  <threadedComment ref="F356" dT="2025-06-18T18:56:25.04" personId="{54189936-9A80-403D-B6A7-9B26322563D3}" id="{F58C963D-4778-404E-818B-C79D6C5B600C}" done="1">
    <text>Qué es Servicios de capacitación e implementación de programas, que representa el 37% de su costeo?</text>
  </threadedComment>
  <threadedComment ref="F356" dT="2025-06-19T01:44:35.58" personId="{7921564A-C980-4DDF-AE7E-CA19B9E48DF9}" id="{3F06F671-67F9-41E3-B490-9F124A78C9C5}" parentId="{F58C963D-4778-404E-818B-C79D6C5B600C}">
    <text>Ajustado el nombre del insumo para aclarar el tipo de servicio, que corresponde a los convenios de cogestión que se establecen con organizaciones para fines de implementación de programas y servicios vinculados a la prevención de UTEA. En el 2023, en el marco de mesa interinstitucional entre CONANI, DIGEPRES, Contraloría y CASFL, se acordó que estos convenios entrarían bajo esta cuenta auxiliar 228706 de "otros servicios técnicos profesionales"</text>
  </threadedComment>
  <threadedComment ref="C1020" dT="2025-06-18T18:57:08.62" personId="{54189936-9A80-403D-B6A7-9B26322563D3}" id="{B7165BEF-C999-4014-A387-BD1E5033C044}" done="1">
    <text>Las actividades 0002 - Implementación de la Estrategia de Educación Sexual Integral en Contextos Comunitarios (ESI-C) con NNA; y 0003 - Implementación de la Estrategia Fabricando Sueños: Clubes de Chicas y Chicos del producto 10 - Niños, niñas y adolescentes participan de programas de formación y sensibilización en educación sexual integral (ESI) no están en el costeo.</text>
  </threadedComment>
  <threadedComment ref="C1020" dT="2025-06-19T03:22:35.38" personId="{7921564A-C980-4DDF-AE7E-CA19B9E48DF9}" id="{FF4A3215-C28F-45D6-A11D-EE75D28D4C0D}" parentId="{B7165BEF-C999-4014-A387-BD1E5033C044}">
    <text xml:space="preserve">Hubo error en la alineación. Se ha realizado el ajuste correspondiente. </text>
  </threadedComment>
</ThreadedComments>
</file>

<file path=xl/threadedComments/threadedComment35.xml><?xml version="1.0" encoding="utf-8"?>
<ThreadedComments xmlns="http://schemas.microsoft.com/office/spreadsheetml/2018/threadedcomments" xmlns:x="http://schemas.openxmlformats.org/spreadsheetml/2006/main">
  <threadedComment ref="H6" dT="2025-06-20T16:10:42.91" personId="{ECF5E878-3D10-4128-8A63-D839773BB4A1}" id="{EAEAAB51-599C-4F2D-B9AB-5BF9BB82E189}" done="1">
    <text xml:space="preserve">Este costeo para el año 2026 es 9.38 veces mayor al presupuesto total del programa 45 para el 2025. a modo de ejemplo el presupuesto total para el 2025 de este programa es de:   82,574,340.00 , y este costeo de un año a otro aumento 9 veces el prespuesto total del programa este aumento se realiza en esta unica undiad ejecutora </text>
  </threadedComment>
  <threadedComment ref="H6" dT="2025-06-20T18:34:55.44" personId="{54189936-9A80-403D-B6A7-9B26322563D3}" id="{C8A3DA27-D592-4241-A1BD-57E2D6B12416}" parentId="{EAEAAB51-599C-4F2D-B9AB-5BF9BB82E189}">
    <text>Respuesta de Supérate:
1. La implementación del año pasado para este programa fue de mas de 140MM , lo que pasa es que nosotros contamos con fondos de cooperación internacional. Este programa es muy costoso, con el presupuesto unico otorgado del POR no era posible cubrir el 100%, ademas de la nomina fija que viene del presupuesto nacional otorgado a SUPERATE. Ese fue un tema que salio a relucir con el consultor que hizo la evaluacion, que no se visibiliza el gasto total del programa (fondos de cooperacion + fondos nacionales)
2. PAra este 2026 se contempla un proyecto nuevo que es el de TMC: eso tiene elvados costos operativos (ej. modelo de acompañamiento sociofamiliar NNA + MAPA/LC, operativos entrega de tarjeta) y de pago. Motivo por el cual dispara el presupuesto para ese año.
3. El # de beneficiarias aumenta, por lo tanto hay que contratar mas personal, capacitarlo, etc. Al # de beneficiarias aumentar, aumenta significativamente los costos.</text>
  </threadedComment>
  <threadedComment ref="F15" dT="2025-06-20T17:35:06.13" personId="{54189936-9A80-403D-B6A7-9B26322563D3}" id="{06B24B96-139C-4B55-A10A-D84C8D0AE564}" done="1">
    <text>Revisar la cantidad de todos los kits y confirmar que sea correcta. En lugar de poner la cifra total del año, hacer el cálculo de cuantos serían por persona y cuantas personas, o algo por el estilo, y añadir una explicación en los comentarios que ayude a entenderlo.</text>
  </threadedComment>
  <threadedComment ref="F15" dT="2025-06-23T14:56:12.31" personId="{704744AF-E0E0-4F41-B570-E7164D5E67BA}" id="{DEDAA58D-2FA2-4170-B468-BCE6E04BE18E}" parentId="{06B24B96-139C-4B55-A10A-D84C8D0AE564}">
    <text>Listo</text>
  </threadedComment>
  <threadedComment ref="F15" dT="2025-06-23T14:56:34.56" personId="{704744AF-E0E0-4F41-B570-E7164D5E67BA}" id="{C2C852AE-57E8-4EB4-87D2-96DDAD194DE8}" parentId="{06B24B96-139C-4B55-A10A-D84C8D0AE564}">
    <text>Ver linea: Kits de merienda para los Clubes de Chicas y talleres</text>
  </threadedComment>
  <threadedComment ref="F68" dT="2025-06-20T16:04:30.74" personId="{54189936-9A80-403D-B6A7-9B26322563D3}" id="{4A180A88-EEDB-45BE-938A-A6D69E987F11}" done="1">
    <text>La nómina de jornales y personal no está desagregada en la descripción del insumo ni en el precio. Tampoco tienen los CCP. Además, el concepto (jornal y personal) se van alternando cada año.</text>
  </threadedComment>
  <threadedComment ref="F71" dT="2025-06-20T17:48:51.82" personId="{54189936-9A80-403D-B6A7-9B26322563D3}" id="{3248B163-30A6-48CF-A428-9D7D36DDE76E}" done="1">
    <text>Deben revisar el precio y cantidades de los tickets de combustible.</text>
  </threadedComment>
  <threadedComment ref="F71" dT="2025-06-23T15:04:37.63" personId="{704744AF-E0E0-4F41-B570-E7164D5E67BA}" id="{FF017CDE-4199-4FCD-A17A-A3F19B70597B}" parentId="{3248B163-30A6-48CF-A428-9D7D36DDE76E}">
    <text>Listo, parece que al montarlo, no quedó plasmado lo que habíamos colocado en el excel</text>
  </threadedComment>
  <threadedComment ref="F71" dT="2025-06-23T15:12:42.66" personId="{54189936-9A80-403D-B6A7-9B26322563D3}" id="{5968EA2D-08B8-4C5B-AF93-76EA283746B1}" parentId="{3248B163-30A6-48CF-A428-9D7D36DDE76E}">
    <text>Sigue igual. Es el costo total, pero no han incluido cantidades y precio unitario. Confirmar si lo dejarán así.</text>
  </threadedComment>
  <threadedComment ref="F71" dT="2025-06-23T15:23:20.42" personId="{54189936-9A80-403D-B6A7-9B26322563D3}" id="{8F09D6E7-4424-403A-BA4C-E83BC8C86914}" parentId="{3248B163-30A6-48CF-A428-9D7D36DDE76E}">
    <text>Me confirmaron que se quedará el total.</text>
  </threadedComment>
  <threadedComment ref="F94" dT="2025-06-20T17:39:55.81" personId="{54189936-9A80-403D-B6A7-9B26322563D3}" id="{56E94E5E-4536-4BE6-99C3-AC3952CFF7B9}" done="1">
    <text>Los Kits para la entrega durante encuentros del modelo de acompañamiento sociofamiliar (TMC) no están en el producto de transferencias (04). Además, las cantidades son muy altas, cuando la población beneficiaria es de 30 mil personas. Además, qué son estos kits, si el producto que se entrega es una transferencia bancaria?</text>
  </threadedComment>
  <threadedComment ref="F94" dT="2025-06-20T18:43:15.10" personId="{54189936-9A80-403D-B6A7-9B26322563D3}" id="{D721FC55-30CC-4615-AC01-7D388C307543}" parentId="{56E94E5E-4536-4BE6-99C3-AC3952CFF7B9}">
    <text>El modelo de acompañamiento sociofamiliar contempla 18 encuentros (ejemplo: 18 encuentros x 30,000 beneficiarias x 250 pesos = 135,000,000). Los encuentros duran 2 horas, por lo tanto hay que darle refrigerio a las adolescentes. Los kits suelen tener: 1 jugo, 1 galleta salada, 1 galleta dulce, 1 granola. Es el sustento de las adolescentes, necesidad básica, muchas chicas esperan ese insumo hasta para desayunar. Mantenerlas en un espacio por dos horas sin refrigerio es un riesgo: salud (hemos tenido casos de ninas que se le baja el azucar, se marean, vomitan del hambre y se desmotivan, dejan de asistir por falta de refrigerio)</text>
  </threadedComment>
  <threadedComment ref="F96" dT="2025-06-20T16:08:45.34" personId="{54189936-9A80-403D-B6A7-9B26322563D3}" id="{E4175C63-2C74-4F12-B0FF-E13C096D8B48}" done="1">
    <text>Por qué son tantos certificados de participación en talleres si solo se beneficiarán 12,375 personas en los productos de talleres según las metas?</text>
  </threadedComment>
  <threadedComment ref="F96" dT="2025-06-20T18:48:28.00" personId="{54189936-9A80-403D-B6A7-9B26322563D3}" id="{CA27CE42-52FF-449C-86B0-04EA3B1B60AF}" parentId="{E4175C63-2C74-4F12-B0FF-E13C096D8B48}">
    <text>Incluye las personas del TMC.</text>
  </threadedComment>
  <threadedComment ref="F109" dT="2025-06-20T17:44:18.52" personId="{54189936-9A80-403D-B6A7-9B26322563D3}" id="{21048245-FD0E-4E27-89F8-BA2419B87E84}" done="1">
    <text>Van a hacer operativos de entrega de tarjetas triemstrales?</text>
  </threadedComment>
  <threadedComment ref="F109" dT="2025-06-20T17:57:58.03" personId="{54189936-9A80-403D-B6A7-9B26322563D3}" id="{FFB6736A-CF09-4E42-BB9E-49462D6D8949}" parentId="{21048245-FD0E-4E27-89F8-BA2419B87E84}">
    <text>Harán operativos todos los años?</text>
  </threadedComment>
  <threadedComment ref="F109" dT="2025-06-20T18:50:23.22" personId="{54189936-9A80-403D-B6A7-9B26322563D3}" id="{87262797-F0A5-4943-9A28-2879227A43ED}" parentId="{21048245-FD0E-4E27-89F8-BA2419B87E84}">
    <text>Si</text>
  </threadedComment>
  <threadedComment ref="F110" dT="2025-06-20T17:43:23.34" personId="{54189936-9A80-403D-B6A7-9B26322563D3}" id="{DBF8B4E1-6192-4695-8F79-BB2954D3880D}" done="1">
    <text>La cantidad del insumo Dinero identificado para la TMC a familias beneficiarias debe ser la misma que la meta establecida. Por tanto, se ajustaron las cantidades. Confirmar el monto que será transferido, pues creo haber visto que eran 5 mil pesos mensuales y en el costeo dice 3400.</text>
  </threadedComment>
  <threadedComment ref="F110" dT="2025-06-20T18:52:25.19" personId="{54189936-9A80-403D-B6A7-9B26322563D3}" id="{72D2BEF7-C515-4FDF-8879-3C643CDFA05D}" parentId="{DBF8B4E1-6192-4695-8F79-BB2954D3880D}">
    <text>bajamos a 3,400 segun ultimo presupuesto (quitando los montos de alimentate)</text>
  </threadedComment>
  <threadedComment ref="F207" dT="2025-06-20T17:59:33.96" personId="{54189936-9A80-403D-B6A7-9B26322563D3}" id="{C570E9DB-96B7-42B7-B2EA-1524FAC2AD57}" done="1">
    <text>Revisar las cantidades y número de veces que se usarán. En el insumo Montaje y desmotaje para 9 operativos al año, tienen 5 en cantidad y 4 en veces, para un total de 20 cuando se multiplica, pero la descripción dice que son 9. La formula multiplica, no suma. Si esto sucede en otros insumos entonces está sobrestimado.</text>
  </threadedComment>
  <threadedComment ref="F207" dT="2025-06-23T15:05:43.66" personId="{704744AF-E0E0-4F41-B570-E7164D5E67BA}" id="{6AB9533A-02F1-4E08-A883-30D10FAAC028}" parentId="{C570E9DB-96B7-42B7-B2EA-1524FAC2AD57}">
    <text>había colocado mal el título, lo que me refería era 9 municipios, no 9 operativos. Las cantidades por trimestre están bien</text>
  </threadedComment>
  <threadedComment ref="H306" dT="2025-06-20T18:05:11.36" personId="{ECF5E878-3D10-4128-8A63-D839773BB4A1}" id="{BAB5448A-B8E5-487E-BC8D-2F6659249579}" done="1">
    <text>Verificar este auxiliar me parece que este auxilar es Servicios de Catering 2.2.9.2.03
En caso de ser transferencia :2.4.1.2.01 - Ayudas y donaciones programadas a hogares y personas</text>
  </threadedComment>
  <threadedComment ref="H306" dT="2025-06-20T18:32:44.21" personId="{54189936-9A80-403D-B6A7-9B26322563D3}" id="{677725EF-5945-40A4-8215-170C499067E4}" parentId="{BAB5448A-B8E5-487E-BC8D-2F6659249579}">
    <text>Corregido.</text>
  </threadedComment>
  <threadedComment ref="O306" dT="2025-06-20T18:16:06.95" personId="{ECF5E878-3D10-4128-8A63-D839773BB4A1}" id="{761BFE99-ED92-4B2C-A216-5F1B73E756EC}" done="1">
    <text>En caso de ser útil para el análisis de cuanto es monto de la transferencia? Cuantas veces se realizarán y el total de beneficiarios</text>
  </threadedComment>
  <threadedComment ref="O306" dT="2025-06-20T18:54:31.00" personId="{54189936-9A80-403D-B6A7-9B26322563D3}" id="{7FACC1FC-A1AF-4DD2-B036-C5AAF78E67E6}" parentId="{761BFE99-ED92-4B2C-A216-5F1B73E756EC}">
    <text>hecho</text>
  </threadedComment>
</ThreadedComments>
</file>

<file path=xl/threadedComments/threadedComment36.xml><?xml version="1.0" encoding="utf-8"?>
<ThreadedComments xmlns="http://schemas.microsoft.com/office/spreadsheetml/2018/threadedcomments" xmlns:x="http://schemas.openxmlformats.org/spreadsheetml/2006/main">
  <threadedComment ref="F14" dT="2025-06-20T15:38:40.91" personId="{54189936-9A80-403D-B6A7-9B26322563D3}" id="{A8B356B1-3425-4365-BF2D-23E701C19305}">
    <text>Usaron los nombres de las cuentas presupuestarias en lugar de los insumos.
Esto implica que las cantidades utilizadas y número de veces a usar no están bien. Y que el precio es el monto total que presupuestarían en esa cuenta.</text>
  </threadedComment>
  <threadedComment ref="F14" dT="2025-06-20T16:01:03.03" personId="{93628408-EFFF-4165-AC15-55DCD98D0A9C}" id="{25B4440F-4775-44D9-87C3-8FDA242B18CC}" parentId="{A8B356B1-3425-4365-BF2D-23E701C19305}">
    <text>No entiendo, lo que pusimos en la columna F que dice insumos es lo que entendemos se va a necesitar para el desarrollo de las actividades del producto.</text>
  </threadedComment>
  <threadedComment ref="F14" dT="2025-06-20T16:07:35.80" personId="{93628408-EFFF-4165-AC15-55DCD98D0A9C}" id="{CE38C05B-A43E-44D2-8D26-B43B92251691}" parentId="{A8B356B1-3425-4365-BF2D-23E701C19305}">
    <text>y agrego, este es el mismo costero que se ha hecho todas las veces anteriores en el marco de la ejecución del programa. Costeamos tal cual se imputa el gasto en el proceso de ejecución presupuestaria</text>
  </threadedComment>
  <threadedComment ref="F14" dT="2025-06-20T19:01:45.06" personId="{54189936-9A80-403D-B6A7-9B26322563D3}" id="{CBBC6B16-E536-4FE1-B8BC-22FF9B02FC9B}" parentId="{A8B356B1-3425-4365-BF2D-23E701C19305}">
    <text>En años anteriores hemos hecho la misma observación de que utilizan las cuentas presupuestarias en lugar del detalle de los insumos.
Por ejemplo, la cuenta presupuestaria es “publicidad u propaganda”. El insumo podría ser campaña publicitaria o colocación en medios.
O “productos medicinales para uso humano”, esto no específica qué es lo que se necesita o cuánto.</text>
  </threadedComment>
  <threadedComment ref="F14" dT="2025-06-20T19:39:42.50" personId="{93628408-EFFF-4165-AC15-55DCD98D0A9C}" id="{1C294F5F-6683-4621-A002-1C29293BBA4A}" parentId="{A8B356B1-3425-4365-BF2D-23E701C19305}">
    <text>Gracias Gissel, nunca he visto esa obsevacion. disculpa</text>
  </threadedComment>
  <threadedComment ref="F14" dT="2025-06-23T13:51:38.89" personId="{93628408-EFFF-4165-AC15-55DCD98D0A9C}" id="{AD68874B-CB2C-4D67-A2B1-077E08D43387}" parentId="{A8B356B1-3425-4365-BF2D-23E701C19305}">
    <text>las cantidades utilizadas y número de veces a usar no están bien. Y que el precio es el monto total que presupuestarían en esa cuenta.(CORRECTISIMO)</text>
  </threadedComment>
  <threadedComment ref="F14" dT="2025-06-23T14:10:47.47" personId="{54189936-9A80-403D-B6A7-9B26322563D3}" id="{77134342-D4BC-4AE8-B943-11907149362B}" parentId="{A8B356B1-3425-4365-BF2D-23E701C19305}">
    <text>El costeo es por insumo, no por cuenta presupuestaria. Si lo dejan así es decisión de la institucion, pero puede afectar en la evaluación.</text>
  </threadedComment>
  <threadedComment ref="Q15" dT="2025-06-20T15:38:50.04" personId="{54189936-9A80-403D-B6A7-9B26322563D3}" id="{5EB485A5-91A1-4EE5-95EE-3DFF8946ADB5}" done="1">
    <text>La justificación de que el presupuesto aumentó porque ahora son 3 productos no es válida si se supone que ellos dividieron lo que ya hacían en 3 productos.</text>
  </threadedComment>
  <threadedComment ref="Q15" dT="2025-06-20T16:05:01.03" personId="{93628408-EFFF-4165-AC15-55DCD98D0A9C}" id="{7739A776-A424-40E5-B897-9B82418B9EF4}" parentId="{5EB485A5-91A1-4EE5-95EE-3DFF8946ADB5}">
    <text xml:space="preserve">Hay actividades nuevas en el marco del diseño actual y se ampliará la accion  en los territorios, además además del centro de adolescentes que está en el Distrito tenemos el de San Juan que no estaba en la implementación del programa </text>
  </threadedComment>
  <threadedComment ref="Q15" dT="2025-06-20T19:04:15.59" personId="{54189936-9A80-403D-B6A7-9B26322563D3}" id="{F64F912E-CC1F-462A-8309-0F112A6DBD3E}" parentId="{5EB485A5-91A1-4EE5-95EE-3DFF8946ADB5}">
    <text>Agregué esto en la ficha 19. También deben indicar allí, en la ficha 19, de qué parte de su presupuesto institucional se financiará lo que se ha transferido al programa 45.</text>
  </threadedComment>
</ThreadedComments>
</file>

<file path=xl/threadedComments/threadedComment37.xml><?xml version="1.0" encoding="utf-8"?>
<ThreadedComments xmlns="http://schemas.microsoft.com/office/spreadsheetml/2018/threadedcomments" xmlns:x="http://schemas.openxmlformats.org/spreadsheetml/2006/main">
  <threadedComment ref="E15" dT="2025-06-20T13:23:45.87" personId="{54189936-9A80-403D-B6A7-9B26322563D3}" id="{01801865-E200-4A85-BC04-409D8D5A9E96}" done="1">
    <text>Las actividades 0001 y 0002 solo tienen costeo en 2026.</text>
  </threadedComment>
  <threadedComment ref="E15" dT="2025-06-23T14:51:06.59" personId="{67B4592F-D519-4E55-8293-2E982327AADD}" id="{F87C1DF1-AF5C-4102-9660-2BFB83FEC772}" parentId="{01801865-E200-4A85-BC04-409D8D5A9E96}">
    <text>Fueron integradas</text>
  </threadedComment>
  <threadedComment ref="F22" dT="2025-06-20T13:10:42.30" personId="{54189936-9A80-403D-B6A7-9B26322563D3}" id="{81B944F6-F8CD-4E0C-91D9-EC86155CF6DB}" done="1">
    <text>No es posible que el alquiler de un salón cueste 3,500 pesos.</text>
  </threadedComment>
  <threadedComment ref="F22" dT="2025-06-23T13:26:42.96" personId="{D9F76726-2AF0-42CA-A809-B0C8F75CFAB3}" id="{5D3A9FBB-5FBF-4ABB-9E3D-71D00F96F8CB}" parentId="{81B944F6-F8CD-4E0C-91D9-EC86155CF6DB}">
    <text xml:space="preserve">La cantidad de participantes son 360 personas por todo el año </text>
  </threadedComment>
  <threadedComment ref="F22" dT="2025-06-23T14:13:07.50" personId="{D9F76726-2AF0-42CA-A809-B0C8F75CFAB3}" id="{5F7C41C1-BDE2-4043-9B3D-7F8CEF359979}" parentId="{81B944F6-F8CD-4E0C-91D9-EC86155CF6DB}">
    <text>Incluye salón, refrigerio y almuerzo</text>
  </threadedComment>
  <threadedComment ref="F28" dT="2025-06-20T13:12:48.08" personId="{54189936-9A80-403D-B6A7-9B26322563D3}" id="{2CB1A794-2A14-4721-B8F6-B68C0152A6F0}" done="1">
    <text>Por qué se compran 45 tablets en el primer año y 30 en cada uno de los siguientes, 2 laptops y computadoras de escritorio en el 1ro y 1 cada uno de los siguientes? A quién están equipando, las DPS? El departamento que da seguimiento al programa no es tan grande.</text>
  </threadedComment>
  <threadedComment ref="F35" dT="2025-06-20T13:15:58.43" personId="{54189936-9A80-403D-B6A7-9B26322563D3}" id="{8F1C8E83-0196-4ADE-BDA9-ED652EC98C11}" done="1">
    <text>Para quienes son los uniformes?</text>
  </threadedComment>
  <threadedComment ref="F38" dT="2025-06-20T13:20:17.02" personId="{54189936-9A80-403D-B6A7-9B26322563D3}" id="{863EFF94-F066-4BA7-89DA-CFC98DE3D982}" done="1">
    <text>Por qué el insumo de mantenimiento está duplicado en 2027 y 2028, uno como unidad y otro como contrato, con cantidades y precios distintos. No está así en 2026 y 2029.</text>
  </threadedComment>
  <threadedComment ref="F38" dT="2025-06-23T13:30:26.02" personId="{D9F76726-2AF0-42CA-A809-B0C8F75CFAB3}" id="{408A3C2F-43D9-44B0-8351-019B0433E750}" parentId="{863EFF94-F066-4BA7-89DA-CFC98DE3D982}">
    <text xml:space="preserve">No es que este duplicado es que cada año hay que darle mantenimiento a la camioneta y el Minibús, y cada año sube el precio por el kilometraje que tendrá el vehículo, y sobre lo de contrato fue arreglado como puede ver en la fila.  </text>
  </threadedComment>
  <threadedComment ref="F52" dT="2025-06-23T13:32:12.13" personId="{D9F76726-2AF0-42CA-A809-B0C8F75CFAB3}" id="{20A8C63C-07C3-44C8-A3A9-A12944D56667}" done="1">
    <text>Esta actividad se van hacer cuatro actividad en todo el año una de 100 personas, otra de 200 participantes y dos de 30 personas para un total de 360 participantes</text>
  </threadedComment>
  <threadedComment ref="F52" dT="2025-06-23T14:12:38.22" personId="{D9F76726-2AF0-42CA-A809-B0C8F75CFAB3}" id="{2CF984E9-D4B2-4B35-86EB-77BB581A5572}" parentId="{20A8C63C-07C3-44C8-A3A9-A12944D56667}">
    <text xml:space="preserve">Ademas esto incluye refrigerio, almuerzo y salón.  </text>
  </threadedComment>
</ThreadedComments>
</file>

<file path=xl/threadedComments/threadedComment38.xml><?xml version="1.0" encoding="utf-8"?>
<ThreadedComments xmlns="http://schemas.microsoft.com/office/spreadsheetml/2018/threadedcomments" xmlns:x="http://schemas.openxmlformats.org/spreadsheetml/2006/main">
  <threadedComment ref="H6" dT="2025-06-20T16:02:44.58" personId="{ECF5E878-3D10-4128-8A63-D839773BB4A1}" id="{06DE871D-69B9-4B16-B739-9921D10055DC}" done="1">
    <text>Actualmente el costeo den SNS es 1.9 veces mayor que el presupuesto inical del programa 45.  es importante que estén consciente para los evaluadores de valor agregado que justificará este amento. Ejemplo si antes  otorgaban métodos anticonceptivos, que realizará ahora adicional a eso, que implique un aumento de tal magnitud ? es una pregunta abierta que podría ayudarle en la justificación</text>
  </threadedComment>
  <threadedComment ref="H6" dT="2025-06-20T17:18:35.52" personId="{67B4592F-D519-4E55-8293-2E982327AADD}" id="{E93E1E0A-66FB-4A8A-B74D-BAC8E07B189E}" parentId="{06DE871D-69B9-4B16-B739-9921D10055DC}">
    <text xml:space="preserve">El SNS se está incorporando como nueva UE en esta reformulación. </text>
  </threadedComment>
  <threadedComment ref="J6" dT="2025-06-20T15:25:31.29" personId="{ECF5E878-3D10-4128-8A63-D839773BB4A1}" id="{82E731FD-7CC4-4526-9128-0BE2BE05DB8D}" done="1">
    <text xml:space="preserve">Del 2027 al 2028 el costo aumento en 38%, se recomienda revisar o justificar, dado que el promedio el ritmo de aumento del presupuesto Nacional no excede 7%, en este sentido en costo de SNS de manera significativa </text>
  </threadedComment>
  <threadedComment ref="F29" dT="2025-06-20T12:42:29.28" personId="{54189936-9A80-403D-B6A7-9B26322563D3}" id="{1005B0B5-D883-4F56-92FB-EEA0D5712D8F}" done="1">
    <text>El personal será nuevo o ya está contratado en esos centros?</text>
  </threadedComment>
  <threadedComment ref="F29" dT="2025-06-20T15:17:02.65" personId="{54189936-9A80-403D-B6A7-9B26322563D3}" id="{677EAE3A-6B09-435D-BAE5-1B8ADDC2B294}" parentId="{1005B0B5-D883-4F56-92FB-EEA0D5712D8F}">
    <text>Son nuevos.</text>
  </threadedComment>
  <threadedComment ref="F46" dT="2025-06-20T12:41:16.02" personId="{54189936-9A80-403D-B6A7-9B26322563D3}" id="{0D4B8366-CFE7-426F-BDE0-22C1C009919C}" done="1">
    <text>Qué es el sistema de información hospitalaria y por qué se pondría por el programa? Esto no lo tienen todos los centros del SNS? Por donde es pagado actualmente? Representa el 34% del costeo de 2026.</text>
  </threadedComment>
  <threadedComment ref="F46" dT="2025-06-20T19:05:40.54" personId="{54189936-9A80-403D-B6A7-9B26322563D3}" id="{EC8E17D9-E56C-4399-A7E5-554B90E34E30}" parentId="{0D4B8366-CFE7-426F-BDE0-22C1C009919C}">
    <text>Es un sistema de gestión que se implementará por primera vez en los establecimientos de salud del progrmaa.</text>
  </threadedComment>
</ThreadedComments>
</file>

<file path=xl/threadedComments/threadedComment39.xml><?xml version="1.0" encoding="utf-8"?>
<ThreadedComments xmlns="http://schemas.microsoft.com/office/spreadsheetml/2018/threadedcomments" xmlns:x="http://schemas.openxmlformats.org/spreadsheetml/2006/main">
  <threadedComment ref="R6" dT="2025-06-20T15:12:51.17" personId="{54189936-9A80-403D-B6A7-9B26322563D3}" id="{3CA2EE52-F589-41EF-84D3-6227DEBDB6D4}" done="1">
    <text>Las UE deben explicar de qué parte de sus estructuras programáticas transferirán los recursos adicionales para este programa. También distinguir lo que corresponda a una solicitud de aumento del programa que no sea transferida desde otra parte de la institución.</text>
  </threadedComment>
  <threadedComment ref="I16" dT="2025-06-22T16:47:42.59" personId="{67B4592F-D519-4E55-8293-2E982327AADD}" id="{14AD1535-D7C8-4D66-B98A-03995974AB11}" done="1">
    <text>Revisar formula, no está sumando</text>
  </threadedComment>
  <threadedComment ref="I16" dT="2025-06-23T12:20:36.08" personId="{54189936-9A80-403D-B6A7-9B26322563D3}" id="{FF41A5A1-B006-41B0-93F3-96AFAA34D5C0}" parentId="{14AD1535-D7C8-4D66-B98A-03995974AB11}">
    <text>Corregido. Habían colocado el producto que no era en el costeo.</text>
  </threadedComment>
</ThreadedComments>
</file>

<file path=xl/threadedComments/threadedComment4.xml><?xml version="1.0" encoding="utf-8"?>
<ThreadedComments xmlns="http://schemas.microsoft.com/office/spreadsheetml/2018/threadedcomments" xmlns:x="http://schemas.openxmlformats.org/spreadsheetml/2006/main">
  <threadedComment ref="A4" dT="2025-05-01T20:11:31.58" personId="{54189936-9A80-403D-B6A7-9B26322563D3}" id="{8546ABDC-C4BF-465D-BB20-7B86AEB91C9F}" done="1">
    <text>Asegúrense que enlazan todo lo que fue priorizado en la ficha anterior.</text>
  </threadedComment>
  <threadedComment ref="A4" dT="2025-05-23T04:29:50.20" personId="{67B4592F-D519-4E55-8293-2E982327AADD}" id="{4BB7ED0E-3E54-491B-973D-6B4FCCAE4940}" parentId="{8546ABDC-C4BF-465D-BB20-7B86AEB91C9F}">
    <text>Listo</text>
  </threadedComment>
  <threadedComment ref="A4" dT="2025-06-09T17:05:26.66" personId="{54189936-9A80-403D-B6A7-9B26322563D3}" id="{B9EE15A1-72B7-46CF-8ABD-F0FBBDCE8FBA}" parentId="{8546ABDC-C4BF-465D-BB20-7B86AEB91C9F}">
    <text>Lo que está en rojo puede usarse en la ficha 06, pero no corresponde a esta ficha.
Han mencionado los factores causales priorizados. Sin embargo, los que se priorizan son los factores específicos. De hecho, hay factores causales que tienen factores específico priorizados y otros no priorizados.
Sugiero que agreguen al texto una parte donde se especifique lo que no será priorizado y el por qué se seleccionaron los que se seleccionaron.
Por ejemplo, no se prioriza el tema de protocolos del factor de deserción escolar, pero sí el de educación como proyecto de vida.
Otro punto, no se menciona nada sobre el factor de inicio de actividad sexual que fue priorizado en la ficha 03. ME. Si no se va a priorizar, entonces poner que no en la ficha 03.
Aquí se debe contestar y justificar por qué escogieron lo que escogieron.</text>
  </threadedComment>
  <threadedComment ref="A4" dT="2025-06-09T17:21:19.65" personId="{67B4592F-D519-4E55-8293-2E982327AADD}" id="{AAE86AF6-FE1E-4B3A-9013-096720F1FE3C}" parentId="{8546ABDC-C4BF-465D-BB20-7B86AEB91C9F}">
    <text>Listo</text>
  </threadedComment>
  <threadedComment ref="A5" dT="2025-05-13T14:23:23.73" personId="{ECF5E878-3D10-4128-8A63-D839773BB4A1}" id="{50F1EAF0-18F6-4DE5-8964-977F94EDB845}" done="1">
    <text xml:space="preserve">Agregado lo que esta en color rojo. </text>
  </threadedComment>
  <threadedComment ref="A5" dT="2025-05-23T04:29:45.67" personId="{67B4592F-D519-4E55-8293-2E982327AADD}" id="{CBE87A98-77C8-4068-8007-0CAC8D335E73}" parentId="{50F1EAF0-18F6-4DE5-8964-977F94EDB845}">
    <text>Gracias</text>
  </threadedComment>
</ThreadedComments>
</file>

<file path=xl/threadedComments/threadedComment40.xml><?xml version="1.0" encoding="utf-8"?>
<ThreadedComments xmlns="http://schemas.microsoft.com/office/spreadsheetml/2018/threadedcomments" xmlns:x="http://schemas.openxmlformats.org/spreadsheetml/2006/main">
  <threadedComment ref="A12" dT="2025-06-20T19:24:17.55" personId="{54189936-9A80-403D-B6A7-9B26322563D3}" id="{232BB398-2E91-4A69-B80C-EDD7BF5224AB}" done="1">
    <text>El reporte en SIGEF es trimestral.</text>
  </threadedComment>
</ThreadedComments>
</file>

<file path=xl/threadedComments/threadedComment5.xml><?xml version="1.0" encoding="utf-8"?>
<ThreadedComments xmlns="http://schemas.microsoft.com/office/spreadsheetml/2018/threadedcomments" xmlns:x="http://schemas.openxmlformats.org/spreadsheetml/2006/main">
  <threadedComment ref="B4" dT="2025-05-27T12:27:16.88" personId="{54189936-9A80-403D-B6A7-9B26322563D3}" id="{0AE1F80B-C0F7-4F0B-B58B-1F5731E7782B}" done="1">
    <text>Se han incluido factores causales específicos que NO forman parte del CCC y otros que SÍ forman parte no se han incluido.</text>
  </threadedComment>
  <threadedComment ref="B4" dT="2025-05-27T16:46:24.01" personId="{67B4592F-D519-4E55-8293-2E982327AADD}" id="{C4F4912D-C4B0-4AFA-B6A1-E03CA2635076}" parentId="{0AE1F80B-C0F7-4F0B-B58B-1F5731E7782B}">
    <text xml:space="preserve">Todos los factores incluidos han sido priorizados en el ME y luego tomados en cuenta en el CCC. </text>
  </threadedComment>
  <threadedComment ref="B5" dT="2025-06-09T18:04:52.88" personId="{54189936-9A80-403D-B6A7-9B26322563D3}" id="{0CB6E506-6A9E-4620-B0C1-27C0394C1573}" done="1">
    <text>El factor “Desconocimiento sobre salud sexual y reproductiva” se modificó. Se sustituyó por el de estrategias.</text>
  </threadedComment>
  <threadedComment ref="J5" dT="2025-05-27T12:20:27.43" personId="{54189936-9A80-403D-B6A7-9B26322563D3}" id="{52F283F0-65AD-48FB-B5B2-539993DBEA11}" done="1">
    <text>Pasé la información de comentarios a esta parte.
No se menciona nada sobre habilidades para la vida ni crianza positiva.</text>
  </threadedComment>
  <threadedComment ref="J5" dT="2025-05-27T16:47:13.26" personId="{67B4592F-D519-4E55-8293-2E982327AADD}" id="{EE5DDA80-FDC4-4BCA-9119-0FBE29CD8537}" parentId="{52F283F0-65AD-48FB-B5B2-539993DBEA11}">
    <text>Separamos la parte de crianza positiva en otra intervención</text>
  </threadedComment>
  <threadedComment ref="J5" dT="2025-06-09T18:13:26.70" personId="{54189936-9A80-403D-B6A7-9B26322563D3}" id="{F638EAD0-D21D-4A26-ABE9-5EEAE4159CF5}" parentId="{52F283F0-65AD-48FB-B5B2-539993DBEA11}">
    <text>Esto no describe la intervención ni presenta evidencia sobre la efectividad de la misma.</text>
  </threadedComment>
  <threadedComment ref="J5" dT="2025-06-09T18:51:37.59" personId="{67B4592F-D519-4E55-8293-2E982327AADD}" id="{B9902EBE-DCBE-49C6-81A5-33D01A2A659F}" parentId="{52F283F0-65AD-48FB-B5B2-539993DBEA11}">
    <text>modificado</text>
  </threadedComment>
  <threadedComment ref="M5" dT="2025-06-09T18:22:49.94" personId="{54189936-9A80-403D-B6A7-9B26322563D3}" id="{DFB2617D-F14B-47B5-97AB-3A1A399C5A3F}" done="1">
    <text>Aquí debe describirse los bienes y servicios que se incluyen en la intervención de la evidencia, no los que se dan actualmente asociados a este tipo de intervención.
En lugar de poner bebé piensalo bien, seria buscar evidencia de este tipo de intervención y ponerla aquí, por ejemplo.</text>
  </threadedComment>
  <threadedComment ref="M5" dT="2025-06-09T18:52:40.23" personId="{67B4592F-D519-4E55-8293-2E982327AADD}" id="{AFFF40F5-6ED3-43E4-9FC1-710A9106F6E9}" parentId="{DFB2617D-F14B-47B5-97AB-3A1A399C5A3F}">
    <text>Modificado</text>
  </threadedComment>
  <threadedComment ref="P5" dT="2025-05-27T12:23:36.20" personId="{54189936-9A80-403D-B6A7-9B26322563D3}" id="{6B2721B0-9DF5-48E0-A246-2A9702A258D6}" done="1">
    <text>No se menciona el efecto sobre la familia y la comunidad.</text>
  </threadedComment>
  <threadedComment ref="P5" dT="2025-05-27T15:37:20.39" personId="{67B4592F-D519-4E55-8293-2E982327AADD}" id="{48AE88A9-3113-479E-B7AB-83B9958497CC}" parentId="{6B2721B0-9DF5-48E0-A246-2A9702A258D6}">
    <text>Modificado. Se integró una intervención diferenciada para madres, padres y tutores</text>
  </threadedComment>
  <threadedComment ref="J6" dT="2025-06-10T15:34:24.96" personId="{54189936-9A80-403D-B6A7-9B26322563D3}" id="{8E5B249F-A2FC-433C-BD32-7CCD3030C85A}" done="1">
    <text>No veo mención de los componentes de la intervención que indican: habilidades para la vida, proyectos de vida alternativos y actividades socioculturales y de participación.</text>
  </threadedComment>
  <threadedComment ref="B8" dT="2025-05-27T12:24:29.93" personId="{54189936-9A80-403D-B6A7-9B26322563D3}" id="{5060984D-01E1-404F-8798-9C0ED3080A7C}" done="1">
    <text>Este factor causal específico no proviene del CCC.</text>
  </threadedComment>
  <threadedComment ref="B8" dT="2025-05-27T15:32:51.14" personId="{67B4592F-D519-4E55-8293-2E982327AADD}" id="{CE73447F-781C-4C7F-AB21-79031496B9C0}" parentId="{5060984D-01E1-404F-8798-9C0ED3080A7C}">
    <text>Sí, se encuentra priorizado en el CCC. Revisar ME factor específico 16 &amp; CCC segunda condición priorizada</text>
  </threadedComment>
  <threadedComment ref="C8" dT="2025-05-27T12:38:01.97" personId="{54189936-9A80-403D-B6A7-9B26322563D3}" id="{9DF7A50D-57FD-4E93-82BD-B944733B190D}" done="1">
    <text>Deben definir exactamente a qué se refiere esto. Por lo que han colocado pareciera que es a todo lo que conlleva el Programa Supérate, pero no necesariamente sea asi.</text>
  </threadedComment>
  <threadedComment ref="C8" dT="2025-05-27T15:43:28.81" personId="{67B4592F-D519-4E55-8293-2E982327AADD}" id="{9C96E50D-9057-420A-A717-A44B8B05EF9D}" parentId="{9DF7A50D-57FD-4E93-82BD-B944733B190D}">
    <text>Listo</text>
  </threadedComment>
  <threadedComment ref="M8" dT="2025-05-29T12:51:31.58" personId="{54189936-9A80-403D-B6A7-9B26322563D3}" id="{DFA92308-0F03-4EA8-9648-28DACB42B723}" done="1">
    <text>Abundar sobre qué tipo de condiciones se aplicarían o cómo funcionarían estas TMC en específico.</text>
  </threadedComment>
  <threadedComment ref="D9" dT="2025-05-27T12:39:27.38" personId="{54189936-9A80-403D-B6A7-9B26322563D3}" id="{F1C97D87-89A9-43DC-AC0D-0EC92610BB6E}" done="1">
    <text>¿Cómo la dispensación de MAC mejora los servicios de salud?
Dado que el factor causal específico es “escasez…”, quizás la relación causal vaya orientada a un aumento en la provisión de servicios.</text>
  </threadedComment>
  <threadedComment ref="D9" dT="2025-05-27T16:49:34.62" personId="{67B4592F-D519-4E55-8293-2E982327AADD}" id="{47BBC3A5-2849-4EC6-9264-EC52B14577ED}" parentId="{F1C97D87-89A9-43DC-AC0D-0EC92610BB6E}">
    <text>Escasez se refiere a disponibilidad de los servicios, entre ellos MAC. Integré cobertura en la relación</text>
  </threadedComment>
  <threadedComment ref="D9" dT="2025-05-29T12:54:19.97" personId="{54189936-9A80-403D-B6A7-9B26322563D3}" id="{5F2C9A98-4533-44ED-B07F-C665995623BB}" parentId="{F1C97D87-89A9-43DC-AC0D-0EC92610BB6E}">
    <text>Pasé a comentarios esta parte:
“Con esta intervencion se garantiza la disponibilidad de MAC a la poblacion adolescente de manera permanente y cumpliendo las normas de calidad”</text>
  </threadedComment>
  <threadedComment ref="D9" dT="2025-05-29T12:56:51.47" personId="{54189936-9A80-403D-B6A7-9B26322563D3}" id="{0C5E3C05-EF9E-4DA9-9038-DEB429F6CAE2}" parentId="{F1C97D87-89A9-43DC-AC0D-0EC92610BB6E}">
    <text>Sugiero que el enunciado sea:
La dispensación de MAC mejora la cobertura y disponibilidad de los servicios de salud sexual y reproductivos para adolescentes.</text>
  </threadedComment>
  <threadedComment ref="J9" dT="2025-06-09T19:32:21.34" personId="{54189936-9A80-403D-B6A7-9B26322563D3}" id="{DCAE021B-AFEC-4A84-903E-21DB583F6014}" done="1">
    <text>Falta mencionar específicamente el MAC.
Esta información también se relaciona con otros factores causales.</text>
  </threadedComment>
  <threadedComment ref="B10" dT="2025-05-27T12:25:17.54" personId="{54189936-9A80-403D-B6A7-9B26322563D3}" id="{F92C5D7A-1EAE-4A3E-B8C4-420211E58DE2}" done="1">
    <text>Este factor causal específico no proviene del CCC.</text>
  </threadedComment>
  <threadedComment ref="B10" dT="2025-05-27T15:41:52.72" personId="{67B4592F-D519-4E55-8293-2E982327AADD}" id="{BA5BE7DA-E187-41AE-BAC6-72F1009CCD4F}" parentId="{F92C5D7A-1EAE-4A3E-B8C4-420211E58DE2}">
    <text>Sí está, en el ME factor #14</text>
  </threadedComment>
  <threadedComment ref="D10" dT="2025-05-27T12:43:07.60" personId="{54189936-9A80-403D-B6A7-9B26322563D3}" id="{31A97E16-264A-4A16-815A-D9BC735108CF}" done="1">
    <text>Este enunciado no relaciona la intervención descrita con el factor causal específico.</text>
  </threadedComment>
  <threadedComment ref="D10" dT="2025-05-30T04:38:33.97" personId="{67B4592F-D519-4E55-8293-2E982327AADD}" id="{B6578EEE-92E4-4140-8496-87F85B13A5D0}" parentId="{31A97E16-264A-4A16-815A-D9BC735108CF}">
    <text>Listo</text>
  </threadedComment>
  <threadedComment ref="M11" dT="2025-06-09T19:42:13.48" personId="{54189936-9A80-403D-B6A7-9B26322563D3}" id="{A7F1AFBD-9781-4CAD-9924-E6F09087A238}" done="1">
    <text>Lo que está en rojo corresponde a la ficha de productos.</text>
  </threadedComment>
  <threadedComment ref="M11" dT="2025-06-09T20:16:29.87" personId="{67B4592F-D519-4E55-8293-2E982327AADD}" id="{2E90630B-FCFA-41E0-B861-751FCC2AAB9A}" parentId="{A7F1AFBD-9781-4CAD-9924-E6F09087A238}">
    <text>listo</text>
  </threadedComment>
  <threadedComment ref="P11" dT="2025-06-10T14:59:56.28" personId="{54189936-9A80-403D-B6A7-9B26322563D3}" id="{65E18249-EC09-4DCB-8E17-9B867059598D}" done="1">
    <text>Falta el efecto esperado.</text>
  </threadedComment>
  <threadedComment ref="P11" dT="2025-06-10T15:54:09.45" personId="{67B4592F-D519-4E55-8293-2E982327AADD}" id="{2C98577B-7AE6-46A5-8058-27FDD583B771}" parentId="{65E18249-EC09-4DCB-8E17-9B867059598D}">
    <text>Listo</text>
  </threadedComment>
  <threadedComment ref="R11" dT="2025-06-10T15:00:22.03" personId="{54189936-9A80-403D-B6A7-9B26322563D3}" id="{CC196282-1436-4E5D-83BF-F4923739406F}" done="1">
    <text>Falta indicar el orden y si se va a priorizar.</text>
  </threadedComment>
  <threadedComment ref="J12" dT="2025-06-09T19:44:21.85" personId="{54189936-9A80-403D-B6A7-9B26322563D3}" id="{EFC2DCD5-3BA5-476D-9259-813757D87F85}" done="1">
    <text>No se menciona específicamente la intervención.</text>
  </threadedComment>
  <threadedComment ref="P12" dT="2025-06-10T14:59:56.28" personId="{54189936-9A80-403D-B6A7-9B26322563D3}" id="{5F1A9C38-888B-42C4-9077-0DC102E759DC}" done="1">
    <text>Falta el efecto esperado.</text>
  </threadedComment>
  <threadedComment ref="P12" dT="2025-06-10T15:56:47.34" personId="{67B4592F-D519-4E55-8293-2E982327AADD}" id="{DA3B96E6-6923-4EBE-B78B-F6CC37DB029B}" parentId="{5F1A9C38-888B-42C4-9077-0DC102E759DC}">
    <text>listo</text>
  </threadedComment>
  <threadedComment ref="D13" dT="2025-05-27T12:42:39.34" personId="{54189936-9A80-403D-B6A7-9B26322563D3}" id="{C571F4A9-F1F4-4BDF-8C5F-ABC5F737B1DB}" done="1">
    <text>Este enunciado no relaciona la intervención descrita con el factor causal específico.</text>
  </threadedComment>
  <threadedComment ref="C14" dT="2025-06-09T18:11:08.50" personId="{ECF5E878-3D10-4128-8A63-D839773BB4A1}" id="{6F20C4E3-D9D2-4B1C-B919-569AB8044100}" done="1">
    <text xml:space="preserve">Luego de revisar las fichas 12, 16 dentro de las intervenciones no se logra identificar una intervención asociada al  cambio del mismo de producto del  Ministerio de Salud Pública, en este sentido sería recomendable identificar una intervención del referido Ministerio a los fines que las acciones de esta referida institución se visualice en el lo adelante. </text>
  </threadedComment>
  <threadedComment ref="C14" dT="2025-06-09T18:21:50.27" personId="{67B4592F-D519-4E55-8293-2E982327AADD}" id="{4ECD89ED-5CEA-4828-8FA0-E46998616770}" parentId="{6F20C4E3-D9D2-4B1C-B919-569AB8044100}">
    <text>Salud Pública tiene la dispensación de MAC</text>
  </threadedComment>
  <threadedComment ref="C14" dT="2025-06-10T15:03:36.57" personId="{54189936-9A80-403D-B6A7-9B26322563D3}" id="{7D9BBF54-E0AF-43FF-A19C-F24D43D440D3}" parentId="{6F20C4E3-D9D2-4B1C-B919-569AB8044100}">
    <text>También tendrían que asociarla a otros factores específicos porque el MSP está a cargo del tema de protocolos y lineamientos.</text>
  </threadedComment>
</ThreadedComments>
</file>

<file path=xl/threadedComments/threadedComment6.xml><?xml version="1.0" encoding="utf-8"?>
<ThreadedComments xmlns="http://schemas.microsoft.com/office/spreadsheetml/2018/threadedcomments" xmlns:x="http://schemas.openxmlformats.org/spreadsheetml/2006/main">
  <threadedComment ref="A5" dT="2025-06-10T17:28:02.23" personId="{54189936-9A80-403D-B6A7-9B26322563D3}" id="{9BD43EDC-5134-4B14-8B96-3D416117D475}" done="1">
    <text>La PGR no estará incluida en el programa según la priorización realizada.</text>
  </threadedComment>
  <threadedComment ref="A5" dT="2025-06-10T17:51:30.86" personId="{54189936-9A80-403D-B6A7-9B26322563D3}" id="{AA35DB80-ED4D-4DB5-A0D3-B1D243D16E4D}" parentId="{9BD43EDC-5134-4B14-8B96-3D416117D475}">
    <text>Se borró.</text>
  </threadedComment>
</ThreadedComments>
</file>

<file path=xl/threadedComments/threadedComment7.xml><?xml version="1.0" encoding="utf-8"?>
<ThreadedComments xmlns="http://schemas.microsoft.com/office/spreadsheetml/2018/threadedcomments" xmlns:x="http://schemas.openxmlformats.org/spreadsheetml/2006/main">
  <threadedComment ref="B3" dT="2025-05-27T12:59:57.34" personId="{54189936-9A80-403D-B6A7-9B26322563D3}" id="{6CC7A866-3B68-4E83-99F3-326871B83F33}" done="1">
    <text>Las intervenciones que se mantendrán o incluirán en el programa deben verse reflejadas en el MP. No todas están incluidas, como los Clubes de Chicas o Bebé, piénsalo bien, por ejemplo.</text>
  </threadedComment>
  <threadedComment ref="J3" dT="2025-05-12T19:36:58.53" personId="{54189936-9A80-403D-B6A7-9B26322563D3}" id="{C6AAC0E1-72BA-49CD-A258-E49D8DEF2B6D}" done="1">
    <text>Han justificado, pero no han colocado las decisiones. Deben indicar si se incluirán o no en el programa.</text>
  </threadedComment>
  <threadedComment ref="J3" dT="2025-05-23T06:08:55.30" personId="{67B4592F-D519-4E55-8293-2E982327AADD}" id="{4C88ACF8-F09A-44DD-99D8-8DED4CEBF7E0}" parentId="{C6AAC0E1-72BA-49CD-A258-E49D8DEF2B6D}">
    <text>De acuerdo, revisar</text>
  </threadedComment>
  <threadedComment ref="H4" dT="2025-05-12T19:29:40.13" personId="{54189936-9A80-403D-B6A7-9B26322563D3}" id="{0AD7A0CD-640E-48D7-A4F6-3A4F75810EE6}" done="1">
    <text>No puede coincidir y complementarse a la vez. Son mutuamente excluyentes.</text>
  </threadedComment>
  <threadedComment ref="H4" dT="2025-05-23T06:10:45.15" personId="{67B4592F-D519-4E55-8293-2E982327AADD}" id="{8F404FB2-85B5-45F3-BD3F-1A479E95E1DD}" parentId="{0AD7A0CD-640E-48D7-A4F6-3A4F75810EE6}">
    <text>Ok</text>
  </threadedComment>
  <threadedComment ref="J4" dT="2025-05-12T19:27:58.81" personId="{54189936-9A80-403D-B6A7-9B26322563D3}" id="{4F040270-A696-4906-9757-303FF51334DC}" done="1">
    <text>Indicar cuál sería el destino de la intervención de cara al rediseño del PPoR.</text>
  </threadedComment>
  <threadedComment ref="J4" dT="2025-05-23T06:11:04.43" personId="{67B4592F-D519-4E55-8293-2E982327AADD}" id="{A8D0E85F-5E09-4B90-9FF0-884C81AD8F7E}" parentId="{4F040270-A696-4906-9757-303FF51334DC}">
    <text>Listo</text>
  </threadedComment>
  <threadedComment ref="H5" dT="2025-05-12T19:29:40.13" personId="{54189936-9A80-403D-B6A7-9B26322563D3}" id="{69198392-E294-4017-AB9A-187EF9535F7D}" done="1">
    <text>No puede coincidir y complementarse a la vez. Son mutuamente excluyentes.</text>
  </threadedComment>
  <threadedComment ref="H5" dT="2025-05-23T06:11:11.98" personId="{67B4592F-D519-4E55-8293-2E982327AADD}" id="{19AF662B-BFA0-4869-8270-C8C87D4FA6E4}" parentId="{69198392-E294-4017-AB9A-187EF9535F7D}">
    <text>Listo</text>
  </threadedComment>
  <threadedComment ref="J5" dT="2025-05-12T19:27:58.81" personId="{54189936-9A80-403D-B6A7-9B26322563D3}" id="{6FB02729-C58A-4070-AEBA-7115B71B114A}" done="1">
    <text>Indicar cuál sería el destino de la intervención de cara al rediseño del PPoR.</text>
  </threadedComment>
  <threadedComment ref="J5" dT="2025-05-23T06:11:18.82" personId="{67B4592F-D519-4E55-8293-2E982327AADD}" id="{680CFFF6-914B-4CE7-A9D4-862E9F096C06}" parentId="{6FB02729-C58A-4070-AEBA-7115B71B114A}">
    <text>Listo</text>
  </threadedComment>
  <threadedComment ref="H7" dT="2025-05-12T19:29:40.13" personId="{54189936-9A80-403D-B6A7-9B26322563D3}" id="{988516DA-02E0-4853-8D5B-5436996E0E1B}" done="1">
    <text>No puede coincidir y complementarse a la vez. Son mutuamente excluyentes.</text>
  </threadedComment>
  <threadedComment ref="H7" dT="2025-05-23T06:12:19.08" personId="{67B4592F-D519-4E55-8293-2E982327AADD}" id="{BC860CEC-A870-44E4-A04E-6FDF33FEA137}" parentId="{988516DA-02E0-4853-8D5B-5436996E0E1B}">
    <text>Listo</text>
  </threadedComment>
  <threadedComment ref="H8" dT="2025-05-12T19:29:40.13" personId="{54189936-9A80-403D-B6A7-9B26322563D3}" id="{5D4B7BDB-46B6-4B3D-A827-904D30794211}" done="1">
    <text>No puede coincidir y complementarse a la vez. Son mutuamente excluyentes.</text>
  </threadedComment>
  <threadedComment ref="H8" dT="2025-05-23T06:12:24.70" personId="{67B4592F-D519-4E55-8293-2E982327AADD}" id="{BCB8535D-1B55-4397-B098-A3D80DB0CB32}" parentId="{5D4B7BDB-46B6-4B3D-A827-904D30794211}">
    <text>Listo</text>
  </threadedComment>
  <threadedComment ref="H10" dT="2025-05-12T19:29:40.13" personId="{54189936-9A80-403D-B6A7-9B26322563D3}" id="{68A07980-C1B7-4D72-A730-14461AB641C7}" done="1">
    <text>No puede coincidir y complementarse a la vez. Son mutuamente excluyentes.</text>
  </threadedComment>
  <threadedComment ref="H10" dT="2025-05-23T06:13:16.59" personId="{67B4592F-D519-4E55-8293-2E982327AADD}" id="{B202AA3E-B3E1-4AB9-A483-12D7F9E92677}" parentId="{68A07980-C1B7-4D72-A730-14461AB641C7}">
    <text>Listo</text>
  </threadedComment>
  <threadedComment ref="J18" dT="2025-06-10T18:29:16.76" personId="{54189936-9A80-403D-B6A7-9B26322563D3}" id="{D2C0ADE2-B62B-4E4E-91A3-A80A6FFDC716}" done="1">
    <text>No se indica la decisión.</text>
  </threadedComment>
  <threadedComment ref="J18" dT="2025-06-10T18:41:17.71" personId="{54189936-9A80-403D-B6A7-9B26322563D3}" id="{5C69D338-5F03-4AEF-A5C5-6B0BE6923C03}" parentId="{D2C0ADE2-B62B-4E4E-91A3-A80A6FFDC716}">
    <text>Listo.</text>
  </threadedComment>
  <threadedComment ref="J21" dT="2025-06-10T18:29:35.95" personId="{54189936-9A80-403D-B6A7-9B26322563D3}" id="{91423B65-A6FC-4A1F-808C-EE99C68BB831}" done="1">
    <text>Dice que se incluirá al programa. Pensaba que esto ya era parte del programa.</text>
  </threadedComment>
</ThreadedComments>
</file>

<file path=xl/threadedComments/threadedComment8.xml><?xml version="1.0" encoding="utf-8"?>
<ThreadedComments xmlns="http://schemas.microsoft.com/office/spreadsheetml/2018/threadedcomments" xmlns:x="http://schemas.openxmlformats.org/spreadsheetml/2006/main">
  <threadedComment ref="B2" dT="2025-05-29T13:17:26.25" personId="{54189936-9A80-403D-B6A7-9B26322563D3}" id="{17474128-67BF-4D84-BC66-21CAD51C9EB8}" done="1">
    <text>Hay que completar una de las 2 columnas, no las 2.</text>
  </threadedComment>
  <threadedComment ref="B2" dT="2025-05-29T16:18:04.59" personId="{67B4592F-D519-4E55-8293-2E982327AADD}" id="{C92FA370-9E67-4750-94D4-82345162ADF3}" parentId="{17474128-67BF-4D84-BC66-21CAD51C9EB8}">
    <text>Listo</text>
  </threadedComment>
  <threadedComment ref="F4" dT="2025-05-29T18:33:51.93" personId="{54189936-9A80-403D-B6A7-9B26322563D3}" id="{FE17068F-74BC-46C8-A197-234E12F4827C}" done="1">
    <text>Falta el indicador de embarazo de la ONE.</text>
  </threadedComment>
  <threadedComment ref="F4" dT="2025-05-30T18:47:29.17" personId="{67B4592F-D519-4E55-8293-2E982327AADD}" id="{C64567B4-DEA0-4B07-AB7F-2D2A2FF811C4}" parentId="{FE17068F-74BC-46C8-A197-234E12F4827C}">
    <text>Incluido</text>
  </threadedComment>
  <threadedComment ref="H4" dT="2025-05-29T13:13:39.34" personId="{54189936-9A80-403D-B6A7-9B26322563D3}" id="{5CBC667B-E734-4B25-9F74-EE27BADC0920}" done="1">
    <text>Coloqué enunciados más precisos aquí y pasé las explicativas más largas a comentarios.</text>
  </threadedComment>
  <threadedComment ref="H4" dT="2025-05-29T16:12:56.85" personId="{67B4592F-D519-4E55-8293-2E982327AADD}" id="{31E29E2C-2939-48C2-BE61-C7451AE784E2}" parentId="{5CBC667B-E734-4B25-9F74-EE27BADC0920}">
    <text>Bien</text>
  </threadedComment>
  <threadedComment ref="M4" dT="2025-05-29T13:36:12.62" personId="{54189936-9A80-403D-B6A7-9B26322563D3}" id="{EDF445D0-2BCE-4952-BF66-20D34452BEFA}" done="1">
    <text>Los resultados esperados deben estimarse hasta 2029.</text>
  </threadedComment>
  <threadedComment ref="C5" dT="2025-05-29T12:59:21.92" personId="{54189936-9A80-403D-B6A7-9B26322563D3}" id="{799D2A09-B6E2-459F-830F-C481DBBDF4DD}" done="1">
    <text>Corregí el nombre del factor por el que pusieron en el ME. El que estaba antes era: Validación comunitaria de la maternidad adolescente y uniones tempranas como rito de paso a la adultez</text>
  </threadedComment>
  <threadedComment ref="C5" dT="2025-05-29T13:18:07.20" personId="{54189936-9A80-403D-B6A7-9B26322563D3}" id="{F34FC9FE-175A-4448-851D-B81D22F0FC4B}" parentId="{799D2A09-B6E2-459F-830F-C481DBBDF4DD}">
    <text>Borrar esto. El resultado no se asocia a este factor, sino a la condición de interés que ya está en la otra columna.</text>
  </threadedComment>
  <threadedComment ref="D5" dT="2025-05-29T13:11:45.03" personId="{54189936-9A80-403D-B6A7-9B26322563D3}" id="{7D65B29E-7965-47BD-AAC0-42F904B3A0F9}" done="1">
    <text>¿El resultado será específico a hogares vulnerables?
¿cómo lo medirán? El indicador debe estar acotado también. Si el indicador es el porcentaje general de embarazo adolescente, como lo plantean aquí, entonces el resultado no puede acotarse a hogares vulnerables.
Además, deberán definir a qué se refieren con hogares vulnerables. Pueden colocarlo en los comentarios y luego en la ficha de indicadores según aplique.</text>
  </threadedComment>
  <threadedComment ref="D5" dT="2025-05-29T14:54:32.80" personId="{54189936-9A80-403D-B6A7-9B26322563D3}" id="{02C38C26-C42F-4682-B079-C7EF4E05DE16}" parentId="{7D65B29E-7965-47BD-AAC0-42F904B3A0F9}">
    <text>Adicionalmente, ¿cuál sería la diferencia entre medir el porcentaje de embarazo y la proporción de partos? ¿cuál es el valor añadido de dar seguimiento a ambos indicadores?</text>
  </threadedComment>
  <threadedComment ref="D5" dT="2025-05-30T18:48:13.64" personId="{67B4592F-D519-4E55-8293-2E982327AADD}" id="{25717CA8-2EEC-417E-915B-805BD8407E57}" parentId="{7D65B29E-7965-47BD-AAC0-42F904B3A0F9}">
    <text>Modificado. Este indicador se refiere al de la ONE</text>
  </threadedComment>
  <threadedComment ref="F5" dT="2025-05-06T12:57:45.54" personId="{54189936-9A80-403D-B6A7-9B26322563D3}" id="{B964A5AC-6026-4DCE-A9AF-5A074C14F839}" done="1">
    <text>Ojo, el indicador de ENHOGAR no es que haya estado embarazada alguna vez, sino que haya tenido un hijo nacido vivo o estuviera embarazada de su primer hijo en el momento de la encuesta. Con esto se entiende que no se incluye a las adolescentes que hayan estado embarazadas y el resultado no haya sido un hijo nacido vivo.</text>
  </threadedComment>
  <threadedComment ref="F5" dT="2025-05-07T20:16:42.02" personId="{67B4592F-D519-4E55-8293-2E982327AADD}" id="{C378250F-ED6C-4F4C-A55D-567C309B9908}" parentId="{B964A5AC-6026-4DCE-A9AF-5A074C14F839}">
    <text>Bien</text>
  </threadedComment>
  <threadedComment ref="I5" dT="2025-05-29T13:08:57.51" personId="{54189936-9A80-403D-B6A7-9B26322563D3}" id="{C6BB4552-82E4-4E6D-83F0-B916A7A362AA}" done="1">
    <text>Aquí deben poner solamente la población que se ve afectada por esta situación. Es decir, las niñas y las adolescentes. Los niños y los adolescentes no se embarazan.</text>
  </threadedComment>
  <threadedComment ref="I5" dT="2025-05-29T18:27:00.25" personId="{67B4592F-D519-4E55-8293-2E982327AADD}" id="{C8046335-DD7A-43F2-98B7-0A2A5222E9C3}" parentId="{C6BB4552-82E4-4E6D-83F0-B916A7A362AA}">
    <text>Listo</text>
  </threadedComment>
  <threadedComment ref="I5" dT="2025-06-10T19:58:24.33" personId="{54189936-9A80-403D-B6A7-9B26322563D3}" id="{D533F1C9-7287-4DF7-8937-BBD3021FEEDD}" parentId="{C6BB4552-82E4-4E6D-83F0-B916A7A362AA}">
    <text>Ajuste a mujeres adolescentes, dado que el resultado medido está especificado en el rango etario de 15-19.</text>
  </threadedComment>
  <threadedComment ref="J5" dT="2025-05-29T13:47:01.92" personId="{54189936-9A80-403D-B6A7-9B26322563D3}" id="{E199E394-9895-4AD3-BB41-C4E35612A4F1}" done="1">
    <text>Incluir fuente en comentarios. Ver el de uniones tempranas.</text>
  </threadedComment>
  <threadedComment ref="J5" dT="2025-05-29T13:48:41.07" personId="{54189936-9A80-403D-B6A7-9B26322563D3}" id="{D747A745-D611-4BFF-94DF-6B9FBF2E7DEE}" parentId="{E199E394-9895-4AD3-BB41-C4E35612A4F1}">
    <text>La infografía de la ONE (con datos preliminares) indica un 18.00%.
https://www.one.gob.do/media/pcrlkjke/infografi-a-embarazo-en-adolescentes-cuarto-trimestre-2024.pdf</text>
    <extLst>
      <x:ext xmlns:xltc2="http://schemas.microsoft.com/office/spreadsheetml/2020/threadedcomments2" uri="{F7C98A9C-CBB3-438F-8F68-D28B6AF4A901}">
        <xltc2:checksum>1781156811</xltc2:checksum>
        <xltc2:hyperlink startIndex="68" length="100" url="https://www.one.gob.do/media/pcrlkjke/infografi-a-embarazo-en-adolescentes-cuarto-trimestre-2024.pdf"/>
      </x:ext>
    </extLst>
  </threadedComment>
  <threadedComment ref="J5" dT="2025-05-30T18:46:42.41" personId="{67B4592F-D519-4E55-8293-2E982327AADD}" id="{92EEAB7F-83F8-4CD7-9E49-5F953DE09EA3}" parentId="{E199E394-9895-4AD3-BB41-C4E35612A4F1}">
    <text>Listo</text>
  </threadedComment>
  <threadedComment ref="C6" dT="2025-05-29T13:20:39.28" personId="{54189936-9A80-403D-B6A7-9B26322563D3}" id="{BAD5FA65-D434-407A-9714-AE1A76A236F2}" done="1">
    <text>Borrar esto. El resultado no se asocia a este factor, sino a la condición de interés que ya está en la otra columna.</text>
  </threadedComment>
  <threadedComment ref="D6" dT="2025-06-10T20:07:36.21" personId="{54189936-9A80-403D-B6A7-9B26322563D3}" id="{7FD9CAC0-5EFE-4E62-B264-50CAF8B345F0}" done="1">
    <text>Incluí el rango etario.</text>
  </threadedComment>
  <threadedComment ref="D6" dT="2025-06-10T20:15:11.54" personId="{67B4592F-D519-4E55-8293-2E982327AADD}" id="{82BBF161-FA88-4F9C-84F3-B62751685E52}" parentId="{7FD9CAC0-5EFE-4E62-B264-50CAF8B345F0}">
    <text>bien</text>
  </threadedComment>
  <threadedComment ref="F6" dT="2025-05-29T13:20:19.35" personId="{54189936-9A80-403D-B6A7-9B26322563D3}" id="{C207C4D6-B8C8-4A31-914E-7FEBCD703ED9}" done="1">
    <text>No es necesario colocar la periodicidad en el nombre del indicador. Esa información se detalla en la ficha del indicador.</text>
  </threadedComment>
  <threadedComment ref="F6" dT="2025-05-29T14:09:52.26" personId="{54189936-9A80-403D-B6A7-9B26322563D3}" id="{C0BF5A71-0365-48D3-BA05-7DF0FEE6DE4C}" parentId="{C207C4D6-B8C8-4A31-914E-7FEBCD703ED9}">
    <text>Completaron dos fichas técnicas para este indicador. Una del SNS y la otra del MSP. La ficha técnica del indicador es una sola. Deben revisar si existen diferencias y llenar 1 sola.</text>
  </threadedComment>
  <threadedComment ref="F6" dT="2025-05-30T18:48:34.11" personId="{67B4592F-D519-4E55-8293-2E982327AADD}" id="{D04D3168-1A7B-4454-9238-01A2961B7FC0}" parentId="{C207C4D6-B8C8-4A31-914E-7FEBCD703ED9}">
    <text>Listo</text>
  </threadedComment>
  <threadedComment ref="F6" dT="2025-06-10T20:08:39.06" personId="{54189936-9A80-403D-B6A7-9B26322563D3}" id="{FD9E90B9-0DEC-4864-BED9-87655DCC4003}" parentId="{C207C4D6-B8C8-4A31-914E-7FEBCD703ED9}">
    <text>Incluí el rango etario.
Modifiqué el nombre del indicador, especificando niñas y adolescentes como en el resultado y cambiando el tipo de indicador a porcentaje, como en la fórmula de cálculo de la ficha.</text>
  </threadedComment>
  <threadedComment ref="F6" dT="2025-06-10T20:13:30.93" personId="{54189936-9A80-403D-B6A7-9B26322563D3}" id="{DCC7958F-DAC2-4FBE-ADF6-F5CA78CE2698}" parentId="{C207C4D6-B8C8-4A31-914E-7FEBCD703ED9}">
    <text>Este indicador se refiere a partos, mientras que en la condición de interés tienen un indicador que se refiere a embarazo, también proveniente del MSP.
Indiquen cuál es la diferencia en los comentarios. Si no hay diferencia, sería bueno homogeneizar.</text>
  </threadedComment>
  <threadedComment ref="F6" dT="2025-06-11T15:03:39.74" personId="{54189936-9A80-403D-B6A7-9B26322563D3}" id="{2F790E6B-3C77-4EE7-9ADA-52731985D316}" parentId="{C207C4D6-B8C8-4A31-914E-7FEBCD703ED9}">
    <text>En la ficha de indicador se encuentra detallada la diferencia y se colocó aquí un comentario al respecto.</text>
  </threadedComment>
  <threadedComment ref="J6" dT="2025-05-29T13:47:12.48" personId="{54189936-9A80-403D-B6A7-9B26322563D3}" id="{BAE969B3-8A34-4768-95F3-64AC9133D3A8}" done="1">
    <text>Incluir fuente en comentarios. Ver el de uniones tempranas.</text>
  </threadedComment>
  <threadedComment ref="J6" dT="2025-05-29T13:58:23.77" personId="{54189936-9A80-403D-B6A7-9B26322563D3}" id="{E602EAB1-14F9-4B5F-A0F9-F48FB45FA38A}" parentId="{BAE969B3-8A34-4768-95F3-64AC9133D3A8}">
    <text>Si la fuente es el repositorio del SNS como indican las fichas de este indicador, el resultado es distinto.
Partos en mujeres de 19 años o menos: 17,463
Total de partos (vaginales y cesáreas): 91,661
Porcentaje: 19.05%
Fuente: https://repositorio.sns.gob.do/tableros-dinamicos/produccion-de-servicios/</text>
    <extLst>
      <x:ext xmlns:xltc2="http://schemas.microsoft.com/office/spreadsheetml/2020/threadedcomments2" uri="{F7C98A9C-CBB3-438F-8F68-D28B6AF4A901}">
        <xltc2:checksum>4147961063</xltc2:checksum>
        <xltc2:hyperlink startIndex="229" length="74" url="https://repositorio.sns.gob.do/tableros-dinamicos/produccion-de-servicios/"/>
      </x:ext>
    </extLst>
  </threadedComment>
  <threadedComment ref="J6" dT="2025-06-10T20:11:43.55" personId="{54189936-9A80-403D-B6A7-9B26322563D3}" id="{914E4F00-07BC-459F-AC4A-20C70D320446}" parentId="{BAE969B3-8A34-4768-95F3-64AC9133D3A8}">
    <text>Expliquen en comentarios por qué este número es diferente al de Porcentaje de embarazos en adolescentes de 10 a 19 años en la CI.
Es básicamente el mismo indicador, solo que lo han nombrado distinto.</text>
  </threadedComment>
  <threadedComment ref="J6" dT="2025-06-11T15:07:00.17" personId="{54189936-9A80-403D-B6A7-9B26322563D3}" id="{07EA049C-E8CF-40B5-887F-9332DDF08EA1}" parentId="{BAE969B3-8A34-4768-95F3-64AC9133D3A8}">
    <text>Listo.</text>
  </threadedComment>
  <threadedComment ref="C7" dT="2025-05-29T13:07:07.71" personId="{54189936-9A80-403D-B6A7-9B26322563D3}" id="{6733697B-E571-4683-A138-85EB7AEB4FD6}" done="1">
    <text>Este factor no está en el ME.</text>
  </threadedComment>
  <threadedComment ref="C7" dT="2025-05-29T13:50:09.40" personId="{54189936-9A80-403D-B6A7-9B26322563D3}" id="{55CDA560-EB45-4EF0-AF8B-E0F9567E814E}" parentId="{6733697B-E571-4683-A138-85EB7AEB4FD6}">
    <text>Borrar esto. El resultado no se asocia a este factor, sino a la condición de interés que ya está en la otra columna.</text>
  </threadedComment>
  <threadedComment ref="F7" dT="2025-05-29T14:10:21.50" personId="{54189936-9A80-403D-B6A7-9B26322563D3}" id="{6AA37A2F-1E17-496A-876A-6C1098950FA6}" done="1">
    <text>Deben asegurarse que la ficha técnica de este indicador coincide con lo establecido y medido por la ONE.</text>
  </threadedComment>
  <threadedComment ref="F7" dT="2025-05-30T18:53:29.59" personId="{67B4592F-D519-4E55-8293-2E982327AADD}" id="{79AEBADF-C64E-4EE2-AF5D-D115F95EE325}" parentId="{6AA37A2F-1E17-496A-876A-6C1098950FA6}">
    <text>Listo</text>
  </threadedComment>
  <threadedComment ref="F7" dT="2025-06-10T20:18:37.08" personId="{54189936-9A80-403D-B6A7-9B26322563D3}" id="{E5E5214C-2037-4E72-AED3-892C231E05DB}" parentId="{6AA37A2F-1E17-496A-876A-6C1098950FA6}">
    <text>Ajusté el nombre del indicador al que está en la CI.</text>
  </threadedComment>
  <threadedComment ref="F7" dT="2025-06-10T20:23:47.63" personId="{67B4592F-D519-4E55-8293-2E982327AADD}" id="{72FB30BF-047E-4C74-8ADA-FA73CFFEECBE}" parentId="{6AA37A2F-1E17-496A-876A-6C1098950FA6}">
    <text>de acuerdo</text>
  </threadedComment>
  <threadedComment ref="I7" dT="2025-05-29T13:34:26.84" personId="{54189936-9A80-403D-B6A7-9B26322563D3}" id="{C8E9B1D2-818C-47A8-AACB-97C6BD133B53}" done="1">
    <text>El indicador específica “mujeres”, así que la población objetivo no puede incluir varones.</text>
  </threadedComment>
  <threadedComment ref="I7" dT="2025-05-29T18:36:34.31" personId="{67B4592F-D519-4E55-8293-2E982327AADD}" id="{F10D7C80-E641-4BCC-8599-69ADCDB6FF2C}" parentId="{C8E9B1D2-818C-47A8-AACB-97C6BD133B53}">
    <text>Listo</text>
  </threadedComment>
  <threadedComment ref="F8" dT="2025-05-29T13:20:19.35" personId="{54189936-9A80-403D-B6A7-9B26322563D3}" id="{01FD33BE-0E2D-4875-89B6-6EEA18AAAD87}" done="1">
    <text>No es necesario colocar la periodicidad en el nombre del indicador. Esa información se detalla en la ficha del indicador.</text>
  </threadedComment>
  <threadedComment ref="F8" dT="2025-05-29T14:09:52.26" personId="{54189936-9A80-403D-B6A7-9B26322563D3}" id="{E6838BE6-9320-4DD5-A3E5-0A7965E0D5CF}" parentId="{01FD33BE-0E2D-4875-89B6-6EEA18AAAD87}">
    <text>Completaron dos fichas técnicas para este indicador. Una del SNS y la otra del MSP. La ficha técnica del indicador es una sola. Deben revisar si existen diferencias y llenar 1 sola.</text>
  </threadedComment>
  <threadedComment ref="F8" dT="2025-05-30T18:48:34.11" personId="{67B4592F-D519-4E55-8293-2E982327AADD}" id="{912B3528-DCCD-4E58-B2DE-F7DCE5D6BAF0}" parentId="{01FD33BE-0E2D-4875-89B6-6EEA18AAAD87}">
    <text>Listo</text>
  </threadedComment>
  <threadedComment ref="B9" dT="2025-05-29T13:52:56.70" personId="{54189936-9A80-403D-B6A7-9B26322563D3}" id="{4C0CDF1A-5810-4065-A330-03B529272FD3}" done="1">
    <text>Determinar cuál de los 2 factores se queda asociado a este resultado.</text>
  </threadedComment>
  <threadedComment ref="D9" dT="2025-05-29T13:50:38.93" personId="{54189936-9A80-403D-B6A7-9B26322563D3}" id="{71D1817B-CBF2-4BF1-B3C8-F6B0F8DCB9DF}" done="1">
    <text>El conocimiento aumenta, las actitudes y practicas mejoran.</text>
  </threadedComment>
  <threadedComment ref="F9" dT="2025-05-29T14:08:56.03" personId="{54189936-9A80-403D-B6A7-9B26322563D3}" id="{1149415E-5D78-44F8-812A-88E4EDC99B89}" done="1">
    <text>No han completado una ficha técnica para este indicador.</text>
  </threadedComment>
  <threadedComment ref="F9" dT="2025-05-30T14:15:26.50" personId="{ECF5E878-3D10-4128-8A63-D839773BB4A1}" id="{184F2EFA-E5CD-4AB2-9721-129BD56BF0EC}" parentId="{1149415E-5D78-44F8-812A-88E4EDC99B89}">
    <text xml:space="preserve">Conocimiento se mide una forma,  la percepción de otra, sería recomendable delimitar. Para la elaboración de indicadores sería importante tomar en consideración como estos serán medidos. Algunos ejemplo:  porcentaje de adolescentes que demuestran conocimientos adecuados sobre salud sexual y reproductiva,
  % de adolescente satisfechos con los talleres o capacitaciones en  ESI. Esto se puede medir por la encuesta de satisfacción 
% de Adolescente que aprueban las pruebas  de ESI. </text>
  </threadedComment>
  <threadedComment ref="F9" dT="2025-06-10T20:26:09.43" personId="{54189936-9A80-403D-B6A7-9B26322563D3}" id="{E593B4FB-3718-4F5C-97C3-8823A261FAE2}" parentId="{1149415E-5D78-44F8-812A-88E4EDC99B89}">
    <text>¿Van a definir el indicador ahora aunque no tengan línea base y metas?</text>
  </threadedComment>
  <threadedComment ref="F9" dT="2025-06-11T15:32:19.30" personId="{67B4592F-D519-4E55-8293-2E982327AADD}" id="{79D5985C-191D-4D19-8ED2-AF852CC292CA}" parentId="{1149415E-5D78-44F8-812A-88E4EDC99B89}">
    <text>Sí, vamos a definir el indicador. Sin embargo, la meta y la línea base quedarán pendientes</text>
  </threadedComment>
  <threadedComment ref="I9" dT="2025-05-30T14:56:49.05" personId="{ECF5E878-3D10-4128-8A63-D839773BB4A1}" id="{FE436A91-0CE5-447B-ABB6-7EDE00C0B690}" done="1">
    <text xml:space="preserve">Las familias también recibirán capacitación? Me parece que si la capacitación será para los adolescentes, al final ellos serán la población objetivo, aunque de manera indirecta se beneficie la familia, y la población </text>
  </threadedComment>
  <threadedComment ref="I9" dT="2025-05-30T18:54:59.42" personId="{67B4592F-D519-4E55-8293-2E982327AADD}" id="{164C5E5E-992E-4230-BA9A-129828CE17FB}" parentId="{FE436A91-0CE5-447B-ABB6-7EDE00C0B690}">
    <text>Si, hay productos especificos para padres, madres y tutores/as</text>
  </threadedComment>
  <threadedComment ref="J9" dT="2025-05-29T14:03:27.08" personId="{54189936-9A80-403D-B6A7-9B26322563D3}" id="{FAB09CB7-CD96-445A-B4D0-E0A03B1300CA}" done="1">
    <text>Deben indicar en comentarios que este indicador se creará ahora con el rediseño del programa y explicar un poco sobre esto.</text>
  </threadedComment>
  <threadedComment ref="J9" dT="2025-05-30T18:55:13.95" personId="{67B4592F-D519-4E55-8293-2E982327AADD}" id="{00705EC0-CC64-4C31-A198-6057609D3FC7}" parentId="{FAB09CB7-CD96-445A-B4D0-E0A03B1300CA}">
    <text>Listo</text>
  </threadedComment>
  <threadedComment ref="O9" dT="2025-06-11T16:13:10.92" personId="{54189936-9A80-403D-B6A7-9B26322563D3}" id="{BBBE0636-367C-4AA9-B6D7-9EECBBB8C00E}" done="1">
    <text>Pendiente describir cuándo y cómo se definiría el indicador y cómo se haría la primera medición.</text>
  </threadedComment>
</ThreadedComments>
</file>

<file path=xl/threadedComments/threadedComment9.xml><?xml version="1.0" encoding="utf-8"?>
<ThreadedComments xmlns="http://schemas.microsoft.com/office/spreadsheetml/2018/threadedcomments" xmlns:x="http://schemas.openxmlformats.org/spreadsheetml/2006/main">
  <threadedComment ref="C9" dT="2025-05-29T14:11:17.33" personId="{54189936-9A80-403D-B6A7-9B26322563D3}" id="{90791F4F-C524-4415-9A0F-18390CCE76C4}" done="1">
    <text>El responsable de dar seguimiento a este indicador de cara al programa debería ser CONANI como rector y líder.</text>
  </threadedComment>
  <threadedComment ref="C9" dT="2025-05-29T17:15:25.63" personId="{67B4592F-D519-4E55-8293-2E982327AADD}" id="{895BC0F2-4A57-4E62-BF6C-2F53F4BF6F90}" parentId="{90791F4F-C524-4415-9A0F-18390CCE76C4}">
    <text>Listo</text>
  </threadedComment>
  <threadedComment ref="C12" dT="2025-05-29T14:07:02.80" personId="{54189936-9A80-403D-B6A7-9B26322563D3}" id="{B7A3A371-3883-4159-BFB7-503317DE5F9D}" done="1">
    <text>Deben asegurar que el contenido de esta ficha coincida con la ficha técnica de la ONE</text>
  </threadedComment>
  <threadedComment ref="C12" dT="2025-05-29T17:15:39.96" personId="{67B4592F-D519-4E55-8293-2E982327AADD}" id="{017A078C-ABBE-4CE0-B9A6-85F7E2022B72}" parentId="{B7A3A371-3883-4159-BFB7-503317DE5F9D}">
    <text>Si</text>
  </threadedComment>
  <threadedComment ref="C29" dT="2025-05-29T14:08:00.36" personId="{54189936-9A80-403D-B6A7-9B26322563D3}" id="{F4690E25-8D16-4A4C-B58D-C6E86FCB7C3D}" done="1">
    <text>En esta sección se coloca la información de las 2 variables que componen en el indicador y que se incluyeron en la fórmula de cálculo.</text>
  </threadedComment>
  <threadedComment ref="C29" dT="2025-05-29T17:48:07.35" personId="{67B4592F-D519-4E55-8293-2E982327AADD}" id="{C60E4793-6451-4402-93F5-D5A3E8E25FF6}" parentId="{F4690E25-8D16-4A4C-B58D-C6E86FCB7C3D}">
    <text>Este es un indicador ODS que la ONE adapta, encontré la ficha técnica ODS pero no de la ONE</text>
  </threadedComment>
  <threadedComment ref="C29" dT="2025-05-29T18:40:25.41" personId="{67B4592F-D519-4E55-8293-2E982327AADD}" id="{59F770AA-80D0-4860-B9A1-43744CA8ABFB}" parentId="{F4690E25-8D16-4A4C-B58D-C6E86FCB7C3D}">
    <text>Colocado</text>
  </threadedComment>
</ThreadedComments>
</file>

<file path=xl/worksheets/_rels/sheet1.xml.rels><?xml version="1.0" encoding="UTF-8" standalone="yes"?>
<Relationships xmlns="http://schemas.openxmlformats.org/package/2006/relationships"><Relationship Id="rId8" Type="http://schemas.openxmlformats.org/officeDocument/2006/relationships/hyperlink" Target="https://unesdoc.unesco.org/ark:/48223/pf0000232451?posInSet=1&amp;queryId=af6d43e4-e134-430c-8b95-f3e21a81d094" TargetMode="External"/><Relationship Id="rId13" Type="http://schemas.openxmlformats.org/officeDocument/2006/relationships/hyperlink" Target="https://www.unicef.org/dominicanrepublic/media/5806/file/Pol%C3%ADtica%20de%20prevenci%C3%B3n%20y%20atenci%C3%B3n%20a%20las%20uniones%20tempranas%20y%20el%20embarazo%20en%20adolescentes%20-%20PUBLICACI%C3%93N.pdf" TargetMode="External"/><Relationship Id="rId18" Type="http://schemas.openxmlformats.org/officeDocument/2006/relationships/hyperlink" Target="https://mepyd.gob.do/vimici/dashboard" TargetMode="External"/><Relationship Id="rId26" Type="http://schemas.openxmlformats.org/officeDocument/2006/relationships/hyperlink" Target="https://view.officeapps.live.com/op/view.aspx?src=https%3A%2F%2Fmapa.do.undp.org%2Ffiles%2Fdownload%2FSerie_Datos_Plataforma_2010-2022.xlsx&amp;wdOrigin=BROWSELINK" TargetMode="External"/><Relationship Id="rId3" Type="http://schemas.openxmlformats.org/officeDocument/2006/relationships/hyperlink" Target="https://www.unicef.org/dominicanrepublic/media/10931/file/Cambiando%20normas%20de%20g%C3%A9nero%20para%20la%20prevenci%C3%B3n%20de%20la%20violencia%20y%20las%20uniones%20tempranas.pdf" TargetMode="External"/><Relationship Id="rId21" Type="http://schemas.openxmlformats.org/officeDocument/2006/relationships/hyperlink" Target="https://mepyd.gob.do/publicaciones/plan-nacional-plurianual-del-sector-publico-2021-2024/" TargetMode="External"/><Relationship Id="rId7" Type="http://schemas.openxmlformats.org/officeDocument/2006/relationships/hyperlink" Target="https://dominicanrepublic.unfpa.org/sites/default/files/pub-pdf/estudio_milena-rd-2022_web_1_0.pdf" TargetMode="External"/><Relationship Id="rId12" Type="http://schemas.openxmlformats.org/officeDocument/2006/relationships/hyperlink" Target="https://transparencia.superate.gob.do/plan-estrategico-institucional/planificacion-estrategica-institucional" TargetMode="External"/><Relationship Id="rId17" Type="http://schemas.openxmlformats.org/officeDocument/2006/relationships/hyperlink" Target="https://mepyd.gob.do/viceministerios/planificacion/digedes/estrategia-nacional-de-desarrollo-2030/" TargetMode="External"/><Relationship Id="rId25" Type="http://schemas.openxmlformats.org/officeDocument/2006/relationships/hyperlink" Target="https://documents1.worldbank.org/curated/en/672091624002802658/pdf/Adolescent-Pregnancy-in-the-Dominican-Republic.pdf" TargetMode="External"/><Relationship Id="rId2" Type="http://schemas.openxmlformats.org/officeDocument/2006/relationships/hyperlink" Target="https://openknowledge.worldbank.org/entities/publication/35f032d6-fb18-5ef9-a10d-7ceadef73d8c" TargetMode="External"/><Relationship Id="rId16" Type="http://schemas.openxmlformats.org/officeDocument/2006/relationships/hyperlink" Target="https://www.one.gob.do/publicaciones/2022/encuesta-nacional-de-hogares-de-propositos-multiples-enhogar-mics-2019-informe-general/" TargetMode="External"/><Relationship Id="rId20" Type="http://schemas.openxmlformats.org/officeDocument/2006/relationships/hyperlink" Target="https://www.unicef.org/dominicanrepublic/media/5806/file/Pol%C3%ADtica%20de%20prevenci%C3%B3n%20y%20atenci%C3%B3n%20a%20las%20uniones%20tempranas%20y%20el%20embarazo%20en%20adolescentes%20-%20PUBLICACI%C3%93N.pdf" TargetMode="External"/><Relationship Id="rId29" Type="http://schemas.openxmlformats.org/officeDocument/2006/relationships/hyperlink" Target="https://transparencia.pgr.gob.do/Inicio/VisualizarDocumento?DocumentoId=45040" TargetMode="External"/><Relationship Id="rId1" Type="http://schemas.openxmlformats.org/officeDocument/2006/relationships/hyperlink" Target="https://unesdoc.unesco.org/ark:/48223/pf0000260770" TargetMode="External"/><Relationship Id="rId6" Type="http://schemas.openxmlformats.org/officeDocument/2006/relationships/hyperlink" Target="https://documents1.worldbank.org/curated/en/672091624002802658/pdf/Adolescent-Pregnancy-in-the-Dominican-Republic.pdf" TargetMode="External"/><Relationship Id="rId11" Type="http://schemas.openxmlformats.org/officeDocument/2006/relationships/hyperlink" Target="https://mujer.gob.do/transparencia/index.php/plan-estrategico/planeacion-estrategica" TargetMode="External"/><Relationship Id="rId24" Type="http://schemas.openxmlformats.org/officeDocument/2006/relationships/hyperlink" Target="https://www.one.gob.do/publicaciones/2022/encuesta-nacional-de-hogares-de-propositos-multiples-enhogar-mics-2019-informe-general/" TargetMode="External"/><Relationship Id="rId32" Type="http://schemas.microsoft.com/office/2017/10/relationships/threadedComment" Target="../threadedComments/threadedComment1.xml"/><Relationship Id="rId5" Type="http://schemas.openxmlformats.org/officeDocument/2006/relationships/hyperlink" Target="https://dominicanrepublic.unfpa.org/es/publications/estado-de-la-poblaci%C3%B3n-mundial-2020-1" TargetMode="External"/><Relationship Id="rId15" Type="http://schemas.openxmlformats.org/officeDocument/2006/relationships/hyperlink" Target="https://www.one.gob.do/publicaciones/2025/informe-de-resultados-basicos-de-la-enhogar-2024/" TargetMode="External"/><Relationship Id="rId23" Type="http://schemas.openxmlformats.org/officeDocument/2006/relationships/hyperlink" Target="https://mepyd.gob.do/vimici/dashboard" TargetMode="External"/><Relationship Id="rId28" Type="http://schemas.openxmlformats.org/officeDocument/2006/relationships/hyperlink" Target="https://www.one.gob.do/publicaciones/2025/informe-de-resultados-basicos-de-la-enhogar-2024/" TargetMode="External"/><Relationship Id="rId10" Type="http://schemas.openxmlformats.org/officeDocument/2006/relationships/hyperlink" Target="https://sns.gob.do/sobre-nosotros/plan-estrategico-institucional/" TargetMode="External"/><Relationship Id="rId19" Type="http://schemas.openxmlformats.org/officeDocument/2006/relationships/hyperlink" Target="https://www.one.gob.do/publicaciones/2022/encuesta-nacional-de-hogares-de-propositos-multiples-enhogar-mics-2019-informe-general/" TargetMode="External"/><Relationship Id="rId31" Type="http://schemas.openxmlformats.org/officeDocument/2006/relationships/comments" Target="../comments1.xml"/><Relationship Id="rId4" Type="http://schemas.openxmlformats.org/officeDocument/2006/relationships/hyperlink" Target="https://www.unicef.org/dominicanrepublic/informes/estudio-cap-matrimonio-infantil-y-las-uniones-tempranas" TargetMode="External"/><Relationship Id="rId9" Type="http://schemas.openxmlformats.org/officeDocument/2006/relationships/hyperlink" Target="https://www.one.gob.do/publicaciones/2025/embarazos-en-adolescentes-en-republica-dominicana-cuarto-trimestre-2024/?altTemplate=publicacionOnline" TargetMode="External"/><Relationship Id="rId14" Type="http://schemas.openxmlformats.org/officeDocument/2006/relationships/hyperlink" Target="https://www.one.gob.do/publicaciones/2025/informe-de-resultados-basicos-de-la-enhogar-2024/" TargetMode="External"/><Relationship Id="rId22" Type="http://schemas.openxmlformats.org/officeDocument/2006/relationships/hyperlink" Target="https://mepyd.gob.do/vimici/dashboard" TargetMode="External"/><Relationship Id="rId27" Type="http://schemas.openxmlformats.org/officeDocument/2006/relationships/hyperlink" Target="https://www.one.gob.do/publicaciones/2022/encuesta-nacional-de-hogares-de-propositos-multiples-enhogar-mics-2019-informe-general/" TargetMode="External"/><Relationship Id="rId30"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microsoft.com/office/2017/10/relationships/threadedComment" Target="../threadedComments/threadedComment9.xml"/><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3" Type="http://schemas.microsoft.com/office/2017/10/relationships/threadedComment" Target="../threadedComments/threadedComment10.xml"/><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microsoft.com/office/2017/10/relationships/threadedComment" Target="../threadedComments/threadedComment11.xml"/><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microsoft.com/office/2017/10/relationships/threadedComment" Target="../threadedComments/threadedComment12.xml"/><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3" Type="http://schemas.microsoft.com/office/2017/10/relationships/threadedComment" Target="../threadedComments/threadedComment13.xml"/><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3" Type="http://schemas.microsoft.com/office/2017/10/relationships/threadedComment" Target="../threadedComments/threadedComment14.xml"/><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7.xml.rels><?xml version="1.0" encoding="UTF-8" standalone="yes"?>
<Relationships xmlns="http://schemas.openxmlformats.org/package/2006/relationships"><Relationship Id="rId3" Type="http://schemas.microsoft.com/office/2017/10/relationships/threadedComment" Target="../threadedComments/threadedComment15.xml"/><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3" Type="http://schemas.microsoft.com/office/2017/10/relationships/threadedComment" Target="../threadedComments/threadedComment16.xml"/><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2.xml.rels><?xml version="1.0" encoding="UTF-8" standalone="yes"?>
<Relationships xmlns="http://schemas.openxmlformats.org/package/2006/relationships"><Relationship Id="rId8" Type="http://schemas.openxmlformats.org/officeDocument/2006/relationships/hyperlink" Target="https://www.oas.org/es/mesecvi/docs/matrimonio_infantil_ESP.pdf" TargetMode="External"/><Relationship Id="rId13" Type="http://schemas.microsoft.com/office/2017/10/relationships/threadedComment" Target="../threadedComments/threadedComment2.xml"/><Relationship Id="rId3" Type="http://schemas.openxmlformats.org/officeDocument/2006/relationships/hyperlink" Target="https://www.unicef.org/dominicanrepublic/media/5806/file/Pol%C3%ADtica%20de%20prevenci%C3%B3n%20y%20atenci%C3%B3n%20a%20las%20uniones%20tempranas%20y%20el%20embarazo%20en%20adolescentes%20-%20PUBLICACI%C3%93N.pdf" TargetMode="External"/><Relationship Id="rId7" Type="http://schemas.openxmlformats.org/officeDocument/2006/relationships/hyperlink" Target="https://www.unicef.org/dominicanrepublic/media/5806/file/Pol%C3%ADtica%20de%20prevenci%C3%B3n%20y%20atenci%C3%B3n%20a%20las%20uniones%20tempranas%20y%20el%20embarazo%20en%20adolescentes%20-%20PUBLICACI%C3%93N.pdf" TargetMode="External"/><Relationship Id="rId12" Type="http://schemas.openxmlformats.org/officeDocument/2006/relationships/comments" Target="../comments2.xml"/><Relationship Id="rId2" Type="http://schemas.openxmlformats.org/officeDocument/2006/relationships/hyperlink" Target="https://www.unicef.org/dominicanrepublic/sites/unicef.org.dominicanrepublic/files/2019-10/Impacto-Economico-Matrimonio-Infantil-Uniones-Tempranas-2017.pdf" TargetMode="External"/><Relationship Id="rId1" Type="http://schemas.openxmlformats.org/officeDocument/2006/relationships/hyperlink" Target="https://www.unicef.org/dominicanrepublic/media/5806/file/Pol%C3%ADtica%20de%20prevenci%C3%B3n%20y%20atenci%C3%B3n%20a%20las%20uniones%20tempranas%20y%20el%20embarazo%20en%20adolescentes%20-%20PUBLICACI%C3%93N.pdf" TargetMode="External"/><Relationship Id="rId6" Type="http://schemas.openxmlformats.org/officeDocument/2006/relationships/hyperlink" Target="https://conanisd-my.sharepoint.com/:f:/g/personal/torres_laura_conani_gob_do/EhMoENJAt4FHjva0GUVgK0IBlMHaJmMtPhjLax95su1vCg?e=5%3aUlrLQJ&amp;at=9" TargetMode="External"/><Relationship Id="rId11" Type="http://schemas.openxmlformats.org/officeDocument/2006/relationships/vmlDrawing" Target="../drawings/vmlDrawing2.vml"/><Relationship Id="rId5" Type="http://schemas.openxmlformats.org/officeDocument/2006/relationships/hyperlink" Target="https://www.unicef.org/rosa/media/3096/file/UNICEF_ROSA_Child_marriage_adolescent_pregnancy_3May2019.pdf?utm_source=chatgpt.com" TargetMode="External"/><Relationship Id="rId10" Type="http://schemas.openxmlformats.org/officeDocument/2006/relationships/hyperlink" Target="https://www.unicef.org/media/136646/file/CRANK-Evidence-Review-Child-Marriage-2023.pdf" TargetMode="External"/><Relationship Id="rId4" Type="http://schemas.openxmlformats.org/officeDocument/2006/relationships/hyperlink" Target="https://www.unfpa.org/publications/state-world-population-2020" TargetMode="External"/><Relationship Id="rId9" Type="http://schemas.openxmlformats.org/officeDocument/2006/relationships/hyperlink" Target="https://almacenamientopan.blob.core.windows.net/pdfs/investigaciones/ABANDONO-DE-ESTUDIOS-EN-ADOLESCENTES-COMO-FACTOR-DE-RIESGO-PARA-EMBARAZO.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1.xml.rels><?xml version="1.0" encoding="UTF-8" standalone="yes"?>
<Relationships xmlns="http://schemas.openxmlformats.org/package/2006/relationships"><Relationship Id="rId3" Type="http://schemas.microsoft.com/office/2017/10/relationships/threadedComment" Target="../threadedComments/threadedComment17.xml"/><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22.xml.rels><?xml version="1.0" encoding="UTF-8" standalone="yes"?>
<Relationships xmlns="http://schemas.openxmlformats.org/package/2006/relationships"><Relationship Id="rId3" Type="http://schemas.microsoft.com/office/2017/10/relationships/threadedComment" Target="../threadedComments/threadedComment18.xml"/><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23.xml.rels><?xml version="1.0" encoding="UTF-8" standalone="yes"?>
<Relationships xmlns="http://schemas.openxmlformats.org/package/2006/relationships"><Relationship Id="rId3" Type="http://schemas.microsoft.com/office/2017/10/relationships/threadedComment" Target="../threadedComments/threadedComment19.xml"/><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24.xml.rels><?xml version="1.0" encoding="UTF-8" standalone="yes"?>
<Relationships xmlns="http://schemas.openxmlformats.org/package/2006/relationships"><Relationship Id="rId3" Type="http://schemas.microsoft.com/office/2017/10/relationships/threadedComment" Target="../threadedComments/threadedComment20.xml"/><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25.xml.rels><?xml version="1.0" encoding="UTF-8" standalone="yes"?>
<Relationships xmlns="http://schemas.openxmlformats.org/package/2006/relationships"><Relationship Id="rId3" Type="http://schemas.microsoft.com/office/2017/10/relationships/threadedComment" Target="../threadedComments/threadedComment21.xml"/><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scielo.org.mx/scielo.php?lng=es&amp;nrm=iso&amp;pid=S2007-74592024000200417&amp;script=sci_arttext" TargetMode="External"/><Relationship Id="rId13" Type="http://schemas.openxmlformats.org/officeDocument/2006/relationships/hyperlink" Target="https://www.unicef.org/dominicanrepublic/informes/analisis-de-la-situacion-de-ninos-ninas-y-adolescentes-ante-la-violencia-en-republica-dominicana" TargetMode="External"/><Relationship Id="rId18" Type="http://schemas.openxmlformats.org/officeDocument/2006/relationships/hyperlink" Target="https://www.unicef.org/dominicanrepublic/comunicados-prensa/el-63-de-ninos-y-ninas-entre-1-y-14-anos-ha-experimentado-un-metodo" TargetMode="External"/><Relationship Id="rId26" Type="http://schemas.openxmlformats.org/officeDocument/2006/relationships/hyperlink" Target="https://conani.gob.do/wp-content/uploads/2024/10/Memorias_CONANI_2020_2024_compress.pdf" TargetMode="External"/><Relationship Id="rId3" Type="http://schemas.openxmlformats.org/officeDocument/2006/relationships/hyperlink" Target="https://www.cepal.org/sites/default/files/infographic/files/s2301084_es.pdf" TargetMode="External"/><Relationship Id="rId21" Type="http://schemas.openxmlformats.org/officeDocument/2006/relationships/hyperlink" Target="https://www.one.gob.do/media/qz3gvqjv/ni%C3%B1os-as-y-adolescentes-de-6-17-a%C3%B1os-por-sexo-que-no-estudian-seg%C3%BAn-motivo-2016-2019.xlsx" TargetMode="External"/><Relationship Id="rId7" Type="http://schemas.openxmlformats.org/officeDocument/2006/relationships/hyperlink" Target="https://pmc.ncbi.nlm.nih.gov/articles/PMC3562742/" TargetMode="External"/><Relationship Id="rId12" Type="http://schemas.openxmlformats.org/officeDocument/2006/relationships/hyperlink" Target="https://www.oas.org/es/mesecvi/docs/mesecvi-embarazoinfantil-es.pdf" TargetMode="External"/><Relationship Id="rId17" Type="http://schemas.openxmlformats.org/officeDocument/2006/relationships/hyperlink" Target="https://ideice.gob.do/descargas.php?ruta=cGRmL3B1YmxpY2F0aW9ucy8=&amp;nombre=MjAyMTA0MjAxMTUwMjYucGRm&amp;descarga=Asistencia%20escolar%20de%20adolescentes%20madres%20y/o%20unidas%20en%20Rep%C3%BAblica%20Dominicana&amp;return=20210420115026" TargetMode="External"/><Relationship Id="rId25" Type="http://schemas.openxmlformats.org/officeDocument/2006/relationships/hyperlink" Target="https://revistas.intec.edu.do/index.php/cisa/article/view/3002/3584" TargetMode="External"/><Relationship Id="rId2" Type="http://schemas.openxmlformats.org/officeDocument/2006/relationships/hyperlink" Target="https://elpais.com/america-futura/2025-03-19/mientras-lee-esta-columna-nueve-ninas-y-adolescentes-daran-a-luz-en-america-latina-y-el-caribe.html?utm_source=chatgpt.com" TargetMode="External"/><Relationship Id="rId16" Type="http://schemas.openxmlformats.org/officeDocument/2006/relationships/hyperlink" Target="https://www.unicef.org/dominicanrepublic/informes/estudio-cap-matrimonio-infantil-y-las-uniones-tempranas" TargetMode="External"/><Relationship Id="rId20" Type="http://schemas.openxmlformats.org/officeDocument/2006/relationships/hyperlink" Target="https://www.advocatesforyouth.org/wp-content/uploads/storage/advfy/documents/fscse.pdf" TargetMode="External"/><Relationship Id="rId29" Type="http://schemas.openxmlformats.org/officeDocument/2006/relationships/hyperlink" Target="https://revistas.unc.edu.ar/index.php/aifp/article/download/18910/18801?utm_source=chatgpt.com" TargetMode="External"/><Relationship Id="rId1" Type="http://schemas.openxmlformats.org/officeDocument/2006/relationships/hyperlink" Target="https://www.researchgate.net/publication/354065737_Factores_que_Influyen_en_la_Desercion_y_Repitencia_Escolar_y_su_Incidencia_en_el_logro_de_la_Calidad_Educativa_en_Escuelas_Secundarias_de_Contextos_Vulnerables_de_Republica_Dominicana" TargetMode="External"/><Relationship Id="rId6" Type="http://schemas.openxmlformats.org/officeDocument/2006/relationships/hyperlink" Target="https://documents1.worldbank.org/curated/en/099512412082314620/pdf/IDU0a9d235b00e11b040f00ad80077fcc4d1ef74.pdf" TargetMode="External"/><Relationship Id="rId11" Type="http://schemas.openxmlformats.org/officeDocument/2006/relationships/hyperlink" Target="https://www.one.gob.do/noticias/2024/ministerio-de-economia-informa-pobreza-monetaria-disminuye-4-7-p-p-en-2023/" TargetMode="External"/><Relationship Id="rId24" Type="http://schemas.openxmlformats.org/officeDocument/2006/relationships/hyperlink" Target="https://www.oas.org/es/mesecvi/docs/matrimonio_infantil_ESP.pdf" TargetMode="External"/><Relationship Id="rId32" Type="http://schemas.microsoft.com/office/2017/10/relationships/threadedComment" Target="../threadedComments/threadedComment3.xml"/><Relationship Id="rId5" Type="http://schemas.openxmlformats.org/officeDocument/2006/relationships/hyperlink" Target="https://www.scirp.org/journal/paperinformation?paperid=48178&amp;utm_source=chatgpt.com" TargetMode="External"/><Relationship Id="rId15" Type="http://schemas.openxmlformats.org/officeDocument/2006/relationships/hyperlink" Target="https://www.unicef.org/dominicanrepublic/informes/estudio-cap-matrimonio-infantil-y-las-uniones-tempranas" TargetMode="External"/><Relationship Id="rId23" Type="http://schemas.openxmlformats.org/officeDocument/2006/relationships/hyperlink" Target="https://www.unicef.org/dominicanrepublic/informes/informe-general-encuesta-enhogar-mics-2019" TargetMode="External"/><Relationship Id="rId28" Type="http://schemas.openxmlformats.org/officeDocument/2006/relationships/hyperlink" Target="https://almacenamientopan.blob.core.windows.net/pdfs/investigaciones/ABANDONO-DE-ESTUDIOS-EN-ADOLESCENTES-COMO-FACTOR-DE-RIESGO-PARA-EMBARAZO.pdf" TargetMode="External"/><Relationship Id="rId10" Type="http://schemas.openxmlformats.org/officeDocument/2006/relationships/hyperlink" Target="https://www.one.gob.do/media/xlldcplu/panorama-estad%C3%ADstico-116.pdf" TargetMode="External"/><Relationship Id="rId19" Type="http://schemas.openxmlformats.org/officeDocument/2006/relationships/hyperlink" Target="https://www.unicef.org/dominicanrepublic/media/10931/file/Cambiando%20normas%20de%20g%C3%A9nero%20para%20la%20prevenci%C3%B3n%20de%20la%20violencia%20y%20las%20uniones%20tempranas.pdf" TargetMode="External"/><Relationship Id="rId31" Type="http://schemas.openxmlformats.org/officeDocument/2006/relationships/comments" Target="../comments3.xml"/><Relationship Id="rId4" Type="http://schemas.openxmlformats.org/officeDocument/2006/relationships/hyperlink" Target="https://pubmed.ncbi.nlm.nih.gov/38992859/" TargetMode="External"/><Relationship Id="rId9" Type="http://schemas.openxmlformats.org/officeDocument/2006/relationships/hyperlink" Target="https://library.fes.de/pdf-files/bueros/fescaribe/21769.pdf" TargetMode="External"/><Relationship Id="rId14" Type="http://schemas.openxmlformats.org/officeDocument/2006/relationships/hyperlink" Target="https://www.cepal.org/es/publicaciones/47552-matrimonios-uniones-infantiles-tempranos-forzados-practicas-nocivas" TargetMode="External"/><Relationship Id="rId22" Type="http://schemas.openxmlformats.org/officeDocument/2006/relationships/hyperlink" Target="https://www.unicef.org/dominicanrepublic/informes/informe-general-encuesta-enhogar-mics-2019" TargetMode="External"/><Relationship Id="rId27" Type="http://schemas.openxmlformats.org/officeDocument/2006/relationships/hyperlink" Target="https://www.one.gob.do/publicaciones/2022/encuesta-nacional-de-hogares-de-propositos-multiples-enhogar-mics-2019-informe-general/" TargetMode="External"/><Relationship Id="rId30" Type="http://schemas.openxmlformats.org/officeDocument/2006/relationships/vmlDrawing" Target="../drawings/vmlDrawing3.vml"/></Relationships>
</file>

<file path=xl/worksheets/_rels/sheet30.xml.rels><?xml version="1.0" encoding="UTF-8" standalone="yes"?>
<Relationships xmlns="http://schemas.openxmlformats.org/package/2006/relationships"><Relationship Id="rId3" Type="http://schemas.microsoft.com/office/2017/10/relationships/threadedComment" Target="../threadedComments/threadedComment22.xml"/><Relationship Id="rId2" Type="http://schemas.openxmlformats.org/officeDocument/2006/relationships/comments" Target="../comments22.xml"/><Relationship Id="rId1" Type="http://schemas.openxmlformats.org/officeDocument/2006/relationships/vmlDrawing" Target="../drawings/vmlDrawing22.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9.bin"/><Relationship Id="rId4" Type="http://schemas.microsoft.com/office/2017/10/relationships/threadedComment" Target="../threadedComments/threadedComment23.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10.bin"/><Relationship Id="rId4" Type="http://schemas.microsoft.com/office/2017/10/relationships/threadedComment" Target="../threadedComments/threadedComment24.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drawing" Target="../drawings/drawing1.xml"/><Relationship Id="rId4" Type="http://schemas.microsoft.com/office/2017/10/relationships/threadedComment" Target="../threadedComments/threadedComment25.xml"/></Relationships>
</file>

<file path=xl/worksheets/_rels/sheet35.xml.rels><?xml version="1.0" encoding="UTF-8" standalone="yes"?>
<Relationships xmlns="http://schemas.openxmlformats.org/package/2006/relationships"><Relationship Id="rId3" Type="http://schemas.microsoft.com/office/2017/10/relationships/threadedComment" Target="../threadedComments/threadedComment26.xml"/><Relationship Id="rId2" Type="http://schemas.openxmlformats.org/officeDocument/2006/relationships/comments" Target="../comments26.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3" Type="http://schemas.microsoft.com/office/2017/10/relationships/threadedComment" Target="../threadedComments/threadedComment27.xml"/><Relationship Id="rId2" Type="http://schemas.openxmlformats.org/officeDocument/2006/relationships/comments" Target="../comments27.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3" Type="http://schemas.microsoft.com/office/2017/10/relationships/threadedComment" Target="../threadedComments/threadedComment28.xml"/><Relationship Id="rId2" Type="http://schemas.openxmlformats.org/officeDocument/2006/relationships/comments" Target="../comments28.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3" Type="http://schemas.microsoft.com/office/2017/10/relationships/threadedComment" Target="../threadedComments/threadedComment29.xml"/><Relationship Id="rId2" Type="http://schemas.openxmlformats.org/officeDocument/2006/relationships/comments" Target="../comments29.xml"/><Relationship Id="rId1" Type="http://schemas.openxmlformats.org/officeDocument/2006/relationships/vmlDrawing" Target="../drawings/vmlDrawing29.vml"/></Relationships>
</file>

<file path=xl/worksheets/_rels/sheet4.xml.rels><?xml version="1.0" encoding="UTF-8" standalone="yes"?>
<Relationships xmlns="http://schemas.openxmlformats.org/package/2006/relationships"><Relationship Id="rId3" Type="http://schemas.microsoft.com/office/2017/10/relationships/threadedComment" Target="../threadedComments/threadedComment4.xml"/><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40.xml.rels><?xml version="1.0" encoding="UTF-8" standalone="yes"?>
<Relationships xmlns="http://schemas.openxmlformats.org/package/2006/relationships"><Relationship Id="rId3" Type="http://schemas.microsoft.com/office/2017/10/relationships/threadedComment" Target="../threadedComments/threadedComment30.xml"/><Relationship Id="rId2" Type="http://schemas.openxmlformats.org/officeDocument/2006/relationships/comments" Target="../comments30.xml"/><Relationship Id="rId1" Type="http://schemas.openxmlformats.org/officeDocument/2006/relationships/vmlDrawing" Target="../drawings/vmlDrawing30.vml"/></Relationships>
</file>

<file path=xl/worksheets/_rels/sheet45.xml.rels><?xml version="1.0" encoding="UTF-8" standalone="yes"?>
<Relationships xmlns="http://schemas.openxmlformats.org/package/2006/relationships"><Relationship Id="rId3" Type="http://schemas.microsoft.com/office/2017/10/relationships/threadedComment" Target="../threadedComments/threadedComment31.xml"/><Relationship Id="rId2" Type="http://schemas.openxmlformats.org/officeDocument/2006/relationships/comments" Target="../comments31.xml"/><Relationship Id="rId1" Type="http://schemas.openxmlformats.org/officeDocument/2006/relationships/vmlDrawing" Target="../drawings/vmlDrawing31.vml"/></Relationships>
</file>

<file path=xl/worksheets/_rels/sheet49.xml.rels><?xml version="1.0" encoding="UTF-8" standalone="yes"?>
<Relationships xmlns="http://schemas.openxmlformats.org/package/2006/relationships"><Relationship Id="rId3" Type="http://schemas.microsoft.com/office/2017/10/relationships/threadedComment" Target="../threadedComments/threadedComment32.xml"/><Relationship Id="rId2" Type="http://schemas.openxmlformats.org/officeDocument/2006/relationships/comments" Target="../comments32.xml"/><Relationship Id="rId1" Type="http://schemas.openxmlformats.org/officeDocument/2006/relationships/vmlDrawing" Target="../drawings/vmlDrawing32.vml"/></Relationships>
</file>

<file path=xl/worksheets/_rels/sheet5.xml.rels><?xml version="1.0" encoding="UTF-8" standalone="yes"?>
<Relationships xmlns="http://schemas.openxmlformats.org/package/2006/relationships"><Relationship Id="rId8" Type="http://schemas.openxmlformats.org/officeDocument/2006/relationships/hyperlink" Target="https://www.frontiersin.org/journals/reproductive-health/articles/10.3389/frph.2023.1105390/full" TargetMode="External"/><Relationship Id="rId13" Type="http://schemas.openxmlformats.org/officeDocument/2006/relationships/comments" Target="../comments5.xml"/><Relationship Id="rId3" Type="http://schemas.openxmlformats.org/officeDocument/2006/relationships/hyperlink" Target="https://ideas.repec.org/b/wbk/wbpubs/2597.html" TargetMode="External"/><Relationship Id="rId7" Type="http://schemas.openxmlformats.org/officeDocument/2006/relationships/hyperlink" Target="https://www.scielo.org.mx/scielo.php?lng=es&amp;nrm=iso&amp;pid=S2007-74592024000200417&amp;script=sci_arttext" TargetMode="External"/><Relationship Id="rId12" Type="http://schemas.openxmlformats.org/officeDocument/2006/relationships/vmlDrawing" Target="../drawings/vmlDrawing5.vml"/><Relationship Id="rId2" Type="http://schemas.openxmlformats.org/officeDocument/2006/relationships/hyperlink" Target="https://revistas.intec.edu.do/index.php/cisa/article/view/3002/3584" TargetMode="External"/><Relationship Id="rId1" Type="http://schemas.openxmlformats.org/officeDocument/2006/relationships/hyperlink" Target="https://repository.unad.edu.co/handle/10596/23461" TargetMode="External"/><Relationship Id="rId6" Type="http://schemas.openxmlformats.org/officeDocument/2006/relationships/hyperlink" Target="https://platform.who.int/docs/default-source/mca-documents/policy-documents/policy/CHL-AD-17-01-POLICY-2018-esp-OT-SERVICIOS-AMIGABLES.pdf" TargetMode="External"/><Relationship Id="rId11" Type="http://schemas.openxmlformats.org/officeDocument/2006/relationships/printerSettings" Target="../printerSettings/printerSettings1.bin"/><Relationship Id="rId5" Type="http://schemas.openxmlformats.org/officeDocument/2006/relationships/hyperlink" Target="https://www.unfpa.org/" TargetMode="External"/><Relationship Id="rId10" Type="http://schemas.openxmlformats.org/officeDocument/2006/relationships/hyperlink" Target="https://repositorio.unitec.edu/items/6cc9c55b-8d3e-4639-8640-5929591fb659" TargetMode="External"/><Relationship Id="rId4" Type="http://schemas.openxmlformats.org/officeDocument/2006/relationships/hyperlink" Target="https://www.unicef.org/dominicanrepublic/media/10931/file/Cambiando%20normas%20de%20g%C3%A9nero%20para%20la%20prevenci%C3%B3n%20de%20la%20violencia%20y%20las%20uniones%20tempranas.pdf" TargetMode="External"/><Relationship Id="rId9" Type="http://schemas.openxmlformats.org/officeDocument/2006/relationships/hyperlink" Target="https://repositorio.universidadmayor.edu.co/handle/unicolmayor/6639" TargetMode="External"/><Relationship Id="rId14" Type="http://schemas.microsoft.com/office/2017/10/relationships/threadedComment" Target="../threadedComments/threadedComment5.xml"/></Relationships>
</file>

<file path=xl/worksheets/_rels/sheet51.xml.rels><?xml version="1.0" encoding="UTF-8" standalone="yes"?>
<Relationships xmlns="http://schemas.openxmlformats.org/package/2006/relationships"><Relationship Id="rId3" Type="http://schemas.microsoft.com/office/2017/10/relationships/threadedComment" Target="../threadedComments/threadedComment33.xml"/><Relationship Id="rId2" Type="http://schemas.openxmlformats.org/officeDocument/2006/relationships/comments" Target="../comments33.xml"/><Relationship Id="rId1" Type="http://schemas.openxmlformats.org/officeDocument/2006/relationships/vmlDrawing" Target="../drawings/vmlDrawing33.vml"/></Relationships>
</file>

<file path=xl/worksheets/_rels/sheet52.xml.rels><?xml version="1.0" encoding="UTF-8" standalone="yes"?>
<Relationships xmlns="http://schemas.openxmlformats.org/package/2006/relationships"><Relationship Id="rId3" Type="http://schemas.microsoft.com/office/2017/10/relationships/threadedComment" Target="../threadedComments/threadedComment34.xml"/><Relationship Id="rId2" Type="http://schemas.openxmlformats.org/officeDocument/2006/relationships/comments" Target="../comments34.xml"/><Relationship Id="rId1" Type="http://schemas.openxmlformats.org/officeDocument/2006/relationships/vmlDrawing" Target="../drawings/vmlDrawing34.vml"/></Relationships>
</file>

<file path=xl/worksheets/_rels/sheet53.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12.bin"/><Relationship Id="rId4" Type="http://schemas.microsoft.com/office/2017/10/relationships/threadedComment" Target="../threadedComments/threadedComment35.xml"/></Relationships>
</file>

<file path=xl/worksheets/_rels/sheet54.xml.rels><?xml version="1.0" encoding="UTF-8" standalone="yes"?>
<Relationships xmlns="http://schemas.openxmlformats.org/package/2006/relationships"><Relationship Id="rId3" Type="http://schemas.microsoft.com/office/2017/10/relationships/threadedComment" Target="../threadedComments/threadedComment36.xml"/><Relationship Id="rId2" Type="http://schemas.openxmlformats.org/officeDocument/2006/relationships/comments" Target="../comments36.xml"/><Relationship Id="rId1" Type="http://schemas.openxmlformats.org/officeDocument/2006/relationships/vmlDrawing" Target="../drawings/vmlDrawing36.vml"/></Relationships>
</file>

<file path=xl/worksheets/_rels/sheet55.xml.rels><?xml version="1.0" encoding="UTF-8" standalone="yes"?>
<Relationships xmlns="http://schemas.openxmlformats.org/package/2006/relationships"><Relationship Id="rId3" Type="http://schemas.microsoft.com/office/2017/10/relationships/threadedComment" Target="../threadedComments/threadedComment37.xml"/><Relationship Id="rId2" Type="http://schemas.openxmlformats.org/officeDocument/2006/relationships/comments" Target="../comments37.xml"/><Relationship Id="rId1" Type="http://schemas.openxmlformats.org/officeDocument/2006/relationships/vmlDrawing" Target="../drawings/vmlDrawing37.vml"/></Relationships>
</file>

<file path=xl/worksheets/_rels/sheet56.xml.rels><?xml version="1.0" encoding="UTF-8" standalone="yes"?>
<Relationships xmlns="http://schemas.openxmlformats.org/package/2006/relationships"><Relationship Id="rId3" Type="http://schemas.microsoft.com/office/2017/10/relationships/threadedComment" Target="../threadedComments/threadedComment38.xml"/><Relationship Id="rId2" Type="http://schemas.openxmlformats.org/officeDocument/2006/relationships/comments" Target="../comments38.xml"/><Relationship Id="rId1" Type="http://schemas.openxmlformats.org/officeDocument/2006/relationships/vmlDrawing" Target="../drawings/vmlDrawing38.vml"/></Relationships>
</file>

<file path=xl/worksheets/_rels/sheet57.xml.rels><?xml version="1.0" encoding="UTF-8" standalone="yes"?>
<Relationships xmlns="http://schemas.openxmlformats.org/package/2006/relationships"><Relationship Id="rId3" Type="http://schemas.microsoft.com/office/2017/10/relationships/threadedComment" Target="../threadedComments/threadedComment39.xml"/><Relationship Id="rId2" Type="http://schemas.openxmlformats.org/officeDocument/2006/relationships/comments" Target="../comments39.xml"/><Relationship Id="rId1" Type="http://schemas.openxmlformats.org/officeDocument/2006/relationships/vmlDrawing" Target="../drawings/vmlDrawing39.vml"/></Relationships>
</file>

<file path=xl/worksheets/_rels/sheet58.xml.rels><?xml version="1.0" encoding="UTF-8" standalone="yes"?>
<Relationships xmlns="http://schemas.openxmlformats.org/package/2006/relationships"><Relationship Id="rId3" Type="http://schemas.microsoft.com/office/2017/10/relationships/threadedComment" Target="../threadedComments/threadedComment40.xml"/><Relationship Id="rId2" Type="http://schemas.openxmlformats.org/officeDocument/2006/relationships/comments" Target="../comments40.xml"/><Relationship Id="rId1" Type="http://schemas.openxmlformats.org/officeDocument/2006/relationships/vmlDrawing" Target="../drawings/vmlDrawing40.vml"/></Relationships>
</file>

<file path=xl/worksheets/_rels/sheet59.xml.rels><?xml version="1.0" encoding="UTF-8" standalone="yes"?>
<Relationships xmlns="http://schemas.openxmlformats.org/package/2006/relationships"><Relationship Id="rId3" Type="http://schemas.openxmlformats.org/officeDocument/2006/relationships/hyperlink" Target="https://repositorio.msp.gob.do/handle/123456789/1512" TargetMode="External"/><Relationship Id="rId2" Type="http://schemas.openxmlformats.org/officeDocument/2006/relationships/hyperlink" Target="https://repositorio.sns.gob.do/tableros-dinamicos" TargetMode="External"/><Relationship Id="rId1" Type="http://schemas.openxmlformats.org/officeDocument/2006/relationships/hyperlink" Target="https://www.unicef.org/dominicanrepublic/media/5806/file" TargetMode="External"/><Relationship Id="rId6" Type="http://schemas.openxmlformats.org/officeDocument/2006/relationships/hyperlink" Target="https://transparencia.superate.gob.do/estadisticas-institucionales" TargetMode="External"/><Relationship Id="rId5" Type="http://schemas.openxmlformats.org/officeDocument/2006/relationships/hyperlink" Target="https://mepyd.gob.do/wp-content/uploads/drive/UAAES/END/Informes%20Anuales%20END/end_2030.pdf" TargetMode="External"/><Relationship Id="rId4" Type="http://schemas.openxmlformats.org/officeDocument/2006/relationships/hyperlink" Target="https://www.oas.org/dil/esp/LEY%20136-03%20-%20Codigo%20para%20el%20Sistema%20de%20Protecci%C3%B3n%20y%20los%20Derechos%20Fundamentales%20de%20Ni%C3%B1os%20Ni%C3%B1as%20y%20Adolescentes%20Republica%20Dominicana.pdf" TargetMode="External"/></Relationships>
</file>

<file path=xl/worksheets/_rels/sheet6.xml.rels><?xml version="1.0" encoding="UTF-8" standalone="yes"?>
<Relationships xmlns="http://schemas.openxmlformats.org/package/2006/relationships"><Relationship Id="rId3" Type="http://schemas.microsoft.com/office/2017/10/relationships/threadedComment" Target="../threadedComments/threadedComment6.xml"/><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7.xml.rels><?xml version="1.0" encoding="UTF-8" standalone="yes"?>
<Relationships xmlns="http://schemas.openxmlformats.org/package/2006/relationships"><Relationship Id="rId3" Type="http://schemas.microsoft.com/office/2017/10/relationships/threadedComment" Target="../threadedComments/threadedComment7.xml"/><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3" Type="http://schemas.microsoft.com/office/2017/10/relationships/threadedComment" Target="../threadedComments/threadedComment8.xml"/><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A20FC2-36FF-4D18-9570-132EF5910378}">
  <sheetPr>
    <tabColor rgb="FF00B050"/>
  </sheetPr>
  <dimension ref="A1:J55"/>
  <sheetViews>
    <sheetView showGridLines="0" zoomScaleNormal="100" workbookViewId="0">
      <pane ySplit="1" topLeftCell="A2" activePane="bottomLeft" state="frozen"/>
      <selection activeCell="A2" sqref="A2"/>
      <selection pane="bottomLeft" activeCell="A2" sqref="A2"/>
    </sheetView>
  </sheetViews>
  <sheetFormatPr baseColWidth="10" defaultColWidth="11.42578125" defaultRowHeight="15" x14ac:dyDescent="0.25"/>
  <cols>
    <col min="1" max="1" width="50.140625" style="24" customWidth="1"/>
    <col min="2" max="2" width="43.42578125" style="24" customWidth="1"/>
    <col min="3" max="4" width="25" style="2" customWidth="1"/>
    <col min="5" max="5" width="22.42578125" style="2" customWidth="1"/>
    <col min="6" max="6" width="42" style="30" customWidth="1"/>
    <col min="7" max="7" width="73.7109375" style="2" customWidth="1"/>
    <col min="8" max="8" width="42.42578125" style="2" customWidth="1"/>
    <col min="9" max="9" width="46" style="2" customWidth="1"/>
    <col min="10" max="10" width="9.140625" style="2"/>
    <col min="11" max="16384" width="11.42578125" style="2"/>
  </cols>
  <sheetData>
    <row r="1" spans="1:9" ht="18.75" x14ac:dyDescent="0.25">
      <c r="A1" s="518" t="s">
        <v>0</v>
      </c>
      <c r="B1" s="518"/>
      <c r="C1" s="518"/>
      <c r="D1" s="518"/>
      <c r="E1" s="518"/>
      <c r="F1" s="518"/>
      <c r="G1" s="518"/>
      <c r="H1" s="518"/>
      <c r="I1" s="518"/>
    </row>
    <row r="2" spans="1:9" s="12" customFormat="1" x14ac:dyDescent="0.25">
      <c r="A2" s="9" t="s">
        <v>1</v>
      </c>
      <c r="B2" s="8" t="s">
        <v>2</v>
      </c>
      <c r="C2" s="519" t="s">
        <v>3</v>
      </c>
      <c r="D2" s="519"/>
      <c r="E2" s="519"/>
      <c r="F2" s="519"/>
      <c r="G2" s="8" t="s">
        <v>4</v>
      </c>
      <c r="H2" s="8" t="s">
        <v>5</v>
      </c>
      <c r="I2" s="8" t="s">
        <v>6</v>
      </c>
    </row>
    <row r="3" spans="1:9" ht="90" x14ac:dyDescent="0.25">
      <c r="A3" s="11" t="s">
        <v>7</v>
      </c>
      <c r="B3" s="10" t="s">
        <v>8</v>
      </c>
      <c r="C3" s="520" t="s">
        <v>9</v>
      </c>
      <c r="D3" s="520"/>
      <c r="E3" s="520"/>
      <c r="F3" s="520"/>
      <c r="G3" s="3" t="s">
        <v>10</v>
      </c>
      <c r="H3" s="3"/>
      <c r="I3" s="3"/>
    </row>
    <row r="4" spans="1:9" ht="120" x14ac:dyDescent="0.25">
      <c r="A4" s="11" t="s">
        <v>11</v>
      </c>
      <c r="B4" s="10" t="s">
        <v>12</v>
      </c>
      <c r="C4" s="521" t="s">
        <v>13</v>
      </c>
      <c r="D4" s="520"/>
      <c r="E4" s="520"/>
      <c r="F4" s="520"/>
      <c r="G4" s="70" t="s">
        <v>14</v>
      </c>
      <c r="H4" s="70" t="s">
        <v>15</v>
      </c>
      <c r="I4" s="3" t="s">
        <v>16</v>
      </c>
    </row>
    <row r="5" spans="1:9" ht="405" x14ac:dyDescent="0.25">
      <c r="A5" s="11" t="s">
        <v>17</v>
      </c>
      <c r="B5" s="10" t="s">
        <v>18</v>
      </c>
      <c r="C5" s="523" t="s">
        <v>19</v>
      </c>
      <c r="D5" s="523"/>
      <c r="E5" s="523"/>
      <c r="F5" s="523"/>
      <c r="G5" s="3"/>
      <c r="H5" s="70" t="s">
        <v>20</v>
      </c>
      <c r="I5" s="3" t="s">
        <v>21</v>
      </c>
    </row>
    <row r="6" spans="1:9" ht="405" x14ac:dyDescent="0.25">
      <c r="A6" s="11" t="s">
        <v>22</v>
      </c>
      <c r="B6" s="10" t="s">
        <v>23</v>
      </c>
      <c r="C6" s="521" t="s">
        <v>24</v>
      </c>
      <c r="D6" s="520"/>
      <c r="E6" s="520"/>
      <c r="F6" s="520"/>
      <c r="G6" s="3" t="s">
        <v>25</v>
      </c>
      <c r="H6" s="3" t="s">
        <v>26</v>
      </c>
      <c r="I6" s="68" t="s">
        <v>27</v>
      </c>
    </row>
    <row r="7" spans="1:9" ht="390" x14ac:dyDescent="0.25">
      <c r="A7" s="11" t="s">
        <v>28</v>
      </c>
      <c r="B7" s="10" t="s">
        <v>29</v>
      </c>
      <c r="C7" s="520" t="s">
        <v>30</v>
      </c>
      <c r="D7" s="520"/>
      <c r="E7" s="520"/>
      <c r="F7" s="520"/>
      <c r="G7" s="70" t="s">
        <v>31</v>
      </c>
      <c r="H7" s="3" t="s">
        <v>26</v>
      </c>
      <c r="I7" s="3" t="s">
        <v>27</v>
      </c>
    </row>
    <row r="8" spans="1:9" ht="60" x14ac:dyDescent="0.25">
      <c r="A8" s="11" t="s">
        <v>32</v>
      </c>
      <c r="B8" s="10" t="s">
        <v>33</v>
      </c>
      <c r="C8" s="522" t="s">
        <v>34</v>
      </c>
      <c r="D8" s="522"/>
      <c r="E8" s="522"/>
      <c r="F8" s="522"/>
      <c r="G8" s="70" t="s">
        <v>35</v>
      </c>
      <c r="H8" s="3" t="s">
        <v>36</v>
      </c>
      <c r="I8" s="68" t="s">
        <v>37</v>
      </c>
    </row>
    <row r="10" spans="1:9" ht="18.75" x14ac:dyDescent="0.25">
      <c r="A10" s="518" t="s">
        <v>38</v>
      </c>
      <c r="B10" s="518"/>
      <c r="C10" s="518"/>
      <c r="D10" s="518"/>
      <c r="E10" s="518"/>
      <c r="F10" s="518"/>
      <c r="G10" s="518"/>
      <c r="H10" s="518"/>
      <c r="I10" s="518"/>
    </row>
    <row r="11" spans="1:9" x14ac:dyDescent="0.25">
      <c r="A11" s="9" t="s">
        <v>1</v>
      </c>
      <c r="B11" s="8" t="s">
        <v>39</v>
      </c>
      <c r="C11" s="8" t="s">
        <v>40</v>
      </c>
      <c r="D11" s="8" t="s">
        <v>41</v>
      </c>
      <c r="E11" s="8" t="s">
        <v>42</v>
      </c>
      <c r="F11" s="8" t="s">
        <v>43</v>
      </c>
      <c r="G11" s="8" t="s">
        <v>4</v>
      </c>
      <c r="H11" s="8" t="s">
        <v>44</v>
      </c>
      <c r="I11" s="8" t="s">
        <v>6</v>
      </c>
    </row>
    <row r="12" spans="1:9" ht="45" x14ac:dyDescent="0.25">
      <c r="A12" s="525" t="s">
        <v>45</v>
      </c>
      <c r="B12" s="3" t="s">
        <v>46</v>
      </c>
      <c r="C12" s="4" t="s">
        <v>47</v>
      </c>
      <c r="D12" s="4" t="s">
        <v>48</v>
      </c>
      <c r="E12" s="75">
        <v>0.189</v>
      </c>
      <c r="F12" s="4">
        <v>2019</v>
      </c>
      <c r="G12" s="3" t="s">
        <v>49</v>
      </c>
      <c r="H12" s="3" t="s">
        <v>50</v>
      </c>
      <c r="I12" s="68" t="s">
        <v>51</v>
      </c>
    </row>
    <row r="13" spans="1:9" ht="60" x14ac:dyDescent="0.25">
      <c r="A13" s="525"/>
      <c r="B13" s="3" t="s">
        <v>52</v>
      </c>
      <c r="C13" s="4" t="s">
        <v>47</v>
      </c>
      <c r="D13" s="4" t="s">
        <v>48</v>
      </c>
      <c r="E13" s="76">
        <v>0.18</v>
      </c>
      <c r="F13" s="30">
        <v>2024</v>
      </c>
      <c r="G13" s="3"/>
      <c r="H13" s="3" t="s">
        <v>53</v>
      </c>
      <c r="I13" s="68" t="s">
        <v>54</v>
      </c>
    </row>
    <row r="14" spans="1:9" ht="45" x14ac:dyDescent="0.25">
      <c r="A14" s="525"/>
      <c r="B14" s="3" t="s">
        <v>55</v>
      </c>
      <c r="C14" s="4" t="s">
        <v>47</v>
      </c>
      <c r="D14" s="4" t="s">
        <v>48</v>
      </c>
      <c r="E14" s="75">
        <v>0.315</v>
      </c>
      <c r="F14" s="4">
        <v>2019</v>
      </c>
      <c r="G14" s="3"/>
      <c r="H14" s="3" t="s">
        <v>56</v>
      </c>
      <c r="I14" s="68" t="s">
        <v>51</v>
      </c>
    </row>
    <row r="15" spans="1:9" ht="30" x14ac:dyDescent="0.25">
      <c r="A15" s="525"/>
      <c r="B15" s="3" t="s">
        <v>55</v>
      </c>
      <c r="C15" s="4" t="s">
        <v>47</v>
      </c>
      <c r="D15" s="4" t="s">
        <v>48</v>
      </c>
      <c r="E15" s="77">
        <v>0.249</v>
      </c>
      <c r="F15" s="78">
        <v>2024</v>
      </c>
      <c r="G15" s="3"/>
      <c r="H15" s="3" t="s">
        <v>57</v>
      </c>
      <c r="I15" s="68" t="s">
        <v>37</v>
      </c>
    </row>
    <row r="16" spans="1:9" ht="30" x14ac:dyDescent="0.25">
      <c r="A16" s="525"/>
      <c r="B16" s="3" t="s">
        <v>58</v>
      </c>
      <c r="C16" s="4" t="s">
        <v>47</v>
      </c>
      <c r="D16" s="4" t="s">
        <v>48</v>
      </c>
      <c r="E16" s="77">
        <v>4.8000000000000001E-2</v>
      </c>
      <c r="F16" s="78">
        <v>2024</v>
      </c>
      <c r="G16" s="3"/>
      <c r="H16" s="3" t="s">
        <v>57</v>
      </c>
      <c r="I16" s="68" t="s">
        <v>37</v>
      </c>
    </row>
    <row r="17" spans="1:10" ht="60" x14ac:dyDescent="0.25">
      <c r="A17" s="525"/>
      <c r="B17" s="3" t="s">
        <v>59</v>
      </c>
      <c r="C17" s="4" t="s">
        <v>47</v>
      </c>
      <c r="D17" s="4" t="s">
        <v>48</v>
      </c>
      <c r="E17" s="4">
        <v>15</v>
      </c>
      <c r="F17" s="78">
        <v>2020</v>
      </c>
      <c r="G17" s="3" t="s">
        <v>60</v>
      </c>
      <c r="H17" s="3" t="s">
        <v>61</v>
      </c>
      <c r="I17" s="3"/>
    </row>
    <row r="18" spans="1:10" ht="45" x14ac:dyDescent="0.25">
      <c r="A18" s="525"/>
      <c r="B18" s="3" t="s">
        <v>62</v>
      </c>
      <c r="C18" s="4" t="s">
        <v>47</v>
      </c>
      <c r="D18" s="4" t="s">
        <v>48</v>
      </c>
      <c r="E18" s="4">
        <v>77</v>
      </c>
      <c r="F18" s="4">
        <v>2019</v>
      </c>
      <c r="G18" s="3" t="s">
        <v>63</v>
      </c>
      <c r="H18" s="3" t="s">
        <v>64</v>
      </c>
      <c r="I18" s="68" t="s">
        <v>51</v>
      </c>
    </row>
    <row r="19" spans="1:10" ht="45" x14ac:dyDescent="0.25">
      <c r="A19" s="525"/>
      <c r="B19" s="3" t="s">
        <v>65</v>
      </c>
      <c r="C19" s="4" t="s">
        <v>47</v>
      </c>
      <c r="D19" s="4" t="s">
        <v>48</v>
      </c>
      <c r="E19" s="79">
        <v>0.78</v>
      </c>
      <c r="F19" s="4">
        <v>2021</v>
      </c>
      <c r="G19" s="3" t="s">
        <v>66</v>
      </c>
      <c r="H19" s="3" t="s">
        <v>67</v>
      </c>
      <c r="I19" s="68" t="s">
        <v>68</v>
      </c>
    </row>
    <row r="20" spans="1:10" ht="60" x14ac:dyDescent="0.25">
      <c r="A20" s="525"/>
      <c r="B20" s="3" t="s">
        <v>69</v>
      </c>
      <c r="C20" s="4" t="s">
        <v>47</v>
      </c>
      <c r="D20" s="4" t="s">
        <v>48</v>
      </c>
      <c r="E20" s="94">
        <v>0.60899999999999999</v>
      </c>
      <c r="F20" s="4">
        <v>2022</v>
      </c>
      <c r="G20" s="3"/>
      <c r="H20" s="2" t="s">
        <v>70</v>
      </c>
      <c r="I20" s="68" t="s">
        <v>71</v>
      </c>
    </row>
    <row r="21" spans="1:10" s="102" customFormat="1" ht="30" x14ac:dyDescent="0.25">
      <c r="A21" s="525"/>
      <c r="B21" s="101" t="s">
        <v>72</v>
      </c>
      <c r="C21" s="103" t="s">
        <v>47</v>
      </c>
      <c r="D21" s="4" t="s">
        <v>48</v>
      </c>
      <c r="E21" s="151">
        <v>2177</v>
      </c>
      <c r="F21" s="103">
        <v>2024</v>
      </c>
      <c r="G21" s="101" t="s">
        <v>73</v>
      </c>
      <c r="H21" s="101" t="s">
        <v>74</v>
      </c>
      <c r="I21" s="73" t="s">
        <v>75</v>
      </c>
      <c r="J21" s="118"/>
    </row>
    <row r="23" spans="1:10" ht="18.75" x14ac:dyDescent="0.25">
      <c r="A23" s="518" t="s">
        <v>76</v>
      </c>
      <c r="B23" s="518"/>
      <c r="C23" s="518"/>
      <c r="D23" s="518"/>
      <c r="E23" s="518"/>
      <c r="F23" s="518"/>
      <c r="G23" s="518"/>
      <c r="H23" s="518"/>
      <c r="I23" s="518"/>
    </row>
    <row r="24" spans="1:10" x14ac:dyDescent="0.25">
      <c r="A24" s="9" t="s">
        <v>1</v>
      </c>
      <c r="B24" s="25" t="s">
        <v>77</v>
      </c>
      <c r="C24" s="524" t="s">
        <v>78</v>
      </c>
      <c r="D24" s="524"/>
      <c r="E24" s="524"/>
      <c r="F24" s="25" t="s">
        <v>79</v>
      </c>
      <c r="G24" s="25" t="s">
        <v>4</v>
      </c>
      <c r="H24" s="25" t="s">
        <v>44</v>
      </c>
      <c r="I24" s="25" t="s">
        <v>6</v>
      </c>
    </row>
    <row r="25" spans="1:10" ht="45" x14ac:dyDescent="0.25">
      <c r="A25" s="526" t="s">
        <v>80</v>
      </c>
      <c r="B25" s="67" t="s">
        <v>81</v>
      </c>
      <c r="C25" s="515" t="s">
        <v>82</v>
      </c>
      <c r="D25" s="516"/>
      <c r="E25" s="517"/>
      <c r="F25" s="80">
        <v>2022</v>
      </c>
      <c r="G25" s="67" t="s">
        <v>83</v>
      </c>
      <c r="H25" s="3" t="s">
        <v>84</v>
      </c>
      <c r="I25" s="69" t="s">
        <v>51</v>
      </c>
    </row>
    <row r="26" spans="1:10" ht="60" x14ac:dyDescent="0.25">
      <c r="A26" s="526"/>
      <c r="B26" s="67" t="s">
        <v>85</v>
      </c>
      <c r="C26" s="515" t="s">
        <v>86</v>
      </c>
      <c r="D26" s="516"/>
      <c r="E26" s="517"/>
      <c r="F26" s="80">
        <v>2020</v>
      </c>
      <c r="G26" s="67" t="s">
        <v>87</v>
      </c>
      <c r="H26" s="81" t="s">
        <v>88</v>
      </c>
      <c r="I26" s="69" t="s">
        <v>89</v>
      </c>
    </row>
    <row r="27" spans="1:10" ht="90" x14ac:dyDescent="0.25">
      <c r="A27" s="526"/>
      <c r="B27" s="67" t="s">
        <v>90</v>
      </c>
      <c r="C27" s="515" t="s">
        <v>91</v>
      </c>
      <c r="D27" s="516"/>
      <c r="E27" s="517"/>
      <c r="F27" s="80">
        <v>2024</v>
      </c>
      <c r="G27" s="67" t="s">
        <v>92</v>
      </c>
      <c r="H27" s="81" t="s">
        <v>93</v>
      </c>
      <c r="I27" s="69" t="s">
        <v>94</v>
      </c>
    </row>
    <row r="28" spans="1:10" ht="60" x14ac:dyDescent="0.25">
      <c r="A28" s="526"/>
      <c r="B28" s="67" t="s">
        <v>95</v>
      </c>
      <c r="C28" s="515" t="s">
        <v>91</v>
      </c>
      <c r="D28" s="516"/>
      <c r="E28" s="517"/>
      <c r="F28" s="80">
        <v>2019</v>
      </c>
      <c r="G28" s="67" t="s">
        <v>96</v>
      </c>
      <c r="H28" s="81" t="s">
        <v>93</v>
      </c>
      <c r="I28" s="69" t="s">
        <v>97</v>
      </c>
    </row>
    <row r="29" spans="1:10" ht="30" x14ac:dyDescent="0.25">
      <c r="A29" s="526"/>
      <c r="B29" s="67" t="s">
        <v>98</v>
      </c>
      <c r="C29" s="515" t="s">
        <v>99</v>
      </c>
      <c r="D29" s="516"/>
      <c r="E29" s="517"/>
      <c r="F29" s="80">
        <v>2018</v>
      </c>
      <c r="G29" s="67" t="s">
        <v>100</v>
      </c>
      <c r="H29" s="82" t="s">
        <v>101</v>
      </c>
      <c r="I29" s="69" t="s">
        <v>102</v>
      </c>
    </row>
    <row r="30" spans="1:10" ht="45" x14ac:dyDescent="0.25">
      <c r="A30" s="526"/>
      <c r="B30" s="67" t="s">
        <v>103</v>
      </c>
      <c r="C30" s="515" t="s">
        <v>104</v>
      </c>
      <c r="D30" s="516"/>
      <c r="E30" s="517"/>
      <c r="F30" s="80">
        <v>2012</v>
      </c>
      <c r="G30" s="67" t="s">
        <v>105</v>
      </c>
      <c r="H30" s="24" t="s">
        <v>106</v>
      </c>
      <c r="I30" s="69" t="s">
        <v>107</v>
      </c>
    </row>
    <row r="31" spans="1:10" ht="45" x14ac:dyDescent="0.25">
      <c r="A31" s="526"/>
      <c r="B31" s="67" t="s">
        <v>108</v>
      </c>
      <c r="C31" s="515" t="s">
        <v>106</v>
      </c>
      <c r="D31" s="516"/>
      <c r="E31" s="517"/>
      <c r="F31" s="80">
        <v>2021</v>
      </c>
      <c r="G31" s="67" t="s">
        <v>109</v>
      </c>
      <c r="H31" s="81" t="s">
        <v>110</v>
      </c>
      <c r="I31" s="69" t="s">
        <v>68</v>
      </c>
    </row>
    <row r="32" spans="1:10" ht="45" x14ac:dyDescent="0.25">
      <c r="A32" s="526"/>
      <c r="B32" s="67" t="s">
        <v>111</v>
      </c>
      <c r="C32" s="515" t="s">
        <v>86</v>
      </c>
      <c r="D32" s="516"/>
      <c r="E32" s="517"/>
      <c r="F32" s="80">
        <v>2021</v>
      </c>
      <c r="G32" s="67" t="s">
        <v>112</v>
      </c>
      <c r="H32" s="81" t="s">
        <v>113</v>
      </c>
      <c r="I32" s="69" t="s">
        <v>114</v>
      </c>
    </row>
    <row r="33" spans="1:9" ht="45" x14ac:dyDescent="0.25">
      <c r="A33" s="526"/>
      <c r="B33" s="67" t="s">
        <v>115</v>
      </c>
      <c r="C33" s="515" t="s">
        <v>116</v>
      </c>
      <c r="D33" s="516"/>
      <c r="E33" s="517"/>
      <c r="F33" s="80">
        <v>2015</v>
      </c>
      <c r="G33" s="67"/>
      <c r="H33" s="81" t="s">
        <v>101</v>
      </c>
      <c r="I33" s="69" t="s">
        <v>117</v>
      </c>
    </row>
    <row r="35" spans="1:9" ht="18.75" x14ac:dyDescent="0.25">
      <c r="A35" s="518" t="s">
        <v>118</v>
      </c>
      <c r="B35" s="518"/>
      <c r="C35" s="518"/>
      <c r="D35" s="518"/>
      <c r="E35" s="518"/>
      <c r="F35" s="518"/>
      <c r="G35" s="518"/>
      <c r="H35" s="518"/>
      <c r="I35" s="518"/>
    </row>
    <row r="36" spans="1:9" ht="30" x14ac:dyDescent="0.25">
      <c r="A36" s="9" t="s">
        <v>1</v>
      </c>
      <c r="B36" s="8" t="s">
        <v>119</v>
      </c>
      <c r="C36" s="8" t="s">
        <v>120</v>
      </c>
      <c r="D36" s="519" t="s">
        <v>121</v>
      </c>
      <c r="E36" s="519"/>
      <c r="F36" s="519"/>
      <c r="G36" s="8" t="s">
        <v>4</v>
      </c>
      <c r="H36" s="8" t="s">
        <v>44</v>
      </c>
      <c r="I36" s="8" t="s">
        <v>6</v>
      </c>
    </row>
    <row r="37" spans="1:9" ht="135" customHeight="1" x14ac:dyDescent="0.25">
      <c r="A37" s="527" t="s">
        <v>122</v>
      </c>
      <c r="B37" s="150" t="s">
        <v>123</v>
      </c>
      <c r="C37" s="3" t="s">
        <v>124</v>
      </c>
      <c r="D37" s="523" t="s">
        <v>125</v>
      </c>
      <c r="E37" s="523"/>
      <c r="F37" s="523"/>
      <c r="G37" s="3"/>
      <c r="H37" s="3" t="s">
        <v>126</v>
      </c>
      <c r="I37" s="68" t="s">
        <v>127</v>
      </c>
    </row>
    <row r="38" spans="1:9" ht="135" customHeight="1" x14ac:dyDescent="0.25">
      <c r="A38" s="527"/>
      <c r="B38" s="152" t="s">
        <v>128</v>
      </c>
      <c r="C38" s="67" t="s">
        <v>129</v>
      </c>
      <c r="D38" s="528" t="s">
        <v>130</v>
      </c>
      <c r="E38" s="528"/>
      <c r="F38" s="528"/>
      <c r="G38" s="67"/>
      <c r="H38" s="3" t="s">
        <v>126</v>
      </c>
      <c r="I38" s="69" t="s">
        <v>131</v>
      </c>
    </row>
    <row r="39" spans="1:9" ht="114" customHeight="1" x14ac:dyDescent="0.25">
      <c r="A39" s="527"/>
      <c r="B39" s="150" t="s">
        <v>132</v>
      </c>
      <c r="C39" s="2" t="s">
        <v>133</v>
      </c>
      <c r="D39" s="520" t="s">
        <v>134</v>
      </c>
      <c r="E39" s="520"/>
      <c r="F39" s="520"/>
      <c r="G39" s="3"/>
      <c r="H39" s="3" t="s">
        <v>91</v>
      </c>
      <c r="I39" s="68" t="s">
        <v>27</v>
      </c>
    </row>
    <row r="40" spans="1:9" ht="174.75" customHeight="1" x14ac:dyDescent="0.25">
      <c r="A40" s="527"/>
      <c r="B40" s="152" t="s">
        <v>135</v>
      </c>
      <c r="C40" s="67" t="s">
        <v>136</v>
      </c>
      <c r="D40" s="520" t="s">
        <v>137</v>
      </c>
      <c r="E40" s="520"/>
      <c r="F40" s="520"/>
      <c r="G40" s="67"/>
      <c r="H40" s="67" t="s">
        <v>138</v>
      </c>
      <c r="I40" s="67" t="s">
        <v>139</v>
      </c>
    </row>
    <row r="41" spans="1:9" ht="45" x14ac:dyDescent="0.25">
      <c r="A41" s="527"/>
      <c r="B41" s="150" t="s">
        <v>135</v>
      </c>
      <c r="C41" s="3" t="s">
        <v>140</v>
      </c>
      <c r="D41" s="520" t="s">
        <v>141</v>
      </c>
      <c r="E41" s="520"/>
      <c r="F41" s="520"/>
      <c r="G41" s="3"/>
      <c r="H41" s="67" t="s">
        <v>142</v>
      </c>
      <c r="I41" s="3"/>
    </row>
    <row r="42" spans="1:9" ht="210" customHeight="1" x14ac:dyDescent="0.25">
      <c r="A42" s="527"/>
      <c r="B42" s="150" t="s">
        <v>135</v>
      </c>
      <c r="C42" s="3" t="s">
        <v>143</v>
      </c>
      <c r="D42" s="523" t="s">
        <v>144</v>
      </c>
      <c r="E42" s="523"/>
      <c r="F42" s="523"/>
      <c r="G42" s="3"/>
      <c r="H42" s="67" t="s">
        <v>145</v>
      </c>
      <c r="I42" s="68" t="s">
        <v>146</v>
      </c>
    </row>
    <row r="43" spans="1:9" ht="104.25" customHeight="1" x14ac:dyDescent="0.25">
      <c r="A43" s="527"/>
      <c r="B43" s="153" t="s">
        <v>135</v>
      </c>
      <c r="C43" s="58" t="s">
        <v>147</v>
      </c>
      <c r="D43" s="531" t="s">
        <v>148</v>
      </c>
      <c r="E43" s="531"/>
      <c r="F43" s="531"/>
      <c r="G43" s="58"/>
      <c r="H43" s="67" t="s">
        <v>149</v>
      </c>
      <c r="I43" s="91" t="s">
        <v>150</v>
      </c>
    </row>
    <row r="44" spans="1:9" ht="282.75" customHeight="1" x14ac:dyDescent="0.25">
      <c r="A44" s="527"/>
      <c r="B44" s="152" t="s">
        <v>135</v>
      </c>
      <c r="C44" s="84" t="s">
        <v>151</v>
      </c>
      <c r="D44" s="528" t="s">
        <v>152</v>
      </c>
      <c r="E44" s="528"/>
      <c r="F44" s="528"/>
      <c r="G44" s="67"/>
      <c r="H44" s="67" t="s">
        <v>153</v>
      </c>
      <c r="I44" s="69" t="s">
        <v>154</v>
      </c>
    </row>
    <row r="46" spans="1:9" ht="18.75" x14ac:dyDescent="0.25">
      <c r="A46" s="518" t="s">
        <v>155</v>
      </c>
      <c r="B46" s="518"/>
      <c r="C46" s="518"/>
      <c r="D46" s="518"/>
      <c r="E46" s="518"/>
      <c r="F46" s="518"/>
      <c r="G46" s="518"/>
      <c r="H46" s="518"/>
      <c r="I46" s="518"/>
    </row>
    <row r="47" spans="1:9" ht="30" x14ac:dyDescent="0.25">
      <c r="A47" s="9" t="s">
        <v>1</v>
      </c>
      <c r="B47" s="8" t="s">
        <v>156</v>
      </c>
      <c r="C47" s="519" t="s">
        <v>157</v>
      </c>
      <c r="D47" s="519"/>
      <c r="E47" s="8" t="s">
        <v>158</v>
      </c>
      <c r="F47" s="8" t="s">
        <v>159</v>
      </c>
      <c r="G47" s="8" t="s">
        <v>4</v>
      </c>
      <c r="H47" s="8" t="s">
        <v>44</v>
      </c>
      <c r="I47" s="8" t="s">
        <v>6</v>
      </c>
    </row>
    <row r="48" spans="1:9" ht="86.25" customHeight="1" x14ac:dyDescent="0.25">
      <c r="A48" s="525" t="s">
        <v>160</v>
      </c>
      <c r="B48" s="3" t="s">
        <v>161</v>
      </c>
      <c r="C48" s="520" t="s">
        <v>162</v>
      </c>
      <c r="D48" s="520"/>
      <c r="E48" s="71">
        <v>46270040.770000003</v>
      </c>
      <c r="F48" s="4" t="s">
        <v>163</v>
      </c>
      <c r="G48" s="3" t="s">
        <v>164</v>
      </c>
      <c r="H48" s="3" t="s">
        <v>165</v>
      </c>
      <c r="I48" s="58" t="s">
        <v>139</v>
      </c>
    </row>
    <row r="49" spans="1:10" ht="51.75" customHeight="1" x14ac:dyDescent="0.25">
      <c r="A49" s="525"/>
      <c r="B49" s="3" t="s">
        <v>166</v>
      </c>
      <c r="C49" s="520" t="s">
        <v>167</v>
      </c>
      <c r="D49" s="520"/>
      <c r="E49" s="71">
        <v>257645942</v>
      </c>
      <c r="F49" s="4" t="s">
        <v>168</v>
      </c>
      <c r="G49" s="3" t="s">
        <v>169</v>
      </c>
      <c r="H49" s="85" t="s">
        <v>170</v>
      </c>
      <c r="I49" s="67" t="s">
        <v>139</v>
      </c>
    </row>
    <row r="50" spans="1:10" ht="45" x14ac:dyDescent="0.25">
      <c r="A50" s="525"/>
      <c r="B50" s="3" t="s">
        <v>171</v>
      </c>
      <c r="C50" s="520" t="s">
        <v>172</v>
      </c>
      <c r="D50" s="520"/>
      <c r="E50" s="71">
        <v>4357873.5</v>
      </c>
      <c r="F50" s="4"/>
      <c r="G50" s="3"/>
      <c r="H50" s="3" t="s">
        <v>173</v>
      </c>
      <c r="I50" s="72" t="s">
        <v>174</v>
      </c>
    </row>
    <row r="51" spans="1:10" ht="45" x14ac:dyDescent="0.25">
      <c r="A51" s="525"/>
      <c r="B51" s="3" t="s">
        <v>175</v>
      </c>
      <c r="C51" s="520" t="s">
        <v>172</v>
      </c>
      <c r="D51" s="520"/>
      <c r="E51" s="71">
        <v>5584010</v>
      </c>
      <c r="F51" s="4"/>
      <c r="G51" s="3"/>
      <c r="H51" s="3" t="s">
        <v>173</v>
      </c>
      <c r="I51" s="68" t="s">
        <v>174</v>
      </c>
    </row>
    <row r="52" spans="1:10" ht="45" x14ac:dyDescent="0.25">
      <c r="A52" s="525"/>
      <c r="B52" s="3" t="s">
        <v>176</v>
      </c>
      <c r="C52" s="520" t="s">
        <v>177</v>
      </c>
      <c r="D52" s="520"/>
      <c r="E52" s="71">
        <v>837601500</v>
      </c>
      <c r="F52" s="4"/>
      <c r="G52" s="3"/>
      <c r="H52" s="3" t="s">
        <v>173</v>
      </c>
      <c r="I52" s="68" t="s">
        <v>174</v>
      </c>
    </row>
    <row r="53" spans="1:10" s="102" customFormat="1" ht="121.5" customHeight="1" x14ac:dyDescent="0.25">
      <c r="A53" s="525"/>
      <c r="B53" s="101" t="s">
        <v>113</v>
      </c>
      <c r="C53" s="529" t="s">
        <v>178</v>
      </c>
      <c r="D53" s="530"/>
      <c r="E53" s="71">
        <f>2657150+875000</f>
        <v>3532150</v>
      </c>
      <c r="F53" s="101" t="s">
        <v>179</v>
      </c>
      <c r="G53" s="101" t="s">
        <v>180</v>
      </c>
      <c r="H53" s="101" t="s">
        <v>181</v>
      </c>
      <c r="I53" s="101" t="s">
        <v>182</v>
      </c>
      <c r="J53" s="118"/>
    </row>
    <row r="55" spans="1:10" x14ac:dyDescent="0.25">
      <c r="E55" s="86"/>
    </row>
  </sheetData>
  <mergeCells count="42">
    <mergeCell ref="C48:D48"/>
    <mergeCell ref="C49:D49"/>
    <mergeCell ref="C50:D50"/>
    <mergeCell ref="C47:D47"/>
    <mergeCell ref="D38:F38"/>
    <mergeCell ref="A46:I46"/>
    <mergeCell ref="A48:A53"/>
    <mergeCell ref="C51:D51"/>
    <mergeCell ref="C52:D52"/>
    <mergeCell ref="C53:D53"/>
    <mergeCell ref="D40:F40"/>
    <mergeCell ref="D41:F41"/>
    <mergeCell ref="D43:F43"/>
    <mergeCell ref="D36:F36"/>
    <mergeCell ref="D39:F39"/>
    <mergeCell ref="D42:F42"/>
    <mergeCell ref="A35:I35"/>
    <mergeCell ref="A37:A44"/>
    <mergeCell ref="D44:F44"/>
    <mergeCell ref="D37:F37"/>
    <mergeCell ref="C25:E25"/>
    <mergeCell ref="C26:E26"/>
    <mergeCell ref="A1:I1"/>
    <mergeCell ref="A10:I10"/>
    <mergeCell ref="C2:F2"/>
    <mergeCell ref="C3:F3"/>
    <mergeCell ref="C4:F4"/>
    <mergeCell ref="C8:F8"/>
    <mergeCell ref="C5:F5"/>
    <mergeCell ref="C6:F6"/>
    <mergeCell ref="C7:F7"/>
    <mergeCell ref="C24:E24"/>
    <mergeCell ref="A12:A21"/>
    <mergeCell ref="A23:I23"/>
    <mergeCell ref="A25:A33"/>
    <mergeCell ref="C32:E32"/>
    <mergeCell ref="C33:E33"/>
    <mergeCell ref="C27:E27"/>
    <mergeCell ref="C28:E28"/>
    <mergeCell ref="C29:E29"/>
    <mergeCell ref="C30:E30"/>
    <mergeCell ref="C31:E31"/>
  </mergeCells>
  <dataValidations count="4">
    <dataValidation type="list" allowBlank="1" showInputMessage="1" showErrorMessage="1" sqref="C8" xr:uid="{D64BFE28-BAE2-4FFC-B28D-401A8E0C13F5}">
      <formula1>"Aumentar, Disminuir"</formula1>
    </dataValidation>
    <dataValidation type="list" allowBlank="1" showInputMessage="1" showErrorMessage="1" sqref="D12:D21" xr:uid="{544136DD-A49E-4909-AEC9-1B8287031B71}">
      <formula1>"No aplica, Geográfico, Sexo, Edad, Otro"</formula1>
    </dataValidation>
    <dataValidation type="list" allowBlank="1" showInputMessage="1" showErrorMessage="1" sqref="C12:C21" xr:uid="{1942703B-9F2E-4DA6-99F1-FA2A137B6613}">
      <formula1>"Mundial, Internacional, Regional, Nacional, Desagregación país"</formula1>
    </dataValidation>
    <dataValidation type="list" allowBlank="1" showInputMessage="1" showErrorMessage="1" sqref="B37:B44" xr:uid="{D887456C-55D4-42BD-AFDD-501B5DF4816A}">
      <formula1>"END, PNPSP, Planes sectoriales, PEI, Política pública general, Política pública específica"</formula1>
    </dataValidation>
  </dataValidations>
  <hyperlinks>
    <hyperlink ref="I29" r:id="rId1" xr:uid="{4BC52291-7861-400D-A53C-EAFE71323446}"/>
    <hyperlink ref="I30" r:id="rId2" xr:uid="{DDB8D131-E66E-4E20-8B3F-C4FF3AD3B68F}"/>
    <hyperlink ref="I27" r:id="rId3" xr:uid="{3E3BBD12-776F-4796-BFFB-EED17CE3DCB9}"/>
    <hyperlink ref="I28" r:id="rId4" xr:uid="{A3E045C0-7596-4C56-A43F-9FF021781FFF}"/>
    <hyperlink ref="I26" r:id="rId5" xr:uid="{CB50FE54-91BC-401D-A83E-40DBB6CA0C2D}"/>
    <hyperlink ref="I31" r:id="rId6" xr:uid="{493873A4-6D68-4470-AD5C-B6136D60EC44}"/>
    <hyperlink ref="I32" r:id="rId7" xr:uid="{C082E40D-152A-4758-A49C-CECA88C6BFA3}"/>
    <hyperlink ref="I33" r:id="rId8" xr:uid="{A8CAAA93-10D6-48E6-947A-9F2C73795B3F}"/>
    <hyperlink ref="I13" r:id="rId9" xr:uid="{0ADA8F55-874E-4515-9EF9-79D439266B8B}"/>
    <hyperlink ref="I42" r:id="rId10" location=":~:text=El%20Plan%20Estrat%C3%A9gico%20Institucional%20%28PEI%29%20es%20el%20resultado,objetivo%20de%20fortalecer%20el%20sistema%20dominicano%20de%20salud." xr:uid="{87780ABD-2A8E-4C56-B3F5-C9D8D917E80F}"/>
    <hyperlink ref="I43" r:id="rId11" xr:uid="{9ABA529F-2F2E-43DD-9A7D-1BB7EDBD1E58}"/>
    <hyperlink ref="I44" r:id="rId12" xr:uid="{42FE6C8D-70A1-449D-AF33-64B3BB7B90AD}"/>
    <hyperlink ref="I6" r:id="rId13" xr:uid="{A6F631DE-836B-4DA8-95AD-6121B8F0FBC8}"/>
    <hyperlink ref="I8" r:id="rId14" xr:uid="{E10559E3-517D-4620-BE75-5FD9F76CEC38}"/>
    <hyperlink ref="I16" r:id="rId15" xr:uid="{30A0809B-19B2-4939-9352-5462BD3DAF3A}"/>
    <hyperlink ref="I12" r:id="rId16" xr:uid="{EBFBE234-8BDA-45B7-A8E2-DA71E6F05483}"/>
    <hyperlink ref="I37" r:id="rId17" xr:uid="{DEAA55B9-B91E-4419-896C-1C0CC89BBAA1}"/>
    <hyperlink ref="I50" r:id="rId18" xr:uid="{69B87A48-D64E-44A3-A1C3-8EEAC71E23D4}"/>
    <hyperlink ref="I25" r:id="rId19" xr:uid="{6D63B1DB-2100-48F8-AC8A-8959D3DF1A0E}"/>
    <hyperlink ref="I39" r:id="rId20" xr:uid="{665266D9-6568-45D1-95B4-45D9A39242C1}"/>
    <hyperlink ref="I38" r:id="rId21" xr:uid="{D1DD81B0-EC45-4CD4-B423-BC73A3680AF0}"/>
    <hyperlink ref="I51" r:id="rId22" xr:uid="{5234C2A0-070F-4B71-845D-29B41CBE340F}"/>
    <hyperlink ref="I52" r:id="rId23" xr:uid="{4E768995-69F3-4443-A1C8-A2B9AA93803D}"/>
    <hyperlink ref="I18" r:id="rId24" xr:uid="{D70A45C6-B684-4289-B911-B9BAF3AE7BAC}"/>
    <hyperlink ref="I19" r:id="rId25" xr:uid="{7E78CB02-0F38-4859-A11A-97747F72254F}"/>
    <hyperlink ref="I20" r:id="rId26" xr:uid="{40B57DA9-D261-44B8-8A16-2A4FD3BC95BB}"/>
    <hyperlink ref="I14" r:id="rId27" xr:uid="{AA1DF93F-99FA-495C-AA7A-6F810F4DBDC9}"/>
    <hyperlink ref="I15" r:id="rId28" xr:uid="{4596A72A-CDDB-4D3E-81AD-70C060ECDF39}"/>
    <hyperlink ref="I21" r:id="rId29" xr:uid="{D3210D38-3847-436C-95ED-2133577F5F1F}"/>
  </hyperlinks>
  <pageMargins left="0.7" right="0.7" top="0.75" bottom="0.75" header="0.3" footer="0.3"/>
  <legacyDrawing r:id="rId3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68D2B-4DEB-475B-B526-8DBDEF0FDC5B}">
  <sheetPr>
    <tabColor rgb="FF00B050"/>
  </sheetPr>
  <dimension ref="A1:I52"/>
  <sheetViews>
    <sheetView showGridLines="0" zoomScale="90" zoomScaleNormal="90" workbookViewId="0"/>
  </sheetViews>
  <sheetFormatPr baseColWidth="10" defaultColWidth="0" defaultRowHeight="15.75" customHeight="1" zeroHeight="1" x14ac:dyDescent="0.25"/>
  <cols>
    <col min="1" max="1" width="2.7109375" style="37" customWidth="1"/>
    <col min="2" max="2" width="50.7109375" style="37" customWidth="1"/>
    <col min="3" max="6" width="30.7109375" style="37" customWidth="1"/>
    <col min="7" max="7" width="2.7109375" style="37" customWidth="1"/>
    <col min="8" max="8" width="100.7109375" style="37" customWidth="1"/>
    <col min="9" max="9" width="2.7109375" style="37" customWidth="1"/>
    <col min="10" max="16384" width="11.5703125" style="37" hidden="1"/>
  </cols>
  <sheetData>
    <row r="1" spans="2:8" x14ac:dyDescent="0.25"/>
    <row r="2" spans="2:8" ht="30" customHeight="1" x14ac:dyDescent="0.25">
      <c r="B2" s="563" t="s">
        <v>698</v>
      </c>
      <c r="C2" s="563"/>
      <c r="D2" s="563"/>
      <c r="E2" s="563"/>
      <c r="F2" s="563"/>
      <c r="H2" s="38" t="s">
        <v>699</v>
      </c>
    </row>
    <row r="3" spans="2:8" ht="22.15" customHeight="1" x14ac:dyDescent="0.25">
      <c r="B3" s="564" t="s">
        <v>700</v>
      </c>
      <c r="C3" s="564"/>
      <c r="D3" s="564"/>
      <c r="E3" s="564"/>
      <c r="F3" s="564"/>
    </row>
    <row r="4" spans="2:8" ht="24.6" customHeight="1" x14ac:dyDescent="0.25">
      <c r="B4" s="565" t="str">
        <f>+'Conf.'!AZ4</f>
        <v>45 - Prevención y atención del embarazo adolescente y las uniones tempranas</v>
      </c>
      <c r="C4" s="565"/>
      <c r="D4" s="565"/>
      <c r="E4" s="565"/>
      <c r="F4" s="565"/>
      <c r="H4" s="39" t="s">
        <v>701</v>
      </c>
    </row>
    <row r="5" spans="2:8" ht="6" customHeight="1" x14ac:dyDescent="0.25"/>
    <row r="6" spans="2:8" ht="30" customHeight="1" x14ac:dyDescent="0.25">
      <c r="B6" s="566" t="s">
        <v>702</v>
      </c>
      <c r="C6" s="567"/>
      <c r="D6" s="567"/>
      <c r="E6" s="567"/>
      <c r="F6" s="568"/>
      <c r="H6" s="40" t="s">
        <v>1</v>
      </c>
    </row>
    <row r="7" spans="2:8" ht="80.25" customHeight="1" x14ac:dyDescent="0.25">
      <c r="B7" s="41" t="s">
        <v>703</v>
      </c>
      <c r="C7" s="560" t="s">
        <v>782</v>
      </c>
      <c r="D7" s="561"/>
      <c r="E7" s="561"/>
      <c r="F7" s="562"/>
      <c r="H7" s="39" t="s">
        <v>705</v>
      </c>
    </row>
    <row r="8" spans="2:8" ht="50.1" customHeight="1" x14ac:dyDescent="0.25">
      <c r="B8" s="41" t="s">
        <v>706</v>
      </c>
      <c r="C8" s="560" t="s">
        <v>783</v>
      </c>
      <c r="D8" s="561"/>
      <c r="E8" s="561"/>
      <c r="F8" s="562"/>
      <c r="H8" s="39" t="s">
        <v>708</v>
      </c>
    </row>
    <row r="9" spans="2:8" ht="49.9" customHeight="1" x14ac:dyDescent="0.25">
      <c r="B9" s="41" t="s">
        <v>709</v>
      </c>
      <c r="C9" s="560" t="s">
        <v>710</v>
      </c>
      <c r="D9" s="561"/>
      <c r="E9" s="561"/>
      <c r="F9" s="562"/>
      <c r="H9" s="39" t="s">
        <v>711</v>
      </c>
    </row>
    <row r="10" spans="2:8" ht="49.9" customHeight="1" x14ac:dyDescent="0.25">
      <c r="B10" s="42" t="s">
        <v>712</v>
      </c>
      <c r="C10" s="560" t="s">
        <v>713</v>
      </c>
      <c r="D10" s="561"/>
      <c r="E10" s="561"/>
      <c r="F10" s="562"/>
      <c r="H10" s="39" t="s">
        <v>714</v>
      </c>
    </row>
    <row r="11" spans="2:8" ht="30" customHeight="1" x14ac:dyDescent="0.25">
      <c r="B11" s="566" t="s">
        <v>715</v>
      </c>
      <c r="C11" s="567"/>
      <c r="D11" s="567"/>
      <c r="E11" s="567"/>
      <c r="F11" s="568"/>
    </row>
    <row r="12" spans="2:8" ht="49.9" customHeight="1" x14ac:dyDescent="0.25">
      <c r="B12" s="41" t="s">
        <v>716</v>
      </c>
      <c r="C12" s="560" t="s">
        <v>55</v>
      </c>
      <c r="D12" s="561"/>
      <c r="E12" s="561"/>
      <c r="F12" s="562"/>
      <c r="H12" s="39" t="s">
        <v>717</v>
      </c>
    </row>
    <row r="13" spans="2:8" ht="70.5" customHeight="1" x14ac:dyDescent="0.25">
      <c r="B13" s="41" t="s">
        <v>718</v>
      </c>
      <c r="C13" s="560" t="s">
        <v>784</v>
      </c>
      <c r="D13" s="561"/>
      <c r="E13" s="561"/>
      <c r="F13" s="562"/>
      <c r="H13" s="39" t="s">
        <v>720</v>
      </c>
    </row>
    <row r="14" spans="2:8" ht="49.9" customHeight="1" x14ac:dyDescent="0.25">
      <c r="B14" s="41" t="s">
        <v>721</v>
      </c>
      <c r="C14" s="560" t="s">
        <v>785</v>
      </c>
      <c r="D14" s="561"/>
      <c r="E14" s="561"/>
      <c r="F14" s="562"/>
      <c r="H14" s="39" t="s">
        <v>723</v>
      </c>
    </row>
    <row r="15" spans="2:8" ht="49.9" customHeight="1" x14ac:dyDescent="0.25">
      <c r="B15" s="41" t="s">
        <v>724</v>
      </c>
      <c r="C15" s="560" t="s">
        <v>786</v>
      </c>
      <c r="D15" s="561"/>
      <c r="E15" s="561"/>
      <c r="F15" s="562"/>
      <c r="H15" s="39" t="s">
        <v>726</v>
      </c>
    </row>
    <row r="16" spans="2:8" ht="49.9" customHeight="1" x14ac:dyDescent="0.25">
      <c r="B16" s="41" t="s">
        <v>727</v>
      </c>
      <c r="C16" s="560" t="s">
        <v>728</v>
      </c>
      <c r="D16" s="561"/>
      <c r="E16" s="561"/>
      <c r="F16" s="562"/>
      <c r="H16" s="39" t="s">
        <v>729</v>
      </c>
    </row>
    <row r="17" spans="2:8" ht="49.9" customHeight="1" x14ac:dyDescent="0.25">
      <c r="B17" s="41" t="s">
        <v>730</v>
      </c>
      <c r="C17" s="560" t="s">
        <v>731</v>
      </c>
      <c r="D17" s="561"/>
      <c r="E17" s="561"/>
      <c r="F17" s="562"/>
      <c r="H17" s="39" t="s">
        <v>732</v>
      </c>
    </row>
    <row r="18" spans="2:8" ht="49.9" customHeight="1" x14ac:dyDescent="0.25">
      <c r="B18" s="41" t="s">
        <v>733</v>
      </c>
      <c r="C18" s="560" t="s">
        <v>734</v>
      </c>
      <c r="D18" s="561"/>
      <c r="E18" s="561"/>
      <c r="F18" s="562"/>
      <c r="H18" s="39" t="s">
        <v>735</v>
      </c>
    </row>
    <row r="19" spans="2:8" ht="49.9" customHeight="1" x14ac:dyDescent="0.25">
      <c r="B19" s="41" t="s">
        <v>736</v>
      </c>
      <c r="C19" s="560" t="s">
        <v>787</v>
      </c>
      <c r="D19" s="561"/>
      <c r="E19" s="561"/>
      <c r="F19" s="562"/>
      <c r="H19" s="39" t="s">
        <v>738</v>
      </c>
    </row>
    <row r="20" spans="2:8" ht="49.9" customHeight="1" x14ac:dyDescent="0.25">
      <c r="B20" s="41" t="s">
        <v>739</v>
      </c>
      <c r="C20" s="560" t="s">
        <v>788</v>
      </c>
      <c r="D20" s="561"/>
      <c r="E20" s="561"/>
      <c r="F20" s="562"/>
      <c r="H20" s="39" t="s">
        <v>741</v>
      </c>
    </row>
    <row r="21" spans="2:8" ht="49.9" customHeight="1" x14ac:dyDescent="0.25">
      <c r="B21" s="41" t="s">
        <v>742</v>
      </c>
      <c r="C21" s="560" t="s">
        <v>743</v>
      </c>
      <c r="D21" s="561"/>
      <c r="E21" s="561"/>
      <c r="F21" s="562"/>
      <c r="H21" s="39" t="s">
        <v>744</v>
      </c>
    </row>
    <row r="22" spans="2:8" ht="30" customHeight="1" x14ac:dyDescent="0.25">
      <c r="B22" s="566" t="s">
        <v>745</v>
      </c>
      <c r="C22" s="567"/>
      <c r="D22" s="567"/>
      <c r="E22" s="567"/>
      <c r="F22" s="568"/>
    </row>
    <row r="23" spans="2:8" ht="30" customHeight="1" x14ac:dyDescent="0.25">
      <c r="B23" s="569" t="s">
        <v>746</v>
      </c>
      <c r="C23" s="43" t="s">
        <v>747</v>
      </c>
      <c r="D23" s="44" t="s">
        <v>748</v>
      </c>
      <c r="E23" s="571" t="s">
        <v>749</v>
      </c>
      <c r="F23" s="572"/>
      <c r="H23" s="575" t="s">
        <v>750</v>
      </c>
    </row>
    <row r="24" spans="2:8" ht="49.9" customHeight="1" x14ac:dyDescent="0.25">
      <c r="B24" s="570"/>
      <c r="C24" s="149">
        <f>+'08. Res'!J7</f>
        <v>0.249</v>
      </c>
      <c r="D24" s="45">
        <f>+'08. Res'!K7</f>
        <v>2024</v>
      </c>
      <c r="E24" s="573" t="s">
        <v>789</v>
      </c>
      <c r="F24" s="574"/>
      <c r="H24" s="575"/>
    </row>
    <row r="25" spans="2:8" ht="49.9" customHeight="1" x14ac:dyDescent="0.25">
      <c r="B25" s="41" t="s">
        <v>752</v>
      </c>
      <c r="C25" s="573" t="s">
        <v>753</v>
      </c>
      <c r="D25" s="578"/>
      <c r="E25" s="578"/>
      <c r="F25" s="574"/>
      <c r="H25" s="39" t="s">
        <v>754</v>
      </c>
    </row>
    <row r="26" spans="2:8" ht="30" customHeight="1" x14ac:dyDescent="0.25">
      <c r="B26" s="569" t="s">
        <v>755</v>
      </c>
      <c r="C26" s="571" t="s">
        <v>747</v>
      </c>
      <c r="D26" s="572"/>
      <c r="E26" s="571" t="s">
        <v>748</v>
      </c>
      <c r="F26" s="572"/>
      <c r="H26" s="575" t="s">
        <v>756</v>
      </c>
    </row>
    <row r="27" spans="2:8" ht="49.9" customHeight="1" x14ac:dyDescent="0.25">
      <c r="B27" s="570"/>
      <c r="C27" s="576">
        <f>+'08. Res'!L7</f>
        <v>0.16250000000000001</v>
      </c>
      <c r="D27" s="577"/>
      <c r="E27" s="573">
        <f>+'08. Res'!M7</f>
        <v>2029</v>
      </c>
      <c r="F27" s="574"/>
      <c r="H27" s="575"/>
    </row>
    <row r="28" spans="2:8" ht="30" customHeight="1" x14ac:dyDescent="0.25">
      <c r="B28" s="566" t="s">
        <v>757</v>
      </c>
      <c r="C28" s="567"/>
      <c r="D28" s="567"/>
      <c r="E28" s="567"/>
      <c r="F28" s="568"/>
    </row>
    <row r="29" spans="2:8" ht="30" customHeight="1" x14ac:dyDescent="0.25">
      <c r="B29" s="569" t="s">
        <v>758</v>
      </c>
      <c r="C29" s="571" t="s">
        <v>759</v>
      </c>
      <c r="D29" s="572"/>
      <c r="E29" s="571" t="s">
        <v>760</v>
      </c>
      <c r="F29" s="572"/>
      <c r="H29" s="575" t="s">
        <v>761</v>
      </c>
    </row>
    <row r="30" spans="2:8" ht="49.9" customHeight="1" x14ac:dyDescent="0.25">
      <c r="B30" s="570"/>
      <c r="C30" s="573" t="s">
        <v>790</v>
      </c>
      <c r="D30" s="574"/>
      <c r="E30" s="573" t="s">
        <v>791</v>
      </c>
      <c r="F30" s="574"/>
      <c r="H30" s="575"/>
    </row>
    <row r="31" spans="2:8" ht="30" customHeight="1" x14ac:dyDescent="0.25">
      <c r="B31" s="569" t="s">
        <v>764</v>
      </c>
      <c r="C31" s="571" t="s">
        <v>759</v>
      </c>
      <c r="D31" s="572"/>
      <c r="E31" s="571" t="s">
        <v>760</v>
      </c>
      <c r="F31" s="572"/>
      <c r="H31" s="575" t="s">
        <v>765</v>
      </c>
    </row>
    <row r="32" spans="2:8" ht="49.9" customHeight="1" x14ac:dyDescent="0.25">
      <c r="B32" s="570"/>
      <c r="C32" s="573" t="s">
        <v>792</v>
      </c>
      <c r="D32" s="574"/>
      <c r="E32" s="573" t="s">
        <v>793</v>
      </c>
      <c r="F32" s="574"/>
      <c r="H32" s="575"/>
    </row>
    <row r="33" spans="2:8" ht="30" customHeight="1" x14ac:dyDescent="0.25">
      <c r="B33" s="569" t="s">
        <v>768</v>
      </c>
      <c r="C33" s="571" t="s">
        <v>759</v>
      </c>
      <c r="D33" s="572"/>
      <c r="E33" s="571" t="s">
        <v>760</v>
      </c>
      <c r="F33" s="572"/>
      <c r="H33" s="575" t="s">
        <v>769</v>
      </c>
    </row>
    <row r="34" spans="2:8" ht="49.9" customHeight="1" x14ac:dyDescent="0.25">
      <c r="B34" s="570"/>
      <c r="C34" s="573" t="s">
        <v>794</v>
      </c>
      <c r="D34" s="574"/>
      <c r="E34" s="573" t="s">
        <v>794</v>
      </c>
      <c r="F34" s="574"/>
      <c r="H34" s="575"/>
    </row>
    <row r="35" spans="2:8" ht="30" customHeight="1" x14ac:dyDescent="0.25">
      <c r="B35" s="569" t="s">
        <v>772</v>
      </c>
      <c r="C35" s="571" t="s">
        <v>759</v>
      </c>
      <c r="D35" s="572"/>
      <c r="E35" s="571" t="s">
        <v>760</v>
      </c>
      <c r="F35" s="572"/>
      <c r="H35" s="575" t="s">
        <v>773</v>
      </c>
    </row>
    <row r="36" spans="2:8" ht="49.9" customHeight="1" x14ac:dyDescent="0.25">
      <c r="B36" s="570"/>
      <c r="C36" s="573" t="s">
        <v>36</v>
      </c>
      <c r="D36" s="574"/>
      <c r="E36" s="573" t="s">
        <v>36</v>
      </c>
      <c r="F36" s="574"/>
      <c r="H36" s="575"/>
    </row>
    <row r="37" spans="2:8" ht="30" customHeight="1" x14ac:dyDescent="0.25">
      <c r="B37" s="569" t="s">
        <v>774</v>
      </c>
      <c r="C37" s="571" t="s">
        <v>759</v>
      </c>
      <c r="D37" s="572"/>
      <c r="E37" s="571" t="s">
        <v>760</v>
      </c>
      <c r="F37" s="572"/>
      <c r="H37" s="575" t="s">
        <v>775</v>
      </c>
    </row>
    <row r="38" spans="2:8" ht="49.9" customHeight="1" x14ac:dyDescent="0.25">
      <c r="B38" s="570"/>
      <c r="C38" s="573" t="s">
        <v>743</v>
      </c>
      <c r="D38" s="574"/>
      <c r="E38" s="573" t="s">
        <v>743</v>
      </c>
      <c r="F38" s="574"/>
      <c r="H38" s="575"/>
    </row>
    <row r="39" spans="2:8" ht="30" customHeight="1" x14ac:dyDescent="0.25">
      <c r="B39" s="566" t="s">
        <v>776</v>
      </c>
      <c r="C39" s="567"/>
      <c r="D39" s="567"/>
      <c r="E39" s="567"/>
      <c r="F39" s="568"/>
    </row>
    <row r="40" spans="2:8" ht="100.15" customHeight="1" x14ac:dyDescent="0.25">
      <c r="B40" s="41" t="s">
        <v>777</v>
      </c>
      <c r="C40" s="560" t="s">
        <v>795</v>
      </c>
      <c r="D40" s="561"/>
      <c r="E40" s="561"/>
      <c r="F40" s="562"/>
      <c r="H40" s="39" t="s">
        <v>778</v>
      </c>
    </row>
    <row r="41" spans="2:8" ht="30" customHeight="1" x14ac:dyDescent="0.25">
      <c r="B41" s="566" t="s">
        <v>779</v>
      </c>
      <c r="C41" s="567"/>
      <c r="D41" s="567"/>
      <c r="E41" s="567"/>
      <c r="F41" s="568"/>
    </row>
    <row r="42" spans="2:8" ht="100.15" customHeight="1" x14ac:dyDescent="0.25">
      <c r="B42" s="560"/>
      <c r="C42" s="561"/>
      <c r="D42" s="561"/>
      <c r="E42" s="561"/>
      <c r="F42" s="562"/>
    </row>
    <row r="43" spans="2:8" x14ac:dyDescent="0.25"/>
    <row r="44" spans="2:8" x14ac:dyDescent="0.25"/>
    <row r="45" spans="2:8" x14ac:dyDescent="0.25"/>
    <row r="46" spans="2:8" x14ac:dyDescent="0.25"/>
    <row r="47" spans="2:8" x14ac:dyDescent="0.25"/>
    <row r="48" spans="2:8" x14ac:dyDescent="0.25">
      <c r="H48" s="580" t="s">
        <v>780</v>
      </c>
    </row>
    <row r="49" spans="3:8" x14ac:dyDescent="0.25">
      <c r="H49" s="580"/>
    </row>
    <row r="50" spans="3:8" x14ac:dyDescent="0.25">
      <c r="H50" s="580"/>
    </row>
    <row r="51" spans="3:8" ht="23.45" customHeight="1" x14ac:dyDescent="0.25">
      <c r="C51" s="579" t="s">
        <v>781</v>
      </c>
      <c r="D51" s="579"/>
      <c r="E51" s="579"/>
    </row>
    <row r="52" spans="3:8" x14ac:dyDescent="0.25"/>
  </sheetData>
  <mergeCells count="68">
    <mergeCell ref="C14:F14"/>
    <mergeCell ref="B2:F2"/>
    <mergeCell ref="B3:F3"/>
    <mergeCell ref="B4:F4"/>
    <mergeCell ref="B6:F6"/>
    <mergeCell ref="C7:F7"/>
    <mergeCell ref="C8:F8"/>
    <mergeCell ref="C9:F9"/>
    <mergeCell ref="C10:F10"/>
    <mergeCell ref="B11:F11"/>
    <mergeCell ref="C12:F12"/>
    <mergeCell ref="C13:F13"/>
    <mergeCell ref="C20:F20"/>
    <mergeCell ref="C21:F21"/>
    <mergeCell ref="B22:F22"/>
    <mergeCell ref="B23:B24"/>
    <mergeCell ref="E23:F23"/>
    <mergeCell ref="C15:F15"/>
    <mergeCell ref="C16:F16"/>
    <mergeCell ref="C17:F17"/>
    <mergeCell ref="C18:F18"/>
    <mergeCell ref="C19:F19"/>
    <mergeCell ref="H23:H24"/>
    <mergeCell ref="B26:B27"/>
    <mergeCell ref="C26:D26"/>
    <mergeCell ref="E26:F26"/>
    <mergeCell ref="H26:H27"/>
    <mergeCell ref="C27:D27"/>
    <mergeCell ref="E27:F27"/>
    <mergeCell ref="C25:F25"/>
    <mergeCell ref="E24:F24"/>
    <mergeCell ref="B28:F28"/>
    <mergeCell ref="B29:B30"/>
    <mergeCell ref="C29:D29"/>
    <mergeCell ref="E29:F29"/>
    <mergeCell ref="H29:H30"/>
    <mergeCell ref="C30:D30"/>
    <mergeCell ref="E30:F30"/>
    <mergeCell ref="B31:B32"/>
    <mergeCell ref="C31:D31"/>
    <mergeCell ref="E31:F31"/>
    <mergeCell ref="H31:H32"/>
    <mergeCell ref="C32:D32"/>
    <mergeCell ref="E32:F32"/>
    <mergeCell ref="B33:B34"/>
    <mergeCell ref="C33:D33"/>
    <mergeCell ref="E33:F33"/>
    <mergeCell ref="H33:H34"/>
    <mergeCell ref="C34:D34"/>
    <mergeCell ref="E34:F34"/>
    <mergeCell ref="B35:B36"/>
    <mergeCell ref="C35:D35"/>
    <mergeCell ref="E35:F35"/>
    <mergeCell ref="H35:H36"/>
    <mergeCell ref="C36:D36"/>
    <mergeCell ref="E36:F36"/>
    <mergeCell ref="C51:E51"/>
    <mergeCell ref="B37:B38"/>
    <mergeCell ref="C37:D37"/>
    <mergeCell ref="E37:F37"/>
    <mergeCell ref="H37:H38"/>
    <mergeCell ref="C38:D38"/>
    <mergeCell ref="E38:F38"/>
    <mergeCell ref="B39:F39"/>
    <mergeCell ref="C40:F40"/>
    <mergeCell ref="B41:F41"/>
    <mergeCell ref="B42:F42"/>
    <mergeCell ref="H48:H50"/>
  </mergeCells>
  <dataValidations count="1">
    <dataValidation type="list" allowBlank="1" showInputMessage="1" showErrorMessage="1" sqref="C25:F25" xr:uid="{3F342E0A-BE5F-4E19-86A1-527D225BB011}">
      <formula1>"Ascendente, Descendente"</formula1>
    </dataValidation>
  </dataValidations>
  <pageMargins left="0.7" right="0.7" top="0.75" bottom="0.75" header="0.3" footer="0.3"/>
  <pageSetup scale="50" orientation="portrait" horizontalDpi="4294967295" verticalDpi="4294967295"/>
  <rowBreaks count="1" manualBreakCount="1">
    <brk id="27" max="6" man="1"/>
  </rowBreaks>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24258BDB-8910-49D7-93D5-99F3EB7981A7}">
          <x14:formula1>
            <xm:f>'08. Res'!$F$5:$F$20</xm:f>
          </x14:formula1>
          <xm:sqref>C12:F12</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D194E-EB14-44AD-B6B3-1A35D8ABDD2E}">
  <sheetPr>
    <tabColor rgb="FF00B050"/>
  </sheetPr>
  <dimension ref="A1:I52"/>
  <sheetViews>
    <sheetView showGridLines="0" zoomScale="90" zoomScaleNormal="90" workbookViewId="0"/>
  </sheetViews>
  <sheetFormatPr baseColWidth="10" defaultColWidth="0" defaultRowHeight="15.75" customHeight="1" zeroHeight="1" x14ac:dyDescent="0.25"/>
  <cols>
    <col min="1" max="1" width="2.7109375" style="37" customWidth="1"/>
    <col min="2" max="2" width="50.7109375" style="37" customWidth="1"/>
    <col min="3" max="6" width="30.7109375" style="37" customWidth="1"/>
    <col min="7" max="7" width="2.7109375" style="37" customWidth="1"/>
    <col min="8" max="8" width="100.7109375" style="37" customWidth="1"/>
    <col min="9" max="9" width="2.7109375" style="37" customWidth="1"/>
    <col min="10" max="16384" width="11.5703125" style="37" hidden="1"/>
  </cols>
  <sheetData>
    <row r="1" spans="2:8" x14ac:dyDescent="0.25"/>
    <row r="2" spans="2:8" ht="30" customHeight="1" x14ac:dyDescent="0.25">
      <c r="B2" s="563" t="s">
        <v>698</v>
      </c>
      <c r="C2" s="563"/>
      <c r="D2" s="563"/>
      <c r="E2" s="563"/>
      <c r="F2" s="563"/>
      <c r="H2" s="38" t="s">
        <v>699</v>
      </c>
    </row>
    <row r="3" spans="2:8" ht="22.15" customHeight="1" x14ac:dyDescent="0.25">
      <c r="B3" s="564" t="s">
        <v>700</v>
      </c>
      <c r="C3" s="564"/>
      <c r="D3" s="564"/>
      <c r="E3" s="564"/>
      <c r="F3" s="564"/>
    </row>
    <row r="4" spans="2:8" ht="24.6" customHeight="1" x14ac:dyDescent="0.25">
      <c r="B4" s="565" t="str">
        <f>+'Conf.'!AZ4</f>
        <v>45 - Prevención y atención del embarazo adolescente y las uniones tempranas</v>
      </c>
      <c r="C4" s="565"/>
      <c r="D4" s="565"/>
      <c r="E4" s="565"/>
      <c r="F4" s="565"/>
      <c r="H4" s="39" t="s">
        <v>701</v>
      </c>
    </row>
    <row r="5" spans="2:8" ht="6" customHeight="1" x14ac:dyDescent="0.25"/>
    <row r="6" spans="2:8" ht="30" customHeight="1" x14ac:dyDescent="0.25">
      <c r="B6" s="566" t="s">
        <v>702</v>
      </c>
      <c r="C6" s="567"/>
      <c r="D6" s="567"/>
      <c r="E6" s="567"/>
      <c r="F6" s="568"/>
      <c r="H6" s="40" t="s">
        <v>1</v>
      </c>
    </row>
    <row r="7" spans="2:8" ht="122.25" customHeight="1" x14ac:dyDescent="0.25">
      <c r="B7" s="41" t="s">
        <v>703</v>
      </c>
      <c r="C7" s="582" t="s">
        <v>796</v>
      </c>
      <c r="D7" s="583"/>
      <c r="E7" s="583"/>
      <c r="F7" s="584"/>
      <c r="H7" s="39" t="s">
        <v>705</v>
      </c>
    </row>
    <row r="8" spans="2:8" ht="78.75" customHeight="1" x14ac:dyDescent="0.25">
      <c r="B8" s="41" t="s">
        <v>706</v>
      </c>
      <c r="C8" s="560" t="s">
        <v>797</v>
      </c>
      <c r="D8" s="561"/>
      <c r="E8" s="561"/>
      <c r="F8" s="562"/>
      <c r="H8" s="39" t="s">
        <v>708</v>
      </c>
    </row>
    <row r="9" spans="2:8" ht="49.9" customHeight="1" x14ac:dyDescent="0.25">
      <c r="B9" s="41" t="s">
        <v>709</v>
      </c>
      <c r="C9" s="560" t="s">
        <v>798</v>
      </c>
      <c r="D9" s="561"/>
      <c r="E9" s="561"/>
      <c r="F9" s="562"/>
      <c r="H9" s="39" t="s">
        <v>711</v>
      </c>
    </row>
    <row r="10" spans="2:8" ht="49.9" customHeight="1" x14ac:dyDescent="0.25">
      <c r="B10" s="42" t="s">
        <v>712</v>
      </c>
      <c r="C10" s="560" t="s">
        <v>799</v>
      </c>
      <c r="D10" s="561"/>
      <c r="E10" s="561"/>
      <c r="F10" s="562"/>
      <c r="H10" s="39" t="s">
        <v>714</v>
      </c>
    </row>
    <row r="11" spans="2:8" ht="30" customHeight="1" x14ac:dyDescent="0.25">
      <c r="B11" s="566" t="s">
        <v>715</v>
      </c>
      <c r="C11" s="567"/>
      <c r="D11" s="567"/>
      <c r="E11" s="567"/>
      <c r="F11" s="568"/>
    </row>
    <row r="12" spans="2:8" ht="49.9" customHeight="1" x14ac:dyDescent="0.25">
      <c r="B12" s="41" t="s">
        <v>716</v>
      </c>
      <c r="C12" s="581" t="s">
        <v>678</v>
      </c>
      <c r="D12" s="561"/>
      <c r="E12" s="561"/>
      <c r="F12" s="562"/>
      <c r="H12" s="39" t="s">
        <v>717</v>
      </c>
    </row>
    <row r="13" spans="2:8" ht="174.75" customHeight="1" x14ac:dyDescent="0.25">
      <c r="B13" s="41" t="s">
        <v>718</v>
      </c>
      <c r="C13" s="560" t="s">
        <v>800</v>
      </c>
      <c r="D13" s="561"/>
      <c r="E13" s="561"/>
      <c r="F13" s="562"/>
      <c r="H13" s="39" t="s">
        <v>720</v>
      </c>
    </row>
    <row r="14" spans="2:8" ht="49.9" customHeight="1" x14ac:dyDescent="0.25">
      <c r="B14" s="41" t="s">
        <v>721</v>
      </c>
      <c r="C14" s="560" t="s">
        <v>801</v>
      </c>
      <c r="D14" s="561"/>
      <c r="E14" s="561"/>
      <c r="F14" s="562"/>
      <c r="H14" s="39" t="s">
        <v>723</v>
      </c>
    </row>
    <row r="15" spans="2:8" ht="49.9" customHeight="1" x14ac:dyDescent="0.25">
      <c r="B15" s="41" t="s">
        <v>724</v>
      </c>
      <c r="C15" s="560" t="s">
        <v>802</v>
      </c>
      <c r="D15" s="561"/>
      <c r="E15" s="561"/>
      <c r="F15" s="562"/>
      <c r="H15" s="39" t="s">
        <v>726</v>
      </c>
    </row>
    <row r="16" spans="2:8" ht="49.9" customHeight="1" x14ac:dyDescent="0.25">
      <c r="B16" s="41" t="s">
        <v>727</v>
      </c>
      <c r="C16" s="560" t="s">
        <v>728</v>
      </c>
      <c r="D16" s="561"/>
      <c r="E16" s="561"/>
      <c r="F16" s="562"/>
      <c r="H16" s="39" t="s">
        <v>729</v>
      </c>
    </row>
    <row r="17" spans="2:8" ht="49.9" customHeight="1" x14ac:dyDescent="0.25">
      <c r="B17" s="41" t="s">
        <v>730</v>
      </c>
      <c r="C17" s="560" t="s">
        <v>731</v>
      </c>
      <c r="D17" s="561"/>
      <c r="E17" s="561"/>
      <c r="F17" s="562"/>
      <c r="H17" s="39" t="s">
        <v>732</v>
      </c>
    </row>
    <row r="18" spans="2:8" ht="49.9" customHeight="1" x14ac:dyDescent="0.25">
      <c r="B18" s="41" t="s">
        <v>733</v>
      </c>
      <c r="C18" s="560" t="s">
        <v>734</v>
      </c>
      <c r="D18" s="561"/>
      <c r="E18" s="561"/>
      <c r="F18" s="562"/>
      <c r="H18" s="39" t="s">
        <v>735</v>
      </c>
    </row>
    <row r="19" spans="2:8" ht="49.9" customHeight="1" x14ac:dyDescent="0.25">
      <c r="B19" s="41" t="s">
        <v>736</v>
      </c>
      <c r="C19" s="560" t="s">
        <v>803</v>
      </c>
      <c r="D19" s="561"/>
      <c r="E19" s="561"/>
      <c r="F19" s="562"/>
      <c r="H19" s="39" t="s">
        <v>738</v>
      </c>
    </row>
    <row r="20" spans="2:8" ht="49.9" customHeight="1" x14ac:dyDescent="0.25">
      <c r="B20" s="41" t="s">
        <v>739</v>
      </c>
      <c r="C20" s="560" t="s">
        <v>804</v>
      </c>
      <c r="D20" s="561"/>
      <c r="E20" s="561"/>
      <c r="F20" s="562"/>
      <c r="H20" s="39" t="s">
        <v>741</v>
      </c>
    </row>
    <row r="21" spans="2:8" ht="49.9" customHeight="1" x14ac:dyDescent="0.25">
      <c r="B21" s="41" t="s">
        <v>742</v>
      </c>
      <c r="C21" s="560" t="s">
        <v>805</v>
      </c>
      <c r="D21" s="561"/>
      <c r="E21" s="561"/>
      <c r="F21" s="562"/>
      <c r="H21" s="39" t="s">
        <v>744</v>
      </c>
    </row>
    <row r="22" spans="2:8" ht="30" customHeight="1" x14ac:dyDescent="0.25">
      <c r="B22" s="566" t="s">
        <v>745</v>
      </c>
      <c r="C22" s="567"/>
      <c r="D22" s="567"/>
      <c r="E22" s="567"/>
      <c r="F22" s="568"/>
    </row>
    <row r="23" spans="2:8" ht="30" customHeight="1" x14ac:dyDescent="0.25">
      <c r="B23" s="569" t="s">
        <v>746</v>
      </c>
      <c r="C23" s="43" t="s">
        <v>747</v>
      </c>
      <c r="D23" s="44" t="s">
        <v>748</v>
      </c>
      <c r="E23" s="571" t="s">
        <v>749</v>
      </c>
      <c r="F23" s="572"/>
      <c r="H23" s="575" t="s">
        <v>750</v>
      </c>
    </row>
    <row r="24" spans="2:8" ht="72" customHeight="1" x14ac:dyDescent="0.25">
      <c r="B24" s="570"/>
      <c r="C24" s="149">
        <f>+'08. Res'!J6</f>
        <v>0.1905</v>
      </c>
      <c r="D24" s="45">
        <f>+'08. Res'!K7</f>
        <v>2024</v>
      </c>
      <c r="E24" s="573" t="s">
        <v>806</v>
      </c>
      <c r="F24" s="574"/>
      <c r="H24" s="575"/>
    </row>
    <row r="25" spans="2:8" ht="49.9" customHeight="1" x14ac:dyDescent="0.25">
      <c r="B25" s="41" t="s">
        <v>752</v>
      </c>
      <c r="C25" s="573" t="s">
        <v>753</v>
      </c>
      <c r="D25" s="578"/>
      <c r="E25" s="578"/>
      <c r="F25" s="574"/>
      <c r="H25" s="39" t="s">
        <v>754</v>
      </c>
    </row>
    <row r="26" spans="2:8" ht="30" customHeight="1" x14ac:dyDescent="0.25">
      <c r="B26" s="569" t="s">
        <v>755</v>
      </c>
      <c r="C26" s="571" t="s">
        <v>747</v>
      </c>
      <c r="D26" s="572"/>
      <c r="E26" s="571" t="s">
        <v>748</v>
      </c>
      <c r="F26" s="572"/>
      <c r="H26" s="575" t="s">
        <v>756</v>
      </c>
    </row>
    <row r="27" spans="2:8" ht="49.9" customHeight="1" x14ac:dyDescent="0.25">
      <c r="B27" s="570"/>
      <c r="C27" s="576">
        <f>+'08. Res'!L6</f>
        <v>0.14050000000000001</v>
      </c>
      <c r="D27" s="577"/>
      <c r="E27" s="573">
        <f>+'08. Res'!M6</f>
        <v>2029</v>
      </c>
      <c r="F27" s="574"/>
      <c r="H27" s="575"/>
    </row>
    <row r="28" spans="2:8" ht="30" customHeight="1" x14ac:dyDescent="0.25">
      <c r="B28" s="566" t="s">
        <v>757</v>
      </c>
      <c r="C28" s="567"/>
      <c r="D28" s="567"/>
      <c r="E28" s="567"/>
      <c r="F28" s="568"/>
    </row>
    <row r="29" spans="2:8" ht="30" customHeight="1" x14ac:dyDescent="0.25">
      <c r="B29" s="569" t="s">
        <v>758</v>
      </c>
      <c r="C29" s="571" t="s">
        <v>759</v>
      </c>
      <c r="D29" s="572"/>
      <c r="E29" s="571" t="s">
        <v>760</v>
      </c>
      <c r="F29" s="572"/>
      <c r="H29" s="575" t="s">
        <v>761</v>
      </c>
    </row>
    <row r="30" spans="2:8" ht="49.9" customHeight="1" x14ac:dyDescent="0.25">
      <c r="B30" s="570"/>
      <c r="C30" s="573" t="s">
        <v>807</v>
      </c>
      <c r="D30" s="574"/>
      <c r="E30" s="573" t="s">
        <v>808</v>
      </c>
      <c r="F30" s="574"/>
      <c r="H30" s="575"/>
    </row>
    <row r="31" spans="2:8" ht="30" customHeight="1" x14ac:dyDescent="0.25">
      <c r="B31" s="569" t="s">
        <v>764</v>
      </c>
      <c r="C31" s="571" t="s">
        <v>759</v>
      </c>
      <c r="D31" s="572"/>
      <c r="E31" s="571" t="s">
        <v>760</v>
      </c>
      <c r="F31" s="572"/>
      <c r="H31" s="575" t="s">
        <v>765</v>
      </c>
    </row>
    <row r="32" spans="2:8" ht="49.5" customHeight="1" x14ac:dyDescent="0.25">
      <c r="B32" s="570"/>
      <c r="C32" s="573" t="s">
        <v>809</v>
      </c>
      <c r="D32" s="574"/>
      <c r="E32" s="573" t="s">
        <v>810</v>
      </c>
      <c r="F32" s="574"/>
      <c r="H32" s="575"/>
    </row>
    <row r="33" spans="2:8" ht="30" customHeight="1" x14ac:dyDescent="0.25">
      <c r="B33" s="569" t="s">
        <v>768</v>
      </c>
      <c r="C33" s="571" t="s">
        <v>759</v>
      </c>
      <c r="D33" s="572"/>
      <c r="E33" s="571" t="s">
        <v>760</v>
      </c>
      <c r="F33" s="572"/>
      <c r="H33" s="575" t="s">
        <v>769</v>
      </c>
    </row>
    <row r="34" spans="2:8" ht="49.9" customHeight="1" x14ac:dyDescent="0.25">
      <c r="B34" s="570"/>
      <c r="C34" s="573" t="s">
        <v>811</v>
      </c>
      <c r="D34" s="574"/>
      <c r="E34" s="573" t="s">
        <v>811</v>
      </c>
      <c r="F34" s="574"/>
      <c r="H34" s="575"/>
    </row>
    <row r="35" spans="2:8" ht="30" customHeight="1" x14ac:dyDescent="0.25">
      <c r="B35" s="569" t="s">
        <v>772</v>
      </c>
      <c r="C35" s="571" t="s">
        <v>759</v>
      </c>
      <c r="D35" s="572"/>
      <c r="E35" s="571" t="s">
        <v>760</v>
      </c>
      <c r="F35" s="572"/>
      <c r="H35" s="575" t="s">
        <v>773</v>
      </c>
    </row>
    <row r="36" spans="2:8" ht="49.9" customHeight="1" x14ac:dyDescent="0.25">
      <c r="B36" s="570"/>
      <c r="C36" s="573" t="s">
        <v>799</v>
      </c>
      <c r="D36" s="574"/>
      <c r="E36" s="573" t="s">
        <v>799</v>
      </c>
      <c r="F36" s="574"/>
      <c r="H36" s="575"/>
    </row>
    <row r="37" spans="2:8" ht="30" customHeight="1" x14ac:dyDescent="0.25">
      <c r="B37" s="569" t="s">
        <v>774</v>
      </c>
      <c r="C37" s="571" t="s">
        <v>759</v>
      </c>
      <c r="D37" s="572"/>
      <c r="E37" s="571" t="s">
        <v>760</v>
      </c>
      <c r="F37" s="572"/>
      <c r="H37" s="575" t="s">
        <v>775</v>
      </c>
    </row>
    <row r="38" spans="2:8" ht="49.9" customHeight="1" x14ac:dyDescent="0.25">
      <c r="B38" s="570"/>
      <c r="C38" s="573" t="s">
        <v>805</v>
      </c>
      <c r="D38" s="574"/>
      <c r="E38" s="573" t="s">
        <v>805</v>
      </c>
      <c r="F38" s="574"/>
      <c r="H38" s="575"/>
    </row>
    <row r="39" spans="2:8" ht="30" customHeight="1" x14ac:dyDescent="0.25">
      <c r="B39" s="566" t="s">
        <v>776</v>
      </c>
      <c r="C39" s="567"/>
      <c r="D39" s="567"/>
      <c r="E39" s="567"/>
      <c r="F39" s="568"/>
    </row>
    <row r="40" spans="2:8" ht="100.15" customHeight="1" x14ac:dyDescent="0.25">
      <c r="B40" s="41" t="s">
        <v>777</v>
      </c>
      <c r="C40" s="560"/>
      <c r="D40" s="561"/>
      <c r="E40" s="561"/>
      <c r="F40" s="562"/>
      <c r="H40" s="39" t="s">
        <v>778</v>
      </c>
    </row>
    <row r="41" spans="2:8" ht="30" customHeight="1" x14ac:dyDescent="0.25">
      <c r="B41" s="566" t="s">
        <v>779</v>
      </c>
      <c r="C41" s="567"/>
      <c r="D41" s="567"/>
      <c r="E41" s="567"/>
      <c r="F41" s="568"/>
    </row>
    <row r="42" spans="2:8" ht="100.15" customHeight="1" x14ac:dyDescent="0.25">
      <c r="B42" s="560"/>
      <c r="C42" s="561"/>
      <c r="D42" s="561"/>
      <c r="E42" s="561"/>
      <c r="F42" s="562"/>
    </row>
    <row r="43" spans="2:8" x14ac:dyDescent="0.25"/>
    <row r="44" spans="2:8" x14ac:dyDescent="0.25"/>
    <row r="45" spans="2:8" x14ac:dyDescent="0.25"/>
    <row r="46" spans="2:8" x14ac:dyDescent="0.25"/>
    <row r="47" spans="2:8" x14ac:dyDescent="0.25"/>
    <row r="48" spans="2:8" x14ac:dyDescent="0.25">
      <c r="H48" s="580" t="s">
        <v>780</v>
      </c>
    </row>
    <row r="49" spans="3:8" x14ac:dyDescent="0.25">
      <c r="H49" s="580"/>
    </row>
    <row r="50" spans="3:8" x14ac:dyDescent="0.25">
      <c r="H50" s="580"/>
    </row>
    <row r="51" spans="3:8" ht="23.45" customHeight="1" x14ac:dyDescent="0.25">
      <c r="C51" s="579" t="s">
        <v>781</v>
      </c>
      <c r="D51" s="579"/>
      <c r="E51" s="579"/>
    </row>
    <row r="52" spans="3:8" x14ac:dyDescent="0.25"/>
  </sheetData>
  <mergeCells count="68">
    <mergeCell ref="C8:F8"/>
    <mergeCell ref="B2:F2"/>
    <mergeCell ref="B3:F3"/>
    <mergeCell ref="B4:F4"/>
    <mergeCell ref="B6:F6"/>
    <mergeCell ref="C7:F7"/>
    <mergeCell ref="C20:F20"/>
    <mergeCell ref="C9:F9"/>
    <mergeCell ref="C10:F10"/>
    <mergeCell ref="B11:F11"/>
    <mergeCell ref="C12:F12"/>
    <mergeCell ref="C13:F13"/>
    <mergeCell ref="C14:F14"/>
    <mergeCell ref="C15:F15"/>
    <mergeCell ref="C16:F16"/>
    <mergeCell ref="C17:F17"/>
    <mergeCell ref="C18:F18"/>
    <mergeCell ref="C19:F19"/>
    <mergeCell ref="C21:F21"/>
    <mergeCell ref="B22:F22"/>
    <mergeCell ref="B23:B24"/>
    <mergeCell ref="E23:F23"/>
    <mergeCell ref="H23:H24"/>
    <mergeCell ref="E24:F24"/>
    <mergeCell ref="C25:F25"/>
    <mergeCell ref="B26:B27"/>
    <mergeCell ref="C26:D26"/>
    <mergeCell ref="E26:F26"/>
    <mergeCell ref="H26:H27"/>
    <mergeCell ref="C27:D27"/>
    <mergeCell ref="E27:F27"/>
    <mergeCell ref="B28:F28"/>
    <mergeCell ref="B29:B30"/>
    <mergeCell ref="C29:D29"/>
    <mergeCell ref="E29:F29"/>
    <mergeCell ref="H29:H30"/>
    <mergeCell ref="C30:D30"/>
    <mergeCell ref="E30:F30"/>
    <mergeCell ref="B31:B32"/>
    <mergeCell ref="C31:D31"/>
    <mergeCell ref="E31:F31"/>
    <mergeCell ref="H31:H32"/>
    <mergeCell ref="C32:D32"/>
    <mergeCell ref="E32:F32"/>
    <mergeCell ref="B33:B34"/>
    <mergeCell ref="C33:D33"/>
    <mergeCell ref="E33:F33"/>
    <mergeCell ref="H33:H34"/>
    <mergeCell ref="C34:D34"/>
    <mergeCell ref="E34:F34"/>
    <mergeCell ref="B35:B36"/>
    <mergeCell ref="C35:D35"/>
    <mergeCell ref="E35:F35"/>
    <mergeCell ref="H35:H36"/>
    <mergeCell ref="C36:D36"/>
    <mergeCell ref="E36:F36"/>
    <mergeCell ref="C51:E51"/>
    <mergeCell ref="B37:B38"/>
    <mergeCell ref="C37:D37"/>
    <mergeCell ref="E37:F37"/>
    <mergeCell ref="H37:H38"/>
    <mergeCell ref="C38:D38"/>
    <mergeCell ref="E38:F38"/>
    <mergeCell ref="B39:F39"/>
    <mergeCell ref="C40:F40"/>
    <mergeCell ref="B41:F41"/>
    <mergeCell ref="B42:F42"/>
    <mergeCell ref="H48:H50"/>
  </mergeCells>
  <dataValidations count="1">
    <dataValidation type="list" allowBlank="1" showInputMessage="1" showErrorMessage="1" sqref="C25:F25" xr:uid="{8A9D2776-A758-4533-A636-992749C8B794}">
      <formula1>"Ascendente, Descendente"</formula1>
    </dataValidation>
  </dataValidations>
  <pageMargins left="0.7" right="0.7" top="0.75" bottom="0.75" header="0.3" footer="0.3"/>
  <pageSetup scale="50" orientation="portrait" horizontalDpi="4294967295" verticalDpi="4294967295"/>
  <rowBreaks count="1" manualBreakCount="1">
    <brk id="27" max="6" man="1"/>
  </rowBreaks>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E9B4CA28-3B87-44F7-9597-14D0D42C6860}">
          <x14:formula1>
            <xm:f>'08. Res'!$F$5:$F$20</xm:f>
          </x14:formula1>
          <xm:sqref>C12:F12</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0BA77-3DCC-48BC-B1BA-FAF4B3FCAD07}">
  <sheetPr>
    <tabColor rgb="FF00B050"/>
  </sheetPr>
  <dimension ref="A1:I52"/>
  <sheetViews>
    <sheetView showGridLines="0" zoomScale="90" zoomScaleNormal="90" workbookViewId="0"/>
  </sheetViews>
  <sheetFormatPr baseColWidth="10" defaultColWidth="0" defaultRowHeight="15.75" customHeight="1" zeroHeight="1" x14ac:dyDescent="0.25"/>
  <cols>
    <col min="1" max="1" width="2.7109375" style="37" customWidth="1"/>
    <col min="2" max="2" width="50.7109375" style="37" customWidth="1"/>
    <col min="3" max="6" width="30.7109375" style="37" customWidth="1"/>
    <col min="7" max="7" width="2.7109375" style="37" customWidth="1"/>
    <col min="8" max="8" width="100.7109375" style="37" customWidth="1"/>
    <col min="9" max="9" width="2.7109375" style="37" customWidth="1"/>
    <col min="10" max="16384" width="11.5703125" style="37" hidden="1"/>
  </cols>
  <sheetData>
    <row r="1" spans="2:8" x14ac:dyDescent="0.25"/>
    <row r="2" spans="2:8" ht="30" customHeight="1" x14ac:dyDescent="0.25">
      <c r="B2" s="563" t="s">
        <v>698</v>
      </c>
      <c r="C2" s="563"/>
      <c r="D2" s="563"/>
      <c r="E2" s="563"/>
      <c r="F2" s="563"/>
      <c r="H2" s="38" t="s">
        <v>699</v>
      </c>
    </row>
    <row r="3" spans="2:8" ht="22.15" customHeight="1" x14ac:dyDescent="0.25">
      <c r="B3" s="564" t="s">
        <v>700</v>
      </c>
      <c r="C3" s="564"/>
      <c r="D3" s="564"/>
      <c r="E3" s="564"/>
      <c r="F3" s="564"/>
    </row>
    <row r="4" spans="2:8" ht="24.6" customHeight="1" x14ac:dyDescent="0.25">
      <c r="B4" s="565" t="str">
        <f>+'Conf.'!AZ4</f>
        <v>45 - Prevención y atención del embarazo adolescente y las uniones tempranas</v>
      </c>
      <c r="C4" s="565"/>
      <c r="D4" s="565"/>
      <c r="E4" s="565"/>
      <c r="F4" s="565"/>
      <c r="H4" s="39" t="s">
        <v>701</v>
      </c>
    </row>
    <row r="5" spans="2:8" ht="6" customHeight="1" x14ac:dyDescent="0.25"/>
    <row r="6" spans="2:8" ht="30" customHeight="1" x14ac:dyDescent="0.25">
      <c r="B6" s="566" t="s">
        <v>702</v>
      </c>
      <c r="C6" s="567"/>
      <c r="D6" s="567"/>
      <c r="E6" s="567"/>
      <c r="F6" s="568"/>
      <c r="H6" s="40" t="s">
        <v>1</v>
      </c>
    </row>
    <row r="7" spans="2:8" ht="50.1" customHeight="1" x14ac:dyDescent="0.25">
      <c r="B7" s="41" t="s">
        <v>703</v>
      </c>
      <c r="C7" s="582" t="s">
        <v>812</v>
      </c>
      <c r="D7" s="583"/>
      <c r="E7" s="583"/>
      <c r="F7" s="584"/>
      <c r="H7" s="39" t="s">
        <v>705</v>
      </c>
    </row>
    <row r="8" spans="2:8" ht="59.25" customHeight="1" x14ac:dyDescent="0.25">
      <c r="B8" s="41" t="s">
        <v>706</v>
      </c>
      <c r="C8" s="560" t="s">
        <v>813</v>
      </c>
      <c r="D8" s="561"/>
      <c r="E8" s="561"/>
      <c r="F8" s="562"/>
      <c r="H8" s="39" t="s">
        <v>708</v>
      </c>
    </row>
    <row r="9" spans="2:8" ht="49.9" customHeight="1" x14ac:dyDescent="0.25">
      <c r="B9" s="41" t="s">
        <v>709</v>
      </c>
      <c r="C9" s="560" t="s">
        <v>798</v>
      </c>
      <c r="D9" s="561"/>
      <c r="E9" s="561"/>
      <c r="F9" s="562"/>
      <c r="H9" s="39" t="s">
        <v>711</v>
      </c>
    </row>
    <row r="10" spans="2:8" ht="49.9" customHeight="1" x14ac:dyDescent="0.25">
      <c r="B10" s="42" t="s">
        <v>712</v>
      </c>
      <c r="C10" s="560" t="s">
        <v>799</v>
      </c>
      <c r="D10" s="561"/>
      <c r="E10" s="561"/>
      <c r="F10" s="562"/>
      <c r="H10" s="39" t="s">
        <v>714</v>
      </c>
    </row>
    <row r="11" spans="2:8" ht="30" customHeight="1" x14ac:dyDescent="0.25">
      <c r="B11" s="566" t="s">
        <v>715</v>
      </c>
      <c r="C11" s="567"/>
      <c r="D11" s="567"/>
      <c r="E11" s="567"/>
      <c r="F11" s="568"/>
    </row>
    <row r="12" spans="2:8" ht="49.9" customHeight="1" x14ac:dyDescent="0.25">
      <c r="B12" s="41" t="s">
        <v>716</v>
      </c>
      <c r="C12" s="581" t="s">
        <v>689</v>
      </c>
      <c r="D12" s="561"/>
      <c r="E12" s="561"/>
      <c r="F12" s="562"/>
      <c r="H12" s="39" t="s">
        <v>717</v>
      </c>
    </row>
    <row r="13" spans="2:8" ht="253.5" customHeight="1" x14ac:dyDescent="0.25">
      <c r="B13" s="41" t="s">
        <v>718</v>
      </c>
      <c r="C13" s="560" t="s">
        <v>814</v>
      </c>
      <c r="D13" s="561"/>
      <c r="E13" s="561"/>
      <c r="F13" s="562"/>
      <c r="H13" s="39" t="s">
        <v>720</v>
      </c>
    </row>
    <row r="14" spans="2:8" ht="49.9" customHeight="1" x14ac:dyDescent="0.25">
      <c r="B14" s="41" t="s">
        <v>721</v>
      </c>
      <c r="C14" s="560" t="s">
        <v>815</v>
      </c>
      <c r="D14" s="561"/>
      <c r="E14" s="561"/>
      <c r="F14" s="562"/>
      <c r="H14" s="39" t="s">
        <v>723</v>
      </c>
    </row>
    <row r="15" spans="2:8" ht="49.9" customHeight="1" x14ac:dyDescent="0.25">
      <c r="B15" s="41" t="s">
        <v>724</v>
      </c>
      <c r="C15" s="560" t="s">
        <v>802</v>
      </c>
      <c r="D15" s="561"/>
      <c r="E15" s="561"/>
      <c r="F15" s="562"/>
      <c r="H15" s="39" t="s">
        <v>726</v>
      </c>
    </row>
    <row r="16" spans="2:8" ht="49.9" customHeight="1" x14ac:dyDescent="0.25">
      <c r="B16" s="41" t="s">
        <v>727</v>
      </c>
      <c r="C16" s="560" t="s">
        <v>816</v>
      </c>
      <c r="D16" s="561"/>
      <c r="E16" s="561"/>
      <c r="F16" s="562"/>
      <c r="H16" s="39" t="s">
        <v>729</v>
      </c>
    </row>
    <row r="17" spans="2:8" ht="49.9" customHeight="1" x14ac:dyDescent="0.25">
      <c r="B17" s="41" t="s">
        <v>730</v>
      </c>
      <c r="C17" s="560" t="s">
        <v>731</v>
      </c>
      <c r="D17" s="561"/>
      <c r="E17" s="561"/>
      <c r="F17" s="562"/>
      <c r="H17" s="39" t="s">
        <v>732</v>
      </c>
    </row>
    <row r="18" spans="2:8" ht="49.9" customHeight="1" x14ac:dyDescent="0.25">
      <c r="B18" s="41" t="s">
        <v>733</v>
      </c>
      <c r="C18" s="560" t="s">
        <v>734</v>
      </c>
      <c r="D18" s="561"/>
      <c r="E18" s="561"/>
      <c r="F18" s="562"/>
      <c r="H18" s="39" t="s">
        <v>735</v>
      </c>
    </row>
    <row r="19" spans="2:8" ht="49.9" customHeight="1" x14ac:dyDescent="0.25">
      <c r="B19" s="41" t="s">
        <v>736</v>
      </c>
      <c r="C19" s="560" t="s">
        <v>803</v>
      </c>
      <c r="D19" s="561"/>
      <c r="E19" s="561"/>
      <c r="F19" s="562"/>
      <c r="H19" s="39" t="s">
        <v>738</v>
      </c>
    </row>
    <row r="20" spans="2:8" ht="49.9" customHeight="1" x14ac:dyDescent="0.25">
      <c r="B20" s="41" t="s">
        <v>739</v>
      </c>
      <c r="C20" s="560" t="s">
        <v>804</v>
      </c>
      <c r="D20" s="561"/>
      <c r="E20" s="561"/>
      <c r="F20" s="562"/>
      <c r="H20" s="39" t="s">
        <v>741</v>
      </c>
    </row>
    <row r="21" spans="2:8" ht="49.9" customHeight="1" x14ac:dyDescent="0.25">
      <c r="B21" s="41" t="s">
        <v>742</v>
      </c>
      <c r="C21" s="560" t="s">
        <v>805</v>
      </c>
      <c r="D21" s="561"/>
      <c r="E21" s="561"/>
      <c r="F21" s="562"/>
      <c r="H21" s="39" t="s">
        <v>744</v>
      </c>
    </row>
    <row r="22" spans="2:8" ht="30" customHeight="1" x14ac:dyDescent="0.25">
      <c r="B22" s="566" t="s">
        <v>745</v>
      </c>
      <c r="C22" s="567"/>
      <c r="D22" s="567"/>
      <c r="E22" s="567"/>
      <c r="F22" s="568"/>
    </row>
    <row r="23" spans="2:8" ht="30" customHeight="1" x14ac:dyDescent="0.25">
      <c r="B23" s="569" t="s">
        <v>746</v>
      </c>
      <c r="C23" s="43" t="s">
        <v>747</v>
      </c>
      <c r="D23" s="44" t="s">
        <v>748</v>
      </c>
      <c r="E23" s="571" t="s">
        <v>749</v>
      </c>
      <c r="F23" s="572"/>
      <c r="H23" s="575" t="s">
        <v>750</v>
      </c>
    </row>
    <row r="24" spans="2:8" ht="72" customHeight="1" x14ac:dyDescent="0.25">
      <c r="B24" s="570"/>
      <c r="C24" s="149">
        <f>+'08. Res'!J8</f>
        <v>0.187</v>
      </c>
      <c r="D24" s="45">
        <f>+'08. Res'!K8</f>
        <v>2022</v>
      </c>
      <c r="E24" s="573" t="s">
        <v>806</v>
      </c>
      <c r="F24" s="574"/>
      <c r="H24" s="575"/>
    </row>
    <row r="25" spans="2:8" ht="49.9" customHeight="1" x14ac:dyDescent="0.25">
      <c r="B25" s="41" t="s">
        <v>752</v>
      </c>
      <c r="C25" s="573" t="s">
        <v>753</v>
      </c>
      <c r="D25" s="578"/>
      <c r="E25" s="578"/>
      <c r="F25" s="574"/>
      <c r="H25" s="39" t="s">
        <v>754</v>
      </c>
    </row>
    <row r="26" spans="2:8" ht="30" customHeight="1" x14ac:dyDescent="0.25">
      <c r="B26" s="569" t="s">
        <v>755</v>
      </c>
      <c r="C26" s="571" t="s">
        <v>747</v>
      </c>
      <c r="D26" s="572"/>
      <c r="E26" s="571" t="s">
        <v>748</v>
      </c>
      <c r="F26" s="572"/>
      <c r="H26" s="575" t="s">
        <v>756</v>
      </c>
    </row>
    <row r="27" spans="2:8" ht="49.9" customHeight="1" x14ac:dyDescent="0.25">
      <c r="B27" s="570"/>
      <c r="C27" s="576">
        <f>+'08. Res'!L8</f>
        <v>6.4000000000000001E-2</v>
      </c>
      <c r="D27" s="577"/>
      <c r="E27" s="573">
        <f>+'08. Res'!M8</f>
        <v>2029</v>
      </c>
      <c r="F27" s="574"/>
      <c r="H27" s="575"/>
    </row>
    <row r="28" spans="2:8" ht="30" customHeight="1" x14ac:dyDescent="0.25">
      <c r="B28" s="566" t="s">
        <v>757</v>
      </c>
      <c r="C28" s="567"/>
      <c r="D28" s="567"/>
      <c r="E28" s="567"/>
      <c r="F28" s="568"/>
    </row>
    <row r="29" spans="2:8" ht="30" customHeight="1" x14ac:dyDescent="0.25">
      <c r="B29" s="569" t="s">
        <v>758</v>
      </c>
      <c r="C29" s="571" t="s">
        <v>759</v>
      </c>
      <c r="D29" s="572"/>
      <c r="E29" s="571" t="s">
        <v>760</v>
      </c>
      <c r="F29" s="572"/>
      <c r="H29" s="575" t="s">
        <v>761</v>
      </c>
    </row>
    <row r="30" spans="2:8" ht="49.9" customHeight="1" x14ac:dyDescent="0.25">
      <c r="B30" s="570"/>
      <c r="C30" s="573" t="s">
        <v>817</v>
      </c>
      <c r="D30" s="574"/>
      <c r="E30" s="573" t="s">
        <v>818</v>
      </c>
      <c r="F30" s="574"/>
      <c r="H30" s="575"/>
    </row>
    <row r="31" spans="2:8" ht="30" customHeight="1" x14ac:dyDescent="0.25">
      <c r="B31" s="569" t="s">
        <v>764</v>
      </c>
      <c r="C31" s="571" t="s">
        <v>759</v>
      </c>
      <c r="D31" s="572"/>
      <c r="E31" s="571" t="s">
        <v>760</v>
      </c>
      <c r="F31" s="572"/>
      <c r="H31" s="575" t="s">
        <v>765</v>
      </c>
    </row>
    <row r="32" spans="2:8" ht="49.5" customHeight="1" x14ac:dyDescent="0.25">
      <c r="B32" s="570"/>
      <c r="C32" s="573" t="s">
        <v>819</v>
      </c>
      <c r="D32" s="574"/>
      <c r="E32" s="573" t="s">
        <v>820</v>
      </c>
      <c r="F32" s="574"/>
      <c r="H32" s="575"/>
    </row>
    <row r="33" spans="2:8" ht="30" customHeight="1" x14ac:dyDescent="0.25">
      <c r="B33" s="569" t="s">
        <v>768</v>
      </c>
      <c r="C33" s="571" t="s">
        <v>759</v>
      </c>
      <c r="D33" s="572"/>
      <c r="E33" s="571" t="s">
        <v>760</v>
      </c>
      <c r="F33" s="572"/>
      <c r="H33" s="575" t="s">
        <v>769</v>
      </c>
    </row>
    <row r="34" spans="2:8" ht="49.9" customHeight="1" x14ac:dyDescent="0.25">
      <c r="B34" s="570"/>
      <c r="C34" s="573" t="s">
        <v>811</v>
      </c>
      <c r="D34" s="574"/>
      <c r="E34" s="573" t="s">
        <v>811</v>
      </c>
      <c r="F34" s="574"/>
      <c r="H34" s="575"/>
    </row>
    <row r="35" spans="2:8" ht="30" customHeight="1" x14ac:dyDescent="0.25">
      <c r="B35" s="569" t="s">
        <v>772</v>
      </c>
      <c r="C35" s="571" t="s">
        <v>759</v>
      </c>
      <c r="D35" s="572"/>
      <c r="E35" s="571" t="s">
        <v>760</v>
      </c>
      <c r="F35" s="572"/>
      <c r="H35" s="575" t="s">
        <v>773</v>
      </c>
    </row>
    <row r="36" spans="2:8" ht="49.9" customHeight="1" x14ac:dyDescent="0.25">
      <c r="B36" s="570"/>
      <c r="C36" s="573" t="s">
        <v>799</v>
      </c>
      <c r="D36" s="574"/>
      <c r="E36" s="573" t="s">
        <v>799</v>
      </c>
      <c r="F36" s="574"/>
      <c r="H36" s="575"/>
    </row>
    <row r="37" spans="2:8" ht="30" customHeight="1" x14ac:dyDescent="0.25">
      <c r="B37" s="569" t="s">
        <v>774</v>
      </c>
      <c r="C37" s="571" t="s">
        <v>759</v>
      </c>
      <c r="D37" s="572"/>
      <c r="E37" s="571" t="s">
        <v>760</v>
      </c>
      <c r="F37" s="572"/>
      <c r="H37" s="575" t="s">
        <v>775</v>
      </c>
    </row>
    <row r="38" spans="2:8" ht="49.9" customHeight="1" x14ac:dyDescent="0.25">
      <c r="B38" s="570"/>
      <c r="C38" s="573" t="s">
        <v>805</v>
      </c>
      <c r="D38" s="574"/>
      <c r="E38" s="573" t="s">
        <v>805</v>
      </c>
      <c r="F38" s="574"/>
      <c r="H38" s="575"/>
    </row>
    <row r="39" spans="2:8" ht="30" customHeight="1" x14ac:dyDescent="0.25">
      <c r="B39" s="566" t="s">
        <v>776</v>
      </c>
      <c r="C39" s="567"/>
      <c r="D39" s="567"/>
      <c r="E39" s="567"/>
      <c r="F39" s="568"/>
    </row>
    <row r="40" spans="2:8" ht="100.15" customHeight="1" x14ac:dyDescent="0.25">
      <c r="B40" s="41" t="s">
        <v>777</v>
      </c>
      <c r="C40" s="560"/>
      <c r="D40" s="561"/>
      <c r="E40" s="561"/>
      <c r="F40" s="562"/>
      <c r="H40" s="39" t="s">
        <v>778</v>
      </c>
    </row>
    <row r="41" spans="2:8" ht="30" customHeight="1" x14ac:dyDescent="0.25">
      <c r="B41" s="566" t="s">
        <v>779</v>
      </c>
      <c r="C41" s="567"/>
      <c r="D41" s="567"/>
      <c r="E41" s="567"/>
      <c r="F41" s="568"/>
    </row>
    <row r="42" spans="2:8" ht="100.15" customHeight="1" x14ac:dyDescent="0.25">
      <c r="B42" s="560"/>
      <c r="C42" s="561"/>
      <c r="D42" s="561"/>
      <c r="E42" s="561"/>
      <c r="F42" s="562"/>
    </row>
    <row r="43" spans="2:8" x14ac:dyDescent="0.25"/>
    <row r="44" spans="2:8" x14ac:dyDescent="0.25"/>
    <row r="45" spans="2:8" x14ac:dyDescent="0.25"/>
    <row r="46" spans="2:8" x14ac:dyDescent="0.25"/>
    <row r="47" spans="2:8" x14ac:dyDescent="0.25"/>
    <row r="48" spans="2:8" x14ac:dyDescent="0.25">
      <c r="H48" s="580" t="s">
        <v>780</v>
      </c>
    </row>
    <row r="49" spans="3:8" x14ac:dyDescent="0.25">
      <c r="H49" s="580"/>
    </row>
    <row r="50" spans="3:8" x14ac:dyDescent="0.25">
      <c r="H50" s="580"/>
    </row>
    <row r="51" spans="3:8" ht="23.45" customHeight="1" x14ac:dyDescent="0.25">
      <c r="C51" s="579" t="s">
        <v>781</v>
      </c>
      <c r="D51" s="579"/>
      <c r="E51" s="579"/>
    </row>
    <row r="52" spans="3:8" x14ac:dyDescent="0.25"/>
  </sheetData>
  <mergeCells count="68">
    <mergeCell ref="C8:F8"/>
    <mergeCell ref="B2:F2"/>
    <mergeCell ref="B3:F3"/>
    <mergeCell ref="B4:F4"/>
    <mergeCell ref="B6:F6"/>
    <mergeCell ref="C7:F7"/>
    <mergeCell ref="C20:F20"/>
    <mergeCell ref="C9:F9"/>
    <mergeCell ref="C10:F10"/>
    <mergeCell ref="B11:F11"/>
    <mergeCell ref="C12:F12"/>
    <mergeCell ref="C13:F13"/>
    <mergeCell ref="C14:F14"/>
    <mergeCell ref="C15:F15"/>
    <mergeCell ref="C16:F16"/>
    <mergeCell ref="C17:F17"/>
    <mergeCell ref="C18:F18"/>
    <mergeCell ref="C19:F19"/>
    <mergeCell ref="C21:F21"/>
    <mergeCell ref="B22:F22"/>
    <mergeCell ref="B23:B24"/>
    <mergeCell ref="E23:F23"/>
    <mergeCell ref="H23:H24"/>
    <mergeCell ref="E24:F24"/>
    <mergeCell ref="C25:F25"/>
    <mergeCell ref="B26:B27"/>
    <mergeCell ref="C26:D26"/>
    <mergeCell ref="E26:F26"/>
    <mergeCell ref="H26:H27"/>
    <mergeCell ref="C27:D27"/>
    <mergeCell ref="E27:F27"/>
    <mergeCell ref="B28:F28"/>
    <mergeCell ref="B29:B30"/>
    <mergeCell ref="C29:D29"/>
    <mergeCell ref="E29:F29"/>
    <mergeCell ref="H29:H30"/>
    <mergeCell ref="C30:D30"/>
    <mergeCell ref="E30:F30"/>
    <mergeCell ref="B31:B32"/>
    <mergeCell ref="C31:D31"/>
    <mergeCell ref="E31:F31"/>
    <mergeCell ref="H31:H32"/>
    <mergeCell ref="C32:D32"/>
    <mergeCell ref="E32:F32"/>
    <mergeCell ref="B33:B34"/>
    <mergeCell ref="C33:D33"/>
    <mergeCell ref="E33:F33"/>
    <mergeCell ref="H33:H34"/>
    <mergeCell ref="C34:D34"/>
    <mergeCell ref="E34:F34"/>
    <mergeCell ref="B35:B36"/>
    <mergeCell ref="C35:D35"/>
    <mergeCell ref="E35:F35"/>
    <mergeCell ref="H35:H36"/>
    <mergeCell ref="C36:D36"/>
    <mergeCell ref="E36:F36"/>
    <mergeCell ref="C51:E51"/>
    <mergeCell ref="B37:B38"/>
    <mergeCell ref="C37:D37"/>
    <mergeCell ref="E37:F37"/>
    <mergeCell ref="H37:H38"/>
    <mergeCell ref="C38:D38"/>
    <mergeCell ref="E38:F38"/>
    <mergeCell ref="B39:F39"/>
    <mergeCell ref="C40:F40"/>
    <mergeCell ref="B41:F41"/>
    <mergeCell ref="B42:F42"/>
    <mergeCell ref="H48:H50"/>
  </mergeCells>
  <dataValidations disablePrompts="1" count="1">
    <dataValidation type="list" allowBlank="1" showInputMessage="1" showErrorMessage="1" sqref="C25:F25" xr:uid="{46D31D4F-B5AF-4E1C-8476-56C8381931C8}">
      <formula1>"Ascendente, Descendente"</formula1>
    </dataValidation>
  </dataValidations>
  <pageMargins left="0.7" right="0.7" top="0.75" bottom="0.75" header="0.3" footer="0.3"/>
  <pageSetup scale="50" orientation="portrait" horizontalDpi="4294967295" verticalDpi="4294967295"/>
  <rowBreaks count="1" manualBreakCount="1">
    <brk id="27" max="6" man="1"/>
  </rowBreaks>
  <legacyDrawing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4873D6C4-D931-4EF1-B43B-D8837FB9F632}">
          <x14:formula1>
            <xm:f>'08. Res'!$F$5:$F$20</xm:f>
          </x14:formula1>
          <xm:sqref>C12:F12</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CE2F87-960F-4E7A-8700-0395057C118D}">
  <sheetPr>
    <tabColor rgb="FF00B050"/>
  </sheetPr>
  <dimension ref="A1:M23"/>
  <sheetViews>
    <sheetView showGridLines="0" zoomScale="95" zoomScaleNormal="95" workbookViewId="0">
      <pane xSplit="2" ySplit="4" topLeftCell="C5" activePane="bottomRight" state="frozen"/>
      <selection pane="topRight" sqref="A1:S1"/>
      <selection pane="bottomLeft" sqref="A1:S1"/>
      <selection pane="bottomRight" activeCell="C5" sqref="C5"/>
    </sheetView>
  </sheetViews>
  <sheetFormatPr baseColWidth="10" defaultColWidth="11.42578125" defaultRowHeight="15" x14ac:dyDescent="0.25"/>
  <cols>
    <col min="1" max="1" width="12.28515625" style="2" bestFit="1" customWidth="1"/>
    <col min="2" max="2" width="39.85546875" style="13" bestFit="1" customWidth="1"/>
    <col min="3" max="3" width="21.5703125" style="2" customWidth="1"/>
    <col min="4" max="4" width="29.28515625" style="2" customWidth="1"/>
    <col min="5" max="9" width="24.42578125" style="2" customWidth="1"/>
    <col min="10" max="10" width="54.140625" style="2" customWidth="1"/>
    <col min="11" max="11" width="12.7109375" style="2" bestFit="1" customWidth="1"/>
    <col min="12" max="16384" width="11.42578125" style="2"/>
  </cols>
  <sheetData>
    <row r="1" spans="1:13" ht="18.75" customHeight="1" x14ac:dyDescent="0.25">
      <c r="A1" s="518" t="s">
        <v>821</v>
      </c>
      <c r="B1" s="518"/>
      <c r="C1" s="518"/>
      <c r="D1" s="518"/>
      <c r="E1" s="518"/>
      <c r="F1" s="518"/>
      <c r="G1" s="518"/>
      <c r="H1" s="518"/>
      <c r="I1" s="518"/>
      <c r="J1" s="518"/>
    </row>
    <row r="2" spans="1:13" s="17" customFormat="1" ht="90" x14ac:dyDescent="0.25">
      <c r="A2" s="21" t="s">
        <v>184</v>
      </c>
      <c r="B2" s="22" t="s">
        <v>822</v>
      </c>
      <c r="C2" s="586" t="s">
        <v>823</v>
      </c>
      <c r="D2" s="587"/>
      <c r="E2" s="588"/>
      <c r="F2" s="589" t="s">
        <v>824</v>
      </c>
      <c r="G2" s="590"/>
      <c r="H2" s="591"/>
      <c r="I2" s="26" t="s">
        <v>823</v>
      </c>
    </row>
    <row r="3" spans="1:13" s="17" customFormat="1" x14ac:dyDescent="0.25">
      <c r="A3" s="524" t="s">
        <v>190</v>
      </c>
      <c r="B3" s="524" t="s">
        <v>662</v>
      </c>
      <c r="C3" s="595" t="s">
        <v>663</v>
      </c>
      <c r="D3" s="593" t="s">
        <v>39</v>
      </c>
      <c r="E3" s="524" t="s">
        <v>825</v>
      </c>
      <c r="F3" s="551" t="s">
        <v>826</v>
      </c>
      <c r="G3" s="592"/>
      <c r="H3" s="592"/>
      <c r="I3" s="552"/>
      <c r="J3" s="519" t="s">
        <v>4</v>
      </c>
    </row>
    <row r="4" spans="1:13" s="12" customFormat="1" x14ac:dyDescent="0.25">
      <c r="A4" s="585"/>
      <c r="B4" s="585"/>
      <c r="C4" s="596"/>
      <c r="D4" s="594"/>
      <c r="E4" s="585"/>
      <c r="F4" s="50">
        <v>2026</v>
      </c>
      <c r="G4" s="50">
        <f>+F4+1</f>
        <v>2027</v>
      </c>
      <c r="H4" s="50">
        <f>+G4+1</f>
        <v>2028</v>
      </c>
      <c r="I4" s="50">
        <f>+H4+1</f>
        <v>2029</v>
      </c>
      <c r="J4" s="519"/>
    </row>
    <row r="5" spans="1:13" s="14" customFormat="1" ht="60" x14ac:dyDescent="0.25">
      <c r="A5" s="4">
        <v>1</v>
      </c>
      <c r="B5" s="6" t="s">
        <v>671</v>
      </c>
      <c r="C5" s="4" t="str">
        <f>IFERROR(VLOOKUP($B5,'08. Res'!$D:$M,2,0),"")</f>
        <v>Final</v>
      </c>
      <c r="D5" s="4" t="str">
        <f>IFERROR(VLOOKUP($B5,'08. Res'!$D:$M,3,0),"")</f>
        <v>Porcentaje de adolescentes de 15 a 19 años que ha estado embarazada</v>
      </c>
      <c r="E5" s="4" t="str">
        <f>IF($B5="","",IFERROR(VLOOKUP($B5,'08. Res'!$D:$M,7,0),"")&amp;CHAR(10)&amp;"("&amp;IFERROR(VLOOKUP($B5,'08. Res'!$D:$M,8,0),"")&amp;")")</f>
        <v>0.189
(2019)</v>
      </c>
      <c r="F5" s="127">
        <v>0.16270000000000001</v>
      </c>
      <c r="G5" s="127">
        <v>0.1537</v>
      </c>
      <c r="H5" s="127">
        <v>0.14760000000000001</v>
      </c>
      <c r="I5" s="127">
        <f>IFERROR(VLOOKUP($B5,'08. Res'!$D:$M,9,0),"")</f>
        <v>0.14460000000000001</v>
      </c>
      <c r="J5" s="70" t="s">
        <v>827</v>
      </c>
    </row>
    <row r="6" spans="1:13" s="14" customFormat="1" ht="59.25" customHeight="1" x14ac:dyDescent="0.25">
      <c r="A6" s="4">
        <f t="shared" ref="A6:A23" si="0">+A5+1</f>
        <v>2</v>
      </c>
      <c r="B6" s="6" t="s">
        <v>677</v>
      </c>
      <c r="C6" s="4" t="str">
        <f>IFERROR(VLOOKUP($B6,'08. Res'!$D:$M,2,0),"")</f>
        <v>Final</v>
      </c>
      <c r="D6" s="4" t="str">
        <f>IFERROR(VLOOKUP($B6,'08. Res'!$D:$M,3,0),"")</f>
        <v>Porcentaje de partos de niñas y adolescentes de 10 a 19 años en centros de salud públicos</v>
      </c>
      <c r="E6" s="4" t="str">
        <f>IF($B6="","",IFERROR(VLOOKUP($B6,'08. Res'!$D:$M,7,0),"")&amp;CHAR(10)&amp;"("&amp;IFERROR(VLOOKUP($B6,'08. Res'!$D:$M,8,0),"")&amp;")")</f>
        <v>0.1905
(2024)</v>
      </c>
      <c r="F6" s="173" t="s">
        <v>828</v>
      </c>
      <c r="G6" s="173" t="s">
        <v>829</v>
      </c>
      <c r="H6" s="173" t="s">
        <v>830</v>
      </c>
      <c r="I6" s="127">
        <f>IFERROR(VLOOKUP($B6,'08. Res'!$D:$M,9,0),"")</f>
        <v>0.14050000000000001</v>
      </c>
      <c r="J6" s="70" t="s">
        <v>831</v>
      </c>
    </row>
    <row r="7" spans="1:13" s="107" customFormat="1" ht="142.5" customHeight="1" x14ac:dyDescent="0.25">
      <c r="A7" s="104">
        <f t="shared" si="0"/>
        <v>3</v>
      </c>
      <c r="B7" s="6" t="s">
        <v>683</v>
      </c>
      <c r="C7" s="4" t="str">
        <f>IFERROR(VLOOKUP($B7,'08. Res'!$D:$M,2,0),"")</f>
        <v>Final</v>
      </c>
      <c r="D7" s="4" t="str">
        <f>IFERROR(VLOOKUP($B7,'08. Res'!$D:$M,3,0),"")</f>
        <v>Porcentaje de mujeres de 20 a 24 años que se casaron o unieron antes de los 18 años</v>
      </c>
      <c r="E7" s="4" t="str">
        <f>IF($B7="","",IFERROR(VLOOKUP($B7,'08. Res'!$D:$M,7,0),"")&amp;CHAR(10)&amp;"("&amp;IFERROR(VLOOKUP($B7,'08. Res'!$D:$M,8,0),"")&amp;")")</f>
        <v>0.249
(2024)</v>
      </c>
      <c r="F7" s="127">
        <v>0.24099999999999999</v>
      </c>
      <c r="G7" s="127">
        <v>0.21299999999999999</v>
      </c>
      <c r="H7" s="127">
        <v>0.187</v>
      </c>
      <c r="I7" s="127">
        <f>IFERROR(VLOOKUP($B7,'08. Res'!$D:$M,9,0),"")</f>
        <v>0.16250000000000001</v>
      </c>
      <c r="J7" s="70" t="s">
        <v>832</v>
      </c>
      <c r="K7" s="175"/>
      <c r="L7" s="175"/>
      <c r="M7" s="175"/>
    </row>
    <row r="8" spans="1:13" s="14" customFormat="1" ht="90" x14ac:dyDescent="0.25">
      <c r="A8" s="4">
        <f t="shared" si="0"/>
        <v>4</v>
      </c>
      <c r="B8" s="6" t="s">
        <v>687</v>
      </c>
      <c r="C8" s="4" t="str">
        <f>IFERROR(VLOOKUP($B8,'08. Res'!$D:$M,2,0),"")</f>
        <v>Intermedio</v>
      </c>
      <c r="D8" s="4" t="str">
        <f>IFERROR(VLOOKUP($B8,'08. Res'!$D:$M,3,0),"")</f>
        <v>Porcentaje de partos de niñas y adolescentes de 10 a 19 años en centros de salud públicos en municipios priorizados</v>
      </c>
      <c r="E8" s="4" t="str">
        <f>IF($B8="","",IFERROR(VLOOKUP($B8,'08. Res'!$D:$M,7,0),"")&amp;CHAR(10)&amp;"("&amp;IFERROR(VLOOKUP($B8,'08. Res'!$D:$M,8,0),"")&amp;")")</f>
        <v>0.187
(2022)</v>
      </c>
      <c r="F8" s="127">
        <v>0.13200000000000001</v>
      </c>
      <c r="G8" s="127">
        <v>0.10199999999999999</v>
      </c>
      <c r="H8" s="127">
        <v>8.4000000000000005E-2</v>
      </c>
      <c r="I8" s="127">
        <f>IFERROR(VLOOKUP($B8,'08. Res'!$D:$M,9,0),"")</f>
        <v>6.4000000000000001E-2</v>
      </c>
      <c r="J8" s="70" t="s">
        <v>833</v>
      </c>
    </row>
    <row r="9" spans="1:13" s="131" customFormat="1" ht="180" x14ac:dyDescent="0.25">
      <c r="A9" s="132">
        <v>5</v>
      </c>
      <c r="B9" s="6" t="s">
        <v>692</v>
      </c>
      <c r="C9" s="4" t="str">
        <f>IFERROR(VLOOKUP($B9,'08. Res'!$D:$M,2,0),"")</f>
        <v>Intermedio</v>
      </c>
      <c r="D9" s="4" t="str">
        <f>IFERROR(VLOOKUP($B9,'08. Res'!$D:$M,3,0),"")</f>
        <v>No disponible</v>
      </c>
      <c r="E9" s="4" t="str">
        <f>IF($B9="","",IFERROR(VLOOKUP($B9,'08. Res'!$D:$M,7,0),"")&amp;CHAR(10)&amp;"("&amp;IFERROR(VLOOKUP($B9,'08. Res'!$D:$M,8,0),"")&amp;")")</f>
        <v>No disponible
(No disponible)</v>
      </c>
      <c r="F9" s="18" t="s">
        <v>139</v>
      </c>
      <c r="G9" s="18" t="s">
        <v>139</v>
      </c>
      <c r="H9" s="18" t="s">
        <v>139</v>
      </c>
      <c r="I9" s="127" t="str">
        <f>IFERROR(VLOOKUP($B9,'08. Res'!$D:$M,9,0),"")</f>
        <v>No disponible</v>
      </c>
      <c r="J9" s="70" t="s">
        <v>834</v>
      </c>
    </row>
    <row r="10" spans="1:13" s="14" customFormat="1" ht="30" customHeight="1" x14ac:dyDescent="0.25">
      <c r="A10" s="4">
        <f t="shared" si="0"/>
        <v>6</v>
      </c>
      <c r="B10" s="6"/>
      <c r="C10" s="4" t="str">
        <f>IFERROR(VLOOKUP($B10,'08. Res'!$D:$M,2,0),"")</f>
        <v/>
      </c>
      <c r="D10" s="4" t="str">
        <f>IFERROR(VLOOKUP($B10,'08. Res'!$D:$M,3,0),"")</f>
        <v/>
      </c>
      <c r="E10" s="4" t="str">
        <f>IF($B10="","",IFERROR(VLOOKUP($B10,'08. Res'!$D:$M,7,0),"")&amp;CHAR(10)&amp;"("&amp;IFERROR(VLOOKUP($B10,'08. Res'!$D:$M,8,0),"")&amp;")")</f>
        <v/>
      </c>
      <c r="F10" s="55"/>
      <c r="G10" s="55"/>
      <c r="H10" s="55"/>
      <c r="I10" s="127" t="str">
        <f>IFERROR(VLOOKUP($B10,'08. Res'!$D:$M,9,0),"")</f>
        <v/>
      </c>
      <c r="J10" s="70"/>
    </row>
    <row r="11" spans="1:13" s="14" customFormat="1" ht="30" customHeight="1" x14ac:dyDescent="0.25">
      <c r="A11" s="4">
        <f t="shared" si="0"/>
        <v>7</v>
      </c>
      <c r="B11" s="6"/>
      <c r="C11" s="4" t="str">
        <f>IFERROR(VLOOKUP($B11,'08. Res'!$D:$M,2,0),"")</f>
        <v/>
      </c>
      <c r="D11" s="4" t="str">
        <f>IFERROR(VLOOKUP($B11,'08. Res'!$D:$M,3,0),"")</f>
        <v/>
      </c>
      <c r="E11" s="4" t="str">
        <f>IF($B11="","",IFERROR(VLOOKUP($B11,'08. Res'!$D:$M,7,0),"")&amp;CHAR(10)&amp;"("&amp;IFERROR(VLOOKUP($B11,'08. Res'!$D:$M,8,0),"")&amp;")")</f>
        <v/>
      </c>
      <c r="F11" s="55"/>
      <c r="G11" s="55"/>
      <c r="H11" s="55"/>
      <c r="I11" s="127" t="str">
        <f>IFERROR(VLOOKUP($B11,'08. Res'!$D:$M,9,0),"")</f>
        <v/>
      </c>
      <c r="J11" s="70"/>
    </row>
    <row r="12" spans="1:13" s="14" customFormat="1" ht="30" customHeight="1" x14ac:dyDescent="0.25">
      <c r="A12" s="4">
        <f t="shared" si="0"/>
        <v>8</v>
      </c>
      <c r="B12" s="6"/>
      <c r="C12" s="4" t="str">
        <f>IFERROR(VLOOKUP($B12,'08. Res'!$D:$M,2,0),"")</f>
        <v/>
      </c>
      <c r="D12" s="4" t="str">
        <f>IFERROR(VLOOKUP($B12,'08. Res'!$D:$M,3,0),"")</f>
        <v/>
      </c>
      <c r="E12" s="4" t="str">
        <f>IF($B12="","",IFERROR(VLOOKUP($B12,'08. Res'!$D:$M,7,0),"")&amp;CHAR(10)&amp;"("&amp;IFERROR(VLOOKUP($B12,'08. Res'!$D:$M,8,0),"")&amp;")")</f>
        <v/>
      </c>
      <c r="F12" s="55"/>
      <c r="G12" s="55"/>
      <c r="H12" s="55"/>
      <c r="I12" s="127" t="str">
        <f>IFERROR(VLOOKUP($B12,'08. Res'!$D:$M,9,0),"")</f>
        <v/>
      </c>
      <c r="J12" s="70"/>
    </row>
    <row r="13" spans="1:13" s="14" customFormat="1" ht="30" customHeight="1" x14ac:dyDescent="0.25">
      <c r="A13" s="4">
        <f t="shared" si="0"/>
        <v>9</v>
      </c>
      <c r="B13" s="6"/>
      <c r="C13" s="4" t="str">
        <f>IFERROR(VLOOKUP($B13,'08. Res'!$D:$M,2,0),"")</f>
        <v/>
      </c>
      <c r="D13" s="4" t="str">
        <f>IFERROR(VLOOKUP($B13,'08. Res'!$D:$M,3,0),"")</f>
        <v/>
      </c>
      <c r="E13" s="4" t="str">
        <f>IF($B13="","",IFERROR(VLOOKUP($B13,'08. Res'!$D:$M,7,0),"")&amp;CHAR(10)&amp;"("&amp;IFERROR(VLOOKUP($B13,'08. Res'!$D:$M,8,0),"")&amp;")")</f>
        <v/>
      </c>
      <c r="F13" s="55"/>
      <c r="G13" s="55"/>
      <c r="H13" s="55"/>
      <c r="I13" s="127" t="str">
        <f>IFERROR(VLOOKUP($B13,'08. Res'!$D:$M,9,0),"")</f>
        <v/>
      </c>
      <c r="J13" s="70"/>
    </row>
    <row r="14" spans="1:13" s="14" customFormat="1" ht="30" customHeight="1" x14ac:dyDescent="0.25">
      <c r="A14" s="4">
        <f t="shared" si="0"/>
        <v>10</v>
      </c>
      <c r="B14" s="6"/>
      <c r="C14" s="4" t="str">
        <f>IFERROR(VLOOKUP($B14,'08. Res'!$D:$M,2,0),"")</f>
        <v/>
      </c>
      <c r="D14" s="4" t="str">
        <f>IFERROR(VLOOKUP($B14,'08. Res'!$D:$M,3,0),"")</f>
        <v/>
      </c>
      <c r="E14" s="4" t="str">
        <f>IF($B14="","",IFERROR(VLOOKUP($B14,'08. Res'!$D:$M,7,0),"")&amp;CHAR(10)&amp;"("&amp;IFERROR(VLOOKUP($B14,'08. Res'!$D:$M,8,0),"")&amp;")")</f>
        <v/>
      </c>
      <c r="F14" s="55"/>
      <c r="G14" s="55"/>
      <c r="H14" s="55"/>
      <c r="I14" s="127" t="str">
        <f>IFERROR(VLOOKUP($B14,'08. Res'!$D:$M,9,0),"")</f>
        <v/>
      </c>
      <c r="J14" s="70"/>
    </row>
    <row r="15" spans="1:13" s="14" customFormat="1" ht="30" customHeight="1" x14ac:dyDescent="0.25">
      <c r="A15" s="4">
        <f t="shared" si="0"/>
        <v>11</v>
      </c>
      <c r="B15" s="6"/>
      <c r="C15" s="4" t="str">
        <f>IFERROR(VLOOKUP($B15,'08. Res'!$D:$M,2,0),"")</f>
        <v/>
      </c>
      <c r="D15" s="4" t="str">
        <f>IFERROR(VLOOKUP($B15,'08. Res'!$D:$M,3,0),"")</f>
        <v/>
      </c>
      <c r="E15" s="4" t="str">
        <f>IF($B15="","",IFERROR(VLOOKUP($B15,'08. Res'!$D:$M,7,0),"")&amp;CHAR(10)&amp;"("&amp;IFERROR(VLOOKUP($B15,'08. Res'!$D:$M,8,0),"")&amp;")")</f>
        <v/>
      </c>
      <c r="F15" s="55"/>
      <c r="G15" s="55"/>
      <c r="H15" s="55"/>
      <c r="I15" s="127" t="str">
        <f>IFERROR(VLOOKUP($B15,'08. Res'!$D:$M,9,0),"")</f>
        <v/>
      </c>
      <c r="J15" s="70"/>
    </row>
    <row r="16" spans="1:13" s="14" customFormat="1" ht="30" customHeight="1" x14ac:dyDescent="0.25">
      <c r="A16" s="4">
        <f t="shared" si="0"/>
        <v>12</v>
      </c>
      <c r="B16" s="6"/>
      <c r="C16" s="4" t="str">
        <f>IFERROR(VLOOKUP($B16,'08. Res'!$D:$M,2,0),"")</f>
        <v/>
      </c>
      <c r="D16" s="4" t="str">
        <f>IFERROR(VLOOKUP($B16,'08. Res'!$D:$M,3,0),"")</f>
        <v/>
      </c>
      <c r="E16" s="4" t="str">
        <f>IF($B16="","",IFERROR(VLOOKUP($B16,'08. Res'!$D:$M,7,0),"")&amp;CHAR(10)&amp;"("&amp;IFERROR(VLOOKUP($B16,'08. Res'!$D:$M,8,0),"")&amp;")")</f>
        <v/>
      </c>
      <c r="F16" s="55"/>
      <c r="G16" s="55"/>
      <c r="H16" s="55"/>
      <c r="I16" s="127" t="str">
        <f>IFERROR(VLOOKUP($B16,'08. Res'!$D:$M,9,0),"")</f>
        <v/>
      </c>
      <c r="J16" s="174"/>
    </row>
    <row r="17" spans="1:10" s="14" customFormat="1" ht="30" customHeight="1" x14ac:dyDescent="0.25">
      <c r="A17" s="4">
        <f t="shared" si="0"/>
        <v>13</v>
      </c>
      <c r="B17" s="6"/>
      <c r="C17" s="4" t="str">
        <f>IFERROR(VLOOKUP($B17,'08. Res'!$D:$M,2,0),"")</f>
        <v/>
      </c>
      <c r="D17" s="4" t="str">
        <f>IFERROR(VLOOKUP($B17,'08. Res'!$D:$M,3,0),"")</f>
        <v/>
      </c>
      <c r="E17" s="4" t="str">
        <f>IF($B17="","",IFERROR(VLOOKUP($B17,'08. Res'!$D:$M,7,0),"")&amp;CHAR(10)&amp;"("&amp;IFERROR(VLOOKUP($B17,'08. Res'!$D:$M,8,0),"")&amp;")")</f>
        <v/>
      </c>
      <c r="F17" s="55"/>
      <c r="G17" s="55"/>
      <c r="H17" s="55"/>
      <c r="I17" s="127" t="str">
        <f>IFERROR(VLOOKUP($B17,'08. Res'!$D:$M,9,0),"")</f>
        <v/>
      </c>
      <c r="J17" s="3"/>
    </row>
    <row r="18" spans="1:10" s="14" customFormat="1" ht="30" customHeight="1" x14ac:dyDescent="0.25">
      <c r="A18" s="4">
        <f t="shared" si="0"/>
        <v>14</v>
      </c>
      <c r="B18" s="6"/>
      <c r="C18" s="4" t="str">
        <f>IFERROR(VLOOKUP($B18,'08. Res'!$D:$M,2,0),"")</f>
        <v/>
      </c>
      <c r="D18" s="4" t="str">
        <f>IFERROR(VLOOKUP($B18,'08. Res'!$D:$M,3,0),"")</f>
        <v/>
      </c>
      <c r="E18" s="4" t="str">
        <f>IF($B18="","",IFERROR(VLOOKUP($B18,'08. Res'!$D:$M,7,0),"")&amp;CHAR(10)&amp;"("&amp;IFERROR(VLOOKUP($B18,'08. Res'!$D:$M,8,0),"")&amp;")")</f>
        <v/>
      </c>
      <c r="F18" s="55"/>
      <c r="G18" s="55"/>
      <c r="H18" s="55"/>
      <c r="I18" s="127" t="str">
        <f>IFERROR(VLOOKUP($B18,'08. Res'!$D:$M,9,0),"")</f>
        <v/>
      </c>
      <c r="J18" s="3"/>
    </row>
    <row r="19" spans="1:10" s="14" customFormat="1" ht="30" customHeight="1" x14ac:dyDescent="0.25">
      <c r="A19" s="4">
        <f t="shared" si="0"/>
        <v>15</v>
      </c>
      <c r="B19" s="6"/>
      <c r="C19" s="4" t="str">
        <f>IFERROR(VLOOKUP($B19,'08. Res'!$D:$M,2,0),"")</f>
        <v/>
      </c>
      <c r="D19" s="4" t="str">
        <f>IFERROR(VLOOKUP($B19,'08. Res'!$D:$M,3,0),"")</f>
        <v/>
      </c>
      <c r="E19" s="4" t="str">
        <f>IF($B19="","",IFERROR(VLOOKUP($B19,'08. Res'!$D:$M,7,0),"")&amp;CHAR(10)&amp;"("&amp;IFERROR(VLOOKUP($B19,'08. Res'!$D:$M,8,0),"")&amp;")")</f>
        <v/>
      </c>
      <c r="F19" s="55"/>
      <c r="G19" s="55"/>
      <c r="H19" s="55"/>
      <c r="I19" s="127" t="str">
        <f>IFERROR(VLOOKUP($B19,'08. Res'!$D:$M,9,0),"")</f>
        <v/>
      </c>
      <c r="J19" s="92"/>
    </row>
    <row r="20" spans="1:10" s="14" customFormat="1" ht="30" customHeight="1" x14ac:dyDescent="0.25">
      <c r="A20" s="4">
        <f t="shared" si="0"/>
        <v>16</v>
      </c>
      <c r="B20" s="6"/>
      <c r="C20" s="4" t="str">
        <f>IFERROR(VLOOKUP($B20,'08. Res'!$D:$M,2,0),"")</f>
        <v/>
      </c>
      <c r="D20" s="4" t="str">
        <f>IFERROR(VLOOKUP($B20,'08. Res'!$D:$M,3,0),"")</f>
        <v/>
      </c>
      <c r="E20" s="4" t="str">
        <f>IF($B20="","",IFERROR(VLOOKUP($B20,'08. Res'!$D:$M,7,0),"")&amp;CHAR(10)&amp;"("&amp;IFERROR(VLOOKUP($B20,'08. Res'!$D:$M,8,0),"")&amp;")")</f>
        <v/>
      </c>
      <c r="F20" s="55"/>
      <c r="G20" s="55"/>
      <c r="H20" s="55"/>
      <c r="I20" s="127" t="str">
        <f>IFERROR(VLOOKUP($B20,'08. Res'!$D:$M,9,0),"")</f>
        <v/>
      </c>
      <c r="J20" s="3"/>
    </row>
    <row r="21" spans="1:10" s="14" customFormat="1" ht="30" customHeight="1" x14ac:dyDescent="0.25">
      <c r="A21" s="4">
        <f t="shared" si="0"/>
        <v>17</v>
      </c>
      <c r="B21" s="6"/>
      <c r="C21" s="4" t="str">
        <f>IFERROR(VLOOKUP($B21,'08. Res'!$D:$M,2,0),"")</f>
        <v/>
      </c>
      <c r="D21" s="4" t="str">
        <f>IFERROR(VLOOKUP($B21,'08. Res'!$D:$M,3,0),"")</f>
        <v/>
      </c>
      <c r="E21" s="4" t="str">
        <f>IF($B21="","",IFERROR(VLOOKUP($B21,'08. Res'!$D:$M,7,0),"")&amp;CHAR(10)&amp;"("&amp;IFERROR(VLOOKUP($B21,'08. Res'!$D:$M,8,0),"")&amp;")")</f>
        <v/>
      </c>
      <c r="F21" s="55"/>
      <c r="G21" s="55"/>
      <c r="H21" s="55"/>
      <c r="I21" s="127" t="str">
        <f>IFERROR(VLOOKUP($B21,'08. Res'!$D:$M,9,0),"")</f>
        <v/>
      </c>
      <c r="J21" s="133"/>
    </row>
    <row r="22" spans="1:10" s="14" customFormat="1" ht="30" customHeight="1" x14ac:dyDescent="0.25">
      <c r="A22" s="4">
        <f t="shared" si="0"/>
        <v>18</v>
      </c>
      <c r="B22" s="6"/>
      <c r="C22" s="4" t="str">
        <f>IFERROR(VLOOKUP($B22,'08. Res'!$D:$M,2,0),"")</f>
        <v/>
      </c>
      <c r="D22" s="4" t="str">
        <f>IFERROR(VLOOKUP($B22,'08. Res'!$D:$M,3,0),"")</f>
        <v/>
      </c>
      <c r="E22" s="4" t="str">
        <f>IF($B22="","",IFERROR(VLOOKUP($B22,'08. Res'!$D:$M,7,0),"")&amp;CHAR(10)&amp;"("&amp;IFERROR(VLOOKUP($B22,'08. Res'!$D:$M,8,0),"")&amp;")")</f>
        <v/>
      </c>
      <c r="F22" s="55"/>
      <c r="G22" s="55"/>
      <c r="H22" s="55"/>
      <c r="I22" s="127" t="str">
        <f>IFERROR(VLOOKUP($B22,'08. Res'!$D:$M,9,0),"")</f>
        <v/>
      </c>
      <c r="J22" s="19"/>
    </row>
    <row r="23" spans="1:10" s="14" customFormat="1" ht="30" customHeight="1" x14ac:dyDescent="0.25">
      <c r="A23" s="4">
        <f t="shared" si="0"/>
        <v>19</v>
      </c>
      <c r="B23" s="6"/>
      <c r="C23" s="4" t="str">
        <f>IFERROR(VLOOKUP($B23,'08. Res'!$D:$M,2,0),"")</f>
        <v/>
      </c>
      <c r="D23" s="4" t="str">
        <f>IFERROR(VLOOKUP($B23,'08. Res'!$D:$M,3,0),"")</f>
        <v/>
      </c>
      <c r="E23" s="4" t="str">
        <f>IF($B23="","",IFERROR(VLOOKUP($B23,'08. Res'!$D:$M,7,0),"")&amp;CHAR(10)&amp;"("&amp;IFERROR(VLOOKUP($B23,'08. Res'!$D:$M,8,0),"")&amp;")")</f>
        <v/>
      </c>
      <c r="F23" s="55"/>
      <c r="G23" s="55"/>
      <c r="H23" s="55"/>
      <c r="I23" s="127" t="str">
        <f>IFERROR(VLOOKUP($B23,'08. Res'!$D:$M,9,0),"")</f>
        <v/>
      </c>
      <c r="J23" s="19"/>
    </row>
  </sheetData>
  <mergeCells count="10">
    <mergeCell ref="A1:J1"/>
    <mergeCell ref="A3:A4"/>
    <mergeCell ref="C2:E2"/>
    <mergeCell ref="F2:H2"/>
    <mergeCell ref="F3:I3"/>
    <mergeCell ref="E3:E4"/>
    <mergeCell ref="D3:D4"/>
    <mergeCell ref="C3:C4"/>
    <mergeCell ref="B3:B4"/>
    <mergeCell ref="J3:J4"/>
  </mergeCell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2588425C-78E1-46C7-A58F-EBC32225FAA6}">
          <x14:formula1>
            <xm:f>'08. Res'!$D$5:$D$1048576</xm:f>
          </x14:formula1>
          <xm:sqref>B5:B23</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6CCBD-FE96-48E2-B563-57CD91E57E8C}">
  <sheetPr>
    <tabColor rgb="FF00B050"/>
  </sheetPr>
  <dimension ref="A1:T30"/>
  <sheetViews>
    <sheetView showGridLines="0" zoomScale="70" zoomScaleNormal="70" workbookViewId="0">
      <selection sqref="A1:S1"/>
    </sheetView>
  </sheetViews>
  <sheetFormatPr baseColWidth="10" defaultColWidth="11.42578125" defaultRowHeight="15" x14ac:dyDescent="0.25"/>
  <cols>
    <col min="1" max="1" width="12.7109375" style="2" customWidth="1"/>
    <col min="2" max="2" width="76.7109375" style="2" bestFit="1" customWidth="1"/>
    <col min="3" max="3" width="45.85546875" style="2" customWidth="1"/>
    <col min="4" max="4" width="2.7109375" style="2" customWidth="1"/>
    <col min="5" max="5" width="12.7109375" style="2" customWidth="1"/>
    <col min="6" max="6" width="76.7109375" style="2" bestFit="1" customWidth="1"/>
    <col min="7" max="7" width="45.85546875" style="2" customWidth="1"/>
    <col min="8" max="8" width="2.7109375" style="2" customWidth="1"/>
    <col min="9" max="9" width="12.7109375" style="2" customWidth="1"/>
    <col min="10" max="10" width="76.7109375" style="2" bestFit="1" customWidth="1"/>
    <col min="11" max="11" width="2.7109375" style="2" customWidth="1"/>
    <col min="12" max="12" width="12.7109375" style="2" customWidth="1"/>
    <col min="13" max="13" width="98.28515625" style="2" customWidth="1"/>
    <col min="14" max="14" width="2.7109375" style="2" customWidth="1"/>
    <col min="15" max="15" width="12.7109375" style="2" customWidth="1"/>
    <col min="16" max="19" width="20.140625" style="2" customWidth="1"/>
    <col min="20" max="16384" width="11.42578125" style="2"/>
  </cols>
  <sheetData>
    <row r="1" spans="1:20" ht="21" x14ac:dyDescent="0.25">
      <c r="A1" s="597" t="s">
        <v>835</v>
      </c>
      <c r="B1" s="598"/>
      <c r="C1" s="598"/>
      <c r="D1" s="598"/>
      <c r="E1" s="598"/>
      <c r="F1" s="598"/>
      <c r="G1" s="598"/>
      <c r="H1" s="598"/>
      <c r="I1" s="598"/>
      <c r="J1" s="598"/>
      <c r="K1" s="598"/>
      <c r="L1" s="598"/>
      <c r="M1" s="598"/>
      <c r="N1" s="598"/>
      <c r="O1" s="598"/>
      <c r="P1" s="598"/>
      <c r="Q1" s="598"/>
      <c r="R1" s="598"/>
      <c r="S1" s="598"/>
    </row>
    <row r="3" spans="1:20" ht="18.75" x14ac:dyDescent="0.25">
      <c r="A3" s="518" t="s">
        <v>836</v>
      </c>
      <c r="B3" s="518"/>
      <c r="C3" s="518"/>
      <c r="E3" s="518" t="s">
        <v>837</v>
      </c>
      <c r="F3" s="518"/>
      <c r="G3" s="518"/>
      <c r="I3" s="518" t="s">
        <v>838</v>
      </c>
      <c r="J3" s="518"/>
      <c r="L3" s="518" t="s">
        <v>839</v>
      </c>
      <c r="M3" s="518"/>
      <c r="O3" s="518" t="s">
        <v>840</v>
      </c>
      <c r="P3" s="518"/>
      <c r="Q3" s="518"/>
      <c r="R3" s="518"/>
      <c r="S3" s="518"/>
    </row>
    <row r="4" spans="1:20" ht="105" x14ac:dyDescent="0.25">
      <c r="A4" s="9" t="s">
        <v>184</v>
      </c>
      <c r="B4" s="11" t="s">
        <v>841</v>
      </c>
      <c r="E4" s="9" t="s">
        <v>184</v>
      </c>
      <c r="F4" s="11" t="s">
        <v>842</v>
      </c>
      <c r="I4" s="9" t="s">
        <v>184</v>
      </c>
      <c r="J4" s="7" t="s">
        <v>843</v>
      </c>
      <c r="L4" s="9" t="s">
        <v>184</v>
      </c>
      <c r="M4" s="7" t="s">
        <v>844</v>
      </c>
      <c r="O4" s="9" t="s">
        <v>184</v>
      </c>
      <c r="P4" s="525" t="s">
        <v>845</v>
      </c>
      <c r="Q4" s="525"/>
      <c r="R4" s="525"/>
      <c r="S4" s="525"/>
    </row>
    <row r="5" spans="1:20" s="12" customFormat="1" x14ac:dyDescent="0.25">
      <c r="A5" s="8" t="s">
        <v>190</v>
      </c>
      <c r="B5" s="8" t="s">
        <v>846</v>
      </c>
      <c r="C5" s="8" t="s">
        <v>4</v>
      </c>
      <c r="E5" s="8" t="s">
        <v>190</v>
      </c>
      <c r="F5" s="8" t="s">
        <v>847</v>
      </c>
      <c r="G5" s="8" t="s">
        <v>4</v>
      </c>
      <c r="I5" s="519" t="s">
        <v>838</v>
      </c>
      <c r="J5" s="519"/>
      <c r="L5" s="519" t="s">
        <v>839</v>
      </c>
      <c r="M5" s="519"/>
      <c r="O5" s="8" t="s">
        <v>43</v>
      </c>
      <c r="P5" s="8">
        <f>+'14. Metas_plur_prod'!D4</f>
        <v>2026</v>
      </c>
      <c r="Q5" s="8">
        <f>+'14. Metas_plur_prod'!E4</f>
        <v>2027</v>
      </c>
      <c r="R5" s="8">
        <f>+'14. Metas_plur_prod'!F4</f>
        <v>2028</v>
      </c>
      <c r="S5" s="8">
        <f>+'14. Metas_plur_prod'!G4</f>
        <v>2029</v>
      </c>
    </row>
    <row r="6" spans="1:20" x14ac:dyDescent="0.25">
      <c r="A6" s="4">
        <v>1</v>
      </c>
      <c r="B6" s="6" t="s">
        <v>848</v>
      </c>
      <c r="C6" s="6"/>
      <c r="E6" s="4">
        <v>1</v>
      </c>
      <c r="F6" s="6" t="s">
        <v>849</v>
      </c>
      <c r="G6" s="6"/>
      <c r="I6" s="543" t="s">
        <v>850</v>
      </c>
      <c r="J6" s="543"/>
      <c r="L6" s="543" t="s">
        <v>851</v>
      </c>
      <c r="M6" s="543"/>
      <c r="O6" s="519" t="s">
        <v>852</v>
      </c>
      <c r="P6" s="609">
        <v>65246.1</v>
      </c>
      <c r="Q6" s="606">
        <v>65246</v>
      </c>
      <c r="R6" s="606">
        <v>65246</v>
      </c>
      <c r="S6" s="606">
        <v>65246</v>
      </c>
    </row>
    <row r="7" spans="1:20" ht="45" customHeight="1" x14ac:dyDescent="0.25">
      <c r="A7" s="4">
        <f t="shared" ref="A7:A25" si="0">+A6+1</f>
        <v>2</v>
      </c>
      <c r="B7" s="111"/>
      <c r="C7" s="6"/>
      <c r="E7" s="4">
        <f t="shared" ref="E7:E25" si="1">+E6+1</f>
        <v>2</v>
      </c>
      <c r="F7" s="6" t="s">
        <v>853</v>
      </c>
      <c r="G7" s="6" t="s">
        <v>854</v>
      </c>
      <c r="I7" s="543"/>
      <c r="J7" s="543"/>
      <c r="L7" s="543"/>
      <c r="M7" s="543"/>
      <c r="O7" s="519"/>
      <c r="P7" s="607"/>
      <c r="Q7" s="607"/>
      <c r="R7" s="607"/>
      <c r="S7" s="607"/>
    </row>
    <row r="8" spans="1:20" ht="35.25" customHeight="1" x14ac:dyDescent="0.25">
      <c r="A8" s="4">
        <f t="shared" si="0"/>
        <v>3</v>
      </c>
      <c r="B8" s="111"/>
      <c r="C8" s="6"/>
      <c r="E8" s="4">
        <f t="shared" si="1"/>
        <v>3</v>
      </c>
      <c r="F8" s="6" t="s">
        <v>855</v>
      </c>
      <c r="G8" s="6"/>
      <c r="I8" s="543"/>
      <c r="J8" s="543"/>
      <c r="L8" s="543"/>
      <c r="M8" s="543"/>
      <c r="O8" s="519"/>
      <c r="P8" s="608"/>
      <c r="Q8" s="608"/>
      <c r="R8" s="608"/>
      <c r="S8" s="608"/>
      <c r="T8" s="200"/>
    </row>
    <row r="9" spans="1:20" x14ac:dyDescent="0.25">
      <c r="A9" s="4">
        <f t="shared" si="0"/>
        <v>4</v>
      </c>
      <c r="B9" s="111"/>
      <c r="C9" s="135"/>
      <c r="E9" s="610" t="s">
        <v>856</v>
      </c>
      <c r="F9" s="611"/>
      <c r="G9" s="612"/>
      <c r="I9" s="543"/>
      <c r="J9" s="543"/>
      <c r="L9" s="543"/>
      <c r="M9" s="543"/>
      <c r="O9" s="519" t="s">
        <v>4</v>
      </c>
      <c r="P9" s="604" t="s">
        <v>857</v>
      </c>
      <c r="Q9" s="605"/>
      <c r="R9" s="605"/>
      <c r="S9" s="605"/>
    </row>
    <row r="10" spans="1:20" ht="34.5" customHeight="1" x14ac:dyDescent="0.25">
      <c r="A10" s="4">
        <f t="shared" si="0"/>
        <v>5</v>
      </c>
      <c r="B10" s="111"/>
      <c r="C10" s="6"/>
      <c r="E10" s="4">
        <v>4</v>
      </c>
      <c r="F10" s="111" t="s">
        <v>858</v>
      </c>
      <c r="G10" s="6"/>
      <c r="I10" s="543"/>
      <c r="J10" s="543"/>
      <c r="L10" s="543"/>
      <c r="M10" s="543"/>
      <c r="O10" s="519"/>
      <c r="P10" s="605"/>
      <c r="Q10" s="605"/>
      <c r="R10" s="605"/>
      <c r="S10" s="605"/>
    </row>
    <row r="11" spans="1:20" ht="33.75" customHeight="1" x14ac:dyDescent="0.25">
      <c r="A11" s="4">
        <f t="shared" si="0"/>
        <v>6</v>
      </c>
      <c r="B11" s="111"/>
      <c r="C11" s="135"/>
      <c r="E11" s="4">
        <f t="shared" si="1"/>
        <v>5</v>
      </c>
      <c r="F11" s="111" t="s">
        <v>859</v>
      </c>
      <c r="G11" s="6"/>
      <c r="I11" s="543"/>
      <c r="J11" s="543"/>
      <c r="L11" s="543"/>
      <c r="M11" s="543"/>
      <c r="O11" s="519"/>
      <c r="P11" s="605"/>
      <c r="Q11" s="605"/>
      <c r="R11" s="605"/>
      <c r="S11" s="605"/>
    </row>
    <row r="12" spans="1:20" ht="30" x14ac:dyDescent="0.25">
      <c r="A12" s="4">
        <f t="shared" si="0"/>
        <v>7</v>
      </c>
      <c r="B12" s="111"/>
      <c r="C12" s="6"/>
      <c r="E12" s="4">
        <f t="shared" si="1"/>
        <v>6</v>
      </c>
      <c r="F12" s="111" t="s">
        <v>860</v>
      </c>
      <c r="G12" s="6"/>
      <c r="I12" s="543"/>
      <c r="J12" s="543"/>
      <c r="L12" s="543"/>
      <c r="M12" s="543"/>
      <c r="O12" s="519"/>
      <c r="P12" s="605"/>
      <c r="Q12" s="605"/>
      <c r="R12" s="605"/>
      <c r="S12" s="605"/>
    </row>
    <row r="13" spans="1:20" ht="30" x14ac:dyDescent="0.25">
      <c r="A13" s="4">
        <f t="shared" si="0"/>
        <v>8</v>
      </c>
      <c r="B13" s="111"/>
      <c r="C13" s="6"/>
      <c r="E13" s="4">
        <f t="shared" si="1"/>
        <v>7</v>
      </c>
      <c r="F13" s="111" t="s">
        <v>861</v>
      </c>
      <c r="G13" s="6"/>
      <c r="I13" s="543"/>
      <c r="J13" s="543"/>
      <c r="L13" s="543"/>
      <c r="M13" s="543"/>
      <c r="O13" s="519"/>
      <c r="P13" s="605"/>
      <c r="Q13" s="605"/>
      <c r="R13" s="605"/>
      <c r="S13" s="605"/>
    </row>
    <row r="14" spans="1:20" ht="31.5" customHeight="1" x14ac:dyDescent="0.25">
      <c r="A14" s="4">
        <f t="shared" si="0"/>
        <v>9</v>
      </c>
      <c r="B14" s="111"/>
      <c r="C14" s="6"/>
      <c r="E14" s="4">
        <f t="shared" si="1"/>
        <v>8</v>
      </c>
      <c r="F14" s="111" t="s">
        <v>862</v>
      </c>
      <c r="G14" s="6"/>
      <c r="I14" s="543"/>
      <c r="J14" s="543"/>
      <c r="L14" s="543"/>
      <c r="M14" s="543"/>
      <c r="O14" s="519"/>
      <c r="P14" s="605"/>
      <c r="Q14" s="605"/>
      <c r="R14" s="605"/>
      <c r="S14" s="605"/>
    </row>
    <row r="15" spans="1:20" ht="33" customHeight="1" x14ac:dyDescent="0.25">
      <c r="A15" s="4">
        <f t="shared" si="0"/>
        <v>10</v>
      </c>
      <c r="B15" s="111"/>
      <c r="C15" s="6"/>
      <c r="E15" s="4">
        <f t="shared" si="1"/>
        <v>9</v>
      </c>
      <c r="F15" s="111" t="s">
        <v>863</v>
      </c>
      <c r="G15" s="6"/>
      <c r="I15" s="543"/>
      <c r="J15" s="543"/>
      <c r="L15" s="543"/>
      <c r="M15" s="543"/>
      <c r="O15" s="519"/>
      <c r="P15" s="605"/>
      <c r="Q15" s="605"/>
      <c r="R15" s="605"/>
      <c r="S15" s="605"/>
    </row>
    <row r="16" spans="1:20" ht="30" x14ac:dyDescent="0.25">
      <c r="A16" s="4">
        <f t="shared" si="0"/>
        <v>11</v>
      </c>
      <c r="B16" s="111"/>
      <c r="C16" s="6"/>
      <c r="E16" s="4">
        <f t="shared" si="1"/>
        <v>10</v>
      </c>
      <c r="F16" s="111" t="s">
        <v>864</v>
      </c>
      <c r="G16" s="6"/>
      <c r="I16" s="543"/>
      <c r="J16" s="543"/>
      <c r="L16" s="543"/>
      <c r="M16" s="543"/>
      <c r="O16" s="519"/>
      <c r="P16" s="605"/>
      <c r="Q16" s="605"/>
      <c r="R16" s="605"/>
      <c r="S16" s="605"/>
    </row>
    <row r="17" spans="1:19" ht="30" x14ac:dyDescent="0.25">
      <c r="A17" s="4">
        <f t="shared" si="0"/>
        <v>12</v>
      </c>
      <c r="B17" s="111"/>
      <c r="C17" s="120"/>
      <c r="E17" s="4">
        <f t="shared" si="1"/>
        <v>11</v>
      </c>
      <c r="F17" s="111" t="s">
        <v>865</v>
      </c>
      <c r="G17" s="6"/>
      <c r="I17" s="543"/>
      <c r="J17" s="543"/>
      <c r="L17" s="543"/>
      <c r="M17" s="543"/>
      <c r="O17" s="519"/>
      <c r="P17" s="605"/>
      <c r="Q17" s="605"/>
      <c r="R17" s="605"/>
      <c r="S17" s="605"/>
    </row>
    <row r="18" spans="1:19" ht="33.75" customHeight="1" x14ac:dyDescent="0.25">
      <c r="A18" s="4">
        <f t="shared" si="0"/>
        <v>13</v>
      </c>
      <c r="B18" s="111"/>
      <c r="C18" s="6"/>
      <c r="E18" s="4">
        <f t="shared" si="1"/>
        <v>12</v>
      </c>
      <c r="F18" s="111" t="s">
        <v>866</v>
      </c>
      <c r="G18" s="6"/>
      <c r="I18" s="543"/>
      <c r="J18" s="543"/>
      <c r="L18" s="543"/>
      <c r="M18" s="543"/>
      <c r="O18" s="519"/>
      <c r="P18" s="605"/>
      <c r="Q18" s="605"/>
      <c r="R18" s="605"/>
      <c r="S18" s="605"/>
    </row>
    <row r="19" spans="1:19" ht="30" x14ac:dyDescent="0.25">
      <c r="A19" s="4">
        <f t="shared" si="0"/>
        <v>14</v>
      </c>
      <c r="B19" s="111"/>
      <c r="C19" s="6"/>
      <c r="E19" s="4">
        <f t="shared" si="1"/>
        <v>13</v>
      </c>
      <c r="F19" s="6" t="s">
        <v>867</v>
      </c>
      <c r="G19" s="6"/>
      <c r="I19" s="543"/>
      <c r="J19" s="543"/>
      <c r="L19" s="543"/>
      <c r="M19" s="543"/>
      <c r="O19" s="519"/>
      <c r="P19" s="605"/>
      <c r="Q19" s="605"/>
      <c r="R19" s="605"/>
      <c r="S19" s="605"/>
    </row>
    <row r="20" spans="1:19" x14ac:dyDescent="0.25">
      <c r="A20" s="4">
        <f t="shared" si="0"/>
        <v>15</v>
      </c>
      <c r="B20" s="6"/>
      <c r="C20" s="6"/>
      <c r="E20" s="4">
        <f t="shared" si="1"/>
        <v>14</v>
      </c>
      <c r="F20" s="6"/>
      <c r="G20" s="6"/>
      <c r="I20" s="543"/>
      <c r="J20" s="543"/>
      <c r="L20" s="543"/>
      <c r="M20" s="543"/>
      <c r="O20" s="519"/>
      <c r="P20" s="605"/>
      <c r="Q20" s="605"/>
      <c r="R20" s="605"/>
      <c r="S20" s="605"/>
    </row>
    <row r="21" spans="1:19" x14ac:dyDescent="0.25">
      <c r="A21" s="4">
        <f t="shared" si="0"/>
        <v>16</v>
      </c>
      <c r="B21" s="6"/>
      <c r="C21" s="6"/>
      <c r="E21" s="4">
        <f t="shared" si="1"/>
        <v>15</v>
      </c>
      <c r="F21" s="6"/>
      <c r="G21" s="6"/>
      <c r="I21" s="543"/>
      <c r="J21" s="543"/>
      <c r="L21" s="543"/>
      <c r="M21" s="543"/>
      <c r="O21" s="519"/>
      <c r="P21" s="605"/>
      <c r="Q21" s="605"/>
      <c r="R21" s="605"/>
      <c r="S21" s="605"/>
    </row>
    <row r="22" spans="1:19" x14ac:dyDescent="0.25">
      <c r="A22" s="4">
        <f t="shared" si="0"/>
        <v>17</v>
      </c>
      <c r="B22" s="6"/>
      <c r="C22" s="6"/>
      <c r="E22" s="4">
        <f t="shared" si="1"/>
        <v>16</v>
      </c>
      <c r="F22" s="6"/>
      <c r="G22" s="6"/>
      <c r="I22" s="543"/>
      <c r="J22" s="543"/>
      <c r="L22" s="543"/>
      <c r="M22" s="543"/>
      <c r="O22" s="519"/>
      <c r="P22" s="605"/>
      <c r="Q22" s="605"/>
      <c r="R22" s="605"/>
      <c r="S22" s="605"/>
    </row>
    <row r="23" spans="1:19" x14ac:dyDescent="0.25">
      <c r="A23" s="4">
        <f t="shared" si="0"/>
        <v>18</v>
      </c>
      <c r="B23" s="6"/>
      <c r="C23" s="6"/>
      <c r="E23" s="4">
        <f t="shared" si="1"/>
        <v>17</v>
      </c>
      <c r="F23" s="6"/>
      <c r="G23" s="6"/>
      <c r="I23" s="543"/>
      <c r="J23" s="543"/>
      <c r="L23" s="543"/>
      <c r="M23" s="543"/>
      <c r="O23" s="519"/>
      <c r="P23" s="605"/>
      <c r="Q23" s="605"/>
      <c r="R23" s="605"/>
      <c r="S23" s="605"/>
    </row>
    <row r="24" spans="1:19" x14ac:dyDescent="0.25">
      <c r="A24" s="4">
        <f t="shared" si="0"/>
        <v>19</v>
      </c>
      <c r="B24" s="6"/>
      <c r="C24" s="6"/>
      <c r="E24" s="4">
        <f t="shared" si="1"/>
        <v>18</v>
      </c>
      <c r="F24" s="6"/>
      <c r="G24" s="6"/>
      <c r="I24" s="543"/>
      <c r="J24" s="543"/>
      <c r="L24" s="543"/>
      <c r="M24" s="543"/>
      <c r="O24" s="519"/>
      <c r="P24" s="605"/>
      <c r="Q24" s="605"/>
      <c r="R24" s="605"/>
      <c r="S24" s="605"/>
    </row>
    <row r="25" spans="1:19" x14ac:dyDescent="0.25">
      <c r="A25" s="4">
        <f t="shared" si="0"/>
        <v>20</v>
      </c>
      <c r="B25" s="6"/>
      <c r="C25" s="6"/>
      <c r="E25" s="4">
        <f t="shared" si="1"/>
        <v>19</v>
      </c>
      <c r="F25" s="6"/>
      <c r="G25" s="6"/>
      <c r="I25" s="543"/>
      <c r="J25" s="543"/>
      <c r="L25" s="543"/>
      <c r="M25" s="543"/>
      <c r="O25" s="519"/>
      <c r="P25" s="605"/>
      <c r="Q25" s="605"/>
      <c r="R25" s="605"/>
      <c r="S25" s="605"/>
    </row>
    <row r="27" spans="1:19" ht="18.75" x14ac:dyDescent="0.25">
      <c r="E27" s="566" t="s">
        <v>29</v>
      </c>
      <c r="F27" s="567"/>
      <c r="G27" s="568"/>
    </row>
    <row r="28" spans="1:19" x14ac:dyDescent="0.25">
      <c r="A28" s="9" t="s">
        <v>184</v>
      </c>
      <c r="B28" s="526" t="s">
        <v>868</v>
      </c>
      <c r="C28" s="601"/>
      <c r="E28" s="9" t="s">
        <v>184</v>
      </c>
      <c r="F28" s="526" t="s">
        <v>869</v>
      </c>
      <c r="G28" s="601"/>
    </row>
    <row r="29" spans="1:19" ht="45" x14ac:dyDescent="0.25">
      <c r="A29" s="8" t="s">
        <v>870</v>
      </c>
      <c r="B29" s="602">
        <v>1763562</v>
      </c>
      <c r="C29" s="603"/>
      <c r="E29" s="8" t="s">
        <v>871</v>
      </c>
      <c r="F29" s="602">
        <v>1304922</v>
      </c>
      <c r="G29" s="603"/>
    </row>
    <row r="30" spans="1:19" ht="70.5" customHeight="1" x14ac:dyDescent="0.25">
      <c r="A30" s="8" t="s">
        <v>4</v>
      </c>
      <c r="B30" s="599" t="s">
        <v>872</v>
      </c>
      <c r="C30" s="600"/>
      <c r="E30" s="8" t="s">
        <v>4</v>
      </c>
      <c r="F30" s="599" t="s">
        <v>873</v>
      </c>
      <c r="G30" s="600"/>
    </row>
  </sheetData>
  <mergeCells count="26">
    <mergeCell ref="P9:S25"/>
    <mergeCell ref="O9:O25"/>
    <mergeCell ref="B29:C29"/>
    <mergeCell ref="B28:C28"/>
    <mergeCell ref="A3:C3"/>
    <mergeCell ref="L6:M25"/>
    <mergeCell ref="R6:R8"/>
    <mergeCell ref="I6:J25"/>
    <mergeCell ref="S6:S8"/>
    <mergeCell ref="O6:O8"/>
    <mergeCell ref="P6:P8"/>
    <mergeCell ref="Q6:Q8"/>
    <mergeCell ref="E9:G9"/>
    <mergeCell ref="B30:C30"/>
    <mergeCell ref="E27:G27"/>
    <mergeCell ref="F28:G28"/>
    <mergeCell ref="F29:G29"/>
    <mergeCell ref="F30:G30"/>
    <mergeCell ref="A1:S1"/>
    <mergeCell ref="L3:M3"/>
    <mergeCell ref="L5:M5"/>
    <mergeCell ref="I3:J3"/>
    <mergeCell ref="I5:J5"/>
    <mergeCell ref="P4:S4"/>
    <mergeCell ref="O3:S3"/>
    <mergeCell ref="E3:G3"/>
  </mergeCell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431F0E-C0E3-4FE0-9FC6-0668C0306395}">
  <sheetPr>
    <tabColor rgb="FF00B050"/>
  </sheetPr>
  <dimension ref="A1:R56"/>
  <sheetViews>
    <sheetView showGridLines="0" zoomScale="85" zoomScaleNormal="85" workbookViewId="0">
      <pane xSplit="4" ySplit="4" topLeftCell="E5" activePane="bottomRight" state="frozen"/>
      <selection pane="topRight" activeCell="F4" sqref="F4"/>
      <selection pane="bottomLeft" activeCell="F4" sqref="F4"/>
      <selection pane="bottomRight" activeCell="E5" sqref="E5:E6"/>
    </sheetView>
  </sheetViews>
  <sheetFormatPr baseColWidth="10" defaultColWidth="11.42578125" defaultRowHeight="15" x14ac:dyDescent="0.25"/>
  <cols>
    <col min="1" max="1" width="12.28515625" style="2" bestFit="1" customWidth="1"/>
    <col min="2" max="2" width="30.28515625" style="2" customWidth="1"/>
    <col min="3" max="3" width="28.28515625" style="2" customWidth="1"/>
    <col min="4" max="4" width="49.7109375" style="2" customWidth="1"/>
    <col min="5" max="5" width="32.85546875" style="2" customWidth="1"/>
    <col min="6" max="6" width="63" style="2" customWidth="1"/>
    <col min="7" max="9" width="25.7109375" style="2" customWidth="1"/>
    <col min="10" max="10" width="61.140625" style="2" customWidth="1"/>
    <col min="11" max="11" width="32.85546875" style="2" bestFit="1" customWidth="1"/>
    <col min="12" max="12" width="34.28515625" style="2" bestFit="1" customWidth="1"/>
    <col min="13" max="13" width="27.85546875" style="2" bestFit="1" customWidth="1"/>
    <col min="14" max="14" width="101" style="2" customWidth="1"/>
    <col min="15" max="15" width="127.85546875" style="2" customWidth="1"/>
    <col min="16" max="16" width="76.140625" style="2" customWidth="1"/>
    <col min="17" max="17" width="74.28515625" style="2" customWidth="1"/>
    <col min="18" max="18" width="54.140625" style="2" customWidth="1"/>
    <col min="19" max="16384" width="11.42578125" style="2"/>
  </cols>
  <sheetData>
    <row r="1" spans="1:18" ht="18.75" customHeight="1" x14ac:dyDescent="0.25">
      <c r="A1" s="518" t="s">
        <v>874</v>
      </c>
      <c r="B1" s="518"/>
      <c r="C1" s="518"/>
      <c r="D1" s="518"/>
      <c r="E1" s="518"/>
      <c r="F1" s="518"/>
      <c r="G1" s="518"/>
      <c r="H1" s="518"/>
      <c r="I1" s="518"/>
      <c r="J1" s="518"/>
      <c r="K1" s="518"/>
      <c r="L1" s="518"/>
      <c r="M1" s="518"/>
      <c r="N1" s="518"/>
      <c r="O1" s="518"/>
      <c r="P1" s="518"/>
      <c r="Q1" s="518"/>
      <c r="R1" s="518"/>
    </row>
    <row r="2" spans="1:18" s="17" customFormat="1" ht="18.75" customHeight="1" x14ac:dyDescent="0.25">
      <c r="A2" s="548" t="s">
        <v>184</v>
      </c>
      <c r="B2" s="625" t="s">
        <v>875</v>
      </c>
      <c r="C2" s="625" t="s">
        <v>876</v>
      </c>
      <c r="D2" s="550" t="s">
        <v>877</v>
      </c>
      <c r="E2" s="550" t="s">
        <v>878</v>
      </c>
      <c r="F2" s="518" t="s">
        <v>879</v>
      </c>
      <c r="G2" s="518"/>
      <c r="H2" s="518"/>
      <c r="I2" s="518"/>
      <c r="J2" s="518"/>
      <c r="K2" s="518"/>
      <c r="L2" s="518"/>
      <c r="M2" s="624" t="s">
        <v>880</v>
      </c>
      <c r="N2" s="518" t="s">
        <v>881</v>
      </c>
      <c r="O2" s="518"/>
      <c r="P2" s="518"/>
      <c r="Q2" s="550" t="s">
        <v>882</v>
      </c>
    </row>
    <row r="3" spans="1:18" s="17" customFormat="1" ht="96.75" customHeight="1" x14ac:dyDescent="0.25">
      <c r="A3" s="527"/>
      <c r="B3" s="550" t="s">
        <v>647</v>
      </c>
      <c r="C3" s="550"/>
      <c r="D3" s="525"/>
      <c r="E3" s="525"/>
      <c r="F3" s="7" t="s">
        <v>883</v>
      </c>
      <c r="G3" s="7" t="s">
        <v>884</v>
      </c>
      <c r="H3" s="7" t="s">
        <v>885</v>
      </c>
      <c r="I3" s="7" t="s">
        <v>886</v>
      </c>
      <c r="J3" s="7" t="s">
        <v>887</v>
      </c>
      <c r="K3" s="7" t="s">
        <v>888</v>
      </c>
      <c r="L3" s="7" t="s">
        <v>889</v>
      </c>
      <c r="M3" s="548"/>
      <c r="N3" s="7" t="s">
        <v>890</v>
      </c>
      <c r="O3" s="7" t="s">
        <v>891</v>
      </c>
      <c r="P3" s="7" t="s">
        <v>892</v>
      </c>
      <c r="Q3" s="525"/>
    </row>
    <row r="4" spans="1:18" s="12" customFormat="1" ht="30" x14ac:dyDescent="0.25">
      <c r="A4" s="8" t="s">
        <v>190</v>
      </c>
      <c r="B4" s="8" t="s">
        <v>893</v>
      </c>
      <c r="C4" s="8" t="s">
        <v>894</v>
      </c>
      <c r="D4" s="8" t="s">
        <v>895</v>
      </c>
      <c r="E4" s="8" t="s">
        <v>39</v>
      </c>
      <c r="F4" s="8" t="s">
        <v>896</v>
      </c>
      <c r="G4" s="8" t="s">
        <v>897</v>
      </c>
      <c r="H4" s="8" t="s">
        <v>898</v>
      </c>
      <c r="I4" s="8" t="s">
        <v>899</v>
      </c>
      <c r="J4" s="8" t="s">
        <v>900</v>
      </c>
      <c r="K4" s="8" t="s">
        <v>901</v>
      </c>
      <c r="L4" s="8" t="s">
        <v>902</v>
      </c>
      <c r="M4" s="8" t="s">
        <v>903</v>
      </c>
      <c r="N4" s="8" t="s">
        <v>904</v>
      </c>
      <c r="O4" s="8" t="s">
        <v>905</v>
      </c>
      <c r="P4" s="8" t="s">
        <v>906</v>
      </c>
      <c r="Q4" s="8" t="s">
        <v>670</v>
      </c>
      <c r="R4" s="8" t="s">
        <v>4</v>
      </c>
    </row>
    <row r="5" spans="1:18" s="14" customFormat="1" ht="70.5" customHeight="1" x14ac:dyDescent="0.25">
      <c r="A5" s="522">
        <v>1</v>
      </c>
      <c r="B5" s="520" t="s">
        <v>452</v>
      </c>
      <c r="C5" s="6" t="s">
        <v>692</v>
      </c>
      <c r="D5" s="520" t="s">
        <v>907</v>
      </c>
      <c r="E5" s="520" t="s">
        <v>908</v>
      </c>
      <c r="F5" s="520" t="s">
        <v>909</v>
      </c>
      <c r="G5" s="520" t="s">
        <v>458</v>
      </c>
      <c r="H5" s="615" t="s">
        <v>910</v>
      </c>
      <c r="I5" s="520" t="s">
        <v>911</v>
      </c>
      <c r="J5" s="615" t="s">
        <v>912</v>
      </c>
      <c r="K5" s="615" t="s">
        <v>913</v>
      </c>
      <c r="L5" s="615" t="s">
        <v>914</v>
      </c>
      <c r="M5" s="615" t="s">
        <v>915</v>
      </c>
      <c r="N5" s="618" t="s">
        <v>916</v>
      </c>
      <c r="O5" s="615" t="s">
        <v>917</v>
      </c>
      <c r="P5" s="615" t="s">
        <v>918</v>
      </c>
      <c r="Q5" s="615" t="s">
        <v>919</v>
      </c>
      <c r="R5" s="520"/>
    </row>
    <row r="6" spans="1:18" s="14" customFormat="1" ht="70.5" customHeight="1" x14ac:dyDescent="0.25">
      <c r="A6" s="522"/>
      <c r="B6" s="520"/>
      <c r="C6" s="6" t="s">
        <v>671</v>
      </c>
      <c r="D6" s="520"/>
      <c r="E6" s="520"/>
      <c r="F6" s="520"/>
      <c r="G6" s="520"/>
      <c r="H6" s="615"/>
      <c r="I6" s="520"/>
      <c r="J6" s="615"/>
      <c r="K6" s="615"/>
      <c r="L6" s="615"/>
      <c r="M6" s="615"/>
      <c r="N6" s="619"/>
      <c r="O6" s="615"/>
      <c r="P6" s="615"/>
      <c r="Q6" s="615"/>
      <c r="R6" s="520"/>
    </row>
    <row r="7" spans="1:18" s="14" customFormat="1" ht="120" x14ac:dyDescent="0.25">
      <c r="A7" s="522"/>
      <c r="B7" s="6" t="s">
        <v>461</v>
      </c>
      <c r="C7" s="6" t="s">
        <v>683</v>
      </c>
      <c r="D7" s="520"/>
      <c r="E7" s="6" t="s">
        <v>920</v>
      </c>
      <c r="F7" s="100" t="s">
        <v>921</v>
      </c>
      <c r="G7" s="100" t="s">
        <v>922</v>
      </c>
      <c r="H7" s="101">
        <v>3</v>
      </c>
      <c r="I7" s="6" t="s">
        <v>911</v>
      </c>
      <c r="J7" s="101" t="s">
        <v>923</v>
      </c>
      <c r="K7" s="615"/>
      <c r="L7" s="615"/>
      <c r="M7" s="615"/>
      <c r="N7" s="620"/>
      <c r="O7" s="615"/>
      <c r="P7" s="615"/>
      <c r="Q7" s="615"/>
      <c r="R7" s="520"/>
    </row>
    <row r="8" spans="1:18" s="14" customFormat="1" ht="85.5" customHeight="1" x14ac:dyDescent="0.25">
      <c r="A8" s="522">
        <v>2</v>
      </c>
      <c r="B8" s="520" t="s">
        <v>461</v>
      </c>
      <c r="C8" s="6" t="s">
        <v>692</v>
      </c>
      <c r="D8" s="520" t="s">
        <v>924</v>
      </c>
      <c r="E8" s="520" t="s">
        <v>925</v>
      </c>
      <c r="F8" s="520" t="s">
        <v>926</v>
      </c>
      <c r="G8" s="520" t="s">
        <v>922</v>
      </c>
      <c r="H8" s="615">
        <v>2</v>
      </c>
      <c r="I8" s="520" t="s">
        <v>911</v>
      </c>
      <c r="J8" s="615" t="s">
        <v>927</v>
      </c>
      <c r="K8" s="615" t="s">
        <v>913</v>
      </c>
      <c r="L8" s="615" t="s">
        <v>914</v>
      </c>
      <c r="M8" s="615" t="s">
        <v>915</v>
      </c>
      <c r="N8" s="618" t="s">
        <v>928</v>
      </c>
      <c r="O8" s="615" t="s">
        <v>917</v>
      </c>
      <c r="P8" s="615" t="s">
        <v>918</v>
      </c>
      <c r="Q8" s="618" t="s">
        <v>929</v>
      </c>
      <c r="R8" s="520"/>
    </row>
    <row r="9" spans="1:18" s="14" customFormat="1" ht="85.5" customHeight="1" x14ac:dyDescent="0.25">
      <c r="A9" s="522"/>
      <c r="B9" s="520"/>
      <c r="C9" s="6" t="s">
        <v>671</v>
      </c>
      <c r="D9" s="520"/>
      <c r="E9" s="520"/>
      <c r="F9" s="520"/>
      <c r="G9" s="520"/>
      <c r="H9" s="615"/>
      <c r="I9" s="520"/>
      <c r="J9" s="615"/>
      <c r="K9" s="615"/>
      <c r="L9" s="615"/>
      <c r="M9" s="615"/>
      <c r="N9" s="619"/>
      <c r="O9" s="615"/>
      <c r="P9" s="615"/>
      <c r="Q9" s="619"/>
      <c r="R9" s="520"/>
    </row>
    <row r="10" spans="1:18" s="14" customFormat="1" ht="207" customHeight="1" x14ac:dyDescent="0.25">
      <c r="A10" s="522"/>
      <c r="B10" s="520"/>
      <c r="C10" s="6" t="s">
        <v>683</v>
      </c>
      <c r="D10" s="520"/>
      <c r="E10" s="6" t="s">
        <v>930</v>
      </c>
      <c r="F10" s="6" t="s">
        <v>931</v>
      </c>
      <c r="G10" s="6" t="s">
        <v>922</v>
      </c>
      <c r="H10" s="101" t="s">
        <v>932</v>
      </c>
      <c r="I10" s="6" t="s">
        <v>911</v>
      </c>
      <c r="J10" s="101" t="s">
        <v>933</v>
      </c>
      <c r="K10" s="615"/>
      <c r="L10" s="101" t="s">
        <v>934</v>
      </c>
      <c r="M10" s="615"/>
      <c r="N10" s="620"/>
      <c r="O10" s="615"/>
      <c r="P10" s="615"/>
      <c r="Q10" s="620"/>
      <c r="R10" s="520"/>
    </row>
    <row r="11" spans="1:18" s="14" customFormat="1" ht="51.75" customHeight="1" x14ac:dyDescent="0.25">
      <c r="A11" s="522">
        <v>3</v>
      </c>
      <c r="B11" s="520" t="s">
        <v>469</v>
      </c>
      <c r="C11" s="6" t="s">
        <v>671</v>
      </c>
      <c r="D11" s="520" t="s">
        <v>935</v>
      </c>
      <c r="E11" s="520" t="s">
        <v>936</v>
      </c>
      <c r="F11" s="520" t="s">
        <v>937</v>
      </c>
      <c r="G11" s="520" t="s">
        <v>938</v>
      </c>
      <c r="H11" s="615">
        <v>3</v>
      </c>
      <c r="I11" s="520" t="s">
        <v>911</v>
      </c>
      <c r="J11" s="615" t="s">
        <v>939</v>
      </c>
      <c r="K11" s="615" t="s">
        <v>913</v>
      </c>
      <c r="L11" s="615" t="s">
        <v>940</v>
      </c>
      <c r="M11" s="615" t="s">
        <v>915</v>
      </c>
      <c r="N11" s="618" t="s">
        <v>941</v>
      </c>
      <c r="O11" s="615" t="s">
        <v>942</v>
      </c>
      <c r="P11" s="615" t="s">
        <v>943</v>
      </c>
      <c r="Q11" s="615" t="s">
        <v>919</v>
      </c>
      <c r="R11" s="520"/>
    </row>
    <row r="12" spans="1:18" s="14" customFormat="1" ht="51.75" customHeight="1" x14ac:dyDescent="0.25">
      <c r="A12" s="522"/>
      <c r="B12" s="520"/>
      <c r="C12" s="6" t="s">
        <v>683</v>
      </c>
      <c r="D12" s="520"/>
      <c r="E12" s="520"/>
      <c r="F12" s="520"/>
      <c r="G12" s="520"/>
      <c r="H12" s="615"/>
      <c r="I12" s="520"/>
      <c r="J12" s="615"/>
      <c r="K12" s="615"/>
      <c r="L12" s="615"/>
      <c r="M12" s="615"/>
      <c r="N12" s="619"/>
      <c r="O12" s="615"/>
      <c r="P12" s="615"/>
      <c r="Q12" s="615"/>
      <c r="R12" s="520"/>
    </row>
    <row r="13" spans="1:18" s="14" customFormat="1" ht="135" x14ac:dyDescent="0.25">
      <c r="A13" s="522"/>
      <c r="B13" s="520"/>
      <c r="C13" s="6" t="s">
        <v>692</v>
      </c>
      <c r="D13" s="520"/>
      <c r="E13" s="6" t="s">
        <v>944</v>
      </c>
      <c r="F13" s="6" t="s">
        <v>945</v>
      </c>
      <c r="G13" s="6" t="s">
        <v>938</v>
      </c>
      <c r="H13" s="101">
        <v>7</v>
      </c>
      <c r="I13" s="6" t="s">
        <v>911</v>
      </c>
      <c r="J13" s="101" t="s">
        <v>946</v>
      </c>
      <c r="K13" s="615"/>
      <c r="L13" s="615"/>
      <c r="M13" s="615"/>
      <c r="N13" s="620"/>
      <c r="O13" s="615"/>
      <c r="P13" s="615"/>
      <c r="Q13" s="615"/>
      <c r="R13" s="520"/>
    </row>
    <row r="14" spans="1:18" s="14" customFormat="1" ht="107.25" customHeight="1" x14ac:dyDescent="0.25">
      <c r="A14" s="522">
        <v>4</v>
      </c>
      <c r="B14" s="520" t="s">
        <v>524</v>
      </c>
      <c r="C14" s="6" t="s">
        <v>671</v>
      </c>
      <c r="D14" s="520" t="s">
        <v>947</v>
      </c>
      <c r="E14" s="520" t="s">
        <v>48</v>
      </c>
      <c r="F14" s="520" t="s">
        <v>948</v>
      </c>
      <c r="G14" s="520" t="s">
        <v>48</v>
      </c>
      <c r="H14" s="520" t="s">
        <v>949</v>
      </c>
      <c r="I14" s="520" t="s">
        <v>949</v>
      </c>
      <c r="J14" s="520" t="s">
        <v>949</v>
      </c>
      <c r="K14" s="615" t="s">
        <v>949</v>
      </c>
      <c r="L14" s="615" t="s">
        <v>949</v>
      </c>
      <c r="M14" s="615" t="s">
        <v>950</v>
      </c>
      <c r="N14" s="615" t="s">
        <v>951</v>
      </c>
      <c r="O14" s="520" t="s">
        <v>949</v>
      </c>
      <c r="P14" s="632" t="s">
        <v>952</v>
      </c>
      <c r="Q14" s="632" t="s">
        <v>953</v>
      </c>
      <c r="R14" s="520"/>
    </row>
    <row r="15" spans="1:18" s="14" customFormat="1" ht="107.25" customHeight="1" x14ac:dyDescent="0.25">
      <c r="A15" s="522"/>
      <c r="B15" s="520"/>
      <c r="C15" s="6" t="s">
        <v>683</v>
      </c>
      <c r="D15" s="520"/>
      <c r="E15" s="520"/>
      <c r="F15" s="520"/>
      <c r="G15" s="520"/>
      <c r="H15" s="520"/>
      <c r="I15" s="520"/>
      <c r="J15" s="520"/>
      <c r="K15" s="615"/>
      <c r="L15" s="615"/>
      <c r="M15" s="615"/>
      <c r="N15" s="615"/>
      <c r="O15" s="520"/>
      <c r="P15" s="632"/>
      <c r="Q15" s="632"/>
      <c r="R15" s="520"/>
    </row>
    <row r="16" spans="1:18" s="14" customFormat="1" ht="150" x14ac:dyDescent="0.25">
      <c r="A16" s="522">
        <v>5</v>
      </c>
      <c r="B16" s="6" t="s">
        <v>452</v>
      </c>
      <c r="C16" s="6" t="s">
        <v>692</v>
      </c>
      <c r="D16" s="520" t="s">
        <v>907</v>
      </c>
      <c r="E16" s="6" t="s">
        <v>908</v>
      </c>
      <c r="F16" s="100" t="s">
        <v>954</v>
      </c>
      <c r="G16" s="100" t="s">
        <v>922</v>
      </c>
      <c r="H16" s="6">
        <v>25</v>
      </c>
      <c r="I16" s="6" t="s">
        <v>911</v>
      </c>
      <c r="J16" s="141" t="s">
        <v>955</v>
      </c>
      <c r="K16" s="111" t="s">
        <v>913</v>
      </c>
      <c r="L16" s="6" t="s">
        <v>956</v>
      </c>
      <c r="M16" s="521" t="s">
        <v>957</v>
      </c>
      <c r="N16" s="6" t="s">
        <v>958</v>
      </c>
      <c r="O16" s="6" t="s">
        <v>959</v>
      </c>
      <c r="P16" s="618" t="s">
        <v>960</v>
      </c>
      <c r="Q16" s="615" t="s">
        <v>961</v>
      </c>
      <c r="R16" s="615"/>
    </row>
    <row r="17" spans="1:18" s="14" customFormat="1" ht="119.25" customHeight="1" x14ac:dyDescent="0.25">
      <c r="A17" s="522"/>
      <c r="B17" s="520" t="s">
        <v>461</v>
      </c>
      <c r="C17" s="6" t="s">
        <v>671</v>
      </c>
      <c r="D17" s="520"/>
      <c r="E17" s="520" t="s">
        <v>920</v>
      </c>
      <c r="F17" s="615" t="s">
        <v>962</v>
      </c>
      <c r="G17" s="521" t="s">
        <v>963</v>
      </c>
      <c r="H17" s="520" t="s">
        <v>964</v>
      </c>
      <c r="I17" s="605" t="s">
        <v>965</v>
      </c>
      <c r="J17" s="604" t="s">
        <v>966</v>
      </c>
      <c r="K17" s="605" t="s">
        <v>967</v>
      </c>
      <c r="L17" s="605" t="s">
        <v>968</v>
      </c>
      <c r="M17" s="521"/>
      <c r="N17" s="520" t="s">
        <v>969</v>
      </c>
      <c r="O17" s="605" t="s">
        <v>970</v>
      </c>
      <c r="P17" s="619"/>
      <c r="Q17" s="615"/>
      <c r="R17" s="615"/>
    </row>
    <row r="18" spans="1:18" s="14" customFormat="1" ht="119.25" customHeight="1" x14ac:dyDescent="0.25">
      <c r="A18" s="522"/>
      <c r="B18" s="520"/>
      <c r="C18" s="6" t="s">
        <v>683</v>
      </c>
      <c r="D18" s="520"/>
      <c r="E18" s="520"/>
      <c r="F18" s="615"/>
      <c r="G18" s="521"/>
      <c r="H18" s="520"/>
      <c r="I18" s="605"/>
      <c r="J18" s="604"/>
      <c r="K18" s="605"/>
      <c r="L18" s="605"/>
      <c r="M18" s="521"/>
      <c r="N18" s="520"/>
      <c r="O18" s="605"/>
      <c r="P18" s="620"/>
      <c r="Q18" s="615"/>
      <c r="R18" s="615"/>
    </row>
    <row r="19" spans="1:18" s="14" customFormat="1" ht="45" x14ac:dyDescent="0.25">
      <c r="A19" s="522">
        <v>6</v>
      </c>
      <c r="B19" s="520" t="s">
        <v>469</v>
      </c>
      <c r="C19" s="6" t="s">
        <v>671</v>
      </c>
      <c r="D19" s="520" t="s">
        <v>935</v>
      </c>
      <c r="E19" s="520" t="s">
        <v>936</v>
      </c>
      <c r="F19" s="520" t="s">
        <v>971</v>
      </c>
      <c r="G19" s="520" t="s">
        <v>938</v>
      </c>
      <c r="H19" s="615">
        <v>3</v>
      </c>
      <c r="I19" s="615" t="s">
        <v>459</v>
      </c>
      <c r="J19" s="616" t="s">
        <v>923</v>
      </c>
      <c r="K19" s="616" t="s">
        <v>913</v>
      </c>
      <c r="L19" s="615" t="s">
        <v>972</v>
      </c>
      <c r="M19" s="615" t="s">
        <v>973</v>
      </c>
      <c r="N19" s="616" t="s">
        <v>974</v>
      </c>
      <c r="O19" s="615" t="s">
        <v>975</v>
      </c>
      <c r="P19" s="633" t="s">
        <v>976</v>
      </c>
      <c r="Q19" s="615" t="s">
        <v>961</v>
      </c>
      <c r="R19" s="615"/>
    </row>
    <row r="20" spans="1:18" s="14" customFormat="1" ht="39" customHeight="1" x14ac:dyDescent="0.25">
      <c r="A20" s="522"/>
      <c r="B20" s="520"/>
      <c r="C20" s="6" t="s">
        <v>683</v>
      </c>
      <c r="D20" s="520"/>
      <c r="E20" s="520"/>
      <c r="F20" s="520"/>
      <c r="G20" s="520"/>
      <c r="H20" s="615"/>
      <c r="I20" s="615"/>
      <c r="J20" s="616"/>
      <c r="K20" s="616"/>
      <c r="L20" s="615"/>
      <c r="M20" s="615"/>
      <c r="N20" s="616"/>
      <c r="O20" s="615"/>
      <c r="P20" s="633"/>
      <c r="Q20" s="615"/>
      <c r="R20" s="615"/>
    </row>
    <row r="21" spans="1:18" s="14" customFormat="1" ht="75" x14ac:dyDescent="0.25">
      <c r="A21" s="522"/>
      <c r="B21" s="520"/>
      <c r="C21" s="6" t="s">
        <v>692</v>
      </c>
      <c r="D21" s="520"/>
      <c r="E21" s="6" t="s">
        <v>944</v>
      </c>
      <c r="F21" s="520"/>
      <c r="G21" s="520"/>
      <c r="H21" s="615"/>
      <c r="I21" s="615"/>
      <c r="J21" s="616"/>
      <c r="K21" s="616"/>
      <c r="L21" s="615"/>
      <c r="M21" s="615"/>
      <c r="N21" s="616"/>
      <c r="O21" s="615"/>
      <c r="P21" s="633"/>
      <c r="Q21" s="615"/>
      <c r="R21" s="615"/>
    </row>
    <row r="22" spans="1:18" s="14" customFormat="1" ht="92.25" customHeight="1" x14ac:dyDescent="0.25">
      <c r="A22" s="522">
        <v>7</v>
      </c>
      <c r="B22" s="520" t="s">
        <v>478</v>
      </c>
      <c r="C22" s="6" t="s">
        <v>683</v>
      </c>
      <c r="D22" s="520" t="s">
        <v>977</v>
      </c>
      <c r="E22" s="520" t="s">
        <v>978</v>
      </c>
      <c r="F22" s="520" t="s">
        <v>979</v>
      </c>
      <c r="G22" s="520" t="s">
        <v>980</v>
      </c>
      <c r="H22" s="615">
        <v>12</v>
      </c>
      <c r="I22" s="615" t="s">
        <v>459</v>
      </c>
      <c r="J22" s="616" t="s">
        <v>981</v>
      </c>
      <c r="K22" s="616" t="s">
        <v>982</v>
      </c>
      <c r="L22" s="615" t="s">
        <v>983</v>
      </c>
      <c r="M22" s="615" t="s">
        <v>973</v>
      </c>
      <c r="N22" s="616" t="s">
        <v>984</v>
      </c>
      <c r="O22" s="615" t="s">
        <v>985</v>
      </c>
      <c r="P22" s="633" t="s">
        <v>986</v>
      </c>
      <c r="Q22" s="615" t="s">
        <v>961</v>
      </c>
      <c r="R22" s="615"/>
    </row>
    <row r="23" spans="1:18" s="14" customFormat="1" ht="92.25" customHeight="1" x14ac:dyDescent="0.25">
      <c r="A23" s="522"/>
      <c r="B23" s="520"/>
      <c r="C23" s="6" t="s">
        <v>671</v>
      </c>
      <c r="D23" s="520"/>
      <c r="E23" s="520"/>
      <c r="F23" s="520"/>
      <c r="G23" s="520"/>
      <c r="H23" s="615"/>
      <c r="I23" s="615"/>
      <c r="J23" s="616"/>
      <c r="K23" s="616"/>
      <c r="L23" s="615"/>
      <c r="M23" s="615"/>
      <c r="N23" s="616"/>
      <c r="O23" s="615"/>
      <c r="P23" s="633"/>
      <c r="Q23" s="615"/>
      <c r="R23" s="615"/>
    </row>
    <row r="24" spans="1:18" s="14" customFormat="1" ht="122.25" customHeight="1" x14ac:dyDescent="0.25">
      <c r="A24" s="522">
        <v>8</v>
      </c>
      <c r="B24" s="520" t="s">
        <v>452</v>
      </c>
      <c r="C24" s="6" t="s">
        <v>692</v>
      </c>
      <c r="D24" s="605" t="s">
        <v>907</v>
      </c>
      <c r="E24" s="520" t="s">
        <v>920</v>
      </c>
      <c r="F24" s="521" t="s">
        <v>987</v>
      </c>
      <c r="G24" s="521" t="s">
        <v>922</v>
      </c>
      <c r="H24" s="520" t="s">
        <v>988</v>
      </c>
      <c r="I24" s="605" t="s">
        <v>965</v>
      </c>
      <c r="J24" s="604" t="s">
        <v>989</v>
      </c>
      <c r="K24" s="604" t="s">
        <v>990</v>
      </c>
      <c r="L24" s="604" t="s">
        <v>991</v>
      </c>
      <c r="M24" s="628" t="s">
        <v>992</v>
      </c>
      <c r="N24" s="521" t="s">
        <v>993</v>
      </c>
      <c r="O24" s="521" t="s">
        <v>994</v>
      </c>
      <c r="P24" s="521" t="s">
        <v>995</v>
      </c>
      <c r="Q24" s="521" t="s">
        <v>996</v>
      </c>
      <c r="R24" s="520"/>
    </row>
    <row r="25" spans="1:18" s="14" customFormat="1" ht="122.25" customHeight="1" x14ac:dyDescent="0.25">
      <c r="A25" s="522"/>
      <c r="B25" s="520"/>
      <c r="C25" s="6" t="s">
        <v>671</v>
      </c>
      <c r="D25" s="605"/>
      <c r="E25" s="520"/>
      <c r="F25" s="521"/>
      <c r="G25" s="521"/>
      <c r="H25" s="520"/>
      <c r="I25" s="605"/>
      <c r="J25" s="604"/>
      <c r="K25" s="604"/>
      <c r="L25" s="604"/>
      <c r="M25" s="629"/>
      <c r="N25" s="521"/>
      <c r="O25" s="521"/>
      <c r="P25" s="521"/>
      <c r="Q25" s="521"/>
      <c r="R25" s="520"/>
    </row>
    <row r="26" spans="1:18" s="14" customFormat="1" ht="122.25" customHeight="1" x14ac:dyDescent="0.25">
      <c r="A26" s="522"/>
      <c r="B26" s="520"/>
      <c r="C26" s="6" t="s">
        <v>683</v>
      </c>
      <c r="D26" s="605"/>
      <c r="E26" s="520"/>
      <c r="F26" s="100" t="s">
        <v>997</v>
      </c>
      <c r="G26" s="100" t="s">
        <v>498</v>
      </c>
      <c r="H26" s="6">
        <v>12</v>
      </c>
      <c r="I26" s="6" t="s">
        <v>998</v>
      </c>
      <c r="J26" s="141" t="s">
        <v>999</v>
      </c>
      <c r="K26" s="604"/>
      <c r="L26" s="604"/>
      <c r="M26" s="629"/>
      <c r="N26" s="521"/>
      <c r="O26" s="521"/>
      <c r="P26" s="521"/>
      <c r="Q26" s="521"/>
      <c r="R26" s="520"/>
    </row>
    <row r="27" spans="1:18" s="14" customFormat="1" ht="111.75" customHeight="1" x14ac:dyDescent="0.25">
      <c r="A27" s="522">
        <v>9</v>
      </c>
      <c r="B27" s="520" t="s">
        <v>469</v>
      </c>
      <c r="C27" s="6" t="s">
        <v>671</v>
      </c>
      <c r="D27" s="605" t="s">
        <v>935</v>
      </c>
      <c r="E27" s="520" t="s">
        <v>944</v>
      </c>
      <c r="F27" s="520" t="s">
        <v>1000</v>
      </c>
      <c r="G27" s="520" t="s">
        <v>938</v>
      </c>
      <c r="H27" s="520">
        <v>1</v>
      </c>
      <c r="I27" s="615" t="s">
        <v>965</v>
      </c>
      <c r="J27" s="604" t="s">
        <v>1001</v>
      </c>
      <c r="K27" s="520" t="s">
        <v>913</v>
      </c>
      <c r="L27" s="520" t="s">
        <v>1002</v>
      </c>
      <c r="M27" s="629"/>
      <c r="N27" s="521" t="s">
        <v>1003</v>
      </c>
      <c r="O27" s="521" t="s">
        <v>1004</v>
      </c>
      <c r="P27" s="521" t="s">
        <v>1005</v>
      </c>
      <c r="Q27" s="521" t="s">
        <v>1006</v>
      </c>
      <c r="R27" s="520"/>
    </row>
    <row r="28" spans="1:18" s="14" customFormat="1" ht="111.75" customHeight="1" x14ac:dyDescent="0.25">
      <c r="A28" s="522"/>
      <c r="B28" s="520"/>
      <c r="C28" s="6" t="s">
        <v>683</v>
      </c>
      <c r="D28" s="605"/>
      <c r="E28" s="520"/>
      <c r="F28" s="520"/>
      <c r="G28" s="520"/>
      <c r="H28" s="520"/>
      <c r="I28" s="615"/>
      <c r="J28" s="604"/>
      <c r="K28" s="520"/>
      <c r="L28" s="520"/>
      <c r="M28" s="629"/>
      <c r="N28" s="521"/>
      <c r="O28" s="521"/>
      <c r="P28" s="521"/>
      <c r="Q28" s="521"/>
      <c r="R28" s="520"/>
    </row>
    <row r="29" spans="1:18" s="14" customFormat="1" ht="111.75" customHeight="1" x14ac:dyDescent="0.25">
      <c r="A29" s="522"/>
      <c r="B29" s="520"/>
      <c r="C29" s="6" t="s">
        <v>692</v>
      </c>
      <c r="D29" s="605"/>
      <c r="E29" s="520"/>
      <c r="F29" s="520"/>
      <c r="G29" s="520"/>
      <c r="H29" s="520"/>
      <c r="I29" s="615"/>
      <c r="J29" s="604"/>
      <c r="K29" s="520"/>
      <c r="L29" s="520"/>
      <c r="M29" s="629"/>
      <c r="N29" s="521"/>
      <c r="O29" s="521"/>
      <c r="P29" s="521"/>
      <c r="Q29" s="521"/>
      <c r="R29" s="520"/>
    </row>
    <row r="30" spans="1:18" s="14" customFormat="1" ht="117.75" customHeight="1" x14ac:dyDescent="0.25">
      <c r="A30" s="522">
        <v>10</v>
      </c>
      <c r="B30" s="520" t="s">
        <v>530</v>
      </c>
      <c r="C30" s="6" t="s">
        <v>671</v>
      </c>
      <c r="D30" s="605" t="s">
        <v>1007</v>
      </c>
      <c r="E30" s="520" t="s">
        <v>1008</v>
      </c>
      <c r="F30" s="520" t="s">
        <v>1009</v>
      </c>
      <c r="G30" s="520" t="s">
        <v>1010</v>
      </c>
      <c r="H30" s="520">
        <v>1</v>
      </c>
      <c r="I30" s="520" t="s">
        <v>965</v>
      </c>
      <c r="J30" s="520" t="s">
        <v>1011</v>
      </c>
      <c r="K30" s="520" t="s">
        <v>1012</v>
      </c>
      <c r="L30" s="520" t="s">
        <v>1002</v>
      </c>
      <c r="M30" s="629"/>
      <c r="N30" s="521" t="s">
        <v>1013</v>
      </c>
      <c r="O30" s="521" t="s">
        <v>1014</v>
      </c>
      <c r="P30" s="521" t="s">
        <v>1015</v>
      </c>
      <c r="Q30" s="521" t="s">
        <v>1016</v>
      </c>
      <c r="R30" s="520"/>
    </row>
    <row r="31" spans="1:18" s="14" customFormat="1" ht="117.75" customHeight="1" x14ac:dyDescent="0.25">
      <c r="A31" s="522"/>
      <c r="B31" s="520"/>
      <c r="C31" s="6" t="s">
        <v>683</v>
      </c>
      <c r="D31" s="605"/>
      <c r="E31" s="520"/>
      <c r="F31" s="520"/>
      <c r="G31" s="520"/>
      <c r="H31" s="520"/>
      <c r="I31" s="520"/>
      <c r="J31" s="520"/>
      <c r="K31" s="520"/>
      <c r="L31" s="520"/>
      <c r="M31" s="629"/>
      <c r="N31" s="521"/>
      <c r="O31" s="521"/>
      <c r="P31" s="521"/>
      <c r="Q31" s="521"/>
      <c r="R31" s="520"/>
    </row>
    <row r="32" spans="1:18" s="14" customFormat="1" ht="117.75" customHeight="1" x14ac:dyDescent="0.25">
      <c r="A32" s="522"/>
      <c r="B32" s="520"/>
      <c r="C32" s="6" t="s">
        <v>692</v>
      </c>
      <c r="D32" s="605"/>
      <c r="E32" s="520"/>
      <c r="F32" s="520"/>
      <c r="G32" s="520"/>
      <c r="H32" s="520"/>
      <c r="I32" s="520"/>
      <c r="J32" s="520"/>
      <c r="K32" s="520"/>
      <c r="L32" s="520"/>
      <c r="M32" s="630"/>
      <c r="N32" s="521"/>
      <c r="O32" s="521"/>
      <c r="P32" s="521"/>
      <c r="Q32" s="521"/>
      <c r="R32" s="520"/>
    </row>
    <row r="33" spans="1:18" s="14" customFormat="1" ht="390" x14ac:dyDescent="0.25">
      <c r="A33" s="522">
        <v>11</v>
      </c>
      <c r="B33" s="6" t="s">
        <v>516</v>
      </c>
      <c r="C33" s="6" t="s">
        <v>677</v>
      </c>
      <c r="D33" s="605" t="s">
        <v>1017</v>
      </c>
      <c r="E33" s="615" t="s">
        <v>1018</v>
      </c>
      <c r="F33" s="101" t="s">
        <v>1019</v>
      </c>
      <c r="G33" s="101" t="s">
        <v>1020</v>
      </c>
      <c r="H33" s="101">
        <v>1</v>
      </c>
      <c r="I33" s="101" t="s">
        <v>965</v>
      </c>
      <c r="J33" s="101" t="s">
        <v>1021</v>
      </c>
      <c r="K33" s="101" t="s">
        <v>1022</v>
      </c>
      <c r="L33" s="101" t="s">
        <v>1023</v>
      </c>
      <c r="M33" s="618" t="s">
        <v>1024</v>
      </c>
      <c r="N33" s="101" t="s">
        <v>1025</v>
      </c>
      <c r="O33" s="6" t="s">
        <v>1026</v>
      </c>
      <c r="P33" s="100" t="s">
        <v>1027</v>
      </c>
      <c r="Q33" s="531" t="s">
        <v>1028</v>
      </c>
      <c r="R33" s="531"/>
    </row>
    <row r="34" spans="1:18" s="14" customFormat="1" ht="79.5" customHeight="1" x14ac:dyDescent="0.25">
      <c r="A34" s="522"/>
      <c r="B34" s="6" t="s">
        <v>510</v>
      </c>
      <c r="C34" s="6" t="s">
        <v>687</v>
      </c>
      <c r="D34" s="605"/>
      <c r="E34" s="615"/>
      <c r="F34" s="101" t="s">
        <v>1029</v>
      </c>
      <c r="G34" s="101" t="s">
        <v>1030</v>
      </c>
      <c r="H34" s="6">
        <v>4</v>
      </c>
      <c r="I34" s="6" t="s">
        <v>804</v>
      </c>
      <c r="J34" s="1" t="s">
        <v>1031</v>
      </c>
      <c r="K34" s="6" t="s">
        <v>1032</v>
      </c>
      <c r="L34" s="6" t="s">
        <v>1033</v>
      </c>
      <c r="M34" s="619"/>
      <c r="N34" s="6" t="s">
        <v>1034</v>
      </c>
      <c r="O34" s="6" t="s">
        <v>1035</v>
      </c>
      <c r="P34" s="6" t="s">
        <v>1036</v>
      </c>
      <c r="Q34" s="631"/>
      <c r="R34" s="631"/>
    </row>
    <row r="35" spans="1:18" s="14" customFormat="1" ht="60" x14ac:dyDescent="0.25">
      <c r="A35" s="522"/>
      <c r="B35" s="6" t="s">
        <v>500</v>
      </c>
      <c r="C35" s="6" t="s">
        <v>671</v>
      </c>
      <c r="D35" s="605"/>
      <c r="E35" s="615"/>
      <c r="F35" s="101" t="s">
        <v>1037</v>
      </c>
      <c r="G35" s="101" t="s">
        <v>1038</v>
      </c>
      <c r="H35" s="101">
        <v>4</v>
      </c>
      <c r="I35" s="6" t="s">
        <v>804</v>
      </c>
      <c r="J35" s="1" t="s">
        <v>1039</v>
      </c>
      <c r="K35" s="197" t="s">
        <v>1040</v>
      </c>
      <c r="L35" s="197" t="s">
        <v>1041</v>
      </c>
      <c r="M35" s="619"/>
      <c r="N35" s="101" t="s">
        <v>1042</v>
      </c>
      <c r="O35" s="6" t="s">
        <v>1043</v>
      </c>
      <c r="P35" s="101" t="s">
        <v>1044</v>
      </c>
      <c r="Q35" s="631"/>
      <c r="R35" s="631"/>
    </row>
    <row r="36" spans="1:18" s="14" customFormat="1" ht="160.5" customHeight="1" x14ac:dyDescent="0.25">
      <c r="A36" s="522"/>
      <c r="B36" s="111" t="s">
        <v>490</v>
      </c>
      <c r="C36" s="6" t="s">
        <v>692</v>
      </c>
      <c r="D36" s="605"/>
      <c r="E36" s="101" t="s">
        <v>1045</v>
      </c>
      <c r="F36" s="101" t="s">
        <v>1046</v>
      </c>
      <c r="G36" s="100" t="s">
        <v>498</v>
      </c>
      <c r="H36" s="6">
        <v>1</v>
      </c>
      <c r="I36" s="6" t="s">
        <v>965</v>
      </c>
      <c r="J36" s="1" t="s">
        <v>1047</v>
      </c>
      <c r="K36" s="6" t="s">
        <v>1048</v>
      </c>
      <c r="L36" s="101" t="s">
        <v>1023</v>
      </c>
      <c r="M36" s="620"/>
      <c r="N36" s="196" t="s">
        <v>1049</v>
      </c>
      <c r="O36" s="6" t="s">
        <v>1050</v>
      </c>
      <c r="P36" s="6" t="s">
        <v>1051</v>
      </c>
      <c r="Q36" s="532"/>
      <c r="R36" s="532"/>
    </row>
    <row r="37" spans="1:18" s="14" customFormat="1" ht="111.75" customHeight="1" x14ac:dyDescent="0.25">
      <c r="A37" s="533">
        <v>12</v>
      </c>
      <c r="B37" s="6" t="s">
        <v>510</v>
      </c>
      <c r="C37" s="6" t="s">
        <v>677</v>
      </c>
      <c r="D37" s="533" t="s">
        <v>1052</v>
      </c>
      <c r="E37" s="621" t="s">
        <v>1053</v>
      </c>
      <c r="F37" s="615" t="s">
        <v>1054</v>
      </c>
      <c r="G37" s="520" t="s">
        <v>498</v>
      </c>
      <c r="H37" s="615" t="s">
        <v>1055</v>
      </c>
      <c r="I37" s="520" t="s">
        <v>965</v>
      </c>
      <c r="J37" s="617" t="s">
        <v>1056</v>
      </c>
      <c r="K37" s="615" t="s">
        <v>1057</v>
      </c>
      <c r="L37" s="615" t="s">
        <v>1058</v>
      </c>
      <c r="M37" s="627" t="s">
        <v>1059</v>
      </c>
      <c r="N37" s="615" t="s">
        <v>1060</v>
      </c>
      <c r="O37" s="615" t="s">
        <v>1061</v>
      </c>
      <c r="P37" s="615" t="s">
        <v>1062</v>
      </c>
      <c r="Q37" s="615" t="s">
        <v>1063</v>
      </c>
      <c r="R37" s="615"/>
    </row>
    <row r="38" spans="1:18" s="14" customFormat="1" ht="111.75" customHeight="1" x14ac:dyDescent="0.25">
      <c r="A38" s="626"/>
      <c r="B38" s="6" t="s">
        <v>490</v>
      </c>
      <c r="C38" s="6" t="s">
        <v>687</v>
      </c>
      <c r="D38" s="626"/>
      <c r="E38" s="622"/>
      <c r="F38" s="615"/>
      <c r="G38" s="520"/>
      <c r="H38" s="615"/>
      <c r="I38" s="520"/>
      <c r="J38" s="617"/>
      <c r="K38" s="615"/>
      <c r="L38" s="615"/>
      <c r="M38" s="627"/>
      <c r="N38" s="615"/>
      <c r="O38" s="615"/>
      <c r="P38" s="615"/>
      <c r="Q38" s="615"/>
      <c r="R38" s="615"/>
    </row>
    <row r="39" spans="1:18" s="14" customFormat="1" ht="111.75" customHeight="1" x14ac:dyDescent="0.25">
      <c r="A39" s="626"/>
      <c r="B39" s="6" t="s">
        <v>500</v>
      </c>
      <c r="C39" s="6" t="s">
        <v>671</v>
      </c>
      <c r="D39" s="626"/>
      <c r="E39" s="623"/>
      <c r="F39" s="615"/>
      <c r="G39" s="520"/>
      <c r="H39" s="615"/>
      <c r="I39" s="520"/>
      <c r="J39" s="617"/>
      <c r="K39" s="615"/>
      <c r="L39" s="615"/>
      <c r="M39" s="627"/>
      <c r="N39" s="615"/>
      <c r="O39" s="615"/>
      <c r="P39" s="615"/>
      <c r="Q39" s="615"/>
      <c r="R39" s="615"/>
    </row>
    <row r="40" spans="1:18" s="14" customFormat="1" ht="135" customHeight="1" x14ac:dyDescent="0.25">
      <c r="A40" s="626"/>
      <c r="B40" s="533" t="s">
        <v>516</v>
      </c>
      <c r="C40" s="533" t="s">
        <v>692</v>
      </c>
      <c r="D40" s="626"/>
      <c r="E40" s="533" t="s">
        <v>1064</v>
      </c>
      <c r="F40" s="533" t="s">
        <v>1065</v>
      </c>
      <c r="G40" s="533" t="s">
        <v>1066</v>
      </c>
      <c r="H40" s="613" t="s">
        <v>1067</v>
      </c>
      <c r="I40" s="6" t="s">
        <v>965</v>
      </c>
      <c r="J40" s="199" t="s">
        <v>1068</v>
      </c>
      <c r="K40" s="101" t="s">
        <v>1069</v>
      </c>
      <c r="L40" s="615"/>
      <c r="M40" s="627"/>
      <c r="N40" s="101" t="s">
        <v>1070</v>
      </c>
      <c r="O40" s="101" t="s">
        <v>1071</v>
      </c>
      <c r="P40" s="615"/>
      <c r="Q40" s="615"/>
      <c r="R40" s="615"/>
    </row>
    <row r="41" spans="1:18" s="14" customFormat="1" ht="75" customHeight="1" x14ac:dyDescent="0.25">
      <c r="A41" s="534"/>
      <c r="B41" s="534"/>
      <c r="C41" s="534"/>
      <c r="D41" s="534"/>
      <c r="E41" s="534"/>
      <c r="F41" s="534"/>
      <c r="G41" s="534"/>
      <c r="H41" s="614"/>
      <c r="I41" s="6"/>
      <c r="J41" s="6"/>
      <c r="K41" s="6"/>
      <c r="L41" s="6"/>
      <c r="M41" s="6"/>
      <c r="N41" s="6"/>
      <c r="O41" s="6"/>
      <c r="P41" s="6"/>
      <c r="Q41" s="6"/>
      <c r="R41" s="6"/>
    </row>
    <row r="42" spans="1:18" s="14" customFormat="1" x14ac:dyDescent="0.25">
      <c r="A42" s="4"/>
      <c r="B42" s="6"/>
      <c r="C42" s="6"/>
      <c r="D42" s="6"/>
      <c r="E42" s="6"/>
      <c r="F42" s="6"/>
      <c r="G42" s="6"/>
      <c r="H42" s="6"/>
      <c r="I42" s="6"/>
      <c r="J42" s="6"/>
      <c r="K42" s="6"/>
      <c r="L42" s="6"/>
      <c r="M42" s="6"/>
      <c r="N42" s="6"/>
      <c r="O42" s="6"/>
      <c r="P42" s="6"/>
      <c r="Q42" s="6"/>
      <c r="R42" s="6"/>
    </row>
    <row r="43" spans="1:18" s="14" customFormat="1" x14ac:dyDescent="0.25">
      <c r="A43" s="4"/>
      <c r="B43" s="6"/>
      <c r="C43" s="6"/>
      <c r="D43" s="6"/>
      <c r="E43" s="6"/>
      <c r="F43" s="6"/>
      <c r="G43" s="6"/>
      <c r="H43" s="6"/>
      <c r="I43" s="6"/>
      <c r="J43" s="6"/>
      <c r="K43" s="6"/>
      <c r="L43" s="6"/>
      <c r="M43" s="6"/>
      <c r="N43" s="6"/>
      <c r="O43" s="6"/>
      <c r="P43" s="6"/>
      <c r="Q43" s="6"/>
      <c r="R43" s="6"/>
    </row>
    <row r="44" spans="1:18" s="14" customFormat="1" x14ac:dyDescent="0.25">
      <c r="A44" s="4"/>
      <c r="B44" s="6"/>
      <c r="C44" s="6"/>
      <c r="D44" s="6"/>
      <c r="E44" s="6"/>
      <c r="F44" s="6"/>
      <c r="G44" s="6"/>
      <c r="H44" s="6"/>
      <c r="I44" s="6"/>
      <c r="J44" s="6"/>
      <c r="K44" s="6"/>
      <c r="L44" s="6"/>
      <c r="M44" s="6"/>
      <c r="N44" s="6"/>
      <c r="O44" s="6"/>
      <c r="P44" s="6"/>
      <c r="Q44" s="6"/>
      <c r="R44" s="6"/>
    </row>
    <row r="45" spans="1:18" s="14" customFormat="1" x14ac:dyDescent="0.25">
      <c r="A45" s="4"/>
      <c r="B45" s="6"/>
      <c r="C45" s="6"/>
      <c r="D45" s="6"/>
      <c r="E45" s="6"/>
      <c r="F45" s="6"/>
      <c r="G45" s="6"/>
      <c r="H45" s="6"/>
      <c r="I45" s="6"/>
      <c r="J45" s="6"/>
      <c r="K45" s="6"/>
      <c r="L45" s="6"/>
      <c r="M45" s="6"/>
      <c r="N45" s="6"/>
      <c r="O45" s="6"/>
      <c r="P45" s="6"/>
      <c r="Q45" s="6"/>
      <c r="R45" s="6"/>
    </row>
    <row r="46" spans="1:18" s="14" customFormat="1" x14ac:dyDescent="0.25">
      <c r="A46" s="4"/>
      <c r="B46" s="6"/>
      <c r="C46" s="6"/>
      <c r="D46" s="6"/>
      <c r="E46" s="6"/>
      <c r="F46" s="6"/>
      <c r="G46" s="6"/>
      <c r="H46" s="6"/>
      <c r="I46" s="6"/>
      <c r="J46" s="6"/>
      <c r="K46" s="6"/>
      <c r="L46" s="6"/>
      <c r="M46" s="6"/>
      <c r="N46" s="6"/>
      <c r="O46" s="6"/>
      <c r="P46" s="6"/>
      <c r="Q46" s="6"/>
      <c r="R46" s="6"/>
    </row>
    <row r="47" spans="1:18" s="14" customFormat="1" x14ac:dyDescent="0.25">
      <c r="A47" s="4"/>
      <c r="B47" s="6"/>
      <c r="C47" s="6"/>
      <c r="D47" s="6"/>
      <c r="E47" s="6"/>
      <c r="F47" s="6"/>
      <c r="G47" s="6"/>
      <c r="H47" s="6"/>
      <c r="I47" s="6"/>
      <c r="J47" s="6"/>
      <c r="K47" s="6"/>
      <c r="L47" s="6"/>
      <c r="M47" s="6"/>
      <c r="N47" s="6"/>
      <c r="O47" s="6"/>
      <c r="P47" s="6"/>
      <c r="Q47" s="6"/>
      <c r="R47" s="6"/>
    </row>
    <row r="48" spans="1:18" s="14" customFormat="1" x14ac:dyDescent="0.25">
      <c r="A48" s="4"/>
      <c r="B48" s="6"/>
      <c r="C48" s="6"/>
      <c r="D48" s="6"/>
      <c r="E48" s="6"/>
      <c r="F48" s="6"/>
      <c r="G48" s="6"/>
      <c r="H48" s="6"/>
      <c r="I48" s="6"/>
      <c r="J48" s="6"/>
      <c r="K48" s="6"/>
      <c r="L48" s="6"/>
      <c r="M48" s="6"/>
      <c r="N48" s="6"/>
      <c r="O48" s="6"/>
      <c r="P48" s="6"/>
      <c r="Q48" s="6"/>
      <c r="R48" s="6"/>
    </row>
    <row r="49" spans="1:18" s="14" customFormat="1" x14ac:dyDescent="0.25">
      <c r="A49" s="4"/>
      <c r="B49" s="6"/>
      <c r="C49" s="6"/>
      <c r="D49" s="6"/>
      <c r="E49" s="6"/>
      <c r="F49" s="6"/>
      <c r="G49" s="6"/>
      <c r="H49" s="6"/>
      <c r="I49" s="6"/>
      <c r="J49" s="6"/>
      <c r="K49" s="6"/>
      <c r="L49" s="6"/>
      <c r="M49" s="6"/>
      <c r="N49" s="6"/>
      <c r="O49" s="6"/>
      <c r="P49" s="6"/>
      <c r="Q49" s="6"/>
      <c r="R49" s="6"/>
    </row>
    <row r="50" spans="1:18" s="14" customFormat="1" x14ac:dyDescent="0.25">
      <c r="A50" s="4"/>
      <c r="B50" s="6"/>
      <c r="C50" s="6"/>
      <c r="D50" s="6"/>
      <c r="E50" s="6"/>
      <c r="F50" s="6"/>
      <c r="G50" s="6"/>
      <c r="H50" s="6"/>
      <c r="I50" s="6"/>
      <c r="J50" s="6"/>
      <c r="K50" s="6"/>
      <c r="L50" s="6"/>
      <c r="M50" s="6"/>
      <c r="N50" s="6"/>
      <c r="O50" s="6"/>
      <c r="P50" s="6"/>
      <c r="Q50" s="6"/>
      <c r="R50" s="6"/>
    </row>
    <row r="51" spans="1:18" s="14" customFormat="1" x14ac:dyDescent="0.25">
      <c r="A51" s="4"/>
      <c r="B51" s="6"/>
      <c r="C51" s="6"/>
      <c r="D51" s="6"/>
      <c r="E51" s="6"/>
      <c r="F51" s="6"/>
      <c r="G51" s="6"/>
      <c r="H51" s="6"/>
      <c r="I51" s="6"/>
      <c r="J51" s="6"/>
      <c r="K51" s="6"/>
      <c r="L51" s="6"/>
      <c r="M51" s="6"/>
      <c r="N51" s="6"/>
      <c r="O51" s="6"/>
      <c r="P51" s="6"/>
      <c r="Q51" s="6"/>
      <c r="R51" s="6"/>
    </row>
    <row r="52" spans="1:18" s="14" customFormat="1" x14ac:dyDescent="0.25">
      <c r="A52" s="4"/>
      <c r="B52" s="6"/>
      <c r="C52" s="6"/>
      <c r="D52" s="6"/>
      <c r="E52" s="6"/>
      <c r="F52" s="6"/>
      <c r="G52" s="6"/>
      <c r="H52" s="6"/>
      <c r="I52" s="6"/>
      <c r="J52" s="6"/>
      <c r="K52" s="6"/>
      <c r="L52" s="6"/>
      <c r="M52" s="6"/>
      <c r="N52" s="6"/>
      <c r="O52" s="6"/>
      <c r="P52" s="6"/>
      <c r="Q52" s="6"/>
      <c r="R52" s="6"/>
    </row>
    <row r="53" spans="1:18" s="14" customFormat="1" x14ac:dyDescent="0.25">
      <c r="A53" s="4"/>
      <c r="B53" s="6"/>
      <c r="C53" s="6"/>
      <c r="D53" s="6"/>
      <c r="E53" s="6"/>
      <c r="F53" s="6"/>
      <c r="G53" s="6"/>
      <c r="H53" s="6"/>
      <c r="I53" s="6"/>
      <c r="J53" s="6"/>
      <c r="K53" s="6"/>
      <c r="L53" s="6"/>
      <c r="M53" s="6"/>
      <c r="N53" s="6"/>
      <c r="O53" s="6"/>
      <c r="P53" s="6"/>
      <c r="Q53" s="6"/>
      <c r="R53" s="6"/>
    </row>
    <row r="54" spans="1:18" s="14" customFormat="1" x14ac:dyDescent="0.25">
      <c r="A54" s="4"/>
      <c r="B54" s="6"/>
      <c r="C54" s="6"/>
      <c r="D54" s="6"/>
      <c r="E54" s="6"/>
      <c r="F54" s="6"/>
      <c r="G54" s="6"/>
      <c r="H54" s="6"/>
      <c r="I54" s="6"/>
      <c r="J54" s="6"/>
      <c r="K54" s="6"/>
      <c r="L54" s="6"/>
      <c r="M54" s="6"/>
      <c r="N54" s="6"/>
      <c r="O54" s="6"/>
      <c r="P54" s="6"/>
      <c r="Q54" s="6"/>
      <c r="R54" s="6"/>
    </row>
    <row r="55" spans="1:18" s="14" customFormat="1" x14ac:dyDescent="0.25">
      <c r="A55" s="4"/>
      <c r="B55" s="6"/>
      <c r="C55" s="6"/>
      <c r="D55" s="6"/>
      <c r="E55" s="6"/>
      <c r="F55" s="6"/>
      <c r="G55" s="6"/>
      <c r="H55" s="6"/>
      <c r="I55" s="6"/>
      <c r="J55" s="6"/>
      <c r="K55" s="6"/>
      <c r="L55" s="6"/>
      <c r="M55" s="6"/>
      <c r="N55" s="6"/>
      <c r="O55" s="6"/>
      <c r="P55" s="6"/>
      <c r="Q55" s="6"/>
      <c r="R55" s="6"/>
    </row>
    <row r="56" spans="1:18" s="14" customFormat="1" x14ac:dyDescent="0.25">
      <c r="A56" s="4"/>
      <c r="B56" s="6"/>
      <c r="C56" s="6"/>
      <c r="D56" s="6"/>
      <c r="E56" s="6"/>
      <c r="F56" s="6"/>
      <c r="G56" s="6"/>
      <c r="H56" s="6"/>
      <c r="I56" s="6"/>
      <c r="J56" s="6"/>
      <c r="K56" s="6"/>
      <c r="L56" s="6"/>
      <c r="M56" s="6"/>
      <c r="N56" s="6"/>
      <c r="O56" s="6"/>
      <c r="P56" s="6"/>
      <c r="Q56" s="6"/>
      <c r="R56" s="6"/>
    </row>
  </sheetData>
  <mergeCells count="206">
    <mergeCell ref="R33:R36"/>
    <mergeCell ref="Q8:Q10"/>
    <mergeCell ref="N8:N10"/>
    <mergeCell ref="F24:F25"/>
    <mergeCell ref="R27:R29"/>
    <mergeCell ref="N17:N18"/>
    <mergeCell ref="O17:O18"/>
    <mergeCell ref="R24:R26"/>
    <mergeCell ref="H24:H25"/>
    <mergeCell ref="I24:I25"/>
    <mergeCell ref="J24:J25"/>
    <mergeCell ref="K24:K26"/>
    <mergeCell ref="N22:N23"/>
    <mergeCell ref="O22:O23"/>
    <mergeCell ref="P22:P23"/>
    <mergeCell ref="R22:R23"/>
    <mergeCell ref="K17:K18"/>
    <mergeCell ref="L17:L18"/>
    <mergeCell ref="O19:O21"/>
    <mergeCell ref="P19:P21"/>
    <mergeCell ref="R14:R15"/>
    <mergeCell ref="O8:O10"/>
    <mergeCell ref="P8:P10"/>
    <mergeCell ref="R8:R10"/>
    <mergeCell ref="R11:R13"/>
    <mergeCell ref="F19:F21"/>
    <mergeCell ref="G19:G21"/>
    <mergeCell ref="M19:M21"/>
    <mergeCell ref="N19:N21"/>
    <mergeCell ref="L11:L13"/>
    <mergeCell ref="M11:M13"/>
    <mergeCell ref="K11:K13"/>
    <mergeCell ref="F11:F12"/>
    <mergeCell ref="N11:N13"/>
    <mergeCell ref="Q11:Q13"/>
    <mergeCell ref="P11:P13"/>
    <mergeCell ref="O11:O13"/>
    <mergeCell ref="F14:F15"/>
    <mergeCell ref="G14:G15"/>
    <mergeCell ref="H14:H15"/>
    <mergeCell ref="I14:I15"/>
    <mergeCell ref="J14:J15"/>
    <mergeCell ref="K14:K15"/>
    <mergeCell ref="Q14:Q15"/>
    <mergeCell ref="P14:P15"/>
    <mergeCell ref="Q16:Q18"/>
    <mergeCell ref="H17:H18"/>
    <mergeCell ref="I17:I18"/>
    <mergeCell ref="R37:R40"/>
    <mergeCell ref="R16:R18"/>
    <mergeCell ref="M16:M18"/>
    <mergeCell ref="Q22:Q23"/>
    <mergeCell ref="L24:L26"/>
    <mergeCell ref="O37:O39"/>
    <mergeCell ref="M37:M40"/>
    <mergeCell ref="P37:P40"/>
    <mergeCell ref="Q37:Q40"/>
    <mergeCell ref="P27:P29"/>
    <mergeCell ref="Q27:Q29"/>
    <mergeCell ref="P30:P32"/>
    <mergeCell ref="Q30:Q32"/>
    <mergeCell ref="R30:R32"/>
    <mergeCell ref="N24:N26"/>
    <mergeCell ref="O24:O26"/>
    <mergeCell ref="P24:P26"/>
    <mergeCell ref="Q24:Q26"/>
    <mergeCell ref="R19:R21"/>
    <mergeCell ref="L22:L23"/>
    <mergeCell ref="M22:M23"/>
    <mergeCell ref="M24:M32"/>
    <mergeCell ref="L37:L40"/>
    <mergeCell ref="Q33:Q36"/>
    <mergeCell ref="N37:N39"/>
    <mergeCell ref="D19:D21"/>
    <mergeCell ref="A30:A32"/>
    <mergeCell ref="A24:A26"/>
    <mergeCell ref="B27:B29"/>
    <mergeCell ref="A27:A29"/>
    <mergeCell ref="D27:D29"/>
    <mergeCell ref="E27:E29"/>
    <mergeCell ref="F27:F29"/>
    <mergeCell ref="G27:G29"/>
    <mergeCell ref="H27:H29"/>
    <mergeCell ref="J27:J29"/>
    <mergeCell ref="K27:K29"/>
    <mergeCell ref="L27:L29"/>
    <mergeCell ref="N27:N29"/>
    <mergeCell ref="A33:A36"/>
    <mergeCell ref="B22:B23"/>
    <mergeCell ref="A22:A23"/>
    <mergeCell ref="D22:D23"/>
    <mergeCell ref="A19:A21"/>
    <mergeCell ref="B24:B26"/>
    <mergeCell ref="A37:A41"/>
    <mergeCell ref="D37:D41"/>
    <mergeCell ref="E40:E41"/>
    <mergeCell ref="N30:N32"/>
    <mergeCell ref="O30:O32"/>
    <mergeCell ref="H19:H21"/>
    <mergeCell ref="I19:I21"/>
    <mergeCell ref="E30:E32"/>
    <mergeCell ref="F30:F32"/>
    <mergeCell ref="A8:A10"/>
    <mergeCell ref="D5:D7"/>
    <mergeCell ref="A5:A7"/>
    <mergeCell ref="A14:A15"/>
    <mergeCell ref="A11:A13"/>
    <mergeCell ref="D14:D15"/>
    <mergeCell ref="E14:E15"/>
    <mergeCell ref="D16:D18"/>
    <mergeCell ref="A16:A18"/>
    <mergeCell ref="G11:G12"/>
    <mergeCell ref="H11:H12"/>
    <mergeCell ref="I11:I12"/>
    <mergeCell ref="J11:J12"/>
    <mergeCell ref="N14:N15"/>
    <mergeCell ref="B17:B18"/>
    <mergeCell ref="E17:E18"/>
    <mergeCell ref="F17:F18"/>
    <mergeCell ref="G17:G18"/>
    <mergeCell ref="B11:B13"/>
    <mergeCell ref="D11:D13"/>
    <mergeCell ref="E11:E12"/>
    <mergeCell ref="B8:B10"/>
    <mergeCell ref="K5:K7"/>
    <mergeCell ref="L5:L7"/>
    <mergeCell ref="M5:M7"/>
    <mergeCell ref="B5:B6"/>
    <mergeCell ref="E5:E6"/>
    <mergeCell ref="F5:F6"/>
    <mergeCell ref="G5:G6"/>
    <mergeCell ref="H5:H6"/>
    <mergeCell ref="I5:I6"/>
    <mergeCell ref="J5:J6"/>
    <mergeCell ref="E8:E9"/>
    <mergeCell ref="F8:F9"/>
    <mergeCell ref="G8:G9"/>
    <mergeCell ref="H8:H9"/>
    <mergeCell ref="I8:I9"/>
    <mergeCell ref="J8:J9"/>
    <mergeCell ref="L8:L9"/>
    <mergeCell ref="D8:D10"/>
    <mergeCell ref="K8:K10"/>
    <mergeCell ref="R5:R7"/>
    <mergeCell ref="F2:L2"/>
    <mergeCell ref="M2:M3"/>
    <mergeCell ref="N2:P2"/>
    <mergeCell ref="C2:C3"/>
    <mergeCell ref="A1:R1"/>
    <mergeCell ref="A2:A3"/>
    <mergeCell ref="B2:B3"/>
    <mergeCell ref="D2:D3"/>
    <mergeCell ref="Q2:Q3"/>
    <mergeCell ref="E2:E3"/>
    <mergeCell ref="O5:O7"/>
    <mergeCell ref="P5:P7"/>
    <mergeCell ref="N5:N7"/>
    <mergeCell ref="I27:I29"/>
    <mergeCell ref="E22:E23"/>
    <mergeCell ref="F22:F23"/>
    <mergeCell ref="G22:G23"/>
    <mergeCell ref="H22:H23"/>
    <mergeCell ref="I22:I23"/>
    <mergeCell ref="J22:J23"/>
    <mergeCell ref="K22:K23"/>
    <mergeCell ref="Q5:Q7"/>
    <mergeCell ref="Q19:Q21"/>
    <mergeCell ref="O14:O15"/>
    <mergeCell ref="P16:P18"/>
    <mergeCell ref="G24:G25"/>
    <mergeCell ref="E24:E26"/>
    <mergeCell ref="M8:M10"/>
    <mergeCell ref="J17:J18"/>
    <mergeCell ref="J37:J39"/>
    <mergeCell ref="K37:K39"/>
    <mergeCell ref="M33:M36"/>
    <mergeCell ref="D30:D32"/>
    <mergeCell ref="J30:J32"/>
    <mergeCell ref="K30:K32"/>
    <mergeCell ref="L30:L32"/>
    <mergeCell ref="E37:E39"/>
    <mergeCell ref="F37:F39"/>
    <mergeCell ref="B14:B15"/>
    <mergeCell ref="B30:B32"/>
    <mergeCell ref="B19:B21"/>
    <mergeCell ref="F40:F41"/>
    <mergeCell ref="G40:G41"/>
    <mergeCell ref="H40:H41"/>
    <mergeCell ref="D24:D26"/>
    <mergeCell ref="O27:O29"/>
    <mergeCell ref="E19:E20"/>
    <mergeCell ref="G30:G32"/>
    <mergeCell ref="H30:H32"/>
    <mergeCell ref="I30:I32"/>
    <mergeCell ref="L14:L15"/>
    <mergeCell ref="M14:M15"/>
    <mergeCell ref="J19:J21"/>
    <mergeCell ref="K19:K21"/>
    <mergeCell ref="L19:L21"/>
    <mergeCell ref="D33:D36"/>
    <mergeCell ref="E33:E35"/>
    <mergeCell ref="C40:C41"/>
    <mergeCell ref="B40:B41"/>
    <mergeCell ref="G37:G39"/>
    <mergeCell ref="H37:H39"/>
    <mergeCell ref="I37:I39"/>
  </mergeCells>
  <dataValidations count="1">
    <dataValidation type="list" allowBlank="1" showInputMessage="1" showErrorMessage="1" sqref="I40 I42:I56 I19:I20 I30:I37 I7:I14 I22 I24 I16:I17 I5 I26:I28" xr:uid="{466578E0-E40F-4253-BA41-24E5CE584370}">
      <formula1>"Diario, Semanal, Quincenal, Cada 3 semanas, Mensual, Bimestral, Trimestral, Cuatrimestral, Semestral, Anual, Otra periodicidad (indicar en Comentarios)"</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A5D5A1FF-4D59-416E-A50D-391BB98A4BCD}">
          <x14:formula1>
            <xm:f>'08. Res'!$D$5:$D$1048576</xm:f>
          </x14:formula1>
          <xm:sqref>C5:C40 C42:C56</xm:sqref>
        </x14:dataValidation>
        <x14:dataValidation type="list" allowBlank="1" showInputMessage="1" showErrorMessage="1" xr:uid="{6696013A-3D4D-412A-B772-A545BE52C8C1}">
          <x14:formula1>
            <xm:f>'05. MP'!$C$5:$C$1048576</xm:f>
          </x14:formula1>
          <xm:sqref>B11:B12 B14 B30:B31 B19:B20 B7:B9 B22 B24:B25 B27:B28 B16:B17 B5 B33:B40 B42:B56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7C87A-D11C-498E-A3F3-1DCDF2D44CD4}">
  <sheetPr>
    <tabColor rgb="FF00B050"/>
  </sheetPr>
  <dimension ref="A1:I58"/>
  <sheetViews>
    <sheetView showGridLines="0" zoomScale="90" zoomScaleNormal="90" workbookViewId="0"/>
  </sheetViews>
  <sheetFormatPr baseColWidth="10" defaultColWidth="0" defaultRowHeight="15.75" zeroHeight="1" x14ac:dyDescent="0.25"/>
  <cols>
    <col min="1" max="1" width="2.7109375" style="37" customWidth="1"/>
    <col min="2" max="2" width="50.7109375" style="37" customWidth="1"/>
    <col min="3" max="6" width="30.7109375" style="37" customWidth="1"/>
    <col min="7" max="7" width="2.7109375" style="37" customWidth="1"/>
    <col min="8" max="8" width="100.7109375" style="37" customWidth="1"/>
    <col min="9" max="9" width="2.7109375" style="37" customWidth="1"/>
    <col min="10" max="16384" width="11.5703125" style="37" hidden="1"/>
  </cols>
  <sheetData>
    <row r="1" spans="1:9" x14ac:dyDescent="0.25">
      <c r="A1" s="220"/>
      <c r="B1" s="220"/>
      <c r="C1" s="220"/>
      <c r="D1" s="220"/>
      <c r="E1" s="220"/>
      <c r="F1" s="220"/>
      <c r="G1" s="220"/>
      <c r="H1" s="220"/>
      <c r="I1" s="220"/>
    </row>
    <row r="2" spans="1:9" ht="30" customHeight="1" x14ac:dyDescent="0.25">
      <c r="A2" s="220"/>
      <c r="B2" s="637" t="s">
        <v>1072</v>
      </c>
      <c r="C2" s="637"/>
      <c r="D2" s="637"/>
      <c r="E2" s="637"/>
      <c r="F2" s="637"/>
      <c r="G2" s="220"/>
      <c r="H2" s="215" t="s">
        <v>1073</v>
      </c>
      <c r="I2" s="220"/>
    </row>
    <row r="3" spans="1:9" ht="22.15" customHeight="1" x14ac:dyDescent="0.25">
      <c r="A3" s="220"/>
      <c r="B3" s="638" t="s">
        <v>700</v>
      </c>
      <c r="C3" s="638"/>
      <c r="D3" s="638"/>
      <c r="E3" s="638"/>
      <c r="F3" s="638"/>
      <c r="G3" s="220"/>
      <c r="H3" s="220"/>
      <c r="I3" s="220"/>
    </row>
    <row r="4" spans="1:9" ht="24.6" customHeight="1" x14ac:dyDescent="0.25">
      <c r="A4" s="220"/>
      <c r="B4" s="565" t="str">
        <f>'Conf.'!$AZ$4</f>
        <v>45 - Prevención y atención del embarazo adolescente y las uniones tempranas</v>
      </c>
      <c r="C4" s="565"/>
      <c r="D4" s="565"/>
      <c r="E4" s="565"/>
      <c r="F4" s="565"/>
      <c r="G4" s="220"/>
      <c r="H4" s="221" t="s">
        <v>701</v>
      </c>
      <c r="I4" s="220"/>
    </row>
    <row r="5" spans="1:9" ht="24.6" customHeight="1" x14ac:dyDescent="0.25">
      <c r="A5" s="220"/>
      <c r="B5" s="639" t="s">
        <v>1074</v>
      </c>
      <c r="C5" s="639"/>
      <c r="D5" s="639"/>
      <c r="E5" s="639"/>
      <c r="F5" s="639"/>
      <c r="G5" s="220"/>
      <c r="H5" s="221" t="s">
        <v>1075</v>
      </c>
      <c r="I5" s="220"/>
    </row>
    <row r="6" spans="1:9" ht="6" customHeight="1" x14ac:dyDescent="0.25"/>
    <row r="7" spans="1:9" ht="30" customHeight="1" x14ac:dyDescent="0.25">
      <c r="A7" s="220"/>
      <c r="B7" s="634" t="s">
        <v>1076</v>
      </c>
      <c r="C7" s="635"/>
      <c r="D7" s="635"/>
      <c r="E7" s="635"/>
      <c r="F7" s="636"/>
      <c r="G7" s="220"/>
      <c r="H7" s="216" t="s">
        <v>1</v>
      </c>
      <c r="I7" s="220"/>
    </row>
    <row r="8" spans="1:9" ht="131.25" customHeight="1" x14ac:dyDescent="0.25">
      <c r="A8" s="220"/>
      <c r="B8" s="217" t="s">
        <v>1077</v>
      </c>
      <c r="C8" s="640" t="s">
        <v>1078</v>
      </c>
      <c r="D8" s="640"/>
      <c r="E8" s="640"/>
      <c r="F8" s="640"/>
      <c r="G8" s="220"/>
      <c r="H8" s="221" t="s">
        <v>1079</v>
      </c>
      <c r="I8" s="220"/>
    </row>
    <row r="9" spans="1:9" ht="30" customHeight="1" x14ac:dyDescent="0.25">
      <c r="A9" s="220"/>
      <c r="B9" s="634" t="s">
        <v>702</v>
      </c>
      <c r="C9" s="635"/>
      <c r="D9" s="635"/>
      <c r="E9" s="635"/>
      <c r="F9" s="636"/>
      <c r="G9" s="220"/>
      <c r="H9" s="216" t="s">
        <v>1</v>
      </c>
      <c r="I9" s="220"/>
    </row>
    <row r="10" spans="1:9" ht="50.1" customHeight="1" x14ac:dyDescent="0.25">
      <c r="A10" s="220"/>
      <c r="B10" s="218" t="s">
        <v>703</v>
      </c>
      <c r="C10" s="641" t="s">
        <v>1080</v>
      </c>
      <c r="D10" s="642"/>
      <c r="E10" s="642"/>
      <c r="F10" s="643"/>
      <c r="G10" s="220"/>
      <c r="H10" s="221" t="s">
        <v>705</v>
      </c>
      <c r="I10" s="220"/>
    </row>
    <row r="11" spans="1:9" ht="50.1" customHeight="1" x14ac:dyDescent="0.25">
      <c r="A11" s="220"/>
      <c r="B11" s="217" t="s">
        <v>706</v>
      </c>
      <c r="C11" s="640" t="s">
        <v>1081</v>
      </c>
      <c r="D11" s="640"/>
      <c r="E11" s="640"/>
      <c r="F11" s="640"/>
      <c r="G11" s="220"/>
      <c r="H11" s="221" t="s">
        <v>708</v>
      </c>
      <c r="I11" s="220"/>
    </row>
    <row r="12" spans="1:9" ht="50.1" customHeight="1" x14ac:dyDescent="0.25">
      <c r="A12" s="220"/>
      <c r="B12" s="217" t="s">
        <v>709</v>
      </c>
      <c r="C12" s="644" t="s">
        <v>710</v>
      </c>
      <c r="D12" s="645"/>
      <c r="E12" s="645"/>
      <c r="F12" s="646"/>
      <c r="G12" s="220"/>
      <c r="H12" s="221" t="s">
        <v>711</v>
      </c>
      <c r="I12" s="220"/>
    </row>
    <row r="13" spans="1:9" ht="50.1" customHeight="1" x14ac:dyDescent="0.25">
      <c r="A13" s="220"/>
      <c r="B13" s="218" t="s">
        <v>712</v>
      </c>
      <c r="C13" s="644" t="s">
        <v>1082</v>
      </c>
      <c r="D13" s="645"/>
      <c r="E13" s="645"/>
      <c r="F13" s="646"/>
      <c r="G13" s="220"/>
      <c r="H13" s="221" t="s">
        <v>714</v>
      </c>
      <c r="I13" s="220"/>
    </row>
    <row r="14" spans="1:9" ht="30" customHeight="1" x14ac:dyDescent="0.25">
      <c r="A14" s="220"/>
      <c r="B14" s="634" t="s">
        <v>715</v>
      </c>
      <c r="C14" s="635"/>
      <c r="D14" s="635"/>
      <c r="E14" s="635"/>
      <c r="F14" s="636"/>
      <c r="G14" s="220"/>
      <c r="H14" s="220"/>
      <c r="I14" s="220"/>
    </row>
    <row r="15" spans="1:9" ht="49.9" customHeight="1" x14ac:dyDescent="0.25">
      <c r="A15" s="220"/>
      <c r="B15" s="217" t="s">
        <v>716</v>
      </c>
      <c r="C15" s="651" t="s">
        <v>920</v>
      </c>
      <c r="D15" s="652"/>
      <c r="E15" s="652"/>
      <c r="F15" s="652"/>
      <c r="G15" s="220"/>
      <c r="H15" s="221" t="s">
        <v>717</v>
      </c>
      <c r="I15" s="220"/>
    </row>
    <row r="16" spans="1:9" ht="49.9" customHeight="1" x14ac:dyDescent="0.25">
      <c r="A16" s="220"/>
      <c r="B16" s="217" t="s">
        <v>718</v>
      </c>
      <c r="C16" s="640" t="s">
        <v>1083</v>
      </c>
      <c r="D16" s="640"/>
      <c r="E16" s="640"/>
      <c r="F16" s="640"/>
      <c r="G16" s="220"/>
      <c r="H16" s="221" t="s">
        <v>720</v>
      </c>
      <c r="I16" s="220"/>
    </row>
    <row r="17" spans="1:9" ht="49.9" customHeight="1" x14ac:dyDescent="0.25">
      <c r="A17" s="220"/>
      <c r="B17" s="217" t="s">
        <v>721</v>
      </c>
      <c r="C17" s="653" t="s">
        <v>1084</v>
      </c>
      <c r="D17" s="653"/>
      <c r="E17" s="653"/>
      <c r="F17" s="653"/>
      <c r="G17" s="220"/>
      <c r="H17" s="221" t="s">
        <v>723</v>
      </c>
      <c r="I17" s="220"/>
    </row>
    <row r="18" spans="1:9" ht="49.9" customHeight="1" x14ac:dyDescent="0.25">
      <c r="A18" s="220"/>
      <c r="B18" s="217" t="s">
        <v>724</v>
      </c>
      <c r="C18" s="653" t="s">
        <v>1085</v>
      </c>
      <c r="D18" s="653"/>
      <c r="E18" s="653"/>
      <c r="F18" s="653"/>
      <c r="G18" s="220"/>
      <c r="H18" s="221" t="s">
        <v>726</v>
      </c>
      <c r="I18" s="220"/>
    </row>
    <row r="19" spans="1:9" ht="49.9" customHeight="1" x14ac:dyDescent="0.25">
      <c r="A19" s="220"/>
      <c r="B19" s="217" t="s">
        <v>727</v>
      </c>
      <c r="C19" s="654" t="s">
        <v>895</v>
      </c>
      <c r="D19" s="654"/>
      <c r="E19" s="654"/>
      <c r="F19" s="654"/>
      <c r="G19" s="220"/>
      <c r="H19" s="221" t="s">
        <v>729</v>
      </c>
      <c r="I19" s="220"/>
    </row>
    <row r="20" spans="1:9" ht="49.9" customHeight="1" x14ac:dyDescent="0.25">
      <c r="A20" s="220"/>
      <c r="B20" s="217" t="s">
        <v>730</v>
      </c>
      <c r="C20" s="654" t="s">
        <v>731</v>
      </c>
      <c r="D20" s="654"/>
      <c r="E20" s="654"/>
      <c r="F20" s="654"/>
      <c r="G20" s="220"/>
      <c r="H20" s="221" t="s">
        <v>732</v>
      </c>
      <c r="I20" s="220"/>
    </row>
    <row r="21" spans="1:9" ht="49.9" customHeight="1" x14ac:dyDescent="0.25">
      <c r="A21" s="220"/>
      <c r="B21" s="217" t="s">
        <v>733</v>
      </c>
      <c r="C21" s="654" t="s">
        <v>1086</v>
      </c>
      <c r="D21" s="654"/>
      <c r="E21" s="654"/>
      <c r="F21" s="654"/>
      <c r="G21" s="220"/>
      <c r="H21" s="221" t="s">
        <v>735</v>
      </c>
      <c r="I21" s="220"/>
    </row>
    <row r="22" spans="1:9" ht="49.9" customHeight="1" x14ac:dyDescent="0.25">
      <c r="A22" s="220"/>
      <c r="B22" s="217" t="s">
        <v>736</v>
      </c>
      <c r="C22" s="654" t="s">
        <v>1087</v>
      </c>
      <c r="D22" s="654"/>
      <c r="E22" s="654"/>
      <c r="F22" s="654"/>
      <c r="G22" s="220"/>
      <c r="H22" s="221" t="s">
        <v>738</v>
      </c>
      <c r="I22" s="220"/>
    </row>
    <row r="23" spans="1:9" ht="49.9" customHeight="1" x14ac:dyDescent="0.25">
      <c r="A23" s="220"/>
      <c r="B23" s="217" t="s">
        <v>739</v>
      </c>
      <c r="C23" s="654" t="s">
        <v>804</v>
      </c>
      <c r="D23" s="654"/>
      <c r="E23" s="654"/>
      <c r="F23" s="654"/>
      <c r="G23" s="220"/>
      <c r="H23" s="221" t="s">
        <v>741</v>
      </c>
      <c r="I23" s="220"/>
    </row>
    <row r="24" spans="1:9" ht="49.9" customHeight="1" x14ac:dyDescent="0.25">
      <c r="A24" s="220"/>
      <c r="B24" s="217" t="s">
        <v>742</v>
      </c>
      <c r="C24" s="575" t="s">
        <v>805</v>
      </c>
      <c r="D24" s="575"/>
      <c r="E24" s="575"/>
      <c r="F24" s="575"/>
      <c r="G24" s="220"/>
      <c r="H24" s="221" t="s">
        <v>1088</v>
      </c>
      <c r="I24" s="220"/>
    </row>
    <row r="25" spans="1:9" ht="30" customHeight="1" x14ac:dyDescent="0.25">
      <c r="A25" s="220"/>
      <c r="B25" s="634" t="s">
        <v>745</v>
      </c>
      <c r="C25" s="635"/>
      <c r="D25" s="635"/>
      <c r="E25" s="635"/>
      <c r="F25" s="636"/>
      <c r="G25" s="220"/>
      <c r="H25" s="220"/>
      <c r="I25" s="220"/>
    </row>
    <row r="26" spans="1:9" ht="30" customHeight="1" x14ac:dyDescent="0.25">
      <c r="A26" s="220"/>
      <c r="B26" s="647" t="s">
        <v>746</v>
      </c>
      <c r="C26" s="214" t="s">
        <v>747</v>
      </c>
      <c r="D26" s="214" t="s">
        <v>748</v>
      </c>
      <c r="E26" s="649" t="s">
        <v>749</v>
      </c>
      <c r="F26" s="650"/>
      <c r="G26" s="220"/>
      <c r="H26" s="655" t="s">
        <v>750</v>
      </c>
      <c r="I26" s="220"/>
    </row>
    <row r="27" spans="1:9" ht="49.9" customHeight="1" x14ac:dyDescent="0.25">
      <c r="A27" s="220"/>
      <c r="B27" s="648"/>
      <c r="C27" s="222">
        <v>14976</v>
      </c>
      <c r="D27" s="223">
        <v>2024</v>
      </c>
      <c r="E27" s="658" t="s">
        <v>1089</v>
      </c>
      <c r="F27" s="659"/>
      <c r="G27" s="220"/>
      <c r="H27" s="656"/>
      <c r="I27" s="220"/>
    </row>
    <row r="28" spans="1:9" ht="49.9" customHeight="1" x14ac:dyDescent="0.25">
      <c r="A28" s="220"/>
      <c r="B28" s="217" t="s">
        <v>752</v>
      </c>
      <c r="C28" s="658" t="s">
        <v>1090</v>
      </c>
      <c r="D28" s="660"/>
      <c r="E28" s="660"/>
      <c r="F28" s="659"/>
      <c r="G28" s="220"/>
      <c r="H28" s="221" t="s">
        <v>754</v>
      </c>
      <c r="I28" s="220"/>
    </row>
    <row r="29" spans="1:9" ht="30" customHeight="1" x14ac:dyDescent="0.25">
      <c r="A29" s="220"/>
      <c r="B29" s="647" t="s">
        <v>755</v>
      </c>
      <c r="C29" s="649" t="s">
        <v>747</v>
      </c>
      <c r="D29" s="650"/>
      <c r="E29" s="649" t="s">
        <v>748</v>
      </c>
      <c r="F29" s="650"/>
      <c r="G29" s="220"/>
      <c r="H29" s="655" t="s">
        <v>756</v>
      </c>
      <c r="I29" s="220"/>
    </row>
    <row r="30" spans="1:9" ht="49.9" customHeight="1" x14ac:dyDescent="0.25">
      <c r="A30" s="220"/>
      <c r="B30" s="648"/>
      <c r="C30" s="663">
        <v>6500</v>
      </c>
      <c r="D30" s="664"/>
      <c r="E30" s="658">
        <v>2026</v>
      </c>
      <c r="F30" s="659"/>
      <c r="G30" s="220"/>
      <c r="H30" s="656"/>
      <c r="I30" s="220"/>
    </row>
    <row r="31" spans="1:9" ht="50.1" customHeight="1" x14ac:dyDescent="0.25">
      <c r="A31" s="220"/>
      <c r="B31" s="217" t="s">
        <v>1091</v>
      </c>
      <c r="C31" s="657" t="s">
        <v>1092</v>
      </c>
      <c r="D31" s="657"/>
      <c r="E31" s="657"/>
      <c r="F31" s="657"/>
      <c r="G31" s="220"/>
      <c r="H31" s="221" t="s">
        <v>1093</v>
      </c>
      <c r="I31" s="220"/>
    </row>
    <row r="32" spans="1:9" ht="30" customHeight="1" x14ac:dyDescent="0.25">
      <c r="A32" s="220"/>
      <c r="B32" s="634" t="s">
        <v>757</v>
      </c>
      <c r="C32" s="635"/>
      <c r="D32" s="635"/>
      <c r="E32" s="635"/>
      <c r="F32" s="635"/>
      <c r="G32" s="220"/>
      <c r="H32" s="220"/>
      <c r="I32" s="220"/>
    </row>
    <row r="33" spans="1:9" ht="30" customHeight="1" x14ac:dyDescent="0.25">
      <c r="A33" s="220"/>
      <c r="B33" s="661" t="s">
        <v>758</v>
      </c>
      <c r="C33" s="662" t="s">
        <v>759</v>
      </c>
      <c r="D33" s="662"/>
      <c r="E33" s="662" t="s">
        <v>760</v>
      </c>
      <c r="F33" s="662"/>
      <c r="G33" s="220"/>
      <c r="H33" s="655" t="s">
        <v>761</v>
      </c>
      <c r="I33" s="220"/>
    </row>
    <row r="34" spans="1:9" ht="49.9" customHeight="1" x14ac:dyDescent="0.25">
      <c r="A34" s="220"/>
      <c r="B34" s="661"/>
      <c r="C34" s="657" t="s">
        <v>1094</v>
      </c>
      <c r="D34" s="657"/>
      <c r="E34" s="657"/>
      <c r="F34" s="657"/>
      <c r="G34" s="220"/>
      <c r="H34" s="656"/>
      <c r="I34" s="220"/>
    </row>
    <row r="35" spans="1:9" ht="30" customHeight="1" x14ac:dyDescent="0.25">
      <c r="A35" s="220"/>
      <c r="B35" s="661" t="s">
        <v>764</v>
      </c>
      <c r="C35" s="662" t="s">
        <v>759</v>
      </c>
      <c r="D35" s="662"/>
      <c r="E35" s="662" t="s">
        <v>760</v>
      </c>
      <c r="F35" s="662"/>
      <c r="G35" s="220"/>
      <c r="H35" s="655" t="s">
        <v>765</v>
      </c>
      <c r="I35" s="220"/>
    </row>
    <row r="36" spans="1:9" ht="50.1" customHeight="1" x14ac:dyDescent="0.25">
      <c r="A36" s="220"/>
      <c r="B36" s="661"/>
      <c r="C36" s="657" t="s">
        <v>1095</v>
      </c>
      <c r="D36" s="657"/>
      <c r="E36" s="657"/>
      <c r="F36" s="657"/>
      <c r="G36" s="220"/>
      <c r="H36" s="656"/>
      <c r="I36" s="220"/>
    </row>
    <row r="37" spans="1:9" ht="30" customHeight="1" x14ac:dyDescent="0.25">
      <c r="A37" s="220"/>
      <c r="B37" s="661" t="s">
        <v>768</v>
      </c>
      <c r="C37" s="662" t="s">
        <v>759</v>
      </c>
      <c r="D37" s="662"/>
      <c r="E37" s="662" t="s">
        <v>760</v>
      </c>
      <c r="F37" s="662"/>
      <c r="G37" s="220"/>
      <c r="H37" s="655" t="s">
        <v>769</v>
      </c>
      <c r="I37" s="220"/>
    </row>
    <row r="38" spans="1:9" ht="49.9" customHeight="1" x14ac:dyDescent="0.25">
      <c r="A38" s="220"/>
      <c r="B38" s="661"/>
      <c r="C38" s="657" t="s">
        <v>1096</v>
      </c>
      <c r="D38" s="657"/>
      <c r="E38" s="657"/>
      <c r="F38" s="657"/>
      <c r="G38" s="220"/>
      <c r="H38" s="656"/>
      <c r="I38" s="220"/>
    </row>
    <row r="39" spans="1:9" ht="30" customHeight="1" x14ac:dyDescent="0.25">
      <c r="A39" s="220"/>
      <c r="B39" s="661" t="s">
        <v>772</v>
      </c>
      <c r="C39" s="662" t="s">
        <v>759</v>
      </c>
      <c r="D39" s="662"/>
      <c r="E39" s="662" t="s">
        <v>760</v>
      </c>
      <c r="F39" s="662"/>
      <c r="G39" s="220"/>
      <c r="H39" s="655" t="s">
        <v>773</v>
      </c>
      <c r="I39" s="220"/>
    </row>
    <row r="40" spans="1:9" ht="49.9" customHeight="1" x14ac:dyDescent="0.25">
      <c r="A40" s="220"/>
      <c r="B40" s="661"/>
      <c r="C40" s="657" t="s">
        <v>1097</v>
      </c>
      <c r="D40" s="657"/>
      <c r="E40" s="657"/>
      <c r="F40" s="657"/>
      <c r="G40" s="220"/>
      <c r="H40" s="656"/>
      <c r="I40" s="220"/>
    </row>
    <row r="41" spans="1:9" ht="30" customHeight="1" x14ac:dyDescent="0.25">
      <c r="A41" s="220"/>
      <c r="B41" s="661" t="s">
        <v>774</v>
      </c>
      <c r="C41" s="662" t="s">
        <v>759</v>
      </c>
      <c r="D41" s="662"/>
      <c r="E41" s="662" t="s">
        <v>760</v>
      </c>
      <c r="F41" s="662"/>
      <c r="G41" s="220"/>
      <c r="H41" s="655" t="s">
        <v>775</v>
      </c>
      <c r="I41" s="220"/>
    </row>
    <row r="42" spans="1:9" ht="49.9" customHeight="1" x14ac:dyDescent="0.25">
      <c r="A42" s="220"/>
      <c r="B42" s="661"/>
      <c r="C42" s="657" t="s">
        <v>805</v>
      </c>
      <c r="D42" s="657"/>
      <c r="E42" s="657"/>
      <c r="F42" s="657"/>
      <c r="G42" s="220"/>
      <c r="H42" s="656"/>
      <c r="I42" s="220"/>
    </row>
    <row r="43" spans="1:9" ht="30" customHeight="1" x14ac:dyDescent="0.25">
      <c r="A43" s="220"/>
      <c r="B43" s="668" t="s">
        <v>776</v>
      </c>
      <c r="C43" s="668"/>
      <c r="D43" s="668"/>
      <c r="E43" s="668"/>
      <c r="F43" s="668"/>
      <c r="G43" s="220"/>
      <c r="H43" s="220"/>
      <c r="I43" s="220"/>
    </row>
    <row r="44" spans="1:9" ht="100.15" customHeight="1" x14ac:dyDescent="0.25">
      <c r="A44" s="220"/>
      <c r="B44" s="217" t="s">
        <v>777</v>
      </c>
      <c r="C44" s="654"/>
      <c r="D44" s="654"/>
      <c r="E44" s="654"/>
      <c r="F44" s="654"/>
      <c r="G44" s="220"/>
      <c r="H44" s="221" t="s">
        <v>778</v>
      </c>
      <c r="I44" s="220"/>
    </row>
    <row r="45" spans="1:9" ht="30" customHeight="1" x14ac:dyDescent="0.25">
      <c r="A45" s="220"/>
      <c r="B45" s="668" t="s">
        <v>779</v>
      </c>
      <c r="C45" s="668"/>
      <c r="D45" s="668"/>
      <c r="E45" s="668"/>
      <c r="F45" s="668"/>
      <c r="G45" s="220"/>
      <c r="H45" s="220"/>
      <c r="I45" s="220"/>
    </row>
    <row r="46" spans="1:9" ht="100.15" customHeight="1" x14ac:dyDescent="0.25">
      <c r="A46" s="220"/>
      <c r="B46" s="654"/>
      <c r="C46" s="654"/>
      <c r="D46" s="654"/>
      <c r="E46" s="654"/>
      <c r="F46" s="654"/>
      <c r="G46" s="220"/>
      <c r="H46" s="220"/>
      <c r="I46" s="220"/>
    </row>
    <row r="47" spans="1:9" x14ac:dyDescent="0.25">
      <c r="A47" s="220"/>
      <c r="B47" s="220"/>
      <c r="C47" s="220"/>
      <c r="D47" s="220"/>
      <c r="E47" s="220"/>
      <c r="F47" s="220"/>
      <c r="G47" s="220"/>
      <c r="H47" s="220"/>
      <c r="I47" s="220"/>
    </row>
    <row r="48" spans="1:9" x14ac:dyDescent="0.25">
      <c r="A48" s="220"/>
      <c r="B48" s="220"/>
      <c r="C48" s="220"/>
      <c r="D48" s="220"/>
      <c r="E48" s="220"/>
      <c r="F48" s="220"/>
      <c r="G48" s="220"/>
      <c r="H48" s="220"/>
      <c r="I48" s="220"/>
    </row>
    <row r="49" spans="1:9" x14ac:dyDescent="0.25">
      <c r="A49" s="220"/>
      <c r="B49" s="220"/>
      <c r="C49" s="220"/>
      <c r="D49" s="220"/>
      <c r="E49" s="220"/>
      <c r="F49" s="220"/>
      <c r="G49" s="220"/>
      <c r="H49" s="220"/>
      <c r="I49" s="220"/>
    </row>
    <row r="50" spans="1:9" x14ac:dyDescent="0.25">
      <c r="A50" s="220"/>
      <c r="B50" s="220"/>
      <c r="C50" s="220"/>
      <c r="D50" s="220"/>
      <c r="E50" s="220"/>
      <c r="F50" s="220"/>
      <c r="G50" s="220"/>
      <c r="H50" s="220"/>
      <c r="I50" s="220"/>
    </row>
    <row r="51" spans="1:9" x14ac:dyDescent="0.25">
      <c r="A51" s="220"/>
      <c r="B51" s="220"/>
      <c r="C51" s="220"/>
      <c r="D51" s="220"/>
      <c r="E51" s="220"/>
      <c r="F51" s="220"/>
      <c r="G51" s="220"/>
      <c r="H51" s="220"/>
      <c r="I51" s="220"/>
    </row>
    <row r="52" spans="1:9" x14ac:dyDescent="0.25">
      <c r="A52" s="220"/>
      <c r="B52" s="220"/>
      <c r="C52" s="220"/>
      <c r="D52" s="220"/>
      <c r="E52" s="220"/>
      <c r="F52" s="220"/>
      <c r="G52" s="220"/>
      <c r="H52" s="665" t="s">
        <v>780</v>
      </c>
      <c r="I52" s="220"/>
    </row>
    <row r="53" spans="1:9" x14ac:dyDescent="0.25">
      <c r="A53" s="220"/>
      <c r="B53" s="220"/>
      <c r="C53" s="220"/>
      <c r="D53" s="220"/>
      <c r="E53" s="220"/>
      <c r="F53" s="220"/>
      <c r="G53" s="220"/>
      <c r="H53" s="665"/>
      <c r="I53" s="220"/>
    </row>
    <row r="54" spans="1:9" x14ac:dyDescent="0.25">
      <c r="A54" s="220"/>
      <c r="B54" s="220"/>
      <c r="C54" s="667" t="s">
        <v>1098</v>
      </c>
      <c r="D54" s="667"/>
      <c r="E54" s="667"/>
      <c r="F54" s="220"/>
      <c r="G54" s="220"/>
      <c r="H54" s="665"/>
      <c r="I54" s="220"/>
    </row>
    <row r="55" spans="1:9" ht="23.45" customHeight="1" x14ac:dyDescent="0.25">
      <c r="A55" s="220"/>
      <c r="B55" s="220"/>
      <c r="C55" s="666" t="s">
        <v>781</v>
      </c>
      <c r="D55" s="666"/>
      <c r="E55" s="666"/>
      <c r="F55" s="220"/>
      <c r="G55" s="220"/>
      <c r="H55" s="220"/>
      <c r="I55" s="220"/>
    </row>
    <row r="56" spans="1:9" x14ac:dyDescent="0.25">
      <c r="A56" s="220"/>
      <c r="B56" s="220"/>
      <c r="C56" s="220"/>
      <c r="D56" s="220"/>
      <c r="E56" s="220"/>
      <c r="F56" s="220"/>
      <c r="G56" s="220"/>
      <c r="H56" s="220"/>
      <c r="I56" s="220"/>
    </row>
    <row r="57" spans="1:9" x14ac:dyDescent="0.25">
      <c r="A57" s="220"/>
      <c r="B57" s="220"/>
      <c r="C57" s="220"/>
      <c r="D57" s="220"/>
      <c r="E57" s="220"/>
      <c r="F57" s="220"/>
      <c r="G57" s="220"/>
      <c r="H57" s="220"/>
      <c r="I57" s="220"/>
    </row>
    <row r="58" spans="1:9" x14ac:dyDescent="0.25">
      <c r="A58" s="220"/>
      <c r="B58" s="220"/>
      <c r="C58" s="220"/>
      <c r="D58" s="220"/>
      <c r="E58" s="220"/>
      <c r="F58" s="220"/>
      <c r="G58" s="220"/>
      <c r="H58" s="220"/>
      <c r="I58" s="220"/>
    </row>
  </sheetData>
  <mergeCells count="73">
    <mergeCell ref="E34:F34"/>
    <mergeCell ref="H52:H54"/>
    <mergeCell ref="C55:E55"/>
    <mergeCell ref="C54:E54"/>
    <mergeCell ref="B41:B42"/>
    <mergeCell ref="C41:D41"/>
    <mergeCell ref="E41:F41"/>
    <mergeCell ref="B43:F43"/>
    <mergeCell ref="C44:F44"/>
    <mergeCell ref="B45:F45"/>
    <mergeCell ref="B46:F46"/>
    <mergeCell ref="H41:H42"/>
    <mergeCell ref="C42:D42"/>
    <mergeCell ref="E42:F42"/>
    <mergeCell ref="B39:B40"/>
    <mergeCell ref="C39:D39"/>
    <mergeCell ref="E39:F39"/>
    <mergeCell ref="H39:H40"/>
    <mergeCell ref="C40:D40"/>
    <mergeCell ref="E40:F40"/>
    <mergeCell ref="B37:B38"/>
    <mergeCell ref="C37:D37"/>
    <mergeCell ref="E37:F37"/>
    <mergeCell ref="H37:H38"/>
    <mergeCell ref="C38:D38"/>
    <mergeCell ref="E38:F38"/>
    <mergeCell ref="B35:B36"/>
    <mergeCell ref="C35:D35"/>
    <mergeCell ref="E35:F35"/>
    <mergeCell ref="H35:H36"/>
    <mergeCell ref="C36:D36"/>
    <mergeCell ref="E36:F36"/>
    <mergeCell ref="H33:H34"/>
    <mergeCell ref="C34:D34"/>
    <mergeCell ref="H26:H27"/>
    <mergeCell ref="E27:F27"/>
    <mergeCell ref="C28:F28"/>
    <mergeCell ref="C31:F31"/>
    <mergeCell ref="B32:F32"/>
    <mergeCell ref="B33:B34"/>
    <mergeCell ref="C33:D33"/>
    <mergeCell ref="E33:F33"/>
    <mergeCell ref="B29:B30"/>
    <mergeCell ref="C29:D29"/>
    <mergeCell ref="E29:F29"/>
    <mergeCell ref="H29:H30"/>
    <mergeCell ref="C30:D30"/>
    <mergeCell ref="E30:F30"/>
    <mergeCell ref="B26:B27"/>
    <mergeCell ref="E26:F26"/>
    <mergeCell ref="C15:F15"/>
    <mergeCell ref="C16:F16"/>
    <mergeCell ref="C17:F17"/>
    <mergeCell ref="C18:F18"/>
    <mergeCell ref="C19:F19"/>
    <mergeCell ref="C20:F20"/>
    <mergeCell ref="C21:F21"/>
    <mergeCell ref="C22:F22"/>
    <mergeCell ref="C23:F23"/>
    <mergeCell ref="C24:F24"/>
    <mergeCell ref="B25:F25"/>
    <mergeCell ref="B14:F14"/>
    <mergeCell ref="B2:F2"/>
    <mergeCell ref="B3:F3"/>
    <mergeCell ref="B4:F4"/>
    <mergeCell ref="B5:F5"/>
    <mergeCell ref="B7:F7"/>
    <mergeCell ref="C8:F8"/>
    <mergeCell ref="B9:F9"/>
    <mergeCell ref="C10:F10"/>
    <mergeCell ref="C11:F11"/>
    <mergeCell ref="C12:F12"/>
    <mergeCell ref="C13:F13"/>
  </mergeCells>
  <pageMargins left="0.7" right="0.7" top="0.75" bottom="0.75" header="0.3" footer="0.3"/>
  <pageSetup scale="50" orientation="portrait" horizontalDpi="4294967295" verticalDpi="4294967295" r:id="rId1"/>
  <rowBreaks count="1" manualBreakCount="1">
    <brk id="31" max="6" man="1"/>
  </rowBreaks>
  <extLst>
    <ext xmlns:x14="http://schemas.microsoft.com/office/spreadsheetml/2009/9/main" uri="{CCE6A557-97BC-4b89-ADB6-D9C93CAAB3DF}">
      <x14:dataValidations xmlns:xm="http://schemas.microsoft.com/office/excel/2006/main" count="1">
        <x14:dataValidation type="list" allowBlank="1" showInputMessage="1" showErrorMessage="1" xr:uid="{5A9EEE7D-FD12-490E-948C-0782BCEB2B83}">
          <x14:formula1>
            <xm:f>'Conf.'!$BA$4:$BA$1048576</xm:f>
          </x14:formula1>
          <xm:sqref>B5:F5</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4A2E8-650C-47AF-B981-3A5A9BF216C6}">
  <sheetPr>
    <tabColor rgb="FF00B050"/>
  </sheetPr>
  <dimension ref="A1:I58"/>
  <sheetViews>
    <sheetView showGridLines="0" zoomScale="90" zoomScaleNormal="90" workbookViewId="0"/>
  </sheetViews>
  <sheetFormatPr baseColWidth="10" defaultColWidth="0" defaultRowHeight="15.75" customHeight="1" zeroHeight="1" x14ac:dyDescent="0.25"/>
  <cols>
    <col min="1" max="1" width="2.7109375" style="37" customWidth="1"/>
    <col min="2" max="2" width="50.7109375" style="37" customWidth="1"/>
    <col min="3" max="6" width="30.7109375" style="37" customWidth="1"/>
    <col min="7" max="7" width="2.7109375" style="37" customWidth="1"/>
    <col min="8" max="8" width="100.7109375" style="37" customWidth="1"/>
    <col min="9" max="9" width="2.7109375" style="37" customWidth="1"/>
    <col min="10" max="16384" width="11.5703125" style="37" hidden="1"/>
  </cols>
  <sheetData>
    <row r="1" spans="1:9" x14ac:dyDescent="0.25">
      <c r="A1" s="220"/>
      <c r="B1" s="220"/>
      <c r="C1" s="220"/>
      <c r="D1" s="220"/>
      <c r="E1" s="220"/>
      <c r="F1" s="220"/>
      <c r="G1" s="220"/>
      <c r="H1" s="220"/>
      <c r="I1" s="220"/>
    </row>
    <row r="2" spans="1:9" ht="30" customHeight="1" x14ac:dyDescent="0.25">
      <c r="A2" s="220"/>
      <c r="B2" s="637" t="s">
        <v>1072</v>
      </c>
      <c r="C2" s="637"/>
      <c r="D2" s="637"/>
      <c r="E2" s="637"/>
      <c r="F2" s="637"/>
      <c r="G2" s="220"/>
      <c r="H2" s="215" t="s">
        <v>1073</v>
      </c>
      <c r="I2" s="220"/>
    </row>
    <row r="3" spans="1:9" ht="22.15" customHeight="1" x14ac:dyDescent="0.25">
      <c r="A3" s="220"/>
      <c r="B3" s="638" t="s">
        <v>700</v>
      </c>
      <c r="C3" s="638"/>
      <c r="D3" s="638"/>
      <c r="E3" s="638"/>
      <c r="F3" s="638"/>
      <c r="G3" s="220"/>
      <c r="H3" s="220"/>
      <c r="I3" s="220"/>
    </row>
    <row r="4" spans="1:9" ht="24.6" customHeight="1" x14ac:dyDescent="0.25">
      <c r="A4" s="220"/>
      <c r="B4" s="565" t="str">
        <f>'Conf.'!$AZ$4</f>
        <v>45 - Prevención y atención del embarazo adolescente y las uniones tempranas</v>
      </c>
      <c r="C4" s="565"/>
      <c r="D4" s="565"/>
      <c r="E4" s="565"/>
      <c r="F4" s="565"/>
      <c r="G4" s="220"/>
      <c r="H4" s="221" t="s">
        <v>701</v>
      </c>
      <c r="I4" s="220"/>
    </row>
    <row r="5" spans="1:9" ht="24.6" customHeight="1" x14ac:dyDescent="0.25">
      <c r="A5" s="220"/>
      <c r="B5" s="639" t="s">
        <v>1099</v>
      </c>
      <c r="C5" s="639"/>
      <c r="D5" s="639"/>
      <c r="E5" s="639"/>
      <c r="F5" s="639"/>
      <c r="G5" s="220"/>
      <c r="H5" s="221" t="s">
        <v>1075</v>
      </c>
      <c r="I5" s="220"/>
    </row>
    <row r="6" spans="1:9" ht="6" customHeight="1" x14ac:dyDescent="0.25"/>
    <row r="7" spans="1:9" ht="30" customHeight="1" x14ac:dyDescent="0.25">
      <c r="A7" s="220"/>
      <c r="B7" s="634" t="s">
        <v>1076</v>
      </c>
      <c r="C7" s="635"/>
      <c r="D7" s="635"/>
      <c r="E7" s="635"/>
      <c r="F7" s="636"/>
      <c r="G7" s="220"/>
      <c r="H7" s="216" t="s">
        <v>1</v>
      </c>
      <c r="I7" s="220"/>
    </row>
    <row r="8" spans="1:9" ht="131.25" customHeight="1" x14ac:dyDescent="0.25">
      <c r="A8" s="220"/>
      <c r="B8" s="217" t="s">
        <v>1077</v>
      </c>
      <c r="C8" s="640" t="s">
        <v>1078</v>
      </c>
      <c r="D8" s="640"/>
      <c r="E8" s="640"/>
      <c r="F8" s="640"/>
      <c r="G8" s="220"/>
      <c r="H8" s="221" t="s">
        <v>1079</v>
      </c>
      <c r="I8" s="220"/>
    </row>
    <row r="9" spans="1:9" ht="30" customHeight="1" x14ac:dyDescent="0.25">
      <c r="A9" s="220"/>
      <c r="B9" s="634" t="s">
        <v>702</v>
      </c>
      <c r="C9" s="635"/>
      <c r="D9" s="635"/>
      <c r="E9" s="635"/>
      <c r="F9" s="636"/>
      <c r="G9" s="220"/>
      <c r="H9" s="216" t="s">
        <v>1</v>
      </c>
      <c r="I9" s="220"/>
    </row>
    <row r="10" spans="1:9" ht="49.9" customHeight="1" x14ac:dyDescent="0.25">
      <c r="A10" s="220"/>
      <c r="B10" s="218" t="s">
        <v>703</v>
      </c>
      <c r="C10" s="641" t="s">
        <v>1080</v>
      </c>
      <c r="D10" s="642"/>
      <c r="E10" s="642"/>
      <c r="F10" s="643"/>
      <c r="G10" s="220"/>
      <c r="H10" s="221" t="s">
        <v>705</v>
      </c>
      <c r="I10" s="220"/>
    </row>
    <row r="11" spans="1:9" ht="71.25" customHeight="1" x14ac:dyDescent="0.25">
      <c r="A11" s="220"/>
      <c r="B11" s="217" t="s">
        <v>706</v>
      </c>
      <c r="C11" s="640" t="s">
        <v>1100</v>
      </c>
      <c r="D11" s="640"/>
      <c r="E11" s="640"/>
      <c r="F11" s="640"/>
      <c r="G11" s="220"/>
      <c r="H11" s="221" t="s">
        <v>708</v>
      </c>
      <c r="I11" s="220"/>
    </row>
    <row r="12" spans="1:9" ht="49.9" customHeight="1" x14ac:dyDescent="0.25">
      <c r="A12" s="220"/>
      <c r="B12" s="217" t="s">
        <v>709</v>
      </c>
      <c r="C12" s="644" t="s">
        <v>710</v>
      </c>
      <c r="D12" s="645"/>
      <c r="E12" s="645"/>
      <c r="F12" s="646"/>
      <c r="G12" s="220"/>
      <c r="H12" s="221" t="s">
        <v>711</v>
      </c>
      <c r="I12" s="220"/>
    </row>
    <row r="13" spans="1:9" ht="49.9" customHeight="1" x14ac:dyDescent="0.25">
      <c r="A13" s="220"/>
      <c r="B13" s="218" t="s">
        <v>712</v>
      </c>
      <c r="C13" s="644" t="s">
        <v>1082</v>
      </c>
      <c r="D13" s="645"/>
      <c r="E13" s="645"/>
      <c r="F13" s="646"/>
      <c r="G13" s="220"/>
      <c r="H13" s="221" t="s">
        <v>714</v>
      </c>
      <c r="I13" s="220"/>
    </row>
    <row r="14" spans="1:9" ht="30" customHeight="1" x14ac:dyDescent="0.25">
      <c r="A14" s="220"/>
      <c r="B14" s="634" t="s">
        <v>715</v>
      </c>
      <c r="C14" s="635"/>
      <c r="D14" s="635"/>
      <c r="E14" s="635"/>
      <c r="F14" s="636"/>
      <c r="G14" s="220"/>
      <c r="H14" s="220"/>
      <c r="I14" s="220"/>
    </row>
    <row r="15" spans="1:9" ht="49.9" customHeight="1" x14ac:dyDescent="0.25">
      <c r="A15" s="220"/>
      <c r="B15" s="217" t="s">
        <v>716</v>
      </c>
      <c r="C15" s="651" t="s">
        <v>908</v>
      </c>
      <c r="D15" s="652"/>
      <c r="E15" s="652"/>
      <c r="F15" s="652"/>
      <c r="G15" s="220"/>
      <c r="H15" s="221" t="s">
        <v>717</v>
      </c>
      <c r="I15" s="220"/>
    </row>
    <row r="16" spans="1:9" ht="49.9" customHeight="1" x14ac:dyDescent="0.25">
      <c r="A16" s="220"/>
      <c r="B16" s="217" t="s">
        <v>718</v>
      </c>
      <c r="C16" s="640" t="s">
        <v>1101</v>
      </c>
      <c r="D16" s="640"/>
      <c r="E16" s="640"/>
      <c r="F16" s="640"/>
      <c r="G16" s="220"/>
      <c r="H16" s="221" t="s">
        <v>720</v>
      </c>
      <c r="I16" s="220"/>
    </row>
    <row r="17" spans="1:9" ht="67.5" customHeight="1" x14ac:dyDescent="0.25">
      <c r="A17" s="220"/>
      <c r="B17" s="217" t="s">
        <v>721</v>
      </c>
      <c r="C17" s="653" t="s">
        <v>1102</v>
      </c>
      <c r="D17" s="653"/>
      <c r="E17" s="653"/>
      <c r="F17" s="653"/>
      <c r="G17" s="220"/>
      <c r="H17" s="221" t="s">
        <v>723</v>
      </c>
      <c r="I17" s="220"/>
    </row>
    <row r="18" spans="1:9" ht="49.9" customHeight="1" x14ac:dyDescent="0.25">
      <c r="A18" s="220"/>
      <c r="B18" s="217" t="s">
        <v>724</v>
      </c>
      <c r="C18" s="653" t="s">
        <v>1103</v>
      </c>
      <c r="D18" s="653"/>
      <c r="E18" s="653"/>
      <c r="F18" s="653"/>
      <c r="G18" s="220"/>
      <c r="H18" s="221" t="s">
        <v>726</v>
      </c>
      <c r="I18" s="220"/>
    </row>
    <row r="19" spans="1:9" ht="49.9" customHeight="1" x14ac:dyDescent="0.25">
      <c r="A19" s="220"/>
      <c r="B19" s="217" t="s">
        <v>727</v>
      </c>
      <c r="C19" s="654" t="s">
        <v>895</v>
      </c>
      <c r="D19" s="654"/>
      <c r="E19" s="654"/>
      <c r="F19" s="654"/>
      <c r="G19" s="220"/>
      <c r="H19" s="221" t="s">
        <v>729</v>
      </c>
      <c r="I19" s="220"/>
    </row>
    <row r="20" spans="1:9" ht="49.9" customHeight="1" x14ac:dyDescent="0.25">
      <c r="A20" s="220"/>
      <c r="B20" s="217" t="s">
        <v>730</v>
      </c>
      <c r="C20" s="654" t="s">
        <v>731</v>
      </c>
      <c r="D20" s="654"/>
      <c r="E20" s="654"/>
      <c r="F20" s="654"/>
      <c r="G20" s="220"/>
      <c r="H20" s="221" t="s">
        <v>732</v>
      </c>
      <c r="I20" s="220"/>
    </row>
    <row r="21" spans="1:9" ht="49.9" customHeight="1" x14ac:dyDescent="0.25">
      <c r="A21" s="220"/>
      <c r="B21" s="217" t="s">
        <v>733</v>
      </c>
      <c r="C21" s="654" t="s">
        <v>734</v>
      </c>
      <c r="D21" s="654"/>
      <c r="E21" s="654"/>
      <c r="F21" s="654"/>
      <c r="G21" s="220"/>
      <c r="H21" s="221" t="s">
        <v>735</v>
      </c>
      <c r="I21" s="220"/>
    </row>
    <row r="22" spans="1:9" ht="49.9" customHeight="1" x14ac:dyDescent="0.25">
      <c r="A22" s="220"/>
      <c r="B22" s="217" t="s">
        <v>736</v>
      </c>
      <c r="C22" s="654" t="s">
        <v>1087</v>
      </c>
      <c r="D22" s="654"/>
      <c r="E22" s="654"/>
      <c r="F22" s="654"/>
      <c r="G22" s="220"/>
      <c r="H22" s="221" t="s">
        <v>738</v>
      </c>
      <c r="I22" s="220"/>
    </row>
    <row r="23" spans="1:9" ht="49.9" customHeight="1" x14ac:dyDescent="0.25">
      <c r="A23" s="220"/>
      <c r="B23" s="217" t="s">
        <v>739</v>
      </c>
      <c r="C23" s="654" t="s">
        <v>804</v>
      </c>
      <c r="D23" s="654"/>
      <c r="E23" s="654"/>
      <c r="F23" s="654"/>
      <c r="G23" s="220"/>
      <c r="H23" s="221" t="s">
        <v>741</v>
      </c>
      <c r="I23" s="220"/>
    </row>
    <row r="24" spans="1:9" ht="49.9" customHeight="1" x14ac:dyDescent="0.25">
      <c r="A24" s="220"/>
      <c r="B24" s="217" t="s">
        <v>742</v>
      </c>
      <c r="C24" s="575" t="s">
        <v>805</v>
      </c>
      <c r="D24" s="575"/>
      <c r="E24" s="575"/>
      <c r="F24" s="575"/>
      <c r="G24" s="220"/>
      <c r="H24" s="221" t="s">
        <v>1088</v>
      </c>
      <c r="I24" s="220"/>
    </row>
    <row r="25" spans="1:9" ht="30" customHeight="1" x14ac:dyDescent="0.25">
      <c r="A25" s="220"/>
      <c r="B25" s="634" t="s">
        <v>745</v>
      </c>
      <c r="C25" s="635"/>
      <c r="D25" s="635"/>
      <c r="E25" s="635"/>
      <c r="F25" s="636"/>
      <c r="G25" s="220"/>
      <c r="H25" s="220"/>
      <c r="I25" s="220"/>
    </row>
    <row r="26" spans="1:9" ht="30" customHeight="1" x14ac:dyDescent="0.25">
      <c r="A26" s="220"/>
      <c r="B26" s="647" t="s">
        <v>746</v>
      </c>
      <c r="C26" s="214" t="s">
        <v>747</v>
      </c>
      <c r="D26" s="214" t="s">
        <v>748</v>
      </c>
      <c r="E26" s="649" t="s">
        <v>749</v>
      </c>
      <c r="F26" s="650"/>
      <c r="G26" s="220"/>
      <c r="H26" s="655" t="s">
        <v>750</v>
      </c>
      <c r="I26" s="220"/>
    </row>
    <row r="27" spans="1:9" ht="49.9" customHeight="1" x14ac:dyDescent="0.25">
      <c r="A27" s="220"/>
      <c r="B27" s="648"/>
      <c r="C27" s="222" t="s">
        <v>139</v>
      </c>
      <c r="D27" s="223" t="s">
        <v>139</v>
      </c>
      <c r="E27" s="658" t="s">
        <v>139</v>
      </c>
      <c r="F27" s="659"/>
      <c r="G27" s="220"/>
      <c r="H27" s="656"/>
      <c r="I27" s="220"/>
    </row>
    <row r="28" spans="1:9" ht="49.9" customHeight="1" x14ac:dyDescent="0.25">
      <c r="A28" s="220"/>
      <c r="B28" s="217" t="s">
        <v>752</v>
      </c>
      <c r="C28" s="658" t="s">
        <v>1090</v>
      </c>
      <c r="D28" s="660"/>
      <c r="E28" s="660"/>
      <c r="F28" s="659"/>
      <c r="G28" s="220"/>
      <c r="H28" s="221" t="s">
        <v>754</v>
      </c>
      <c r="I28" s="220"/>
    </row>
    <row r="29" spans="1:9" ht="30" customHeight="1" x14ac:dyDescent="0.25">
      <c r="A29" s="220"/>
      <c r="B29" s="647" t="s">
        <v>755</v>
      </c>
      <c r="C29" s="649" t="s">
        <v>747</v>
      </c>
      <c r="D29" s="650"/>
      <c r="E29" s="649" t="s">
        <v>748</v>
      </c>
      <c r="F29" s="650"/>
      <c r="G29" s="220"/>
      <c r="H29" s="655" t="s">
        <v>756</v>
      </c>
      <c r="I29" s="220"/>
    </row>
    <row r="30" spans="1:9" ht="49.9" customHeight="1" x14ac:dyDescent="0.25">
      <c r="A30" s="220"/>
      <c r="B30" s="648"/>
      <c r="C30" s="669">
        <v>0.75</v>
      </c>
      <c r="D30" s="670"/>
      <c r="E30" s="658">
        <v>2026</v>
      </c>
      <c r="F30" s="659"/>
      <c r="G30" s="220"/>
      <c r="H30" s="656"/>
      <c r="I30" s="220"/>
    </row>
    <row r="31" spans="1:9" ht="63" customHeight="1" x14ac:dyDescent="0.25">
      <c r="A31" s="220"/>
      <c r="B31" s="217" t="s">
        <v>1091</v>
      </c>
      <c r="C31" s="657" t="s">
        <v>1104</v>
      </c>
      <c r="D31" s="657"/>
      <c r="E31" s="657"/>
      <c r="F31" s="657"/>
      <c r="G31" s="220"/>
      <c r="H31" s="221" t="s">
        <v>1093</v>
      </c>
      <c r="I31" s="220"/>
    </row>
    <row r="32" spans="1:9" ht="30" customHeight="1" x14ac:dyDescent="0.25">
      <c r="A32" s="220"/>
      <c r="B32" s="634" t="s">
        <v>757</v>
      </c>
      <c r="C32" s="635"/>
      <c r="D32" s="635"/>
      <c r="E32" s="635"/>
      <c r="F32" s="635"/>
      <c r="G32" s="220"/>
      <c r="H32" s="220"/>
      <c r="I32" s="220"/>
    </row>
    <row r="33" spans="1:9" ht="30" customHeight="1" x14ac:dyDescent="0.25">
      <c r="A33" s="220"/>
      <c r="B33" s="661" t="s">
        <v>758</v>
      </c>
      <c r="C33" s="662" t="s">
        <v>759</v>
      </c>
      <c r="D33" s="662"/>
      <c r="E33" s="662" t="s">
        <v>760</v>
      </c>
      <c r="F33" s="662"/>
      <c r="G33" s="220"/>
      <c r="H33" s="655" t="s">
        <v>761</v>
      </c>
      <c r="I33" s="220"/>
    </row>
    <row r="34" spans="1:9" ht="71.25" customHeight="1" x14ac:dyDescent="0.25">
      <c r="A34" s="220"/>
      <c r="B34" s="661"/>
      <c r="C34" s="657" t="s">
        <v>1105</v>
      </c>
      <c r="D34" s="657"/>
      <c r="E34" s="657" t="s">
        <v>1106</v>
      </c>
      <c r="F34" s="657"/>
      <c r="G34" s="220"/>
      <c r="H34" s="656"/>
      <c r="I34" s="220"/>
    </row>
    <row r="35" spans="1:9" ht="30" customHeight="1" x14ac:dyDescent="0.25">
      <c r="A35" s="220"/>
      <c r="B35" s="661" t="s">
        <v>764</v>
      </c>
      <c r="C35" s="662" t="s">
        <v>759</v>
      </c>
      <c r="D35" s="662"/>
      <c r="E35" s="662" t="s">
        <v>760</v>
      </c>
      <c r="F35" s="662"/>
      <c r="G35" s="220"/>
      <c r="H35" s="655" t="s">
        <v>765</v>
      </c>
      <c r="I35" s="220"/>
    </row>
    <row r="36" spans="1:9" ht="50.1" customHeight="1" x14ac:dyDescent="0.25">
      <c r="A36" s="220"/>
      <c r="B36" s="661"/>
      <c r="C36" s="657" t="s">
        <v>1107</v>
      </c>
      <c r="D36" s="657"/>
      <c r="E36" s="657" t="s">
        <v>1108</v>
      </c>
      <c r="F36" s="657"/>
      <c r="G36" s="220"/>
      <c r="H36" s="656"/>
      <c r="I36" s="220"/>
    </row>
    <row r="37" spans="1:9" ht="30" customHeight="1" x14ac:dyDescent="0.25">
      <c r="A37" s="220"/>
      <c r="B37" s="661" t="s">
        <v>768</v>
      </c>
      <c r="C37" s="662" t="s">
        <v>759</v>
      </c>
      <c r="D37" s="662"/>
      <c r="E37" s="662" t="s">
        <v>760</v>
      </c>
      <c r="F37" s="662"/>
      <c r="G37" s="220"/>
      <c r="H37" s="655" t="s">
        <v>769</v>
      </c>
      <c r="I37" s="220"/>
    </row>
    <row r="38" spans="1:9" ht="49.9" customHeight="1" x14ac:dyDescent="0.25">
      <c r="A38" s="220"/>
      <c r="B38" s="661"/>
      <c r="C38" s="657" t="s">
        <v>1109</v>
      </c>
      <c r="D38" s="657"/>
      <c r="E38" s="657" t="s">
        <v>1110</v>
      </c>
      <c r="F38" s="657"/>
      <c r="G38" s="220"/>
      <c r="H38" s="656"/>
      <c r="I38" s="220"/>
    </row>
    <row r="39" spans="1:9" ht="30" customHeight="1" x14ac:dyDescent="0.25">
      <c r="A39" s="220"/>
      <c r="B39" s="661" t="s">
        <v>772</v>
      </c>
      <c r="C39" s="662" t="s">
        <v>759</v>
      </c>
      <c r="D39" s="662"/>
      <c r="E39" s="662" t="s">
        <v>760</v>
      </c>
      <c r="F39" s="662"/>
      <c r="G39" s="220"/>
      <c r="H39" s="655" t="s">
        <v>773</v>
      </c>
      <c r="I39" s="220"/>
    </row>
    <row r="40" spans="1:9" ht="49.9" customHeight="1" x14ac:dyDescent="0.25">
      <c r="A40" s="220"/>
      <c r="B40" s="661"/>
      <c r="C40" s="657" t="s">
        <v>1097</v>
      </c>
      <c r="D40" s="657"/>
      <c r="E40" s="657" t="s">
        <v>1097</v>
      </c>
      <c r="F40" s="657"/>
      <c r="G40" s="220"/>
      <c r="H40" s="656"/>
      <c r="I40" s="220"/>
    </row>
    <row r="41" spans="1:9" ht="30" customHeight="1" x14ac:dyDescent="0.25">
      <c r="A41" s="220"/>
      <c r="B41" s="661" t="s">
        <v>774</v>
      </c>
      <c r="C41" s="662" t="s">
        <v>759</v>
      </c>
      <c r="D41" s="662"/>
      <c r="E41" s="662" t="s">
        <v>760</v>
      </c>
      <c r="F41" s="662"/>
      <c r="G41" s="220"/>
      <c r="H41" s="655" t="s">
        <v>775</v>
      </c>
      <c r="I41" s="220"/>
    </row>
    <row r="42" spans="1:9" ht="49.9" customHeight="1" x14ac:dyDescent="0.25">
      <c r="A42" s="220"/>
      <c r="B42" s="661"/>
      <c r="C42" s="657" t="s">
        <v>805</v>
      </c>
      <c r="D42" s="657"/>
      <c r="E42" s="657" t="s">
        <v>805</v>
      </c>
      <c r="F42" s="657"/>
      <c r="G42" s="220"/>
      <c r="H42" s="656"/>
      <c r="I42" s="220"/>
    </row>
    <row r="43" spans="1:9" ht="30" customHeight="1" x14ac:dyDescent="0.25">
      <c r="A43" s="220"/>
      <c r="B43" s="668" t="s">
        <v>776</v>
      </c>
      <c r="C43" s="668"/>
      <c r="D43" s="668"/>
      <c r="E43" s="668"/>
      <c r="F43" s="668"/>
      <c r="G43" s="220"/>
      <c r="H43" s="220"/>
      <c r="I43" s="220"/>
    </row>
    <row r="44" spans="1:9" ht="100.15" customHeight="1" x14ac:dyDescent="0.25">
      <c r="A44" s="220"/>
      <c r="B44" s="217" t="s">
        <v>777</v>
      </c>
      <c r="C44" s="654" t="s">
        <v>1111</v>
      </c>
      <c r="D44" s="654"/>
      <c r="E44" s="654"/>
      <c r="F44" s="654"/>
      <c r="G44" s="220"/>
      <c r="H44" s="221" t="s">
        <v>778</v>
      </c>
      <c r="I44" s="220"/>
    </row>
    <row r="45" spans="1:9" ht="30" customHeight="1" x14ac:dyDescent="0.25">
      <c r="A45" s="220"/>
      <c r="B45" s="668" t="s">
        <v>779</v>
      </c>
      <c r="C45" s="668"/>
      <c r="D45" s="668"/>
      <c r="E45" s="668"/>
      <c r="F45" s="668"/>
      <c r="G45" s="220"/>
      <c r="H45" s="220"/>
      <c r="I45" s="220"/>
    </row>
    <row r="46" spans="1:9" ht="100.15" customHeight="1" x14ac:dyDescent="0.25">
      <c r="A46" s="220"/>
      <c r="B46" s="654"/>
      <c r="C46" s="654"/>
      <c r="D46" s="654"/>
      <c r="E46" s="654"/>
      <c r="F46" s="654"/>
      <c r="G46" s="220"/>
      <c r="H46" s="220"/>
      <c r="I46" s="220"/>
    </row>
    <row r="47" spans="1:9" x14ac:dyDescent="0.25">
      <c r="A47" s="220"/>
      <c r="B47" s="220"/>
      <c r="C47" s="220"/>
      <c r="D47" s="220"/>
      <c r="E47" s="220"/>
      <c r="F47" s="220"/>
      <c r="G47" s="220"/>
      <c r="H47" s="220"/>
      <c r="I47" s="220"/>
    </row>
    <row r="48" spans="1:9" x14ac:dyDescent="0.25">
      <c r="A48" s="220"/>
      <c r="B48" s="220"/>
      <c r="C48" s="220"/>
      <c r="D48" s="220"/>
      <c r="E48" s="220"/>
      <c r="F48" s="220"/>
      <c r="G48" s="220"/>
      <c r="H48" s="220"/>
      <c r="I48" s="220"/>
    </row>
    <row r="49" spans="1:9" x14ac:dyDescent="0.25">
      <c r="A49" s="220"/>
      <c r="B49" s="220"/>
      <c r="C49" s="220"/>
      <c r="D49" s="220"/>
      <c r="E49" s="220"/>
      <c r="F49" s="220"/>
      <c r="G49" s="220"/>
      <c r="H49" s="220"/>
      <c r="I49" s="220"/>
    </row>
    <row r="50" spans="1:9" x14ac:dyDescent="0.25">
      <c r="A50" s="220"/>
      <c r="B50" s="220"/>
      <c r="C50" s="220"/>
      <c r="D50" s="220"/>
      <c r="E50" s="220"/>
      <c r="F50" s="220"/>
      <c r="G50" s="220"/>
      <c r="H50" s="220"/>
      <c r="I50" s="220"/>
    </row>
    <row r="51" spans="1:9" x14ac:dyDescent="0.25">
      <c r="A51" s="220"/>
      <c r="B51" s="220"/>
      <c r="C51" s="220"/>
      <c r="D51" s="220"/>
      <c r="E51" s="220"/>
      <c r="F51" s="220"/>
      <c r="G51" s="220"/>
      <c r="H51" s="220"/>
      <c r="I51" s="220"/>
    </row>
    <row r="52" spans="1:9" x14ac:dyDescent="0.25">
      <c r="A52" s="220"/>
      <c r="B52" s="220"/>
      <c r="C52" s="220"/>
      <c r="D52" s="220"/>
      <c r="E52" s="220"/>
      <c r="F52" s="220"/>
      <c r="G52" s="220"/>
      <c r="H52" s="665" t="s">
        <v>780</v>
      </c>
      <c r="I52" s="220"/>
    </row>
    <row r="53" spans="1:9" x14ac:dyDescent="0.25">
      <c r="A53" s="220"/>
      <c r="B53" s="220"/>
      <c r="C53" s="220"/>
      <c r="D53" s="220"/>
      <c r="E53" s="220"/>
      <c r="F53" s="220"/>
      <c r="G53" s="220"/>
      <c r="H53" s="665"/>
      <c r="I53" s="220"/>
    </row>
    <row r="54" spans="1:9" x14ac:dyDescent="0.25">
      <c r="A54" s="220"/>
      <c r="B54" s="220"/>
      <c r="C54" s="667" t="s">
        <v>1098</v>
      </c>
      <c r="D54" s="667"/>
      <c r="E54" s="667"/>
      <c r="F54" s="220"/>
      <c r="G54" s="220"/>
      <c r="H54" s="665"/>
      <c r="I54" s="220"/>
    </row>
    <row r="55" spans="1:9" ht="23.45" customHeight="1" x14ac:dyDescent="0.25">
      <c r="A55" s="220"/>
      <c r="B55" s="220"/>
      <c r="C55" s="666" t="s">
        <v>781</v>
      </c>
      <c r="D55" s="666"/>
      <c r="E55" s="666"/>
      <c r="F55" s="220"/>
      <c r="G55" s="220"/>
      <c r="H55" s="220"/>
      <c r="I55" s="220"/>
    </row>
    <row r="56" spans="1:9" x14ac:dyDescent="0.25">
      <c r="A56" s="220"/>
      <c r="B56" s="220"/>
      <c r="C56" s="220"/>
      <c r="D56" s="220"/>
      <c r="E56" s="220"/>
      <c r="F56" s="220"/>
      <c r="G56" s="220"/>
      <c r="H56" s="220"/>
      <c r="I56" s="220"/>
    </row>
    <row r="57" spans="1:9" x14ac:dyDescent="0.25">
      <c r="A57" s="220"/>
      <c r="B57" s="220"/>
      <c r="C57" s="220"/>
      <c r="D57" s="220"/>
      <c r="E57" s="220"/>
      <c r="F57" s="220"/>
      <c r="G57" s="220"/>
      <c r="H57" s="220"/>
      <c r="I57" s="220"/>
    </row>
    <row r="58" spans="1:9" x14ac:dyDescent="0.25">
      <c r="A58" s="220"/>
      <c r="B58" s="220"/>
      <c r="C58" s="220"/>
      <c r="D58" s="220"/>
      <c r="E58" s="220"/>
      <c r="F58" s="220"/>
      <c r="G58" s="220"/>
      <c r="H58" s="220"/>
      <c r="I58" s="220"/>
    </row>
  </sheetData>
  <mergeCells count="73">
    <mergeCell ref="B14:F14"/>
    <mergeCell ref="B2:F2"/>
    <mergeCell ref="B3:F3"/>
    <mergeCell ref="B4:F4"/>
    <mergeCell ref="B5:F5"/>
    <mergeCell ref="B7:F7"/>
    <mergeCell ref="C8:F8"/>
    <mergeCell ref="B9:F9"/>
    <mergeCell ref="C10:F10"/>
    <mergeCell ref="C11:F11"/>
    <mergeCell ref="C12:F12"/>
    <mergeCell ref="C13:F13"/>
    <mergeCell ref="E30:F30"/>
    <mergeCell ref="B26:B27"/>
    <mergeCell ref="E26:F26"/>
    <mergeCell ref="C15:F15"/>
    <mergeCell ref="C16:F16"/>
    <mergeCell ref="C17:F17"/>
    <mergeCell ref="C18:F18"/>
    <mergeCell ref="C19:F19"/>
    <mergeCell ref="C20:F20"/>
    <mergeCell ref="C21:F21"/>
    <mergeCell ref="C22:F22"/>
    <mergeCell ref="C23:F23"/>
    <mergeCell ref="C24:F24"/>
    <mergeCell ref="B25:F25"/>
    <mergeCell ref="H33:H34"/>
    <mergeCell ref="C34:D34"/>
    <mergeCell ref="E34:F34"/>
    <mergeCell ref="H26:H27"/>
    <mergeCell ref="E27:F27"/>
    <mergeCell ref="C28:F28"/>
    <mergeCell ref="C31:F31"/>
    <mergeCell ref="B32:F32"/>
    <mergeCell ref="B33:B34"/>
    <mergeCell ref="C33:D33"/>
    <mergeCell ref="E33:F33"/>
    <mergeCell ref="B29:B30"/>
    <mergeCell ref="C29:D29"/>
    <mergeCell ref="E29:F29"/>
    <mergeCell ref="H29:H30"/>
    <mergeCell ref="C30:D30"/>
    <mergeCell ref="B35:B36"/>
    <mergeCell ref="C35:D35"/>
    <mergeCell ref="E35:F35"/>
    <mergeCell ref="H35:H36"/>
    <mergeCell ref="C36:D36"/>
    <mergeCell ref="E36:F36"/>
    <mergeCell ref="B37:B38"/>
    <mergeCell ref="C37:D37"/>
    <mergeCell ref="E37:F37"/>
    <mergeCell ref="H37:H38"/>
    <mergeCell ref="C38:D38"/>
    <mergeCell ref="E38:F38"/>
    <mergeCell ref="B39:B40"/>
    <mergeCell ref="C39:D39"/>
    <mergeCell ref="E39:F39"/>
    <mergeCell ref="H39:H40"/>
    <mergeCell ref="C40:D40"/>
    <mergeCell ref="E40:F40"/>
    <mergeCell ref="H52:H54"/>
    <mergeCell ref="C54:E54"/>
    <mergeCell ref="B41:B42"/>
    <mergeCell ref="C41:D41"/>
    <mergeCell ref="E41:F41"/>
    <mergeCell ref="H41:H42"/>
    <mergeCell ref="C42:D42"/>
    <mergeCell ref="E42:F42"/>
    <mergeCell ref="C55:E55"/>
    <mergeCell ref="B43:F43"/>
    <mergeCell ref="C44:F44"/>
    <mergeCell ref="B45:F45"/>
    <mergeCell ref="B46:F46"/>
  </mergeCells>
  <pageMargins left="0.7" right="0.7" top="0.75" bottom="0.75" header="0.3" footer="0.3"/>
  <pageSetup scale="50" orientation="portrait" horizontalDpi="4294967295" verticalDpi="4294967295"/>
  <rowBreaks count="1" manualBreakCount="1">
    <brk id="31" max="6" man="1"/>
  </rowBreaks>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C907F737-0C76-4476-8E35-A92E3FC74A67}">
          <x14:formula1>
            <xm:f>'Conf.'!$BA$4:$BA$1048576</xm:f>
          </x14:formula1>
          <xm:sqref>B5:F5</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C71C8-0EE6-4DFB-8668-93A3C56C9B7E}">
  <sheetPr>
    <tabColor rgb="FF00B050"/>
  </sheetPr>
  <dimension ref="A1:I59"/>
  <sheetViews>
    <sheetView showGridLines="0" zoomScale="90" zoomScaleNormal="90" workbookViewId="0"/>
  </sheetViews>
  <sheetFormatPr baseColWidth="10" defaultColWidth="0" defaultRowHeight="0" customHeight="1" zeroHeight="1" x14ac:dyDescent="0.25"/>
  <cols>
    <col min="1" max="1" width="2.7109375" style="37" customWidth="1"/>
    <col min="2" max="2" width="50.7109375" style="37" customWidth="1"/>
    <col min="3" max="6" width="30.7109375" style="37" customWidth="1"/>
    <col min="7" max="7" width="2.7109375" style="37" customWidth="1"/>
    <col min="8" max="8" width="100.7109375" style="37" customWidth="1"/>
    <col min="9" max="9" width="2.7109375" style="37" customWidth="1"/>
    <col min="10" max="16384" width="11.5703125" style="37" hidden="1"/>
  </cols>
  <sheetData>
    <row r="1" spans="1:9" ht="15.75" x14ac:dyDescent="0.25">
      <c r="A1" s="220"/>
      <c r="B1" s="220"/>
      <c r="C1" s="220"/>
      <c r="D1" s="220"/>
      <c r="E1" s="220"/>
      <c r="F1" s="220"/>
      <c r="G1" s="220"/>
      <c r="H1" s="220"/>
      <c r="I1" s="220"/>
    </row>
    <row r="2" spans="1:9" ht="30" customHeight="1" x14ac:dyDescent="0.25">
      <c r="A2" s="220"/>
      <c r="B2" s="637" t="s">
        <v>1072</v>
      </c>
      <c r="C2" s="637"/>
      <c r="D2" s="637"/>
      <c r="E2" s="637"/>
      <c r="F2" s="637"/>
      <c r="G2" s="220"/>
      <c r="H2" s="215" t="s">
        <v>1073</v>
      </c>
      <c r="I2" s="220"/>
    </row>
    <row r="3" spans="1:9" ht="22.15" customHeight="1" x14ac:dyDescent="0.25">
      <c r="A3" s="220"/>
      <c r="B3" s="638" t="s">
        <v>700</v>
      </c>
      <c r="C3" s="638"/>
      <c r="D3" s="638"/>
      <c r="E3" s="638"/>
      <c r="F3" s="638"/>
      <c r="G3" s="220"/>
      <c r="H3" s="220"/>
      <c r="I3" s="220"/>
    </row>
    <row r="4" spans="1:9" ht="24.6" customHeight="1" x14ac:dyDescent="0.25">
      <c r="A4" s="220"/>
      <c r="B4" s="565" t="str">
        <f>'Conf.'!$AZ$4</f>
        <v>45 - Prevención y atención del embarazo adolescente y las uniones tempranas</v>
      </c>
      <c r="C4" s="565"/>
      <c r="D4" s="565"/>
      <c r="E4" s="565"/>
      <c r="F4" s="565"/>
      <c r="G4" s="220"/>
      <c r="H4" s="221" t="s">
        <v>701</v>
      </c>
      <c r="I4" s="220"/>
    </row>
    <row r="5" spans="1:9" ht="37.5" customHeight="1" x14ac:dyDescent="0.25">
      <c r="A5" s="220"/>
      <c r="B5" s="639" t="s">
        <v>1112</v>
      </c>
      <c r="C5" s="639"/>
      <c r="D5" s="639"/>
      <c r="E5" s="639"/>
      <c r="F5" s="639"/>
      <c r="G5" s="220"/>
      <c r="H5" s="221" t="s">
        <v>1075</v>
      </c>
      <c r="I5" s="220"/>
    </row>
    <row r="6" spans="1:9" ht="6" customHeight="1" x14ac:dyDescent="0.25"/>
    <row r="7" spans="1:9" ht="30" customHeight="1" x14ac:dyDescent="0.25">
      <c r="A7" s="220"/>
      <c r="B7" s="634" t="s">
        <v>1076</v>
      </c>
      <c r="C7" s="635"/>
      <c r="D7" s="635"/>
      <c r="E7" s="635"/>
      <c r="F7" s="636"/>
      <c r="G7" s="220"/>
      <c r="H7" s="216" t="s">
        <v>1</v>
      </c>
      <c r="I7" s="220"/>
    </row>
    <row r="8" spans="1:9" ht="87" customHeight="1" x14ac:dyDescent="0.25">
      <c r="A8" s="220"/>
      <c r="B8" s="217" t="s">
        <v>1077</v>
      </c>
      <c r="C8" s="640" t="s">
        <v>1113</v>
      </c>
      <c r="D8" s="640"/>
      <c r="E8" s="640"/>
      <c r="F8" s="640"/>
      <c r="G8" s="220"/>
      <c r="H8" s="221" t="s">
        <v>1079</v>
      </c>
      <c r="I8" s="220"/>
    </row>
    <row r="9" spans="1:9" ht="30" customHeight="1" x14ac:dyDescent="0.25">
      <c r="A9" s="220"/>
      <c r="B9" s="634" t="s">
        <v>702</v>
      </c>
      <c r="C9" s="635"/>
      <c r="D9" s="635"/>
      <c r="E9" s="635"/>
      <c r="F9" s="636"/>
      <c r="G9" s="220"/>
      <c r="H9" s="216" t="s">
        <v>1</v>
      </c>
      <c r="I9" s="220"/>
    </row>
    <row r="10" spans="1:9" ht="50.1" customHeight="1" x14ac:dyDescent="0.25">
      <c r="A10" s="220"/>
      <c r="B10" s="218" t="s">
        <v>703</v>
      </c>
      <c r="C10" s="641" t="s">
        <v>1080</v>
      </c>
      <c r="D10" s="642"/>
      <c r="E10" s="642"/>
      <c r="F10" s="643"/>
      <c r="G10" s="220"/>
      <c r="H10" s="221" t="s">
        <v>705</v>
      </c>
      <c r="I10" s="220"/>
    </row>
    <row r="11" spans="1:9" ht="50.1" customHeight="1" x14ac:dyDescent="0.25">
      <c r="A11" s="220"/>
      <c r="B11" s="217" t="s">
        <v>706</v>
      </c>
      <c r="C11" s="640" t="s">
        <v>1081</v>
      </c>
      <c r="D11" s="640"/>
      <c r="E11" s="640"/>
      <c r="F11" s="640"/>
      <c r="G11" s="220"/>
      <c r="H11" s="221" t="s">
        <v>708</v>
      </c>
      <c r="I11" s="220"/>
    </row>
    <row r="12" spans="1:9" ht="50.1" customHeight="1" x14ac:dyDescent="0.25">
      <c r="A12" s="220"/>
      <c r="B12" s="217" t="s">
        <v>709</v>
      </c>
      <c r="C12" s="644" t="s">
        <v>710</v>
      </c>
      <c r="D12" s="645"/>
      <c r="E12" s="645"/>
      <c r="F12" s="646"/>
      <c r="G12" s="220"/>
      <c r="H12" s="221" t="s">
        <v>711</v>
      </c>
      <c r="I12" s="220"/>
    </row>
    <row r="13" spans="1:9" ht="50.1" customHeight="1" x14ac:dyDescent="0.25">
      <c r="A13" s="220"/>
      <c r="B13" s="218" t="s">
        <v>712</v>
      </c>
      <c r="C13" s="644" t="s">
        <v>1082</v>
      </c>
      <c r="D13" s="645"/>
      <c r="E13" s="645"/>
      <c r="F13" s="646"/>
      <c r="G13" s="220"/>
      <c r="H13" s="221" t="s">
        <v>714</v>
      </c>
      <c r="I13" s="220"/>
    </row>
    <row r="14" spans="1:9" ht="30" customHeight="1" x14ac:dyDescent="0.25">
      <c r="A14" s="220"/>
      <c r="B14" s="634"/>
      <c r="C14" s="635"/>
      <c r="D14" s="635"/>
      <c r="E14" s="635"/>
      <c r="F14" s="636"/>
      <c r="G14" s="220"/>
      <c r="H14" s="220"/>
      <c r="I14" s="220"/>
    </row>
    <row r="15" spans="1:9" ht="49.9" customHeight="1" x14ac:dyDescent="0.25">
      <c r="A15" s="220"/>
      <c r="B15" s="217" t="s">
        <v>716</v>
      </c>
      <c r="C15" s="651" t="s">
        <v>930</v>
      </c>
      <c r="D15" s="652"/>
      <c r="E15" s="652"/>
      <c r="F15" s="652"/>
      <c r="G15" s="220"/>
      <c r="H15" s="221" t="s">
        <v>717</v>
      </c>
      <c r="I15" s="220"/>
    </row>
    <row r="16" spans="1:9" ht="49.9" customHeight="1" x14ac:dyDescent="0.25">
      <c r="A16" s="220"/>
      <c r="B16" s="217" t="s">
        <v>718</v>
      </c>
      <c r="C16" s="640" t="s">
        <v>1114</v>
      </c>
      <c r="D16" s="640"/>
      <c r="E16" s="640"/>
      <c r="F16" s="640"/>
      <c r="G16" s="220"/>
      <c r="H16" s="221" t="s">
        <v>720</v>
      </c>
      <c r="I16" s="220"/>
    </row>
    <row r="17" spans="1:9" ht="49.9" customHeight="1" x14ac:dyDescent="0.25">
      <c r="A17" s="220"/>
      <c r="B17" s="217" t="s">
        <v>721</v>
      </c>
      <c r="C17" s="653" t="s">
        <v>1115</v>
      </c>
      <c r="D17" s="653"/>
      <c r="E17" s="653"/>
      <c r="F17" s="653"/>
      <c r="G17" s="220"/>
      <c r="H17" s="221" t="s">
        <v>723</v>
      </c>
      <c r="I17" s="220"/>
    </row>
    <row r="18" spans="1:9" ht="49.9" customHeight="1" x14ac:dyDescent="0.25">
      <c r="A18" s="220"/>
      <c r="B18" s="217" t="s">
        <v>724</v>
      </c>
      <c r="C18" s="653" t="s">
        <v>1116</v>
      </c>
      <c r="D18" s="653"/>
      <c r="E18" s="653"/>
      <c r="F18" s="653"/>
      <c r="G18" s="220"/>
      <c r="H18" s="221" t="s">
        <v>726</v>
      </c>
      <c r="I18" s="220"/>
    </row>
    <row r="19" spans="1:9" ht="49.9" customHeight="1" x14ac:dyDescent="0.25">
      <c r="A19" s="220"/>
      <c r="B19" s="217" t="s">
        <v>727</v>
      </c>
      <c r="C19" s="654" t="s">
        <v>895</v>
      </c>
      <c r="D19" s="654"/>
      <c r="E19" s="654"/>
      <c r="F19" s="654"/>
      <c r="G19" s="220"/>
      <c r="H19" s="221" t="s">
        <v>729</v>
      </c>
      <c r="I19" s="220"/>
    </row>
    <row r="20" spans="1:9" ht="49.9" customHeight="1" x14ac:dyDescent="0.25">
      <c r="A20" s="220"/>
      <c r="B20" s="217" t="s">
        <v>730</v>
      </c>
      <c r="C20" s="654" t="s">
        <v>731</v>
      </c>
      <c r="D20" s="654"/>
      <c r="E20" s="654"/>
      <c r="F20" s="654"/>
      <c r="G20" s="220"/>
      <c r="H20" s="221" t="s">
        <v>732</v>
      </c>
      <c r="I20" s="220"/>
    </row>
    <row r="21" spans="1:9" ht="49.9" customHeight="1" x14ac:dyDescent="0.25">
      <c r="A21" s="220"/>
      <c r="B21" s="217" t="s">
        <v>733</v>
      </c>
      <c r="C21" s="654" t="s">
        <v>1086</v>
      </c>
      <c r="D21" s="654"/>
      <c r="E21" s="654"/>
      <c r="F21" s="654"/>
      <c r="G21" s="220"/>
      <c r="H21" s="221" t="s">
        <v>735</v>
      </c>
      <c r="I21" s="220"/>
    </row>
    <row r="22" spans="1:9" ht="49.9" customHeight="1" x14ac:dyDescent="0.25">
      <c r="A22" s="220"/>
      <c r="B22" s="217" t="s">
        <v>736</v>
      </c>
      <c r="C22" s="654" t="s">
        <v>1117</v>
      </c>
      <c r="D22" s="654"/>
      <c r="E22" s="654"/>
      <c r="F22" s="654"/>
      <c r="G22" s="220"/>
      <c r="H22" s="221" t="s">
        <v>738</v>
      </c>
      <c r="I22" s="220"/>
    </row>
    <row r="23" spans="1:9" ht="49.9" customHeight="1" x14ac:dyDescent="0.25">
      <c r="A23" s="220"/>
      <c r="B23" s="217" t="s">
        <v>739</v>
      </c>
      <c r="C23" s="654" t="s">
        <v>804</v>
      </c>
      <c r="D23" s="654"/>
      <c r="E23" s="654"/>
      <c r="F23" s="654"/>
      <c r="G23" s="220"/>
      <c r="H23" s="221" t="s">
        <v>741</v>
      </c>
      <c r="I23" s="220"/>
    </row>
    <row r="24" spans="1:9" ht="49.9" customHeight="1" x14ac:dyDescent="0.25">
      <c r="A24" s="220"/>
      <c r="B24" s="217" t="s">
        <v>742</v>
      </c>
      <c r="C24" s="575" t="s">
        <v>805</v>
      </c>
      <c r="D24" s="575"/>
      <c r="E24" s="575"/>
      <c r="F24" s="575"/>
      <c r="G24" s="220"/>
      <c r="H24" s="221" t="s">
        <v>1088</v>
      </c>
      <c r="I24" s="220"/>
    </row>
    <row r="25" spans="1:9" ht="30" customHeight="1" x14ac:dyDescent="0.25">
      <c r="A25" s="220"/>
      <c r="B25" s="634" t="s">
        <v>745</v>
      </c>
      <c r="C25" s="635"/>
      <c r="D25" s="635"/>
      <c r="E25" s="635"/>
      <c r="F25" s="636"/>
      <c r="G25" s="220"/>
      <c r="H25" s="220"/>
      <c r="I25" s="220"/>
    </row>
    <row r="26" spans="1:9" ht="30" customHeight="1" x14ac:dyDescent="0.25">
      <c r="A26" s="220"/>
      <c r="B26" s="647" t="s">
        <v>746</v>
      </c>
      <c r="C26" s="214" t="s">
        <v>747</v>
      </c>
      <c r="D26" s="214" t="s">
        <v>748</v>
      </c>
      <c r="E26" s="649" t="s">
        <v>749</v>
      </c>
      <c r="F26" s="650"/>
      <c r="G26" s="220"/>
      <c r="H26" s="655" t="s">
        <v>750</v>
      </c>
      <c r="I26" s="220"/>
    </row>
    <row r="27" spans="1:9" ht="49.9" customHeight="1" x14ac:dyDescent="0.25">
      <c r="A27" s="220"/>
      <c r="B27" s="648"/>
      <c r="C27" s="222">
        <v>10437</v>
      </c>
      <c r="D27" s="223">
        <v>2024</v>
      </c>
      <c r="E27" s="658" t="s">
        <v>1118</v>
      </c>
      <c r="F27" s="659"/>
      <c r="G27" s="220"/>
      <c r="H27" s="656"/>
      <c r="I27" s="220"/>
    </row>
    <row r="28" spans="1:9" ht="49.9" customHeight="1" x14ac:dyDescent="0.25">
      <c r="A28" s="220"/>
      <c r="B28" s="217" t="s">
        <v>752</v>
      </c>
      <c r="C28" s="658" t="s">
        <v>1090</v>
      </c>
      <c r="D28" s="660"/>
      <c r="E28" s="660"/>
      <c r="F28" s="659"/>
      <c r="G28" s="220"/>
      <c r="H28" s="221" t="s">
        <v>754</v>
      </c>
      <c r="I28" s="220"/>
    </row>
    <row r="29" spans="1:9" ht="30" customHeight="1" x14ac:dyDescent="0.25">
      <c r="A29" s="220"/>
      <c r="B29" s="647" t="s">
        <v>755</v>
      </c>
      <c r="C29" s="649" t="s">
        <v>747</v>
      </c>
      <c r="D29" s="650"/>
      <c r="E29" s="649" t="s">
        <v>748</v>
      </c>
      <c r="F29" s="650"/>
      <c r="G29" s="220"/>
      <c r="H29" s="655" t="s">
        <v>756</v>
      </c>
      <c r="I29" s="220"/>
    </row>
    <row r="30" spans="1:9" ht="49.9" customHeight="1" x14ac:dyDescent="0.25">
      <c r="A30" s="220"/>
      <c r="B30" s="648"/>
      <c r="C30" s="663">
        <v>6500</v>
      </c>
      <c r="D30" s="664"/>
      <c r="E30" s="658">
        <v>2026</v>
      </c>
      <c r="F30" s="659"/>
      <c r="G30" s="220"/>
      <c r="H30" s="656"/>
      <c r="I30" s="220"/>
    </row>
    <row r="31" spans="1:9" ht="50.1" customHeight="1" x14ac:dyDescent="0.25">
      <c r="A31" s="220"/>
      <c r="B31" s="217" t="s">
        <v>1091</v>
      </c>
      <c r="C31" s="657" t="s">
        <v>1092</v>
      </c>
      <c r="D31" s="657"/>
      <c r="E31" s="657"/>
      <c r="F31" s="657"/>
      <c r="G31" s="220"/>
      <c r="H31" s="221" t="s">
        <v>1093</v>
      </c>
      <c r="I31" s="220"/>
    </row>
    <row r="32" spans="1:9" ht="30" customHeight="1" x14ac:dyDescent="0.25">
      <c r="A32" s="220"/>
      <c r="B32" s="634" t="s">
        <v>757</v>
      </c>
      <c r="C32" s="635"/>
      <c r="D32" s="635"/>
      <c r="E32" s="635"/>
      <c r="F32" s="635"/>
      <c r="G32" s="220"/>
      <c r="H32" s="220"/>
      <c r="I32" s="220"/>
    </row>
    <row r="33" spans="1:9" ht="30" customHeight="1" x14ac:dyDescent="0.25">
      <c r="A33" s="220"/>
      <c r="B33" s="661" t="s">
        <v>758</v>
      </c>
      <c r="C33" s="662" t="s">
        <v>759</v>
      </c>
      <c r="D33" s="662"/>
      <c r="E33" s="662" t="s">
        <v>760</v>
      </c>
      <c r="F33" s="662"/>
      <c r="G33" s="220"/>
      <c r="H33" s="655" t="s">
        <v>761</v>
      </c>
      <c r="I33" s="220"/>
    </row>
    <row r="34" spans="1:9" ht="49.9" customHeight="1" x14ac:dyDescent="0.25">
      <c r="A34" s="220"/>
      <c r="B34" s="661"/>
      <c r="C34" s="657" t="s">
        <v>1119</v>
      </c>
      <c r="D34" s="657"/>
      <c r="E34" s="657"/>
      <c r="F34" s="657"/>
      <c r="G34" s="220"/>
      <c r="H34" s="656"/>
      <c r="I34" s="220"/>
    </row>
    <row r="35" spans="1:9" ht="30" customHeight="1" x14ac:dyDescent="0.25">
      <c r="A35" s="220"/>
      <c r="B35" s="661" t="s">
        <v>764</v>
      </c>
      <c r="C35" s="662" t="s">
        <v>759</v>
      </c>
      <c r="D35" s="662"/>
      <c r="E35" s="662" t="s">
        <v>760</v>
      </c>
      <c r="F35" s="662"/>
      <c r="G35" s="220"/>
      <c r="H35" s="655" t="s">
        <v>765</v>
      </c>
      <c r="I35" s="220"/>
    </row>
    <row r="36" spans="1:9" ht="50.1" customHeight="1" x14ac:dyDescent="0.25">
      <c r="A36" s="220"/>
      <c r="B36" s="661"/>
      <c r="C36" s="657" t="s">
        <v>1120</v>
      </c>
      <c r="D36" s="657"/>
      <c r="E36" s="657"/>
      <c r="F36" s="657"/>
      <c r="G36" s="220"/>
      <c r="H36" s="656"/>
      <c r="I36" s="220"/>
    </row>
    <row r="37" spans="1:9" ht="30" customHeight="1" x14ac:dyDescent="0.25">
      <c r="A37" s="220"/>
      <c r="B37" s="661" t="s">
        <v>768</v>
      </c>
      <c r="C37" s="662" t="s">
        <v>759</v>
      </c>
      <c r="D37" s="662"/>
      <c r="E37" s="662" t="s">
        <v>760</v>
      </c>
      <c r="F37" s="662"/>
      <c r="G37" s="220"/>
      <c r="H37" s="655" t="s">
        <v>769</v>
      </c>
      <c r="I37" s="220"/>
    </row>
    <row r="38" spans="1:9" ht="49.9" customHeight="1" x14ac:dyDescent="0.25">
      <c r="A38" s="220"/>
      <c r="B38" s="661"/>
      <c r="C38" s="657" t="s">
        <v>1121</v>
      </c>
      <c r="D38" s="657"/>
      <c r="E38" s="657"/>
      <c r="F38" s="657"/>
      <c r="G38" s="220"/>
      <c r="H38" s="656"/>
      <c r="I38" s="220"/>
    </row>
    <row r="39" spans="1:9" ht="30" customHeight="1" x14ac:dyDescent="0.25">
      <c r="A39" s="220"/>
      <c r="B39" s="661" t="s">
        <v>772</v>
      </c>
      <c r="C39" s="662" t="s">
        <v>759</v>
      </c>
      <c r="D39" s="662"/>
      <c r="E39" s="662" t="s">
        <v>760</v>
      </c>
      <c r="F39" s="662"/>
      <c r="G39" s="220"/>
      <c r="H39" s="655" t="s">
        <v>773</v>
      </c>
      <c r="I39" s="220"/>
    </row>
    <row r="40" spans="1:9" ht="49.9" customHeight="1" x14ac:dyDescent="0.25">
      <c r="A40" s="220"/>
      <c r="B40" s="661"/>
      <c r="C40" s="657" t="s">
        <v>1097</v>
      </c>
      <c r="D40" s="657"/>
      <c r="E40" s="657"/>
      <c r="F40" s="657"/>
      <c r="G40" s="220"/>
      <c r="H40" s="656"/>
      <c r="I40" s="220"/>
    </row>
    <row r="41" spans="1:9" ht="30" customHeight="1" x14ac:dyDescent="0.25">
      <c r="A41" s="220"/>
      <c r="B41" s="661" t="s">
        <v>774</v>
      </c>
      <c r="C41" s="662" t="s">
        <v>759</v>
      </c>
      <c r="D41" s="662"/>
      <c r="E41" s="662" t="s">
        <v>760</v>
      </c>
      <c r="F41" s="662"/>
      <c r="G41" s="220"/>
      <c r="H41" s="655" t="s">
        <v>775</v>
      </c>
      <c r="I41" s="220"/>
    </row>
    <row r="42" spans="1:9" ht="49.9" customHeight="1" x14ac:dyDescent="0.25">
      <c r="A42" s="220"/>
      <c r="B42" s="661"/>
      <c r="C42" s="657" t="s">
        <v>805</v>
      </c>
      <c r="D42" s="657"/>
      <c r="E42" s="657"/>
      <c r="F42" s="657"/>
      <c r="G42" s="220"/>
      <c r="H42" s="656"/>
      <c r="I42" s="220"/>
    </row>
    <row r="43" spans="1:9" ht="30" customHeight="1" x14ac:dyDescent="0.25">
      <c r="A43" s="220"/>
      <c r="B43" s="668" t="s">
        <v>776</v>
      </c>
      <c r="C43" s="668"/>
      <c r="D43" s="668"/>
      <c r="E43" s="668"/>
      <c r="F43" s="668"/>
      <c r="G43" s="220"/>
      <c r="H43" s="220"/>
      <c r="I43" s="220"/>
    </row>
    <row r="44" spans="1:9" ht="100.15" customHeight="1" x14ac:dyDescent="0.25">
      <c r="A44" s="220"/>
      <c r="B44" s="217" t="s">
        <v>777</v>
      </c>
      <c r="C44" s="654"/>
      <c r="D44" s="654"/>
      <c r="E44" s="654"/>
      <c r="F44" s="654"/>
      <c r="G44" s="220"/>
      <c r="H44" s="221" t="s">
        <v>778</v>
      </c>
      <c r="I44" s="220"/>
    </row>
    <row r="45" spans="1:9" ht="30" customHeight="1" x14ac:dyDescent="0.25">
      <c r="A45" s="220"/>
      <c r="B45" s="668" t="s">
        <v>779</v>
      </c>
      <c r="C45" s="668"/>
      <c r="D45" s="668"/>
      <c r="E45" s="668"/>
      <c r="F45" s="668"/>
      <c r="G45" s="220"/>
      <c r="H45" s="220"/>
      <c r="I45" s="220"/>
    </row>
    <row r="46" spans="1:9" ht="100.15" customHeight="1" x14ac:dyDescent="0.25">
      <c r="A46" s="220"/>
      <c r="B46" s="654"/>
      <c r="C46" s="654"/>
      <c r="D46" s="654"/>
      <c r="E46" s="654"/>
      <c r="F46" s="654"/>
      <c r="G46" s="220"/>
      <c r="H46" s="220"/>
      <c r="I46" s="220"/>
    </row>
    <row r="47" spans="1:9" ht="15.75" x14ac:dyDescent="0.25">
      <c r="A47" s="220"/>
      <c r="B47" s="220"/>
      <c r="C47" s="220"/>
      <c r="D47" s="220"/>
      <c r="E47" s="220"/>
      <c r="F47" s="220"/>
      <c r="G47" s="220"/>
      <c r="H47" s="220"/>
      <c r="I47" s="220"/>
    </row>
    <row r="48" spans="1:9" ht="15.75" x14ac:dyDescent="0.25">
      <c r="A48" s="220"/>
      <c r="B48" s="220"/>
      <c r="C48" s="220"/>
      <c r="D48" s="220"/>
      <c r="E48" s="220"/>
      <c r="F48" s="220"/>
      <c r="G48" s="220"/>
      <c r="H48" s="220"/>
      <c r="I48" s="220"/>
    </row>
    <row r="49" spans="1:9" ht="15.75" x14ac:dyDescent="0.25">
      <c r="A49" s="220"/>
      <c r="B49" s="220"/>
      <c r="C49" s="220"/>
      <c r="D49" s="220"/>
      <c r="E49" s="220"/>
      <c r="F49" s="220"/>
      <c r="G49" s="220"/>
      <c r="H49" s="220"/>
      <c r="I49" s="220"/>
    </row>
    <row r="50" spans="1:9" ht="15.75" x14ac:dyDescent="0.25">
      <c r="A50" s="220"/>
      <c r="B50" s="220"/>
      <c r="C50" s="220"/>
      <c r="D50" s="220"/>
      <c r="E50" s="220"/>
      <c r="F50" s="220"/>
      <c r="G50" s="220"/>
      <c r="H50" s="220"/>
      <c r="I50" s="220"/>
    </row>
    <row r="51" spans="1:9" ht="15.75" x14ac:dyDescent="0.25">
      <c r="A51" s="220"/>
      <c r="B51" s="220"/>
      <c r="C51" s="220"/>
      <c r="D51" s="220"/>
      <c r="E51" s="220"/>
      <c r="F51" s="220"/>
      <c r="G51" s="220"/>
      <c r="H51" s="220"/>
      <c r="I51" s="220"/>
    </row>
    <row r="52" spans="1:9" ht="15.75" x14ac:dyDescent="0.25">
      <c r="A52" s="220"/>
      <c r="B52" s="220"/>
      <c r="C52" s="220"/>
      <c r="D52" s="220"/>
      <c r="E52" s="220"/>
      <c r="F52" s="220"/>
      <c r="G52" s="220"/>
      <c r="H52" s="665" t="s">
        <v>780</v>
      </c>
      <c r="I52" s="220"/>
    </row>
    <row r="53" spans="1:9" ht="15.75" x14ac:dyDescent="0.25">
      <c r="A53" s="220"/>
      <c r="B53" s="220"/>
      <c r="C53" s="220"/>
      <c r="D53" s="220"/>
      <c r="E53" s="220"/>
      <c r="F53" s="220"/>
      <c r="G53" s="220"/>
      <c r="H53" s="665"/>
      <c r="I53" s="220"/>
    </row>
    <row r="54" spans="1:9" ht="15.75" x14ac:dyDescent="0.25">
      <c r="A54" s="220"/>
      <c r="B54" s="220"/>
      <c r="C54" s="667" t="s">
        <v>1098</v>
      </c>
      <c r="D54" s="667"/>
      <c r="E54" s="667"/>
      <c r="F54" s="220"/>
      <c r="G54" s="220"/>
      <c r="H54" s="665"/>
      <c r="I54" s="220"/>
    </row>
    <row r="55" spans="1:9" ht="23.45" customHeight="1" x14ac:dyDescent="0.25">
      <c r="A55" s="220"/>
      <c r="B55" s="220"/>
      <c r="C55" s="666" t="s">
        <v>781</v>
      </c>
      <c r="D55" s="666"/>
      <c r="E55" s="666"/>
      <c r="F55" s="220"/>
      <c r="G55" s="220"/>
      <c r="H55" s="220"/>
      <c r="I55" s="220"/>
    </row>
    <row r="56" spans="1:9" ht="15.75" x14ac:dyDescent="0.25">
      <c r="A56" s="220"/>
      <c r="B56" s="220"/>
      <c r="C56" s="220"/>
      <c r="D56" s="220"/>
      <c r="E56" s="220"/>
      <c r="F56" s="220"/>
      <c r="G56" s="220"/>
      <c r="H56" s="220"/>
      <c r="I56" s="220"/>
    </row>
    <row r="57" spans="1:9" ht="15.75" x14ac:dyDescent="0.25">
      <c r="A57" s="220"/>
      <c r="B57" s="220"/>
      <c r="C57" s="220"/>
      <c r="D57" s="220"/>
      <c r="E57" s="220"/>
      <c r="F57" s="220"/>
      <c r="G57" s="220"/>
      <c r="H57" s="220"/>
      <c r="I57" s="220"/>
    </row>
    <row r="58" spans="1:9" ht="15.75" x14ac:dyDescent="0.25">
      <c r="A58" s="220"/>
      <c r="B58" s="220"/>
      <c r="C58" s="220"/>
      <c r="D58" s="220"/>
      <c r="E58" s="220"/>
      <c r="F58" s="220"/>
      <c r="G58" s="220"/>
      <c r="H58" s="220"/>
      <c r="I58" s="220"/>
    </row>
    <row r="59" spans="1:9" ht="15.75" hidden="1" x14ac:dyDescent="0.25"/>
  </sheetData>
  <mergeCells count="73">
    <mergeCell ref="H52:H54"/>
    <mergeCell ref="C55:E55"/>
    <mergeCell ref="C54:E54"/>
    <mergeCell ref="B41:B42"/>
    <mergeCell ref="C41:D41"/>
    <mergeCell ref="E41:F41"/>
    <mergeCell ref="B43:F43"/>
    <mergeCell ref="C44:F44"/>
    <mergeCell ref="B45:F45"/>
    <mergeCell ref="B46:F46"/>
    <mergeCell ref="H41:H42"/>
    <mergeCell ref="C42:D42"/>
    <mergeCell ref="E42:F42"/>
    <mergeCell ref="B39:B40"/>
    <mergeCell ref="C39:D39"/>
    <mergeCell ref="E39:F39"/>
    <mergeCell ref="H39:H40"/>
    <mergeCell ref="C40:D40"/>
    <mergeCell ref="E40:F40"/>
    <mergeCell ref="B37:B38"/>
    <mergeCell ref="C37:D37"/>
    <mergeCell ref="E37:F37"/>
    <mergeCell ref="H37:H38"/>
    <mergeCell ref="C38:D38"/>
    <mergeCell ref="E38:F38"/>
    <mergeCell ref="B35:B36"/>
    <mergeCell ref="C35:D35"/>
    <mergeCell ref="E35:F35"/>
    <mergeCell ref="H35:H36"/>
    <mergeCell ref="C36:D36"/>
    <mergeCell ref="E36:F36"/>
    <mergeCell ref="H33:H34"/>
    <mergeCell ref="C34:D34"/>
    <mergeCell ref="E34:F34"/>
    <mergeCell ref="H26:H27"/>
    <mergeCell ref="E27:F27"/>
    <mergeCell ref="C28:F28"/>
    <mergeCell ref="C31:F31"/>
    <mergeCell ref="B32:F32"/>
    <mergeCell ref="B33:B34"/>
    <mergeCell ref="C33:D33"/>
    <mergeCell ref="E33:F33"/>
    <mergeCell ref="B29:B30"/>
    <mergeCell ref="C29:D29"/>
    <mergeCell ref="E29:F29"/>
    <mergeCell ref="H29:H30"/>
    <mergeCell ref="C30:D30"/>
    <mergeCell ref="E30:F30"/>
    <mergeCell ref="B26:B27"/>
    <mergeCell ref="E26:F26"/>
    <mergeCell ref="C15:F15"/>
    <mergeCell ref="C16:F16"/>
    <mergeCell ref="C17:F17"/>
    <mergeCell ref="C18:F18"/>
    <mergeCell ref="C19:F19"/>
    <mergeCell ref="C20:F20"/>
    <mergeCell ref="C21:F21"/>
    <mergeCell ref="C22:F22"/>
    <mergeCell ref="C23:F23"/>
    <mergeCell ref="C24:F24"/>
    <mergeCell ref="B25:F25"/>
    <mergeCell ref="B14:F14"/>
    <mergeCell ref="B2:F2"/>
    <mergeCell ref="B3:F3"/>
    <mergeCell ref="B4:F4"/>
    <mergeCell ref="B5:F5"/>
    <mergeCell ref="B7:F7"/>
    <mergeCell ref="C8:F8"/>
    <mergeCell ref="B9:F9"/>
    <mergeCell ref="C10:F10"/>
    <mergeCell ref="C11:F11"/>
    <mergeCell ref="C12:F12"/>
    <mergeCell ref="C13:F13"/>
  </mergeCells>
  <pageMargins left="0.7" right="0.7" top="0.75" bottom="0.75" header="0.3" footer="0.3"/>
  <pageSetup scale="50" orientation="portrait" horizontalDpi="4294967295" verticalDpi="4294967295" r:id="rId1"/>
  <rowBreaks count="1" manualBreakCount="1">
    <brk id="31" max="6" man="1"/>
  </rowBreaks>
  <extLst>
    <ext xmlns:x14="http://schemas.microsoft.com/office/spreadsheetml/2009/9/main" uri="{CCE6A557-97BC-4b89-ADB6-D9C93CAAB3DF}">
      <x14:dataValidations xmlns:xm="http://schemas.microsoft.com/office/excel/2006/main" count="1">
        <x14:dataValidation type="list" allowBlank="1" showInputMessage="1" showErrorMessage="1" xr:uid="{24836367-DAC8-493C-820C-84F5C59AD4A7}">
          <x14:formula1>
            <xm:f>'Conf.'!$BA$4:$BA$1048576</xm:f>
          </x14:formula1>
          <xm:sqref>B5:F5</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55879-B936-4420-8647-3A8AFF1777FF}">
  <sheetPr>
    <tabColor rgb="FF00B050"/>
  </sheetPr>
  <dimension ref="A1:I59"/>
  <sheetViews>
    <sheetView showGridLines="0" zoomScale="90" zoomScaleNormal="90" workbookViewId="0"/>
  </sheetViews>
  <sheetFormatPr baseColWidth="10" defaultColWidth="0" defaultRowHeight="0" customHeight="1" zeroHeight="1" x14ac:dyDescent="0.25"/>
  <cols>
    <col min="1" max="1" width="2.7109375" style="37" customWidth="1"/>
    <col min="2" max="2" width="50.7109375" style="37" customWidth="1"/>
    <col min="3" max="6" width="30.7109375" style="37" customWidth="1"/>
    <col min="7" max="7" width="2.7109375" style="37" customWidth="1"/>
    <col min="8" max="8" width="100.7109375" style="37" customWidth="1"/>
    <col min="9" max="9" width="2.7109375" style="37" customWidth="1"/>
    <col min="10" max="16384" width="11.5703125" style="37" hidden="1"/>
  </cols>
  <sheetData>
    <row r="1" spans="1:9" ht="15.75" x14ac:dyDescent="0.25">
      <c r="A1" s="220"/>
      <c r="B1" s="220"/>
      <c r="C1" s="220"/>
      <c r="D1" s="220"/>
      <c r="E1" s="220"/>
      <c r="F1" s="220"/>
      <c r="G1" s="220"/>
      <c r="H1" s="220"/>
      <c r="I1" s="220"/>
    </row>
    <row r="2" spans="1:9" ht="30" customHeight="1" x14ac:dyDescent="0.25">
      <c r="A2" s="220"/>
      <c r="B2" s="637" t="s">
        <v>1072</v>
      </c>
      <c r="C2" s="637"/>
      <c r="D2" s="637"/>
      <c r="E2" s="637"/>
      <c r="F2" s="637"/>
      <c r="G2" s="220"/>
      <c r="H2" s="215" t="s">
        <v>1073</v>
      </c>
      <c r="I2" s="220"/>
    </row>
    <row r="3" spans="1:9" ht="22.15" customHeight="1" x14ac:dyDescent="0.25">
      <c r="A3" s="220"/>
      <c r="B3" s="638" t="s">
        <v>700</v>
      </c>
      <c r="C3" s="638"/>
      <c r="D3" s="638"/>
      <c r="E3" s="638"/>
      <c r="F3" s="638"/>
      <c r="G3" s="220"/>
      <c r="H3" s="220"/>
      <c r="I3" s="220"/>
    </row>
    <row r="4" spans="1:9" ht="24.6" customHeight="1" x14ac:dyDescent="0.25">
      <c r="A4" s="220"/>
      <c r="B4" s="565" t="str">
        <f>'Conf.'!$AZ$4</f>
        <v>45 - Prevención y atención del embarazo adolescente y las uniones tempranas</v>
      </c>
      <c r="C4" s="565"/>
      <c r="D4" s="565"/>
      <c r="E4" s="565"/>
      <c r="F4" s="565"/>
      <c r="G4" s="220"/>
      <c r="H4" s="221" t="s">
        <v>701</v>
      </c>
      <c r="I4" s="220"/>
    </row>
    <row r="5" spans="1:9" ht="37.5" customHeight="1" x14ac:dyDescent="0.25">
      <c r="A5" s="220"/>
      <c r="B5" s="639" t="s">
        <v>1112</v>
      </c>
      <c r="C5" s="639"/>
      <c r="D5" s="639"/>
      <c r="E5" s="639"/>
      <c r="F5" s="639"/>
      <c r="G5" s="220"/>
      <c r="H5" s="221" t="s">
        <v>1075</v>
      </c>
      <c r="I5" s="220"/>
    </row>
    <row r="6" spans="1:9" ht="6" customHeight="1" x14ac:dyDescent="0.25"/>
    <row r="7" spans="1:9" ht="30" customHeight="1" x14ac:dyDescent="0.25">
      <c r="A7" s="220"/>
      <c r="B7" s="634" t="s">
        <v>1076</v>
      </c>
      <c r="C7" s="635"/>
      <c r="D7" s="635"/>
      <c r="E7" s="635"/>
      <c r="F7" s="636"/>
      <c r="G7" s="220"/>
      <c r="H7" s="216" t="s">
        <v>1</v>
      </c>
      <c r="I7" s="220"/>
    </row>
    <row r="8" spans="1:9" ht="87" customHeight="1" x14ac:dyDescent="0.25">
      <c r="A8" s="220"/>
      <c r="B8" s="217" t="s">
        <v>1077</v>
      </c>
      <c r="C8" s="640" t="s">
        <v>1113</v>
      </c>
      <c r="D8" s="640"/>
      <c r="E8" s="640"/>
      <c r="F8" s="640"/>
      <c r="G8" s="220"/>
      <c r="H8" s="221" t="s">
        <v>1079</v>
      </c>
      <c r="I8" s="220"/>
    </row>
    <row r="9" spans="1:9" ht="30" customHeight="1" x14ac:dyDescent="0.25">
      <c r="A9" s="220"/>
      <c r="B9" s="634" t="s">
        <v>702</v>
      </c>
      <c r="C9" s="635"/>
      <c r="D9" s="635"/>
      <c r="E9" s="635"/>
      <c r="F9" s="636"/>
      <c r="G9" s="220"/>
      <c r="H9" s="216" t="s">
        <v>1</v>
      </c>
      <c r="I9" s="220"/>
    </row>
    <row r="10" spans="1:9" ht="50.1" customHeight="1" x14ac:dyDescent="0.25">
      <c r="A10" s="220"/>
      <c r="B10" s="218" t="s">
        <v>703</v>
      </c>
      <c r="C10" s="641" t="s">
        <v>1080</v>
      </c>
      <c r="D10" s="642"/>
      <c r="E10" s="642"/>
      <c r="F10" s="643"/>
      <c r="G10" s="220"/>
      <c r="H10" s="221" t="s">
        <v>705</v>
      </c>
      <c r="I10" s="220"/>
    </row>
    <row r="11" spans="1:9" ht="50.1" customHeight="1" x14ac:dyDescent="0.25">
      <c r="A11" s="220"/>
      <c r="B11" s="217" t="s">
        <v>706</v>
      </c>
      <c r="C11" s="640" t="s">
        <v>1100</v>
      </c>
      <c r="D11" s="640"/>
      <c r="E11" s="640"/>
      <c r="F11" s="640"/>
      <c r="G11" s="220"/>
      <c r="H11" s="221" t="s">
        <v>708</v>
      </c>
      <c r="I11" s="220"/>
    </row>
    <row r="12" spans="1:9" ht="50.1" customHeight="1" x14ac:dyDescent="0.25">
      <c r="A12" s="220"/>
      <c r="B12" s="217" t="s">
        <v>709</v>
      </c>
      <c r="C12" s="644" t="s">
        <v>710</v>
      </c>
      <c r="D12" s="645"/>
      <c r="E12" s="645"/>
      <c r="F12" s="646"/>
      <c r="G12" s="220"/>
      <c r="H12" s="221" t="s">
        <v>711</v>
      </c>
      <c r="I12" s="220"/>
    </row>
    <row r="13" spans="1:9" ht="50.1" customHeight="1" x14ac:dyDescent="0.25">
      <c r="A13" s="220"/>
      <c r="B13" s="218" t="s">
        <v>712</v>
      </c>
      <c r="C13" s="644" t="s">
        <v>1082</v>
      </c>
      <c r="D13" s="645"/>
      <c r="E13" s="645"/>
      <c r="F13" s="646"/>
      <c r="G13" s="220"/>
      <c r="H13" s="221" t="s">
        <v>714</v>
      </c>
      <c r="I13" s="220"/>
    </row>
    <row r="14" spans="1:9" ht="30" customHeight="1" x14ac:dyDescent="0.25">
      <c r="A14" s="220"/>
      <c r="B14" s="634"/>
      <c r="C14" s="635"/>
      <c r="D14" s="635"/>
      <c r="E14" s="635"/>
      <c r="F14" s="636"/>
      <c r="G14" s="220"/>
      <c r="H14" s="220"/>
      <c r="I14" s="220"/>
    </row>
    <row r="15" spans="1:9" ht="49.9" customHeight="1" x14ac:dyDescent="0.25">
      <c r="A15" s="220"/>
      <c r="B15" s="217" t="s">
        <v>716</v>
      </c>
      <c r="C15" s="651" t="s">
        <v>925</v>
      </c>
      <c r="D15" s="652"/>
      <c r="E15" s="652"/>
      <c r="F15" s="652"/>
      <c r="G15" s="220"/>
      <c r="H15" s="221" t="s">
        <v>717</v>
      </c>
      <c r="I15" s="220"/>
    </row>
    <row r="16" spans="1:9" ht="49.9" customHeight="1" x14ac:dyDescent="0.25">
      <c r="A16" s="220"/>
      <c r="B16" s="217" t="s">
        <v>718</v>
      </c>
      <c r="C16" s="640" t="s">
        <v>1122</v>
      </c>
      <c r="D16" s="640"/>
      <c r="E16" s="640"/>
      <c r="F16" s="640"/>
      <c r="G16" s="220"/>
      <c r="H16" s="221" t="s">
        <v>720</v>
      </c>
      <c r="I16" s="220"/>
    </row>
    <row r="17" spans="1:9" ht="49.9" customHeight="1" x14ac:dyDescent="0.25">
      <c r="A17" s="220"/>
      <c r="B17" s="217" t="s">
        <v>721</v>
      </c>
      <c r="C17" s="653" t="s">
        <v>1123</v>
      </c>
      <c r="D17" s="653"/>
      <c r="E17" s="653"/>
      <c r="F17" s="653"/>
      <c r="G17" s="220"/>
      <c r="H17" s="221" t="s">
        <v>723</v>
      </c>
      <c r="I17" s="220"/>
    </row>
    <row r="18" spans="1:9" ht="49.9" customHeight="1" x14ac:dyDescent="0.25">
      <c r="A18" s="220"/>
      <c r="B18" s="217" t="s">
        <v>724</v>
      </c>
      <c r="C18" s="653" t="s">
        <v>1124</v>
      </c>
      <c r="D18" s="653"/>
      <c r="E18" s="653"/>
      <c r="F18" s="653"/>
      <c r="G18" s="220"/>
      <c r="H18" s="221" t="s">
        <v>726</v>
      </c>
      <c r="I18" s="220"/>
    </row>
    <row r="19" spans="1:9" ht="49.9" customHeight="1" x14ac:dyDescent="0.25">
      <c r="A19" s="220"/>
      <c r="B19" s="217" t="s">
        <v>727</v>
      </c>
      <c r="C19" s="654" t="s">
        <v>895</v>
      </c>
      <c r="D19" s="654"/>
      <c r="E19" s="654"/>
      <c r="F19" s="654"/>
      <c r="G19" s="220"/>
      <c r="H19" s="221" t="s">
        <v>729</v>
      </c>
      <c r="I19" s="220"/>
    </row>
    <row r="20" spans="1:9" ht="49.9" customHeight="1" x14ac:dyDescent="0.25">
      <c r="A20" s="220"/>
      <c r="B20" s="217" t="s">
        <v>730</v>
      </c>
      <c r="C20" s="654" t="s">
        <v>731</v>
      </c>
      <c r="D20" s="654"/>
      <c r="E20" s="654"/>
      <c r="F20" s="654"/>
      <c r="G20" s="220"/>
      <c r="H20" s="221" t="s">
        <v>732</v>
      </c>
      <c r="I20" s="220"/>
    </row>
    <row r="21" spans="1:9" ht="49.9" customHeight="1" x14ac:dyDescent="0.25">
      <c r="A21" s="220"/>
      <c r="B21" s="217" t="s">
        <v>733</v>
      </c>
      <c r="C21" s="654" t="s">
        <v>734</v>
      </c>
      <c r="D21" s="654"/>
      <c r="E21" s="654"/>
      <c r="F21" s="654"/>
      <c r="G21" s="220"/>
      <c r="H21" s="221" t="s">
        <v>735</v>
      </c>
      <c r="I21" s="220"/>
    </row>
    <row r="22" spans="1:9" ht="49.9" customHeight="1" x14ac:dyDescent="0.25">
      <c r="A22" s="220"/>
      <c r="B22" s="217" t="s">
        <v>736</v>
      </c>
      <c r="C22" s="654" t="s">
        <v>1117</v>
      </c>
      <c r="D22" s="654"/>
      <c r="E22" s="654"/>
      <c r="F22" s="654"/>
      <c r="G22" s="220"/>
      <c r="H22" s="221" t="s">
        <v>738</v>
      </c>
      <c r="I22" s="220"/>
    </row>
    <row r="23" spans="1:9" ht="49.9" customHeight="1" x14ac:dyDescent="0.25">
      <c r="A23" s="220"/>
      <c r="B23" s="217" t="s">
        <v>739</v>
      </c>
      <c r="C23" s="654" t="s">
        <v>804</v>
      </c>
      <c r="D23" s="654"/>
      <c r="E23" s="654"/>
      <c r="F23" s="654"/>
      <c r="G23" s="220"/>
      <c r="H23" s="221" t="s">
        <v>741</v>
      </c>
      <c r="I23" s="220"/>
    </row>
    <row r="24" spans="1:9" ht="49.9" customHeight="1" x14ac:dyDescent="0.25">
      <c r="A24" s="220"/>
      <c r="B24" s="217" t="s">
        <v>742</v>
      </c>
      <c r="C24" s="575" t="s">
        <v>805</v>
      </c>
      <c r="D24" s="575"/>
      <c r="E24" s="575"/>
      <c r="F24" s="575"/>
      <c r="G24" s="220"/>
      <c r="H24" s="221" t="s">
        <v>1088</v>
      </c>
      <c r="I24" s="220"/>
    </row>
    <row r="25" spans="1:9" ht="30" customHeight="1" x14ac:dyDescent="0.25">
      <c r="A25" s="220"/>
      <c r="B25" s="634" t="s">
        <v>745</v>
      </c>
      <c r="C25" s="635"/>
      <c r="D25" s="635"/>
      <c r="E25" s="635"/>
      <c r="F25" s="636"/>
      <c r="G25" s="220"/>
      <c r="H25" s="220"/>
      <c r="I25" s="220"/>
    </row>
    <row r="26" spans="1:9" ht="30" customHeight="1" x14ac:dyDescent="0.25">
      <c r="A26" s="220"/>
      <c r="B26" s="647" t="s">
        <v>746</v>
      </c>
      <c r="C26" s="214" t="s">
        <v>747</v>
      </c>
      <c r="D26" s="214" t="s">
        <v>748</v>
      </c>
      <c r="E26" s="649" t="s">
        <v>749</v>
      </c>
      <c r="F26" s="650"/>
      <c r="G26" s="220"/>
      <c r="H26" s="655" t="s">
        <v>750</v>
      </c>
      <c r="I26" s="220"/>
    </row>
    <row r="27" spans="1:9" ht="49.9" customHeight="1" x14ac:dyDescent="0.25">
      <c r="A27" s="220"/>
      <c r="B27" s="648"/>
      <c r="C27" s="222" t="s">
        <v>139</v>
      </c>
      <c r="D27" s="223" t="s">
        <v>139</v>
      </c>
      <c r="E27" s="658" t="s">
        <v>139</v>
      </c>
      <c r="F27" s="659"/>
      <c r="G27" s="220"/>
      <c r="H27" s="656"/>
      <c r="I27" s="220"/>
    </row>
    <row r="28" spans="1:9" ht="49.9" customHeight="1" x14ac:dyDescent="0.25">
      <c r="A28" s="220"/>
      <c r="B28" s="217" t="s">
        <v>752</v>
      </c>
      <c r="C28" s="658" t="s">
        <v>1090</v>
      </c>
      <c r="D28" s="660"/>
      <c r="E28" s="660"/>
      <c r="F28" s="659"/>
      <c r="G28" s="220"/>
      <c r="H28" s="221" t="s">
        <v>754</v>
      </c>
      <c r="I28" s="220"/>
    </row>
    <row r="29" spans="1:9" ht="30" customHeight="1" x14ac:dyDescent="0.25">
      <c r="A29" s="220"/>
      <c r="B29" s="647" t="s">
        <v>755</v>
      </c>
      <c r="C29" s="649" t="s">
        <v>747</v>
      </c>
      <c r="D29" s="650"/>
      <c r="E29" s="649" t="s">
        <v>748</v>
      </c>
      <c r="F29" s="650"/>
      <c r="G29" s="220"/>
      <c r="H29" s="655" t="s">
        <v>756</v>
      </c>
      <c r="I29" s="220"/>
    </row>
    <row r="30" spans="1:9" ht="49.9" customHeight="1" x14ac:dyDescent="0.25">
      <c r="A30" s="220"/>
      <c r="B30" s="648"/>
      <c r="C30" s="669">
        <v>0.75</v>
      </c>
      <c r="D30" s="670"/>
      <c r="E30" s="658">
        <v>2026</v>
      </c>
      <c r="F30" s="659"/>
      <c r="G30" s="220"/>
      <c r="H30" s="656"/>
      <c r="I30" s="220"/>
    </row>
    <row r="31" spans="1:9" ht="50.1" customHeight="1" x14ac:dyDescent="0.25">
      <c r="A31" s="220"/>
      <c r="B31" s="217" t="s">
        <v>1091</v>
      </c>
      <c r="C31" s="657" t="s">
        <v>1104</v>
      </c>
      <c r="D31" s="657"/>
      <c r="E31" s="657"/>
      <c r="F31" s="657"/>
      <c r="G31" s="220"/>
      <c r="H31" s="221" t="s">
        <v>1093</v>
      </c>
      <c r="I31" s="220"/>
    </row>
    <row r="32" spans="1:9" ht="30" customHeight="1" x14ac:dyDescent="0.25">
      <c r="A32" s="220"/>
      <c r="B32" s="634" t="s">
        <v>757</v>
      </c>
      <c r="C32" s="635"/>
      <c r="D32" s="635"/>
      <c r="E32" s="635"/>
      <c r="F32" s="635"/>
      <c r="G32" s="220"/>
      <c r="H32" s="220"/>
      <c r="I32" s="220"/>
    </row>
    <row r="33" spans="1:9" ht="30" customHeight="1" x14ac:dyDescent="0.25">
      <c r="A33" s="220"/>
      <c r="B33" s="661" t="s">
        <v>758</v>
      </c>
      <c r="C33" s="662" t="s">
        <v>759</v>
      </c>
      <c r="D33" s="662"/>
      <c r="E33" s="662" t="s">
        <v>760</v>
      </c>
      <c r="F33" s="662"/>
      <c r="G33" s="220"/>
      <c r="H33" s="655" t="s">
        <v>761</v>
      </c>
      <c r="I33" s="220"/>
    </row>
    <row r="34" spans="1:9" ht="49.9" customHeight="1" x14ac:dyDescent="0.25">
      <c r="A34" s="220"/>
      <c r="B34" s="661"/>
      <c r="C34" s="657" t="s">
        <v>1125</v>
      </c>
      <c r="D34" s="657"/>
      <c r="E34" s="657" t="s">
        <v>1126</v>
      </c>
      <c r="F34" s="657"/>
      <c r="G34" s="220"/>
      <c r="H34" s="656"/>
      <c r="I34" s="220"/>
    </row>
    <row r="35" spans="1:9" ht="30" customHeight="1" x14ac:dyDescent="0.25">
      <c r="A35" s="220"/>
      <c r="B35" s="661" t="s">
        <v>764</v>
      </c>
      <c r="C35" s="662" t="s">
        <v>759</v>
      </c>
      <c r="D35" s="662"/>
      <c r="E35" s="662" t="s">
        <v>760</v>
      </c>
      <c r="F35" s="662"/>
      <c r="G35" s="220"/>
      <c r="H35" s="655" t="s">
        <v>765</v>
      </c>
      <c r="I35" s="220"/>
    </row>
    <row r="36" spans="1:9" ht="50.1" customHeight="1" x14ac:dyDescent="0.25">
      <c r="A36" s="220"/>
      <c r="B36" s="661"/>
      <c r="C36" s="657" t="s">
        <v>1120</v>
      </c>
      <c r="D36" s="657"/>
      <c r="E36" s="657" t="s">
        <v>1127</v>
      </c>
      <c r="F36" s="657"/>
      <c r="G36" s="220"/>
      <c r="H36" s="656"/>
      <c r="I36" s="220"/>
    </row>
    <row r="37" spans="1:9" ht="30" customHeight="1" x14ac:dyDescent="0.25">
      <c r="A37" s="220"/>
      <c r="B37" s="661" t="s">
        <v>768</v>
      </c>
      <c r="C37" s="662" t="s">
        <v>759</v>
      </c>
      <c r="D37" s="662"/>
      <c r="E37" s="662" t="s">
        <v>760</v>
      </c>
      <c r="F37" s="662"/>
      <c r="G37" s="220"/>
      <c r="H37" s="655" t="s">
        <v>769</v>
      </c>
      <c r="I37" s="220"/>
    </row>
    <row r="38" spans="1:9" ht="49.9" customHeight="1" x14ac:dyDescent="0.25">
      <c r="A38" s="220"/>
      <c r="B38" s="661"/>
      <c r="C38" s="657" t="s">
        <v>1121</v>
      </c>
      <c r="D38" s="657"/>
      <c r="E38" s="657" t="s">
        <v>1110</v>
      </c>
      <c r="F38" s="657"/>
      <c r="G38" s="220"/>
      <c r="H38" s="656"/>
      <c r="I38" s="220"/>
    </row>
    <row r="39" spans="1:9" ht="30" customHeight="1" x14ac:dyDescent="0.25">
      <c r="A39" s="220"/>
      <c r="B39" s="661" t="s">
        <v>772</v>
      </c>
      <c r="C39" s="662" t="s">
        <v>759</v>
      </c>
      <c r="D39" s="662"/>
      <c r="E39" s="662" t="s">
        <v>760</v>
      </c>
      <c r="F39" s="662"/>
      <c r="G39" s="220"/>
      <c r="H39" s="655" t="s">
        <v>773</v>
      </c>
      <c r="I39" s="220"/>
    </row>
    <row r="40" spans="1:9" ht="49.9" customHeight="1" x14ac:dyDescent="0.25">
      <c r="A40" s="220"/>
      <c r="B40" s="661"/>
      <c r="C40" s="657" t="s">
        <v>1097</v>
      </c>
      <c r="D40" s="657"/>
      <c r="E40" s="657" t="s">
        <v>1097</v>
      </c>
      <c r="F40" s="657"/>
      <c r="G40" s="220"/>
      <c r="H40" s="656"/>
      <c r="I40" s="220"/>
    </row>
    <row r="41" spans="1:9" ht="30" customHeight="1" x14ac:dyDescent="0.25">
      <c r="A41" s="220"/>
      <c r="B41" s="661" t="s">
        <v>774</v>
      </c>
      <c r="C41" s="662" t="s">
        <v>759</v>
      </c>
      <c r="D41" s="662"/>
      <c r="E41" s="662" t="s">
        <v>760</v>
      </c>
      <c r="F41" s="662"/>
      <c r="G41" s="220"/>
      <c r="H41" s="655" t="s">
        <v>775</v>
      </c>
      <c r="I41" s="220"/>
    </row>
    <row r="42" spans="1:9" ht="49.9" customHeight="1" x14ac:dyDescent="0.25">
      <c r="A42" s="220"/>
      <c r="B42" s="661"/>
      <c r="C42" s="657" t="s">
        <v>805</v>
      </c>
      <c r="D42" s="657"/>
      <c r="E42" s="657" t="s">
        <v>805</v>
      </c>
      <c r="F42" s="657"/>
      <c r="G42" s="220"/>
      <c r="H42" s="656"/>
      <c r="I42" s="220"/>
    </row>
    <row r="43" spans="1:9" ht="30" customHeight="1" x14ac:dyDescent="0.25">
      <c r="A43" s="220"/>
      <c r="B43" s="668" t="s">
        <v>776</v>
      </c>
      <c r="C43" s="668"/>
      <c r="D43" s="668"/>
      <c r="E43" s="668"/>
      <c r="F43" s="668"/>
      <c r="G43" s="220"/>
      <c r="H43" s="220"/>
      <c r="I43" s="220"/>
    </row>
    <row r="44" spans="1:9" ht="100.15" customHeight="1" x14ac:dyDescent="0.25">
      <c r="A44" s="220"/>
      <c r="B44" s="217" t="s">
        <v>777</v>
      </c>
      <c r="C44" s="654" t="s">
        <v>1111</v>
      </c>
      <c r="D44" s="654"/>
      <c r="E44" s="654"/>
      <c r="F44" s="654"/>
      <c r="G44" s="220"/>
      <c r="H44" s="221" t="s">
        <v>778</v>
      </c>
      <c r="I44" s="220"/>
    </row>
    <row r="45" spans="1:9" ht="30" customHeight="1" x14ac:dyDescent="0.25">
      <c r="A45" s="220"/>
      <c r="B45" s="668" t="s">
        <v>779</v>
      </c>
      <c r="C45" s="668"/>
      <c r="D45" s="668"/>
      <c r="E45" s="668"/>
      <c r="F45" s="668"/>
      <c r="G45" s="220"/>
      <c r="H45" s="220"/>
      <c r="I45" s="220"/>
    </row>
    <row r="46" spans="1:9" ht="100.15" customHeight="1" x14ac:dyDescent="0.25">
      <c r="A46" s="220"/>
      <c r="B46" s="654"/>
      <c r="C46" s="654"/>
      <c r="D46" s="654"/>
      <c r="E46" s="654"/>
      <c r="F46" s="654"/>
      <c r="G46" s="220"/>
      <c r="H46" s="220"/>
      <c r="I46" s="220"/>
    </row>
    <row r="47" spans="1:9" ht="15.75" x14ac:dyDescent="0.25">
      <c r="A47" s="220"/>
      <c r="B47" s="220"/>
      <c r="C47" s="220"/>
      <c r="D47" s="220"/>
      <c r="E47" s="220"/>
      <c r="F47" s="220"/>
      <c r="G47" s="220"/>
      <c r="H47" s="220"/>
      <c r="I47" s="220"/>
    </row>
    <row r="48" spans="1:9" ht="15.75" x14ac:dyDescent="0.25">
      <c r="A48" s="220"/>
      <c r="B48" s="220"/>
      <c r="C48" s="220"/>
      <c r="D48" s="220"/>
      <c r="E48" s="220"/>
      <c r="F48" s="220"/>
      <c r="G48" s="220"/>
      <c r="H48" s="220"/>
      <c r="I48" s="220"/>
    </row>
    <row r="49" spans="1:9" ht="15.75" x14ac:dyDescent="0.25">
      <c r="A49" s="220"/>
      <c r="B49" s="220"/>
      <c r="C49" s="220"/>
      <c r="D49" s="220"/>
      <c r="E49" s="220"/>
      <c r="F49" s="220"/>
      <c r="G49" s="220"/>
      <c r="H49" s="220"/>
      <c r="I49" s="220"/>
    </row>
    <row r="50" spans="1:9" ht="15.75" x14ac:dyDescent="0.25">
      <c r="A50" s="220"/>
      <c r="B50" s="220"/>
      <c r="C50" s="220"/>
      <c r="D50" s="220"/>
      <c r="E50" s="220"/>
      <c r="F50" s="220"/>
      <c r="G50" s="220"/>
      <c r="H50" s="220"/>
      <c r="I50" s="220"/>
    </row>
    <row r="51" spans="1:9" ht="15.75" x14ac:dyDescent="0.25">
      <c r="A51" s="220"/>
      <c r="B51" s="220"/>
      <c r="C51" s="220"/>
      <c r="D51" s="220"/>
      <c r="E51" s="220"/>
      <c r="F51" s="220"/>
      <c r="G51" s="220"/>
      <c r="H51" s="220"/>
      <c r="I51" s="220"/>
    </row>
    <row r="52" spans="1:9" ht="15.75" x14ac:dyDescent="0.25">
      <c r="A52" s="220"/>
      <c r="B52" s="220"/>
      <c r="C52" s="220"/>
      <c r="D52" s="220"/>
      <c r="E52" s="220"/>
      <c r="F52" s="220"/>
      <c r="G52" s="220"/>
      <c r="H52" s="665" t="s">
        <v>780</v>
      </c>
      <c r="I52" s="220"/>
    </row>
    <row r="53" spans="1:9" ht="15.75" x14ac:dyDescent="0.25">
      <c r="A53" s="220"/>
      <c r="B53" s="220"/>
      <c r="C53" s="220"/>
      <c r="D53" s="220"/>
      <c r="E53" s="220"/>
      <c r="F53" s="220"/>
      <c r="G53" s="220"/>
      <c r="H53" s="665"/>
      <c r="I53" s="220"/>
    </row>
    <row r="54" spans="1:9" ht="15.75" x14ac:dyDescent="0.25">
      <c r="A54" s="220"/>
      <c r="B54" s="220"/>
      <c r="C54" s="667" t="s">
        <v>1098</v>
      </c>
      <c r="D54" s="667"/>
      <c r="E54" s="667"/>
      <c r="F54" s="220"/>
      <c r="G54" s="220"/>
      <c r="H54" s="665"/>
      <c r="I54" s="220"/>
    </row>
    <row r="55" spans="1:9" ht="23.45" customHeight="1" x14ac:dyDescent="0.25">
      <c r="A55" s="220"/>
      <c r="B55" s="220"/>
      <c r="C55" s="666" t="s">
        <v>781</v>
      </c>
      <c r="D55" s="666"/>
      <c r="E55" s="666"/>
      <c r="F55" s="220"/>
      <c r="G55" s="220"/>
      <c r="H55" s="220"/>
      <c r="I55" s="220"/>
    </row>
    <row r="56" spans="1:9" ht="15.75" x14ac:dyDescent="0.25">
      <c r="A56" s="220"/>
      <c r="B56" s="220"/>
      <c r="C56" s="220"/>
      <c r="D56" s="220"/>
      <c r="E56" s="220"/>
      <c r="F56" s="220"/>
      <c r="G56" s="220"/>
      <c r="H56" s="220"/>
      <c r="I56" s="220"/>
    </row>
    <row r="57" spans="1:9" ht="15.75" x14ac:dyDescent="0.25">
      <c r="A57" s="220"/>
      <c r="B57" s="220"/>
      <c r="C57" s="220"/>
      <c r="D57" s="220"/>
      <c r="E57" s="220"/>
      <c r="F57" s="220"/>
      <c r="G57" s="220"/>
      <c r="H57" s="220"/>
      <c r="I57" s="220"/>
    </row>
    <row r="58" spans="1:9" ht="15.75" x14ac:dyDescent="0.25">
      <c r="A58" s="220"/>
      <c r="B58" s="220"/>
      <c r="C58" s="220"/>
      <c r="D58" s="220"/>
      <c r="E58" s="220"/>
      <c r="F58" s="220"/>
      <c r="G58" s="220"/>
      <c r="H58" s="220"/>
      <c r="I58" s="220"/>
    </row>
    <row r="59" spans="1:9" ht="15.75" hidden="1" x14ac:dyDescent="0.25"/>
  </sheetData>
  <mergeCells count="73">
    <mergeCell ref="B14:F14"/>
    <mergeCell ref="B2:F2"/>
    <mergeCell ref="B3:F3"/>
    <mergeCell ref="B4:F4"/>
    <mergeCell ref="B5:F5"/>
    <mergeCell ref="B7:F7"/>
    <mergeCell ref="C8:F8"/>
    <mergeCell ref="B9:F9"/>
    <mergeCell ref="C10:F10"/>
    <mergeCell ref="C11:F11"/>
    <mergeCell ref="C12:F12"/>
    <mergeCell ref="C13:F13"/>
    <mergeCell ref="E30:F30"/>
    <mergeCell ref="B26:B27"/>
    <mergeCell ref="E26:F26"/>
    <mergeCell ref="C15:F15"/>
    <mergeCell ref="C16:F16"/>
    <mergeCell ref="C17:F17"/>
    <mergeCell ref="C18:F18"/>
    <mergeCell ref="C19:F19"/>
    <mergeCell ref="C20:F20"/>
    <mergeCell ref="C21:F21"/>
    <mergeCell ref="C22:F22"/>
    <mergeCell ref="C23:F23"/>
    <mergeCell ref="C24:F24"/>
    <mergeCell ref="B25:F25"/>
    <mergeCell ref="H33:H34"/>
    <mergeCell ref="C34:D34"/>
    <mergeCell ref="E34:F34"/>
    <mergeCell ref="H26:H27"/>
    <mergeCell ref="E27:F27"/>
    <mergeCell ref="C28:F28"/>
    <mergeCell ref="C31:F31"/>
    <mergeCell ref="B32:F32"/>
    <mergeCell ref="B33:B34"/>
    <mergeCell ref="C33:D33"/>
    <mergeCell ref="E33:F33"/>
    <mergeCell ref="B29:B30"/>
    <mergeCell ref="C29:D29"/>
    <mergeCell ref="E29:F29"/>
    <mergeCell ref="H29:H30"/>
    <mergeCell ref="C30:D30"/>
    <mergeCell ref="B35:B36"/>
    <mergeCell ref="C35:D35"/>
    <mergeCell ref="E35:F35"/>
    <mergeCell ref="H35:H36"/>
    <mergeCell ref="C36:D36"/>
    <mergeCell ref="E36:F36"/>
    <mergeCell ref="B37:B38"/>
    <mergeCell ref="C37:D37"/>
    <mergeCell ref="E37:F37"/>
    <mergeCell ref="H37:H38"/>
    <mergeCell ref="C38:D38"/>
    <mergeCell ref="E38:F38"/>
    <mergeCell ref="B39:B40"/>
    <mergeCell ref="C39:D39"/>
    <mergeCell ref="E39:F39"/>
    <mergeCell ref="H39:H40"/>
    <mergeCell ref="C40:D40"/>
    <mergeCell ref="E40:F40"/>
    <mergeCell ref="H52:H54"/>
    <mergeCell ref="C54:E54"/>
    <mergeCell ref="B41:B42"/>
    <mergeCell ref="C41:D41"/>
    <mergeCell ref="E41:F41"/>
    <mergeCell ref="H41:H42"/>
    <mergeCell ref="C42:D42"/>
    <mergeCell ref="E42:F42"/>
    <mergeCell ref="C55:E55"/>
    <mergeCell ref="B43:F43"/>
    <mergeCell ref="C44:F44"/>
    <mergeCell ref="B45:F45"/>
    <mergeCell ref="B46:F46"/>
  </mergeCells>
  <pageMargins left="0.7" right="0.7" top="0.75" bottom="0.75" header="0.3" footer="0.3"/>
  <pageSetup scale="50" orientation="portrait" horizontalDpi="4294967295" verticalDpi="4294967295"/>
  <rowBreaks count="1" manualBreakCount="1">
    <brk id="31" max="6" man="1"/>
  </rowBreaks>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7D20F6F-1113-4A79-95B7-30DF56C80A73}">
          <x14:formula1>
            <xm:f>'Conf.'!$BA$4:$BA$1048576</xm:f>
          </x14:formula1>
          <xm:sqref>B5:F5</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A87B0-02ED-4F1B-A0F5-6EA4E8B00128}">
  <sheetPr>
    <tabColor rgb="FF00B050"/>
  </sheetPr>
  <dimension ref="A1:K22"/>
  <sheetViews>
    <sheetView showGridLines="0" zoomScale="85" zoomScaleNormal="85" workbookViewId="0">
      <pane xSplit="2" ySplit="3" topLeftCell="C4" activePane="bottomRight" state="frozen"/>
      <selection pane="topRight" activeCell="A2" sqref="A2"/>
      <selection pane="bottomLeft" activeCell="A2" sqref="A2"/>
      <selection pane="bottomRight" activeCell="C4" sqref="C4"/>
    </sheetView>
  </sheetViews>
  <sheetFormatPr baseColWidth="10" defaultColWidth="11.42578125" defaultRowHeight="15" x14ac:dyDescent="0.25"/>
  <cols>
    <col min="1" max="1" width="12.28515625" style="2" bestFit="1" customWidth="1"/>
    <col min="2" max="2" width="45" style="2" bestFit="1" customWidth="1"/>
    <col min="3" max="3" width="26.7109375" style="2" customWidth="1"/>
    <col min="4" max="4" width="121.42578125" style="2" customWidth="1"/>
    <col min="5" max="5" width="36.85546875" style="2" customWidth="1"/>
    <col min="6" max="6" width="40.7109375" style="2" customWidth="1"/>
    <col min="7" max="7" width="13.7109375" style="30" customWidth="1"/>
    <col min="8" max="8" width="23.42578125" style="2" customWidth="1"/>
    <col min="9" max="9" width="176.85546875" style="2" customWidth="1"/>
    <col min="10" max="10" width="54.140625" style="2" customWidth="1"/>
    <col min="11" max="11" width="53.7109375" style="2" customWidth="1"/>
    <col min="12" max="16384" width="11.42578125" style="2"/>
  </cols>
  <sheetData>
    <row r="1" spans="1:11" ht="18.75" x14ac:dyDescent="0.25">
      <c r="A1" s="518" t="s">
        <v>183</v>
      </c>
      <c r="B1" s="518"/>
      <c r="C1" s="518"/>
      <c r="D1" s="518"/>
      <c r="E1" s="518"/>
      <c r="F1" s="518"/>
      <c r="G1" s="518"/>
      <c r="H1" s="518"/>
      <c r="I1" s="518"/>
      <c r="J1" s="518"/>
      <c r="K1" s="518"/>
    </row>
    <row r="2" spans="1:11" s="15" customFormat="1" ht="75" x14ac:dyDescent="0.25">
      <c r="A2" s="11" t="s">
        <v>184</v>
      </c>
      <c r="B2" s="7" t="s">
        <v>185</v>
      </c>
      <c r="C2" s="7" t="s">
        <v>186</v>
      </c>
      <c r="D2" s="7" t="s">
        <v>187</v>
      </c>
      <c r="E2" s="525" t="s">
        <v>188</v>
      </c>
      <c r="F2" s="525"/>
      <c r="G2" s="525"/>
      <c r="H2" s="525"/>
      <c r="I2" s="7" t="s">
        <v>189</v>
      </c>
      <c r="J2" s="16"/>
      <c r="K2" s="16"/>
    </row>
    <row r="3" spans="1:11" s="12" customFormat="1" ht="30" x14ac:dyDescent="0.25">
      <c r="A3" s="8" t="s">
        <v>190</v>
      </c>
      <c r="B3" s="8" t="s">
        <v>191</v>
      </c>
      <c r="C3" s="8" t="s">
        <v>192</v>
      </c>
      <c r="D3" s="8" t="s">
        <v>193</v>
      </c>
      <c r="E3" s="8" t="s">
        <v>77</v>
      </c>
      <c r="F3" s="8" t="s">
        <v>78</v>
      </c>
      <c r="G3" s="8" t="s">
        <v>79</v>
      </c>
      <c r="H3" s="8" t="s">
        <v>194</v>
      </c>
      <c r="I3" s="8" t="s">
        <v>195</v>
      </c>
      <c r="J3" s="8" t="s">
        <v>4</v>
      </c>
      <c r="K3" s="8" t="s">
        <v>6</v>
      </c>
    </row>
    <row r="4" spans="1:11" s="14" customFormat="1" ht="195" x14ac:dyDescent="0.25">
      <c r="A4" s="4">
        <v>1</v>
      </c>
      <c r="B4" s="6" t="s">
        <v>196</v>
      </c>
      <c r="C4" s="6" t="s">
        <v>197</v>
      </c>
      <c r="D4" s="70" t="s">
        <v>198</v>
      </c>
      <c r="E4" s="3" t="s">
        <v>199</v>
      </c>
      <c r="F4" s="3" t="s">
        <v>200</v>
      </c>
      <c r="G4" s="4">
        <v>2021</v>
      </c>
      <c r="H4" s="4" t="s">
        <v>201</v>
      </c>
      <c r="I4" s="3" t="s">
        <v>202</v>
      </c>
      <c r="J4" s="3"/>
      <c r="K4" s="130" t="s">
        <v>27</v>
      </c>
    </row>
    <row r="5" spans="1:11" s="14" customFormat="1" ht="75" x14ac:dyDescent="0.25">
      <c r="A5" s="4">
        <v>2</v>
      </c>
      <c r="B5" s="6" t="s">
        <v>203</v>
      </c>
      <c r="C5" s="6" t="s">
        <v>204</v>
      </c>
      <c r="D5" s="70" t="s">
        <v>205</v>
      </c>
      <c r="E5" s="3" t="s">
        <v>199</v>
      </c>
      <c r="F5" s="3" t="s">
        <v>200</v>
      </c>
      <c r="G5" s="4">
        <v>2021</v>
      </c>
      <c r="H5" s="4" t="s">
        <v>201</v>
      </c>
      <c r="I5" s="3" t="s">
        <v>206</v>
      </c>
      <c r="J5" s="3"/>
      <c r="K5" s="73" t="s">
        <v>27</v>
      </c>
    </row>
    <row r="6" spans="1:11" s="14" customFormat="1" ht="60" x14ac:dyDescent="0.25">
      <c r="A6" s="4">
        <v>3</v>
      </c>
      <c r="B6" s="6" t="s">
        <v>207</v>
      </c>
      <c r="C6" s="6" t="s">
        <v>204</v>
      </c>
      <c r="D6" s="3" t="s">
        <v>208</v>
      </c>
      <c r="E6" s="3" t="s">
        <v>209</v>
      </c>
      <c r="F6" s="3" t="s">
        <v>210</v>
      </c>
      <c r="G6" s="4">
        <v>2024</v>
      </c>
      <c r="H6" s="4" t="s">
        <v>201</v>
      </c>
      <c r="I6" s="3" t="s">
        <v>211</v>
      </c>
      <c r="J6" s="6"/>
      <c r="K6" s="73" t="s">
        <v>212</v>
      </c>
    </row>
    <row r="7" spans="1:11" s="14" customFormat="1" ht="105" x14ac:dyDescent="0.25">
      <c r="A7" s="4">
        <v>5</v>
      </c>
      <c r="B7" s="6" t="s">
        <v>213</v>
      </c>
      <c r="C7" s="6" t="s">
        <v>204</v>
      </c>
      <c r="D7" s="3" t="s">
        <v>214</v>
      </c>
      <c r="E7" s="3" t="s">
        <v>215</v>
      </c>
      <c r="F7" s="3" t="s">
        <v>216</v>
      </c>
      <c r="G7" s="4">
        <v>2017</v>
      </c>
      <c r="H7" s="4" t="s">
        <v>217</v>
      </c>
      <c r="I7" s="3" t="s">
        <v>218</v>
      </c>
      <c r="J7" s="6"/>
      <c r="K7" s="73" t="s">
        <v>219</v>
      </c>
    </row>
    <row r="8" spans="1:11" s="14" customFormat="1" ht="105" x14ac:dyDescent="0.25">
      <c r="A8" s="4">
        <v>6</v>
      </c>
      <c r="B8" s="6" t="s">
        <v>220</v>
      </c>
      <c r="C8" s="6" t="s">
        <v>204</v>
      </c>
      <c r="D8" s="3" t="s">
        <v>221</v>
      </c>
      <c r="E8" s="3" t="s">
        <v>222</v>
      </c>
      <c r="F8" s="14" t="s">
        <v>223</v>
      </c>
      <c r="G8" s="4">
        <v>2018</v>
      </c>
      <c r="H8" s="4" t="s">
        <v>224</v>
      </c>
      <c r="I8" s="3" t="s">
        <v>225</v>
      </c>
      <c r="J8" s="6"/>
      <c r="K8" s="73" t="s">
        <v>226</v>
      </c>
    </row>
    <row r="9" spans="1:11" s="14" customFormat="1" ht="135" x14ac:dyDescent="0.25">
      <c r="A9" s="4">
        <v>7</v>
      </c>
      <c r="B9" s="1" t="s">
        <v>227</v>
      </c>
      <c r="C9" s="6" t="s">
        <v>204</v>
      </c>
      <c r="D9" s="92" t="s">
        <v>228</v>
      </c>
      <c r="E9" s="3" t="s">
        <v>199</v>
      </c>
      <c r="F9" s="3" t="s">
        <v>200</v>
      </c>
      <c r="G9" s="4">
        <v>2021</v>
      </c>
      <c r="H9" s="4" t="s">
        <v>201</v>
      </c>
      <c r="I9" s="3" t="s">
        <v>229</v>
      </c>
      <c r="J9" s="6" t="s">
        <v>230</v>
      </c>
      <c r="K9" s="73" t="s">
        <v>27</v>
      </c>
    </row>
    <row r="10" spans="1:11" s="14" customFormat="1" ht="300" x14ac:dyDescent="0.25">
      <c r="A10" s="4">
        <v>8</v>
      </c>
      <c r="B10" s="1" t="s">
        <v>231</v>
      </c>
      <c r="C10" s="6" t="s">
        <v>204</v>
      </c>
      <c r="D10" s="1" t="s">
        <v>232</v>
      </c>
      <c r="E10" s="1" t="s">
        <v>233</v>
      </c>
      <c r="F10" s="1" t="s">
        <v>234</v>
      </c>
      <c r="G10" s="74">
        <v>2020</v>
      </c>
      <c r="H10" s="4" t="s">
        <v>217</v>
      </c>
      <c r="I10" s="1" t="s">
        <v>235</v>
      </c>
      <c r="J10" s="1"/>
      <c r="K10" s="73" t="s">
        <v>236</v>
      </c>
    </row>
    <row r="11" spans="1:11" s="14" customFormat="1" ht="108" customHeight="1" x14ac:dyDescent="0.25">
      <c r="A11" s="533">
        <v>9</v>
      </c>
      <c r="B11" s="531" t="s">
        <v>237</v>
      </c>
      <c r="C11" s="531" t="s">
        <v>197</v>
      </c>
      <c r="D11" s="521" t="s">
        <v>238</v>
      </c>
      <c r="E11" s="6" t="s">
        <v>239</v>
      </c>
      <c r="F11" s="6" t="s">
        <v>93</v>
      </c>
      <c r="G11" s="4">
        <v>2019</v>
      </c>
      <c r="H11" s="4" t="s">
        <v>217</v>
      </c>
      <c r="I11" s="531" t="s">
        <v>240</v>
      </c>
      <c r="J11" s="6" t="s">
        <v>241</v>
      </c>
      <c r="K11" s="130" t="s">
        <v>242</v>
      </c>
    </row>
    <row r="12" spans="1:11" s="14" customFormat="1" ht="108" customHeight="1" x14ac:dyDescent="0.25">
      <c r="A12" s="534"/>
      <c r="B12" s="532"/>
      <c r="C12" s="532"/>
      <c r="D12" s="521"/>
      <c r="E12" s="6" t="s">
        <v>243</v>
      </c>
      <c r="F12" s="6" t="s">
        <v>244</v>
      </c>
      <c r="G12" s="4">
        <v>2023</v>
      </c>
      <c r="H12" s="4" t="s">
        <v>217</v>
      </c>
      <c r="I12" s="532"/>
      <c r="J12" s="95"/>
      <c r="K12" s="154" t="s">
        <v>245</v>
      </c>
    </row>
    <row r="13" spans="1:11" s="14" customFormat="1" ht="105" x14ac:dyDescent="0.25">
      <c r="A13" s="4">
        <v>10</v>
      </c>
      <c r="B13" s="3" t="s">
        <v>246</v>
      </c>
      <c r="C13" s="3" t="s">
        <v>204</v>
      </c>
      <c r="D13" s="118" t="s">
        <v>247</v>
      </c>
      <c r="E13" s="3" t="s">
        <v>248</v>
      </c>
      <c r="F13" s="6" t="s">
        <v>249</v>
      </c>
      <c r="G13" s="3">
        <v>2021</v>
      </c>
      <c r="H13" s="4" t="s">
        <v>217</v>
      </c>
      <c r="I13" s="3" t="s">
        <v>250</v>
      </c>
      <c r="J13" s="58"/>
      <c r="K13" s="154" t="s">
        <v>251</v>
      </c>
    </row>
    <row r="14" spans="1:11" s="14" customFormat="1" x14ac:dyDescent="0.25">
      <c r="A14" s="3"/>
      <c r="B14" s="3"/>
      <c r="C14" s="3"/>
      <c r="D14" s="3"/>
      <c r="E14" s="6"/>
      <c r="F14" s="6"/>
      <c r="G14" s="4"/>
      <c r="H14" s="4"/>
      <c r="I14" s="6"/>
      <c r="J14" s="6"/>
      <c r="K14" s="6"/>
    </row>
    <row r="15" spans="1:11" s="14" customFormat="1" x14ac:dyDescent="0.25">
      <c r="A15" s="3"/>
      <c r="B15" s="3"/>
      <c r="C15" s="3"/>
      <c r="D15" s="3"/>
      <c r="E15" s="6"/>
      <c r="F15" s="6"/>
      <c r="G15" s="4"/>
      <c r="H15" s="4"/>
      <c r="I15" s="6"/>
      <c r="J15" s="6"/>
      <c r="K15" s="6"/>
    </row>
    <row r="16" spans="1:11" s="14" customFormat="1" x14ac:dyDescent="0.25">
      <c r="A16" s="3"/>
      <c r="B16" s="6"/>
      <c r="C16" s="6"/>
      <c r="D16" s="6"/>
      <c r="E16" s="6"/>
      <c r="F16" s="6"/>
      <c r="G16" s="4"/>
      <c r="H16" s="4"/>
      <c r="I16" s="6"/>
      <c r="J16" s="6"/>
      <c r="K16" s="6"/>
    </row>
    <row r="17" spans="1:11" s="14" customFormat="1" x14ac:dyDescent="0.25">
      <c r="A17" s="3"/>
      <c r="B17" s="6"/>
      <c r="C17" s="6"/>
      <c r="D17" s="6"/>
      <c r="E17" s="6"/>
      <c r="F17" s="6"/>
      <c r="G17" s="4"/>
      <c r="H17" s="4"/>
      <c r="I17" s="6"/>
      <c r="J17" s="6"/>
      <c r="K17" s="6"/>
    </row>
    <row r="18" spans="1:11" s="14" customFormat="1" x14ac:dyDescent="0.25">
      <c r="A18" s="3"/>
      <c r="B18" s="6"/>
      <c r="C18" s="6"/>
      <c r="D18" s="6"/>
      <c r="E18" s="6"/>
      <c r="F18" s="6"/>
      <c r="G18" s="4"/>
      <c r="H18" s="4"/>
      <c r="I18" s="6"/>
      <c r="J18" s="6"/>
      <c r="K18" s="6"/>
    </row>
    <row r="19" spans="1:11" s="14" customFormat="1" x14ac:dyDescent="0.25">
      <c r="A19" s="3"/>
      <c r="B19" s="6"/>
      <c r="C19" s="6"/>
      <c r="D19" s="6"/>
      <c r="E19" s="6"/>
      <c r="F19" s="6"/>
      <c r="G19" s="4"/>
      <c r="H19" s="4"/>
      <c r="I19" s="6"/>
      <c r="J19" s="6"/>
      <c r="K19" s="6"/>
    </row>
    <row r="20" spans="1:11" s="14" customFormat="1" x14ac:dyDescent="0.25">
      <c r="A20" s="3"/>
      <c r="B20" s="6"/>
      <c r="C20" s="6"/>
      <c r="D20" s="6"/>
      <c r="E20" s="6"/>
      <c r="F20" s="6"/>
      <c r="G20" s="4"/>
      <c r="H20" s="4"/>
      <c r="I20" s="6"/>
      <c r="J20" s="6"/>
      <c r="K20" s="6"/>
    </row>
    <row r="21" spans="1:11" s="14" customFormat="1" x14ac:dyDescent="0.25">
      <c r="A21" s="3"/>
      <c r="B21" s="6"/>
      <c r="C21" s="6"/>
      <c r="D21" s="6"/>
      <c r="E21" s="6"/>
      <c r="F21" s="6"/>
      <c r="G21" s="4"/>
      <c r="H21" s="4"/>
      <c r="I21" s="6"/>
      <c r="J21" s="6"/>
      <c r="K21" s="6"/>
    </row>
    <row r="22" spans="1:11" s="14" customFormat="1" x14ac:dyDescent="0.25">
      <c r="A22" s="3"/>
      <c r="B22" s="6"/>
      <c r="C22" s="6"/>
      <c r="D22" s="6"/>
      <c r="E22" s="6"/>
      <c r="F22" s="6"/>
      <c r="G22" s="4"/>
      <c r="H22" s="4"/>
      <c r="I22" s="6"/>
      <c r="J22" s="6"/>
      <c r="K22" s="6"/>
    </row>
  </sheetData>
  <mergeCells count="7">
    <mergeCell ref="E2:H2"/>
    <mergeCell ref="A1:K1"/>
    <mergeCell ref="B11:B12"/>
    <mergeCell ref="I11:I12"/>
    <mergeCell ref="C11:C12"/>
    <mergeCell ref="D11:D12"/>
    <mergeCell ref="A11:A12"/>
  </mergeCells>
  <dataValidations count="2">
    <dataValidation type="list" allowBlank="1" showInputMessage="1" showErrorMessage="1" sqref="H4:H6 H8:H9 H11:H22" xr:uid="{2E04109A-2AE5-4540-852E-F0B228136DAF}">
      <formula1>"Meta-análisis, Revisión sistemática, Trabajo de investigación, Informe de organismo internacional, Informe institucional, Artículo científico, Artículo de opinión, Tesis de grado, Tesis de postgrado, Tesis doctoral, Otro"</formula1>
    </dataValidation>
    <dataValidation type="list" allowBlank="1" showInputMessage="1" showErrorMessage="1" sqref="C4:C11 C13:C22" xr:uid="{944DE53B-2A7F-4467-AFF1-7A320AB1820C}">
      <formula1>"Directo, Indirecto"</formula1>
    </dataValidation>
  </dataValidations>
  <hyperlinks>
    <hyperlink ref="K4" r:id="rId1" xr:uid="{F856ADFB-3CCB-4B43-B123-EE171C2A524F}"/>
    <hyperlink ref="K7" r:id="rId2" xr:uid="{7802822A-7E4D-4ECC-98EE-D599E95CD1C6}"/>
    <hyperlink ref="K9" r:id="rId3" xr:uid="{9D24308E-4CBA-4140-BB47-9B943606FA7C}"/>
    <hyperlink ref="K10" r:id="rId4" xr:uid="{DBC2B3FB-A493-4A74-84C1-AB0AC13D0EFE}"/>
    <hyperlink ref="K11" r:id="rId5" xr:uid="{9E0CF0C6-F6C2-4CB8-92DB-AE632BFAA6FA}"/>
    <hyperlink ref="K6" r:id="rId6" xr:uid="{ADB73C08-A03A-4218-A41E-54C4C690D56A}"/>
    <hyperlink ref="K5" r:id="rId7" display="https://www.unicef.org/dominicanrepublic/media/5806/file/Pol%C3%ADtica de prevenci%C3%B3n y atenci%C3%B3n a las uniones tempranas y el embarazo en adolescentes - PUBLICACI%C3%93N.pdf" xr:uid="{F3754282-31EC-4F64-82AF-6AD790124916}"/>
    <hyperlink ref="K13" r:id="rId8" xr:uid="{EA180C9E-9250-4F5C-95E4-B36A96AAAFB3}"/>
    <hyperlink ref="K8" r:id="rId9" xr:uid="{FB6E9EC4-55D7-41A9-918D-5905CB72F174}"/>
    <hyperlink ref="K12" r:id="rId10" xr:uid="{0E1266CF-B705-42A2-B9E8-8B65C68E98A8}"/>
  </hyperlinks>
  <pageMargins left="0.7" right="0.7" top="0.75" bottom="0.75" header="0.3" footer="0.3"/>
  <legacyDrawing r:id="rId1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2544D-3B70-4294-8301-F7F12CE28B10}">
  <sheetPr>
    <tabColor rgb="FF00B050"/>
  </sheetPr>
  <dimension ref="A1:I58"/>
  <sheetViews>
    <sheetView showGridLines="0" zoomScale="90" zoomScaleNormal="90" workbookViewId="0"/>
  </sheetViews>
  <sheetFormatPr baseColWidth="10" defaultColWidth="0" defaultRowHeight="15.75" zeroHeight="1" x14ac:dyDescent="0.25"/>
  <cols>
    <col min="1" max="1" width="2.7109375" style="37" customWidth="1"/>
    <col min="2" max="2" width="50.7109375" style="37" customWidth="1"/>
    <col min="3" max="6" width="30.7109375" style="37" customWidth="1"/>
    <col min="7" max="7" width="2.7109375" style="37" customWidth="1"/>
    <col min="8" max="8" width="100.7109375" style="37" customWidth="1"/>
    <col min="9" max="9" width="2.7109375" style="37" customWidth="1"/>
    <col min="10" max="16384" width="11.5703125" style="37" hidden="1"/>
  </cols>
  <sheetData>
    <row r="1" spans="1:9" x14ac:dyDescent="0.25">
      <c r="A1" s="220"/>
      <c r="B1" s="220"/>
      <c r="C1" s="220"/>
      <c r="D1" s="220"/>
      <c r="E1" s="220"/>
      <c r="F1" s="220"/>
      <c r="G1" s="220"/>
      <c r="H1" s="220"/>
      <c r="I1" s="220"/>
    </row>
    <row r="2" spans="1:9" ht="30" customHeight="1" x14ac:dyDescent="0.25">
      <c r="A2" s="220"/>
      <c r="B2" s="637" t="s">
        <v>1072</v>
      </c>
      <c r="C2" s="637"/>
      <c r="D2" s="637"/>
      <c r="E2" s="637"/>
      <c r="F2" s="637"/>
      <c r="G2" s="220"/>
      <c r="H2" s="215" t="s">
        <v>1073</v>
      </c>
      <c r="I2" s="220"/>
    </row>
    <row r="3" spans="1:9" ht="22.15" customHeight="1" x14ac:dyDescent="0.25">
      <c r="A3" s="220"/>
      <c r="B3" s="638" t="s">
        <v>700</v>
      </c>
      <c r="C3" s="638"/>
      <c r="D3" s="638"/>
      <c r="E3" s="638"/>
      <c r="F3" s="638"/>
      <c r="G3" s="220"/>
      <c r="H3" s="220"/>
      <c r="I3" s="220"/>
    </row>
    <row r="4" spans="1:9" ht="24.6" customHeight="1" x14ac:dyDescent="0.25">
      <c r="A4" s="220"/>
      <c r="B4" s="565" t="str">
        <f>'Conf.'!$AZ$4</f>
        <v>45 - Prevención y atención del embarazo adolescente y las uniones tempranas</v>
      </c>
      <c r="C4" s="565"/>
      <c r="D4" s="565"/>
      <c r="E4" s="565"/>
      <c r="F4" s="565"/>
      <c r="G4" s="220"/>
      <c r="H4" s="221" t="s">
        <v>701</v>
      </c>
      <c r="I4" s="220"/>
    </row>
    <row r="5" spans="1:9" ht="37.5" customHeight="1" x14ac:dyDescent="0.25">
      <c r="A5" s="220"/>
      <c r="B5" s="639" t="s">
        <v>1128</v>
      </c>
      <c r="C5" s="639"/>
      <c r="D5" s="639"/>
      <c r="E5" s="639"/>
      <c r="F5" s="639"/>
      <c r="G5" s="220"/>
      <c r="H5" s="221" t="s">
        <v>1075</v>
      </c>
      <c r="I5" s="220"/>
    </row>
    <row r="6" spans="1:9" ht="6" customHeight="1" x14ac:dyDescent="0.25"/>
    <row r="7" spans="1:9" ht="30" customHeight="1" x14ac:dyDescent="0.25">
      <c r="A7" s="220"/>
      <c r="B7" s="634" t="s">
        <v>1076</v>
      </c>
      <c r="C7" s="635"/>
      <c r="D7" s="635"/>
      <c r="E7" s="635"/>
      <c r="F7" s="636"/>
      <c r="G7" s="220"/>
      <c r="H7" s="216" t="s">
        <v>1</v>
      </c>
      <c r="I7" s="220"/>
    </row>
    <row r="8" spans="1:9" ht="129" customHeight="1" x14ac:dyDescent="0.25">
      <c r="A8" s="220"/>
      <c r="B8" s="217" t="s">
        <v>1077</v>
      </c>
      <c r="C8" s="640" t="s">
        <v>1129</v>
      </c>
      <c r="D8" s="640"/>
      <c r="E8" s="640"/>
      <c r="F8" s="640"/>
      <c r="G8" s="220"/>
      <c r="H8" s="221" t="s">
        <v>1079</v>
      </c>
      <c r="I8" s="220"/>
    </row>
    <row r="9" spans="1:9" ht="30" customHeight="1" x14ac:dyDescent="0.25">
      <c r="A9" s="220"/>
      <c r="B9" s="634" t="s">
        <v>702</v>
      </c>
      <c r="C9" s="635"/>
      <c r="D9" s="635"/>
      <c r="E9" s="635"/>
      <c r="F9" s="636"/>
      <c r="G9" s="220"/>
      <c r="H9" s="216" t="s">
        <v>1</v>
      </c>
      <c r="I9" s="220"/>
    </row>
    <row r="10" spans="1:9" ht="50.1" customHeight="1" x14ac:dyDescent="0.25">
      <c r="A10" s="220"/>
      <c r="B10" s="218" t="s">
        <v>703</v>
      </c>
      <c r="C10" s="641" t="s">
        <v>1080</v>
      </c>
      <c r="D10" s="642"/>
      <c r="E10" s="642"/>
      <c r="F10" s="643"/>
      <c r="G10" s="220"/>
      <c r="H10" s="221" t="s">
        <v>705</v>
      </c>
      <c r="I10" s="220"/>
    </row>
    <row r="11" spans="1:9" ht="50.1" customHeight="1" x14ac:dyDescent="0.25">
      <c r="A11" s="220"/>
      <c r="B11" s="217" t="s">
        <v>706</v>
      </c>
      <c r="C11" s="640" t="s">
        <v>1081</v>
      </c>
      <c r="D11" s="640"/>
      <c r="E11" s="640"/>
      <c r="F11" s="640"/>
      <c r="G11" s="220"/>
      <c r="H11" s="221" t="s">
        <v>708</v>
      </c>
      <c r="I11" s="220"/>
    </row>
    <row r="12" spans="1:9" ht="50.1" customHeight="1" x14ac:dyDescent="0.25">
      <c r="A12" s="220"/>
      <c r="B12" s="217" t="s">
        <v>709</v>
      </c>
      <c r="C12" s="644" t="s">
        <v>710</v>
      </c>
      <c r="D12" s="645"/>
      <c r="E12" s="645"/>
      <c r="F12" s="646"/>
      <c r="G12" s="220"/>
      <c r="H12" s="221" t="s">
        <v>711</v>
      </c>
      <c r="I12" s="220"/>
    </row>
    <row r="13" spans="1:9" ht="50.1" customHeight="1" x14ac:dyDescent="0.25">
      <c r="A13" s="220"/>
      <c r="B13" s="218" t="s">
        <v>712</v>
      </c>
      <c r="C13" s="644" t="s">
        <v>1082</v>
      </c>
      <c r="D13" s="645"/>
      <c r="E13" s="645"/>
      <c r="F13" s="646"/>
      <c r="G13" s="220"/>
      <c r="H13" s="221" t="s">
        <v>714</v>
      </c>
      <c r="I13" s="220"/>
    </row>
    <row r="14" spans="1:9" ht="30" customHeight="1" x14ac:dyDescent="0.25">
      <c r="A14" s="220"/>
      <c r="B14" s="634" t="s">
        <v>715</v>
      </c>
      <c r="C14" s="635"/>
      <c r="D14" s="635"/>
      <c r="E14" s="635"/>
      <c r="F14" s="636"/>
      <c r="G14" s="220"/>
      <c r="H14" s="220"/>
      <c r="I14" s="220"/>
    </row>
    <row r="15" spans="1:9" ht="49.9" customHeight="1" x14ac:dyDescent="0.25">
      <c r="A15" s="220"/>
      <c r="B15" s="217" t="s">
        <v>716</v>
      </c>
      <c r="C15" s="651" t="s">
        <v>944</v>
      </c>
      <c r="D15" s="652"/>
      <c r="E15" s="652"/>
      <c r="F15" s="652"/>
      <c r="G15" s="220"/>
      <c r="H15" s="221" t="s">
        <v>717</v>
      </c>
      <c r="I15" s="220"/>
    </row>
    <row r="16" spans="1:9" ht="49.9" customHeight="1" x14ac:dyDescent="0.25">
      <c r="A16" s="220"/>
      <c r="B16" s="217" t="s">
        <v>718</v>
      </c>
      <c r="C16" s="640" t="s">
        <v>1130</v>
      </c>
      <c r="D16" s="640"/>
      <c r="E16" s="640"/>
      <c r="F16" s="640"/>
      <c r="G16" s="220"/>
      <c r="H16" s="221" t="s">
        <v>720</v>
      </c>
      <c r="I16" s="220"/>
    </row>
    <row r="17" spans="1:9" ht="49.9" customHeight="1" x14ac:dyDescent="0.25">
      <c r="A17" s="220"/>
      <c r="B17" s="217" t="s">
        <v>721</v>
      </c>
      <c r="C17" s="653" t="s">
        <v>1131</v>
      </c>
      <c r="D17" s="653"/>
      <c r="E17" s="653"/>
      <c r="F17" s="653"/>
      <c r="G17" s="220"/>
      <c r="H17" s="221" t="s">
        <v>723</v>
      </c>
      <c r="I17" s="220"/>
    </row>
    <row r="18" spans="1:9" ht="49.9" customHeight="1" x14ac:dyDescent="0.25">
      <c r="A18" s="220"/>
      <c r="B18" s="217" t="s">
        <v>724</v>
      </c>
      <c r="C18" s="653" t="s">
        <v>1132</v>
      </c>
      <c r="D18" s="653"/>
      <c r="E18" s="653"/>
      <c r="F18" s="653"/>
      <c r="G18" s="220"/>
      <c r="H18" s="221" t="s">
        <v>726</v>
      </c>
      <c r="I18" s="220"/>
    </row>
    <row r="19" spans="1:9" ht="49.9" customHeight="1" x14ac:dyDescent="0.25">
      <c r="A19" s="220"/>
      <c r="B19" s="217" t="s">
        <v>727</v>
      </c>
      <c r="C19" s="654" t="s">
        <v>895</v>
      </c>
      <c r="D19" s="654"/>
      <c r="E19" s="654"/>
      <c r="F19" s="654"/>
      <c r="G19" s="220"/>
      <c r="H19" s="221" t="s">
        <v>729</v>
      </c>
      <c r="I19" s="220"/>
    </row>
    <row r="20" spans="1:9" ht="49.9" customHeight="1" x14ac:dyDescent="0.25">
      <c r="A20" s="220"/>
      <c r="B20" s="217" t="s">
        <v>730</v>
      </c>
      <c r="C20" s="654" t="s">
        <v>731</v>
      </c>
      <c r="D20" s="654"/>
      <c r="E20" s="654"/>
      <c r="F20" s="654"/>
      <c r="G20" s="220"/>
      <c r="H20" s="221" t="s">
        <v>732</v>
      </c>
      <c r="I20" s="220"/>
    </row>
    <row r="21" spans="1:9" ht="49.9" customHeight="1" x14ac:dyDescent="0.25">
      <c r="A21" s="220"/>
      <c r="B21" s="217" t="s">
        <v>733</v>
      </c>
      <c r="C21" s="654" t="s">
        <v>1086</v>
      </c>
      <c r="D21" s="654"/>
      <c r="E21" s="654"/>
      <c r="F21" s="654"/>
      <c r="G21" s="220"/>
      <c r="H21" s="221" t="s">
        <v>735</v>
      </c>
      <c r="I21" s="220"/>
    </row>
    <row r="22" spans="1:9" ht="49.9" customHeight="1" x14ac:dyDescent="0.25">
      <c r="A22" s="220"/>
      <c r="B22" s="217" t="s">
        <v>736</v>
      </c>
      <c r="C22" s="654" t="s">
        <v>1117</v>
      </c>
      <c r="D22" s="654"/>
      <c r="E22" s="654"/>
      <c r="F22" s="654"/>
      <c r="G22" s="220"/>
      <c r="H22" s="221" t="s">
        <v>738</v>
      </c>
      <c r="I22" s="220"/>
    </row>
    <row r="23" spans="1:9" ht="49.9" customHeight="1" x14ac:dyDescent="0.25">
      <c r="A23" s="220"/>
      <c r="B23" s="217" t="s">
        <v>739</v>
      </c>
      <c r="C23" s="654" t="s">
        <v>804</v>
      </c>
      <c r="D23" s="654"/>
      <c r="E23" s="654"/>
      <c r="F23" s="654"/>
      <c r="G23" s="220"/>
      <c r="H23" s="221" t="s">
        <v>741</v>
      </c>
      <c r="I23" s="220"/>
    </row>
    <row r="24" spans="1:9" ht="49.9" customHeight="1" x14ac:dyDescent="0.25">
      <c r="A24" s="220"/>
      <c r="B24" s="217" t="s">
        <v>742</v>
      </c>
      <c r="C24" s="575" t="s">
        <v>805</v>
      </c>
      <c r="D24" s="575"/>
      <c r="E24" s="575"/>
      <c r="F24" s="575"/>
      <c r="G24" s="220"/>
      <c r="H24" s="221" t="s">
        <v>1088</v>
      </c>
      <c r="I24" s="220"/>
    </row>
    <row r="25" spans="1:9" ht="30" customHeight="1" x14ac:dyDescent="0.25">
      <c r="A25" s="220"/>
      <c r="B25" s="634" t="s">
        <v>745</v>
      </c>
      <c r="C25" s="635"/>
      <c r="D25" s="635"/>
      <c r="E25" s="635"/>
      <c r="F25" s="636"/>
      <c r="G25" s="220"/>
      <c r="H25" s="220"/>
      <c r="I25" s="220"/>
    </row>
    <row r="26" spans="1:9" ht="30" customHeight="1" x14ac:dyDescent="0.25">
      <c r="A26" s="220"/>
      <c r="B26" s="647" t="s">
        <v>746</v>
      </c>
      <c r="C26" s="214" t="s">
        <v>747</v>
      </c>
      <c r="D26" s="214" t="s">
        <v>748</v>
      </c>
      <c r="E26" s="649" t="s">
        <v>749</v>
      </c>
      <c r="F26" s="650"/>
      <c r="G26" s="220"/>
      <c r="H26" s="655" t="s">
        <v>750</v>
      </c>
      <c r="I26" s="220"/>
    </row>
    <row r="27" spans="1:9" ht="49.9" customHeight="1" x14ac:dyDescent="0.25">
      <c r="A27" s="220"/>
      <c r="B27" s="648"/>
      <c r="C27" s="222">
        <v>15290</v>
      </c>
      <c r="D27" s="223">
        <v>2024</v>
      </c>
      <c r="E27" s="658" t="s">
        <v>1089</v>
      </c>
      <c r="F27" s="659"/>
      <c r="G27" s="220"/>
      <c r="H27" s="656"/>
      <c r="I27" s="220"/>
    </row>
    <row r="28" spans="1:9" ht="49.9" customHeight="1" x14ac:dyDescent="0.25">
      <c r="A28" s="220"/>
      <c r="B28" s="217" t="s">
        <v>752</v>
      </c>
      <c r="C28" s="658" t="s">
        <v>1090</v>
      </c>
      <c r="D28" s="660"/>
      <c r="E28" s="660"/>
      <c r="F28" s="659"/>
      <c r="G28" s="220"/>
      <c r="H28" s="221" t="s">
        <v>754</v>
      </c>
      <c r="I28" s="220"/>
    </row>
    <row r="29" spans="1:9" ht="30" customHeight="1" x14ac:dyDescent="0.25">
      <c r="A29" s="220"/>
      <c r="B29" s="647" t="s">
        <v>755</v>
      </c>
      <c r="C29" s="649" t="s">
        <v>747</v>
      </c>
      <c r="D29" s="650"/>
      <c r="E29" s="649" t="s">
        <v>748</v>
      </c>
      <c r="F29" s="650"/>
      <c r="G29" s="220"/>
      <c r="H29" s="655" t="s">
        <v>756</v>
      </c>
      <c r="I29" s="220"/>
    </row>
    <row r="30" spans="1:9" ht="49.9" customHeight="1" x14ac:dyDescent="0.25">
      <c r="A30" s="220"/>
      <c r="B30" s="648"/>
      <c r="C30" s="663">
        <v>7000</v>
      </c>
      <c r="D30" s="664"/>
      <c r="E30" s="658">
        <v>2026</v>
      </c>
      <c r="F30" s="659"/>
      <c r="G30" s="220"/>
      <c r="H30" s="656"/>
      <c r="I30" s="220"/>
    </row>
    <row r="31" spans="1:9" ht="50.1" customHeight="1" x14ac:dyDescent="0.25">
      <c r="A31" s="220"/>
      <c r="B31" s="217" t="s">
        <v>1091</v>
      </c>
      <c r="C31" s="657" t="s">
        <v>1092</v>
      </c>
      <c r="D31" s="657"/>
      <c r="E31" s="657"/>
      <c r="F31" s="657"/>
      <c r="G31" s="220"/>
      <c r="H31" s="221" t="s">
        <v>1093</v>
      </c>
      <c r="I31" s="220"/>
    </row>
    <row r="32" spans="1:9" ht="30" customHeight="1" x14ac:dyDescent="0.25">
      <c r="A32" s="220"/>
      <c r="B32" s="634" t="s">
        <v>757</v>
      </c>
      <c r="C32" s="635"/>
      <c r="D32" s="635"/>
      <c r="E32" s="635"/>
      <c r="F32" s="635"/>
      <c r="G32" s="220"/>
      <c r="H32" s="220"/>
      <c r="I32" s="220"/>
    </row>
    <row r="33" spans="1:9" ht="30" customHeight="1" x14ac:dyDescent="0.25">
      <c r="A33" s="220"/>
      <c r="B33" s="661" t="s">
        <v>758</v>
      </c>
      <c r="C33" s="662" t="s">
        <v>759</v>
      </c>
      <c r="D33" s="662"/>
      <c r="E33" s="662" t="s">
        <v>760</v>
      </c>
      <c r="F33" s="662"/>
      <c r="G33" s="220"/>
      <c r="H33" s="655" t="s">
        <v>761</v>
      </c>
      <c r="I33" s="220"/>
    </row>
    <row r="34" spans="1:9" ht="49.9" customHeight="1" x14ac:dyDescent="0.25">
      <c r="A34" s="220"/>
      <c r="B34" s="661"/>
      <c r="C34" s="657" t="s">
        <v>1133</v>
      </c>
      <c r="D34" s="657"/>
      <c r="E34" s="657"/>
      <c r="F34" s="657"/>
      <c r="G34" s="220"/>
      <c r="H34" s="656"/>
      <c r="I34" s="220"/>
    </row>
    <row r="35" spans="1:9" ht="30" customHeight="1" x14ac:dyDescent="0.25">
      <c r="A35" s="220"/>
      <c r="B35" s="661" t="s">
        <v>764</v>
      </c>
      <c r="C35" s="662" t="s">
        <v>759</v>
      </c>
      <c r="D35" s="662"/>
      <c r="E35" s="662" t="s">
        <v>760</v>
      </c>
      <c r="F35" s="662"/>
      <c r="G35" s="220"/>
      <c r="H35" s="655" t="s">
        <v>765</v>
      </c>
      <c r="I35" s="220"/>
    </row>
    <row r="36" spans="1:9" ht="50.1" customHeight="1" x14ac:dyDescent="0.25">
      <c r="A36" s="220"/>
      <c r="B36" s="661"/>
      <c r="C36" s="657" t="s">
        <v>1134</v>
      </c>
      <c r="D36" s="657"/>
      <c r="E36" s="657"/>
      <c r="F36" s="657"/>
      <c r="G36" s="220"/>
      <c r="H36" s="656"/>
      <c r="I36" s="220"/>
    </row>
    <row r="37" spans="1:9" ht="30" customHeight="1" x14ac:dyDescent="0.25">
      <c r="A37" s="220"/>
      <c r="B37" s="661" t="s">
        <v>768</v>
      </c>
      <c r="C37" s="662" t="s">
        <v>759</v>
      </c>
      <c r="D37" s="662"/>
      <c r="E37" s="662" t="s">
        <v>760</v>
      </c>
      <c r="F37" s="662"/>
      <c r="G37" s="220"/>
      <c r="H37" s="655" t="s">
        <v>769</v>
      </c>
      <c r="I37" s="220"/>
    </row>
    <row r="38" spans="1:9" ht="49.9" customHeight="1" x14ac:dyDescent="0.25">
      <c r="A38" s="220"/>
      <c r="B38" s="661"/>
      <c r="C38" s="657" t="s">
        <v>1121</v>
      </c>
      <c r="D38" s="657"/>
      <c r="E38" s="657"/>
      <c r="F38" s="657"/>
      <c r="G38" s="220"/>
      <c r="H38" s="656"/>
      <c r="I38" s="220"/>
    </row>
    <row r="39" spans="1:9" ht="30" customHeight="1" x14ac:dyDescent="0.25">
      <c r="A39" s="220"/>
      <c r="B39" s="661" t="s">
        <v>772</v>
      </c>
      <c r="C39" s="662" t="s">
        <v>759</v>
      </c>
      <c r="D39" s="662"/>
      <c r="E39" s="662" t="s">
        <v>760</v>
      </c>
      <c r="F39" s="662"/>
      <c r="G39" s="220"/>
      <c r="H39" s="655" t="s">
        <v>773</v>
      </c>
      <c r="I39" s="220"/>
    </row>
    <row r="40" spans="1:9" ht="49.9" customHeight="1" x14ac:dyDescent="0.25">
      <c r="A40" s="220"/>
      <c r="B40" s="661"/>
      <c r="C40" s="657" t="s">
        <v>1097</v>
      </c>
      <c r="D40" s="657"/>
      <c r="E40" s="657"/>
      <c r="F40" s="657"/>
      <c r="G40" s="220"/>
      <c r="H40" s="656"/>
      <c r="I40" s="220"/>
    </row>
    <row r="41" spans="1:9" ht="30" customHeight="1" x14ac:dyDescent="0.25">
      <c r="A41" s="220"/>
      <c r="B41" s="661" t="s">
        <v>774</v>
      </c>
      <c r="C41" s="662" t="s">
        <v>759</v>
      </c>
      <c r="D41" s="662"/>
      <c r="E41" s="662" t="s">
        <v>760</v>
      </c>
      <c r="F41" s="662"/>
      <c r="G41" s="220"/>
      <c r="H41" s="655" t="s">
        <v>775</v>
      </c>
      <c r="I41" s="220"/>
    </row>
    <row r="42" spans="1:9" ht="49.9" customHeight="1" x14ac:dyDescent="0.25">
      <c r="A42" s="220"/>
      <c r="B42" s="661"/>
      <c r="C42" s="657" t="s">
        <v>805</v>
      </c>
      <c r="D42" s="657"/>
      <c r="E42" s="657"/>
      <c r="F42" s="657"/>
      <c r="G42" s="220"/>
      <c r="H42" s="656"/>
      <c r="I42" s="220"/>
    </row>
    <row r="43" spans="1:9" ht="30" customHeight="1" x14ac:dyDescent="0.25">
      <c r="A43" s="220"/>
      <c r="B43" s="668" t="s">
        <v>776</v>
      </c>
      <c r="C43" s="668"/>
      <c r="D43" s="668"/>
      <c r="E43" s="668"/>
      <c r="F43" s="668"/>
      <c r="G43" s="220"/>
      <c r="H43" s="220"/>
      <c r="I43" s="220"/>
    </row>
    <row r="44" spans="1:9" ht="100.15" customHeight="1" x14ac:dyDescent="0.25">
      <c r="A44" s="220"/>
      <c r="B44" s="217" t="s">
        <v>777</v>
      </c>
      <c r="C44" s="654"/>
      <c r="D44" s="654"/>
      <c r="E44" s="654"/>
      <c r="F44" s="654"/>
      <c r="G44" s="220"/>
      <c r="H44" s="221" t="s">
        <v>778</v>
      </c>
      <c r="I44" s="220"/>
    </row>
    <row r="45" spans="1:9" ht="30" customHeight="1" x14ac:dyDescent="0.25">
      <c r="A45" s="220"/>
      <c r="B45" s="668" t="s">
        <v>779</v>
      </c>
      <c r="C45" s="668"/>
      <c r="D45" s="668"/>
      <c r="E45" s="668"/>
      <c r="F45" s="668"/>
      <c r="G45" s="220"/>
      <c r="H45" s="220"/>
      <c r="I45" s="220"/>
    </row>
    <row r="46" spans="1:9" ht="100.15" customHeight="1" x14ac:dyDescent="0.25">
      <c r="A46" s="220"/>
      <c r="B46" s="654"/>
      <c r="C46" s="654"/>
      <c r="D46" s="654"/>
      <c r="E46" s="654"/>
      <c r="F46" s="654"/>
      <c r="G46" s="220"/>
      <c r="H46" s="220"/>
      <c r="I46" s="220"/>
    </row>
    <row r="47" spans="1:9" x14ac:dyDescent="0.25">
      <c r="A47" s="220"/>
      <c r="B47" s="220"/>
      <c r="C47" s="220"/>
      <c r="D47" s="220"/>
      <c r="E47" s="220"/>
      <c r="F47" s="220"/>
      <c r="G47" s="220"/>
      <c r="H47" s="220"/>
      <c r="I47" s="220"/>
    </row>
    <row r="48" spans="1:9" x14ac:dyDescent="0.25">
      <c r="A48" s="220"/>
      <c r="B48" s="220"/>
      <c r="C48" s="220"/>
      <c r="D48" s="220"/>
      <c r="E48" s="220"/>
      <c r="F48" s="220"/>
      <c r="G48" s="220"/>
      <c r="H48" s="220"/>
      <c r="I48" s="220"/>
    </row>
    <row r="49" spans="1:9" x14ac:dyDescent="0.25">
      <c r="A49" s="220"/>
      <c r="B49" s="220"/>
      <c r="C49" s="220"/>
      <c r="D49" s="220"/>
      <c r="E49" s="220"/>
      <c r="F49" s="220"/>
      <c r="G49" s="220"/>
      <c r="H49" s="220"/>
      <c r="I49" s="220"/>
    </row>
    <row r="50" spans="1:9" x14ac:dyDescent="0.25">
      <c r="A50" s="220"/>
      <c r="B50" s="220"/>
      <c r="C50" s="220"/>
      <c r="D50" s="220"/>
      <c r="E50" s="220"/>
      <c r="F50" s="220"/>
      <c r="G50" s="220"/>
      <c r="H50" s="220"/>
      <c r="I50" s="220"/>
    </row>
    <row r="51" spans="1:9" x14ac:dyDescent="0.25">
      <c r="A51" s="220"/>
      <c r="B51" s="220"/>
      <c r="C51" s="220"/>
      <c r="D51" s="220"/>
      <c r="E51" s="220"/>
      <c r="F51" s="220"/>
      <c r="G51" s="220"/>
      <c r="H51" s="220"/>
      <c r="I51" s="220"/>
    </row>
    <row r="52" spans="1:9" x14ac:dyDescent="0.25">
      <c r="A52" s="220"/>
      <c r="B52" s="220"/>
      <c r="C52" s="220"/>
      <c r="D52" s="220"/>
      <c r="E52" s="220"/>
      <c r="F52" s="220"/>
      <c r="G52" s="220"/>
      <c r="H52" s="665" t="s">
        <v>780</v>
      </c>
      <c r="I52" s="220"/>
    </row>
    <row r="53" spans="1:9" x14ac:dyDescent="0.25">
      <c r="A53" s="220"/>
      <c r="B53" s="220"/>
      <c r="C53" s="220"/>
      <c r="D53" s="220"/>
      <c r="E53" s="220"/>
      <c r="F53" s="220"/>
      <c r="G53" s="220"/>
      <c r="H53" s="665"/>
      <c r="I53" s="220"/>
    </row>
    <row r="54" spans="1:9" x14ac:dyDescent="0.25">
      <c r="A54" s="220"/>
      <c r="B54" s="220"/>
      <c r="C54" s="667"/>
      <c r="D54" s="667" t="s">
        <v>1098</v>
      </c>
      <c r="E54" s="667"/>
      <c r="F54" s="220"/>
      <c r="G54" s="220"/>
      <c r="H54" s="665"/>
      <c r="I54" s="220"/>
    </row>
    <row r="55" spans="1:9" ht="23.45" customHeight="1" x14ac:dyDescent="0.25">
      <c r="A55" s="220"/>
      <c r="B55" s="220"/>
      <c r="C55" s="666" t="s">
        <v>781</v>
      </c>
      <c r="D55" s="666"/>
      <c r="E55" s="666"/>
      <c r="F55" s="220"/>
      <c r="G55" s="220"/>
      <c r="H55" s="220"/>
      <c r="I55" s="220"/>
    </row>
    <row r="56" spans="1:9" x14ac:dyDescent="0.25">
      <c r="A56" s="220"/>
      <c r="B56" s="220"/>
      <c r="C56" s="220"/>
      <c r="D56" s="220"/>
      <c r="E56" s="220"/>
      <c r="F56" s="220"/>
      <c r="G56" s="220"/>
      <c r="H56" s="220"/>
      <c r="I56" s="220"/>
    </row>
    <row r="57" spans="1:9" x14ac:dyDescent="0.25">
      <c r="A57" s="220"/>
      <c r="B57" s="220"/>
      <c r="C57" s="220"/>
      <c r="D57" s="220"/>
      <c r="E57" s="220"/>
      <c r="F57" s="220"/>
      <c r="G57" s="220"/>
      <c r="H57" s="220"/>
      <c r="I57" s="220"/>
    </row>
    <row r="58" spans="1:9" x14ac:dyDescent="0.25">
      <c r="A58" s="220"/>
      <c r="B58" s="220"/>
      <c r="C58" s="220"/>
      <c r="D58" s="220"/>
      <c r="E58" s="220"/>
      <c r="F58" s="220"/>
      <c r="G58" s="220"/>
      <c r="H58" s="220"/>
      <c r="I58" s="220"/>
    </row>
  </sheetData>
  <mergeCells count="73">
    <mergeCell ref="C55:E55"/>
    <mergeCell ref="B41:B42"/>
    <mergeCell ref="C41:D41"/>
    <mergeCell ref="E41:F41"/>
    <mergeCell ref="H41:H42"/>
    <mergeCell ref="C42:D42"/>
    <mergeCell ref="E42:F42"/>
    <mergeCell ref="B43:F43"/>
    <mergeCell ref="C44:F44"/>
    <mergeCell ref="B45:F45"/>
    <mergeCell ref="B46:F46"/>
    <mergeCell ref="H52:H54"/>
    <mergeCell ref="C54:E54"/>
    <mergeCell ref="B39:B40"/>
    <mergeCell ref="C39:D39"/>
    <mergeCell ref="E39:F39"/>
    <mergeCell ref="H39:H40"/>
    <mergeCell ref="C40:D40"/>
    <mergeCell ref="E40:F40"/>
    <mergeCell ref="B37:B38"/>
    <mergeCell ref="C37:D37"/>
    <mergeCell ref="E37:F37"/>
    <mergeCell ref="H37:H38"/>
    <mergeCell ref="C38:D38"/>
    <mergeCell ref="E38:F38"/>
    <mergeCell ref="B35:B36"/>
    <mergeCell ref="C35:D35"/>
    <mergeCell ref="E35:F35"/>
    <mergeCell ref="H35:H36"/>
    <mergeCell ref="C36:D36"/>
    <mergeCell ref="E36:F36"/>
    <mergeCell ref="H33:H34"/>
    <mergeCell ref="C34:D34"/>
    <mergeCell ref="E34:F34"/>
    <mergeCell ref="H26:H27"/>
    <mergeCell ref="E27:F27"/>
    <mergeCell ref="C28:F28"/>
    <mergeCell ref="C31:F31"/>
    <mergeCell ref="B32:F32"/>
    <mergeCell ref="B33:B34"/>
    <mergeCell ref="C33:D33"/>
    <mergeCell ref="E33:F33"/>
    <mergeCell ref="B29:B30"/>
    <mergeCell ref="C29:D29"/>
    <mergeCell ref="E29:F29"/>
    <mergeCell ref="H29:H30"/>
    <mergeCell ref="C30:D30"/>
    <mergeCell ref="E30:F30"/>
    <mergeCell ref="B26:B27"/>
    <mergeCell ref="E26:F26"/>
    <mergeCell ref="C15:F15"/>
    <mergeCell ref="C16:F16"/>
    <mergeCell ref="C17:F17"/>
    <mergeCell ref="C18:F18"/>
    <mergeCell ref="C19:F19"/>
    <mergeCell ref="C20:F20"/>
    <mergeCell ref="C21:F21"/>
    <mergeCell ref="C22:F22"/>
    <mergeCell ref="C23:F23"/>
    <mergeCell ref="C24:F24"/>
    <mergeCell ref="B25:F25"/>
    <mergeCell ref="B14:F14"/>
    <mergeCell ref="B2:F2"/>
    <mergeCell ref="B3:F3"/>
    <mergeCell ref="B4:F4"/>
    <mergeCell ref="B5:F5"/>
    <mergeCell ref="B7:F7"/>
    <mergeCell ref="C8:F8"/>
    <mergeCell ref="B9:F9"/>
    <mergeCell ref="C10:F10"/>
    <mergeCell ref="C11:F11"/>
    <mergeCell ref="C12:F12"/>
    <mergeCell ref="C13:F13"/>
  </mergeCells>
  <pageMargins left="0.7" right="0.7" top="0.75" bottom="0.75" header="0.3" footer="0.3"/>
  <pageSetup scale="50" orientation="portrait" horizontalDpi="4294967295" verticalDpi="4294967295" r:id="rId1"/>
  <rowBreaks count="1" manualBreakCount="1">
    <brk id="31" max="6" man="1"/>
  </rowBreaks>
  <extLst>
    <ext xmlns:x14="http://schemas.microsoft.com/office/spreadsheetml/2009/9/main" uri="{CCE6A557-97BC-4b89-ADB6-D9C93CAAB3DF}">
      <x14:dataValidations xmlns:xm="http://schemas.microsoft.com/office/excel/2006/main" count="1">
        <x14:dataValidation type="list" allowBlank="1" showInputMessage="1" showErrorMessage="1" xr:uid="{49772B47-9127-4AC3-9A92-18297FF1F6EB}">
          <x14:formula1>
            <xm:f>'Conf.'!$BA$4:$BA$1048576</xm:f>
          </x14:formula1>
          <xm:sqref>B5:F5</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1C93F-AA0F-468E-BE30-FE8EDBC10DC5}">
  <sheetPr>
    <tabColor rgb="FF00B050"/>
  </sheetPr>
  <dimension ref="A1:I59"/>
  <sheetViews>
    <sheetView showGridLines="0" zoomScale="90" zoomScaleNormal="90" workbookViewId="0"/>
  </sheetViews>
  <sheetFormatPr baseColWidth="10" defaultColWidth="0" defaultRowHeight="15.75" customHeight="1" zeroHeight="1" x14ac:dyDescent="0.25"/>
  <cols>
    <col min="1" max="1" width="2.7109375" style="37" customWidth="1"/>
    <col min="2" max="2" width="50.7109375" style="37" customWidth="1"/>
    <col min="3" max="6" width="30.7109375" style="37" customWidth="1"/>
    <col min="7" max="7" width="2.7109375" style="37" customWidth="1"/>
    <col min="8" max="8" width="100.7109375" style="37" customWidth="1"/>
    <col min="9" max="9" width="2.7109375" style="37" customWidth="1"/>
    <col min="10" max="16384" width="11.5703125" style="37" hidden="1"/>
  </cols>
  <sheetData>
    <row r="1" spans="1:9" x14ac:dyDescent="0.25">
      <c r="A1" s="220"/>
      <c r="B1" s="220"/>
      <c r="C1" s="220"/>
      <c r="D1" s="220"/>
      <c r="E1" s="220"/>
      <c r="F1" s="220"/>
      <c r="G1" s="220"/>
      <c r="H1" s="220"/>
      <c r="I1" s="220"/>
    </row>
    <row r="2" spans="1:9" ht="30" customHeight="1" x14ac:dyDescent="0.25">
      <c r="A2" s="220"/>
      <c r="B2" s="637" t="s">
        <v>1072</v>
      </c>
      <c r="C2" s="637"/>
      <c r="D2" s="637"/>
      <c r="E2" s="637"/>
      <c r="F2" s="637"/>
      <c r="G2" s="220"/>
      <c r="H2" s="215" t="s">
        <v>1073</v>
      </c>
      <c r="I2" s="220"/>
    </row>
    <row r="3" spans="1:9" ht="22.15" customHeight="1" x14ac:dyDescent="0.25">
      <c r="A3" s="220"/>
      <c r="B3" s="638" t="s">
        <v>700</v>
      </c>
      <c r="C3" s="638"/>
      <c r="D3" s="638"/>
      <c r="E3" s="638"/>
      <c r="F3" s="638"/>
      <c r="G3" s="220"/>
      <c r="H3" s="220"/>
      <c r="I3" s="220"/>
    </row>
    <row r="4" spans="1:9" ht="24.6" customHeight="1" x14ac:dyDescent="0.25">
      <c r="A4" s="220"/>
      <c r="B4" s="565" t="str">
        <f>'Conf.'!$AZ$4</f>
        <v>45 - Prevención y atención del embarazo adolescente y las uniones tempranas</v>
      </c>
      <c r="C4" s="565"/>
      <c r="D4" s="565"/>
      <c r="E4" s="565"/>
      <c r="F4" s="565"/>
      <c r="G4" s="220"/>
      <c r="H4" s="221" t="s">
        <v>701</v>
      </c>
      <c r="I4" s="220"/>
    </row>
    <row r="5" spans="1:9" ht="37.5" customHeight="1" x14ac:dyDescent="0.25">
      <c r="A5" s="220"/>
      <c r="B5" s="639" t="s">
        <v>1128</v>
      </c>
      <c r="C5" s="639"/>
      <c r="D5" s="639"/>
      <c r="E5" s="639"/>
      <c r="F5" s="639"/>
      <c r="G5" s="220"/>
      <c r="H5" s="221" t="s">
        <v>1075</v>
      </c>
      <c r="I5" s="220"/>
    </row>
    <row r="6" spans="1:9" ht="6" customHeight="1" x14ac:dyDescent="0.25"/>
    <row r="7" spans="1:9" ht="30" customHeight="1" x14ac:dyDescent="0.25">
      <c r="A7" s="220"/>
      <c r="B7" s="634" t="s">
        <v>1076</v>
      </c>
      <c r="C7" s="635"/>
      <c r="D7" s="635"/>
      <c r="E7" s="635"/>
      <c r="F7" s="636"/>
      <c r="G7" s="220"/>
      <c r="H7" s="216" t="s">
        <v>1</v>
      </c>
      <c r="I7" s="220"/>
    </row>
    <row r="8" spans="1:9" ht="129" customHeight="1" x14ac:dyDescent="0.25">
      <c r="A8" s="220"/>
      <c r="B8" s="217" t="s">
        <v>1077</v>
      </c>
      <c r="C8" s="640" t="s">
        <v>1129</v>
      </c>
      <c r="D8" s="640"/>
      <c r="E8" s="640"/>
      <c r="F8" s="640"/>
      <c r="G8" s="220"/>
      <c r="H8" s="221" t="s">
        <v>1079</v>
      </c>
      <c r="I8" s="220"/>
    </row>
    <row r="9" spans="1:9" ht="30" customHeight="1" x14ac:dyDescent="0.25">
      <c r="A9" s="220"/>
      <c r="B9" s="634" t="s">
        <v>702</v>
      </c>
      <c r="C9" s="635"/>
      <c r="D9" s="635"/>
      <c r="E9" s="635"/>
      <c r="F9" s="636"/>
      <c r="G9" s="220"/>
      <c r="H9" s="216" t="s">
        <v>1</v>
      </c>
      <c r="I9" s="220"/>
    </row>
    <row r="10" spans="1:9" ht="50.1" customHeight="1" x14ac:dyDescent="0.25">
      <c r="A10" s="220"/>
      <c r="B10" s="218" t="s">
        <v>703</v>
      </c>
      <c r="C10" s="641" t="s">
        <v>1080</v>
      </c>
      <c r="D10" s="642"/>
      <c r="E10" s="642"/>
      <c r="F10" s="643"/>
      <c r="G10" s="220"/>
      <c r="H10" s="221" t="s">
        <v>705</v>
      </c>
      <c r="I10" s="220"/>
    </row>
    <row r="11" spans="1:9" ht="50.1" customHeight="1" x14ac:dyDescent="0.25">
      <c r="A11" s="220"/>
      <c r="B11" s="217" t="s">
        <v>706</v>
      </c>
      <c r="C11" s="640" t="s">
        <v>1100</v>
      </c>
      <c r="D11" s="640"/>
      <c r="E11" s="640"/>
      <c r="F11" s="640"/>
      <c r="G11" s="220"/>
      <c r="H11" s="221" t="s">
        <v>708</v>
      </c>
      <c r="I11" s="220"/>
    </row>
    <row r="12" spans="1:9" ht="50.1" customHeight="1" x14ac:dyDescent="0.25">
      <c r="A12" s="220"/>
      <c r="B12" s="217" t="s">
        <v>709</v>
      </c>
      <c r="C12" s="644" t="s">
        <v>710</v>
      </c>
      <c r="D12" s="645"/>
      <c r="E12" s="645"/>
      <c r="F12" s="646"/>
      <c r="G12" s="220"/>
      <c r="H12" s="221" t="s">
        <v>711</v>
      </c>
      <c r="I12" s="220"/>
    </row>
    <row r="13" spans="1:9" ht="50.1" customHeight="1" x14ac:dyDescent="0.25">
      <c r="A13" s="220"/>
      <c r="B13" s="218" t="s">
        <v>712</v>
      </c>
      <c r="C13" s="644" t="s">
        <v>1082</v>
      </c>
      <c r="D13" s="645"/>
      <c r="E13" s="645"/>
      <c r="F13" s="646"/>
      <c r="G13" s="220"/>
      <c r="H13" s="221" t="s">
        <v>714</v>
      </c>
      <c r="I13" s="220"/>
    </row>
    <row r="14" spans="1:9" ht="30" customHeight="1" x14ac:dyDescent="0.25">
      <c r="A14" s="220"/>
      <c r="B14" s="634" t="s">
        <v>715</v>
      </c>
      <c r="C14" s="635"/>
      <c r="D14" s="635"/>
      <c r="E14" s="635"/>
      <c r="F14" s="636"/>
      <c r="G14" s="220"/>
      <c r="H14" s="220"/>
      <c r="I14" s="220"/>
    </row>
    <row r="15" spans="1:9" ht="49.9" customHeight="1" x14ac:dyDescent="0.25">
      <c r="A15" s="220"/>
      <c r="B15" s="217" t="s">
        <v>716</v>
      </c>
      <c r="C15" s="651" t="s">
        <v>936</v>
      </c>
      <c r="D15" s="652"/>
      <c r="E15" s="652"/>
      <c r="F15" s="652"/>
      <c r="G15" s="220"/>
      <c r="H15" s="221" t="s">
        <v>717</v>
      </c>
      <c r="I15" s="220"/>
    </row>
    <row r="16" spans="1:9" ht="49.9" customHeight="1" x14ac:dyDescent="0.25">
      <c r="A16" s="220"/>
      <c r="B16" s="217" t="s">
        <v>718</v>
      </c>
      <c r="C16" s="640" t="s">
        <v>1135</v>
      </c>
      <c r="D16" s="640"/>
      <c r="E16" s="640"/>
      <c r="F16" s="640"/>
      <c r="G16" s="220"/>
      <c r="H16" s="221" t="s">
        <v>720</v>
      </c>
      <c r="I16" s="220"/>
    </row>
    <row r="17" spans="1:9" ht="49.9" customHeight="1" x14ac:dyDescent="0.25">
      <c r="A17" s="220"/>
      <c r="B17" s="217" t="s">
        <v>721</v>
      </c>
      <c r="C17" s="653" t="s">
        <v>1136</v>
      </c>
      <c r="D17" s="653"/>
      <c r="E17" s="653"/>
      <c r="F17" s="653"/>
      <c r="G17" s="220"/>
      <c r="H17" s="221" t="s">
        <v>723</v>
      </c>
      <c r="I17" s="220"/>
    </row>
    <row r="18" spans="1:9" ht="49.9" customHeight="1" x14ac:dyDescent="0.25">
      <c r="A18" s="220"/>
      <c r="B18" s="217" t="s">
        <v>724</v>
      </c>
      <c r="C18" s="653" t="s">
        <v>1137</v>
      </c>
      <c r="D18" s="653"/>
      <c r="E18" s="653"/>
      <c r="F18" s="653"/>
      <c r="G18" s="220"/>
      <c r="H18" s="221" t="s">
        <v>726</v>
      </c>
      <c r="I18" s="220"/>
    </row>
    <row r="19" spans="1:9" ht="49.9" customHeight="1" x14ac:dyDescent="0.25">
      <c r="A19" s="220"/>
      <c r="B19" s="217" t="s">
        <v>727</v>
      </c>
      <c r="C19" s="654" t="s">
        <v>895</v>
      </c>
      <c r="D19" s="654"/>
      <c r="E19" s="654"/>
      <c r="F19" s="654"/>
      <c r="G19" s="220"/>
      <c r="H19" s="221" t="s">
        <v>729</v>
      </c>
      <c r="I19" s="220"/>
    </row>
    <row r="20" spans="1:9" ht="49.9" customHeight="1" x14ac:dyDescent="0.25">
      <c r="A20" s="220"/>
      <c r="B20" s="217" t="s">
        <v>730</v>
      </c>
      <c r="C20" s="654" t="s">
        <v>731</v>
      </c>
      <c r="D20" s="654"/>
      <c r="E20" s="654"/>
      <c r="F20" s="654"/>
      <c r="G20" s="220"/>
      <c r="H20" s="221" t="s">
        <v>732</v>
      </c>
      <c r="I20" s="220"/>
    </row>
    <row r="21" spans="1:9" ht="49.9" customHeight="1" x14ac:dyDescent="0.25">
      <c r="A21" s="220"/>
      <c r="B21" s="217" t="s">
        <v>733</v>
      </c>
      <c r="C21" s="654" t="s">
        <v>734</v>
      </c>
      <c r="D21" s="654"/>
      <c r="E21" s="654"/>
      <c r="F21" s="654"/>
      <c r="G21" s="220"/>
      <c r="H21" s="221" t="s">
        <v>735</v>
      </c>
      <c r="I21" s="220"/>
    </row>
    <row r="22" spans="1:9" ht="49.9" customHeight="1" x14ac:dyDescent="0.25">
      <c r="A22" s="220"/>
      <c r="B22" s="217" t="s">
        <v>736</v>
      </c>
      <c r="C22" s="654" t="s">
        <v>1117</v>
      </c>
      <c r="D22" s="654"/>
      <c r="E22" s="654"/>
      <c r="F22" s="654"/>
      <c r="G22" s="220"/>
      <c r="H22" s="221" t="s">
        <v>738</v>
      </c>
      <c r="I22" s="220"/>
    </row>
    <row r="23" spans="1:9" ht="49.9" customHeight="1" x14ac:dyDescent="0.25">
      <c r="A23" s="220"/>
      <c r="B23" s="217" t="s">
        <v>739</v>
      </c>
      <c r="C23" s="654" t="s">
        <v>804</v>
      </c>
      <c r="D23" s="654"/>
      <c r="E23" s="654"/>
      <c r="F23" s="654"/>
      <c r="G23" s="220"/>
      <c r="H23" s="221" t="s">
        <v>741</v>
      </c>
      <c r="I23" s="220"/>
    </row>
    <row r="24" spans="1:9" ht="49.9" customHeight="1" x14ac:dyDescent="0.25">
      <c r="A24" s="220"/>
      <c r="B24" s="217" t="s">
        <v>742</v>
      </c>
      <c r="C24" s="575" t="s">
        <v>805</v>
      </c>
      <c r="D24" s="575"/>
      <c r="E24" s="575"/>
      <c r="F24" s="575"/>
      <c r="G24" s="220"/>
      <c r="H24" s="221" t="s">
        <v>1088</v>
      </c>
      <c r="I24" s="220"/>
    </row>
    <row r="25" spans="1:9" ht="30" customHeight="1" x14ac:dyDescent="0.25">
      <c r="A25" s="220"/>
      <c r="B25" s="634" t="s">
        <v>745</v>
      </c>
      <c r="C25" s="635"/>
      <c r="D25" s="635"/>
      <c r="E25" s="635"/>
      <c r="F25" s="636"/>
      <c r="G25" s="220"/>
      <c r="H25" s="220"/>
      <c r="I25" s="220"/>
    </row>
    <row r="26" spans="1:9" ht="30" customHeight="1" x14ac:dyDescent="0.25">
      <c r="A26" s="220"/>
      <c r="B26" s="647" t="s">
        <v>746</v>
      </c>
      <c r="C26" s="214" t="s">
        <v>747</v>
      </c>
      <c r="D26" s="214" t="s">
        <v>748</v>
      </c>
      <c r="E26" s="649" t="s">
        <v>749</v>
      </c>
      <c r="F26" s="650"/>
      <c r="G26" s="220"/>
      <c r="H26" s="655" t="s">
        <v>750</v>
      </c>
      <c r="I26" s="220"/>
    </row>
    <row r="27" spans="1:9" ht="49.9" customHeight="1" x14ac:dyDescent="0.25">
      <c r="A27" s="220"/>
      <c r="B27" s="648"/>
      <c r="C27" s="222" t="s">
        <v>139</v>
      </c>
      <c r="D27" s="223" t="s">
        <v>139</v>
      </c>
      <c r="E27" s="658" t="s">
        <v>139</v>
      </c>
      <c r="F27" s="659"/>
      <c r="G27" s="220"/>
      <c r="H27" s="656"/>
      <c r="I27" s="220"/>
    </row>
    <row r="28" spans="1:9" ht="49.9" customHeight="1" x14ac:dyDescent="0.25">
      <c r="A28" s="220"/>
      <c r="B28" s="217" t="s">
        <v>752</v>
      </c>
      <c r="C28" s="658" t="s">
        <v>1090</v>
      </c>
      <c r="D28" s="660"/>
      <c r="E28" s="660"/>
      <c r="F28" s="659"/>
      <c r="G28" s="220"/>
      <c r="H28" s="221" t="s">
        <v>754</v>
      </c>
      <c r="I28" s="220"/>
    </row>
    <row r="29" spans="1:9" ht="30" customHeight="1" x14ac:dyDescent="0.25">
      <c r="A29" s="220"/>
      <c r="B29" s="647" t="s">
        <v>755</v>
      </c>
      <c r="C29" s="649" t="s">
        <v>747</v>
      </c>
      <c r="D29" s="650"/>
      <c r="E29" s="649" t="s">
        <v>748</v>
      </c>
      <c r="F29" s="650"/>
      <c r="G29" s="220"/>
      <c r="H29" s="655" t="s">
        <v>756</v>
      </c>
      <c r="I29" s="220"/>
    </row>
    <row r="30" spans="1:9" ht="49.9" customHeight="1" x14ac:dyDescent="0.25">
      <c r="A30" s="220"/>
      <c r="B30" s="648"/>
      <c r="C30" s="669">
        <v>0.75</v>
      </c>
      <c r="D30" s="670"/>
      <c r="E30" s="658">
        <v>2026</v>
      </c>
      <c r="F30" s="659"/>
      <c r="G30" s="220"/>
      <c r="H30" s="656"/>
      <c r="I30" s="220"/>
    </row>
    <row r="31" spans="1:9" ht="50.1" customHeight="1" x14ac:dyDescent="0.25">
      <c r="A31" s="220"/>
      <c r="B31" s="217" t="s">
        <v>1091</v>
      </c>
      <c r="C31" s="657" t="s">
        <v>1104</v>
      </c>
      <c r="D31" s="657"/>
      <c r="E31" s="657"/>
      <c r="F31" s="657"/>
      <c r="G31" s="220"/>
      <c r="H31" s="221" t="s">
        <v>1093</v>
      </c>
      <c r="I31" s="220"/>
    </row>
    <row r="32" spans="1:9" ht="30" customHeight="1" x14ac:dyDescent="0.25">
      <c r="A32" s="220"/>
      <c r="B32" s="634" t="s">
        <v>757</v>
      </c>
      <c r="C32" s="635"/>
      <c r="D32" s="635"/>
      <c r="E32" s="635"/>
      <c r="F32" s="635"/>
      <c r="G32" s="220"/>
      <c r="H32" s="220"/>
      <c r="I32" s="220"/>
    </row>
    <row r="33" spans="1:9" ht="30" customHeight="1" x14ac:dyDescent="0.25">
      <c r="A33" s="220"/>
      <c r="B33" s="661" t="s">
        <v>758</v>
      </c>
      <c r="C33" s="662" t="s">
        <v>759</v>
      </c>
      <c r="D33" s="662"/>
      <c r="E33" s="662" t="s">
        <v>760</v>
      </c>
      <c r="F33" s="662"/>
      <c r="G33" s="220"/>
      <c r="H33" s="655" t="s">
        <v>761</v>
      </c>
      <c r="I33" s="220"/>
    </row>
    <row r="34" spans="1:9" ht="49.9" customHeight="1" x14ac:dyDescent="0.25">
      <c r="A34" s="220"/>
      <c r="B34" s="661"/>
      <c r="C34" s="657" t="s">
        <v>1138</v>
      </c>
      <c r="D34" s="657"/>
      <c r="E34" s="657" t="s">
        <v>1139</v>
      </c>
      <c r="F34" s="657"/>
      <c r="G34" s="220"/>
      <c r="H34" s="656"/>
      <c r="I34" s="220"/>
    </row>
    <row r="35" spans="1:9" ht="30" customHeight="1" x14ac:dyDescent="0.25">
      <c r="A35" s="220"/>
      <c r="B35" s="661" t="s">
        <v>764</v>
      </c>
      <c r="C35" s="662" t="s">
        <v>759</v>
      </c>
      <c r="D35" s="662"/>
      <c r="E35" s="662" t="s">
        <v>760</v>
      </c>
      <c r="F35" s="662"/>
      <c r="G35" s="220"/>
      <c r="H35" s="655" t="s">
        <v>765</v>
      </c>
      <c r="I35" s="220"/>
    </row>
    <row r="36" spans="1:9" ht="50.1" customHeight="1" x14ac:dyDescent="0.25">
      <c r="A36" s="220"/>
      <c r="B36" s="661"/>
      <c r="C36" s="657" t="s">
        <v>1140</v>
      </c>
      <c r="D36" s="657"/>
      <c r="E36" s="657" t="s">
        <v>1141</v>
      </c>
      <c r="F36" s="657"/>
      <c r="G36" s="220"/>
      <c r="H36" s="656"/>
      <c r="I36" s="220"/>
    </row>
    <row r="37" spans="1:9" ht="30" customHeight="1" x14ac:dyDescent="0.25">
      <c r="A37" s="220"/>
      <c r="B37" s="661" t="s">
        <v>768</v>
      </c>
      <c r="C37" s="662" t="s">
        <v>759</v>
      </c>
      <c r="D37" s="662"/>
      <c r="E37" s="662" t="s">
        <v>760</v>
      </c>
      <c r="F37" s="662"/>
      <c r="G37" s="220"/>
      <c r="H37" s="655" t="s">
        <v>769</v>
      </c>
      <c r="I37" s="220"/>
    </row>
    <row r="38" spans="1:9" ht="49.9" customHeight="1" x14ac:dyDescent="0.25">
      <c r="A38" s="220"/>
      <c r="B38" s="661"/>
      <c r="C38" s="657" t="s">
        <v>1121</v>
      </c>
      <c r="D38" s="657"/>
      <c r="E38" s="657" t="s">
        <v>1142</v>
      </c>
      <c r="F38" s="657"/>
      <c r="G38" s="220"/>
      <c r="H38" s="656"/>
      <c r="I38" s="220"/>
    </row>
    <row r="39" spans="1:9" ht="30" customHeight="1" x14ac:dyDescent="0.25">
      <c r="A39" s="220"/>
      <c r="B39" s="661" t="s">
        <v>772</v>
      </c>
      <c r="C39" s="662" t="s">
        <v>759</v>
      </c>
      <c r="D39" s="662"/>
      <c r="E39" s="662" t="s">
        <v>760</v>
      </c>
      <c r="F39" s="662"/>
      <c r="G39" s="220"/>
      <c r="H39" s="655" t="s">
        <v>773</v>
      </c>
      <c r="I39" s="220"/>
    </row>
    <row r="40" spans="1:9" ht="49.9" customHeight="1" x14ac:dyDescent="0.25">
      <c r="A40" s="220"/>
      <c r="B40" s="661"/>
      <c r="C40" s="657" t="s">
        <v>1097</v>
      </c>
      <c r="D40" s="657"/>
      <c r="E40" s="657" t="s">
        <v>1097</v>
      </c>
      <c r="F40" s="657"/>
      <c r="G40" s="220"/>
      <c r="H40" s="656"/>
      <c r="I40" s="220"/>
    </row>
    <row r="41" spans="1:9" ht="30" customHeight="1" x14ac:dyDescent="0.25">
      <c r="A41" s="220"/>
      <c r="B41" s="661" t="s">
        <v>774</v>
      </c>
      <c r="C41" s="662" t="s">
        <v>759</v>
      </c>
      <c r="D41" s="662"/>
      <c r="E41" s="662" t="s">
        <v>760</v>
      </c>
      <c r="F41" s="662"/>
      <c r="G41" s="220"/>
      <c r="H41" s="655" t="s">
        <v>775</v>
      </c>
      <c r="I41" s="220"/>
    </row>
    <row r="42" spans="1:9" ht="49.9" customHeight="1" x14ac:dyDescent="0.25">
      <c r="A42" s="220"/>
      <c r="B42" s="661"/>
      <c r="C42" s="657" t="s">
        <v>805</v>
      </c>
      <c r="D42" s="657"/>
      <c r="E42" s="657" t="s">
        <v>805</v>
      </c>
      <c r="F42" s="657"/>
      <c r="G42" s="220"/>
      <c r="H42" s="656"/>
      <c r="I42" s="220"/>
    </row>
    <row r="43" spans="1:9" ht="30" customHeight="1" x14ac:dyDescent="0.25">
      <c r="A43" s="220"/>
      <c r="B43" s="668" t="s">
        <v>776</v>
      </c>
      <c r="C43" s="668"/>
      <c r="D43" s="668"/>
      <c r="E43" s="668"/>
      <c r="F43" s="668"/>
      <c r="G43" s="220"/>
      <c r="H43" s="220"/>
      <c r="I43" s="220"/>
    </row>
    <row r="44" spans="1:9" ht="100.15" customHeight="1" x14ac:dyDescent="0.25">
      <c r="A44" s="220"/>
      <c r="B44" s="217" t="s">
        <v>777</v>
      </c>
      <c r="C44" s="654" t="s">
        <v>1143</v>
      </c>
      <c r="D44" s="654"/>
      <c r="E44" s="654"/>
      <c r="F44" s="654"/>
      <c r="G44" s="220"/>
      <c r="H44" s="221" t="s">
        <v>778</v>
      </c>
      <c r="I44" s="220"/>
    </row>
    <row r="45" spans="1:9" ht="30" customHeight="1" x14ac:dyDescent="0.25">
      <c r="A45" s="220"/>
      <c r="B45" s="668" t="s">
        <v>779</v>
      </c>
      <c r="C45" s="668"/>
      <c r="D45" s="668"/>
      <c r="E45" s="668"/>
      <c r="F45" s="668"/>
      <c r="G45" s="220"/>
      <c r="H45" s="220"/>
      <c r="I45" s="220"/>
    </row>
    <row r="46" spans="1:9" ht="100.15" customHeight="1" x14ac:dyDescent="0.25">
      <c r="A46" s="220"/>
      <c r="B46" s="654"/>
      <c r="C46" s="654"/>
      <c r="D46" s="654"/>
      <c r="E46" s="654"/>
      <c r="F46" s="654"/>
      <c r="G46" s="220"/>
      <c r="H46" s="220"/>
      <c r="I46" s="220"/>
    </row>
    <row r="47" spans="1:9" x14ac:dyDescent="0.25">
      <c r="A47" s="220"/>
      <c r="B47" s="220"/>
      <c r="C47" s="220"/>
      <c r="D47" s="220"/>
      <c r="E47" s="220"/>
      <c r="F47" s="220"/>
      <c r="G47" s="220"/>
      <c r="H47" s="220"/>
      <c r="I47" s="220"/>
    </row>
    <row r="48" spans="1:9" x14ac:dyDescent="0.25">
      <c r="A48" s="220"/>
      <c r="B48" s="220"/>
      <c r="C48" s="220"/>
      <c r="D48" s="220"/>
      <c r="E48" s="220"/>
      <c r="F48" s="220"/>
      <c r="G48" s="220"/>
      <c r="H48" s="220"/>
      <c r="I48" s="220"/>
    </row>
    <row r="49" spans="1:9" x14ac:dyDescent="0.25">
      <c r="A49" s="220"/>
      <c r="B49" s="220"/>
      <c r="C49" s="220"/>
      <c r="D49" s="220"/>
      <c r="E49" s="220"/>
      <c r="F49" s="220"/>
      <c r="G49" s="220"/>
      <c r="H49" s="220"/>
      <c r="I49" s="220"/>
    </row>
    <row r="50" spans="1:9" x14ac:dyDescent="0.25">
      <c r="A50" s="220"/>
      <c r="B50" s="220"/>
      <c r="C50" s="220"/>
      <c r="D50" s="220"/>
      <c r="E50" s="220"/>
      <c r="F50" s="220"/>
      <c r="G50" s="220"/>
      <c r="H50" s="220"/>
      <c r="I50" s="220"/>
    </row>
    <row r="51" spans="1:9" x14ac:dyDescent="0.25">
      <c r="A51" s="220"/>
      <c r="B51" s="220"/>
      <c r="C51" s="220"/>
      <c r="D51" s="220"/>
      <c r="E51" s="220"/>
      <c r="F51" s="220"/>
      <c r="G51" s="220"/>
      <c r="H51" s="220"/>
      <c r="I51" s="220"/>
    </row>
    <row r="52" spans="1:9" x14ac:dyDescent="0.25">
      <c r="A52" s="220"/>
      <c r="B52" s="220"/>
      <c r="C52" s="220"/>
      <c r="D52" s="220"/>
      <c r="E52" s="220"/>
      <c r="F52" s="220"/>
      <c r="G52" s="220"/>
      <c r="H52" s="665" t="s">
        <v>780</v>
      </c>
      <c r="I52" s="220"/>
    </row>
    <row r="53" spans="1:9" x14ac:dyDescent="0.25">
      <c r="A53" s="220"/>
      <c r="B53" s="220"/>
      <c r="C53" s="220"/>
      <c r="D53" s="220"/>
      <c r="E53" s="220"/>
      <c r="F53" s="220"/>
      <c r="G53" s="220"/>
      <c r="H53" s="665"/>
      <c r="I53" s="220"/>
    </row>
    <row r="54" spans="1:9" x14ac:dyDescent="0.25">
      <c r="A54" s="220"/>
      <c r="B54" s="220"/>
      <c r="C54" s="667"/>
      <c r="D54" s="667" t="s">
        <v>1098</v>
      </c>
      <c r="E54" s="667"/>
      <c r="F54" s="220"/>
      <c r="G54" s="220"/>
      <c r="H54" s="665"/>
      <c r="I54" s="220"/>
    </row>
    <row r="55" spans="1:9" ht="23.45" customHeight="1" x14ac:dyDescent="0.25">
      <c r="A55" s="220"/>
      <c r="B55" s="220"/>
      <c r="C55" s="666" t="s">
        <v>781</v>
      </c>
      <c r="D55" s="666"/>
      <c r="E55" s="666"/>
      <c r="F55" s="220"/>
      <c r="G55" s="220"/>
      <c r="H55" s="220"/>
      <c r="I55" s="220"/>
    </row>
    <row r="56" spans="1:9" x14ac:dyDescent="0.25">
      <c r="A56" s="220"/>
      <c r="B56" s="220"/>
      <c r="C56" s="220"/>
      <c r="D56" s="220"/>
      <c r="E56" s="220"/>
      <c r="F56" s="220"/>
      <c r="G56" s="220"/>
      <c r="H56" s="220"/>
      <c r="I56" s="220"/>
    </row>
    <row r="57" spans="1:9" x14ac:dyDescent="0.25">
      <c r="A57" s="220"/>
      <c r="B57" s="220"/>
      <c r="C57" s="220"/>
      <c r="D57" s="220"/>
      <c r="E57" s="220"/>
      <c r="F57" s="220"/>
      <c r="G57" s="220"/>
      <c r="H57" s="220"/>
      <c r="I57" s="220"/>
    </row>
    <row r="58" spans="1:9" x14ac:dyDescent="0.25">
      <c r="A58" s="220"/>
      <c r="B58" s="220"/>
      <c r="C58" s="220"/>
      <c r="D58" s="220"/>
      <c r="E58" s="220"/>
      <c r="F58" s="220"/>
      <c r="G58" s="220"/>
      <c r="H58" s="220"/>
      <c r="I58" s="220"/>
    </row>
    <row r="59" spans="1:9" hidden="1" x14ac:dyDescent="0.25"/>
  </sheetData>
  <mergeCells count="73">
    <mergeCell ref="B14:F14"/>
    <mergeCell ref="B2:F2"/>
    <mergeCell ref="B3:F3"/>
    <mergeCell ref="B4:F4"/>
    <mergeCell ref="B7:F7"/>
    <mergeCell ref="C8:F8"/>
    <mergeCell ref="B9:F9"/>
    <mergeCell ref="C10:F10"/>
    <mergeCell ref="C11:F11"/>
    <mergeCell ref="C12:F12"/>
    <mergeCell ref="C13:F13"/>
    <mergeCell ref="B5:F5"/>
    <mergeCell ref="E30:F30"/>
    <mergeCell ref="B26:B27"/>
    <mergeCell ref="E26:F26"/>
    <mergeCell ref="C15:F15"/>
    <mergeCell ref="C16:F16"/>
    <mergeCell ref="C17:F17"/>
    <mergeCell ref="C18:F18"/>
    <mergeCell ref="C19:F19"/>
    <mergeCell ref="C20:F20"/>
    <mergeCell ref="C21:F21"/>
    <mergeCell ref="C22:F22"/>
    <mergeCell ref="C23:F23"/>
    <mergeCell ref="C24:F24"/>
    <mergeCell ref="B25:F25"/>
    <mergeCell ref="H33:H34"/>
    <mergeCell ref="C34:D34"/>
    <mergeCell ref="E34:F34"/>
    <mergeCell ref="H26:H27"/>
    <mergeCell ref="E27:F27"/>
    <mergeCell ref="C28:F28"/>
    <mergeCell ref="C31:F31"/>
    <mergeCell ref="B32:F32"/>
    <mergeCell ref="B33:B34"/>
    <mergeCell ref="C33:D33"/>
    <mergeCell ref="E33:F33"/>
    <mergeCell ref="B29:B30"/>
    <mergeCell ref="C29:D29"/>
    <mergeCell ref="E29:F29"/>
    <mergeCell ref="H29:H30"/>
    <mergeCell ref="C30:D30"/>
    <mergeCell ref="B35:B36"/>
    <mergeCell ref="C35:D35"/>
    <mergeCell ref="E35:F35"/>
    <mergeCell ref="H35:H36"/>
    <mergeCell ref="C36:D36"/>
    <mergeCell ref="E36:F36"/>
    <mergeCell ref="B37:B38"/>
    <mergeCell ref="C37:D37"/>
    <mergeCell ref="E37:F37"/>
    <mergeCell ref="H37:H38"/>
    <mergeCell ref="C38:D38"/>
    <mergeCell ref="E38:F38"/>
    <mergeCell ref="B39:B40"/>
    <mergeCell ref="C39:D39"/>
    <mergeCell ref="E39:F39"/>
    <mergeCell ref="H39:H40"/>
    <mergeCell ref="C40:D40"/>
    <mergeCell ref="E40:F40"/>
    <mergeCell ref="C55:E55"/>
    <mergeCell ref="B41:B42"/>
    <mergeCell ref="C41:D41"/>
    <mergeCell ref="E41:F41"/>
    <mergeCell ref="H41:H42"/>
    <mergeCell ref="C42:D42"/>
    <mergeCell ref="E42:F42"/>
    <mergeCell ref="B43:F43"/>
    <mergeCell ref="C44:F44"/>
    <mergeCell ref="B45:F45"/>
    <mergeCell ref="B46:F46"/>
    <mergeCell ref="H52:H54"/>
    <mergeCell ref="C54:E54"/>
  </mergeCells>
  <pageMargins left="0.7" right="0.7" top="0.75" bottom="0.75" header="0.3" footer="0.3"/>
  <pageSetup scale="50" orientation="portrait" horizontalDpi="4294967295" verticalDpi="4294967295"/>
  <rowBreaks count="1" manualBreakCount="1">
    <brk id="31" max="6" man="1"/>
  </rowBreaks>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97148758-91B0-4F5E-81E8-A73D435BCC09}">
          <x14:formula1>
            <xm:f>'Conf.'!$BA$4:$BA$1048576</xm:f>
          </x14:formula1>
          <xm:sqref>B5:F5</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1397B3-A683-4C8B-B142-4CF5FB73E5BC}">
  <sheetPr>
    <tabColor rgb="FF00B050"/>
  </sheetPr>
  <dimension ref="A1:I59"/>
  <sheetViews>
    <sheetView showGridLines="0" zoomScale="90" zoomScaleNormal="90" workbookViewId="0"/>
  </sheetViews>
  <sheetFormatPr baseColWidth="10" defaultColWidth="0" defaultRowHeight="0" customHeight="1" zeroHeight="1" x14ac:dyDescent="0.25"/>
  <cols>
    <col min="1" max="1" width="2.7109375" style="37" customWidth="1"/>
    <col min="2" max="2" width="50.7109375" style="37" customWidth="1"/>
    <col min="3" max="6" width="30.7109375" style="37" customWidth="1"/>
    <col min="7" max="7" width="2.7109375" style="37" customWidth="1"/>
    <col min="8" max="8" width="100.7109375" style="37" customWidth="1"/>
    <col min="9" max="9" width="2.7109375" style="37" customWidth="1"/>
    <col min="10" max="16384" width="11.5703125" style="37" hidden="1"/>
  </cols>
  <sheetData>
    <row r="1" spans="1:9" ht="15.75" x14ac:dyDescent="0.25">
      <c r="A1" s="220"/>
      <c r="B1" s="220"/>
      <c r="C1" s="220"/>
      <c r="D1" s="220"/>
      <c r="E1" s="220"/>
      <c r="F1" s="220"/>
      <c r="G1" s="220"/>
      <c r="H1" s="220"/>
      <c r="I1" s="220"/>
    </row>
    <row r="2" spans="1:9" ht="30" customHeight="1" x14ac:dyDescent="0.25">
      <c r="A2" s="220"/>
      <c r="B2" s="637" t="s">
        <v>1072</v>
      </c>
      <c r="C2" s="637"/>
      <c r="D2" s="637"/>
      <c r="E2" s="637"/>
      <c r="F2" s="637"/>
      <c r="G2" s="220"/>
      <c r="H2" s="215" t="s">
        <v>1073</v>
      </c>
      <c r="I2" s="220"/>
    </row>
    <row r="3" spans="1:9" ht="22.15" customHeight="1" x14ac:dyDescent="0.25">
      <c r="A3" s="220"/>
      <c r="B3" s="638" t="s">
        <v>700</v>
      </c>
      <c r="C3" s="638"/>
      <c r="D3" s="638"/>
      <c r="E3" s="638"/>
      <c r="F3" s="638"/>
      <c r="G3" s="220"/>
      <c r="H3" s="220"/>
      <c r="I3" s="220"/>
    </row>
    <row r="4" spans="1:9" ht="24.6" customHeight="1" x14ac:dyDescent="0.25">
      <c r="A4" s="220"/>
      <c r="B4" s="565" t="str">
        <f>'Conf.'!$AZ$4</f>
        <v>45 - Prevención y atención del embarazo adolescente y las uniones tempranas</v>
      </c>
      <c r="C4" s="565"/>
      <c r="D4" s="565"/>
      <c r="E4" s="565"/>
      <c r="F4" s="565"/>
      <c r="G4" s="220"/>
      <c r="H4" s="221" t="s">
        <v>701</v>
      </c>
      <c r="I4" s="220"/>
    </row>
    <row r="5" spans="1:9" ht="24.6" customHeight="1" x14ac:dyDescent="0.25">
      <c r="A5" s="220"/>
      <c r="B5" s="639" t="s">
        <v>1099</v>
      </c>
      <c r="C5" s="639"/>
      <c r="D5" s="639"/>
      <c r="E5" s="639"/>
      <c r="F5" s="639"/>
      <c r="G5" s="220"/>
      <c r="H5" s="221" t="s">
        <v>1075</v>
      </c>
      <c r="I5" s="220"/>
    </row>
    <row r="6" spans="1:9" ht="6" customHeight="1" x14ac:dyDescent="0.25"/>
    <row r="7" spans="1:9" ht="30" customHeight="1" x14ac:dyDescent="0.25">
      <c r="A7" s="220"/>
      <c r="B7" s="634" t="s">
        <v>1076</v>
      </c>
      <c r="C7" s="635"/>
      <c r="D7" s="635"/>
      <c r="E7" s="635"/>
      <c r="F7" s="636"/>
      <c r="G7" s="220"/>
      <c r="H7" s="216" t="s">
        <v>1</v>
      </c>
      <c r="I7" s="220"/>
    </row>
    <row r="8" spans="1:9" ht="69" customHeight="1" x14ac:dyDescent="0.25">
      <c r="A8" s="220"/>
      <c r="B8" s="217" t="s">
        <v>1077</v>
      </c>
      <c r="C8" s="672" t="s">
        <v>1144</v>
      </c>
      <c r="D8" s="672"/>
      <c r="E8" s="672"/>
      <c r="F8" s="672"/>
      <c r="G8" s="220"/>
      <c r="H8" s="221" t="s">
        <v>1079</v>
      </c>
      <c r="I8" s="220"/>
    </row>
    <row r="9" spans="1:9" ht="30" customHeight="1" x14ac:dyDescent="0.25">
      <c r="A9" s="220"/>
      <c r="B9" s="634" t="s">
        <v>702</v>
      </c>
      <c r="C9" s="635"/>
      <c r="D9" s="635"/>
      <c r="E9" s="635"/>
      <c r="F9" s="636"/>
      <c r="G9" s="220"/>
      <c r="H9" s="216" t="s">
        <v>1</v>
      </c>
      <c r="I9" s="220"/>
    </row>
    <row r="10" spans="1:9" ht="49.9" customHeight="1" x14ac:dyDescent="0.25">
      <c r="A10" s="220"/>
      <c r="B10" s="218" t="s">
        <v>703</v>
      </c>
      <c r="C10" s="641" t="s">
        <v>1145</v>
      </c>
      <c r="D10" s="642"/>
      <c r="E10" s="642"/>
      <c r="F10" s="643"/>
      <c r="G10" s="220"/>
      <c r="H10" s="221" t="s">
        <v>705</v>
      </c>
      <c r="I10" s="220"/>
    </row>
    <row r="11" spans="1:9" ht="50.1" customHeight="1" x14ac:dyDescent="0.25">
      <c r="A11" s="220"/>
      <c r="B11" s="217" t="s">
        <v>706</v>
      </c>
      <c r="C11" s="640" t="s">
        <v>1146</v>
      </c>
      <c r="D11" s="640"/>
      <c r="E11" s="640"/>
      <c r="F11" s="640"/>
      <c r="G11" s="220"/>
      <c r="H11" s="221" t="s">
        <v>708</v>
      </c>
      <c r="I11" s="220"/>
    </row>
    <row r="12" spans="1:9" ht="49.9" customHeight="1" x14ac:dyDescent="0.25">
      <c r="A12" s="220"/>
      <c r="B12" s="217" t="s">
        <v>709</v>
      </c>
      <c r="C12" s="644" t="s">
        <v>172</v>
      </c>
      <c r="D12" s="645"/>
      <c r="E12" s="645"/>
      <c r="F12" s="646"/>
      <c r="G12" s="220"/>
      <c r="H12" s="221" t="s">
        <v>711</v>
      </c>
      <c r="I12" s="220"/>
    </row>
    <row r="13" spans="1:9" ht="49.9" customHeight="1" x14ac:dyDescent="0.25">
      <c r="A13" s="220"/>
      <c r="B13" s="218" t="s">
        <v>712</v>
      </c>
      <c r="C13" s="644" t="s">
        <v>1147</v>
      </c>
      <c r="D13" s="645"/>
      <c r="E13" s="645"/>
      <c r="F13" s="646"/>
      <c r="G13" s="220"/>
      <c r="H13" s="221" t="s">
        <v>714</v>
      </c>
      <c r="I13" s="220"/>
    </row>
    <row r="14" spans="1:9" ht="30" customHeight="1" x14ac:dyDescent="0.25">
      <c r="A14" s="220"/>
      <c r="B14" s="634" t="s">
        <v>715</v>
      </c>
      <c r="C14" s="635"/>
      <c r="D14" s="635"/>
      <c r="E14" s="635"/>
      <c r="F14" s="636"/>
      <c r="G14" s="220"/>
      <c r="H14" s="220"/>
      <c r="I14" s="220"/>
    </row>
    <row r="15" spans="1:9" ht="49.9" customHeight="1" x14ac:dyDescent="0.25">
      <c r="A15" s="220"/>
      <c r="B15" s="217" t="s">
        <v>716</v>
      </c>
      <c r="C15" s="651" t="s">
        <v>920</v>
      </c>
      <c r="D15" s="652"/>
      <c r="E15" s="652"/>
      <c r="F15" s="652"/>
      <c r="G15" s="220"/>
      <c r="H15" s="221" t="s">
        <v>717</v>
      </c>
      <c r="I15" s="220"/>
    </row>
    <row r="16" spans="1:9" ht="49.9" customHeight="1" x14ac:dyDescent="0.25">
      <c r="A16" s="220"/>
      <c r="B16" s="217" t="s">
        <v>718</v>
      </c>
      <c r="C16" s="640" t="s">
        <v>1148</v>
      </c>
      <c r="D16" s="640"/>
      <c r="E16" s="640"/>
      <c r="F16" s="640"/>
      <c r="G16" s="220"/>
      <c r="H16" s="221" t="s">
        <v>720</v>
      </c>
      <c r="I16" s="220"/>
    </row>
    <row r="17" spans="1:9" ht="49.9" customHeight="1" x14ac:dyDescent="0.25">
      <c r="A17" s="220"/>
      <c r="B17" s="217" t="s">
        <v>721</v>
      </c>
      <c r="C17" s="653" t="s">
        <v>1149</v>
      </c>
      <c r="D17" s="653"/>
      <c r="E17" s="653"/>
      <c r="F17" s="653"/>
      <c r="G17" s="220"/>
      <c r="H17" s="221" t="s">
        <v>723</v>
      </c>
      <c r="I17" s="220"/>
    </row>
    <row r="18" spans="1:9" ht="49.9" customHeight="1" x14ac:dyDescent="0.25">
      <c r="A18" s="220"/>
      <c r="B18" s="217" t="s">
        <v>724</v>
      </c>
      <c r="C18" s="653" t="s">
        <v>1150</v>
      </c>
      <c r="D18" s="653"/>
      <c r="E18" s="653"/>
      <c r="F18" s="653"/>
      <c r="G18" s="220"/>
      <c r="H18" s="221" t="s">
        <v>726</v>
      </c>
      <c r="I18" s="220"/>
    </row>
    <row r="19" spans="1:9" ht="49.9" customHeight="1" x14ac:dyDescent="0.25">
      <c r="A19" s="220"/>
      <c r="B19" s="217" t="s">
        <v>727</v>
      </c>
      <c r="C19" s="654" t="s">
        <v>895</v>
      </c>
      <c r="D19" s="654"/>
      <c r="E19" s="654"/>
      <c r="F19" s="654"/>
      <c r="G19" s="220"/>
      <c r="H19" s="221" t="s">
        <v>729</v>
      </c>
      <c r="I19" s="220"/>
    </row>
    <row r="20" spans="1:9" ht="49.9" customHeight="1" x14ac:dyDescent="0.25">
      <c r="A20" s="220"/>
      <c r="B20" s="217" t="s">
        <v>730</v>
      </c>
      <c r="C20" s="654" t="s">
        <v>731</v>
      </c>
      <c r="D20" s="654"/>
      <c r="E20" s="654"/>
      <c r="F20" s="654"/>
      <c r="G20" s="220"/>
      <c r="H20" s="221" t="s">
        <v>732</v>
      </c>
      <c r="I20" s="220"/>
    </row>
    <row r="21" spans="1:9" ht="49.9" customHeight="1" x14ac:dyDescent="0.25">
      <c r="A21" s="220"/>
      <c r="B21" s="217" t="s">
        <v>733</v>
      </c>
      <c r="C21" s="654" t="s">
        <v>1151</v>
      </c>
      <c r="D21" s="654"/>
      <c r="E21" s="654"/>
      <c r="F21" s="654"/>
      <c r="G21" s="220"/>
      <c r="H21" s="221" t="s">
        <v>735</v>
      </c>
      <c r="I21" s="220"/>
    </row>
    <row r="22" spans="1:9" ht="49.9" customHeight="1" x14ac:dyDescent="0.25">
      <c r="A22" s="220"/>
      <c r="B22" s="217" t="s">
        <v>736</v>
      </c>
      <c r="C22" s="654" t="s">
        <v>1117</v>
      </c>
      <c r="D22" s="654"/>
      <c r="E22" s="654"/>
      <c r="F22" s="654"/>
      <c r="G22" s="220"/>
      <c r="H22" s="221" t="s">
        <v>738</v>
      </c>
      <c r="I22" s="220"/>
    </row>
    <row r="23" spans="1:9" ht="49.9" customHeight="1" x14ac:dyDescent="0.25">
      <c r="A23" s="220"/>
      <c r="B23" s="217" t="s">
        <v>739</v>
      </c>
      <c r="C23" s="654" t="s">
        <v>1152</v>
      </c>
      <c r="D23" s="654"/>
      <c r="E23" s="654"/>
      <c r="F23" s="654"/>
      <c r="G23" s="220"/>
      <c r="H23" s="221" t="s">
        <v>741</v>
      </c>
      <c r="I23" s="220"/>
    </row>
    <row r="24" spans="1:9" ht="49.9" customHeight="1" x14ac:dyDescent="0.25">
      <c r="A24" s="220"/>
      <c r="B24" s="217" t="s">
        <v>742</v>
      </c>
      <c r="C24" s="575" t="s">
        <v>1153</v>
      </c>
      <c r="D24" s="575"/>
      <c r="E24" s="575"/>
      <c r="F24" s="575"/>
      <c r="G24" s="220"/>
      <c r="H24" s="221" t="s">
        <v>1088</v>
      </c>
      <c r="I24" s="220"/>
    </row>
    <row r="25" spans="1:9" ht="30" customHeight="1" x14ac:dyDescent="0.25">
      <c r="A25" s="220"/>
      <c r="B25" s="634" t="s">
        <v>745</v>
      </c>
      <c r="C25" s="635"/>
      <c r="D25" s="635"/>
      <c r="E25" s="635"/>
      <c r="F25" s="636"/>
      <c r="G25" s="220"/>
      <c r="H25" s="220"/>
      <c r="I25" s="220"/>
    </row>
    <row r="26" spans="1:9" ht="30" customHeight="1" x14ac:dyDescent="0.25">
      <c r="A26" s="220"/>
      <c r="B26" s="647" t="s">
        <v>746</v>
      </c>
      <c r="C26" s="214" t="s">
        <v>747</v>
      </c>
      <c r="D26" s="214" t="s">
        <v>748</v>
      </c>
      <c r="E26" s="649" t="s">
        <v>749</v>
      </c>
      <c r="F26" s="650"/>
      <c r="G26" s="220"/>
      <c r="H26" s="655" t="s">
        <v>750</v>
      </c>
      <c r="I26" s="220"/>
    </row>
    <row r="27" spans="1:9" ht="49.9" customHeight="1" x14ac:dyDescent="0.25">
      <c r="A27" s="220"/>
      <c r="B27" s="648"/>
      <c r="C27" s="222">
        <v>5172</v>
      </c>
      <c r="D27" s="223">
        <v>2024</v>
      </c>
      <c r="E27" s="658" t="s">
        <v>1154</v>
      </c>
      <c r="F27" s="659"/>
      <c r="G27" s="220"/>
      <c r="H27" s="656"/>
      <c r="I27" s="220"/>
    </row>
    <row r="28" spans="1:9" ht="49.9" customHeight="1" x14ac:dyDescent="0.25">
      <c r="A28" s="220"/>
      <c r="B28" s="217" t="s">
        <v>752</v>
      </c>
      <c r="C28" s="658" t="s">
        <v>1090</v>
      </c>
      <c r="D28" s="660"/>
      <c r="E28" s="660"/>
      <c r="F28" s="659"/>
      <c r="G28" s="220"/>
      <c r="H28" s="221" t="s">
        <v>754</v>
      </c>
      <c r="I28" s="220"/>
    </row>
    <row r="29" spans="1:9" ht="30" customHeight="1" x14ac:dyDescent="0.25">
      <c r="A29" s="220"/>
      <c r="B29" s="647" t="s">
        <v>755</v>
      </c>
      <c r="C29" s="649" t="s">
        <v>747</v>
      </c>
      <c r="D29" s="650"/>
      <c r="E29" s="649" t="s">
        <v>748</v>
      </c>
      <c r="F29" s="650"/>
      <c r="G29" s="220"/>
      <c r="H29" s="655" t="s">
        <v>756</v>
      </c>
      <c r="I29" s="220"/>
    </row>
    <row r="30" spans="1:9" ht="49.9" customHeight="1" x14ac:dyDescent="0.25">
      <c r="A30" s="220"/>
      <c r="B30" s="648"/>
      <c r="C30" s="663">
        <v>13170</v>
      </c>
      <c r="D30" s="664"/>
      <c r="E30" s="658">
        <v>2029</v>
      </c>
      <c r="F30" s="659"/>
      <c r="G30" s="220"/>
      <c r="H30" s="656"/>
      <c r="I30" s="220"/>
    </row>
    <row r="31" spans="1:9" ht="63" customHeight="1" x14ac:dyDescent="0.25">
      <c r="A31" s="220"/>
      <c r="B31" s="217" t="s">
        <v>1091</v>
      </c>
      <c r="C31" s="657" t="s">
        <v>1092</v>
      </c>
      <c r="D31" s="657"/>
      <c r="E31" s="657"/>
      <c r="F31" s="657"/>
      <c r="G31" s="220"/>
      <c r="H31" s="221" t="s">
        <v>1093</v>
      </c>
      <c r="I31" s="220"/>
    </row>
    <row r="32" spans="1:9" ht="30" customHeight="1" x14ac:dyDescent="0.25">
      <c r="A32" s="220"/>
      <c r="B32" s="634" t="s">
        <v>757</v>
      </c>
      <c r="C32" s="635"/>
      <c r="D32" s="635"/>
      <c r="E32" s="635"/>
      <c r="F32" s="635"/>
      <c r="G32" s="220"/>
      <c r="H32" s="220"/>
      <c r="I32" s="220"/>
    </row>
    <row r="33" spans="1:9" ht="30" customHeight="1" x14ac:dyDescent="0.25">
      <c r="A33" s="220"/>
      <c r="B33" s="661" t="s">
        <v>758</v>
      </c>
      <c r="C33" s="662" t="s">
        <v>759</v>
      </c>
      <c r="D33" s="662"/>
      <c r="E33" s="662" t="s">
        <v>760</v>
      </c>
      <c r="F33" s="662"/>
      <c r="G33" s="220"/>
      <c r="H33" s="655" t="s">
        <v>761</v>
      </c>
      <c r="I33" s="220"/>
    </row>
    <row r="34" spans="1:9" ht="49.9" customHeight="1" x14ac:dyDescent="0.25">
      <c r="A34" s="220"/>
      <c r="B34" s="661"/>
      <c r="C34" s="657" t="s">
        <v>1155</v>
      </c>
      <c r="D34" s="657"/>
      <c r="E34" s="657"/>
      <c r="F34" s="657"/>
      <c r="G34" s="220"/>
      <c r="H34" s="656"/>
      <c r="I34" s="220"/>
    </row>
    <row r="35" spans="1:9" ht="30" customHeight="1" x14ac:dyDescent="0.25">
      <c r="A35" s="220"/>
      <c r="B35" s="661" t="s">
        <v>764</v>
      </c>
      <c r="C35" s="662" t="s">
        <v>759</v>
      </c>
      <c r="D35" s="662"/>
      <c r="E35" s="662" t="s">
        <v>760</v>
      </c>
      <c r="F35" s="662"/>
      <c r="G35" s="220"/>
      <c r="H35" s="655" t="s">
        <v>765</v>
      </c>
      <c r="I35" s="220"/>
    </row>
    <row r="36" spans="1:9" ht="50.1" customHeight="1" x14ac:dyDescent="0.25">
      <c r="A36" s="220"/>
      <c r="B36" s="661"/>
      <c r="C36" s="671" t="s">
        <v>1156</v>
      </c>
      <c r="D36" s="671"/>
      <c r="E36" s="657"/>
      <c r="F36" s="657"/>
      <c r="G36" s="220"/>
      <c r="H36" s="656"/>
      <c r="I36" s="220"/>
    </row>
    <row r="37" spans="1:9" ht="30" customHeight="1" x14ac:dyDescent="0.25">
      <c r="A37" s="220"/>
      <c r="B37" s="661" t="s">
        <v>768</v>
      </c>
      <c r="C37" s="662" t="s">
        <v>759</v>
      </c>
      <c r="D37" s="662"/>
      <c r="E37" s="662" t="s">
        <v>760</v>
      </c>
      <c r="F37" s="662"/>
      <c r="G37" s="220"/>
      <c r="H37" s="655" t="s">
        <v>769</v>
      </c>
      <c r="I37" s="220"/>
    </row>
    <row r="38" spans="1:9" ht="49.9" customHeight="1" x14ac:dyDescent="0.25">
      <c r="A38" s="220"/>
      <c r="B38" s="661"/>
      <c r="C38" s="657" t="s">
        <v>1154</v>
      </c>
      <c r="D38" s="657"/>
      <c r="E38" s="657"/>
      <c r="F38" s="657"/>
      <c r="G38" s="220"/>
      <c r="H38" s="656"/>
      <c r="I38" s="220"/>
    </row>
    <row r="39" spans="1:9" ht="30" customHeight="1" x14ac:dyDescent="0.25">
      <c r="A39" s="220"/>
      <c r="B39" s="661" t="s">
        <v>772</v>
      </c>
      <c r="C39" s="662" t="s">
        <v>759</v>
      </c>
      <c r="D39" s="662"/>
      <c r="E39" s="662" t="s">
        <v>760</v>
      </c>
      <c r="F39" s="662"/>
      <c r="G39" s="220"/>
      <c r="H39" s="655" t="s">
        <v>773</v>
      </c>
      <c r="I39" s="220"/>
    </row>
    <row r="40" spans="1:9" ht="49.9" customHeight="1" x14ac:dyDescent="0.25">
      <c r="A40" s="220"/>
      <c r="B40" s="661"/>
      <c r="C40" s="657" t="s">
        <v>1157</v>
      </c>
      <c r="D40" s="657"/>
      <c r="E40" s="657"/>
      <c r="F40" s="657"/>
      <c r="G40" s="220"/>
      <c r="H40" s="656"/>
      <c r="I40" s="220"/>
    </row>
    <row r="41" spans="1:9" ht="30" customHeight="1" x14ac:dyDescent="0.25">
      <c r="A41" s="220"/>
      <c r="B41" s="661" t="s">
        <v>774</v>
      </c>
      <c r="C41" s="662" t="s">
        <v>759</v>
      </c>
      <c r="D41" s="662"/>
      <c r="E41" s="662" t="s">
        <v>760</v>
      </c>
      <c r="F41" s="662"/>
      <c r="G41" s="220"/>
      <c r="H41" s="655" t="s">
        <v>775</v>
      </c>
      <c r="I41" s="220"/>
    </row>
    <row r="42" spans="1:9" ht="49.9" customHeight="1" x14ac:dyDescent="0.25">
      <c r="A42" s="220"/>
      <c r="B42" s="661"/>
      <c r="C42" s="657" t="s">
        <v>1153</v>
      </c>
      <c r="D42" s="657"/>
      <c r="E42" s="657"/>
      <c r="F42" s="657"/>
      <c r="G42" s="220"/>
      <c r="H42" s="656"/>
      <c r="I42" s="220"/>
    </row>
    <row r="43" spans="1:9" ht="30" customHeight="1" x14ac:dyDescent="0.25">
      <c r="A43" s="220"/>
      <c r="B43" s="668" t="s">
        <v>776</v>
      </c>
      <c r="C43" s="668"/>
      <c r="D43" s="668"/>
      <c r="E43" s="668"/>
      <c r="F43" s="668"/>
      <c r="G43" s="220"/>
      <c r="H43" s="220"/>
      <c r="I43" s="220"/>
    </row>
    <row r="44" spans="1:9" ht="100.15" customHeight="1" x14ac:dyDescent="0.25">
      <c r="A44" s="220"/>
      <c r="B44" s="217" t="s">
        <v>777</v>
      </c>
      <c r="C44" s="654"/>
      <c r="D44" s="654"/>
      <c r="E44" s="654"/>
      <c r="F44" s="654"/>
      <c r="G44" s="220"/>
      <c r="H44" s="221" t="s">
        <v>778</v>
      </c>
      <c r="I44" s="220"/>
    </row>
    <row r="45" spans="1:9" ht="30" customHeight="1" x14ac:dyDescent="0.25">
      <c r="A45" s="220"/>
      <c r="B45" s="668" t="s">
        <v>779</v>
      </c>
      <c r="C45" s="668"/>
      <c r="D45" s="668"/>
      <c r="E45" s="668"/>
      <c r="F45" s="668"/>
      <c r="G45" s="220"/>
      <c r="H45" s="220"/>
      <c r="I45" s="220"/>
    </row>
    <row r="46" spans="1:9" ht="100.15" customHeight="1" x14ac:dyDescent="0.25">
      <c r="A46" s="220"/>
      <c r="B46" s="654"/>
      <c r="C46" s="654"/>
      <c r="D46" s="654"/>
      <c r="E46" s="654"/>
      <c r="F46" s="654"/>
      <c r="G46" s="220"/>
      <c r="H46" s="220"/>
      <c r="I46" s="220"/>
    </row>
    <row r="47" spans="1:9" ht="15.75" x14ac:dyDescent="0.25">
      <c r="A47" s="220"/>
      <c r="B47" s="220"/>
      <c r="C47" s="220"/>
      <c r="D47" s="220"/>
      <c r="E47" s="220"/>
      <c r="F47" s="220"/>
      <c r="G47" s="220"/>
      <c r="H47" s="220"/>
      <c r="I47" s="220"/>
    </row>
    <row r="48" spans="1:9" ht="15.75" x14ac:dyDescent="0.25">
      <c r="A48" s="220"/>
      <c r="B48" s="220"/>
      <c r="C48" s="220"/>
      <c r="D48" s="220"/>
      <c r="E48" s="220"/>
      <c r="F48" s="220"/>
      <c r="G48" s="220"/>
      <c r="H48" s="220"/>
      <c r="I48" s="220"/>
    </row>
    <row r="49" spans="1:9" ht="15.75" x14ac:dyDescent="0.25">
      <c r="A49" s="220"/>
      <c r="B49" s="220"/>
      <c r="C49" s="220"/>
      <c r="D49" s="220"/>
      <c r="E49" s="220"/>
      <c r="F49" s="220"/>
      <c r="G49" s="220"/>
      <c r="H49" s="220"/>
      <c r="I49" s="220"/>
    </row>
    <row r="50" spans="1:9" ht="15.75" x14ac:dyDescent="0.25">
      <c r="A50" s="220"/>
      <c r="B50" s="220"/>
      <c r="C50" s="220"/>
      <c r="D50" s="220"/>
      <c r="E50" s="220"/>
      <c r="F50" s="220"/>
      <c r="G50" s="220"/>
      <c r="H50" s="220"/>
      <c r="I50" s="220"/>
    </row>
    <row r="51" spans="1:9" ht="15.75" x14ac:dyDescent="0.25">
      <c r="A51" s="220"/>
      <c r="B51" s="220"/>
      <c r="C51" s="220"/>
      <c r="D51" s="220"/>
      <c r="E51" s="220"/>
      <c r="F51" s="220"/>
      <c r="G51" s="220"/>
      <c r="H51" s="220"/>
      <c r="I51" s="220"/>
    </row>
    <row r="52" spans="1:9" ht="15.75" x14ac:dyDescent="0.25">
      <c r="A52" s="220"/>
      <c r="B52" s="220"/>
      <c r="C52" s="220"/>
      <c r="D52" s="220"/>
      <c r="E52" s="220"/>
      <c r="F52" s="220"/>
      <c r="G52" s="220"/>
      <c r="H52" s="665" t="s">
        <v>780</v>
      </c>
      <c r="I52" s="220"/>
    </row>
    <row r="53" spans="1:9" ht="15.75" x14ac:dyDescent="0.25">
      <c r="A53" s="220"/>
      <c r="B53" s="220"/>
      <c r="C53" s="220"/>
      <c r="D53" s="220"/>
      <c r="E53" s="220"/>
      <c r="F53" s="220"/>
      <c r="G53" s="220"/>
      <c r="H53" s="665"/>
      <c r="I53" s="220"/>
    </row>
    <row r="54" spans="1:9" ht="15.75" x14ac:dyDescent="0.25">
      <c r="A54" s="220"/>
      <c r="B54" s="220"/>
      <c r="C54" s="667"/>
      <c r="D54" s="667"/>
      <c r="E54" s="667"/>
      <c r="F54" s="220"/>
      <c r="G54" s="220"/>
      <c r="H54" s="665"/>
      <c r="I54" s="220"/>
    </row>
    <row r="55" spans="1:9" ht="23.45" customHeight="1" x14ac:dyDescent="0.25">
      <c r="A55" s="220"/>
      <c r="B55" s="220"/>
      <c r="C55" s="666" t="s">
        <v>781</v>
      </c>
      <c r="D55" s="666"/>
      <c r="E55" s="666"/>
      <c r="F55" s="220"/>
      <c r="G55" s="220"/>
      <c r="H55" s="220"/>
      <c r="I55" s="220"/>
    </row>
    <row r="56" spans="1:9" ht="15.75" x14ac:dyDescent="0.25">
      <c r="A56" s="220"/>
      <c r="B56" s="220"/>
      <c r="C56" s="220"/>
      <c r="D56" s="220"/>
      <c r="E56" s="220"/>
      <c r="F56" s="220"/>
      <c r="G56" s="220"/>
      <c r="H56" s="220"/>
      <c r="I56" s="220"/>
    </row>
    <row r="57" spans="1:9" ht="15.75" x14ac:dyDescent="0.25">
      <c r="A57" s="220"/>
      <c r="B57" s="220"/>
      <c r="C57" s="220"/>
      <c r="D57" s="220"/>
      <c r="E57" s="220"/>
      <c r="F57" s="220"/>
      <c r="G57" s="220"/>
      <c r="H57" s="220"/>
      <c r="I57" s="220"/>
    </row>
    <row r="58" spans="1:9" ht="15.75" x14ac:dyDescent="0.25">
      <c r="A58" s="220"/>
      <c r="B58" s="220"/>
      <c r="C58" s="220"/>
      <c r="D58" s="220"/>
      <c r="E58" s="220"/>
      <c r="F58" s="220"/>
      <c r="G58" s="220"/>
      <c r="H58" s="220"/>
      <c r="I58" s="220"/>
    </row>
    <row r="59" spans="1:9" ht="15.75" hidden="1" x14ac:dyDescent="0.25"/>
  </sheetData>
  <mergeCells count="73">
    <mergeCell ref="B14:F14"/>
    <mergeCell ref="B2:F2"/>
    <mergeCell ref="B3:F3"/>
    <mergeCell ref="B4:F4"/>
    <mergeCell ref="B5:F5"/>
    <mergeCell ref="B7:F7"/>
    <mergeCell ref="C8:F8"/>
    <mergeCell ref="B9:F9"/>
    <mergeCell ref="C10:F10"/>
    <mergeCell ref="C11:F11"/>
    <mergeCell ref="C12:F12"/>
    <mergeCell ref="C13:F13"/>
    <mergeCell ref="E30:F30"/>
    <mergeCell ref="B26:B27"/>
    <mergeCell ref="E26:F26"/>
    <mergeCell ref="C15:F15"/>
    <mergeCell ref="C16:F16"/>
    <mergeCell ref="C17:F17"/>
    <mergeCell ref="C18:F18"/>
    <mergeCell ref="C19:F19"/>
    <mergeCell ref="C20:F20"/>
    <mergeCell ref="C21:F21"/>
    <mergeCell ref="C22:F22"/>
    <mergeCell ref="C23:F23"/>
    <mergeCell ref="C24:F24"/>
    <mergeCell ref="B25:F25"/>
    <mergeCell ref="H33:H34"/>
    <mergeCell ref="C34:D34"/>
    <mergeCell ref="E34:F34"/>
    <mergeCell ref="H26:H27"/>
    <mergeCell ref="E27:F27"/>
    <mergeCell ref="C28:F28"/>
    <mergeCell ref="C31:F31"/>
    <mergeCell ref="B32:F32"/>
    <mergeCell ref="B33:B34"/>
    <mergeCell ref="C33:D33"/>
    <mergeCell ref="E33:F33"/>
    <mergeCell ref="B29:B30"/>
    <mergeCell ref="C29:D29"/>
    <mergeCell ref="E29:F29"/>
    <mergeCell ref="H29:H30"/>
    <mergeCell ref="C30:D30"/>
    <mergeCell ref="B35:B36"/>
    <mergeCell ref="C35:D35"/>
    <mergeCell ref="E35:F35"/>
    <mergeCell ref="H35:H36"/>
    <mergeCell ref="C36:D36"/>
    <mergeCell ref="E36:F36"/>
    <mergeCell ref="B37:B38"/>
    <mergeCell ref="C37:D37"/>
    <mergeCell ref="E37:F37"/>
    <mergeCell ref="H37:H38"/>
    <mergeCell ref="C38:D38"/>
    <mergeCell ref="E38:F38"/>
    <mergeCell ref="B39:B40"/>
    <mergeCell ref="C39:D39"/>
    <mergeCell ref="E39:F39"/>
    <mergeCell ref="H39:H40"/>
    <mergeCell ref="C40:D40"/>
    <mergeCell ref="E40:F40"/>
    <mergeCell ref="C55:E55"/>
    <mergeCell ref="B41:B42"/>
    <mergeCell ref="C41:D41"/>
    <mergeCell ref="E41:F41"/>
    <mergeCell ref="H41:H42"/>
    <mergeCell ref="C42:D42"/>
    <mergeCell ref="E42:F42"/>
    <mergeCell ref="B43:F43"/>
    <mergeCell ref="C44:F44"/>
    <mergeCell ref="B45:F45"/>
    <mergeCell ref="B46:F46"/>
    <mergeCell ref="H52:H54"/>
    <mergeCell ref="C54:E54"/>
  </mergeCells>
  <pageMargins left="0.7" right="0.7" top="0.75" bottom="0.75" header="0.3" footer="0.3"/>
  <pageSetup scale="50" orientation="portrait" horizontalDpi="4294967295" verticalDpi="4294967295"/>
  <rowBreaks count="1" manualBreakCount="1">
    <brk id="31" max="6" man="1"/>
  </rowBreaks>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973CBFDE-1949-4F96-9FDC-88F0C13F77F7}">
          <x14:formula1>
            <xm:f>'Conf.'!$BA$4:$BA$1048576</xm:f>
          </x14:formula1>
          <xm:sqref>B5:F5</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A32E9-35BD-4ED3-BE12-2FCF028C68CC}">
  <sheetPr>
    <tabColor rgb="FF00B050"/>
  </sheetPr>
  <dimension ref="A1:I59"/>
  <sheetViews>
    <sheetView showGridLines="0" zoomScale="90" zoomScaleNormal="90" workbookViewId="0"/>
  </sheetViews>
  <sheetFormatPr baseColWidth="10" defaultColWidth="0" defaultRowHeight="0" customHeight="1" zeroHeight="1" x14ac:dyDescent="0.25"/>
  <cols>
    <col min="1" max="1" width="2.7109375" style="37" customWidth="1"/>
    <col min="2" max="2" width="50.7109375" style="37" customWidth="1"/>
    <col min="3" max="6" width="30.7109375" style="37" customWidth="1"/>
    <col min="7" max="7" width="2.7109375" style="37" customWidth="1"/>
    <col min="8" max="8" width="100.7109375" style="37" customWidth="1"/>
    <col min="9" max="9" width="2.7109375" style="37" customWidth="1"/>
    <col min="10" max="16384" width="11.5703125" style="37" hidden="1"/>
  </cols>
  <sheetData>
    <row r="1" spans="1:9" ht="15.75" x14ac:dyDescent="0.25">
      <c r="A1" s="220"/>
      <c r="B1" s="220"/>
      <c r="C1" s="220"/>
      <c r="D1" s="220"/>
      <c r="E1" s="220"/>
      <c r="F1" s="220"/>
      <c r="G1" s="220"/>
      <c r="H1" s="220"/>
      <c r="I1" s="220"/>
    </row>
    <row r="2" spans="1:9" ht="30" customHeight="1" x14ac:dyDescent="0.25">
      <c r="A2" s="220"/>
      <c r="B2" s="637" t="s">
        <v>1072</v>
      </c>
      <c r="C2" s="637"/>
      <c r="D2" s="637"/>
      <c r="E2" s="637"/>
      <c r="F2" s="637"/>
      <c r="G2" s="220"/>
      <c r="H2" s="215" t="s">
        <v>1073</v>
      </c>
      <c r="I2" s="220"/>
    </row>
    <row r="3" spans="1:9" ht="22.15" customHeight="1" x14ac:dyDescent="0.25">
      <c r="A3" s="220"/>
      <c r="B3" s="638" t="s">
        <v>700</v>
      </c>
      <c r="C3" s="638"/>
      <c r="D3" s="638"/>
      <c r="E3" s="638"/>
      <c r="F3" s="638"/>
      <c r="G3" s="220"/>
      <c r="H3" s="220"/>
      <c r="I3" s="220"/>
    </row>
    <row r="4" spans="1:9" ht="24.6" customHeight="1" x14ac:dyDescent="0.25">
      <c r="A4" s="220"/>
      <c r="B4" s="565" t="str">
        <f>'Conf.'!$AZ$4</f>
        <v>45 - Prevención y atención del embarazo adolescente y las uniones tempranas</v>
      </c>
      <c r="C4" s="565"/>
      <c r="D4" s="565"/>
      <c r="E4" s="565"/>
      <c r="F4" s="565"/>
      <c r="G4" s="220"/>
      <c r="H4" s="221" t="s">
        <v>701</v>
      </c>
      <c r="I4" s="220"/>
    </row>
    <row r="5" spans="1:9" ht="24.6" customHeight="1" x14ac:dyDescent="0.25">
      <c r="A5" s="220"/>
      <c r="B5" s="639" t="s">
        <v>1099</v>
      </c>
      <c r="C5" s="639"/>
      <c r="D5" s="639"/>
      <c r="E5" s="639"/>
      <c r="F5" s="639"/>
      <c r="G5" s="220"/>
      <c r="H5" s="221" t="s">
        <v>1075</v>
      </c>
      <c r="I5" s="220"/>
    </row>
    <row r="6" spans="1:9" ht="6" customHeight="1" x14ac:dyDescent="0.25"/>
    <row r="7" spans="1:9" ht="30" customHeight="1" x14ac:dyDescent="0.25">
      <c r="A7" s="220"/>
      <c r="B7" s="634" t="s">
        <v>1076</v>
      </c>
      <c r="C7" s="635"/>
      <c r="D7" s="635"/>
      <c r="E7" s="635"/>
      <c r="F7" s="636"/>
      <c r="G7" s="220"/>
      <c r="H7" s="216" t="s">
        <v>1</v>
      </c>
      <c r="I7" s="220"/>
    </row>
    <row r="8" spans="1:9" ht="69" customHeight="1" x14ac:dyDescent="0.25">
      <c r="A8" s="220"/>
      <c r="B8" s="217" t="s">
        <v>1077</v>
      </c>
      <c r="C8" s="672" t="s">
        <v>1144</v>
      </c>
      <c r="D8" s="672"/>
      <c r="E8" s="672"/>
      <c r="F8" s="672"/>
      <c r="G8" s="220"/>
      <c r="H8" s="221" t="s">
        <v>1079</v>
      </c>
      <c r="I8" s="220"/>
    </row>
    <row r="9" spans="1:9" ht="30" customHeight="1" x14ac:dyDescent="0.25">
      <c r="A9" s="220"/>
      <c r="B9" s="634" t="s">
        <v>702</v>
      </c>
      <c r="C9" s="635"/>
      <c r="D9" s="635"/>
      <c r="E9" s="635"/>
      <c r="F9" s="636"/>
      <c r="G9" s="220"/>
      <c r="H9" s="216" t="s">
        <v>1</v>
      </c>
      <c r="I9" s="220"/>
    </row>
    <row r="10" spans="1:9" ht="49.9" customHeight="1" x14ac:dyDescent="0.25">
      <c r="A10" s="220"/>
      <c r="B10" s="218" t="s">
        <v>703</v>
      </c>
      <c r="C10" s="641" t="s">
        <v>1145</v>
      </c>
      <c r="D10" s="642"/>
      <c r="E10" s="642"/>
      <c r="F10" s="643"/>
      <c r="G10" s="220"/>
      <c r="H10" s="221" t="s">
        <v>705</v>
      </c>
      <c r="I10" s="220"/>
    </row>
    <row r="11" spans="1:9" ht="50.1" customHeight="1" x14ac:dyDescent="0.25">
      <c r="A11" s="220"/>
      <c r="B11" s="217" t="s">
        <v>706</v>
      </c>
      <c r="C11" s="640" t="s">
        <v>1158</v>
      </c>
      <c r="D11" s="640"/>
      <c r="E11" s="640"/>
      <c r="F11" s="640"/>
      <c r="G11" s="220"/>
      <c r="H11" s="221" t="s">
        <v>708</v>
      </c>
      <c r="I11" s="220"/>
    </row>
    <row r="12" spans="1:9" ht="49.9" customHeight="1" x14ac:dyDescent="0.25">
      <c r="A12" s="220"/>
      <c r="B12" s="217" t="s">
        <v>709</v>
      </c>
      <c r="C12" s="644" t="s">
        <v>172</v>
      </c>
      <c r="D12" s="645"/>
      <c r="E12" s="645"/>
      <c r="F12" s="646"/>
      <c r="G12" s="220"/>
      <c r="H12" s="221" t="s">
        <v>711</v>
      </c>
      <c r="I12" s="220"/>
    </row>
    <row r="13" spans="1:9" ht="49.9" customHeight="1" x14ac:dyDescent="0.25">
      <c r="A13" s="220"/>
      <c r="B13" s="218" t="s">
        <v>712</v>
      </c>
      <c r="C13" s="644" t="s">
        <v>1147</v>
      </c>
      <c r="D13" s="645"/>
      <c r="E13" s="645"/>
      <c r="F13" s="646"/>
      <c r="G13" s="220"/>
      <c r="H13" s="221" t="s">
        <v>714</v>
      </c>
      <c r="I13" s="220"/>
    </row>
    <row r="14" spans="1:9" ht="30" customHeight="1" x14ac:dyDescent="0.25">
      <c r="A14" s="220"/>
      <c r="B14" s="634" t="s">
        <v>715</v>
      </c>
      <c r="C14" s="635"/>
      <c r="D14" s="635"/>
      <c r="E14" s="635"/>
      <c r="F14" s="636"/>
      <c r="G14" s="220"/>
      <c r="H14" s="220"/>
      <c r="I14" s="220"/>
    </row>
    <row r="15" spans="1:9" ht="49.9" customHeight="1" x14ac:dyDescent="0.25">
      <c r="A15" s="220"/>
      <c r="B15" s="217" t="s">
        <v>716</v>
      </c>
      <c r="C15" s="651" t="s">
        <v>908</v>
      </c>
      <c r="D15" s="652"/>
      <c r="E15" s="652"/>
      <c r="F15" s="652"/>
      <c r="G15" s="220"/>
      <c r="H15" s="221" t="s">
        <v>717</v>
      </c>
      <c r="I15" s="220"/>
    </row>
    <row r="16" spans="1:9" ht="49.9" customHeight="1" x14ac:dyDescent="0.25">
      <c r="A16" s="220"/>
      <c r="B16" s="217" t="s">
        <v>718</v>
      </c>
      <c r="C16" s="640" t="s">
        <v>1159</v>
      </c>
      <c r="D16" s="640"/>
      <c r="E16" s="640"/>
      <c r="F16" s="640"/>
      <c r="G16" s="220"/>
      <c r="H16" s="221" t="s">
        <v>720</v>
      </c>
      <c r="I16" s="220"/>
    </row>
    <row r="17" spans="1:9" ht="49.9" customHeight="1" x14ac:dyDescent="0.25">
      <c r="A17" s="220"/>
      <c r="B17" s="217" t="s">
        <v>721</v>
      </c>
      <c r="C17" s="653" t="s">
        <v>1160</v>
      </c>
      <c r="D17" s="653"/>
      <c r="E17" s="653"/>
      <c r="F17" s="653"/>
      <c r="G17" s="220"/>
      <c r="H17" s="221" t="s">
        <v>723</v>
      </c>
      <c r="I17" s="220"/>
    </row>
    <row r="18" spans="1:9" ht="49.9" customHeight="1" x14ac:dyDescent="0.25">
      <c r="A18" s="220"/>
      <c r="B18" s="217" t="s">
        <v>724</v>
      </c>
      <c r="C18" s="653" t="s">
        <v>1161</v>
      </c>
      <c r="D18" s="653"/>
      <c r="E18" s="653"/>
      <c r="F18" s="653"/>
      <c r="G18" s="220"/>
      <c r="H18" s="221" t="s">
        <v>726</v>
      </c>
      <c r="I18" s="220"/>
    </row>
    <row r="19" spans="1:9" ht="49.9" customHeight="1" x14ac:dyDescent="0.25">
      <c r="A19" s="220"/>
      <c r="B19" s="217" t="s">
        <v>727</v>
      </c>
      <c r="C19" s="654" t="s">
        <v>895</v>
      </c>
      <c r="D19" s="654"/>
      <c r="E19" s="654"/>
      <c r="F19" s="654"/>
      <c r="G19" s="220"/>
      <c r="H19" s="221" t="s">
        <v>729</v>
      </c>
      <c r="I19" s="220"/>
    </row>
    <row r="20" spans="1:9" ht="49.9" customHeight="1" x14ac:dyDescent="0.25">
      <c r="A20" s="220"/>
      <c r="B20" s="217" t="s">
        <v>730</v>
      </c>
      <c r="C20" s="654" t="s">
        <v>731</v>
      </c>
      <c r="D20" s="654"/>
      <c r="E20" s="654"/>
      <c r="F20" s="654"/>
      <c r="G20" s="220"/>
      <c r="H20" s="221" t="s">
        <v>732</v>
      </c>
      <c r="I20" s="220"/>
    </row>
    <row r="21" spans="1:9" ht="49.9" customHeight="1" x14ac:dyDescent="0.25">
      <c r="A21" s="220"/>
      <c r="B21" s="217" t="s">
        <v>733</v>
      </c>
      <c r="C21" s="654" t="s">
        <v>734</v>
      </c>
      <c r="D21" s="654"/>
      <c r="E21" s="654"/>
      <c r="F21" s="654"/>
      <c r="G21" s="220"/>
      <c r="H21" s="221" t="s">
        <v>735</v>
      </c>
      <c r="I21" s="220"/>
    </row>
    <row r="22" spans="1:9" ht="49.9" customHeight="1" x14ac:dyDescent="0.25">
      <c r="A22" s="220"/>
      <c r="B22" s="217" t="s">
        <v>736</v>
      </c>
      <c r="C22" s="654" t="s">
        <v>1117</v>
      </c>
      <c r="D22" s="654"/>
      <c r="E22" s="654"/>
      <c r="F22" s="654"/>
      <c r="G22" s="220"/>
      <c r="H22" s="221" t="s">
        <v>738</v>
      </c>
      <c r="I22" s="220"/>
    </row>
    <row r="23" spans="1:9" ht="49.9" customHeight="1" x14ac:dyDescent="0.25">
      <c r="A23" s="220"/>
      <c r="B23" s="217" t="s">
        <v>739</v>
      </c>
      <c r="C23" s="654" t="s">
        <v>1152</v>
      </c>
      <c r="D23" s="654"/>
      <c r="E23" s="654"/>
      <c r="F23" s="654"/>
      <c r="G23" s="220"/>
      <c r="H23" s="221" t="s">
        <v>741</v>
      </c>
      <c r="I23" s="220"/>
    </row>
    <row r="24" spans="1:9" ht="49.9" customHeight="1" x14ac:dyDescent="0.25">
      <c r="A24" s="220"/>
      <c r="B24" s="217" t="s">
        <v>742</v>
      </c>
      <c r="C24" s="575" t="s">
        <v>1153</v>
      </c>
      <c r="D24" s="575"/>
      <c r="E24" s="575"/>
      <c r="F24" s="575"/>
      <c r="G24" s="220"/>
      <c r="H24" s="221" t="s">
        <v>1088</v>
      </c>
      <c r="I24" s="220"/>
    </row>
    <row r="25" spans="1:9" ht="30" customHeight="1" x14ac:dyDescent="0.25">
      <c r="A25" s="220"/>
      <c r="B25" s="634" t="s">
        <v>745</v>
      </c>
      <c r="C25" s="635"/>
      <c r="D25" s="635"/>
      <c r="E25" s="635"/>
      <c r="F25" s="636"/>
      <c r="G25" s="220"/>
      <c r="H25" s="220"/>
      <c r="I25" s="220"/>
    </row>
    <row r="26" spans="1:9" ht="30" customHeight="1" x14ac:dyDescent="0.25">
      <c r="A26" s="220"/>
      <c r="B26" s="647" t="s">
        <v>746</v>
      </c>
      <c r="C26" s="214" t="s">
        <v>747</v>
      </c>
      <c r="D26" s="214" t="s">
        <v>748</v>
      </c>
      <c r="E26" s="649" t="s">
        <v>749</v>
      </c>
      <c r="F26" s="650"/>
      <c r="G26" s="220"/>
      <c r="H26" s="655" t="s">
        <v>750</v>
      </c>
      <c r="I26" s="220"/>
    </row>
    <row r="27" spans="1:9" ht="49.9" customHeight="1" x14ac:dyDescent="0.25">
      <c r="A27" s="220"/>
      <c r="B27" s="648"/>
      <c r="C27" s="224">
        <v>0.8</v>
      </c>
      <c r="D27" s="223">
        <v>2022</v>
      </c>
      <c r="E27" s="658" t="s">
        <v>1154</v>
      </c>
      <c r="F27" s="659"/>
      <c r="G27" s="220"/>
      <c r="H27" s="656"/>
      <c r="I27" s="220"/>
    </row>
    <row r="28" spans="1:9" ht="49.9" customHeight="1" x14ac:dyDescent="0.25">
      <c r="A28" s="220"/>
      <c r="B28" s="217" t="s">
        <v>752</v>
      </c>
      <c r="C28" s="658" t="s">
        <v>1090</v>
      </c>
      <c r="D28" s="660"/>
      <c r="E28" s="660"/>
      <c r="F28" s="659"/>
      <c r="G28" s="220"/>
      <c r="H28" s="221" t="s">
        <v>754</v>
      </c>
      <c r="I28" s="220"/>
    </row>
    <row r="29" spans="1:9" ht="30" customHeight="1" x14ac:dyDescent="0.25">
      <c r="A29" s="220"/>
      <c r="B29" s="647" t="s">
        <v>755</v>
      </c>
      <c r="C29" s="649" t="s">
        <v>747</v>
      </c>
      <c r="D29" s="650"/>
      <c r="E29" s="649" t="s">
        <v>748</v>
      </c>
      <c r="F29" s="650"/>
      <c r="G29" s="220"/>
      <c r="H29" s="655" t="s">
        <v>756</v>
      </c>
      <c r="I29" s="220"/>
    </row>
    <row r="30" spans="1:9" ht="49.9" customHeight="1" x14ac:dyDescent="0.25">
      <c r="A30" s="220"/>
      <c r="B30" s="648"/>
      <c r="C30" s="673">
        <v>0.9</v>
      </c>
      <c r="D30" s="674"/>
      <c r="E30" s="658">
        <v>2029</v>
      </c>
      <c r="F30" s="659"/>
      <c r="G30" s="220"/>
      <c r="H30" s="656"/>
      <c r="I30" s="220"/>
    </row>
    <row r="31" spans="1:9" ht="63" customHeight="1" x14ac:dyDescent="0.25">
      <c r="A31" s="220"/>
      <c r="B31" s="217" t="s">
        <v>1091</v>
      </c>
      <c r="C31" s="657" t="s">
        <v>1104</v>
      </c>
      <c r="D31" s="657"/>
      <c r="E31" s="657"/>
      <c r="F31" s="657"/>
      <c r="G31" s="220"/>
      <c r="H31" s="221" t="s">
        <v>1093</v>
      </c>
      <c r="I31" s="220"/>
    </row>
    <row r="32" spans="1:9" ht="30" customHeight="1" x14ac:dyDescent="0.25">
      <c r="A32" s="220"/>
      <c r="B32" s="634" t="s">
        <v>757</v>
      </c>
      <c r="C32" s="635"/>
      <c r="D32" s="635"/>
      <c r="E32" s="635"/>
      <c r="F32" s="635"/>
      <c r="G32" s="220"/>
      <c r="H32" s="220"/>
      <c r="I32" s="220"/>
    </row>
    <row r="33" spans="1:9" ht="30" customHeight="1" x14ac:dyDescent="0.25">
      <c r="A33" s="220"/>
      <c r="B33" s="661" t="s">
        <v>758</v>
      </c>
      <c r="C33" s="662" t="s">
        <v>759</v>
      </c>
      <c r="D33" s="662"/>
      <c r="E33" s="662" t="s">
        <v>760</v>
      </c>
      <c r="F33" s="662"/>
      <c r="G33" s="220"/>
      <c r="H33" s="655" t="s">
        <v>761</v>
      </c>
      <c r="I33" s="220"/>
    </row>
    <row r="34" spans="1:9" ht="49.9" customHeight="1" x14ac:dyDescent="0.25">
      <c r="A34" s="220"/>
      <c r="B34" s="661"/>
      <c r="C34" s="657" t="s">
        <v>1162</v>
      </c>
      <c r="D34" s="657"/>
      <c r="E34" s="657" t="s">
        <v>1163</v>
      </c>
      <c r="F34" s="657"/>
      <c r="G34" s="220"/>
      <c r="H34" s="656"/>
      <c r="I34" s="220"/>
    </row>
    <row r="35" spans="1:9" ht="30" customHeight="1" x14ac:dyDescent="0.25">
      <c r="A35" s="220"/>
      <c r="B35" s="661" t="s">
        <v>764</v>
      </c>
      <c r="C35" s="662" t="s">
        <v>759</v>
      </c>
      <c r="D35" s="662"/>
      <c r="E35" s="662" t="s">
        <v>760</v>
      </c>
      <c r="F35" s="662"/>
      <c r="G35" s="220"/>
      <c r="H35" s="655" t="s">
        <v>765</v>
      </c>
      <c r="I35" s="220"/>
    </row>
    <row r="36" spans="1:9" ht="50.1" customHeight="1" x14ac:dyDescent="0.25">
      <c r="A36" s="220"/>
      <c r="B36" s="661"/>
      <c r="C36" s="657" t="s">
        <v>1164</v>
      </c>
      <c r="D36" s="657"/>
      <c r="E36" s="657" t="s">
        <v>1165</v>
      </c>
      <c r="F36" s="657"/>
      <c r="G36" s="220"/>
      <c r="H36" s="656"/>
      <c r="I36" s="220"/>
    </row>
    <row r="37" spans="1:9" ht="30" customHeight="1" x14ac:dyDescent="0.25">
      <c r="A37" s="220"/>
      <c r="B37" s="661" t="s">
        <v>768</v>
      </c>
      <c r="C37" s="662" t="s">
        <v>759</v>
      </c>
      <c r="D37" s="662"/>
      <c r="E37" s="662" t="s">
        <v>760</v>
      </c>
      <c r="F37" s="662"/>
      <c r="G37" s="220"/>
      <c r="H37" s="655" t="s">
        <v>769</v>
      </c>
      <c r="I37" s="220"/>
    </row>
    <row r="38" spans="1:9" ht="49.9" customHeight="1" x14ac:dyDescent="0.25">
      <c r="A38" s="220"/>
      <c r="B38" s="661"/>
      <c r="C38" s="657" t="s">
        <v>1154</v>
      </c>
      <c r="D38" s="657"/>
      <c r="E38" s="657" t="s">
        <v>1154</v>
      </c>
      <c r="F38" s="657"/>
      <c r="G38" s="220"/>
      <c r="H38" s="656"/>
      <c r="I38" s="220"/>
    </row>
    <row r="39" spans="1:9" ht="30" customHeight="1" x14ac:dyDescent="0.25">
      <c r="A39" s="220"/>
      <c r="B39" s="661" t="s">
        <v>772</v>
      </c>
      <c r="C39" s="662" t="s">
        <v>759</v>
      </c>
      <c r="D39" s="662"/>
      <c r="E39" s="662" t="s">
        <v>760</v>
      </c>
      <c r="F39" s="662"/>
      <c r="G39" s="220"/>
      <c r="H39" s="655" t="s">
        <v>773</v>
      </c>
      <c r="I39" s="220"/>
    </row>
    <row r="40" spans="1:9" ht="49.9" customHeight="1" x14ac:dyDescent="0.25">
      <c r="A40" s="220"/>
      <c r="B40" s="661"/>
      <c r="C40" s="657" t="s">
        <v>1166</v>
      </c>
      <c r="D40" s="657"/>
      <c r="E40" s="657" t="s">
        <v>1166</v>
      </c>
      <c r="F40" s="657"/>
      <c r="G40" s="220"/>
      <c r="H40" s="656"/>
      <c r="I40" s="220"/>
    </row>
    <row r="41" spans="1:9" ht="30" customHeight="1" x14ac:dyDescent="0.25">
      <c r="A41" s="220"/>
      <c r="B41" s="661" t="s">
        <v>774</v>
      </c>
      <c r="C41" s="662" t="s">
        <v>759</v>
      </c>
      <c r="D41" s="662"/>
      <c r="E41" s="662" t="s">
        <v>760</v>
      </c>
      <c r="F41" s="662"/>
      <c r="G41" s="220"/>
      <c r="H41" s="655" t="s">
        <v>775</v>
      </c>
      <c r="I41" s="220"/>
    </row>
    <row r="42" spans="1:9" ht="49.9" customHeight="1" x14ac:dyDescent="0.25">
      <c r="A42" s="220"/>
      <c r="B42" s="661"/>
      <c r="C42" s="657" t="s">
        <v>1153</v>
      </c>
      <c r="D42" s="657"/>
      <c r="E42" s="657" t="s">
        <v>1153</v>
      </c>
      <c r="F42" s="657"/>
      <c r="G42" s="220"/>
      <c r="H42" s="656"/>
      <c r="I42" s="220"/>
    </row>
    <row r="43" spans="1:9" ht="30" customHeight="1" x14ac:dyDescent="0.25">
      <c r="A43" s="220"/>
      <c r="B43" s="668" t="s">
        <v>776</v>
      </c>
      <c r="C43" s="668"/>
      <c r="D43" s="668"/>
      <c r="E43" s="668"/>
      <c r="F43" s="668"/>
      <c r="G43" s="220"/>
      <c r="H43" s="220"/>
      <c r="I43" s="220"/>
    </row>
    <row r="44" spans="1:9" ht="100.15" customHeight="1" x14ac:dyDescent="0.25">
      <c r="A44" s="220"/>
      <c r="B44" s="217" t="s">
        <v>777</v>
      </c>
      <c r="C44" s="654"/>
      <c r="D44" s="654"/>
      <c r="E44" s="654"/>
      <c r="F44" s="654"/>
      <c r="G44" s="220"/>
      <c r="H44" s="221" t="s">
        <v>778</v>
      </c>
      <c r="I44" s="220"/>
    </row>
    <row r="45" spans="1:9" ht="30" customHeight="1" x14ac:dyDescent="0.25">
      <c r="A45" s="220"/>
      <c r="B45" s="668" t="s">
        <v>779</v>
      </c>
      <c r="C45" s="668"/>
      <c r="D45" s="668"/>
      <c r="E45" s="668"/>
      <c r="F45" s="668"/>
      <c r="G45" s="220"/>
      <c r="H45" s="220"/>
      <c r="I45" s="220"/>
    </row>
    <row r="46" spans="1:9" ht="100.15" customHeight="1" x14ac:dyDescent="0.25">
      <c r="A46" s="220"/>
      <c r="B46" s="654"/>
      <c r="C46" s="654"/>
      <c r="D46" s="654"/>
      <c r="E46" s="654"/>
      <c r="F46" s="654"/>
      <c r="G46" s="220"/>
      <c r="H46" s="220"/>
      <c r="I46" s="220"/>
    </row>
    <row r="47" spans="1:9" ht="15.75" x14ac:dyDescent="0.25">
      <c r="A47" s="220"/>
      <c r="B47" s="220"/>
      <c r="C47" s="220"/>
      <c r="D47" s="220"/>
      <c r="E47" s="220"/>
      <c r="F47" s="220"/>
      <c r="G47" s="220"/>
      <c r="H47" s="220"/>
      <c r="I47" s="220"/>
    </row>
    <row r="48" spans="1:9" ht="15.75" x14ac:dyDescent="0.25">
      <c r="A48" s="220"/>
      <c r="B48" s="220"/>
      <c r="C48" s="220"/>
      <c r="D48" s="220"/>
      <c r="E48" s="220"/>
      <c r="F48" s="220"/>
      <c r="G48" s="220"/>
      <c r="H48" s="220"/>
      <c r="I48" s="220"/>
    </row>
    <row r="49" spans="1:9" ht="15.75" x14ac:dyDescent="0.25">
      <c r="A49" s="220"/>
      <c r="B49" s="220"/>
      <c r="C49" s="220"/>
      <c r="D49" s="220"/>
      <c r="E49" s="220"/>
      <c r="F49" s="220"/>
      <c r="G49" s="220"/>
      <c r="H49" s="220"/>
      <c r="I49" s="220"/>
    </row>
    <row r="50" spans="1:9" ht="15.75" x14ac:dyDescent="0.25">
      <c r="A50" s="220"/>
      <c r="B50" s="220"/>
      <c r="C50" s="220"/>
      <c r="D50" s="220"/>
      <c r="E50" s="220"/>
      <c r="F50" s="220"/>
      <c r="G50" s="220"/>
      <c r="H50" s="220"/>
      <c r="I50" s="220"/>
    </row>
    <row r="51" spans="1:9" ht="15.75" x14ac:dyDescent="0.25">
      <c r="A51" s="220"/>
      <c r="B51" s="220"/>
      <c r="C51" s="220"/>
      <c r="D51" s="220"/>
      <c r="E51" s="220"/>
      <c r="F51" s="220"/>
      <c r="G51" s="220"/>
      <c r="H51" s="220"/>
      <c r="I51" s="220"/>
    </row>
    <row r="52" spans="1:9" ht="15.75" x14ac:dyDescent="0.25">
      <c r="A52" s="220"/>
      <c r="B52" s="220"/>
      <c r="C52" s="220"/>
      <c r="D52" s="220"/>
      <c r="E52" s="220"/>
      <c r="F52" s="220"/>
      <c r="G52" s="220"/>
      <c r="H52" s="665" t="s">
        <v>780</v>
      </c>
      <c r="I52" s="220"/>
    </row>
    <row r="53" spans="1:9" ht="15.75" x14ac:dyDescent="0.25">
      <c r="A53" s="220"/>
      <c r="B53" s="220"/>
      <c r="C53" s="220"/>
      <c r="D53" s="220"/>
      <c r="E53" s="220"/>
      <c r="F53" s="220"/>
      <c r="G53" s="220"/>
      <c r="H53" s="665"/>
      <c r="I53" s="220"/>
    </row>
    <row r="54" spans="1:9" ht="15.75" x14ac:dyDescent="0.25">
      <c r="A54" s="220"/>
      <c r="B54" s="220"/>
      <c r="C54" s="667"/>
      <c r="D54" s="667"/>
      <c r="E54" s="667"/>
      <c r="F54" s="220"/>
      <c r="G54" s="220"/>
      <c r="H54" s="665"/>
      <c r="I54" s="220"/>
    </row>
    <row r="55" spans="1:9" ht="23.45" customHeight="1" x14ac:dyDescent="0.25">
      <c r="A55" s="220"/>
      <c r="B55" s="220"/>
      <c r="C55" s="666" t="s">
        <v>781</v>
      </c>
      <c r="D55" s="666"/>
      <c r="E55" s="666"/>
      <c r="F55" s="220"/>
      <c r="G55" s="220"/>
      <c r="H55" s="220"/>
      <c r="I55" s="220"/>
    </row>
    <row r="56" spans="1:9" ht="15.75" x14ac:dyDescent="0.25">
      <c r="A56" s="220"/>
      <c r="B56" s="220"/>
      <c r="C56" s="220"/>
      <c r="D56" s="220"/>
      <c r="E56" s="220"/>
      <c r="F56" s="220"/>
      <c r="G56" s="220"/>
      <c r="H56" s="220"/>
      <c r="I56" s="220"/>
    </row>
    <row r="57" spans="1:9" ht="15.75" x14ac:dyDescent="0.25">
      <c r="A57" s="220"/>
      <c r="B57" s="220"/>
      <c r="C57" s="220"/>
      <c r="D57" s="220"/>
      <c r="E57" s="220"/>
      <c r="F57" s="220"/>
      <c r="G57" s="220"/>
      <c r="H57" s="220"/>
      <c r="I57" s="220"/>
    </row>
    <row r="58" spans="1:9" ht="15.75" x14ac:dyDescent="0.25">
      <c r="A58" s="220"/>
      <c r="B58" s="220"/>
      <c r="C58" s="220"/>
      <c r="D58" s="220"/>
      <c r="E58" s="220"/>
      <c r="F58" s="220"/>
      <c r="G58" s="220"/>
      <c r="H58" s="220"/>
      <c r="I58" s="220"/>
    </row>
    <row r="59" spans="1:9" ht="15.75" hidden="1" x14ac:dyDescent="0.25"/>
  </sheetData>
  <mergeCells count="73">
    <mergeCell ref="C55:E55"/>
    <mergeCell ref="B41:B42"/>
    <mergeCell ref="C41:D41"/>
    <mergeCell ref="E41:F41"/>
    <mergeCell ref="H41:H42"/>
    <mergeCell ref="C42:D42"/>
    <mergeCell ref="E42:F42"/>
    <mergeCell ref="B43:F43"/>
    <mergeCell ref="C44:F44"/>
    <mergeCell ref="B45:F45"/>
    <mergeCell ref="B46:F46"/>
    <mergeCell ref="H52:H54"/>
    <mergeCell ref="C54:E54"/>
    <mergeCell ref="B39:B40"/>
    <mergeCell ref="C39:D39"/>
    <mergeCell ref="E39:F39"/>
    <mergeCell ref="H39:H40"/>
    <mergeCell ref="C40:D40"/>
    <mergeCell ref="E40:F40"/>
    <mergeCell ref="B37:B38"/>
    <mergeCell ref="C37:D37"/>
    <mergeCell ref="E37:F37"/>
    <mergeCell ref="H37:H38"/>
    <mergeCell ref="C38:D38"/>
    <mergeCell ref="E38:F38"/>
    <mergeCell ref="B35:B36"/>
    <mergeCell ref="C35:D35"/>
    <mergeCell ref="E35:F35"/>
    <mergeCell ref="H35:H36"/>
    <mergeCell ref="C36:D36"/>
    <mergeCell ref="E36:F36"/>
    <mergeCell ref="H33:H34"/>
    <mergeCell ref="C34:D34"/>
    <mergeCell ref="E34:F34"/>
    <mergeCell ref="H26:H27"/>
    <mergeCell ref="E27:F27"/>
    <mergeCell ref="C28:F28"/>
    <mergeCell ref="C31:F31"/>
    <mergeCell ref="B32:F32"/>
    <mergeCell ref="B33:B34"/>
    <mergeCell ref="C33:D33"/>
    <mergeCell ref="E33:F33"/>
    <mergeCell ref="B29:B30"/>
    <mergeCell ref="C29:D29"/>
    <mergeCell ref="E29:F29"/>
    <mergeCell ref="H29:H30"/>
    <mergeCell ref="C30:D30"/>
    <mergeCell ref="E30:F30"/>
    <mergeCell ref="B26:B27"/>
    <mergeCell ref="E26:F26"/>
    <mergeCell ref="C15:F15"/>
    <mergeCell ref="C16:F16"/>
    <mergeCell ref="C17:F17"/>
    <mergeCell ref="C18:F18"/>
    <mergeCell ref="C19:F19"/>
    <mergeCell ref="C20:F20"/>
    <mergeCell ref="C21:F21"/>
    <mergeCell ref="C22:F22"/>
    <mergeCell ref="C23:F23"/>
    <mergeCell ref="C24:F24"/>
    <mergeCell ref="B25:F25"/>
    <mergeCell ref="B14:F14"/>
    <mergeCell ref="B2:F2"/>
    <mergeCell ref="B3:F3"/>
    <mergeCell ref="B4:F4"/>
    <mergeCell ref="B5:F5"/>
    <mergeCell ref="B7:F7"/>
    <mergeCell ref="C8:F8"/>
    <mergeCell ref="B9:F9"/>
    <mergeCell ref="C10:F10"/>
    <mergeCell ref="C11:F11"/>
    <mergeCell ref="C12:F12"/>
    <mergeCell ref="C13:F13"/>
  </mergeCells>
  <pageMargins left="0.7" right="0.7" top="0.75" bottom="0.75" header="0.3" footer="0.3"/>
  <pageSetup scale="50" orientation="portrait" horizontalDpi="4294967295" verticalDpi="4294967295"/>
  <rowBreaks count="1" manualBreakCount="1">
    <brk id="31" max="6" man="1"/>
  </rowBreaks>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803F911B-A208-4FE4-8535-A45C44961257}">
          <x14:formula1>
            <xm:f>'Conf.'!$BA$4:$BA$1048576</xm:f>
          </x14:formula1>
          <xm:sqref>B5:F5</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70F71-4E7D-47AC-AAD8-3734C51AF821}">
  <sheetPr>
    <tabColor rgb="FF00B050"/>
  </sheetPr>
  <dimension ref="A1:I59"/>
  <sheetViews>
    <sheetView showGridLines="0" zoomScale="90" zoomScaleNormal="90" workbookViewId="0"/>
  </sheetViews>
  <sheetFormatPr baseColWidth="10" defaultColWidth="0" defaultRowHeight="0" customHeight="1" zeroHeight="1" x14ac:dyDescent="0.25"/>
  <cols>
    <col min="1" max="1" width="2.7109375" style="37" customWidth="1"/>
    <col min="2" max="2" width="50.7109375" style="37" customWidth="1"/>
    <col min="3" max="6" width="30.7109375" style="37" customWidth="1"/>
    <col min="7" max="7" width="2.7109375" style="37" customWidth="1"/>
    <col min="8" max="8" width="100.7109375" style="37" customWidth="1"/>
    <col min="9" max="9" width="2.7109375" style="37" customWidth="1"/>
    <col min="10" max="16384" width="11.5703125" style="37" hidden="1"/>
  </cols>
  <sheetData>
    <row r="1" spans="1:9" ht="15.75" x14ac:dyDescent="0.25">
      <c r="A1" s="220"/>
      <c r="B1" s="220"/>
      <c r="C1" s="220"/>
      <c r="D1" s="220"/>
      <c r="E1" s="220"/>
      <c r="F1" s="220"/>
      <c r="G1" s="220"/>
      <c r="H1" s="220"/>
      <c r="I1" s="220"/>
    </row>
    <row r="2" spans="1:9" ht="30" customHeight="1" x14ac:dyDescent="0.25">
      <c r="A2" s="220"/>
      <c r="B2" s="637" t="s">
        <v>1072</v>
      </c>
      <c r="C2" s="637"/>
      <c r="D2" s="637"/>
      <c r="E2" s="637"/>
      <c r="F2" s="637"/>
      <c r="G2" s="220"/>
      <c r="H2" s="215" t="s">
        <v>1073</v>
      </c>
      <c r="I2" s="220"/>
    </row>
    <row r="3" spans="1:9" ht="22.15" customHeight="1" x14ac:dyDescent="0.25">
      <c r="A3" s="220"/>
      <c r="B3" s="638" t="s">
        <v>700</v>
      </c>
      <c r="C3" s="638"/>
      <c r="D3" s="638"/>
      <c r="E3" s="638"/>
      <c r="F3" s="638"/>
      <c r="G3" s="220"/>
      <c r="H3" s="220"/>
      <c r="I3" s="220"/>
    </row>
    <row r="4" spans="1:9" ht="24.6" customHeight="1" x14ac:dyDescent="0.25">
      <c r="A4" s="220"/>
      <c r="B4" s="565" t="str">
        <f>'Conf.'!$AZ$4</f>
        <v>45 - Prevención y atención del embarazo adolescente y las uniones tempranas</v>
      </c>
      <c r="C4" s="565"/>
      <c r="D4" s="565"/>
      <c r="E4" s="565"/>
      <c r="F4" s="565"/>
      <c r="G4" s="220"/>
      <c r="H4" s="221" t="s">
        <v>701</v>
      </c>
      <c r="I4" s="220"/>
    </row>
    <row r="5" spans="1:9" ht="37.5" customHeight="1" x14ac:dyDescent="0.25">
      <c r="A5" s="220"/>
      <c r="B5" s="639" t="s">
        <v>1167</v>
      </c>
      <c r="C5" s="639"/>
      <c r="D5" s="639"/>
      <c r="E5" s="639"/>
      <c r="F5" s="639"/>
      <c r="G5" s="220"/>
      <c r="H5" s="221" t="s">
        <v>1075</v>
      </c>
      <c r="I5" s="220"/>
    </row>
    <row r="6" spans="1:9" ht="6" customHeight="1" x14ac:dyDescent="0.25"/>
    <row r="7" spans="1:9" ht="30" customHeight="1" x14ac:dyDescent="0.25">
      <c r="A7" s="220"/>
      <c r="B7" s="634" t="s">
        <v>1076</v>
      </c>
      <c r="C7" s="635"/>
      <c r="D7" s="635"/>
      <c r="E7" s="635"/>
      <c r="F7" s="636"/>
      <c r="G7" s="220"/>
      <c r="H7" s="216" t="s">
        <v>1</v>
      </c>
      <c r="I7" s="220"/>
    </row>
    <row r="8" spans="1:9" ht="69" customHeight="1" x14ac:dyDescent="0.25">
      <c r="A8" s="220"/>
      <c r="B8" s="217" t="s">
        <v>1077</v>
      </c>
      <c r="C8" s="582" t="s">
        <v>1168</v>
      </c>
      <c r="D8" s="583"/>
      <c r="E8" s="583"/>
      <c r="F8" s="584"/>
      <c r="G8" s="220"/>
      <c r="H8" s="221" t="s">
        <v>1079</v>
      </c>
      <c r="I8" s="220"/>
    </row>
    <row r="9" spans="1:9" ht="30" customHeight="1" x14ac:dyDescent="0.25">
      <c r="A9" s="220"/>
      <c r="B9" s="634" t="s">
        <v>702</v>
      </c>
      <c r="C9" s="635"/>
      <c r="D9" s="635"/>
      <c r="E9" s="635"/>
      <c r="F9" s="636"/>
      <c r="G9" s="220"/>
      <c r="H9" s="216" t="s">
        <v>1</v>
      </c>
      <c r="I9" s="220"/>
    </row>
    <row r="10" spans="1:9" ht="49.9" customHeight="1" x14ac:dyDescent="0.25">
      <c r="A10" s="220"/>
      <c r="B10" s="218" t="s">
        <v>703</v>
      </c>
      <c r="C10" s="641" t="s">
        <v>1145</v>
      </c>
      <c r="D10" s="642"/>
      <c r="E10" s="642"/>
      <c r="F10" s="643"/>
      <c r="G10" s="220"/>
      <c r="H10" s="221" t="s">
        <v>705</v>
      </c>
      <c r="I10" s="220"/>
    </row>
    <row r="11" spans="1:9" ht="50.1" customHeight="1" x14ac:dyDescent="0.25">
      <c r="A11" s="220"/>
      <c r="B11" s="217" t="s">
        <v>706</v>
      </c>
      <c r="C11" s="581" t="s">
        <v>1146</v>
      </c>
      <c r="D11" s="680"/>
      <c r="E11" s="680"/>
      <c r="F11" s="681"/>
      <c r="G11" s="220"/>
      <c r="H11" s="221" t="s">
        <v>708</v>
      </c>
      <c r="I11" s="220"/>
    </row>
    <row r="12" spans="1:9" ht="49.9" customHeight="1" x14ac:dyDescent="0.25">
      <c r="A12" s="220"/>
      <c r="B12" s="217" t="s">
        <v>709</v>
      </c>
      <c r="C12" s="644" t="s">
        <v>172</v>
      </c>
      <c r="D12" s="645"/>
      <c r="E12" s="645"/>
      <c r="F12" s="646"/>
      <c r="G12" s="220"/>
      <c r="H12" s="221" t="s">
        <v>711</v>
      </c>
      <c r="I12" s="220"/>
    </row>
    <row r="13" spans="1:9" ht="49.9" customHeight="1" x14ac:dyDescent="0.25">
      <c r="A13" s="220"/>
      <c r="B13" s="218" t="s">
        <v>712</v>
      </c>
      <c r="C13" s="644" t="s">
        <v>1147</v>
      </c>
      <c r="D13" s="645"/>
      <c r="E13" s="645"/>
      <c r="F13" s="646"/>
      <c r="G13" s="220"/>
      <c r="H13" s="221" t="s">
        <v>714</v>
      </c>
      <c r="I13" s="220"/>
    </row>
    <row r="14" spans="1:9" ht="30" customHeight="1" x14ac:dyDescent="0.25">
      <c r="A14" s="220"/>
      <c r="B14" s="634" t="s">
        <v>715</v>
      </c>
      <c r="C14" s="635"/>
      <c r="D14" s="635"/>
      <c r="E14" s="635"/>
      <c r="F14" s="636"/>
      <c r="G14" s="220"/>
      <c r="H14" s="220"/>
      <c r="I14" s="220"/>
    </row>
    <row r="15" spans="1:9" ht="49.9" customHeight="1" x14ac:dyDescent="0.25">
      <c r="A15" s="220"/>
      <c r="B15" s="217" t="s">
        <v>716</v>
      </c>
      <c r="C15" s="677" t="s">
        <v>944</v>
      </c>
      <c r="D15" s="678"/>
      <c r="E15" s="678"/>
      <c r="F15" s="679"/>
      <c r="G15" s="220"/>
      <c r="H15" s="221" t="s">
        <v>717</v>
      </c>
      <c r="I15" s="220"/>
    </row>
    <row r="16" spans="1:9" ht="49.9" customHeight="1" x14ac:dyDescent="0.25">
      <c r="A16" s="220"/>
      <c r="B16" s="217" t="s">
        <v>718</v>
      </c>
      <c r="C16" s="581" t="s">
        <v>1169</v>
      </c>
      <c r="D16" s="680"/>
      <c r="E16" s="680"/>
      <c r="F16" s="681"/>
      <c r="G16" s="220"/>
      <c r="H16" s="221" t="s">
        <v>720</v>
      </c>
      <c r="I16" s="220"/>
    </row>
    <row r="17" spans="1:9" ht="49.9" customHeight="1" x14ac:dyDescent="0.25">
      <c r="A17" s="220"/>
      <c r="B17" s="217" t="s">
        <v>721</v>
      </c>
      <c r="C17" s="682" t="s">
        <v>1170</v>
      </c>
      <c r="D17" s="683"/>
      <c r="E17" s="683"/>
      <c r="F17" s="684"/>
      <c r="G17" s="220"/>
      <c r="H17" s="221" t="s">
        <v>723</v>
      </c>
      <c r="I17" s="220"/>
    </row>
    <row r="18" spans="1:9" ht="49.9" customHeight="1" x14ac:dyDescent="0.25">
      <c r="A18" s="220"/>
      <c r="B18" s="217" t="s">
        <v>724</v>
      </c>
      <c r="C18" s="682" t="s">
        <v>1171</v>
      </c>
      <c r="D18" s="683"/>
      <c r="E18" s="683"/>
      <c r="F18" s="684"/>
      <c r="G18" s="220"/>
      <c r="H18" s="221" t="s">
        <v>726</v>
      </c>
      <c r="I18" s="220"/>
    </row>
    <row r="19" spans="1:9" ht="49.9" customHeight="1" x14ac:dyDescent="0.25">
      <c r="A19" s="220"/>
      <c r="B19" s="217" t="s">
        <v>727</v>
      </c>
      <c r="C19" s="641" t="s">
        <v>895</v>
      </c>
      <c r="D19" s="642"/>
      <c r="E19" s="642"/>
      <c r="F19" s="643"/>
      <c r="G19" s="220"/>
      <c r="H19" s="221" t="s">
        <v>729</v>
      </c>
      <c r="I19" s="220"/>
    </row>
    <row r="20" spans="1:9" ht="49.9" customHeight="1" x14ac:dyDescent="0.25">
      <c r="A20" s="220"/>
      <c r="B20" s="217" t="s">
        <v>730</v>
      </c>
      <c r="C20" s="641" t="s">
        <v>731</v>
      </c>
      <c r="D20" s="642"/>
      <c r="E20" s="642"/>
      <c r="F20" s="643"/>
      <c r="G20" s="220"/>
      <c r="H20" s="221" t="s">
        <v>732</v>
      </c>
      <c r="I20" s="220"/>
    </row>
    <row r="21" spans="1:9" ht="49.9" customHeight="1" x14ac:dyDescent="0.25">
      <c r="A21" s="220"/>
      <c r="B21" s="217" t="s">
        <v>733</v>
      </c>
      <c r="C21" s="641" t="s">
        <v>1151</v>
      </c>
      <c r="D21" s="642"/>
      <c r="E21" s="642"/>
      <c r="F21" s="643"/>
      <c r="G21" s="220"/>
      <c r="H21" s="221" t="s">
        <v>735</v>
      </c>
      <c r="I21" s="220"/>
    </row>
    <row r="22" spans="1:9" ht="49.9" customHeight="1" x14ac:dyDescent="0.25">
      <c r="A22" s="220"/>
      <c r="B22" s="217" t="s">
        <v>736</v>
      </c>
      <c r="C22" s="641" t="s">
        <v>1117</v>
      </c>
      <c r="D22" s="642"/>
      <c r="E22" s="642"/>
      <c r="F22" s="643"/>
      <c r="G22" s="220"/>
      <c r="H22" s="221" t="s">
        <v>738</v>
      </c>
      <c r="I22" s="220"/>
    </row>
    <row r="23" spans="1:9" ht="49.9" customHeight="1" x14ac:dyDescent="0.25">
      <c r="A23" s="220"/>
      <c r="B23" s="217" t="s">
        <v>739</v>
      </c>
      <c r="C23" s="641" t="s">
        <v>1152</v>
      </c>
      <c r="D23" s="642"/>
      <c r="E23" s="642"/>
      <c r="F23" s="643"/>
      <c r="G23" s="220"/>
      <c r="H23" s="221" t="s">
        <v>741</v>
      </c>
      <c r="I23" s="220"/>
    </row>
    <row r="24" spans="1:9" ht="49.9" customHeight="1" x14ac:dyDescent="0.25">
      <c r="A24" s="220"/>
      <c r="B24" s="217" t="s">
        <v>742</v>
      </c>
      <c r="C24" s="560" t="s">
        <v>1153</v>
      </c>
      <c r="D24" s="561"/>
      <c r="E24" s="561"/>
      <c r="F24" s="562"/>
      <c r="G24" s="220"/>
      <c r="H24" s="221" t="s">
        <v>1088</v>
      </c>
      <c r="I24" s="220"/>
    </row>
    <row r="25" spans="1:9" ht="30" customHeight="1" x14ac:dyDescent="0.25">
      <c r="A25" s="220"/>
      <c r="B25" s="634" t="s">
        <v>745</v>
      </c>
      <c r="C25" s="635"/>
      <c r="D25" s="635"/>
      <c r="E25" s="635"/>
      <c r="F25" s="636"/>
      <c r="G25" s="220"/>
      <c r="H25" s="220"/>
      <c r="I25" s="220"/>
    </row>
    <row r="26" spans="1:9" ht="30" customHeight="1" x14ac:dyDescent="0.25">
      <c r="A26" s="220"/>
      <c r="B26" s="647" t="s">
        <v>746</v>
      </c>
      <c r="C26" s="214" t="s">
        <v>747</v>
      </c>
      <c r="D26" s="214" t="s">
        <v>748</v>
      </c>
      <c r="E26" s="649" t="s">
        <v>749</v>
      </c>
      <c r="F26" s="650"/>
      <c r="G26" s="220"/>
      <c r="H26" s="655" t="s">
        <v>750</v>
      </c>
      <c r="I26" s="220"/>
    </row>
    <row r="27" spans="1:9" ht="49.9" customHeight="1" x14ac:dyDescent="0.25">
      <c r="A27" s="220"/>
      <c r="B27" s="648"/>
      <c r="C27" s="222">
        <v>3837</v>
      </c>
      <c r="D27" s="223">
        <v>2024</v>
      </c>
      <c r="E27" s="658" t="s">
        <v>1154</v>
      </c>
      <c r="F27" s="659"/>
      <c r="G27" s="220"/>
      <c r="H27" s="656"/>
      <c r="I27" s="220"/>
    </row>
    <row r="28" spans="1:9" ht="49.9" customHeight="1" x14ac:dyDescent="0.25">
      <c r="A28" s="220"/>
      <c r="B28" s="217" t="s">
        <v>752</v>
      </c>
      <c r="C28" s="658" t="s">
        <v>1090</v>
      </c>
      <c r="D28" s="660"/>
      <c r="E28" s="660"/>
      <c r="F28" s="659"/>
      <c r="G28" s="220"/>
      <c r="H28" s="221" t="s">
        <v>754</v>
      </c>
      <c r="I28" s="220"/>
    </row>
    <row r="29" spans="1:9" ht="30" customHeight="1" x14ac:dyDescent="0.25">
      <c r="A29" s="220"/>
      <c r="B29" s="647" t="s">
        <v>755</v>
      </c>
      <c r="C29" s="649" t="s">
        <v>747</v>
      </c>
      <c r="D29" s="650"/>
      <c r="E29" s="649" t="s">
        <v>748</v>
      </c>
      <c r="F29" s="650"/>
      <c r="G29" s="220"/>
      <c r="H29" s="655" t="s">
        <v>756</v>
      </c>
      <c r="I29" s="220"/>
    </row>
    <row r="30" spans="1:9" ht="49.9" customHeight="1" x14ac:dyDescent="0.25">
      <c r="A30" s="220"/>
      <c r="B30" s="648"/>
      <c r="C30" s="663">
        <v>9000</v>
      </c>
      <c r="D30" s="664"/>
      <c r="E30" s="658">
        <v>2029</v>
      </c>
      <c r="F30" s="659"/>
      <c r="G30" s="220"/>
      <c r="H30" s="656"/>
      <c r="I30" s="220"/>
    </row>
    <row r="31" spans="1:9" ht="63" customHeight="1" x14ac:dyDescent="0.25">
      <c r="A31" s="220"/>
      <c r="B31" s="217" t="s">
        <v>1091</v>
      </c>
      <c r="C31" s="658" t="s">
        <v>1092</v>
      </c>
      <c r="D31" s="660"/>
      <c r="E31" s="660"/>
      <c r="F31" s="659"/>
      <c r="G31" s="220"/>
      <c r="H31" s="221" t="s">
        <v>1093</v>
      </c>
      <c r="I31" s="220"/>
    </row>
    <row r="32" spans="1:9" ht="30" customHeight="1" x14ac:dyDescent="0.25">
      <c r="A32" s="220"/>
      <c r="B32" s="634" t="s">
        <v>757</v>
      </c>
      <c r="C32" s="635"/>
      <c r="D32" s="635"/>
      <c r="E32" s="635"/>
      <c r="F32" s="635"/>
      <c r="G32" s="220"/>
      <c r="H32" s="220"/>
      <c r="I32" s="220"/>
    </row>
    <row r="33" spans="1:9" ht="30" customHeight="1" x14ac:dyDescent="0.25">
      <c r="A33" s="220"/>
      <c r="B33" s="647" t="s">
        <v>758</v>
      </c>
      <c r="C33" s="649" t="s">
        <v>759</v>
      </c>
      <c r="D33" s="650"/>
      <c r="E33" s="649" t="s">
        <v>760</v>
      </c>
      <c r="F33" s="650"/>
      <c r="G33" s="220"/>
      <c r="H33" s="655" t="s">
        <v>761</v>
      </c>
      <c r="I33" s="220"/>
    </row>
    <row r="34" spans="1:9" ht="49.9" customHeight="1" x14ac:dyDescent="0.25">
      <c r="A34" s="220"/>
      <c r="B34" s="648"/>
      <c r="C34" s="658" t="s">
        <v>1172</v>
      </c>
      <c r="D34" s="659"/>
      <c r="E34" s="658"/>
      <c r="F34" s="659"/>
      <c r="G34" s="220"/>
      <c r="H34" s="656"/>
      <c r="I34" s="220"/>
    </row>
    <row r="35" spans="1:9" ht="30" customHeight="1" x14ac:dyDescent="0.25">
      <c r="A35" s="220"/>
      <c r="B35" s="647" t="s">
        <v>764</v>
      </c>
      <c r="C35" s="649" t="s">
        <v>759</v>
      </c>
      <c r="D35" s="650"/>
      <c r="E35" s="649" t="s">
        <v>760</v>
      </c>
      <c r="F35" s="650"/>
      <c r="G35" s="220"/>
      <c r="H35" s="655" t="s">
        <v>765</v>
      </c>
      <c r="I35" s="220"/>
    </row>
    <row r="36" spans="1:9" ht="50.1" customHeight="1" x14ac:dyDescent="0.25">
      <c r="A36" s="220"/>
      <c r="B36" s="648"/>
      <c r="C36" s="675" t="s">
        <v>1173</v>
      </c>
      <c r="D36" s="676"/>
      <c r="E36" s="658"/>
      <c r="F36" s="659"/>
      <c r="G36" s="220"/>
      <c r="H36" s="656"/>
      <c r="I36" s="220"/>
    </row>
    <row r="37" spans="1:9" ht="30" customHeight="1" x14ac:dyDescent="0.25">
      <c r="A37" s="220"/>
      <c r="B37" s="647" t="s">
        <v>768</v>
      </c>
      <c r="C37" s="649" t="s">
        <v>759</v>
      </c>
      <c r="D37" s="650"/>
      <c r="E37" s="649" t="s">
        <v>760</v>
      </c>
      <c r="F37" s="650"/>
      <c r="G37" s="220"/>
      <c r="H37" s="655" t="s">
        <v>769</v>
      </c>
      <c r="I37" s="220"/>
    </row>
    <row r="38" spans="1:9" ht="49.9" customHeight="1" x14ac:dyDescent="0.25">
      <c r="A38" s="220"/>
      <c r="B38" s="648"/>
      <c r="C38" s="658" t="s">
        <v>1154</v>
      </c>
      <c r="D38" s="659"/>
      <c r="E38" s="658"/>
      <c r="F38" s="659"/>
      <c r="G38" s="220"/>
      <c r="H38" s="656"/>
      <c r="I38" s="220"/>
    </row>
    <row r="39" spans="1:9" ht="30" customHeight="1" x14ac:dyDescent="0.25">
      <c r="A39" s="220"/>
      <c r="B39" s="647" t="s">
        <v>772</v>
      </c>
      <c r="C39" s="649" t="s">
        <v>759</v>
      </c>
      <c r="D39" s="650"/>
      <c r="E39" s="649" t="s">
        <v>760</v>
      </c>
      <c r="F39" s="650"/>
      <c r="G39" s="220"/>
      <c r="H39" s="655" t="s">
        <v>773</v>
      </c>
      <c r="I39" s="220"/>
    </row>
    <row r="40" spans="1:9" ht="49.9" customHeight="1" x14ac:dyDescent="0.25">
      <c r="A40" s="220"/>
      <c r="B40" s="648"/>
      <c r="C40" s="658" t="s">
        <v>1157</v>
      </c>
      <c r="D40" s="659"/>
      <c r="E40" s="658"/>
      <c r="F40" s="659"/>
      <c r="G40" s="220"/>
      <c r="H40" s="656"/>
      <c r="I40" s="220"/>
    </row>
    <row r="41" spans="1:9" ht="30" customHeight="1" x14ac:dyDescent="0.25">
      <c r="A41" s="220"/>
      <c r="B41" s="647" t="s">
        <v>774</v>
      </c>
      <c r="C41" s="649" t="s">
        <v>759</v>
      </c>
      <c r="D41" s="650"/>
      <c r="E41" s="649" t="s">
        <v>760</v>
      </c>
      <c r="F41" s="650"/>
      <c r="G41" s="220"/>
      <c r="H41" s="655" t="s">
        <v>775</v>
      </c>
      <c r="I41" s="220"/>
    </row>
    <row r="42" spans="1:9" ht="49.9" customHeight="1" x14ac:dyDescent="0.25">
      <c r="A42" s="220"/>
      <c r="B42" s="648"/>
      <c r="C42" s="658" t="s">
        <v>1153</v>
      </c>
      <c r="D42" s="659"/>
      <c r="E42" s="658"/>
      <c r="F42" s="659"/>
      <c r="G42" s="220"/>
      <c r="H42" s="656"/>
      <c r="I42" s="220"/>
    </row>
    <row r="43" spans="1:9" ht="30" customHeight="1" x14ac:dyDescent="0.25">
      <c r="A43" s="220"/>
      <c r="B43" s="634" t="s">
        <v>776</v>
      </c>
      <c r="C43" s="635"/>
      <c r="D43" s="635"/>
      <c r="E43" s="635"/>
      <c r="F43" s="636"/>
      <c r="G43" s="220"/>
      <c r="H43" s="220"/>
      <c r="I43" s="220"/>
    </row>
    <row r="44" spans="1:9" ht="100.15" customHeight="1" x14ac:dyDescent="0.25">
      <c r="A44" s="220"/>
      <c r="B44" s="217" t="s">
        <v>777</v>
      </c>
      <c r="C44" s="641"/>
      <c r="D44" s="642"/>
      <c r="E44" s="642"/>
      <c r="F44" s="643"/>
      <c r="G44" s="220"/>
      <c r="H44" s="221" t="s">
        <v>778</v>
      </c>
      <c r="I44" s="220"/>
    </row>
    <row r="45" spans="1:9" ht="30" customHeight="1" x14ac:dyDescent="0.25">
      <c r="A45" s="220"/>
      <c r="B45" s="634" t="s">
        <v>779</v>
      </c>
      <c r="C45" s="635"/>
      <c r="D45" s="635"/>
      <c r="E45" s="635"/>
      <c r="F45" s="636"/>
      <c r="G45" s="220"/>
      <c r="H45" s="220"/>
      <c r="I45" s="220"/>
    </row>
    <row r="46" spans="1:9" ht="100.15" customHeight="1" x14ac:dyDescent="0.25">
      <c r="A46" s="220"/>
      <c r="B46" s="641"/>
      <c r="C46" s="642"/>
      <c r="D46" s="642"/>
      <c r="E46" s="642"/>
      <c r="F46" s="643"/>
      <c r="G46" s="220"/>
      <c r="H46" s="220"/>
      <c r="I46" s="220"/>
    </row>
    <row r="47" spans="1:9" ht="15.75" x14ac:dyDescent="0.25">
      <c r="A47" s="220"/>
      <c r="B47" s="220"/>
      <c r="C47" s="220"/>
      <c r="D47" s="220"/>
      <c r="E47" s="220"/>
      <c r="F47" s="220"/>
      <c r="G47" s="220"/>
      <c r="H47" s="220"/>
      <c r="I47" s="220"/>
    </row>
    <row r="48" spans="1:9" ht="15.75" x14ac:dyDescent="0.25">
      <c r="A48" s="220"/>
      <c r="B48" s="220"/>
      <c r="C48" s="220"/>
      <c r="D48" s="220"/>
      <c r="E48" s="220"/>
      <c r="F48" s="220"/>
      <c r="G48" s="220"/>
      <c r="H48" s="220"/>
      <c r="I48" s="220"/>
    </row>
    <row r="49" spans="1:9" ht="15.75" x14ac:dyDescent="0.25">
      <c r="A49" s="220"/>
      <c r="B49" s="220"/>
      <c r="C49" s="220"/>
      <c r="D49" s="220"/>
      <c r="E49" s="220"/>
      <c r="F49" s="220"/>
      <c r="G49" s="220"/>
      <c r="H49" s="220"/>
      <c r="I49" s="220"/>
    </row>
    <row r="50" spans="1:9" ht="15.75" x14ac:dyDescent="0.25">
      <c r="A50" s="220"/>
      <c r="B50" s="220"/>
      <c r="C50" s="220"/>
      <c r="D50" s="220"/>
      <c r="E50" s="220"/>
      <c r="F50" s="220"/>
      <c r="G50" s="220"/>
      <c r="H50" s="220"/>
      <c r="I50" s="220"/>
    </row>
    <row r="51" spans="1:9" ht="15.75" x14ac:dyDescent="0.25">
      <c r="A51" s="220"/>
      <c r="B51" s="220"/>
      <c r="C51" s="220"/>
      <c r="D51" s="220"/>
      <c r="E51" s="220"/>
      <c r="F51" s="220"/>
      <c r="G51" s="220"/>
      <c r="H51" s="220"/>
      <c r="I51" s="220"/>
    </row>
    <row r="52" spans="1:9" ht="15.75" customHeight="1" x14ac:dyDescent="0.25">
      <c r="A52" s="220"/>
      <c r="B52" s="220"/>
      <c r="C52" s="220"/>
      <c r="D52" s="220"/>
      <c r="E52" s="220"/>
      <c r="F52" s="220"/>
      <c r="G52" s="220"/>
      <c r="H52" s="665" t="s">
        <v>780</v>
      </c>
      <c r="I52" s="220"/>
    </row>
    <row r="53" spans="1:9" ht="15.75" x14ac:dyDescent="0.25">
      <c r="A53" s="220"/>
      <c r="B53" s="220"/>
      <c r="C53" s="220"/>
      <c r="D53" s="220"/>
      <c r="E53" s="220"/>
      <c r="F53" s="220"/>
      <c r="G53" s="220"/>
      <c r="H53" s="665"/>
      <c r="I53" s="220"/>
    </row>
    <row r="54" spans="1:9" ht="15.75" x14ac:dyDescent="0.25">
      <c r="A54" s="220"/>
      <c r="B54" s="220"/>
      <c r="C54" s="667"/>
      <c r="D54" s="667"/>
      <c r="E54" s="667"/>
      <c r="F54" s="220"/>
      <c r="G54" s="220"/>
      <c r="H54" s="665"/>
      <c r="I54" s="220"/>
    </row>
    <row r="55" spans="1:9" ht="23.45" customHeight="1" x14ac:dyDescent="0.25">
      <c r="A55" s="220"/>
      <c r="B55" s="220"/>
      <c r="C55" s="666" t="s">
        <v>781</v>
      </c>
      <c r="D55" s="666"/>
      <c r="E55" s="666"/>
      <c r="F55" s="220"/>
      <c r="G55" s="220"/>
      <c r="H55" s="220"/>
      <c r="I55" s="220"/>
    </row>
    <row r="56" spans="1:9" ht="15.75" x14ac:dyDescent="0.25">
      <c r="A56" s="220"/>
      <c r="B56" s="220"/>
      <c r="C56" s="220"/>
      <c r="D56" s="220"/>
      <c r="E56" s="220"/>
      <c r="F56" s="220"/>
      <c r="G56" s="220"/>
      <c r="H56" s="220"/>
      <c r="I56" s="220"/>
    </row>
    <row r="57" spans="1:9" ht="15.75" x14ac:dyDescent="0.25">
      <c r="A57" s="220"/>
      <c r="B57" s="220"/>
      <c r="C57" s="220"/>
      <c r="D57" s="220"/>
      <c r="E57" s="220"/>
      <c r="F57" s="220"/>
      <c r="G57" s="220"/>
      <c r="H57" s="220"/>
      <c r="I57" s="220"/>
    </row>
    <row r="58" spans="1:9" ht="15.75" x14ac:dyDescent="0.25">
      <c r="A58" s="220"/>
      <c r="B58" s="220"/>
      <c r="C58" s="220"/>
      <c r="D58" s="220"/>
      <c r="E58" s="220"/>
      <c r="F58" s="220"/>
      <c r="G58" s="220"/>
      <c r="H58" s="220"/>
      <c r="I58" s="220"/>
    </row>
    <row r="59" spans="1:9" ht="15.75" hidden="1" customHeight="1" x14ac:dyDescent="0.25"/>
  </sheetData>
  <mergeCells count="73">
    <mergeCell ref="B14:F14"/>
    <mergeCell ref="B2:F2"/>
    <mergeCell ref="B3:F3"/>
    <mergeCell ref="B4:F4"/>
    <mergeCell ref="B5:F5"/>
    <mergeCell ref="B7:F7"/>
    <mergeCell ref="C8:F8"/>
    <mergeCell ref="B9:F9"/>
    <mergeCell ref="C10:F10"/>
    <mergeCell ref="C11:F11"/>
    <mergeCell ref="C12:F12"/>
    <mergeCell ref="C13:F13"/>
    <mergeCell ref="E30:F30"/>
    <mergeCell ref="B26:B27"/>
    <mergeCell ref="E26:F26"/>
    <mergeCell ref="C15:F15"/>
    <mergeCell ref="C16:F16"/>
    <mergeCell ref="C17:F17"/>
    <mergeCell ref="C18:F18"/>
    <mergeCell ref="C19:F19"/>
    <mergeCell ref="C20:F20"/>
    <mergeCell ref="C21:F21"/>
    <mergeCell ref="C22:F22"/>
    <mergeCell ref="C23:F23"/>
    <mergeCell ref="C24:F24"/>
    <mergeCell ref="B25:F25"/>
    <mergeCell ref="H33:H34"/>
    <mergeCell ref="C34:D34"/>
    <mergeCell ref="E34:F34"/>
    <mergeCell ref="H26:H27"/>
    <mergeCell ref="E27:F27"/>
    <mergeCell ref="C28:F28"/>
    <mergeCell ref="C31:F31"/>
    <mergeCell ref="B32:F32"/>
    <mergeCell ref="B33:B34"/>
    <mergeCell ref="C33:D33"/>
    <mergeCell ref="E33:F33"/>
    <mergeCell ref="B29:B30"/>
    <mergeCell ref="C29:D29"/>
    <mergeCell ref="E29:F29"/>
    <mergeCell ref="H29:H30"/>
    <mergeCell ref="C30:D30"/>
    <mergeCell ref="B35:B36"/>
    <mergeCell ref="C35:D35"/>
    <mergeCell ref="E35:F35"/>
    <mergeCell ref="H35:H36"/>
    <mergeCell ref="C36:D36"/>
    <mergeCell ref="E36:F36"/>
    <mergeCell ref="B37:B38"/>
    <mergeCell ref="C37:D37"/>
    <mergeCell ref="E37:F37"/>
    <mergeCell ref="H37:H38"/>
    <mergeCell ref="C38:D38"/>
    <mergeCell ref="E38:F38"/>
    <mergeCell ref="B39:B40"/>
    <mergeCell ref="C39:D39"/>
    <mergeCell ref="E39:F39"/>
    <mergeCell ref="H39:H40"/>
    <mergeCell ref="C40:D40"/>
    <mergeCell ref="E40:F40"/>
    <mergeCell ref="C55:E55"/>
    <mergeCell ref="B41:B42"/>
    <mergeCell ref="C41:D41"/>
    <mergeCell ref="E41:F41"/>
    <mergeCell ref="H41:H42"/>
    <mergeCell ref="C42:D42"/>
    <mergeCell ref="E42:F42"/>
    <mergeCell ref="B43:F43"/>
    <mergeCell ref="C44:F44"/>
    <mergeCell ref="B45:F45"/>
    <mergeCell ref="B46:F46"/>
    <mergeCell ref="H52:H54"/>
    <mergeCell ref="C54:E54"/>
  </mergeCells>
  <pageMargins left="0.7" right="0.7" top="0.75" bottom="0.75" header="0.3" footer="0.3"/>
  <pageSetup scale="50" orientation="portrait" horizontalDpi="4294967295" verticalDpi="4294967295"/>
  <rowBreaks count="1" manualBreakCount="1">
    <brk id="31" max="6" man="1"/>
  </rowBreaks>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D3D94E72-9F1D-442A-AD7D-D7D87A069B37}">
          <x14:formula1>
            <xm:f>'Conf.'!$BA$4:$BA$1048576</xm:f>
          </x14:formula1>
          <xm:sqref>B5:F5</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65008-8BC2-4F20-9044-E78629A2D1D4}">
  <sheetPr>
    <tabColor rgb="FF00B050"/>
  </sheetPr>
  <dimension ref="A1:I59"/>
  <sheetViews>
    <sheetView showGridLines="0" zoomScale="90" zoomScaleNormal="90" workbookViewId="0"/>
  </sheetViews>
  <sheetFormatPr baseColWidth="10" defaultColWidth="0" defaultRowHeight="0" customHeight="1" zeroHeight="1" x14ac:dyDescent="0.25"/>
  <cols>
    <col min="1" max="1" width="2.7109375" style="37" customWidth="1"/>
    <col min="2" max="2" width="50.7109375" style="37" customWidth="1"/>
    <col min="3" max="6" width="30.7109375" style="37" customWidth="1"/>
    <col min="7" max="7" width="2.7109375" style="37" customWidth="1"/>
    <col min="8" max="8" width="100.7109375" style="37" customWidth="1"/>
    <col min="9" max="9" width="2.7109375" style="37" customWidth="1"/>
    <col min="10" max="16384" width="11.5703125" style="37" hidden="1"/>
  </cols>
  <sheetData>
    <row r="1" spans="1:9" ht="15.75" x14ac:dyDescent="0.25">
      <c r="A1" s="220"/>
      <c r="B1" s="220"/>
      <c r="C1" s="220"/>
      <c r="D1" s="220"/>
      <c r="E1" s="220"/>
      <c r="F1" s="220"/>
      <c r="G1" s="220"/>
      <c r="H1" s="220"/>
      <c r="I1" s="220"/>
    </row>
    <row r="2" spans="1:9" ht="30" customHeight="1" x14ac:dyDescent="0.25">
      <c r="A2" s="220"/>
      <c r="B2" s="637" t="s">
        <v>1072</v>
      </c>
      <c r="C2" s="637"/>
      <c r="D2" s="637"/>
      <c r="E2" s="637"/>
      <c r="F2" s="637"/>
      <c r="G2" s="220"/>
      <c r="H2" s="215" t="s">
        <v>1073</v>
      </c>
      <c r="I2" s="220"/>
    </row>
    <row r="3" spans="1:9" ht="22.15" customHeight="1" x14ac:dyDescent="0.25">
      <c r="A3" s="220"/>
      <c r="B3" s="638" t="s">
        <v>700</v>
      </c>
      <c r="C3" s="638"/>
      <c r="D3" s="638"/>
      <c r="E3" s="638"/>
      <c r="F3" s="638"/>
      <c r="G3" s="220"/>
      <c r="H3" s="220"/>
      <c r="I3" s="220"/>
    </row>
    <row r="4" spans="1:9" ht="24.6" customHeight="1" x14ac:dyDescent="0.25">
      <c r="A4" s="220"/>
      <c r="B4" s="565" t="str">
        <f>'Conf.'!$AZ$4</f>
        <v>45 - Prevención y atención del embarazo adolescente y las uniones tempranas</v>
      </c>
      <c r="C4" s="565"/>
      <c r="D4" s="565"/>
      <c r="E4" s="565"/>
      <c r="F4" s="565"/>
      <c r="G4" s="220"/>
      <c r="H4" s="221" t="s">
        <v>701</v>
      </c>
      <c r="I4" s="220"/>
    </row>
    <row r="5" spans="1:9" ht="37.5" customHeight="1" x14ac:dyDescent="0.25">
      <c r="A5" s="220"/>
      <c r="B5" s="639" t="s">
        <v>1167</v>
      </c>
      <c r="C5" s="639"/>
      <c r="D5" s="639"/>
      <c r="E5" s="639"/>
      <c r="F5" s="639"/>
      <c r="G5" s="220"/>
      <c r="H5" s="221" t="s">
        <v>1075</v>
      </c>
      <c r="I5" s="220"/>
    </row>
    <row r="6" spans="1:9" ht="6" customHeight="1" x14ac:dyDescent="0.25"/>
    <row r="7" spans="1:9" ht="30" customHeight="1" x14ac:dyDescent="0.25">
      <c r="A7" s="220"/>
      <c r="B7" s="634" t="s">
        <v>1076</v>
      </c>
      <c r="C7" s="635"/>
      <c r="D7" s="635"/>
      <c r="E7" s="635"/>
      <c r="F7" s="636"/>
      <c r="G7" s="220"/>
      <c r="H7" s="216" t="s">
        <v>1</v>
      </c>
      <c r="I7" s="220"/>
    </row>
    <row r="8" spans="1:9" ht="69" customHeight="1" x14ac:dyDescent="0.25">
      <c r="A8" s="220"/>
      <c r="B8" s="217" t="s">
        <v>1077</v>
      </c>
      <c r="C8" s="582" t="s">
        <v>1168</v>
      </c>
      <c r="D8" s="583"/>
      <c r="E8" s="583"/>
      <c r="F8" s="584"/>
      <c r="G8" s="220"/>
      <c r="H8" s="221" t="s">
        <v>1079</v>
      </c>
      <c r="I8" s="220"/>
    </row>
    <row r="9" spans="1:9" ht="30" customHeight="1" x14ac:dyDescent="0.25">
      <c r="A9" s="220"/>
      <c r="B9" s="634" t="s">
        <v>702</v>
      </c>
      <c r="C9" s="635"/>
      <c r="D9" s="635"/>
      <c r="E9" s="635"/>
      <c r="F9" s="636"/>
      <c r="G9" s="220"/>
      <c r="H9" s="216" t="s">
        <v>1</v>
      </c>
      <c r="I9" s="220"/>
    </row>
    <row r="10" spans="1:9" ht="49.9" customHeight="1" x14ac:dyDescent="0.25">
      <c r="A10" s="220"/>
      <c r="B10" s="218" t="s">
        <v>703</v>
      </c>
      <c r="C10" s="641" t="s">
        <v>1145</v>
      </c>
      <c r="D10" s="642"/>
      <c r="E10" s="642"/>
      <c r="F10" s="643"/>
      <c r="G10" s="220"/>
      <c r="H10" s="221" t="s">
        <v>705</v>
      </c>
      <c r="I10" s="220"/>
    </row>
    <row r="11" spans="1:9" ht="50.1" customHeight="1" x14ac:dyDescent="0.25">
      <c r="A11" s="220"/>
      <c r="B11" s="217" t="s">
        <v>706</v>
      </c>
      <c r="C11" s="581" t="s">
        <v>1158</v>
      </c>
      <c r="D11" s="680"/>
      <c r="E11" s="680"/>
      <c r="F11" s="681"/>
      <c r="G11" s="220"/>
      <c r="H11" s="221" t="s">
        <v>708</v>
      </c>
      <c r="I11" s="220"/>
    </row>
    <row r="12" spans="1:9" ht="49.9" customHeight="1" x14ac:dyDescent="0.25">
      <c r="A12" s="220"/>
      <c r="B12" s="217" t="s">
        <v>709</v>
      </c>
      <c r="C12" s="644" t="s">
        <v>172</v>
      </c>
      <c r="D12" s="645"/>
      <c r="E12" s="645"/>
      <c r="F12" s="646"/>
      <c r="G12" s="220"/>
      <c r="H12" s="221" t="s">
        <v>711</v>
      </c>
      <c r="I12" s="220"/>
    </row>
    <row r="13" spans="1:9" ht="49.9" customHeight="1" x14ac:dyDescent="0.25">
      <c r="A13" s="220"/>
      <c r="B13" s="218" t="s">
        <v>712</v>
      </c>
      <c r="C13" s="644" t="s">
        <v>1147</v>
      </c>
      <c r="D13" s="645"/>
      <c r="E13" s="645"/>
      <c r="F13" s="646"/>
      <c r="G13" s="220"/>
      <c r="H13" s="221" t="s">
        <v>714</v>
      </c>
      <c r="I13" s="220"/>
    </row>
    <row r="14" spans="1:9" ht="30" customHeight="1" x14ac:dyDescent="0.25">
      <c r="A14" s="220"/>
      <c r="B14" s="634" t="s">
        <v>715</v>
      </c>
      <c r="C14" s="635"/>
      <c r="D14" s="635"/>
      <c r="E14" s="635"/>
      <c r="F14" s="636"/>
      <c r="G14" s="220"/>
      <c r="H14" s="220"/>
      <c r="I14" s="220"/>
    </row>
    <row r="15" spans="1:9" ht="49.9" customHeight="1" x14ac:dyDescent="0.25">
      <c r="A15" s="220"/>
      <c r="B15" s="217" t="s">
        <v>716</v>
      </c>
      <c r="C15" s="677" t="s">
        <v>936</v>
      </c>
      <c r="D15" s="678"/>
      <c r="E15" s="678"/>
      <c r="F15" s="679"/>
      <c r="G15" s="220"/>
      <c r="H15" s="221" t="s">
        <v>717</v>
      </c>
      <c r="I15" s="220"/>
    </row>
    <row r="16" spans="1:9" ht="49.9" customHeight="1" x14ac:dyDescent="0.25">
      <c r="A16" s="220"/>
      <c r="B16" s="217" t="s">
        <v>718</v>
      </c>
      <c r="C16" s="581" t="s">
        <v>1174</v>
      </c>
      <c r="D16" s="680"/>
      <c r="E16" s="680"/>
      <c r="F16" s="681"/>
      <c r="G16" s="220"/>
      <c r="H16" s="221" t="s">
        <v>720</v>
      </c>
      <c r="I16" s="220"/>
    </row>
    <row r="17" spans="1:9" ht="49.9" customHeight="1" x14ac:dyDescent="0.25">
      <c r="A17" s="220"/>
      <c r="B17" s="217" t="s">
        <v>721</v>
      </c>
      <c r="C17" s="682" t="s">
        <v>1175</v>
      </c>
      <c r="D17" s="683"/>
      <c r="E17" s="683"/>
      <c r="F17" s="684"/>
      <c r="G17" s="220"/>
      <c r="H17" s="221" t="s">
        <v>723</v>
      </c>
      <c r="I17" s="220"/>
    </row>
    <row r="18" spans="1:9" ht="49.9" customHeight="1" x14ac:dyDescent="0.25">
      <c r="A18" s="220"/>
      <c r="B18" s="217" t="s">
        <v>724</v>
      </c>
      <c r="C18" s="682" t="s">
        <v>1176</v>
      </c>
      <c r="D18" s="683"/>
      <c r="E18" s="683"/>
      <c r="F18" s="684"/>
      <c r="G18" s="220"/>
      <c r="H18" s="221" t="s">
        <v>726</v>
      </c>
      <c r="I18" s="220"/>
    </row>
    <row r="19" spans="1:9" ht="49.9" customHeight="1" x14ac:dyDescent="0.25">
      <c r="A19" s="220"/>
      <c r="B19" s="217" t="s">
        <v>727</v>
      </c>
      <c r="C19" s="641" t="s">
        <v>895</v>
      </c>
      <c r="D19" s="642"/>
      <c r="E19" s="642"/>
      <c r="F19" s="643"/>
      <c r="G19" s="220"/>
      <c r="H19" s="221" t="s">
        <v>729</v>
      </c>
      <c r="I19" s="220"/>
    </row>
    <row r="20" spans="1:9" ht="49.9" customHeight="1" x14ac:dyDescent="0.25">
      <c r="A20" s="220"/>
      <c r="B20" s="217" t="s">
        <v>730</v>
      </c>
      <c r="C20" s="641" t="s">
        <v>731</v>
      </c>
      <c r="D20" s="642"/>
      <c r="E20" s="642"/>
      <c r="F20" s="643"/>
      <c r="G20" s="220"/>
      <c r="H20" s="221" t="s">
        <v>732</v>
      </c>
      <c r="I20" s="220"/>
    </row>
    <row r="21" spans="1:9" ht="49.9" customHeight="1" x14ac:dyDescent="0.25">
      <c r="A21" s="220"/>
      <c r="B21" s="217" t="s">
        <v>733</v>
      </c>
      <c r="C21" s="641" t="s">
        <v>734</v>
      </c>
      <c r="D21" s="642"/>
      <c r="E21" s="642"/>
      <c r="F21" s="643"/>
      <c r="G21" s="220"/>
      <c r="H21" s="221" t="s">
        <v>735</v>
      </c>
      <c r="I21" s="220"/>
    </row>
    <row r="22" spans="1:9" ht="49.9" customHeight="1" x14ac:dyDescent="0.25">
      <c r="A22" s="220"/>
      <c r="B22" s="217" t="s">
        <v>736</v>
      </c>
      <c r="C22" s="641" t="s">
        <v>1117</v>
      </c>
      <c r="D22" s="642"/>
      <c r="E22" s="642"/>
      <c r="F22" s="643"/>
      <c r="G22" s="220"/>
      <c r="H22" s="221" t="s">
        <v>738</v>
      </c>
      <c r="I22" s="220"/>
    </row>
    <row r="23" spans="1:9" ht="49.9" customHeight="1" x14ac:dyDescent="0.25">
      <c r="A23" s="220"/>
      <c r="B23" s="217" t="s">
        <v>739</v>
      </c>
      <c r="C23" s="641" t="s">
        <v>1152</v>
      </c>
      <c r="D23" s="642"/>
      <c r="E23" s="642"/>
      <c r="F23" s="643"/>
      <c r="G23" s="220"/>
      <c r="H23" s="221" t="s">
        <v>741</v>
      </c>
      <c r="I23" s="220"/>
    </row>
    <row r="24" spans="1:9" ht="49.9" customHeight="1" x14ac:dyDescent="0.25">
      <c r="A24" s="220"/>
      <c r="B24" s="217" t="s">
        <v>742</v>
      </c>
      <c r="C24" s="560" t="s">
        <v>1153</v>
      </c>
      <c r="D24" s="561"/>
      <c r="E24" s="561"/>
      <c r="F24" s="562"/>
      <c r="G24" s="220"/>
      <c r="H24" s="221" t="s">
        <v>1088</v>
      </c>
      <c r="I24" s="220"/>
    </row>
    <row r="25" spans="1:9" ht="30" customHeight="1" x14ac:dyDescent="0.25">
      <c r="A25" s="220"/>
      <c r="B25" s="634" t="s">
        <v>745</v>
      </c>
      <c r="C25" s="635"/>
      <c r="D25" s="635"/>
      <c r="E25" s="635"/>
      <c r="F25" s="636"/>
      <c r="G25" s="220"/>
      <c r="H25" s="220"/>
      <c r="I25" s="220"/>
    </row>
    <row r="26" spans="1:9" ht="30" customHeight="1" x14ac:dyDescent="0.25">
      <c r="A26" s="220"/>
      <c r="B26" s="647" t="s">
        <v>746</v>
      </c>
      <c r="C26" s="214" t="s">
        <v>747</v>
      </c>
      <c r="D26" s="214" t="s">
        <v>748</v>
      </c>
      <c r="E26" s="649" t="s">
        <v>749</v>
      </c>
      <c r="F26" s="650"/>
      <c r="G26" s="220"/>
      <c r="H26" s="655" t="s">
        <v>750</v>
      </c>
      <c r="I26" s="220"/>
    </row>
    <row r="27" spans="1:9" ht="49.9" customHeight="1" x14ac:dyDescent="0.25">
      <c r="A27" s="220"/>
      <c r="B27" s="648"/>
      <c r="C27" s="222" t="s">
        <v>139</v>
      </c>
      <c r="D27" s="223" t="s">
        <v>139</v>
      </c>
      <c r="E27" s="658" t="s">
        <v>1154</v>
      </c>
      <c r="F27" s="659"/>
      <c r="G27" s="220"/>
      <c r="H27" s="656"/>
      <c r="I27" s="220"/>
    </row>
    <row r="28" spans="1:9" ht="49.9" customHeight="1" x14ac:dyDescent="0.25">
      <c r="A28" s="220"/>
      <c r="B28" s="217" t="s">
        <v>752</v>
      </c>
      <c r="C28" s="658" t="s">
        <v>1090</v>
      </c>
      <c r="D28" s="660"/>
      <c r="E28" s="660"/>
      <c r="F28" s="659"/>
      <c r="G28" s="220"/>
      <c r="H28" s="221" t="s">
        <v>754</v>
      </c>
      <c r="I28" s="220"/>
    </row>
    <row r="29" spans="1:9" ht="30" customHeight="1" x14ac:dyDescent="0.25">
      <c r="A29" s="220"/>
      <c r="B29" s="647" t="s">
        <v>755</v>
      </c>
      <c r="C29" s="649" t="s">
        <v>747</v>
      </c>
      <c r="D29" s="650"/>
      <c r="E29" s="649" t="s">
        <v>748</v>
      </c>
      <c r="F29" s="650"/>
      <c r="G29" s="220"/>
      <c r="H29" s="655" t="s">
        <v>756</v>
      </c>
      <c r="I29" s="220"/>
    </row>
    <row r="30" spans="1:9" ht="49.9" customHeight="1" x14ac:dyDescent="0.25">
      <c r="A30" s="220"/>
      <c r="B30" s="648"/>
      <c r="C30" s="669">
        <v>0.85</v>
      </c>
      <c r="D30" s="670"/>
      <c r="E30" s="658">
        <v>2029</v>
      </c>
      <c r="F30" s="659"/>
      <c r="G30" s="220"/>
      <c r="H30" s="656"/>
      <c r="I30" s="220"/>
    </row>
    <row r="31" spans="1:9" ht="63" customHeight="1" x14ac:dyDescent="0.25">
      <c r="A31" s="220"/>
      <c r="B31" s="217" t="s">
        <v>1091</v>
      </c>
      <c r="C31" s="658" t="s">
        <v>1104</v>
      </c>
      <c r="D31" s="660"/>
      <c r="E31" s="660"/>
      <c r="F31" s="659"/>
      <c r="G31" s="220"/>
      <c r="H31" s="221" t="s">
        <v>1093</v>
      </c>
      <c r="I31" s="220"/>
    </row>
    <row r="32" spans="1:9" ht="30" customHeight="1" x14ac:dyDescent="0.25">
      <c r="A32" s="220"/>
      <c r="B32" s="634" t="s">
        <v>757</v>
      </c>
      <c r="C32" s="635"/>
      <c r="D32" s="635"/>
      <c r="E32" s="635"/>
      <c r="F32" s="635"/>
      <c r="G32" s="220"/>
      <c r="H32" s="220"/>
      <c r="I32" s="220"/>
    </row>
    <row r="33" spans="1:9" ht="30" customHeight="1" x14ac:dyDescent="0.25">
      <c r="A33" s="220"/>
      <c r="B33" s="647" t="s">
        <v>758</v>
      </c>
      <c r="C33" s="649" t="s">
        <v>759</v>
      </c>
      <c r="D33" s="650"/>
      <c r="E33" s="649" t="s">
        <v>760</v>
      </c>
      <c r="F33" s="650"/>
      <c r="G33" s="220"/>
      <c r="H33" s="655" t="s">
        <v>761</v>
      </c>
      <c r="I33" s="220"/>
    </row>
    <row r="34" spans="1:9" ht="49.9" customHeight="1" x14ac:dyDescent="0.25">
      <c r="A34" s="220"/>
      <c r="B34" s="648"/>
      <c r="C34" s="658" t="s">
        <v>1177</v>
      </c>
      <c r="D34" s="659"/>
      <c r="E34" s="658" t="s">
        <v>1178</v>
      </c>
      <c r="F34" s="659"/>
      <c r="G34" s="220"/>
      <c r="H34" s="656"/>
      <c r="I34" s="220"/>
    </row>
    <row r="35" spans="1:9" ht="30" customHeight="1" x14ac:dyDescent="0.25">
      <c r="A35" s="220"/>
      <c r="B35" s="647" t="s">
        <v>764</v>
      </c>
      <c r="C35" s="649" t="s">
        <v>759</v>
      </c>
      <c r="D35" s="650"/>
      <c r="E35" s="649" t="s">
        <v>760</v>
      </c>
      <c r="F35" s="650"/>
      <c r="G35" s="220"/>
      <c r="H35" s="655" t="s">
        <v>765</v>
      </c>
      <c r="I35" s="220"/>
    </row>
    <row r="36" spans="1:9" ht="50.1" customHeight="1" x14ac:dyDescent="0.25">
      <c r="A36" s="220"/>
      <c r="B36" s="648"/>
      <c r="C36" s="658" t="s">
        <v>1179</v>
      </c>
      <c r="D36" s="659"/>
      <c r="E36" s="658" t="s">
        <v>1180</v>
      </c>
      <c r="F36" s="659"/>
      <c r="G36" s="220"/>
      <c r="H36" s="656"/>
      <c r="I36" s="220"/>
    </row>
    <row r="37" spans="1:9" ht="30" customHeight="1" x14ac:dyDescent="0.25">
      <c r="A37" s="220"/>
      <c r="B37" s="647" t="s">
        <v>768</v>
      </c>
      <c r="C37" s="649" t="s">
        <v>759</v>
      </c>
      <c r="D37" s="650"/>
      <c r="E37" s="649" t="s">
        <v>760</v>
      </c>
      <c r="F37" s="650"/>
      <c r="G37" s="220"/>
      <c r="H37" s="655" t="s">
        <v>769</v>
      </c>
      <c r="I37" s="220"/>
    </row>
    <row r="38" spans="1:9" ht="49.9" customHeight="1" x14ac:dyDescent="0.25">
      <c r="A38" s="220"/>
      <c r="B38" s="648"/>
      <c r="C38" s="658" t="s">
        <v>1154</v>
      </c>
      <c r="D38" s="659"/>
      <c r="E38" s="658" t="s">
        <v>1154</v>
      </c>
      <c r="F38" s="659"/>
      <c r="G38" s="220"/>
      <c r="H38" s="656"/>
      <c r="I38" s="220"/>
    </row>
    <row r="39" spans="1:9" ht="30" customHeight="1" x14ac:dyDescent="0.25">
      <c r="A39" s="220"/>
      <c r="B39" s="647" t="s">
        <v>772</v>
      </c>
      <c r="C39" s="649" t="s">
        <v>759</v>
      </c>
      <c r="D39" s="650"/>
      <c r="E39" s="649" t="s">
        <v>760</v>
      </c>
      <c r="F39" s="650"/>
      <c r="G39" s="220"/>
      <c r="H39" s="655" t="s">
        <v>773</v>
      </c>
      <c r="I39" s="220"/>
    </row>
    <row r="40" spans="1:9" ht="49.9" customHeight="1" x14ac:dyDescent="0.25">
      <c r="A40" s="220"/>
      <c r="B40" s="648"/>
      <c r="C40" s="658" t="s">
        <v>1147</v>
      </c>
      <c r="D40" s="659"/>
      <c r="E40" s="658" t="s">
        <v>1147</v>
      </c>
      <c r="F40" s="659"/>
      <c r="G40" s="220"/>
      <c r="H40" s="656"/>
      <c r="I40" s="220"/>
    </row>
    <row r="41" spans="1:9" ht="30" customHeight="1" x14ac:dyDescent="0.25">
      <c r="A41" s="220"/>
      <c r="B41" s="647" t="s">
        <v>774</v>
      </c>
      <c r="C41" s="649" t="s">
        <v>759</v>
      </c>
      <c r="D41" s="650"/>
      <c r="E41" s="649" t="s">
        <v>760</v>
      </c>
      <c r="F41" s="650"/>
      <c r="G41" s="220"/>
      <c r="H41" s="655" t="s">
        <v>775</v>
      </c>
      <c r="I41" s="220"/>
    </row>
    <row r="42" spans="1:9" ht="49.9" customHeight="1" x14ac:dyDescent="0.25">
      <c r="A42" s="220"/>
      <c r="B42" s="648"/>
      <c r="C42" s="658" t="s">
        <v>1153</v>
      </c>
      <c r="D42" s="659"/>
      <c r="E42" s="658" t="s">
        <v>1153</v>
      </c>
      <c r="F42" s="659"/>
      <c r="G42" s="220"/>
      <c r="H42" s="656"/>
      <c r="I42" s="220"/>
    </row>
    <row r="43" spans="1:9" ht="30" customHeight="1" x14ac:dyDescent="0.25">
      <c r="A43" s="220"/>
      <c r="B43" s="634" t="s">
        <v>776</v>
      </c>
      <c r="C43" s="635"/>
      <c r="D43" s="635"/>
      <c r="E43" s="635"/>
      <c r="F43" s="636"/>
      <c r="G43" s="220"/>
      <c r="H43" s="220"/>
      <c r="I43" s="220"/>
    </row>
    <row r="44" spans="1:9" ht="100.15" customHeight="1" x14ac:dyDescent="0.25">
      <c r="A44" s="220"/>
      <c r="B44" s="217" t="s">
        <v>777</v>
      </c>
      <c r="C44" s="641"/>
      <c r="D44" s="642"/>
      <c r="E44" s="642"/>
      <c r="F44" s="643"/>
      <c r="G44" s="220"/>
      <c r="H44" s="221" t="s">
        <v>778</v>
      </c>
      <c r="I44" s="220"/>
    </row>
    <row r="45" spans="1:9" ht="30" customHeight="1" x14ac:dyDescent="0.25">
      <c r="A45" s="220"/>
      <c r="B45" s="634" t="s">
        <v>779</v>
      </c>
      <c r="C45" s="635"/>
      <c r="D45" s="635"/>
      <c r="E45" s="635"/>
      <c r="F45" s="636"/>
      <c r="G45" s="220"/>
      <c r="H45" s="220"/>
      <c r="I45" s="220"/>
    </row>
    <row r="46" spans="1:9" ht="100.15" customHeight="1" x14ac:dyDescent="0.25">
      <c r="A46" s="220"/>
      <c r="B46" s="641"/>
      <c r="C46" s="642"/>
      <c r="D46" s="642"/>
      <c r="E46" s="642"/>
      <c r="F46" s="643"/>
      <c r="G46" s="220"/>
      <c r="H46" s="220"/>
      <c r="I46" s="220"/>
    </row>
    <row r="47" spans="1:9" ht="15.75" x14ac:dyDescent="0.25">
      <c r="A47" s="220"/>
      <c r="B47" s="220"/>
      <c r="C47" s="220"/>
      <c r="D47" s="220"/>
      <c r="E47" s="220"/>
      <c r="F47" s="220"/>
      <c r="G47" s="220"/>
      <c r="H47" s="220"/>
      <c r="I47" s="220"/>
    </row>
    <row r="48" spans="1:9" ht="15.75" x14ac:dyDescent="0.25">
      <c r="A48" s="220"/>
      <c r="B48" s="220"/>
      <c r="C48" s="220"/>
      <c r="D48" s="220"/>
      <c r="E48" s="220"/>
      <c r="F48" s="220"/>
      <c r="G48" s="220"/>
      <c r="H48" s="220"/>
      <c r="I48" s="220"/>
    </row>
    <row r="49" spans="1:9" ht="15.75" x14ac:dyDescent="0.25">
      <c r="A49" s="220"/>
      <c r="B49" s="220"/>
      <c r="C49" s="220"/>
      <c r="D49" s="220"/>
      <c r="E49" s="220"/>
      <c r="F49" s="220"/>
      <c r="G49" s="220"/>
      <c r="H49" s="220"/>
      <c r="I49" s="220"/>
    </row>
    <row r="50" spans="1:9" ht="15.75" x14ac:dyDescent="0.25">
      <c r="A50" s="220"/>
      <c r="B50" s="220"/>
      <c r="C50" s="220"/>
      <c r="D50" s="220"/>
      <c r="E50" s="220"/>
      <c r="F50" s="220"/>
      <c r="G50" s="220"/>
      <c r="H50" s="220"/>
      <c r="I50" s="220"/>
    </row>
    <row r="51" spans="1:9" ht="15.75" x14ac:dyDescent="0.25">
      <c r="A51" s="220"/>
      <c r="B51" s="220"/>
      <c r="C51" s="220"/>
      <c r="D51" s="220"/>
      <c r="E51" s="220"/>
      <c r="F51" s="220"/>
      <c r="G51" s="220"/>
      <c r="H51" s="220"/>
      <c r="I51" s="220"/>
    </row>
    <row r="52" spans="1:9" ht="15.75" customHeight="1" x14ac:dyDescent="0.25">
      <c r="A52" s="220"/>
      <c r="B52" s="220"/>
      <c r="C52" s="220"/>
      <c r="D52" s="220"/>
      <c r="E52" s="220"/>
      <c r="F52" s="220"/>
      <c r="G52" s="220"/>
      <c r="H52" s="665" t="s">
        <v>780</v>
      </c>
      <c r="I52" s="220"/>
    </row>
    <row r="53" spans="1:9" ht="15.75" x14ac:dyDescent="0.25">
      <c r="A53" s="220"/>
      <c r="B53" s="220"/>
      <c r="C53" s="220"/>
      <c r="D53" s="220"/>
      <c r="E53" s="220"/>
      <c r="F53" s="220"/>
      <c r="G53" s="220"/>
      <c r="H53" s="665"/>
      <c r="I53" s="220"/>
    </row>
    <row r="54" spans="1:9" ht="15.75" x14ac:dyDescent="0.25">
      <c r="A54" s="220"/>
      <c r="B54" s="220"/>
      <c r="C54" s="667"/>
      <c r="D54" s="667"/>
      <c r="E54" s="667"/>
      <c r="F54" s="220"/>
      <c r="G54" s="220"/>
      <c r="H54" s="665"/>
      <c r="I54" s="220"/>
    </row>
    <row r="55" spans="1:9" ht="23.45" customHeight="1" x14ac:dyDescent="0.25">
      <c r="A55" s="220"/>
      <c r="B55" s="220"/>
      <c r="C55" s="666" t="s">
        <v>781</v>
      </c>
      <c r="D55" s="666"/>
      <c r="E55" s="666"/>
      <c r="F55" s="220"/>
      <c r="G55" s="220"/>
      <c r="H55" s="220"/>
      <c r="I55" s="220"/>
    </row>
    <row r="56" spans="1:9" ht="15.75" x14ac:dyDescent="0.25">
      <c r="A56" s="220"/>
      <c r="B56" s="220"/>
      <c r="C56" s="220"/>
      <c r="D56" s="220"/>
      <c r="E56" s="220"/>
      <c r="F56" s="220"/>
      <c r="G56" s="220"/>
      <c r="H56" s="220"/>
      <c r="I56" s="220"/>
    </row>
    <row r="57" spans="1:9" ht="15.75" x14ac:dyDescent="0.25">
      <c r="A57" s="220"/>
      <c r="B57" s="220"/>
      <c r="C57" s="220"/>
      <c r="D57" s="220"/>
      <c r="E57" s="220"/>
      <c r="F57" s="220"/>
      <c r="G57" s="220"/>
      <c r="H57" s="220"/>
      <c r="I57" s="220"/>
    </row>
    <row r="58" spans="1:9" ht="15.75" x14ac:dyDescent="0.25">
      <c r="A58" s="220"/>
      <c r="B58" s="220"/>
      <c r="C58" s="220"/>
      <c r="D58" s="220"/>
      <c r="E58" s="220"/>
      <c r="F58" s="220"/>
      <c r="G58" s="220"/>
      <c r="H58" s="220"/>
      <c r="I58" s="220"/>
    </row>
    <row r="59" spans="1:9" ht="15.75" hidden="1" customHeight="1" x14ac:dyDescent="0.25"/>
  </sheetData>
  <mergeCells count="73">
    <mergeCell ref="C55:E55"/>
    <mergeCell ref="B41:B42"/>
    <mergeCell ref="C41:D41"/>
    <mergeCell ref="E41:F41"/>
    <mergeCell ref="H41:H42"/>
    <mergeCell ref="C42:D42"/>
    <mergeCell ref="E42:F42"/>
    <mergeCell ref="B43:F43"/>
    <mergeCell ref="C44:F44"/>
    <mergeCell ref="B45:F45"/>
    <mergeCell ref="B46:F46"/>
    <mergeCell ref="H52:H54"/>
    <mergeCell ref="C54:E54"/>
    <mergeCell ref="B39:B40"/>
    <mergeCell ref="C39:D39"/>
    <mergeCell ref="E39:F39"/>
    <mergeCell ref="H39:H40"/>
    <mergeCell ref="C40:D40"/>
    <mergeCell ref="E40:F40"/>
    <mergeCell ref="B37:B38"/>
    <mergeCell ref="C37:D37"/>
    <mergeCell ref="E37:F37"/>
    <mergeCell ref="H37:H38"/>
    <mergeCell ref="C38:D38"/>
    <mergeCell ref="E38:F38"/>
    <mergeCell ref="B35:B36"/>
    <mergeCell ref="C35:D35"/>
    <mergeCell ref="E35:F35"/>
    <mergeCell ref="H35:H36"/>
    <mergeCell ref="C36:D36"/>
    <mergeCell ref="E36:F36"/>
    <mergeCell ref="H33:H34"/>
    <mergeCell ref="C34:D34"/>
    <mergeCell ref="E34:F34"/>
    <mergeCell ref="H26:H27"/>
    <mergeCell ref="E27:F27"/>
    <mergeCell ref="C28:F28"/>
    <mergeCell ref="C31:F31"/>
    <mergeCell ref="B32:F32"/>
    <mergeCell ref="B33:B34"/>
    <mergeCell ref="C33:D33"/>
    <mergeCell ref="E33:F33"/>
    <mergeCell ref="B29:B30"/>
    <mergeCell ref="C29:D29"/>
    <mergeCell ref="E29:F29"/>
    <mergeCell ref="H29:H30"/>
    <mergeCell ref="C30:D30"/>
    <mergeCell ref="E30:F30"/>
    <mergeCell ref="B26:B27"/>
    <mergeCell ref="E26:F26"/>
    <mergeCell ref="C15:F15"/>
    <mergeCell ref="C16:F16"/>
    <mergeCell ref="C17:F17"/>
    <mergeCell ref="C18:F18"/>
    <mergeCell ref="C19:F19"/>
    <mergeCell ref="C20:F20"/>
    <mergeCell ref="C21:F21"/>
    <mergeCell ref="C22:F22"/>
    <mergeCell ref="C23:F23"/>
    <mergeCell ref="C24:F24"/>
    <mergeCell ref="B25:F25"/>
    <mergeCell ref="B14:F14"/>
    <mergeCell ref="B2:F2"/>
    <mergeCell ref="B3:F3"/>
    <mergeCell ref="B4:F4"/>
    <mergeCell ref="B5:F5"/>
    <mergeCell ref="B7:F7"/>
    <mergeCell ref="C8:F8"/>
    <mergeCell ref="B9:F9"/>
    <mergeCell ref="C10:F10"/>
    <mergeCell ref="C11:F11"/>
    <mergeCell ref="C12:F12"/>
    <mergeCell ref="C13:F13"/>
  </mergeCells>
  <pageMargins left="0.7" right="0.7" top="0.75" bottom="0.75" header="0.3" footer="0.3"/>
  <pageSetup scale="50" orientation="portrait" horizontalDpi="4294967295" verticalDpi="4294967295"/>
  <rowBreaks count="1" manualBreakCount="1">
    <brk id="31" max="6" man="1"/>
  </rowBreaks>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4F355619-B52A-4605-967E-28633A35D77D}">
          <x14:formula1>
            <xm:f>'Conf.'!$BA$4:$BA$1048576</xm:f>
          </x14:formula1>
          <xm:sqref>B5:F5</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6465-FEC7-4398-9F0F-16AAE79D8953}">
  <sheetPr>
    <tabColor rgb="FF00B050"/>
  </sheetPr>
  <dimension ref="A1:I59"/>
  <sheetViews>
    <sheetView showGridLines="0" zoomScale="90" zoomScaleNormal="90" workbookViewId="0"/>
  </sheetViews>
  <sheetFormatPr baseColWidth="10" defaultColWidth="0" defaultRowHeight="0" customHeight="1" zeroHeight="1" x14ac:dyDescent="0.25"/>
  <cols>
    <col min="1" max="1" width="2.7109375" style="37" customWidth="1"/>
    <col min="2" max="2" width="50.7109375" style="37" customWidth="1"/>
    <col min="3" max="6" width="30.7109375" style="37" customWidth="1"/>
    <col min="7" max="7" width="2.7109375" style="37" customWidth="1"/>
    <col min="8" max="8" width="100.7109375" style="37" customWidth="1"/>
    <col min="9" max="9" width="2.7109375" style="37" customWidth="1"/>
    <col min="10" max="16384" width="11.5703125" style="37" hidden="1"/>
  </cols>
  <sheetData>
    <row r="1" spans="1:9" ht="15.75" x14ac:dyDescent="0.25">
      <c r="A1" s="220"/>
      <c r="B1" s="220"/>
      <c r="C1" s="220"/>
      <c r="D1" s="220"/>
      <c r="E1" s="220"/>
      <c r="F1" s="220"/>
      <c r="G1" s="220"/>
      <c r="H1" s="220"/>
      <c r="I1" s="220"/>
    </row>
    <row r="2" spans="1:9" ht="30" customHeight="1" x14ac:dyDescent="0.25">
      <c r="A2" s="220"/>
      <c r="B2" s="637" t="s">
        <v>1072</v>
      </c>
      <c r="C2" s="637"/>
      <c r="D2" s="637"/>
      <c r="E2" s="637"/>
      <c r="F2" s="637"/>
      <c r="G2" s="220"/>
      <c r="H2" s="215" t="s">
        <v>1073</v>
      </c>
      <c r="I2" s="220"/>
    </row>
    <row r="3" spans="1:9" ht="22.15" customHeight="1" x14ac:dyDescent="0.25">
      <c r="A3" s="220"/>
      <c r="B3" s="638" t="s">
        <v>700</v>
      </c>
      <c r="C3" s="638"/>
      <c r="D3" s="638"/>
      <c r="E3" s="638"/>
      <c r="F3" s="638"/>
      <c r="G3" s="220"/>
      <c r="H3" s="220"/>
      <c r="I3" s="220"/>
    </row>
    <row r="4" spans="1:9" ht="24.6" customHeight="1" x14ac:dyDescent="0.25">
      <c r="A4" s="220"/>
      <c r="B4" s="565" t="str">
        <f>'Conf.'!$AZ$4</f>
        <v>45 - Prevención y atención del embarazo adolescente y las uniones tempranas</v>
      </c>
      <c r="C4" s="565"/>
      <c r="D4" s="565"/>
      <c r="E4" s="565"/>
      <c r="F4" s="565"/>
      <c r="G4" s="220"/>
      <c r="H4" s="221" t="s">
        <v>701</v>
      </c>
      <c r="I4" s="220"/>
    </row>
    <row r="5" spans="1:9" ht="24.6" customHeight="1" x14ac:dyDescent="0.25">
      <c r="A5" s="220"/>
      <c r="B5" s="639" t="s">
        <v>1181</v>
      </c>
      <c r="C5" s="639"/>
      <c r="D5" s="639"/>
      <c r="E5" s="639"/>
      <c r="F5" s="639"/>
      <c r="G5" s="220"/>
      <c r="H5" s="221" t="s">
        <v>1075</v>
      </c>
      <c r="I5" s="220"/>
    </row>
    <row r="6" spans="1:9" ht="6" customHeight="1" x14ac:dyDescent="0.25"/>
    <row r="7" spans="1:9" ht="30" customHeight="1" x14ac:dyDescent="0.25">
      <c r="A7" s="220"/>
      <c r="B7" s="634" t="s">
        <v>1076</v>
      </c>
      <c r="C7" s="635"/>
      <c r="D7" s="635"/>
      <c r="E7" s="635"/>
      <c r="F7" s="636"/>
      <c r="G7" s="220"/>
      <c r="H7" s="216" t="s">
        <v>1</v>
      </c>
      <c r="I7" s="220"/>
    </row>
    <row r="8" spans="1:9" ht="69" customHeight="1" x14ac:dyDescent="0.25">
      <c r="A8" s="220"/>
      <c r="B8" s="217" t="s">
        <v>1077</v>
      </c>
      <c r="C8" s="640" t="s">
        <v>1182</v>
      </c>
      <c r="D8" s="640"/>
      <c r="E8" s="640"/>
      <c r="F8" s="640"/>
      <c r="G8" s="220"/>
      <c r="H8" s="221" t="s">
        <v>1079</v>
      </c>
      <c r="I8" s="220"/>
    </row>
    <row r="9" spans="1:9" ht="30" customHeight="1" x14ac:dyDescent="0.25">
      <c r="A9" s="220"/>
      <c r="B9" s="634" t="s">
        <v>702</v>
      </c>
      <c r="C9" s="635"/>
      <c r="D9" s="635"/>
      <c r="E9" s="635"/>
      <c r="F9" s="636"/>
      <c r="G9" s="220"/>
      <c r="H9" s="216" t="s">
        <v>1</v>
      </c>
      <c r="I9" s="220"/>
    </row>
    <row r="10" spans="1:9" ht="49.9" customHeight="1" x14ac:dyDescent="0.25">
      <c r="A10" s="220"/>
      <c r="B10" s="218" t="s">
        <v>703</v>
      </c>
      <c r="C10" s="641" t="s">
        <v>1145</v>
      </c>
      <c r="D10" s="642"/>
      <c r="E10" s="642"/>
      <c r="F10" s="643"/>
      <c r="G10" s="220"/>
      <c r="H10" s="221" t="s">
        <v>705</v>
      </c>
      <c r="I10" s="220"/>
    </row>
    <row r="11" spans="1:9" ht="50.1" customHeight="1" x14ac:dyDescent="0.25">
      <c r="A11" s="220"/>
      <c r="B11" s="217" t="s">
        <v>706</v>
      </c>
      <c r="C11" s="640" t="s">
        <v>1146</v>
      </c>
      <c r="D11" s="640"/>
      <c r="E11" s="640"/>
      <c r="F11" s="640"/>
      <c r="G11" s="220"/>
      <c r="H11" s="221" t="s">
        <v>708</v>
      </c>
      <c r="I11" s="220"/>
    </row>
    <row r="12" spans="1:9" ht="49.9" customHeight="1" x14ac:dyDescent="0.25">
      <c r="A12" s="220"/>
      <c r="B12" s="217" t="s">
        <v>709</v>
      </c>
      <c r="C12" s="644" t="s">
        <v>172</v>
      </c>
      <c r="D12" s="645"/>
      <c r="E12" s="645"/>
      <c r="F12" s="646"/>
      <c r="G12" s="220"/>
      <c r="H12" s="221" t="s">
        <v>711</v>
      </c>
      <c r="I12" s="220"/>
    </row>
    <row r="13" spans="1:9" ht="49.9" customHeight="1" x14ac:dyDescent="0.25">
      <c r="A13" s="220"/>
      <c r="B13" s="218" t="s">
        <v>712</v>
      </c>
      <c r="C13" s="644" t="s">
        <v>1147</v>
      </c>
      <c r="D13" s="645"/>
      <c r="E13" s="645"/>
      <c r="F13" s="646"/>
      <c r="G13" s="220"/>
      <c r="H13" s="221" t="s">
        <v>714</v>
      </c>
      <c r="I13" s="220"/>
    </row>
    <row r="14" spans="1:9" ht="30" customHeight="1" x14ac:dyDescent="0.25">
      <c r="A14" s="220"/>
      <c r="B14" s="634" t="s">
        <v>715</v>
      </c>
      <c r="C14" s="635"/>
      <c r="D14" s="635"/>
      <c r="E14" s="635"/>
      <c r="F14" s="636"/>
      <c r="G14" s="220"/>
      <c r="H14" s="220"/>
      <c r="I14" s="220"/>
    </row>
    <row r="15" spans="1:9" ht="49.9" customHeight="1" x14ac:dyDescent="0.25">
      <c r="A15" s="220"/>
      <c r="B15" s="217" t="s">
        <v>716</v>
      </c>
      <c r="C15" s="651" t="s">
        <v>978</v>
      </c>
      <c r="D15" s="652"/>
      <c r="E15" s="652"/>
      <c r="F15" s="652"/>
      <c r="G15" s="220"/>
      <c r="H15" s="221" t="s">
        <v>717</v>
      </c>
      <c r="I15" s="220"/>
    </row>
    <row r="16" spans="1:9" ht="49.9" customHeight="1" x14ac:dyDescent="0.25">
      <c r="A16" s="220"/>
      <c r="B16" s="217" t="s">
        <v>718</v>
      </c>
      <c r="C16" s="640" t="s">
        <v>1183</v>
      </c>
      <c r="D16" s="640"/>
      <c r="E16" s="640"/>
      <c r="F16" s="640"/>
      <c r="G16" s="220"/>
      <c r="H16" s="221" t="s">
        <v>720</v>
      </c>
      <c r="I16" s="220"/>
    </row>
    <row r="17" spans="1:9" ht="49.9" customHeight="1" x14ac:dyDescent="0.25">
      <c r="A17" s="220"/>
      <c r="B17" s="217" t="s">
        <v>721</v>
      </c>
      <c r="C17" s="653" t="s">
        <v>1184</v>
      </c>
      <c r="D17" s="653"/>
      <c r="E17" s="653"/>
      <c r="F17" s="653"/>
      <c r="G17" s="220"/>
      <c r="H17" s="221" t="s">
        <v>723</v>
      </c>
      <c r="I17" s="220"/>
    </row>
    <row r="18" spans="1:9" ht="49.9" customHeight="1" x14ac:dyDescent="0.25">
      <c r="A18" s="220"/>
      <c r="B18" s="217" t="s">
        <v>724</v>
      </c>
      <c r="C18" s="653" t="s">
        <v>1185</v>
      </c>
      <c r="D18" s="653"/>
      <c r="E18" s="653"/>
      <c r="F18" s="653"/>
      <c r="G18" s="220"/>
      <c r="H18" s="221" t="s">
        <v>726</v>
      </c>
      <c r="I18" s="220"/>
    </row>
    <row r="19" spans="1:9" ht="49.9" customHeight="1" x14ac:dyDescent="0.25">
      <c r="A19" s="220"/>
      <c r="B19" s="217" t="s">
        <v>727</v>
      </c>
      <c r="C19" s="654" t="s">
        <v>895</v>
      </c>
      <c r="D19" s="654"/>
      <c r="E19" s="654"/>
      <c r="F19" s="654"/>
      <c r="G19" s="220"/>
      <c r="H19" s="221" t="s">
        <v>729</v>
      </c>
      <c r="I19" s="220"/>
    </row>
    <row r="20" spans="1:9" ht="49.9" customHeight="1" x14ac:dyDescent="0.25">
      <c r="A20" s="220"/>
      <c r="B20" s="217" t="s">
        <v>730</v>
      </c>
      <c r="C20" s="654" t="s">
        <v>731</v>
      </c>
      <c r="D20" s="654"/>
      <c r="E20" s="654"/>
      <c r="F20" s="654"/>
      <c r="G20" s="220"/>
      <c r="H20" s="221" t="s">
        <v>732</v>
      </c>
      <c r="I20" s="220"/>
    </row>
    <row r="21" spans="1:9" ht="49.9" customHeight="1" x14ac:dyDescent="0.25">
      <c r="A21" s="220"/>
      <c r="B21" s="217" t="s">
        <v>733</v>
      </c>
      <c r="C21" s="654" t="s">
        <v>1186</v>
      </c>
      <c r="D21" s="654"/>
      <c r="E21" s="654"/>
      <c r="F21" s="654"/>
      <c r="G21" s="220"/>
      <c r="H21" s="221" t="s">
        <v>735</v>
      </c>
      <c r="I21" s="220"/>
    </row>
    <row r="22" spans="1:9" ht="49.9" customHeight="1" x14ac:dyDescent="0.25">
      <c r="A22" s="220"/>
      <c r="B22" s="217" t="s">
        <v>736</v>
      </c>
      <c r="C22" s="654" t="s">
        <v>1187</v>
      </c>
      <c r="D22" s="654"/>
      <c r="E22" s="654"/>
      <c r="F22" s="654"/>
      <c r="G22" s="220"/>
      <c r="H22" s="221" t="s">
        <v>738</v>
      </c>
      <c r="I22" s="220"/>
    </row>
    <row r="23" spans="1:9" ht="49.9" customHeight="1" x14ac:dyDescent="0.25">
      <c r="A23" s="220"/>
      <c r="B23" s="217" t="s">
        <v>739</v>
      </c>
      <c r="C23" s="654" t="s">
        <v>804</v>
      </c>
      <c r="D23" s="654"/>
      <c r="E23" s="654"/>
      <c r="F23" s="654"/>
      <c r="G23" s="220"/>
      <c r="H23" s="221" t="s">
        <v>741</v>
      </c>
      <c r="I23" s="220"/>
    </row>
    <row r="24" spans="1:9" ht="49.9" customHeight="1" x14ac:dyDescent="0.25">
      <c r="A24" s="220"/>
      <c r="B24" s="217" t="s">
        <v>742</v>
      </c>
      <c r="C24" s="575" t="s">
        <v>805</v>
      </c>
      <c r="D24" s="575"/>
      <c r="E24" s="575"/>
      <c r="F24" s="575"/>
      <c r="G24" s="220"/>
      <c r="H24" s="221" t="s">
        <v>1088</v>
      </c>
      <c r="I24" s="220"/>
    </row>
    <row r="25" spans="1:9" ht="30" customHeight="1" x14ac:dyDescent="0.25">
      <c r="A25" s="220"/>
      <c r="B25" s="634" t="s">
        <v>745</v>
      </c>
      <c r="C25" s="635"/>
      <c r="D25" s="635"/>
      <c r="E25" s="635"/>
      <c r="F25" s="636"/>
      <c r="G25" s="220"/>
      <c r="H25" s="220"/>
      <c r="I25" s="220"/>
    </row>
    <row r="26" spans="1:9" ht="30" customHeight="1" x14ac:dyDescent="0.25">
      <c r="A26" s="220"/>
      <c r="B26" s="647" t="s">
        <v>746</v>
      </c>
      <c r="C26" s="214" t="s">
        <v>747</v>
      </c>
      <c r="D26" s="214" t="s">
        <v>748</v>
      </c>
      <c r="E26" s="649" t="s">
        <v>749</v>
      </c>
      <c r="F26" s="650"/>
      <c r="G26" s="220"/>
      <c r="H26" s="655" t="s">
        <v>750</v>
      </c>
      <c r="I26" s="220"/>
    </row>
    <row r="27" spans="1:9" ht="49.9" customHeight="1" x14ac:dyDescent="0.25">
      <c r="A27" s="220"/>
      <c r="B27" s="648"/>
      <c r="C27" s="224" t="s">
        <v>139</v>
      </c>
      <c r="D27" s="223" t="s">
        <v>139</v>
      </c>
      <c r="E27" s="658" t="s">
        <v>139</v>
      </c>
      <c r="F27" s="659"/>
      <c r="G27" s="220"/>
      <c r="H27" s="656"/>
      <c r="I27" s="220"/>
    </row>
    <row r="28" spans="1:9" ht="49.9" customHeight="1" x14ac:dyDescent="0.25">
      <c r="A28" s="220"/>
      <c r="B28" s="217" t="s">
        <v>752</v>
      </c>
      <c r="C28" s="658" t="s">
        <v>1090</v>
      </c>
      <c r="D28" s="660"/>
      <c r="E28" s="660"/>
      <c r="F28" s="659"/>
      <c r="G28" s="220"/>
      <c r="H28" s="221" t="s">
        <v>754</v>
      </c>
      <c r="I28" s="220"/>
    </row>
    <row r="29" spans="1:9" ht="30" customHeight="1" x14ac:dyDescent="0.25">
      <c r="A29" s="220"/>
      <c r="B29" s="647" t="s">
        <v>755</v>
      </c>
      <c r="C29" s="649" t="s">
        <v>747</v>
      </c>
      <c r="D29" s="650"/>
      <c r="E29" s="649" t="s">
        <v>748</v>
      </c>
      <c r="F29" s="650"/>
      <c r="G29" s="220"/>
      <c r="H29" s="655" t="s">
        <v>756</v>
      </c>
      <c r="I29" s="220"/>
    </row>
    <row r="30" spans="1:9" ht="49.9" customHeight="1" x14ac:dyDescent="0.25">
      <c r="A30" s="220"/>
      <c r="B30" s="648"/>
      <c r="C30" s="685">
        <v>55000</v>
      </c>
      <c r="D30" s="686"/>
      <c r="E30" s="658">
        <v>2028</v>
      </c>
      <c r="F30" s="659"/>
      <c r="G30" s="220"/>
      <c r="H30" s="656"/>
      <c r="I30" s="220"/>
    </row>
    <row r="31" spans="1:9" ht="63" customHeight="1" x14ac:dyDescent="0.25">
      <c r="A31" s="220"/>
      <c r="B31" s="217" t="s">
        <v>1091</v>
      </c>
      <c r="C31" s="657" t="s">
        <v>1092</v>
      </c>
      <c r="D31" s="657"/>
      <c r="E31" s="657"/>
      <c r="F31" s="657"/>
      <c r="G31" s="220"/>
      <c r="H31" s="221" t="s">
        <v>1093</v>
      </c>
      <c r="I31" s="220"/>
    </row>
    <row r="32" spans="1:9" ht="30" customHeight="1" x14ac:dyDescent="0.25">
      <c r="A32" s="220"/>
      <c r="B32" s="634" t="s">
        <v>757</v>
      </c>
      <c r="C32" s="635"/>
      <c r="D32" s="635"/>
      <c r="E32" s="635"/>
      <c r="F32" s="635"/>
      <c r="G32" s="220"/>
      <c r="H32" s="220"/>
      <c r="I32" s="220"/>
    </row>
    <row r="33" spans="1:9" ht="30" customHeight="1" x14ac:dyDescent="0.25">
      <c r="A33" s="220"/>
      <c r="B33" s="661" t="s">
        <v>758</v>
      </c>
      <c r="C33" s="662" t="s">
        <v>759</v>
      </c>
      <c r="D33" s="662"/>
      <c r="E33" s="662" t="s">
        <v>760</v>
      </c>
      <c r="F33" s="662"/>
      <c r="G33" s="220"/>
      <c r="H33" s="655" t="s">
        <v>761</v>
      </c>
      <c r="I33" s="220"/>
    </row>
    <row r="34" spans="1:9" ht="49.9" customHeight="1" x14ac:dyDescent="0.25">
      <c r="A34" s="220"/>
      <c r="B34" s="661"/>
      <c r="C34" s="657" t="s">
        <v>1188</v>
      </c>
      <c r="D34" s="657"/>
      <c r="E34" s="657"/>
      <c r="F34" s="657"/>
      <c r="G34" s="220"/>
      <c r="H34" s="656"/>
      <c r="I34" s="220"/>
    </row>
    <row r="35" spans="1:9" ht="30" customHeight="1" x14ac:dyDescent="0.25">
      <c r="A35" s="220"/>
      <c r="B35" s="661" t="s">
        <v>764</v>
      </c>
      <c r="C35" s="662" t="s">
        <v>759</v>
      </c>
      <c r="D35" s="662"/>
      <c r="E35" s="662" t="s">
        <v>760</v>
      </c>
      <c r="F35" s="662"/>
      <c r="G35" s="220"/>
      <c r="H35" s="655" t="s">
        <v>765</v>
      </c>
      <c r="I35" s="220"/>
    </row>
    <row r="36" spans="1:9" ht="50.1" customHeight="1" x14ac:dyDescent="0.25">
      <c r="A36" s="220"/>
      <c r="B36" s="661"/>
      <c r="C36" s="657" t="s">
        <v>1189</v>
      </c>
      <c r="D36" s="657"/>
      <c r="E36" s="657"/>
      <c r="F36" s="657"/>
      <c r="G36" s="220"/>
      <c r="H36" s="656"/>
      <c r="I36" s="220"/>
    </row>
    <row r="37" spans="1:9" ht="30" customHeight="1" x14ac:dyDescent="0.25">
      <c r="A37" s="220"/>
      <c r="B37" s="661" t="s">
        <v>768</v>
      </c>
      <c r="C37" s="662" t="s">
        <v>759</v>
      </c>
      <c r="D37" s="662"/>
      <c r="E37" s="662" t="s">
        <v>760</v>
      </c>
      <c r="F37" s="662"/>
      <c r="G37" s="220"/>
      <c r="H37" s="655" t="s">
        <v>769</v>
      </c>
      <c r="I37" s="220"/>
    </row>
    <row r="38" spans="1:9" ht="49.9" customHeight="1" x14ac:dyDescent="0.25">
      <c r="A38" s="220"/>
      <c r="B38" s="661"/>
      <c r="C38" s="657" t="s">
        <v>1154</v>
      </c>
      <c r="D38" s="657"/>
      <c r="E38" s="657"/>
      <c r="F38" s="657"/>
      <c r="G38" s="220"/>
      <c r="H38" s="656"/>
      <c r="I38" s="220"/>
    </row>
    <row r="39" spans="1:9" ht="30" customHeight="1" x14ac:dyDescent="0.25">
      <c r="A39" s="220"/>
      <c r="B39" s="661" t="s">
        <v>772</v>
      </c>
      <c r="C39" s="662" t="s">
        <v>759</v>
      </c>
      <c r="D39" s="662"/>
      <c r="E39" s="662" t="s">
        <v>760</v>
      </c>
      <c r="F39" s="662"/>
      <c r="G39" s="220"/>
      <c r="H39" s="655" t="s">
        <v>773</v>
      </c>
      <c r="I39" s="220"/>
    </row>
    <row r="40" spans="1:9" ht="49.9" customHeight="1" x14ac:dyDescent="0.25">
      <c r="A40" s="220"/>
      <c r="B40" s="661"/>
      <c r="C40" s="657" t="s">
        <v>1157</v>
      </c>
      <c r="D40" s="657"/>
      <c r="E40" s="657"/>
      <c r="F40" s="657"/>
      <c r="G40" s="220"/>
      <c r="H40" s="656"/>
      <c r="I40" s="220"/>
    </row>
    <row r="41" spans="1:9" ht="30" customHeight="1" x14ac:dyDescent="0.25">
      <c r="A41" s="220"/>
      <c r="B41" s="661" t="s">
        <v>774</v>
      </c>
      <c r="C41" s="662" t="s">
        <v>759</v>
      </c>
      <c r="D41" s="662"/>
      <c r="E41" s="662" t="s">
        <v>760</v>
      </c>
      <c r="F41" s="662"/>
      <c r="G41" s="220"/>
      <c r="H41" s="655" t="s">
        <v>775</v>
      </c>
      <c r="I41" s="220"/>
    </row>
    <row r="42" spans="1:9" ht="49.9" customHeight="1" x14ac:dyDescent="0.25">
      <c r="A42" s="220"/>
      <c r="B42" s="661"/>
      <c r="C42" s="657" t="s">
        <v>805</v>
      </c>
      <c r="D42" s="657"/>
      <c r="E42" s="657"/>
      <c r="F42" s="657"/>
      <c r="G42" s="220"/>
      <c r="H42" s="656"/>
      <c r="I42" s="220"/>
    </row>
    <row r="43" spans="1:9" ht="30" customHeight="1" x14ac:dyDescent="0.25">
      <c r="A43" s="220"/>
      <c r="B43" s="668" t="s">
        <v>776</v>
      </c>
      <c r="C43" s="668"/>
      <c r="D43" s="668"/>
      <c r="E43" s="668"/>
      <c r="F43" s="668"/>
      <c r="G43" s="220"/>
      <c r="H43" s="220"/>
      <c r="I43" s="220"/>
    </row>
    <row r="44" spans="1:9" ht="100.15" customHeight="1" x14ac:dyDescent="0.25">
      <c r="A44" s="220"/>
      <c r="B44" s="217" t="s">
        <v>777</v>
      </c>
      <c r="C44" s="654"/>
      <c r="D44" s="654"/>
      <c r="E44" s="654"/>
      <c r="F44" s="654"/>
      <c r="G44" s="220"/>
      <c r="H44" s="221" t="s">
        <v>778</v>
      </c>
      <c r="I44" s="220"/>
    </row>
    <row r="45" spans="1:9" ht="30" customHeight="1" x14ac:dyDescent="0.25">
      <c r="A45" s="220"/>
      <c r="B45" s="668" t="s">
        <v>779</v>
      </c>
      <c r="C45" s="668"/>
      <c r="D45" s="668"/>
      <c r="E45" s="668"/>
      <c r="F45" s="668"/>
      <c r="G45" s="220"/>
      <c r="H45" s="220"/>
      <c r="I45" s="220"/>
    </row>
    <row r="46" spans="1:9" ht="100.15" customHeight="1" x14ac:dyDescent="0.25">
      <c r="A46" s="220"/>
      <c r="B46" s="654"/>
      <c r="C46" s="654"/>
      <c r="D46" s="654"/>
      <c r="E46" s="654"/>
      <c r="F46" s="654"/>
      <c r="G46" s="220"/>
      <c r="H46" s="220"/>
      <c r="I46" s="220"/>
    </row>
    <row r="47" spans="1:9" ht="15.75" x14ac:dyDescent="0.25">
      <c r="A47" s="220"/>
      <c r="B47" s="220"/>
      <c r="C47" s="220"/>
      <c r="D47" s="220"/>
      <c r="E47" s="220"/>
      <c r="F47" s="220"/>
      <c r="G47" s="220"/>
      <c r="H47" s="220"/>
      <c r="I47" s="220"/>
    </row>
    <row r="48" spans="1:9" ht="15.75" x14ac:dyDescent="0.25">
      <c r="A48" s="220"/>
      <c r="B48" s="220"/>
      <c r="C48" s="220"/>
      <c r="D48" s="220"/>
      <c r="E48" s="220"/>
      <c r="F48" s="220"/>
      <c r="G48" s="220"/>
      <c r="H48" s="220"/>
      <c r="I48" s="220"/>
    </row>
    <row r="49" spans="1:9" ht="15.75" x14ac:dyDescent="0.25">
      <c r="A49" s="220"/>
      <c r="B49" s="220"/>
      <c r="C49" s="220"/>
      <c r="D49" s="220"/>
      <c r="E49" s="220"/>
      <c r="F49" s="220"/>
      <c r="G49" s="220"/>
      <c r="H49" s="220"/>
      <c r="I49" s="220"/>
    </row>
    <row r="50" spans="1:9" ht="15.75" x14ac:dyDescent="0.25">
      <c r="A50" s="220"/>
      <c r="B50" s="220"/>
      <c r="C50" s="220"/>
      <c r="D50" s="220"/>
      <c r="E50" s="220"/>
      <c r="F50" s="220"/>
      <c r="G50" s="220"/>
      <c r="H50" s="220"/>
      <c r="I50" s="220"/>
    </row>
    <row r="51" spans="1:9" ht="15.75" x14ac:dyDescent="0.25">
      <c r="A51" s="220"/>
      <c r="B51" s="220"/>
      <c r="C51" s="220"/>
      <c r="D51" s="220"/>
      <c r="E51" s="220"/>
      <c r="F51" s="220"/>
      <c r="G51" s="220"/>
      <c r="H51" s="220"/>
      <c r="I51" s="220"/>
    </row>
    <row r="52" spans="1:9" ht="15.75" x14ac:dyDescent="0.25">
      <c r="A52" s="220"/>
      <c r="B52" s="220"/>
      <c r="C52" s="220"/>
      <c r="D52" s="220"/>
      <c r="E52" s="220"/>
      <c r="F52" s="220"/>
      <c r="G52" s="220"/>
      <c r="H52" s="665" t="s">
        <v>780</v>
      </c>
      <c r="I52" s="220"/>
    </row>
    <row r="53" spans="1:9" ht="15.75" x14ac:dyDescent="0.25">
      <c r="A53" s="220"/>
      <c r="B53" s="220"/>
      <c r="C53" s="220"/>
      <c r="D53" s="220"/>
      <c r="E53" s="220"/>
      <c r="F53" s="220"/>
      <c r="G53" s="220"/>
      <c r="H53" s="665"/>
      <c r="I53" s="220"/>
    </row>
    <row r="54" spans="1:9" ht="15.75" x14ac:dyDescent="0.25">
      <c r="A54" s="220"/>
      <c r="B54" s="220"/>
      <c r="C54" s="667"/>
      <c r="D54" s="667"/>
      <c r="E54" s="667"/>
      <c r="F54" s="220"/>
      <c r="G54" s="220"/>
      <c r="H54" s="665"/>
      <c r="I54" s="220"/>
    </row>
    <row r="55" spans="1:9" ht="23.45" customHeight="1" x14ac:dyDescent="0.25">
      <c r="A55" s="220"/>
      <c r="B55" s="220"/>
      <c r="C55" s="666" t="s">
        <v>781</v>
      </c>
      <c r="D55" s="666"/>
      <c r="E55" s="666"/>
      <c r="F55" s="220"/>
      <c r="G55" s="220"/>
      <c r="H55" s="220"/>
      <c r="I55" s="220"/>
    </row>
    <row r="56" spans="1:9" ht="15.75" x14ac:dyDescent="0.25">
      <c r="A56" s="220"/>
      <c r="B56" s="220"/>
      <c r="C56" s="220"/>
      <c r="D56" s="220"/>
      <c r="E56" s="220"/>
      <c r="F56" s="220"/>
      <c r="G56" s="220"/>
      <c r="H56" s="220"/>
      <c r="I56" s="220"/>
    </row>
    <row r="57" spans="1:9" ht="15.75" x14ac:dyDescent="0.25">
      <c r="A57" s="220"/>
      <c r="B57" s="220"/>
      <c r="C57" s="220"/>
      <c r="D57" s="220"/>
      <c r="E57" s="220"/>
      <c r="F57" s="220"/>
      <c r="G57" s="220"/>
      <c r="H57" s="220"/>
      <c r="I57" s="220"/>
    </row>
    <row r="58" spans="1:9" ht="15.75" x14ac:dyDescent="0.25">
      <c r="A58" s="220"/>
      <c r="B58" s="220"/>
      <c r="C58" s="220"/>
      <c r="D58" s="220"/>
      <c r="E58" s="220"/>
      <c r="F58" s="220"/>
      <c r="G58" s="220"/>
      <c r="H58" s="220"/>
      <c r="I58" s="220"/>
    </row>
    <row r="59" spans="1:9" ht="15.75" hidden="1" x14ac:dyDescent="0.25"/>
  </sheetData>
  <mergeCells count="73">
    <mergeCell ref="B14:F14"/>
    <mergeCell ref="B2:F2"/>
    <mergeCell ref="B3:F3"/>
    <mergeCell ref="B4:F4"/>
    <mergeCell ref="B5:F5"/>
    <mergeCell ref="B7:F7"/>
    <mergeCell ref="C8:F8"/>
    <mergeCell ref="B9:F9"/>
    <mergeCell ref="C10:F10"/>
    <mergeCell ref="C11:F11"/>
    <mergeCell ref="C12:F12"/>
    <mergeCell ref="C13:F13"/>
    <mergeCell ref="E30:F30"/>
    <mergeCell ref="B26:B27"/>
    <mergeCell ref="E26:F26"/>
    <mergeCell ref="C15:F15"/>
    <mergeCell ref="C16:F16"/>
    <mergeCell ref="C17:F17"/>
    <mergeCell ref="C18:F18"/>
    <mergeCell ref="C19:F19"/>
    <mergeCell ref="C20:F20"/>
    <mergeCell ref="C21:F21"/>
    <mergeCell ref="C22:F22"/>
    <mergeCell ref="C23:F23"/>
    <mergeCell ref="C24:F24"/>
    <mergeCell ref="B25:F25"/>
    <mergeCell ref="H33:H34"/>
    <mergeCell ref="C34:D34"/>
    <mergeCell ref="E34:F34"/>
    <mergeCell ref="H26:H27"/>
    <mergeCell ref="E27:F27"/>
    <mergeCell ref="C28:F28"/>
    <mergeCell ref="C31:F31"/>
    <mergeCell ref="B32:F32"/>
    <mergeCell ref="B33:B34"/>
    <mergeCell ref="C33:D33"/>
    <mergeCell ref="E33:F33"/>
    <mergeCell ref="B29:B30"/>
    <mergeCell ref="C29:D29"/>
    <mergeCell ref="E29:F29"/>
    <mergeCell ref="H29:H30"/>
    <mergeCell ref="C30:D30"/>
    <mergeCell ref="B35:B36"/>
    <mergeCell ref="C35:D35"/>
    <mergeCell ref="E35:F35"/>
    <mergeCell ref="H35:H36"/>
    <mergeCell ref="C36:D36"/>
    <mergeCell ref="E36:F36"/>
    <mergeCell ref="B37:B38"/>
    <mergeCell ref="C37:D37"/>
    <mergeCell ref="E37:F37"/>
    <mergeCell ref="H37:H38"/>
    <mergeCell ref="C38:D38"/>
    <mergeCell ref="E38:F38"/>
    <mergeCell ref="B39:B40"/>
    <mergeCell ref="C39:D39"/>
    <mergeCell ref="E39:F39"/>
    <mergeCell ref="H39:H40"/>
    <mergeCell ref="C40:D40"/>
    <mergeCell ref="E40:F40"/>
    <mergeCell ref="C55:E55"/>
    <mergeCell ref="B41:B42"/>
    <mergeCell ref="C41:D41"/>
    <mergeCell ref="E41:F41"/>
    <mergeCell ref="H41:H42"/>
    <mergeCell ref="C42:D42"/>
    <mergeCell ref="E42:F42"/>
    <mergeCell ref="B43:F43"/>
    <mergeCell ref="C44:F44"/>
    <mergeCell ref="B45:F45"/>
    <mergeCell ref="B46:F46"/>
    <mergeCell ref="H52:H54"/>
    <mergeCell ref="C54:E54"/>
  </mergeCells>
  <pageMargins left="0.7" right="0.7" top="0.75" bottom="0.75" header="0.3" footer="0.3"/>
  <pageSetup scale="50" orientation="portrait" horizontalDpi="4294967295" verticalDpi="4294967295"/>
  <rowBreaks count="1" manualBreakCount="1">
    <brk id="31" max="6" man="1"/>
  </rowBreaks>
  <extLst>
    <ext xmlns:x14="http://schemas.microsoft.com/office/spreadsheetml/2009/9/main" uri="{CCE6A557-97BC-4b89-ADB6-D9C93CAAB3DF}">
      <x14:dataValidations xmlns:xm="http://schemas.microsoft.com/office/excel/2006/main" count="1">
        <x14:dataValidation type="list" allowBlank="1" showInputMessage="1" showErrorMessage="1" xr:uid="{E4FCF6B5-6548-48CE-9095-EB6FBFE889B5}">
          <x14:formula1>
            <xm:f>'Conf.'!$BA$4:$BA$1048576</xm:f>
          </x14:formula1>
          <xm:sqref>B5:F5</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6ABC5-D094-49E8-9FD7-3D9873C984FF}">
  <sheetPr>
    <tabColor rgb="FF00B050"/>
  </sheetPr>
  <dimension ref="A1:I58"/>
  <sheetViews>
    <sheetView showGridLines="0" zoomScale="90" zoomScaleNormal="90" workbookViewId="0"/>
  </sheetViews>
  <sheetFormatPr baseColWidth="10" defaultColWidth="0" defaultRowHeight="15.75" zeroHeight="1" x14ac:dyDescent="0.25"/>
  <cols>
    <col min="1" max="1" width="2.7109375" style="37" customWidth="1"/>
    <col min="2" max="2" width="50.7109375" style="37" customWidth="1"/>
    <col min="3" max="6" width="30.7109375" style="37" customWidth="1"/>
    <col min="7" max="7" width="2.7109375" style="37" customWidth="1"/>
    <col min="8" max="8" width="100.7109375" style="37" customWidth="1"/>
    <col min="9" max="9" width="2.7109375" style="37" customWidth="1"/>
    <col min="10" max="16384" width="11.5703125" style="37" hidden="1"/>
  </cols>
  <sheetData>
    <row r="1" spans="1:9" x14ac:dyDescent="0.25">
      <c r="A1" s="220"/>
      <c r="B1" s="220"/>
      <c r="C1" s="220"/>
      <c r="D1" s="220"/>
      <c r="E1" s="220"/>
      <c r="F1" s="220"/>
      <c r="G1" s="220"/>
      <c r="H1" s="220"/>
      <c r="I1" s="220"/>
    </row>
    <row r="2" spans="1:9" ht="30" customHeight="1" x14ac:dyDescent="0.25">
      <c r="A2" s="220"/>
      <c r="B2" s="637" t="s">
        <v>1072</v>
      </c>
      <c r="C2" s="637"/>
      <c r="D2" s="637"/>
      <c r="E2" s="637"/>
      <c r="F2" s="637"/>
      <c r="G2" s="220"/>
      <c r="H2" s="215" t="s">
        <v>1073</v>
      </c>
      <c r="I2" s="220"/>
    </row>
    <row r="3" spans="1:9" ht="22.15" customHeight="1" x14ac:dyDescent="0.25">
      <c r="A3" s="220"/>
      <c r="B3" s="638" t="s">
        <v>700</v>
      </c>
      <c r="C3" s="638"/>
      <c r="D3" s="638"/>
      <c r="E3" s="638"/>
      <c r="F3" s="638"/>
      <c r="G3" s="220"/>
      <c r="H3" s="220"/>
      <c r="I3" s="220"/>
    </row>
    <row r="4" spans="1:9" ht="24.6" customHeight="1" x14ac:dyDescent="0.25">
      <c r="A4" s="220"/>
      <c r="B4" s="565" t="str">
        <f>'Conf.'!$AZ$4</f>
        <v>45 - Prevención y atención del embarazo adolescente y las uniones tempranas</v>
      </c>
      <c r="C4" s="565"/>
      <c r="D4" s="565"/>
      <c r="E4" s="565"/>
      <c r="F4" s="565"/>
      <c r="G4" s="220"/>
      <c r="H4" s="221" t="s">
        <v>701</v>
      </c>
      <c r="I4" s="220"/>
    </row>
    <row r="5" spans="1:9" ht="24.6" customHeight="1" x14ac:dyDescent="0.25">
      <c r="A5" s="220"/>
      <c r="B5" s="639" t="s">
        <v>1190</v>
      </c>
      <c r="C5" s="639"/>
      <c r="D5" s="639"/>
      <c r="E5" s="639"/>
      <c r="F5" s="639"/>
      <c r="G5" s="220"/>
      <c r="H5" s="221" t="s">
        <v>1075</v>
      </c>
      <c r="I5" s="220"/>
    </row>
    <row r="6" spans="1:9" ht="6" customHeight="1" x14ac:dyDescent="0.25"/>
    <row r="7" spans="1:9" ht="30" customHeight="1" x14ac:dyDescent="0.25">
      <c r="A7" s="220"/>
      <c r="B7" s="634" t="s">
        <v>1076</v>
      </c>
      <c r="C7" s="635"/>
      <c r="D7" s="635"/>
      <c r="E7" s="635"/>
      <c r="F7" s="636"/>
      <c r="G7" s="220"/>
      <c r="H7" s="216" t="s">
        <v>1</v>
      </c>
      <c r="I7" s="220"/>
    </row>
    <row r="8" spans="1:9" ht="69" customHeight="1" x14ac:dyDescent="0.25">
      <c r="A8" s="220"/>
      <c r="B8" s="217" t="s">
        <v>1077</v>
      </c>
      <c r="C8" s="640" t="s">
        <v>1191</v>
      </c>
      <c r="D8" s="640"/>
      <c r="E8" s="640"/>
      <c r="F8" s="640"/>
      <c r="G8" s="220"/>
      <c r="H8" s="221" t="s">
        <v>1079</v>
      </c>
      <c r="I8" s="220"/>
    </row>
    <row r="9" spans="1:9" ht="30" customHeight="1" x14ac:dyDescent="0.25">
      <c r="A9" s="220"/>
      <c r="B9" s="634" t="s">
        <v>702</v>
      </c>
      <c r="C9" s="635"/>
      <c r="D9" s="635"/>
      <c r="E9" s="635"/>
      <c r="F9" s="636"/>
      <c r="G9" s="220"/>
      <c r="H9" s="216" t="s">
        <v>1</v>
      </c>
      <c r="I9" s="220"/>
    </row>
    <row r="10" spans="1:9" ht="49.9" customHeight="1" x14ac:dyDescent="0.25">
      <c r="A10" s="220"/>
      <c r="B10" s="218" t="s">
        <v>703</v>
      </c>
      <c r="C10" s="641" t="s">
        <v>1192</v>
      </c>
      <c r="D10" s="642"/>
      <c r="E10" s="642"/>
      <c r="F10" s="643"/>
      <c r="G10" s="220"/>
      <c r="H10" s="221" t="s">
        <v>705</v>
      </c>
      <c r="I10" s="220"/>
    </row>
    <row r="11" spans="1:9" ht="50.1" customHeight="1" x14ac:dyDescent="0.25">
      <c r="A11" s="220"/>
      <c r="B11" s="217" t="s">
        <v>706</v>
      </c>
      <c r="C11" s="640" t="s">
        <v>1081</v>
      </c>
      <c r="D11" s="640"/>
      <c r="E11" s="640"/>
      <c r="F11" s="640"/>
      <c r="G11" s="220"/>
      <c r="H11" s="221" t="s">
        <v>708</v>
      </c>
      <c r="I11" s="220"/>
    </row>
    <row r="12" spans="1:9" ht="49.9" customHeight="1" x14ac:dyDescent="0.25">
      <c r="A12" s="220"/>
      <c r="B12" s="217" t="s">
        <v>709</v>
      </c>
      <c r="C12" s="644" t="s">
        <v>642</v>
      </c>
      <c r="D12" s="645"/>
      <c r="E12" s="645"/>
      <c r="F12" s="646"/>
      <c r="G12" s="220"/>
      <c r="H12" s="221" t="s">
        <v>711</v>
      </c>
      <c r="I12" s="220"/>
    </row>
    <row r="13" spans="1:9" ht="49.9" customHeight="1" x14ac:dyDescent="0.25">
      <c r="A13" s="220"/>
      <c r="B13" s="218" t="s">
        <v>712</v>
      </c>
      <c r="C13" s="644" t="s">
        <v>1193</v>
      </c>
      <c r="D13" s="645"/>
      <c r="E13" s="645"/>
      <c r="F13" s="646"/>
      <c r="G13" s="220"/>
      <c r="H13" s="221" t="s">
        <v>714</v>
      </c>
      <c r="I13" s="220"/>
    </row>
    <row r="14" spans="1:9" ht="30" customHeight="1" x14ac:dyDescent="0.25">
      <c r="A14" s="220"/>
      <c r="B14" s="634" t="s">
        <v>715</v>
      </c>
      <c r="C14" s="635"/>
      <c r="D14" s="635"/>
      <c r="E14" s="635"/>
      <c r="F14" s="636"/>
      <c r="G14" s="220"/>
      <c r="H14" s="220"/>
      <c r="I14" s="220"/>
    </row>
    <row r="15" spans="1:9" ht="49.9" customHeight="1" x14ac:dyDescent="0.25">
      <c r="A15" s="220"/>
      <c r="B15" s="217" t="s">
        <v>716</v>
      </c>
      <c r="C15" s="651" t="s">
        <v>920</v>
      </c>
      <c r="D15" s="652"/>
      <c r="E15" s="652"/>
      <c r="F15" s="652"/>
      <c r="G15" s="220"/>
      <c r="H15" s="221" t="s">
        <v>717</v>
      </c>
      <c r="I15" s="220"/>
    </row>
    <row r="16" spans="1:9" ht="49.9" customHeight="1" x14ac:dyDescent="0.25">
      <c r="A16" s="220"/>
      <c r="B16" s="217" t="s">
        <v>718</v>
      </c>
      <c r="C16" s="640" t="s">
        <v>1194</v>
      </c>
      <c r="D16" s="640"/>
      <c r="E16" s="640"/>
      <c r="F16" s="640"/>
      <c r="G16" s="220"/>
      <c r="H16" s="221" t="s">
        <v>720</v>
      </c>
      <c r="I16" s="220"/>
    </row>
    <row r="17" spans="1:9" ht="49.9" customHeight="1" x14ac:dyDescent="0.25">
      <c r="A17" s="220"/>
      <c r="B17" s="217" t="s">
        <v>721</v>
      </c>
      <c r="C17" s="653" t="s">
        <v>1195</v>
      </c>
      <c r="D17" s="653"/>
      <c r="E17" s="653"/>
      <c r="F17" s="653"/>
      <c r="G17" s="220"/>
      <c r="H17" s="221" t="s">
        <v>723</v>
      </c>
      <c r="I17" s="220"/>
    </row>
    <row r="18" spans="1:9" ht="49.9" customHeight="1" x14ac:dyDescent="0.25">
      <c r="A18" s="220"/>
      <c r="B18" s="217" t="s">
        <v>724</v>
      </c>
      <c r="C18" s="653" t="s">
        <v>1196</v>
      </c>
      <c r="D18" s="653"/>
      <c r="E18" s="653"/>
      <c r="F18" s="653"/>
      <c r="G18" s="220"/>
      <c r="H18" s="221" t="s">
        <v>726</v>
      </c>
      <c r="I18" s="220"/>
    </row>
    <row r="19" spans="1:9" ht="49.9" customHeight="1" x14ac:dyDescent="0.25">
      <c r="A19" s="220"/>
      <c r="B19" s="217" t="s">
        <v>727</v>
      </c>
      <c r="C19" s="654" t="s">
        <v>895</v>
      </c>
      <c r="D19" s="654"/>
      <c r="E19" s="654"/>
      <c r="F19" s="654"/>
      <c r="G19" s="220"/>
      <c r="H19" s="221" t="s">
        <v>729</v>
      </c>
      <c r="I19" s="220"/>
    </row>
    <row r="20" spans="1:9" ht="49.9" customHeight="1" x14ac:dyDescent="0.25">
      <c r="A20" s="220"/>
      <c r="B20" s="217" t="s">
        <v>730</v>
      </c>
      <c r="C20" s="654" t="s">
        <v>731</v>
      </c>
      <c r="D20" s="654"/>
      <c r="E20" s="654"/>
      <c r="F20" s="654"/>
      <c r="G20" s="220"/>
      <c r="H20" s="221" t="s">
        <v>732</v>
      </c>
      <c r="I20" s="220"/>
    </row>
    <row r="21" spans="1:9" ht="49.9" customHeight="1" x14ac:dyDescent="0.25">
      <c r="A21" s="220"/>
      <c r="B21" s="217" t="s">
        <v>733</v>
      </c>
      <c r="C21" s="654" t="s">
        <v>1086</v>
      </c>
      <c r="D21" s="654"/>
      <c r="E21" s="654"/>
      <c r="F21" s="654"/>
      <c r="G21" s="220"/>
      <c r="H21" s="221" t="s">
        <v>735</v>
      </c>
      <c r="I21" s="220"/>
    </row>
    <row r="22" spans="1:9" ht="49.9" customHeight="1" x14ac:dyDescent="0.25">
      <c r="A22" s="220"/>
      <c r="B22" s="217" t="s">
        <v>736</v>
      </c>
      <c r="C22" s="654" t="s">
        <v>1197</v>
      </c>
      <c r="D22" s="654"/>
      <c r="E22" s="654"/>
      <c r="F22" s="654"/>
      <c r="G22" s="220"/>
      <c r="H22" s="221" t="s">
        <v>738</v>
      </c>
      <c r="I22" s="220"/>
    </row>
    <row r="23" spans="1:9" ht="49.9" customHeight="1" x14ac:dyDescent="0.25">
      <c r="A23" s="220"/>
      <c r="B23" s="217" t="s">
        <v>739</v>
      </c>
      <c r="C23" s="654" t="s">
        <v>804</v>
      </c>
      <c r="D23" s="654"/>
      <c r="E23" s="654"/>
      <c r="F23" s="654"/>
      <c r="G23" s="220"/>
      <c r="H23" s="221" t="s">
        <v>741</v>
      </c>
      <c r="I23" s="220"/>
    </row>
    <row r="24" spans="1:9" ht="49.9" customHeight="1" x14ac:dyDescent="0.25">
      <c r="A24" s="220"/>
      <c r="B24" s="217" t="s">
        <v>742</v>
      </c>
      <c r="C24" s="575" t="s">
        <v>805</v>
      </c>
      <c r="D24" s="575"/>
      <c r="E24" s="575"/>
      <c r="F24" s="575"/>
      <c r="G24" s="220"/>
      <c r="H24" s="221" t="s">
        <v>744</v>
      </c>
      <c r="I24" s="220"/>
    </row>
    <row r="25" spans="1:9" ht="30" customHeight="1" x14ac:dyDescent="0.25">
      <c r="A25" s="220"/>
      <c r="B25" s="634" t="s">
        <v>745</v>
      </c>
      <c r="C25" s="635"/>
      <c r="D25" s="635"/>
      <c r="E25" s="635"/>
      <c r="F25" s="636"/>
      <c r="G25" s="220"/>
      <c r="H25" s="220"/>
      <c r="I25" s="220"/>
    </row>
    <row r="26" spans="1:9" ht="30" customHeight="1" x14ac:dyDescent="0.25">
      <c r="A26" s="220"/>
      <c r="B26" s="647" t="s">
        <v>746</v>
      </c>
      <c r="C26" s="214" t="s">
        <v>747</v>
      </c>
      <c r="D26" s="214" t="s">
        <v>748</v>
      </c>
      <c r="E26" s="649" t="s">
        <v>749</v>
      </c>
      <c r="F26" s="650"/>
      <c r="G26" s="220"/>
      <c r="H26" s="655" t="s">
        <v>750</v>
      </c>
      <c r="I26" s="220"/>
    </row>
    <row r="27" spans="1:9" ht="49.9" customHeight="1" x14ac:dyDescent="0.25">
      <c r="A27" s="220"/>
      <c r="B27" s="648"/>
      <c r="C27" s="225">
        <v>16169</v>
      </c>
      <c r="D27" s="223">
        <v>2024</v>
      </c>
      <c r="E27" s="658" t="s">
        <v>1198</v>
      </c>
      <c r="F27" s="659"/>
      <c r="G27" s="220"/>
      <c r="H27" s="656"/>
      <c r="I27" s="220"/>
    </row>
    <row r="28" spans="1:9" ht="49.9" customHeight="1" x14ac:dyDescent="0.25">
      <c r="A28" s="220"/>
      <c r="B28" s="217" t="s">
        <v>752</v>
      </c>
      <c r="C28" s="658" t="s">
        <v>1090</v>
      </c>
      <c r="D28" s="660"/>
      <c r="E28" s="660"/>
      <c r="F28" s="659"/>
      <c r="G28" s="220"/>
      <c r="H28" s="221" t="s">
        <v>754</v>
      </c>
      <c r="I28" s="220"/>
    </row>
    <row r="29" spans="1:9" ht="30" customHeight="1" x14ac:dyDescent="0.25">
      <c r="A29" s="220"/>
      <c r="B29" s="647" t="s">
        <v>755</v>
      </c>
      <c r="C29" s="649" t="s">
        <v>747</v>
      </c>
      <c r="D29" s="650"/>
      <c r="E29" s="649" t="s">
        <v>748</v>
      </c>
      <c r="F29" s="650"/>
      <c r="G29" s="220"/>
      <c r="H29" s="655" t="s">
        <v>756</v>
      </c>
      <c r="I29" s="220"/>
    </row>
    <row r="30" spans="1:9" ht="49.9" customHeight="1" x14ac:dyDescent="0.25">
      <c r="A30" s="220"/>
      <c r="B30" s="648"/>
      <c r="C30" s="685">
        <v>18000</v>
      </c>
      <c r="D30" s="686"/>
      <c r="E30" s="658">
        <v>2026</v>
      </c>
      <c r="F30" s="659"/>
      <c r="G30" s="220"/>
      <c r="H30" s="656"/>
      <c r="I30" s="220"/>
    </row>
    <row r="31" spans="1:9" ht="63" customHeight="1" x14ac:dyDescent="0.25">
      <c r="A31" s="220"/>
      <c r="B31" s="217" t="s">
        <v>1091</v>
      </c>
      <c r="C31" s="657" t="s">
        <v>1092</v>
      </c>
      <c r="D31" s="657"/>
      <c r="E31" s="657"/>
      <c r="F31" s="657"/>
      <c r="G31" s="220"/>
      <c r="H31" s="221" t="s">
        <v>1093</v>
      </c>
      <c r="I31" s="220"/>
    </row>
    <row r="32" spans="1:9" ht="30" customHeight="1" x14ac:dyDescent="0.25">
      <c r="A32" s="220"/>
      <c r="B32" s="634" t="s">
        <v>757</v>
      </c>
      <c r="C32" s="635"/>
      <c r="D32" s="635"/>
      <c r="E32" s="635"/>
      <c r="F32" s="635"/>
      <c r="G32" s="220"/>
      <c r="H32" s="220"/>
      <c r="I32" s="220"/>
    </row>
    <row r="33" spans="1:9" ht="30" customHeight="1" x14ac:dyDescent="0.25">
      <c r="A33" s="220"/>
      <c r="B33" s="661" t="s">
        <v>758</v>
      </c>
      <c r="C33" s="662" t="s">
        <v>759</v>
      </c>
      <c r="D33" s="662"/>
      <c r="E33" s="662" t="s">
        <v>760</v>
      </c>
      <c r="F33" s="662"/>
      <c r="G33" s="220"/>
      <c r="H33" s="655" t="s">
        <v>761</v>
      </c>
      <c r="I33" s="220"/>
    </row>
    <row r="34" spans="1:9" ht="49.9" customHeight="1" x14ac:dyDescent="0.25">
      <c r="A34" s="220"/>
      <c r="B34" s="661"/>
      <c r="C34" s="657" t="s">
        <v>1199</v>
      </c>
      <c r="D34" s="657"/>
      <c r="E34" s="657"/>
      <c r="F34" s="657"/>
      <c r="G34" s="220"/>
      <c r="H34" s="656"/>
      <c r="I34" s="220"/>
    </row>
    <row r="35" spans="1:9" ht="30" customHeight="1" x14ac:dyDescent="0.25">
      <c r="A35" s="220"/>
      <c r="B35" s="661" t="s">
        <v>764</v>
      </c>
      <c r="C35" s="662" t="s">
        <v>759</v>
      </c>
      <c r="D35" s="662"/>
      <c r="E35" s="662" t="s">
        <v>760</v>
      </c>
      <c r="F35" s="662"/>
      <c r="G35" s="220"/>
      <c r="H35" s="655" t="s">
        <v>765</v>
      </c>
      <c r="I35" s="220"/>
    </row>
    <row r="36" spans="1:9" ht="50.1" customHeight="1" x14ac:dyDescent="0.25">
      <c r="A36" s="220"/>
      <c r="B36" s="661"/>
      <c r="C36" s="657" t="s">
        <v>1200</v>
      </c>
      <c r="D36" s="657"/>
      <c r="E36" s="657"/>
      <c r="F36" s="657"/>
      <c r="G36" s="220"/>
      <c r="H36" s="656"/>
      <c r="I36" s="220"/>
    </row>
    <row r="37" spans="1:9" ht="30" customHeight="1" x14ac:dyDescent="0.25">
      <c r="A37" s="220"/>
      <c r="B37" s="661" t="s">
        <v>768</v>
      </c>
      <c r="C37" s="662" t="s">
        <v>759</v>
      </c>
      <c r="D37" s="662"/>
      <c r="E37" s="662" t="s">
        <v>760</v>
      </c>
      <c r="F37" s="662"/>
      <c r="G37" s="220"/>
      <c r="H37" s="655" t="s">
        <v>769</v>
      </c>
      <c r="I37" s="220"/>
    </row>
    <row r="38" spans="1:9" ht="49.9" customHeight="1" x14ac:dyDescent="0.25">
      <c r="A38" s="220"/>
      <c r="B38" s="661"/>
      <c r="C38" s="657" t="s">
        <v>1201</v>
      </c>
      <c r="D38" s="657"/>
      <c r="E38" s="657"/>
      <c r="F38" s="657"/>
      <c r="G38" s="220"/>
      <c r="H38" s="656"/>
      <c r="I38" s="220"/>
    </row>
    <row r="39" spans="1:9" ht="30" customHeight="1" x14ac:dyDescent="0.25">
      <c r="A39" s="220"/>
      <c r="B39" s="661" t="s">
        <v>772</v>
      </c>
      <c r="C39" s="662" t="s">
        <v>759</v>
      </c>
      <c r="D39" s="662"/>
      <c r="E39" s="662" t="s">
        <v>760</v>
      </c>
      <c r="F39" s="662"/>
      <c r="G39" s="220"/>
      <c r="H39" s="655" t="s">
        <v>773</v>
      </c>
      <c r="I39" s="220"/>
    </row>
    <row r="40" spans="1:9" ht="49.9" customHeight="1" x14ac:dyDescent="0.25">
      <c r="A40" s="220"/>
      <c r="B40" s="661"/>
      <c r="C40" s="657" t="s">
        <v>1202</v>
      </c>
      <c r="D40" s="657"/>
      <c r="E40" s="657"/>
      <c r="F40" s="657"/>
      <c r="G40" s="220"/>
      <c r="H40" s="656"/>
      <c r="I40" s="220"/>
    </row>
    <row r="41" spans="1:9" ht="30" customHeight="1" x14ac:dyDescent="0.25">
      <c r="A41" s="220"/>
      <c r="B41" s="661" t="s">
        <v>774</v>
      </c>
      <c r="C41" s="662" t="s">
        <v>759</v>
      </c>
      <c r="D41" s="662"/>
      <c r="E41" s="662" t="s">
        <v>760</v>
      </c>
      <c r="F41" s="662"/>
      <c r="G41" s="220"/>
      <c r="H41" s="655" t="s">
        <v>775</v>
      </c>
      <c r="I41" s="220"/>
    </row>
    <row r="42" spans="1:9" ht="49.9" customHeight="1" x14ac:dyDescent="0.25">
      <c r="A42" s="220"/>
      <c r="B42" s="661"/>
      <c r="C42" s="657" t="s">
        <v>805</v>
      </c>
      <c r="D42" s="657"/>
      <c r="E42" s="657"/>
      <c r="F42" s="657"/>
      <c r="G42" s="220"/>
      <c r="H42" s="656"/>
      <c r="I42" s="220"/>
    </row>
    <row r="43" spans="1:9" ht="30" customHeight="1" x14ac:dyDescent="0.25">
      <c r="A43" s="220"/>
      <c r="B43" s="668" t="s">
        <v>776</v>
      </c>
      <c r="C43" s="668"/>
      <c r="D43" s="668"/>
      <c r="E43" s="668"/>
      <c r="F43" s="668"/>
      <c r="G43" s="220"/>
      <c r="H43" s="220"/>
      <c r="I43" s="220"/>
    </row>
    <row r="44" spans="1:9" ht="100.15" customHeight="1" x14ac:dyDescent="0.25">
      <c r="A44" s="220"/>
      <c r="B44" s="217" t="s">
        <v>777</v>
      </c>
      <c r="C44" s="654"/>
      <c r="D44" s="654"/>
      <c r="E44" s="654"/>
      <c r="F44" s="654"/>
      <c r="G44" s="220"/>
      <c r="H44" s="221" t="s">
        <v>778</v>
      </c>
      <c r="I44" s="220"/>
    </row>
    <row r="45" spans="1:9" ht="30" customHeight="1" x14ac:dyDescent="0.25">
      <c r="A45" s="220"/>
      <c r="B45" s="668" t="s">
        <v>779</v>
      </c>
      <c r="C45" s="668"/>
      <c r="D45" s="668"/>
      <c r="E45" s="668"/>
      <c r="F45" s="668"/>
      <c r="G45" s="220"/>
      <c r="H45" s="220"/>
      <c r="I45" s="220"/>
    </row>
    <row r="46" spans="1:9" ht="100.15" customHeight="1" x14ac:dyDescent="0.25">
      <c r="A46" s="220"/>
      <c r="B46" s="654"/>
      <c r="C46" s="654"/>
      <c r="D46" s="654"/>
      <c r="E46" s="654"/>
      <c r="F46" s="654"/>
      <c r="G46" s="220"/>
      <c r="H46" s="220"/>
      <c r="I46" s="220"/>
    </row>
    <row r="47" spans="1:9" x14ac:dyDescent="0.25">
      <c r="A47" s="220"/>
      <c r="B47" s="220"/>
      <c r="C47" s="220"/>
      <c r="D47" s="220"/>
      <c r="E47" s="220"/>
      <c r="F47" s="220"/>
      <c r="G47" s="220"/>
      <c r="H47" s="220"/>
      <c r="I47" s="220"/>
    </row>
    <row r="48" spans="1:9" x14ac:dyDescent="0.25">
      <c r="A48" s="220"/>
      <c r="B48" s="220"/>
      <c r="C48" s="220"/>
      <c r="D48" s="220"/>
      <c r="E48" s="220"/>
      <c r="F48" s="220"/>
      <c r="G48" s="220"/>
      <c r="H48" s="220"/>
      <c r="I48" s="220"/>
    </row>
    <row r="49" spans="1:9" x14ac:dyDescent="0.25">
      <c r="A49" s="220"/>
      <c r="B49" s="220"/>
      <c r="C49" s="220"/>
      <c r="D49" s="220"/>
      <c r="E49" s="220"/>
      <c r="F49" s="220"/>
      <c r="G49" s="220"/>
      <c r="H49" s="220"/>
      <c r="I49" s="220"/>
    </row>
    <row r="50" spans="1:9" x14ac:dyDescent="0.25">
      <c r="A50" s="220"/>
      <c r="B50" s="220"/>
      <c r="C50" s="220"/>
      <c r="D50" s="220"/>
      <c r="E50" s="220"/>
      <c r="F50" s="220"/>
      <c r="G50" s="220"/>
      <c r="H50" s="220"/>
      <c r="I50" s="220"/>
    </row>
    <row r="51" spans="1:9" x14ac:dyDescent="0.25">
      <c r="A51" s="220"/>
      <c r="B51" s="220"/>
      <c r="C51" s="220"/>
      <c r="D51" s="220"/>
      <c r="E51" s="220"/>
      <c r="F51" s="220"/>
      <c r="G51" s="220"/>
      <c r="H51" s="220"/>
      <c r="I51" s="220"/>
    </row>
    <row r="52" spans="1:9" x14ac:dyDescent="0.25">
      <c r="A52" s="220"/>
      <c r="B52" s="220"/>
      <c r="C52" s="220"/>
      <c r="D52" s="220"/>
      <c r="E52" s="220"/>
      <c r="F52" s="220"/>
      <c r="G52" s="220"/>
      <c r="H52" s="665" t="s">
        <v>780</v>
      </c>
      <c r="I52" s="220"/>
    </row>
    <row r="53" spans="1:9" x14ac:dyDescent="0.25">
      <c r="A53" s="220"/>
      <c r="B53" s="220"/>
      <c r="C53" s="220"/>
      <c r="D53" s="220"/>
      <c r="E53" s="220"/>
      <c r="F53" s="220"/>
      <c r="G53" s="220"/>
      <c r="H53" s="665"/>
      <c r="I53" s="220"/>
    </row>
    <row r="54" spans="1:9" x14ac:dyDescent="0.25">
      <c r="A54" s="220"/>
      <c r="B54" s="220"/>
      <c r="C54" s="667"/>
      <c r="D54" s="667"/>
      <c r="E54" s="667"/>
      <c r="F54" s="220"/>
      <c r="G54" s="220"/>
      <c r="H54" s="665"/>
      <c r="I54" s="220"/>
    </row>
    <row r="55" spans="1:9" ht="23.45" customHeight="1" x14ac:dyDescent="0.25">
      <c r="A55" s="220"/>
      <c r="B55" s="220"/>
      <c r="C55" s="666" t="s">
        <v>781</v>
      </c>
      <c r="D55" s="666"/>
      <c r="E55" s="666"/>
      <c r="F55" s="220"/>
      <c r="G55" s="220"/>
      <c r="H55" s="220"/>
      <c r="I55" s="220"/>
    </row>
    <row r="56" spans="1:9" x14ac:dyDescent="0.25">
      <c r="A56" s="220"/>
      <c r="B56" s="220"/>
      <c r="C56" s="220"/>
      <c r="D56" s="220"/>
      <c r="E56" s="220"/>
      <c r="F56" s="220"/>
      <c r="G56" s="220"/>
      <c r="H56" s="220"/>
      <c r="I56" s="220"/>
    </row>
    <row r="57" spans="1:9" x14ac:dyDescent="0.25">
      <c r="A57" s="220"/>
      <c r="B57" s="220"/>
      <c r="C57" s="220"/>
      <c r="D57" s="220"/>
      <c r="E57" s="220"/>
      <c r="F57" s="220"/>
      <c r="G57" s="220"/>
      <c r="H57" s="220"/>
      <c r="I57" s="220"/>
    </row>
    <row r="58" spans="1:9" x14ac:dyDescent="0.25">
      <c r="A58" s="220"/>
      <c r="B58" s="220"/>
      <c r="C58" s="220"/>
      <c r="D58" s="220"/>
      <c r="E58" s="220"/>
      <c r="F58" s="220"/>
      <c r="G58" s="220"/>
      <c r="H58" s="220"/>
      <c r="I58" s="220"/>
    </row>
  </sheetData>
  <mergeCells count="73">
    <mergeCell ref="C55:E55"/>
    <mergeCell ref="B41:B42"/>
    <mergeCell ref="C41:D41"/>
    <mergeCell ref="E41:F41"/>
    <mergeCell ref="H41:H42"/>
    <mergeCell ref="C42:D42"/>
    <mergeCell ref="E42:F42"/>
    <mergeCell ref="B43:F43"/>
    <mergeCell ref="C44:F44"/>
    <mergeCell ref="B45:F45"/>
    <mergeCell ref="B46:F46"/>
    <mergeCell ref="H52:H54"/>
    <mergeCell ref="C54:E54"/>
    <mergeCell ref="B39:B40"/>
    <mergeCell ref="C39:D39"/>
    <mergeCell ref="E39:F39"/>
    <mergeCell ref="H39:H40"/>
    <mergeCell ref="C40:D40"/>
    <mergeCell ref="E40:F40"/>
    <mergeCell ref="B37:B38"/>
    <mergeCell ref="C37:D37"/>
    <mergeCell ref="E37:F37"/>
    <mergeCell ref="H37:H38"/>
    <mergeCell ref="C38:D38"/>
    <mergeCell ref="E38:F38"/>
    <mergeCell ref="B35:B36"/>
    <mergeCell ref="C35:D35"/>
    <mergeCell ref="E35:F35"/>
    <mergeCell ref="H35:H36"/>
    <mergeCell ref="C36:D36"/>
    <mergeCell ref="E36:F36"/>
    <mergeCell ref="H33:H34"/>
    <mergeCell ref="C34:D34"/>
    <mergeCell ref="E34:F34"/>
    <mergeCell ref="H26:H27"/>
    <mergeCell ref="E27:F27"/>
    <mergeCell ref="C28:F28"/>
    <mergeCell ref="C31:F31"/>
    <mergeCell ref="B32:F32"/>
    <mergeCell ref="B33:B34"/>
    <mergeCell ref="C33:D33"/>
    <mergeCell ref="E33:F33"/>
    <mergeCell ref="B29:B30"/>
    <mergeCell ref="C29:D29"/>
    <mergeCell ref="E29:F29"/>
    <mergeCell ref="H29:H30"/>
    <mergeCell ref="C30:D30"/>
    <mergeCell ref="E30:F30"/>
    <mergeCell ref="B26:B27"/>
    <mergeCell ref="E26:F26"/>
    <mergeCell ref="C15:F15"/>
    <mergeCell ref="C16:F16"/>
    <mergeCell ref="C17:F17"/>
    <mergeCell ref="C18:F18"/>
    <mergeCell ref="C19:F19"/>
    <mergeCell ref="C20:F20"/>
    <mergeCell ref="C21:F21"/>
    <mergeCell ref="C22:F22"/>
    <mergeCell ref="C23:F23"/>
    <mergeCell ref="C24:F24"/>
    <mergeCell ref="B25:F25"/>
    <mergeCell ref="B14:F14"/>
    <mergeCell ref="B2:F2"/>
    <mergeCell ref="B3:F3"/>
    <mergeCell ref="B4:F4"/>
    <mergeCell ref="B5:F5"/>
    <mergeCell ref="B7:F7"/>
    <mergeCell ref="C8:F8"/>
    <mergeCell ref="B9:F9"/>
    <mergeCell ref="C10:F10"/>
    <mergeCell ref="C11:F11"/>
    <mergeCell ref="C12:F12"/>
    <mergeCell ref="C13:F13"/>
  </mergeCells>
  <dataValidations count="2">
    <dataValidation type="list" allowBlank="1" showInputMessage="1" showErrorMessage="1" sqref="C31:F31" xr:uid="{92FD8395-55E9-46D2-A795-C8EAC682B0BB}">
      <formula1>"Acumulada, Flujo, Fija, Promediada"</formula1>
    </dataValidation>
    <dataValidation type="list" allowBlank="1" showInputMessage="1" showErrorMessage="1" sqref="C28:F28" xr:uid="{F1D0289A-B6B1-42B8-832F-F8DD5061973C}">
      <formula1>"Ascendente, Descendente"</formula1>
    </dataValidation>
  </dataValidations>
  <pageMargins left="0.7" right="0.7" top="0.75" bottom="0.75" header="0.3" footer="0.3"/>
  <pageSetup scale="50" orientation="portrait" horizontalDpi="4294967295" verticalDpi="4294967295" r:id="rId1"/>
  <rowBreaks count="1" manualBreakCount="1">
    <brk id="31" max="6" man="1"/>
  </rowBreaks>
  <extLst>
    <ext xmlns:x14="http://schemas.microsoft.com/office/spreadsheetml/2009/9/main" uri="{CCE6A557-97BC-4b89-ADB6-D9C93CAAB3DF}">
      <x14:dataValidations xmlns:xm="http://schemas.microsoft.com/office/excel/2006/main" count="1">
        <x14:dataValidation type="list" allowBlank="1" showInputMessage="1" showErrorMessage="1" xr:uid="{42EC4595-7716-44E6-B13F-D26BBD5E9331}">
          <x14:formula1>
            <xm:f>'Conf.'!$BA$4:$BA$1048576</xm:f>
          </x14:formula1>
          <xm:sqref>B5:F5</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C185D-4E4F-4E21-AA36-A458763C6542}">
  <sheetPr>
    <tabColor rgb="FF00B050"/>
  </sheetPr>
  <dimension ref="A1:I59"/>
  <sheetViews>
    <sheetView showGridLines="0" zoomScale="90" zoomScaleNormal="90" workbookViewId="0"/>
  </sheetViews>
  <sheetFormatPr baseColWidth="10" defaultColWidth="0" defaultRowHeight="0" customHeight="1" zeroHeight="1" x14ac:dyDescent="0.25"/>
  <cols>
    <col min="1" max="1" width="2.7109375" style="37" customWidth="1"/>
    <col min="2" max="2" width="50.7109375" style="37" customWidth="1"/>
    <col min="3" max="6" width="30.7109375" style="37" customWidth="1"/>
    <col min="7" max="7" width="2.7109375" style="37" customWidth="1"/>
    <col min="8" max="8" width="100.7109375" style="37" customWidth="1"/>
    <col min="9" max="9" width="2.7109375" style="37" customWidth="1"/>
    <col min="10" max="16384" width="11.5703125" style="37" hidden="1"/>
  </cols>
  <sheetData>
    <row r="1" spans="1:9" ht="15.75" x14ac:dyDescent="0.25">
      <c r="A1" s="220"/>
      <c r="B1" s="220"/>
      <c r="C1" s="220"/>
      <c r="D1" s="220"/>
      <c r="E1" s="220"/>
      <c r="F1" s="220"/>
      <c r="G1" s="220"/>
      <c r="H1" s="220"/>
      <c r="I1" s="220"/>
    </row>
    <row r="2" spans="1:9" ht="30" customHeight="1" x14ac:dyDescent="0.25">
      <c r="A2" s="220"/>
      <c r="B2" s="637" t="s">
        <v>1072</v>
      </c>
      <c r="C2" s="637"/>
      <c r="D2" s="637"/>
      <c r="E2" s="637"/>
      <c r="F2" s="637"/>
      <c r="G2" s="220"/>
      <c r="H2" s="215" t="s">
        <v>1073</v>
      </c>
      <c r="I2" s="220"/>
    </row>
    <row r="3" spans="1:9" ht="22.15" customHeight="1" x14ac:dyDescent="0.25">
      <c r="A3" s="220"/>
      <c r="B3" s="638" t="s">
        <v>700</v>
      </c>
      <c r="C3" s="638"/>
      <c r="D3" s="638"/>
      <c r="E3" s="638"/>
      <c r="F3" s="638"/>
      <c r="G3" s="220"/>
      <c r="H3" s="220"/>
      <c r="I3" s="220"/>
    </row>
    <row r="4" spans="1:9" ht="24.6" customHeight="1" x14ac:dyDescent="0.25">
      <c r="A4" s="220"/>
      <c r="B4" s="565" t="str">
        <f>'Conf.'!$AZ$4</f>
        <v>45 - Prevención y atención del embarazo adolescente y las uniones tempranas</v>
      </c>
      <c r="C4" s="565"/>
      <c r="D4" s="565"/>
      <c r="E4" s="565"/>
      <c r="F4" s="565"/>
      <c r="G4" s="220"/>
      <c r="H4" s="221" t="s">
        <v>701</v>
      </c>
      <c r="I4" s="220"/>
    </row>
    <row r="5" spans="1:9" ht="50.1" customHeight="1" x14ac:dyDescent="0.25">
      <c r="A5" s="220"/>
      <c r="B5" s="639" t="s">
        <v>1203</v>
      </c>
      <c r="C5" s="639"/>
      <c r="D5" s="639"/>
      <c r="E5" s="639"/>
      <c r="F5" s="639"/>
      <c r="G5" s="220"/>
      <c r="H5" s="221" t="s">
        <v>1075</v>
      </c>
      <c r="I5" s="220"/>
    </row>
    <row r="6" spans="1:9" ht="6" customHeight="1" x14ac:dyDescent="0.25"/>
    <row r="7" spans="1:9" ht="30" customHeight="1" x14ac:dyDescent="0.25">
      <c r="A7" s="220"/>
      <c r="B7" s="634" t="s">
        <v>1076</v>
      </c>
      <c r="C7" s="635"/>
      <c r="D7" s="635"/>
      <c r="E7" s="635"/>
      <c r="F7" s="636"/>
      <c r="G7" s="220"/>
      <c r="H7" s="216" t="s">
        <v>1</v>
      </c>
      <c r="I7" s="220"/>
    </row>
    <row r="8" spans="1:9" ht="69" customHeight="1" x14ac:dyDescent="0.25">
      <c r="A8" s="220"/>
      <c r="B8" s="217" t="s">
        <v>1077</v>
      </c>
      <c r="C8" s="640" t="s">
        <v>1204</v>
      </c>
      <c r="D8" s="640"/>
      <c r="E8" s="640"/>
      <c r="F8" s="640"/>
      <c r="G8" s="220"/>
      <c r="H8" s="221" t="s">
        <v>1079</v>
      </c>
      <c r="I8" s="220"/>
    </row>
    <row r="9" spans="1:9" ht="30" customHeight="1" x14ac:dyDescent="0.25">
      <c r="A9" s="220"/>
      <c r="B9" s="634" t="s">
        <v>702</v>
      </c>
      <c r="C9" s="635"/>
      <c r="D9" s="635"/>
      <c r="E9" s="635"/>
      <c r="F9" s="636"/>
      <c r="G9" s="220"/>
      <c r="H9" s="216" t="s">
        <v>1</v>
      </c>
      <c r="I9" s="220"/>
    </row>
    <row r="10" spans="1:9" ht="49.9" customHeight="1" x14ac:dyDescent="0.25">
      <c r="A10" s="220"/>
      <c r="B10" s="218" t="s">
        <v>703</v>
      </c>
      <c r="C10" s="641" t="s">
        <v>1192</v>
      </c>
      <c r="D10" s="642"/>
      <c r="E10" s="642"/>
      <c r="F10" s="643"/>
      <c r="G10" s="220"/>
      <c r="H10" s="221" t="s">
        <v>705</v>
      </c>
      <c r="I10" s="220"/>
    </row>
    <row r="11" spans="1:9" ht="50.1" customHeight="1" x14ac:dyDescent="0.25">
      <c r="A11" s="220"/>
      <c r="B11" s="217" t="s">
        <v>706</v>
      </c>
      <c r="C11" s="640" t="s">
        <v>1081</v>
      </c>
      <c r="D11" s="640"/>
      <c r="E11" s="640"/>
      <c r="F11" s="640"/>
      <c r="G11" s="220"/>
      <c r="H11" s="221" t="s">
        <v>708</v>
      </c>
      <c r="I11" s="220"/>
    </row>
    <row r="12" spans="1:9" ht="49.9" customHeight="1" x14ac:dyDescent="0.25">
      <c r="A12" s="220"/>
      <c r="B12" s="217" t="s">
        <v>709</v>
      </c>
      <c r="C12" s="644" t="s">
        <v>642</v>
      </c>
      <c r="D12" s="645"/>
      <c r="E12" s="645"/>
      <c r="F12" s="646"/>
      <c r="G12" s="220"/>
      <c r="H12" s="221" t="s">
        <v>711</v>
      </c>
      <c r="I12" s="220"/>
    </row>
    <row r="13" spans="1:9" ht="49.9" customHeight="1" x14ac:dyDescent="0.25">
      <c r="A13" s="220"/>
      <c r="B13" s="218" t="s">
        <v>712</v>
      </c>
      <c r="C13" s="644" t="s">
        <v>1193</v>
      </c>
      <c r="D13" s="645"/>
      <c r="E13" s="645"/>
      <c r="F13" s="646"/>
      <c r="G13" s="220"/>
      <c r="H13" s="221" t="s">
        <v>714</v>
      </c>
      <c r="I13" s="220"/>
    </row>
    <row r="14" spans="1:9" ht="30" customHeight="1" x14ac:dyDescent="0.25">
      <c r="A14" s="220"/>
      <c r="B14" s="634" t="s">
        <v>715</v>
      </c>
      <c r="C14" s="635"/>
      <c r="D14" s="635"/>
      <c r="E14" s="635"/>
      <c r="F14" s="636"/>
      <c r="G14" s="220"/>
      <c r="H14" s="220"/>
      <c r="I14" s="220"/>
    </row>
    <row r="15" spans="1:9" ht="49.9" customHeight="1" x14ac:dyDescent="0.25">
      <c r="A15" s="220"/>
      <c r="B15" s="217" t="s">
        <v>716</v>
      </c>
      <c r="C15" s="651" t="s">
        <v>944</v>
      </c>
      <c r="D15" s="652"/>
      <c r="E15" s="652"/>
      <c r="F15" s="652"/>
      <c r="G15" s="220"/>
      <c r="H15" s="221" t="s">
        <v>717</v>
      </c>
      <c r="I15" s="220"/>
    </row>
    <row r="16" spans="1:9" ht="49.9" customHeight="1" x14ac:dyDescent="0.25">
      <c r="A16" s="220"/>
      <c r="B16" s="217" t="s">
        <v>718</v>
      </c>
      <c r="C16" s="640" t="s">
        <v>1205</v>
      </c>
      <c r="D16" s="640"/>
      <c r="E16" s="640"/>
      <c r="F16" s="640"/>
      <c r="G16" s="220"/>
      <c r="H16" s="221" t="s">
        <v>720</v>
      </c>
      <c r="I16" s="220"/>
    </row>
    <row r="17" spans="1:9" ht="49.9" customHeight="1" x14ac:dyDescent="0.25">
      <c r="A17" s="220"/>
      <c r="B17" s="217" t="s">
        <v>721</v>
      </c>
      <c r="C17" s="653" t="s">
        <v>1206</v>
      </c>
      <c r="D17" s="653"/>
      <c r="E17" s="653"/>
      <c r="F17" s="653"/>
      <c r="G17" s="220"/>
      <c r="H17" s="221" t="s">
        <v>723</v>
      </c>
      <c r="I17" s="220"/>
    </row>
    <row r="18" spans="1:9" ht="49.9" customHeight="1" x14ac:dyDescent="0.25">
      <c r="A18" s="220"/>
      <c r="B18" s="217" t="s">
        <v>724</v>
      </c>
      <c r="C18" s="653" t="s">
        <v>1207</v>
      </c>
      <c r="D18" s="653"/>
      <c r="E18" s="653"/>
      <c r="F18" s="653"/>
      <c r="G18" s="220"/>
      <c r="H18" s="221" t="s">
        <v>726</v>
      </c>
      <c r="I18" s="220"/>
    </row>
    <row r="19" spans="1:9" ht="49.9" customHeight="1" x14ac:dyDescent="0.25">
      <c r="A19" s="220"/>
      <c r="B19" s="217" t="s">
        <v>727</v>
      </c>
      <c r="C19" s="654" t="s">
        <v>895</v>
      </c>
      <c r="D19" s="654"/>
      <c r="E19" s="654"/>
      <c r="F19" s="654"/>
      <c r="G19" s="220"/>
      <c r="H19" s="221" t="s">
        <v>729</v>
      </c>
      <c r="I19" s="220"/>
    </row>
    <row r="20" spans="1:9" ht="49.9" customHeight="1" x14ac:dyDescent="0.25">
      <c r="A20" s="220"/>
      <c r="B20" s="217" t="s">
        <v>730</v>
      </c>
      <c r="C20" s="654" t="s">
        <v>731</v>
      </c>
      <c r="D20" s="654"/>
      <c r="E20" s="654"/>
      <c r="F20" s="654"/>
      <c r="G20" s="220"/>
      <c r="H20" s="221" t="s">
        <v>732</v>
      </c>
      <c r="I20" s="220"/>
    </row>
    <row r="21" spans="1:9" ht="49.9" customHeight="1" x14ac:dyDescent="0.25">
      <c r="A21" s="220"/>
      <c r="B21" s="217" t="s">
        <v>733</v>
      </c>
      <c r="C21" s="654" t="s">
        <v>1086</v>
      </c>
      <c r="D21" s="654"/>
      <c r="E21" s="654"/>
      <c r="F21" s="654"/>
      <c r="G21" s="220"/>
      <c r="H21" s="221" t="s">
        <v>735</v>
      </c>
      <c r="I21" s="220"/>
    </row>
    <row r="22" spans="1:9" ht="49.9" customHeight="1" x14ac:dyDescent="0.25">
      <c r="A22" s="220"/>
      <c r="B22" s="217" t="s">
        <v>736</v>
      </c>
      <c r="C22" s="654" t="s">
        <v>1117</v>
      </c>
      <c r="D22" s="654"/>
      <c r="E22" s="654"/>
      <c r="F22" s="654"/>
      <c r="G22" s="220"/>
      <c r="H22" s="221" t="s">
        <v>738</v>
      </c>
      <c r="I22" s="220"/>
    </row>
    <row r="23" spans="1:9" ht="49.9" customHeight="1" x14ac:dyDescent="0.25">
      <c r="A23" s="220"/>
      <c r="B23" s="217" t="s">
        <v>739</v>
      </c>
      <c r="C23" s="654" t="s">
        <v>804</v>
      </c>
      <c r="D23" s="654"/>
      <c r="E23" s="654"/>
      <c r="F23" s="654"/>
      <c r="G23" s="220"/>
      <c r="H23" s="221" t="s">
        <v>741</v>
      </c>
      <c r="I23" s="220"/>
    </row>
    <row r="24" spans="1:9" ht="49.9" customHeight="1" x14ac:dyDescent="0.25">
      <c r="A24" s="220"/>
      <c r="B24" s="217" t="s">
        <v>742</v>
      </c>
      <c r="C24" s="575" t="s">
        <v>805</v>
      </c>
      <c r="D24" s="575"/>
      <c r="E24" s="575"/>
      <c r="F24" s="575"/>
      <c r="G24" s="220"/>
      <c r="H24" s="221" t="s">
        <v>1088</v>
      </c>
      <c r="I24" s="220"/>
    </row>
    <row r="25" spans="1:9" ht="30" customHeight="1" x14ac:dyDescent="0.25">
      <c r="A25" s="220"/>
      <c r="B25" s="634" t="s">
        <v>745</v>
      </c>
      <c r="C25" s="635"/>
      <c r="D25" s="635"/>
      <c r="E25" s="635"/>
      <c r="F25" s="636"/>
      <c r="G25" s="220"/>
      <c r="H25" s="220"/>
      <c r="I25" s="220"/>
    </row>
    <row r="26" spans="1:9" ht="30" customHeight="1" x14ac:dyDescent="0.25">
      <c r="A26" s="220"/>
      <c r="B26" s="647" t="s">
        <v>746</v>
      </c>
      <c r="C26" s="214" t="s">
        <v>747</v>
      </c>
      <c r="D26" s="214" t="s">
        <v>748</v>
      </c>
      <c r="E26" s="649" t="s">
        <v>749</v>
      </c>
      <c r="F26" s="650"/>
      <c r="G26" s="220"/>
      <c r="H26" s="655" t="s">
        <v>750</v>
      </c>
      <c r="I26" s="220"/>
    </row>
    <row r="27" spans="1:9" ht="49.9" customHeight="1" x14ac:dyDescent="0.25">
      <c r="A27" s="220"/>
      <c r="B27" s="648"/>
      <c r="C27" s="225">
        <v>990</v>
      </c>
      <c r="D27" s="223">
        <v>2024</v>
      </c>
      <c r="E27" s="658" t="s">
        <v>1198</v>
      </c>
      <c r="F27" s="659"/>
      <c r="G27" s="220"/>
      <c r="H27" s="656"/>
      <c r="I27" s="220"/>
    </row>
    <row r="28" spans="1:9" ht="49.9" customHeight="1" x14ac:dyDescent="0.25">
      <c r="A28" s="220"/>
      <c r="B28" s="217" t="s">
        <v>752</v>
      </c>
      <c r="C28" s="658" t="s">
        <v>1208</v>
      </c>
      <c r="D28" s="660"/>
      <c r="E28" s="660"/>
      <c r="F28" s="659"/>
      <c r="G28" s="220"/>
      <c r="H28" s="221" t="s">
        <v>754</v>
      </c>
      <c r="I28" s="220"/>
    </row>
    <row r="29" spans="1:9" ht="30" customHeight="1" x14ac:dyDescent="0.25">
      <c r="A29" s="220"/>
      <c r="B29" s="647" t="s">
        <v>755</v>
      </c>
      <c r="C29" s="649" t="s">
        <v>747</v>
      </c>
      <c r="D29" s="650"/>
      <c r="E29" s="649" t="s">
        <v>748</v>
      </c>
      <c r="F29" s="650"/>
      <c r="G29" s="220"/>
      <c r="H29" s="655" t="s">
        <v>756</v>
      </c>
      <c r="I29" s="220"/>
    </row>
    <row r="30" spans="1:9" ht="49.9" customHeight="1" x14ac:dyDescent="0.25">
      <c r="A30" s="220"/>
      <c r="B30" s="648"/>
      <c r="C30" s="685">
        <v>1050</v>
      </c>
      <c r="D30" s="686"/>
      <c r="E30" s="658">
        <v>2026</v>
      </c>
      <c r="F30" s="659"/>
      <c r="G30" s="220"/>
      <c r="H30" s="656"/>
      <c r="I30" s="220"/>
    </row>
    <row r="31" spans="1:9" ht="63" customHeight="1" x14ac:dyDescent="0.25">
      <c r="A31" s="220"/>
      <c r="B31" s="217" t="s">
        <v>1091</v>
      </c>
      <c r="C31" s="657" t="s">
        <v>1092</v>
      </c>
      <c r="D31" s="657"/>
      <c r="E31" s="657"/>
      <c r="F31" s="657"/>
      <c r="G31" s="220"/>
      <c r="H31" s="221" t="s">
        <v>1093</v>
      </c>
      <c r="I31" s="220"/>
    </row>
    <row r="32" spans="1:9" ht="30" customHeight="1" x14ac:dyDescent="0.25">
      <c r="A32" s="220"/>
      <c r="B32" s="634" t="s">
        <v>757</v>
      </c>
      <c r="C32" s="635"/>
      <c r="D32" s="635"/>
      <c r="E32" s="635"/>
      <c r="F32" s="635"/>
      <c r="G32" s="220"/>
      <c r="H32" s="220"/>
      <c r="I32" s="220"/>
    </row>
    <row r="33" spans="1:9" ht="30" customHeight="1" x14ac:dyDescent="0.25">
      <c r="A33" s="220"/>
      <c r="B33" s="661" t="s">
        <v>758</v>
      </c>
      <c r="C33" s="662" t="s">
        <v>759</v>
      </c>
      <c r="D33" s="662"/>
      <c r="E33" s="662" t="s">
        <v>760</v>
      </c>
      <c r="F33" s="662"/>
      <c r="G33" s="220"/>
      <c r="H33" s="655" t="s">
        <v>761</v>
      </c>
      <c r="I33" s="220"/>
    </row>
    <row r="34" spans="1:9" ht="49.9" customHeight="1" x14ac:dyDescent="0.25">
      <c r="A34" s="220"/>
      <c r="B34" s="661"/>
      <c r="C34" s="657" t="s">
        <v>1209</v>
      </c>
      <c r="D34" s="657"/>
      <c r="E34" s="657"/>
      <c r="F34" s="657"/>
      <c r="G34" s="220"/>
      <c r="H34" s="656"/>
      <c r="I34" s="220"/>
    </row>
    <row r="35" spans="1:9" ht="30" customHeight="1" x14ac:dyDescent="0.25">
      <c r="A35" s="220"/>
      <c r="B35" s="661" t="s">
        <v>764</v>
      </c>
      <c r="C35" s="662" t="s">
        <v>759</v>
      </c>
      <c r="D35" s="662"/>
      <c r="E35" s="662" t="s">
        <v>760</v>
      </c>
      <c r="F35" s="662"/>
      <c r="G35" s="220"/>
      <c r="H35" s="655" t="s">
        <v>765</v>
      </c>
      <c r="I35" s="220"/>
    </row>
    <row r="36" spans="1:9" ht="50.1" customHeight="1" x14ac:dyDescent="0.25">
      <c r="A36" s="220"/>
      <c r="B36" s="661"/>
      <c r="C36" s="657" t="s">
        <v>1210</v>
      </c>
      <c r="D36" s="657"/>
      <c r="E36" s="657"/>
      <c r="F36" s="657"/>
      <c r="G36" s="220"/>
      <c r="H36" s="656"/>
      <c r="I36" s="220"/>
    </row>
    <row r="37" spans="1:9" ht="30" customHeight="1" x14ac:dyDescent="0.25">
      <c r="A37" s="220"/>
      <c r="B37" s="661" t="s">
        <v>768</v>
      </c>
      <c r="C37" s="662" t="s">
        <v>759</v>
      </c>
      <c r="D37" s="662"/>
      <c r="E37" s="662" t="s">
        <v>760</v>
      </c>
      <c r="F37" s="662"/>
      <c r="G37" s="220"/>
      <c r="H37" s="655" t="s">
        <v>769</v>
      </c>
      <c r="I37" s="220"/>
    </row>
    <row r="38" spans="1:9" ht="49.9" customHeight="1" x14ac:dyDescent="0.25">
      <c r="A38" s="220"/>
      <c r="B38" s="661"/>
      <c r="C38" s="657" t="s">
        <v>1201</v>
      </c>
      <c r="D38" s="657"/>
      <c r="E38" s="657"/>
      <c r="F38" s="657"/>
      <c r="G38" s="220"/>
      <c r="H38" s="656"/>
      <c r="I38" s="220"/>
    </row>
    <row r="39" spans="1:9" ht="30" customHeight="1" x14ac:dyDescent="0.25">
      <c r="A39" s="220"/>
      <c r="B39" s="661" t="s">
        <v>772</v>
      </c>
      <c r="C39" s="662" t="s">
        <v>759</v>
      </c>
      <c r="D39" s="662"/>
      <c r="E39" s="662" t="s">
        <v>760</v>
      </c>
      <c r="F39" s="662"/>
      <c r="G39" s="220"/>
      <c r="H39" s="655" t="s">
        <v>773</v>
      </c>
      <c r="I39" s="220"/>
    </row>
    <row r="40" spans="1:9" ht="49.9" customHeight="1" x14ac:dyDescent="0.25">
      <c r="A40" s="220"/>
      <c r="B40" s="661"/>
      <c r="C40" s="657" t="s">
        <v>1202</v>
      </c>
      <c r="D40" s="657"/>
      <c r="E40" s="657"/>
      <c r="F40" s="657"/>
      <c r="G40" s="220"/>
      <c r="H40" s="656"/>
      <c r="I40" s="220"/>
    </row>
    <row r="41" spans="1:9" ht="30" customHeight="1" x14ac:dyDescent="0.25">
      <c r="A41" s="220"/>
      <c r="B41" s="661" t="s">
        <v>774</v>
      </c>
      <c r="C41" s="662" t="s">
        <v>759</v>
      </c>
      <c r="D41" s="662"/>
      <c r="E41" s="662" t="s">
        <v>760</v>
      </c>
      <c r="F41" s="662"/>
      <c r="G41" s="220"/>
      <c r="H41" s="655" t="s">
        <v>775</v>
      </c>
      <c r="I41" s="220"/>
    </row>
    <row r="42" spans="1:9" ht="49.9" customHeight="1" x14ac:dyDescent="0.25">
      <c r="A42" s="220"/>
      <c r="B42" s="661"/>
      <c r="C42" s="657" t="s">
        <v>805</v>
      </c>
      <c r="D42" s="657"/>
      <c r="E42" s="657"/>
      <c r="F42" s="657"/>
      <c r="G42" s="220"/>
      <c r="H42" s="656"/>
      <c r="I42" s="220"/>
    </row>
    <row r="43" spans="1:9" ht="30" customHeight="1" x14ac:dyDescent="0.25">
      <c r="A43" s="220"/>
      <c r="B43" s="668" t="s">
        <v>776</v>
      </c>
      <c r="C43" s="668"/>
      <c r="D43" s="668"/>
      <c r="E43" s="668"/>
      <c r="F43" s="668"/>
      <c r="G43" s="220"/>
      <c r="H43" s="220"/>
      <c r="I43" s="220"/>
    </row>
    <row r="44" spans="1:9" ht="100.15" customHeight="1" x14ac:dyDescent="0.25">
      <c r="A44" s="220"/>
      <c r="B44" s="217" t="s">
        <v>777</v>
      </c>
      <c r="C44" s="654"/>
      <c r="D44" s="654"/>
      <c r="E44" s="654"/>
      <c r="F44" s="654"/>
      <c r="G44" s="220"/>
      <c r="H44" s="221" t="s">
        <v>778</v>
      </c>
      <c r="I44" s="220"/>
    </row>
    <row r="45" spans="1:9" ht="30" customHeight="1" x14ac:dyDescent="0.25">
      <c r="A45" s="220"/>
      <c r="B45" s="668" t="s">
        <v>779</v>
      </c>
      <c r="C45" s="668"/>
      <c r="D45" s="668"/>
      <c r="E45" s="668"/>
      <c r="F45" s="668"/>
      <c r="G45" s="220"/>
      <c r="H45" s="220"/>
      <c r="I45" s="220"/>
    </row>
    <row r="46" spans="1:9" ht="100.15" customHeight="1" x14ac:dyDescent="0.25">
      <c r="A46" s="220"/>
      <c r="B46" s="654"/>
      <c r="C46" s="654"/>
      <c r="D46" s="654"/>
      <c r="E46" s="654"/>
      <c r="F46" s="654"/>
      <c r="G46" s="220"/>
      <c r="H46" s="220"/>
      <c r="I46" s="220"/>
    </row>
    <row r="47" spans="1:9" ht="15.75" x14ac:dyDescent="0.25">
      <c r="A47" s="220"/>
      <c r="B47" s="220"/>
      <c r="C47" s="220"/>
      <c r="D47" s="220"/>
      <c r="E47" s="220"/>
      <c r="F47" s="220"/>
      <c r="G47" s="220"/>
      <c r="H47" s="220"/>
      <c r="I47" s="220"/>
    </row>
    <row r="48" spans="1:9" ht="15.75" x14ac:dyDescent="0.25">
      <c r="A48" s="220"/>
      <c r="B48" s="220"/>
      <c r="C48" s="220"/>
      <c r="D48" s="220"/>
      <c r="E48" s="220"/>
      <c r="F48" s="220"/>
      <c r="G48" s="220"/>
      <c r="H48" s="220"/>
      <c r="I48" s="220"/>
    </row>
    <row r="49" spans="1:9" ht="15.75" x14ac:dyDescent="0.25">
      <c r="A49" s="220"/>
      <c r="B49" s="220"/>
      <c r="C49" s="220"/>
      <c r="D49" s="220"/>
      <c r="E49" s="220"/>
      <c r="F49" s="220"/>
      <c r="G49" s="220"/>
      <c r="H49" s="220"/>
      <c r="I49" s="220"/>
    </row>
    <row r="50" spans="1:9" ht="15.75" x14ac:dyDescent="0.25">
      <c r="A50" s="220"/>
      <c r="B50" s="220"/>
      <c r="C50" s="220"/>
      <c r="D50" s="220"/>
      <c r="E50" s="220"/>
      <c r="F50" s="220"/>
      <c r="G50" s="220"/>
      <c r="H50" s="220"/>
      <c r="I50" s="220"/>
    </row>
    <row r="51" spans="1:9" ht="15.75" x14ac:dyDescent="0.25">
      <c r="A51" s="220"/>
      <c r="B51" s="220"/>
      <c r="C51" s="220"/>
      <c r="D51" s="220"/>
      <c r="E51" s="220"/>
      <c r="F51" s="220"/>
      <c r="G51" s="220"/>
      <c r="H51" s="220"/>
      <c r="I51" s="220"/>
    </row>
    <row r="52" spans="1:9" ht="15.75" x14ac:dyDescent="0.25">
      <c r="A52" s="220"/>
      <c r="B52" s="220"/>
      <c r="C52" s="220"/>
      <c r="D52" s="220"/>
      <c r="E52" s="220"/>
      <c r="F52" s="220"/>
      <c r="G52" s="220"/>
      <c r="H52" s="665" t="s">
        <v>780</v>
      </c>
      <c r="I52" s="220"/>
    </row>
    <row r="53" spans="1:9" ht="15.75" x14ac:dyDescent="0.25">
      <c r="A53" s="220"/>
      <c r="B53" s="220"/>
      <c r="C53" s="220"/>
      <c r="D53" s="220"/>
      <c r="E53" s="220"/>
      <c r="F53" s="220"/>
      <c r="G53" s="220"/>
      <c r="H53" s="665"/>
      <c r="I53" s="220"/>
    </row>
    <row r="54" spans="1:9" ht="15.75" x14ac:dyDescent="0.25">
      <c r="A54" s="220"/>
      <c r="B54" s="220"/>
      <c r="C54" s="667"/>
      <c r="D54" s="667"/>
      <c r="E54" s="667"/>
      <c r="F54" s="220"/>
      <c r="G54" s="220"/>
      <c r="H54" s="665"/>
      <c r="I54" s="220"/>
    </row>
    <row r="55" spans="1:9" ht="23.45" customHeight="1" x14ac:dyDescent="0.25">
      <c r="A55" s="220"/>
      <c r="B55" s="220"/>
      <c r="C55" s="666" t="s">
        <v>781</v>
      </c>
      <c r="D55" s="666"/>
      <c r="E55" s="666"/>
      <c r="F55" s="220"/>
      <c r="G55" s="220"/>
      <c r="H55" s="220"/>
      <c r="I55" s="220"/>
    </row>
    <row r="56" spans="1:9" ht="15.75" x14ac:dyDescent="0.25">
      <c r="A56" s="220"/>
      <c r="B56" s="220"/>
      <c r="C56" s="220"/>
      <c r="D56" s="220"/>
      <c r="E56" s="220"/>
      <c r="F56" s="220"/>
      <c r="G56" s="220"/>
      <c r="H56" s="220"/>
      <c r="I56" s="220"/>
    </row>
    <row r="57" spans="1:9" ht="15.75" x14ac:dyDescent="0.25">
      <c r="A57" s="220"/>
      <c r="B57" s="220"/>
      <c r="C57" s="220"/>
      <c r="D57" s="220"/>
      <c r="E57" s="220"/>
      <c r="F57" s="220"/>
      <c r="G57" s="220"/>
      <c r="H57" s="220"/>
      <c r="I57" s="220"/>
    </row>
    <row r="58" spans="1:9" ht="15.75" x14ac:dyDescent="0.25">
      <c r="A58" s="220"/>
      <c r="B58" s="220"/>
      <c r="C58" s="220"/>
      <c r="D58" s="220"/>
      <c r="E58" s="220"/>
      <c r="F58" s="220"/>
      <c r="G58" s="220"/>
      <c r="H58" s="220"/>
      <c r="I58" s="220"/>
    </row>
    <row r="59" spans="1:9" ht="15.75" hidden="1" x14ac:dyDescent="0.25"/>
  </sheetData>
  <mergeCells count="73">
    <mergeCell ref="C55:E55"/>
    <mergeCell ref="B41:B42"/>
    <mergeCell ref="C41:D41"/>
    <mergeCell ref="E41:F41"/>
    <mergeCell ref="H41:H42"/>
    <mergeCell ref="C42:D42"/>
    <mergeCell ref="E42:F42"/>
    <mergeCell ref="B43:F43"/>
    <mergeCell ref="C44:F44"/>
    <mergeCell ref="B45:F45"/>
    <mergeCell ref="B46:F46"/>
    <mergeCell ref="H52:H54"/>
    <mergeCell ref="C54:E54"/>
    <mergeCell ref="B39:B40"/>
    <mergeCell ref="C39:D39"/>
    <mergeCell ref="E39:F39"/>
    <mergeCell ref="H39:H40"/>
    <mergeCell ref="C40:D40"/>
    <mergeCell ref="E40:F40"/>
    <mergeCell ref="B37:B38"/>
    <mergeCell ref="C37:D37"/>
    <mergeCell ref="E37:F37"/>
    <mergeCell ref="H37:H38"/>
    <mergeCell ref="C38:D38"/>
    <mergeCell ref="E38:F38"/>
    <mergeCell ref="B35:B36"/>
    <mergeCell ref="C35:D35"/>
    <mergeCell ref="E35:F35"/>
    <mergeCell ref="H35:H36"/>
    <mergeCell ref="C36:D36"/>
    <mergeCell ref="E36:F36"/>
    <mergeCell ref="H33:H34"/>
    <mergeCell ref="C34:D34"/>
    <mergeCell ref="E34:F34"/>
    <mergeCell ref="H26:H27"/>
    <mergeCell ref="E27:F27"/>
    <mergeCell ref="C28:F28"/>
    <mergeCell ref="C31:F31"/>
    <mergeCell ref="B32:F32"/>
    <mergeCell ref="B33:B34"/>
    <mergeCell ref="C33:D33"/>
    <mergeCell ref="E33:F33"/>
    <mergeCell ref="B29:B30"/>
    <mergeCell ref="C29:D29"/>
    <mergeCell ref="E29:F29"/>
    <mergeCell ref="H29:H30"/>
    <mergeCell ref="C30:D30"/>
    <mergeCell ref="E30:F30"/>
    <mergeCell ref="B26:B27"/>
    <mergeCell ref="E26:F26"/>
    <mergeCell ref="C15:F15"/>
    <mergeCell ref="C16:F16"/>
    <mergeCell ref="C17:F17"/>
    <mergeCell ref="C18:F18"/>
    <mergeCell ref="C19:F19"/>
    <mergeCell ref="C20:F20"/>
    <mergeCell ref="C21:F21"/>
    <mergeCell ref="C22:F22"/>
    <mergeCell ref="C23:F23"/>
    <mergeCell ref="C24:F24"/>
    <mergeCell ref="B25:F25"/>
    <mergeCell ref="B14:F14"/>
    <mergeCell ref="B2:F2"/>
    <mergeCell ref="B3:F3"/>
    <mergeCell ref="B4:F4"/>
    <mergeCell ref="B5:F5"/>
    <mergeCell ref="B7:F7"/>
    <mergeCell ref="C8:F8"/>
    <mergeCell ref="B9:F9"/>
    <mergeCell ref="C10:F10"/>
    <mergeCell ref="C11:F11"/>
    <mergeCell ref="C12:F12"/>
    <mergeCell ref="C13:F13"/>
  </mergeCells>
  <pageMargins left="0.7" right="0.7" top="0.75" bottom="0.75" header="0.3" footer="0.3"/>
  <pageSetup scale="50" orientation="portrait" horizontalDpi="4294967295" verticalDpi="4294967295" r:id="rId1"/>
  <rowBreaks count="1" manualBreakCount="1">
    <brk id="31" max="6" man="1"/>
  </rowBreaks>
  <extLst>
    <ext xmlns:x14="http://schemas.microsoft.com/office/spreadsheetml/2009/9/main" uri="{CCE6A557-97BC-4b89-ADB6-D9C93CAAB3DF}">
      <x14:dataValidations xmlns:xm="http://schemas.microsoft.com/office/excel/2006/main" count="1">
        <x14:dataValidation type="list" allowBlank="1" showInputMessage="1" showErrorMessage="1" xr:uid="{0EE5D91B-C427-40CA-BDE6-2F7CE785347C}">
          <x14:formula1>
            <xm:f>'Conf.'!$BA$4:$BA$1048576</xm:f>
          </x14:formula1>
          <xm:sqref>B5:F5</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A8302-1253-4553-8343-7A3D7921F9ED}">
  <sheetPr>
    <tabColor rgb="FF00B050"/>
  </sheetPr>
  <dimension ref="A1:I58"/>
  <sheetViews>
    <sheetView showGridLines="0" zoomScale="90" zoomScaleNormal="90" workbookViewId="0"/>
  </sheetViews>
  <sheetFormatPr baseColWidth="10" defaultColWidth="0" defaultRowHeight="15.75" zeroHeight="1" x14ac:dyDescent="0.25"/>
  <cols>
    <col min="1" max="1" width="2.7109375" style="37" customWidth="1"/>
    <col min="2" max="2" width="50.7109375" style="37" customWidth="1"/>
    <col min="3" max="6" width="30.7109375" style="37" customWidth="1"/>
    <col min="7" max="7" width="2.7109375" style="37" customWidth="1"/>
    <col min="8" max="8" width="100.7109375" style="37" customWidth="1"/>
    <col min="9" max="9" width="2.7109375" style="37" customWidth="1"/>
    <col min="10" max="16384" width="11.5703125" style="37" hidden="1"/>
  </cols>
  <sheetData>
    <row r="1" spans="1:9" x14ac:dyDescent="0.25">
      <c r="A1" s="220"/>
      <c r="B1" s="220"/>
      <c r="C1" s="220"/>
      <c r="D1" s="220"/>
      <c r="E1" s="220"/>
      <c r="F1" s="220"/>
      <c r="G1" s="220"/>
      <c r="H1" s="220"/>
      <c r="I1" s="220"/>
    </row>
    <row r="2" spans="1:9" ht="30" customHeight="1" x14ac:dyDescent="0.25">
      <c r="A2" s="220"/>
      <c r="B2" s="637" t="s">
        <v>1072</v>
      </c>
      <c r="C2" s="637"/>
      <c r="D2" s="637"/>
      <c r="E2" s="637"/>
      <c r="F2" s="637"/>
      <c r="G2" s="220"/>
      <c r="H2" s="215" t="s">
        <v>1073</v>
      </c>
      <c r="I2" s="220"/>
    </row>
    <row r="3" spans="1:9" ht="22.15" customHeight="1" x14ac:dyDescent="0.25">
      <c r="A3" s="220"/>
      <c r="B3" s="638" t="s">
        <v>700</v>
      </c>
      <c r="C3" s="638"/>
      <c r="D3" s="638"/>
      <c r="E3" s="638"/>
      <c r="F3" s="638"/>
      <c r="G3" s="220"/>
      <c r="H3" s="220"/>
      <c r="I3" s="220"/>
    </row>
    <row r="4" spans="1:9" ht="24.6" customHeight="1" x14ac:dyDescent="0.25">
      <c r="A4" s="220"/>
      <c r="B4" s="565" t="str">
        <f>'Conf.'!$AZ$4</f>
        <v>45 - Prevención y atención del embarazo adolescente y las uniones tempranas</v>
      </c>
      <c r="C4" s="565"/>
      <c r="D4" s="565"/>
      <c r="E4" s="565"/>
      <c r="F4" s="565"/>
      <c r="G4" s="220"/>
      <c r="H4" s="221" t="s">
        <v>701</v>
      </c>
      <c r="I4" s="220"/>
    </row>
    <row r="5" spans="1:9" ht="50.1" customHeight="1" x14ac:dyDescent="0.25">
      <c r="A5" s="220"/>
      <c r="B5" s="639" t="s">
        <v>1211</v>
      </c>
      <c r="C5" s="639"/>
      <c r="D5" s="639"/>
      <c r="E5" s="639"/>
      <c r="F5" s="639"/>
      <c r="G5" s="220"/>
      <c r="H5" s="221" t="s">
        <v>1075</v>
      </c>
      <c r="I5" s="220"/>
    </row>
    <row r="6" spans="1:9" ht="6" customHeight="1" x14ac:dyDescent="0.25"/>
    <row r="7" spans="1:9" ht="30" customHeight="1" x14ac:dyDescent="0.25">
      <c r="A7" s="220"/>
      <c r="B7" s="634" t="s">
        <v>1076</v>
      </c>
      <c r="C7" s="635"/>
      <c r="D7" s="635"/>
      <c r="E7" s="635"/>
      <c r="F7" s="636"/>
      <c r="G7" s="220"/>
      <c r="H7" s="216" t="s">
        <v>1</v>
      </c>
      <c r="I7" s="220"/>
    </row>
    <row r="8" spans="1:9" ht="88.5" customHeight="1" x14ac:dyDescent="0.25">
      <c r="A8" s="220"/>
      <c r="B8" s="217" t="s">
        <v>1077</v>
      </c>
      <c r="C8" s="640" t="s">
        <v>1212</v>
      </c>
      <c r="D8" s="640"/>
      <c r="E8" s="640"/>
      <c r="F8" s="640"/>
      <c r="G8" s="220"/>
      <c r="H8" s="221" t="s">
        <v>1079</v>
      </c>
      <c r="I8" s="220"/>
    </row>
    <row r="9" spans="1:9" ht="30" customHeight="1" x14ac:dyDescent="0.25">
      <c r="A9" s="220"/>
      <c r="B9" s="634" t="s">
        <v>702</v>
      </c>
      <c r="C9" s="635"/>
      <c r="D9" s="635"/>
      <c r="E9" s="635"/>
      <c r="F9" s="636"/>
      <c r="G9" s="220"/>
      <c r="H9" s="216" t="s">
        <v>1</v>
      </c>
      <c r="I9" s="220"/>
    </row>
    <row r="10" spans="1:9" ht="49.9" customHeight="1" x14ac:dyDescent="0.25">
      <c r="A10" s="220"/>
      <c r="B10" s="218" t="s">
        <v>703</v>
      </c>
      <c r="C10" s="641" t="s">
        <v>1192</v>
      </c>
      <c r="D10" s="642"/>
      <c r="E10" s="642"/>
      <c r="F10" s="643"/>
      <c r="G10" s="220"/>
      <c r="H10" s="221" t="s">
        <v>705</v>
      </c>
      <c r="I10" s="220"/>
    </row>
    <row r="11" spans="1:9" ht="50.1" customHeight="1" x14ac:dyDescent="0.25">
      <c r="A11" s="220"/>
      <c r="B11" s="217" t="s">
        <v>706</v>
      </c>
      <c r="C11" s="640" t="s">
        <v>1081</v>
      </c>
      <c r="D11" s="640"/>
      <c r="E11" s="640"/>
      <c r="F11" s="640"/>
      <c r="G11" s="220"/>
      <c r="H11" s="221" t="s">
        <v>708</v>
      </c>
      <c r="I11" s="220"/>
    </row>
    <row r="12" spans="1:9" ht="49.9" customHeight="1" x14ac:dyDescent="0.25">
      <c r="A12" s="220"/>
      <c r="B12" s="217" t="s">
        <v>709</v>
      </c>
      <c r="C12" s="644" t="s">
        <v>642</v>
      </c>
      <c r="D12" s="645"/>
      <c r="E12" s="645"/>
      <c r="F12" s="646"/>
      <c r="G12" s="220"/>
      <c r="H12" s="221" t="s">
        <v>711</v>
      </c>
      <c r="I12" s="220"/>
    </row>
    <row r="13" spans="1:9" ht="49.9" customHeight="1" x14ac:dyDescent="0.25">
      <c r="A13" s="220"/>
      <c r="B13" s="218" t="s">
        <v>712</v>
      </c>
      <c r="C13" s="644" t="s">
        <v>1193</v>
      </c>
      <c r="D13" s="645"/>
      <c r="E13" s="645"/>
      <c r="F13" s="646"/>
      <c r="G13" s="220"/>
      <c r="H13" s="221" t="s">
        <v>714</v>
      </c>
      <c r="I13" s="220"/>
    </row>
    <row r="14" spans="1:9" ht="30" customHeight="1" x14ac:dyDescent="0.25">
      <c r="A14" s="220"/>
      <c r="B14" s="634" t="s">
        <v>715</v>
      </c>
      <c r="C14" s="635"/>
      <c r="D14" s="635"/>
      <c r="E14" s="635"/>
      <c r="F14" s="636"/>
      <c r="G14" s="220"/>
      <c r="H14" s="220"/>
      <c r="I14" s="220"/>
    </row>
    <row r="15" spans="1:9" ht="49.9" customHeight="1" x14ac:dyDescent="0.25">
      <c r="A15" s="220"/>
      <c r="B15" s="217" t="s">
        <v>716</v>
      </c>
      <c r="C15" s="651" t="s">
        <v>1008</v>
      </c>
      <c r="D15" s="652"/>
      <c r="E15" s="652"/>
      <c r="F15" s="652"/>
      <c r="G15" s="220"/>
      <c r="H15" s="221" t="s">
        <v>717</v>
      </c>
      <c r="I15" s="220"/>
    </row>
    <row r="16" spans="1:9" ht="49.9" customHeight="1" x14ac:dyDescent="0.25">
      <c r="A16" s="220"/>
      <c r="B16" s="217" t="s">
        <v>718</v>
      </c>
      <c r="C16" s="640" t="s">
        <v>1213</v>
      </c>
      <c r="D16" s="640"/>
      <c r="E16" s="640"/>
      <c r="F16" s="640"/>
      <c r="G16" s="220"/>
      <c r="H16" s="221" t="s">
        <v>720</v>
      </c>
      <c r="I16" s="220"/>
    </row>
    <row r="17" spans="1:9" ht="49.9" customHeight="1" x14ac:dyDescent="0.25">
      <c r="A17" s="220"/>
      <c r="B17" s="217" t="s">
        <v>721</v>
      </c>
      <c r="C17" s="653" t="s">
        <v>1214</v>
      </c>
      <c r="D17" s="653"/>
      <c r="E17" s="653"/>
      <c r="F17" s="653"/>
      <c r="G17" s="220"/>
      <c r="H17" s="221" t="s">
        <v>723</v>
      </c>
      <c r="I17" s="220"/>
    </row>
    <row r="18" spans="1:9" ht="49.9" customHeight="1" x14ac:dyDescent="0.25">
      <c r="A18" s="220"/>
      <c r="B18" s="217" t="s">
        <v>724</v>
      </c>
      <c r="C18" s="653" t="s">
        <v>1215</v>
      </c>
      <c r="D18" s="653"/>
      <c r="E18" s="653"/>
      <c r="F18" s="653"/>
      <c r="G18" s="220"/>
      <c r="H18" s="221" t="s">
        <v>726</v>
      </c>
      <c r="I18" s="220"/>
    </row>
    <row r="19" spans="1:9" ht="49.9" customHeight="1" x14ac:dyDescent="0.25">
      <c r="A19" s="220"/>
      <c r="B19" s="217" t="s">
        <v>727</v>
      </c>
      <c r="C19" s="654" t="s">
        <v>895</v>
      </c>
      <c r="D19" s="654"/>
      <c r="E19" s="654"/>
      <c r="F19" s="654"/>
      <c r="G19" s="220"/>
      <c r="H19" s="221" t="s">
        <v>729</v>
      </c>
      <c r="I19" s="220"/>
    </row>
    <row r="20" spans="1:9" ht="49.9" customHeight="1" x14ac:dyDescent="0.25">
      <c r="A20" s="220"/>
      <c r="B20" s="217" t="s">
        <v>730</v>
      </c>
      <c r="C20" s="654" t="s">
        <v>731</v>
      </c>
      <c r="D20" s="654"/>
      <c r="E20" s="654"/>
      <c r="F20" s="654"/>
      <c r="G20" s="220"/>
      <c r="H20" s="221" t="s">
        <v>732</v>
      </c>
      <c r="I20" s="220"/>
    </row>
    <row r="21" spans="1:9" ht="49.9" customHeight="1" x14ac:dyDescent="0.25">
      <c r="A21" s="220"/>
      <c r="B21" s="217" t="s">
        <v>733</v>
      </c>
      <c r="C21" s="654" t="s">
        <v>1151</v>
      </c>
      <c r="D21" s="654"/>
      <c r="E21" s="654"/>
      <c r="F21" s="654"/>
      <c r="G21" s="220"/>
      <c r="H21" s="221" t="s">
        <v>735</v>
      </c>
      <c r="I21" s="220"/>
    </row>
    <row r="22" spans="1:9" ht="49.9" customHeight="1" x14ac:dyDescent="0.25">
      <c r="A22" s="220"/>
      <c r="B22" s="217" t="s">
        <v>736</v>
      </c>
      <c r="C22" s="654" t="s">
        <v>1216</v>
      </c>
      <c r="D22" s="654"/>
      <c r="E22" s="654"/>
      <c r="F22" s="654"/>
      <c r="G22" s="220"/>
      <c r="H22" s="221" t="s">
        <v>738</v>
      </c>
      <c r="I22" s="220"/>
    </row>
    <row r="23" spans="1:9" ht="49.9" customHeight="1" x14ac:dyDescent="0.25">
      <c r="A23" s="220"/>
      <c r="B23" s="217" t="s">
        <v>739</v>
      </c>
      <c r="C23" s="654" t="s">
        <v>804</v>
      </c>
      <c r="D23" s="654"/>
      <c r="E23" s="654"/>
      <c r="F23" s="654"/>
      <c r="G23" s="220"/>
      <c r="H23" s="221" t="s">
        <v>741</v>
      </c>
      <c r="I23" s="220"/>
    </row>
    <row r="24" spans="1:9" ht="49.9" customHeight="1" x14ac:dyDescent="0.25">
      <c r="A24" s="220"/>
      <c r="B24" s="217" t="s">
        <v>742</v>
      </c>
      <c r="C24" s="575" t="s">
        <v>805</v>
      </c>
      <c r="D24" s="575"/>
      <c r="E24" s="575"/>
      <c r="F24" s="575"/>
      <c r="G24" s="220"/>
      <c r="H24" s="221" t="s">
        <v>1088</v>
      </c>
      <c r="I24" s="220"/>
    </row>
    <row r="25" spans="1:9" ht="30" customHeight="1" x14ac:dyDescent="0.25">
      <c r="A25" s="220"/>
      <c r="B25" s="634" t="s">
        <v>745</v>
      </c>
      <c r="C25" s="635"/>
      <c r="D25" s="635"/>
      <c r="E25" s="635"/>
      <c r="F25" s="636"/>
      <c r="G25" s="220"/>
      <c r="H25" s="220"/>
      <c r="I25" s="220"/>
    </row>
    <row r="26" spans="1:9" ht="30" customHeight="1" x14ac:dyDescent="0.25">
      <c r="A26" s="220"/>
      <c r="B26" s="647" t="s">
        <v>746</v>
      </c>
      <c r="C26" s="214" t="s">
        <v>747</v>
      </c>
      <c r="D26" s="214" t="s">
        <v>748</v>
      </c>
      <c r="E26" s="649" t="s">
        <v>749</v>
      </c>
      <c r="F26" s="650"/>
      <c r="G26" s="220"/>
      <c r="H26" s="655" t="s">
        <v>750</v>
      </c>
      <c r="I26" s="220"/>
    </row>
    <row r="27" spans="1:9" ht="49.9" customHeight="1" x14ac:dyDescent="0.25">
      <c r="A27" s="220"/>
      <c r="B27" s="648"/>
      <c r="C27" s="225" t="s">
        <v>139</v>
      </c>
      <c r="D27" s="223" t="s">
        <v>139</v>
      </c>
      <c r="E27" s="658" t="s">
        <v>139</v>
      </c>
      <c r="F27" s="659"/>
      <c r="G27" s="220"/>
      <c r="H27" s="656"/>
      <c r="I27" s="220"/>
    </row>
    <row r="28" spans="1:9" ht="49.9" customHeight="1" x14ac:dyDescent="0.25">
      <c r="A28" s="220"/>
      <c r="B28" s="217" t="s">
        <v>752</v>
      </c>
      <c r="C28" s="658" t="s">
        <v>1090</v>
      </c>
      <c r="D28" s="660"/>
      <c r="E28" s="660"/>
      <c r="F28" s="659"/>
      <c r="G28" s="220"/>
      <c r="H28" s="221" t="s">
        <v>754</v>
      </c>
      <c r="I28" s="220"/>
    </row>
    <row r="29" spans="1:9" ht="30" customHeight="1" x14ac:dyDescent="0.25">
      <c r="A29" s="220"/>
      <c r="B29" s="647" t="s">
        <v>755</v>
      </c>
      <c r="C29" s="649" t="s">
        <v>747</v>
      </c>
      <c r="D29" s="650"/>
      <c r="E29" s="649" t="s">
        <v>748</v>
      </c>
      <c r="F29" s="650"/>
      <c r="G29" s="220"/>
      <c r="H29" s="655" t="s">
        <v>756</v>
      </c>
      <c r="I29" s="220"/>
    </row>
    <row r="30" spans="1:9" ht="49.9" customHeight="1" x14ac:dyDescent="0.25">
      <c r="A30" s="220"/>
      <c r="B30" s="648"/>
      <c r="C30" s="685">
        <v>35</v>
      </c>
      <c r="D30" s="686"/>
      <c r="E30" s="658">
        <v>2026</v>
      </c>
      <c r="F30" s="659"/>
      <c r="G30" s="220"/>
      <c r="H30" s="656"/>
      <c r="I30" s="220"/>
    </row>
    <row r="31" spans="1:9" ht="63" customHeight="1" x14ac:dyDescent="0.25">
      <c r="A31" s="220"/>
      <c r="B31" s="217" t="s">
        <v>1091</v>
      </c>
      <c r="C31" s="657" t="s">
        <v>1092</v>
      </c>
      <c r="D31" s="657"/>
      <c r="E31" s="657"/>
      <c r="F31" s="657"/>
      <c r="G31" s="220"/>
      <c r="H31" s="221" t="s">
        <v>1093</v>
      </c>
      <c r="I31" s="220"/>
    </row>
    <row r="32" spans="1:9" ht="30" customHeight="1" x14ac:dyDescent="0.25">
      <c r="A32" s="220"/>
      <c r="B32" s="634" t="s">
        <v>757</v>
      </c>
      <c r="C32" s="635"/>
      <c r="D32" s="635"/>
      <c r="E32" s="635"/>
      <c r="F32" s="635"/>
      <c r="G32" s="220"/>
      <c r="H32" s="220"/>
      <c r="I32" s="220"/>
    </row>
    <row r="33" spans="1:9" ht="30" customHeight="1" x14ac:dyDescent="0.25">
      <c r="A33" s="220"/>
      <c r="B33" s="661" t="s">
        <v>758</v>
      </c>
      <c r="C33" s="662" t="s">
        <v>759</v>
      </c>
      <c r="D33" s="662"/>
      <c r="E33" s="662" t="s">
        <v>760</v>
      </c>
      <c r="F33" s="662"/>
      <c r="G33" s="220"/>
      <c r="H33" s="655" t="s">
        <v>761</v>
      </c>
      <c r="I33" s="220"/>
    </row>
    <row r="34" spans="1:9" ht="49.9" customHeight="1" x14ac:dyDescent="0.25">
      <c r="A34" s="220"/>
      <c r="B34" s="661"/>
      <c r="C34" s="657" t="s">
        <v>1217</v>
      </c>
      <c r="D34" s="657"/>
      <c r="E34" s="657"/>
      <c r="F34" s="657"/>
      <c r="G34" s="220"/>
      <c r="H34" s="656"/>
      <c r="I34" s="220"/>
    </row>
    <row r="35" spans="1:9" ht="30" customHeight="1" x14ac:dyDescent="0.25">
      <c r="A35" s="220"/>
      <c r="B35" s="661" t="s">
        <v>764</v>
      </c>
      <c r="C35" s="662" t="s">
        <v>759</v>
      </c>
      <c r="D35" s="662"/>
      <c r="E35" s="662" t="s">
        <v>760</v>
      </c>
      <c r="F35" s="662"/>
      <c r="G35" s="220"/>
      <c r="H35" s="655" t="s">
        <v>765</v>
      </c>
      <c r="I35" s="220"/>
    </row>
    <row r="36" spans="1:9" ht="50.1" customHeight="1" x14ac:dyDescent="0.25">
      <c r="A36" s="220"/>
      <c r="B36" s="661"/>
      <c r="C36" s="657" t="s">
        <v>1218</v>
      </c>
      <c r="D36" s="657"/>
      <c r="E36" s="657"/>
      <c r="F36" s="657"/>
      <c r="G36" s="220"/>
      <c r="H36" s="656"/>
      <c r="I36" s="220"/>
    </row>
    <row r="37" spans="1:9" ht="30" customHeight="1" x14ac:dyDescent="0.25">
      <c r="A37" s="220"/>
      <c r="B37" s="661" t="s">
        <v>768</v>
      </c>
      <c r="C37" s="662" t="s">
        <v>759</v>
      </c>
      <c r="D37" s="662"/>
      <c r="E37" s="662" t="s">
        <v>760</v>
      </c>
      <c r="F37" s="662"/>
      <c r="G37" s="220"/>
      <c r="H37" s="655" t="s">
        <v>769</v>
      </c>
      <c r="I37" s="220"/>
    </row>
    <row r="38" spans="1:9" ht="49.9" customHeight="1" x14ac:dyDescent="0.25">
      <c r="A38" s="220"/>
      <c r="B38" s="661"/>
      <c r="C38" s="657" t="s">
        <v>1219</v>
      </c>
      <c r="D38" s="657"/>
      <c r="E38" s="657"/>
      <c r="F38" s="657"/>
      <c r="G38" s="220"/>
      <c r="H38" s="656"/>
      <c r="I38" s="220"/>
    </row>
    <row r="39" spans="1:9" ht="30" customHeight="1" x14ac:dyDescent="0.25">
      <c r="A39" s="220"/>
      <c r="B39" s="661" t="s">
        <v>772</v>
      </c>
      <c r="C39" s="662" t="s">
        <v>759</v>
      </c>
      <c r="D39" s="662"/>
      <c r="E39" s="662" t="s">
        <v>760</v>
      </c>
      <c r="F39" s="662"/>
      <c r="G39" s="220"/>
      <c r="H39" s="655" t="s">
        <v>773</v>
      </c>
      <c r="I39" s="220"/>
    </row>
    <row r="40" spans="1:9" ht="49.9" customHeight="1" x14ac:dyDescent="0.25">
      <c r="A40" s="220"/>
      <c r="B40" s="661"/>
      <c r="C40" s="657" t="s">
        <v>1202</v>
      </c>
      <c r="D40" s="657"/>
      <c r="E40" s="657"/>
      <c r="F40" s="657"/>
      <c r="G40" s="220"/>
      <c r="H40" s="656"/>
      <c r="I40" s="220"/>
    </row>
    <row r="41" spans="1:9" ht="30" customHeight="1" x14ac:dyDescent="0.25">
      <c r="A41" s="220"/>
      <c r="B41" s="661" t="s">
        <v>774</v>
      </c>
      <c r="C41" s="662" t="s">
        <v>759</v>
      </c>
      <c r="D41" s="662"/>
      <c r="E41" s="662" t="s">
        <v>760</v>
      </c>
      <c r="F41" s="662"/>
      <c r="G41" s="220"/>
      <c r="H41" s="655" t="s">
        <v>775</v>
      </c>
      <c r="I41" s="220"/>
    </row>
    <row r="42" spans="1:9" ht="49.9" customHeight="1" x14ac:dyDescent="0.25">
      <c r="A42" s="220"/>
      <c r="B42" s="661"/>
      <c r="C42" s="657" t="s">
        <v>805</v>
      </c>
      <c r="D42" s="657"/>
      <c r="E42" s="657"/>
      <c r="F42" s="657"/>
      <c r="G42" s="220"/>
      <c r="H42" s="656"/>
      <c r="I42" s="220"/>
    </row>
    <row r="43" spans="1:9" ht="30" customHeight="1" x14ac:dyDescent="0.25">
      <c r="A43" s="220"/>
      <c r="B43" s="668" t="s">
        <v>776</v>
      </c>
      <c r="C43" s="668"/>
      <c r="D43" s="668"/>
      <c r="E43" s="668"/>
      <c r="F43" s="668"/>
      <c r="G43" s="220"/>
      <c r="H43" s="220"/>
      <c r="I43" s="220"/>
    </row>
    <row r="44" spans="1:9" ht="100.15" customHeight="1" x14ac:dyDescent="0.25">
      <c r="A44" s="220"/>
      <c r="B44" s="217" t="s">
        <v>777</v>
      </c>
      <c r="C44" s="654"/>
      <c r="D44" s="654"/>
      <c r="E44" s="654"/>
      <c r="F44" s="654"/>
      <c r="G44" s="220"/>
      <c r="H44" s="221" t="s">
        <v>778</v>
      </c>
      <c r="I44" s="220"/>
    </row>
    <row r="45" spans="1:9" ht="30" customHeight="1" x14ac:dyDescent="0.25">
      <c r="A45" s="220"/>
      <c r="B45" s="668" t="s">
        <v>779</v>
      </c>
      <c r="C45" s="668"/>
      <c r="D45" s="668"/>
      <c r="E45" s="668"/>
      <c r="F45" s="668"/>
      <c r="G45" s="220"/>
      <c r="H45" s="220"/>
      <c r="I45" s="220"/>
    </row>
    <row r="46" spans="1:9" ht="100.15" customHeight="1" x14ac:dyDescent="0.25">
      <c r="A46" s="220"/>
      <c r="B46" s="654"/>
      <c r="C46" s="654"/>
      <c r="D46" s="654"/>
      <c r="E46" s="654"/>
      <c r="F46" s="654"/>
      <c r="G46" s="220"/>
      <c r="H46" s="220"/>
      <c r="I46" s="220"/>
    </row>
    <row r="47" spans="1:9" x14ac:dyDescent="0.25">
      <c r="A47" s="220"/>
      <c r="B47" s="220"/>
      <c r="C47" s="220"/>
      <c r="D47" s="220"/>
      <c r="E47" s="220"/>
      <c r="F47" s="220"/>
      <c r="G47" s="220"/>
      <c r="H47" s="220"/>
      <c r="I47" s="220"/>
    </row>
    <row r="48" spans="1:9" x14ac:dyDescent="0.25">
      <c r="A48" s="220"/>
      <c r="B48" s="220"/>
      <c r="C48" s="220"/>
      <c r="D48" s="220"/>
      <c r="E48" s="220"/>
      <c r="F48" s="220"/>
      <c r="G48" s="220"/>
      <c r="H48" s="220"/>
      <c r="I48" s="220"/>
    </row>
    <row r="49" spans="1:9" x14ac:dyDescent="0.25">
      <c r="A49" s="220"/>
      <c r="B49" s="220"/>
      <c r="C49" s="220"/>
      <c r="D49" s="220"/>
      <c r="E49" s="220"/>
      <c r="F49" s="220"/>
      <c r="G49" s="220"/>
      <c r="H49" s="220"/>
      <c r="I49" s="220"/>
    </row>
    <row r="50" spans="1:9" x14ac:dyDescent="0.25">
      <c r="A50" s="220"/>
      <c r="B50" s="220"/>
      <c r="C50" s="220"/>
      <c r="D50" s="220"/>
      <c r="E50" s="220"/>
      <c r="F50" s="220"/>
      <c r="G50" s="220"/>
      <c r="H50" s="220"/>
      <c r="I50" s="220"/>
    </row>
    <row r="51" spans="1:9" x14ac:dyDescent="0.25">
      <c r="A51" s="220"/>
      <c r="B51" s="220"/>
      <c r="C51" s="220"/>
      <c r="D51" s="220"/>
      <c r="E51" s="220"/>
      <c r="F51" s="220"/>
      <c r="G51" s="220"/>
      <c r="H51" s="220"/>
      <c r="I51" s="220"/>
    </row>
    <row r="52" spans="1:9" x14ac:dyDescent="0.25">
      <c r="A52" s="220"/>
      <c r="B52" s="220"/>
      <c r="C52" s="220"/>
      <c r="D52" s="220"/>
      <c r="E52" s="220"/>
      <c r="F52" s="220"/>
      <c r="G52" s="220"/>
      <c r="H52" s="665" t="s">
        <v>780</v>
      </c>
      <c r="I52" s="220"/>
    </row>
    <row r="53" spans="1:9" x14ac:dyDescent="0.25">
      <c r="A53" s="220"/>
      <c r="B53" s="220"/>
      <c r="C53" s="220"/>
      <c r="D53" s="220"/>
      <c r="E53" s="220"/>
      <c r="F53" s="220"/>
      <c r="G53" s="220"/>
      <c r="H53" s="665"/>
      <c r="I53" s="220"/>
    </row>
    <row r="54" spans="1:9" x14ac:dyDescent="0.25">
      <c r="A54" s="220"/>
      <c r="B54" s="220"/>
      <c r="C54" s="667"/>
      <c r="D54" s="667"/>
      <c r="E54" s="667"/>
      <c r="F54" s="220"/>
      <c r="G54" s="220"/>
      <c r="H54" s="665"/>
      <c r="I54" s="220"/>
    </row>
    <row r="55" spans="1:9" ht="23.45" customHeight="1" x14ac:dyDescent="0.25">
      <c r="A55" s="220"/>
      <c r="B55" s="220"/>
      <c r="C55" s="666" t="s">
        <v>781</v>
      </c>
      <c r="D55" s="666"/>
      <c r="E55" s="666"/>
      <c r="F55" s="220"/>
      <c r="G55" s="220"/>
      <c r="H55" s="220"/>
      <c r="I55" s="220"/>
    </row>
    <row r="56" spans="1:9" x14ac:dyDescent="0.25">
      <c r="A56" s="220"/>
      <c r="B56" s="220"/>
      <c r="C56" s="220"/>
      <c r="D56" s="220"/>
      <c r="E56" s="220"/>
      <c r="F56" s="220"/>
      <c r="G56" s="220"/>
      <c r="H56" s="220"/>
      <c r="I56" s="220"/>
    </row>
    <row r="57" spans="1:9" x14ac:dyDescent="0.25">
      <c r="A57" s="220"/>
      <c r="B57" s="220"/>
      <c r="C57" s="220"/>
      <c r="D57" s="220"/>
      <c r="E57" s="220"/>
      <c r="F57" s="220"/>
      <c r="G57" s="220"/>
      <c r="H57" s="220"/>
      <c r="I57" s="220"/>
    </row>
    <row r="58" spans="1:9" x14ac:dyDescent="0.25">
      <c r="A58" s="220"/>
      <c r="B58" s="220"/>
      <c r="C58" s="220"/>
      <c r="D58" s="220"/>
      <c r="E58" s="220"/>
      <c r="F58" s="220"/>
      <c r="G58" s="220"/>
      <c r="H58" s="220"/>
      <c r="I58" s="220"/>
    </row>
  </sheetData>
  <mergeCells count="73">
    <mergeCell ref="C55:E55"/>
    <mergeCell ref="B41:B42"/>
    <mergeCell ref="C41:D41"/>
    <mergeCell ref="E41:F41"/>
    <mergeCell ref="H41:H42"/>
    <mergeCell ref="C42:D42"/>
    <mergeCell ref="E42:F42"/>
    <mergeCell ref="B43:F43"/>
    <mergeCell ref="C44:F44"/>
    <mergeCell ref="B45:F45"/>
    <mergeCell ref="B46:F46"/>
    <mergeCell ref="H52:H54"/>
    <mergeCell ref="C54:E54"/>
    <mergeCell ref="B39:B40"/>
    <mergeCell ref="C39:D39"/>
    <mergeCell ref="E39:F39"/>
    <mergeCell ref="H39:H40"/>
    <mergeCell ref="C40:D40"/>
    <mergeCell ref="E40:F40"/>
    <mergeCell ref="B37:B38"/>
    <mergeCell ref="C37:D37"/>
    <mergeCell ref="E37:F37"/>
    <mergeCell ref="H37:H38"/>
    <mergeCell ref="C38:D38"/>
    <mergeCell ref="E38:F38"/>
    <mergeCell ref="B35:B36"/>
    <mergeCell ref="C35:D35"/>
    <mergeCell ref="E35:F35"/>
    <mergeCell ref="H35:H36"/>
    <mergeCell ref="C36:D36"/>
    <mergeCell ref="E36:F36"/>
    <mergeCell ref="H33:H34"/>
    <mergeCell ref="C34:D34"/>
    <mergeCell ref="E34:F34"/>
    <mergeCell ref="H26:H27"/>
    <mergeCell ref="E27:F27"/>
    <mergeCell ref="C28:F28"/>
    <mergeCell ref="C31:F31"/>
    <mergeCell ref="B32:F32"/>
    <mergeCell ref="B33:B34"/>
    <mergeCell ref="C33:D33"/>
    <mergeCell ref="E33:F33"/>
    <mergeCell ref="B29:B30"/>
    <mergeCell ref="C29:D29"/>
    <mergeCell ref="E29:F29"/>
    <mergeCell ref="H29:H30"/>
    <mergeCell ref="C30:D30"/>
    <mergeCell ref="E30:F30"/>
    <mergeCell ref="B26:B27"/>
    <mergeCell ref="E26:F26"/>
    <mergeCell ref="C15:F15"/>
    <mergeCell ref="C16:F16"/>
    <mergeCell ref="C17:F17"/>
    <mergeCell ref="C18:F18"/>
    <mergeCell ref="C19:F19"/>
    <mergeCell ref="C20:F20"/>
    <mergeCell ref="C21:F21"/>
    <mergeCell ref="C22:F22"/>
    <mergeCell ref="C23:F23"/>
    <mergeCell ref="C24:F24"/>
    <mergeCell ref="B25:F25"/>
    <mergeCell ref="B14:F14"/>
    <mergeCell ref="B2:F2"/>
    <mergeCell ref="B3:F3"/>
    <mergeCell ref="B4:F4"/>
    <mergeCell ref="B5:F5"/>
    <mergeCell ref="B7:F7"/>
    <mergeCell ref="C8:F8"/>
    <mergeCell ref="B9:F9"/>
    <mergeCell ref="C10:F10"/>
    <mergeCell ref="C11:F11"/>
    <mergeCell ref="C12:F12"/>
    <mergeCell ref="C13:F13"/>
  </mergeCells>
  <dataValidations count="2">
    <dataValidation type="list" allowBlank="1" showInputMessage="1" showErrorMessage="1" sqref="C31:F31" xr:uid="{BA47E569-41F9-4C32-81D0-C58FDDB07246}">
      <formula1>"Acumulada, Flujo, Fija, Promediada"</formula1>
    </dataValidation>
    <dataValidation type="list" allowBlank="1" showInputMessage="1" showErrorMessage="1" sqref="C28:F28" xr:uid="{40F6D093-ABB5-4BFD-BDF6-54A146062195}">
      <formula1>"Ascendente, Descendente"</formula1>
    </dataValidation>
  </dataValidations>
  <pageMargins left="0.7" right="0.7" top="0.75" bottom="0.75" header="0.3" footer="0.3"/>
  <pageSetup scale="50" orientation="portrait" horizontalDpi="4294967295" verticalDpi="4294967295" r:id="rId1"/>
  <rowBreaks count="1" manualBreakCount="1">
    <brk id="31" max="6" man="1"/>
  </rowBreaks>
  <extLst>
    <ext xmlns:x14="http://schemas.microsoft.com/office/spreadsheetml/2009/9/main" uri="{CCE6A557-97BC-4b89-ADB6-D9C93CAAB3DF}">
      <x14:dataValidations xmlns:xm="http://schemas.microsoft.com/office/excel/2006/main" count="1">
        <x14:dataValidation type="list" allowBlank="1" showInputMessage="1" showErrorMessage="1" xr:uid="{856254BF-3D16-45A7-B060-E2FAC3A20876}">
          <x14:formula1>
            <xm:f>'Conf.'!$BA$4:$BA$1048576</xm:f>
          </x14:formula1>
          <xm:sqref>B5:F5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24870-3877-4AC7-ABD4-4C664F1FA6C5}">
  <sheetPr>
    <tabColor rgb="FF00B050"/>
  </sheetPr>
  <dimension ref="A1:T54"/>
  <sheetViews>
    <sheetView showGridLines="0" zoomScale="85" zoomScaleNormal="85" workbookViewId="0">
      <pane xSplit="3" ySplit="4" topLeftCell="D5" activePane="bottomRight" state="frozen"/>
      <selection pane="topRight" activeCell="A2" sqref="A2"/>
      <selection pane="bottomLeft" activeCell="A2" sqref="A2"/>
      <selection pane="bottomRight" activeCell="D5" sqref="D5"/>
    </sheetView>
  </sheetViews>
  <sheetFormatPr baseColWidth="10" defaultColWidth="11.42578125" defaultRowHeight="15" x14ac:dyDescent="0.25"/>
  <cols>
    <col min="1" max="1" width="12.28515625" style="30" bestFit="1" customWidth="1"/>
    <col min="2" max="2" width="37.28515625" style="2" customWidth="1"/>
    <col min="3" max="3" width="39.85546875" style="24" bestFit="1" customWidth="1"/>
    <col min="4" max="4" width="130.140625" style="2" customWidth="1"/>
    <col min="5" max="5" width="24.42578125" style="2" customWidth="1"/>
    <col min="6" max="7" width="36.85546875" style="2" customWidth="1"/>
    <col min="8" max="8" width="13.7109375" style="2" customWidth="1"/>
    <col min="9" max="9" width="23.42578125" style="2" customWidth="1"/>
    <col min="10" max="10" width="169.42578125" style="2" customWidth="1"/>
    <col min="11" max="11" width="54.140625" style="2" customWidth="1"/>
    <col min="12" max="12" width="46" style="2" customWidth="1"/>
    <col min="13" max="13" width="33.140625" style="2" bestFit="1" customWidth="1"/>
    <col min="14" max="15" width="15.7109375" style="30" customWidth="1"/>
    <col min="16" max="16" width="32.28515625" style="2" customWidth="1"/>
    <col min="17" max="17" width="46" style="2" customWidth="1"/>
    <col min="18" max="18" width="25.7109375" style="30" bestFit="1" customWidth="1"/>
    <col min="19" max="19" width="25.7109375" style="30" customWidth="1"/>
    <col min="20" max="16384" width="11.42578125" style="2"/>
  </cols>
  <sheetData>
    <row r="1" spans="1:20" ht="18.75" x14ac:dyDescent="0.25">
      <c r="A1" s="518" t="s">
        <v>252</v>
      </c>
      <c r="B1" s="518"/>
      <c r="C1" s="518"/>
      <c r="D1" s="518"/>
      <c r="E1" s="518"/>
      <c r="F1" s="518"/>
      <c r="G1" s="518"/>
      <c r="H1" s="518"/>
      <c r="I1" s="518"/>
      <c r="J1" s="518"/>
      <c r="K1" s="518"/>
      <c r="L1" s="518"/>
      <c r="M1" s="518"/>
      <c r="N1" s="518"/>
      <c r="O1" s="518"/>
      <c r="P1" s="518"/>
      <c r="Q1" s="518"/>
      <c r="R1" s="518"/>
      <c r="S1" s="518"/>
    </row>
    <row r="2" spans="1:20" s="17" customFormat="1" ht="18.75" x14ac:dyDescent="0.25">
      <c r="A2" s="527" t="s">
        <v>184</v>
      </c>
      <c r="B2" s="535" t="s">
        <v>253</v>
      </c>
      <c r="C2" s="536" t="s">
        <v>254</v>
      </c>
      <c r="D2" s="535" t="s">
        <v>255</v>
      </c>
      <c r="E2" s="535" t="s">
        <v>256</v>
      </c>
      <c r="F2" s="535" t="s">
        <v>257</v>
      </c>
      <c r="G2" s="535"/>
      <c r="H2" s="535"/>
      <c r="I2" s="535"/>
      <c r="J2" s="535" t="s">
        <v>258</v>
      </c>
      <c r="K2" s="10"/>
      <c r="L2" s="10"/>
      <c r="M2" s="518" t="s">
        <v>259</v>
      </c>
      <c r="N2" s="518"/>
      <c r="O2" s="518"/>
      <c r="P2" s="518"/>
      <c r="Q2" s="518"/>
      <c r="R2" s="518"/>
      <c r="S2" s="518"/>
    </row>
    <row r="3" spans="1:20" s="17" customFormat="1" ht="90" x14ac:dyDescent="0.25">
      <c r="A3" s="527"/>
      <c r="B3" s="535"/>
      <c r="C3" s="536"/>
      <c r="D3" s="535"/>
      <c r="E3" s="535"/>
      <c r="F3" s="535"/>
      <c r="G3" s="535"/>
      <c r="H3" s="535"/>
      <c r="I3" s="535"/>
      <c r="J3" s="535"/>
      <c r="K3" s="10"/>
      <c r="L3" s="10"/>
      <c r="M3" s="11" t="s">
        <v>260</v>
      </c>
      <c r="N3" s="525" t="s">
        <v>261</v>
      </c>
      <c r="O3" s="525"/>
      <c r="P3" s="10"/>
      <c r="Q3" s="10"/>
      <c r="R3" s="7" t="s">
        <v>262</v>
      </c>
      <c r="S3" s="7" t="s">
        <v>263</v>
      </c>
    </row>
    <row r="4" spans="1:20" s="12" customFormat="1" ht="30" x14ac:dyDescent="0.25">
      <c r="A4" s="8" t="s">
        <v>190</v>
      </c>
      <c r="B4" s="8" t="s">
        <v>191</v>
      </c>
      <c r="C4" s="87" t="s">
        <v>264</v>
      </c>
      <c r="D4" s="8" t="s">
        <v>265</v>
      </c>
      <c r="E4" s="8" t="s">
        <v>266</v>
      </c>
      <c r="F4" s="8" t="s">
        <v>77</v>
      </c>
      <c r="G4" s="8" t="s">
        <v>78</v>
      </c>
      <c r="H4" s="8" t="s">
        <v>79</v>
      </c>
      <c r="I4" s="8" t="s">
        <v>194</v>
      </c>
      <c r="J4" s="8" t="s">
        <v>195</v>
      </c>
      <c r="K4" s="8" t="s">
        <v>4</v>
      </c>
      <c r="L4" s="8" t="s">
        <v>6</v>
      </c>
      <c r="M4" s="8" t="s">
        <v>39</v>
      </c>
      <c r="N4" s="8" t="s">
        <v>42</v>
      </c>
      <c r="O4" s="8" t="s">
        <v>43</v>
      </c>
      <c r="P4" s="8" t="s">
        <v>267</v>
      </c>
      <c r="Q4" s="8" t="s">
        <v>6</v>
      </c>
      <c r="R4" s="8" t="s">
        <v>268</v>
      </c>
      <c r="S4" s="8" t="s">
        <v>269</v>
      </c>
    </row>
    <row r="5" spans="1:20" s="110" customFormat="1" ht="75" x14ac:dyDescent="0.25">
      <c r="A5" s="104">
        <v>1</v>
      </c>
      <c r="B5" s="109" t="s">
        <v>196</v>
      </c>
      <c r="C5" s="92" t="s">
        <v>270</v>
      </c>
      <c r="D5" s="92" t="s">
        <v>271</v>
      </c>
      <c r="E5" s="92" t="s">
        <v>272</v>
      </c>
      <c r="F5" s="92" t="s">
        <v>273</v>
      </c>
      <c r="G5" s="92" t="s">
        <v>274</v>
      </c>
      <c r="H5" s="92">
        <v>2009</v>
      </c>
      <c r="I5" s="4" t="s">
        <v>275</v>
      </c>
      <c r="J5" s="92" t="s">
        <v>276</v>
      </c>
      <c r="K5" s="92" t="s">
        <v>277</v>
      </c>
      <c r="L5" s="68" t="s">
        <v>278</v>
      </c>
      <c r="M5" s="92" t="s">
        <v>279</v>
      </c>
      <c r="N5" s="161">
        <v>0.372</v>
      </c>
      <c r="O5" s="104">
        <v>2019</v>
      </c>
      <c r="P5" s="92" t="s">
        <v>280</v>
      </c>
      <c r="Q5" s="73" t="s">
        <v>51</v>
      </c>
      <c r="R5" s="104">
        <v>5</v>
      </c>
      <c r="S5" s="104" t="s">
        <v>281</v>
      </c>
      <c r="T5" s="102"/>
    </row>
    <row r="6" spans="1:20" s="14" customFormat="1" ht="210" x14ac:dyDescent="0.25">
      <c r="A6" s="4">
        <f>+A5+1</f>
        <v>2</v>
      </c>
      <c r="B6" s="6" t="s">
        <v>207</v>
      </c>
      <c r="C6" s="6" t="s">
        <v>282</v>
      </c>
      <c r="D6" s="6" t="s">
        <v>283</v>
      </c>
      <c r="E6" s="6" t="s">
        <v>284</v>
      </c>
      <c r="F6" s="6" t="s">
        <v>285</v>
      </c>
      <c r="G6" s="6" t="s">
        <v>286</v>
      </c>
      <c r="H6" s="4">
        <v>2021</v>
      </c>
      <c r="I6" s="4" t="s">
        <v>217</v>
      </c>
      <c r="J6" s="6" t="s">
        <v>287</v>
      </c>
      <c r="K6" s="93"/>
      <c r="L6" s="73" t="s">
        <v>288</v>
      </c>
      <c r="M6" s="6" t="s">
        <v>289</v>
      </c>
      <c r="N6" s="54">
        <v>0.2</v>
      </c>
      <c r="O6" s="4">
        <v>2018</v>
      </c>
      <c r="P6" s="6" t="s">
        <v>290</v>
      </c>
      <c r="Q6" s="73" t="s">
        <v>97</v>
      </c>
      <c r="R6" s="4">
        <v>3</v>
      </c>
      <c r="S6" s="4" t="s">
        <v>281</v>
      </c>
    </row>
    <row r="7" spans="1:20" s="14" customFormat="1" ht="75" x14ac:dyDescent="0.25">
      <c r="A7" s="4">
        <f t="shared" ref="A7:A30" si="0">+A6+1</f>
        <v>3</v>
      </c>
      <c r="B7" s="6" t="s">
        <v>207</v>
      </c>
      <c r="C7" s="3" t="s">
        <v>291</v>
      </c>
      <c r="D7" s="3" t="s">
        <v>292</v>
      </c>
      <c r="E7" s="6" t="s">
        <v>293</v>
      </c>
      <c r="F7" s="6" t="s">
        <v>294</v>
      </c>
      <c r="G7" s="6" t="s">
        <v>295</v>
      </c>
      <c r="H7" s="4">
        <v>2024</v>
      </c>
      <c r="I7" s="4" t="s">
        <v>296</v>
      </c>
      <c r="J7" s="6" t="s">
        <v>297</v>
      </c>
      <c r="K7" s="6"/>
      <c r="L7" s="73" t="s">
        <v>298</v>
      </c>
      <c r="M7" s="6" t="s">
        <v>299</v>
      </c>
      <c r="N7" s="155">
        <v>24</v>
      </c>
      <c r="O7" s="4">
        <v>2021</v>
      </c>
      <c r="P7" s="6" t="s">
        <v>280</v>
      </c>
      <c r="Q7" s="73" t="s">
        <v>300</v>
      </c>
      <c r="R7" s="4">
        <v>5</v>
      </c>
      <c r="S7" s="4" t="s">
        <v>301</v>
      </c>
    </row>
    <row r="8" spans="1:20" s="14" customFormat="1" ht="150" x14ac:dyDescent="0.25">
      <c r="A8" s="4">
        <f t="shared" si="0"/>
        <v>4</v>
      </c>
      <c r="B8" s="3" t="s">
        <v>207</v>
      </c>
      <c r="C8" s="3" t="s">
        <v>302</v>
      </c>
      <c r="D8" s="3" t="s">
        <v>303</v>
      </c>
      <c r="E8" s="3" t="s">
        <v>304</v>
      </c>
      <c r="F8" s="3" t="s">
        <v>95</v>
      </c>
      <c r="G8" s="3" t="s">
        <v>290</v>
      </c>
      <c r="H8" s="3">
        <v>2019</v>
      </c>
      <c r="I8" s="3" t="s">
        <v>305</v>
      </c>
      <c r="J8" s="3" t="s">
        <v>306</v>
      </c>
      <c r="K8" s="3"/>
      <c r="L8" s="3"/>
      <c r="M8" s="6" t="s">
        <v>307</v>
      </c>
      <c r="N8" s="54">
        <v>0.91</v>
      </c>
      <c r="O8" s="4">
        <v>2018</v>
      </c>
      <c r="P8" s="6" t="s">
        <v>308</v>
      </c>
      <c r="Q8" s="73" t="s">
        <v>97</v>
      </c>
      <c r="R8" s="4">
        <v>1</v>
      </c>
      <c r="S8" s="4" t="s">
        <v>281</v>
      </c>
    </row>
    <row r="9" spans="1:20" s="14" customFormat="1" ht="255" x14ac:dyDescent="0.25">
      <c r="A9" s="4">
        <f t="shared" si="0"/>
        <v>5</v>
      </c>
      <c r="B9" s="3" t="s">
        <v>207</v>
      </c>
      <c r="C9" s="3" t="s">
        <v>309</v>
      </c>
      <c r="D9" s="6" t="s">
        <v>310</v>
      </c>
      <c r="E9" s="6" t="s">
        <v>311</v>
      </c>
      <c r="F9" s="6" t="s">
        <v>312</v>
      </c>
      <c r="G9" s="6" t="s">
        <v>93</v>
      </c>
      <c r="H9" s="4">
        <v>2023</v>
      </c>
      <c r="I9" s="4" t="s">
        <v>217</v>
      </c>
      <c r="J9" s="6" t="s">
        <v>313</v>
      </c>
      <c r="K9" s="236"/>
      <c r="L9" s="73" t="s">
        <v>94</v>
      </c>
      <c r="M9" s="6" t="s">
        <v>314</v>
      </c>
      <c r="N9" s="54">
        <v>0.63500000000000001</v>
      </c>
      <c r="O9" s="4">
        <v>2019</v>
      </c>
      <c r="P9" s="6" t="s">
        <v>315</v>
      </c>
      <c r="Q9" s="73" t="s">
        <v>316</v>
      </c>
      <c r="R9" s="4">
        <v>3</v>
      </c>
      <c r="S9" s="4" t="s">
        <v>281</v>
      </c>
    </row>
    <row r="10" spans="1:20" s="14" customFormat="1" ht="65.25" customHeight="1" x14ac:dyDescent="0.25">
      <c r="A10" s="4">
        <f t="shared" si="0"/>
        <v>6</v>
      </c>
      <c r="B10" s="6" t="s">
        <v>220</v>
      </c>
      <c r="C10" s="3" t="s">
        <v>317</v>
      </c>
      <c r="D10" s="136" t="s">
        <v>318</v>
      </c>
      <c r="E10" s="533" t="s">
        <v>319</v>
      </c>
      <c r="F10" s="531" t="s">
        <v>222</v>
      </c>
      <c r="G10" s="531" t="s">
        <v>223</v>
      </c>
      <c r="H10" s="533">
        <v>2018</v>
      </c>
      <c r="I10" s="533" t="s">
        <v>224</v>
      </c>
      <c r="J10" s="531" t="s">
        <v>320</v>
      </c>
      <c r="K10" s="531"/>
      <c r="L10" s="541" t="s">
        <v>226</v>
      </c>
      <c r="M10" s="533" t="s">
        <v>321</v>
      </c>
      <c r="N10" s="537">
        <v>0.52200000000000002</v>
      </c>
      <c r="O10" s="533">
        <v>2024</v>
      </c>
      <c r="P10" s="533" t="s">
        <v>322</v>
      </c>
      <c r="Q10" s="539" t="s">
        <v>323</v>
      </c>
      <c r="R10" s="4">
        <v>2</v>
      </c>
      <c r="S10" s="4" t="s">
        <v>301</v>
      </c>
    </row>
    <row r="11" spans="1:20" s="14" customFormat="1" ht="65.25" customHeight="1" x14ac:dyDescent="0.25">
      <c r="A11" s="4">
        <f t="shared" si="0"/>
        <v>7</v>
      </c>
      <c r="B11" s="6" t="s">
        <v>220</v>
      </c>
      <c r="C11" s="3" t="s">
        <v>324</v>
      </c>
      <c r="D11" s="6" t="s">
        <v>325</v>
      </c>
      <c r="E11" s="534"/>
      <c r="F11" s="532"/>
      <c r="G11" s="532"/>
      <c r="H11" s="534"/>
      <c r="I11" s="534"/>
      <c r="J11" s="532"/>
      <c r="K11" s="532"/>
      <c r="L11" s="542"/>
      <c r="M11" s="534"/>
      <c r="N11" s="538"/>
      <c r="O11" s="534"/>
      <c r="P11" s="534"/>
      <c r="Q11" s="540"/>
      <c r="R11" s="4">
        <v>2</v>
      </c>
      <c r="S11" s="4" t="s">
        <v>301</v>
      </c>
    </row>
    <row r="12" spans="1:20" s="14" customFormat="1" ht="210" x14ac:dyDescent="0.25">
      <c r="A12" s="4">
        <f t="shared" si="0"/>
        <v>8</v>
      </c>
      <c r="B12" s="6" t="s">
        <v>220</v>
      </c>
      <c r="C12" s="3" t="s">
        <v>326</v>
      </c>
      <c r="D12" s="6" t="s">
        <v>327</v>
      </c>
      <c r="E12" s="6" t="s">
        <v>328</v>
      </c>
      <c r="F12" s="6" t="s">
        <v>329</v>
      </c>
      <c r="G12" s="6" t="s">
        <v>330</v>
      </c>
      <c r="H12" s="4">
        <v>2021</v>
      </c>
      <c r="I12" s="4" t="s">
        <v>331</v>
      </c>
      <c r="J12" s="6" t="s">
        <v>332</v>
      </c>
      <c r="K12" s="236" t="s">
        <v>333</v>
      </c>
      <c r="L12" s="73" t="s">
        <v>334</v>
      </c>
      <c r="M12" s="6" t="s">
        <v>335</v>
      </c>
      <c r="N12" s="160">
        <v>24100</v>
      </c>
      <c r="O12" s="4">
        <v>2019</v>
      </c>
      <c r="P12" s="6" t="s">
        <v>336</v>
      </c>
      <c r="Q12" s="73" t="s">
        <v>337</v>
      </c>
      <c r="R12" s="4">
        <v>6</v>
      </c>
      <c r="S12" s="4" t="s">
        <v>281</v>
      </c>
    </row>
    <row r="13" spans="1:20" s="14" customFormat="1" ht="315.75" customHeight="1" x14ac:dyDescent="0.25">
      <c r="A13" s="4">
        <f t="shared" si="0"/>
        <v>9</v>
      </c>
      <c r="B13" s="6" t="s">
        <v>227</v>
      </c>
      <c r="C13" s="3" t="s">
        <v>338</v>
      </c>
      <c r="D13" s="6" t="s">
        <v>339</v>
      </c>
      <c r="E13" s="6" t="s">
        <v>340</v>
      </c>
      <c r="F13" s="6" t="s">
        <v>341</v>
      </c>
      <c r="G13" s="6" t="s">
        <v>342</v>
      </c>
      <c r="H13" s="4">
        <v>2025</v>
      </c>
      <c r="I13" s="4" t="s">
        <v>343</v>
      </c>
      <c r="J13" s="6" t="s">
        <v>344</v>
      </c>
      <c r="K13" s="163" t="s">
        <v>345</v>
      </c>
      <c r="L13" s="73" t="s">
        <v>346</v>
      </c>
      <c r="M13" s="2" t="s">
        <v>139</v>
      </c>
      <c r="N13" s="155" t="s">
        <v>347</v>
      </c>
      <c r="O13" s="4" t="s">
        <v>139</v>
      </c>
      <c r="P13" s="6"/>
      <c r="Q13" s="130"/>
      <c r="R13" s="4">
        <v>7</v>
      </c>
      <c r="S13" s="4" t="s">
        <v>301</v>
      </c>
    </row>
    <row r="14" spans="1:20" s="14" customFormat="1" ht="180" x14ac:dyDescent="0.25">
      <c r="A14" s="4">
        <f t="shared" si="0"/>
        <v>10</v>
      </c>
      <c r="B14" s="6" t="s">
        <v>227</v>
      </c>
      <c r="C14" s="3" t="s">
        <v>348</v>
      </c>
      <c r="D14" s="6" t="s">
        <v>349</v>
      </c>
      <c r="E14" s="6" t="s">
        <v>340</v>
      </c>
      <c r="F14" s="6" t="s">
        <v>350</v>
      </c>
      <c r="G14" s="6" t="s">
        <v>286</v>
      </c>
      <c r="H14" s="4">
        <v>2023</v>
      </c>
      <c r="I14" s="4" t="s">
        <v>217</v>
      </c>
      <c r="J14" s="6" t="s">
        <v>351</v>
      </c>
      <c r="K14" s="6" t="s">
        <v>352</v>
      </c>
      <c r="L14" s="73" t="s">
        <v>353</v>
      </c>
      <c r="M14" s="6" t="s">
        <v>139</v>
      </c>
      <c r="N14" s="156" t="s">
        <v>347</v>
      </c>
      <c r="O14" s="4" t="s">
        <v>139</v>
      </c>
      <c r="P14" s="6"/>
      <c r="Q14" s="73"/>
      <c r="R14" s="4">
        <v>7</v>
      </c>
      <c r="S14" s="4" t="s">
        <v>301</v>
      </c>
    </row>
    <row r="15" spans="1:20" s="14" customFormat="1" ht="285" x14ac:dyDescent="0.25">
      <c r="A15" s="4">
        <f t="shared" si="0"/>
        <v>11</v>
      </c>
      <c r="B15" s="6" t="s">
        <v>227</v>
      </c>
      <c r="C15" s="3" t="s">
        <v>354</v>
      </c>
      <c r="D15" s="6" t="s">
        <v>355</v>
      </c>
      <c r="E15" s="6" t="s">
        <v>356</v>
      </c>
      <c r="F15" s="6" t="s">
        <v>357</v>
      </c>
      <c r="G15" s="6" t="s">
        <v>358</v>
      </c>
      <c r="H15" s="4">
        <v>2017</v>
      </c>
      <c r="I15" s="4" t="s">
        <v>296</v>
      </c>
      <c r="J15" s="6" t="s">
        <v>359</v>
      </c>
      <c r="K15" s="90"/>
      <c r="L15" s="73" t="s">
        <v>360</v>
      </c>
      <c r="M15" s="6" t="s">
        <v>139</v>
      </c>
      <c r="N15" s="156" t="s">
        <v>347</v>
      </c>
      <c r="O15" s="4" t="s">
        <v>139</v>
      </c>
      <c r="P15" s="6"/>
      <c r="Q15" s="6"/>
      <c r="R15" s="4">
        <v>5</v>
      </c>
      <c r="S15" s="4" t="s">
        <v>301</v>
      </c>
    </row>
    <row r="16" spans="1:20" ht="165" x14ac:dyDescent="0.25">
      <c r="A16" s="4">
        <f t="shared" si="0"/>
        <v>12</v>
      </c>
      <c r="B16" s="6" t="s">
        <v>227</v>
      </c>
      <c r="C16" s="3" t="s">
        <v>361</v>
      </c>
      <c r="D16" s="3" t="s">
        <v>362</v>
      </c>
      <c r="E16" s="3" t="s">
        <v>340</v>
      </c>
      <c r="F16" s="3" t="s">
        <v>363</v>
      </c>
      <c r="G16" s="3" t="s">
        <v>364</v>
      </c>
      <c r="H16" s="3">
        <v>2024</v>
      </c>
      <c r="I16" s="4" t="s">
        <v>296</v>
      </c>
      <c r="J16" s="3" t="s">
        <v>365</v>
      </c>
      <c r="K16" s="90"/>
      <c r="L16" s="68" t="s">
        <v>366</v>
      </c>
      <c r="M16" s="3" t="s">
        <v>367</v>
      </c>
      <c r="N16" s="54">
        <v>0.38700000000000001</v>
      </c>
      <c r="O16" s="4">
        <v>2019</v>
      </c>
      <c r="P16" s="3" t="s">
        <v>315</v>
      </c>
      <c r="Q16" s="73" t="s">
        <v>368</v>
      </c>
      <c r="R16" s="4">
        <v>2</v>
      </c>
      <c r="S16" s="4" t="s">
        <v>281</v>
      </c>
      <c r="T16" s="14"/>
    </row>
    <row r="17" spans="1:20" s="14" customFormat="1" ht="165" x14ac:dyDescent="0.25">
      <c r="A17" s="4">
        <f t="shared" si="0"/>
        <v>13</v>
      </c>
      <c r="B17" s="6" t="s">
        <v>231</v>
      </c>
      <c r="C17" s="3" t="s">
        <v>369</v>
      </c>
      <c r="D17" s="1" t="s">
        <v>370</v>
      </c>
      <c r="E17" s="6" t="s">
        <v>340</v>
      </c>
      <c r="F17" s="6" t="s">
        <v>371</v>
      </c>
      <c r="G17" s="6" t="s">
        <v>372</v>
      </c>
      <c r="H17" s="4">
        <v>2024</v>
      </c>
      <c r="I17" s="4" t="s">
        <v>296</v>
      </c>
      <c r="J17" s="6" t="s">
        <v>373</v>
      </c>
      <c r="K17" s="6"/>
      <c r="L17" s="73" t="s">
        <v>374</v>
      </c>
      <c r="M17" s="3" t="s">
        <v>375</v>
      </c>
      <c r="N17" s="54">
        <v>0.85599999999999998</v>
      </c>
      <c r="O17" s="4">
        <v>2019</v>
      </c>
      <c r="P17" s="6" t="s">
        <v>315</v>
      </c>
      <c r="Q17" s="73" t="s">
        <v>368</v>
      </c>
      <c r="R17" s="4">
        <v>2</v>
      </c>
      <c r="S17" s="4" t="s">
        <v>281</v>
      </c>
    </row>
    <row r="18" spans="1:20" s="14" customFormat="1" ht="195" x14ac:dyDescent="0.25">
      <c r="A18" s="4">
        <f t="shared" si="0"/>
        <v>14</v>
      </c>
      <c r="B18" s="6" t="s">
        <v>231</v>
      </c>
      <c r="C18" s="3" t="s">
        <v>376</v>
      </c>
      <c r="D18" s="1" t="s">
        <v>377</v>
      </c>
      <c r="E18" s="6" t="s">
        <v>272</v>
      </c>
      <c r="F18" s="6" t="s">
        <v>378</v>
      </c>
      <c r="G18" s="6" t="s">
        <v>379</v>
      </c>
      <c r="H18" s="4">
        <v>2014</v>
      </c>
      <c r="I18" s="4" t="s">
        <v>380</v>
      </c>
      <c r="J18" s="6" t="s">
        <v>381</v>
      </c>
      <c r="K18" s="6"/>
      <c r="L18" s="73" t="s">
        <v>382</v>
      </c>
      <c r="M18" s="6" t="s">
        <v>383</v>
      </c>
      <c r="N18" s="54">
        <v>0.33700000000000002</v>
      </c>
      <c r="O18" s="4">
        <v>2024</v>
      </c>
      <c r="P18" s="6" t="s">
        <v>384</v>
      </c>
      <c r="Q18" s="6" t="s">
        <v>385</v>
      </c>
      <c r="R18" s="4">
        <v>4</v>
      </c>
      <c r="S18" s="4" t="s">
        <v>281</v>
      </c>
    </row>
    <row r="19" spans="1:20" s="14" customFormat="1" ht="90" x14ac:dyDescent="0.25">
      <c r="A19" s="4">
        <f t="shared" si="0"/>
        <v>15</v>
      </c>
      <c r="B19" s="6" t="s">
        <v>231</v>
      </c>
      <c r="C19" s="3" t="s">
        <v>386</v>
      </c>
      <c r="D19" s="6" t="s">
        <v>387</v>
      </c>
      <c r="E19" s="6" t="s">
        <v>340</v>
      </c>
      <c r="F19" s="6" t="s">
        <v>388</v>
      </c>
      <c r="G19" s="6" t="s">
        <v>389</v>
      </c>
      <c r="H19" s="4">
        <v>2023</v>
      </c>
      <c r="I19" s="4" t="s">
        <v>217</v>
      </c>
      <c r="J19" s="6" t="s">
        <v>390</v>
      </c>
      <c r="K19" s="6"/>
      <c r="L19" s="73" t="s">
        <v>391</v>
      </c>
      <c r="M19" s="6" t="s">
        <v>392</v>
      </c>
      <c r="N19" s="54">
        <v>0.28299999999999997</v>
      </c>
      <c r="O19" s="4">
        <v>2024</v>
      </c>
      <c r="P19" s="6" t="s">
        <v>384</v>
      </c>
      <c r="Q19" s="6" t="s">
        <v>385</v>
      </c>
      <c r="R19" s="4">
        <v>4</v>
      </c>
      <c r="S19" s="4" t="s">
        <v>281</v>
      </c>
    </row>
    <row r="20" spans="1:20" ht="120" x14ac:dyDescent="0.25">
      <c r="A20" s="4">
        <f t="shared" si="0"/>
        <v>16</v>
      </c>
      <c r="B20" s="6" t="s">
        <v>213</v>
      </c>
      <c r="C20" s="3" t="s">
        <v>393</v>
      </c>
      <c r="D20" s="3" t="s">
        <v>394</v>
      </c>
      <c r="E20" s="3" t="s">
        <v>340</v>
      </c>
      <c r="F20" s="3" t="s">
        <v>395</v>
      </c>
      <c r="G20" s="3" t="s">
        <v>396</v>
      </c>
      <c r="H20" s="3">
        <v>2013</v>
      </c>
      <c r="I20" s="4" t="s">
        <v>296</v>
      </c>
      <c r="J20" s="3" t="s">
        <v>397</v>
      </c>
      <c r="K20" s="3" t="s">
        <v>398</v>
      </c>
      <c r="L20" s="68" t="s">
        <v>399</v>
      </c>
      <c r="M20" s="3" t="s">
        <v>400</v>
      </c>
      <c r="N20" s="159">
        <v>0.378</v>
      </c>
      <c r="O20" s="4">
        <v>2023</v>
      </c>
      <c r="P20" s="3" t="s">
        <v>401</v>
      </c>
      <c r="Q20" s="68" t="s">
        <v>402</v>
      </c>
      <c r="R20" s="4">
        <v>1</v>
      </c>
      <c r="S20" s="4" t="s">
        <v>281</v>
      </c>
      <c r="T20" s="14"/>
    </row>
    <row r="21" spans="1:20" s="14" customFormat="1" ht="255" x14ac:dyDescent="0.25">
      <c r="A21" s="4">
        <f t="shared" si="0"/>
        <v>17</v>
      </c>
      <c r="B21" s="6" t="s">
        <v>237</v>
      </c>
      <c r="C21" s="3" t="s">
        <v>403</v>
      </c>
      <c r="D21" s="6" t="s">
        <v>404</v>
      </c>
      <c r="E21" s="6" t="s">
        <v>405</v>
      </c>
      <c r="F21" s="6" t="s">
        <v>406</v>
      </c>
      <c r="G21" s="6" t="s">
        <v>407</v>
      </c>
      <c r="H21" s="4">
        <v>2016</v>
      </c>
      <c r="I21" s="4" t="s">
        <v>217</v>
      </c>
      <c r="J21" s="6" t="s">
        <v>408</v>
      </c>
      <c r="K21" s="6" t="s">
        <v>409</v>
      </c>
      <c r="L21" s="73" t="s">
        <v>410</v>
      </c>
      <c r="M21" s="90" t="s">
        <v>411</v>
      </c>
      <c r="N21" s="155">
        <v>20</v>
      </c>
      <c r="O21" s="4">
        <v>2022</v>
      </c>
      <c r="P21" s="6" t="s">
        <v>93</v>
      </c>
      <c r="Q21" s="73" t="s">
        <v>412</v>
      </c>
      <c r="R21" s="4">
        <v>1</v>
      </c>
      <c r="S21" s="104" t="s">
        <v>301</v>
      </c>
    </row>
    <row r="22" spans="1:20" ht="105" x14ac:dyDescent="0.25">
      <c r="A22" s="4">
        <f t="shared" si="0"/>
        <v>18</v>
      </c>
      <c r="B22" s="6" t="s">
        <v>237</v>
      </c>
      <c r="C22" s="3" t="s">
        <v>413</v>
      </c>
      <c r="D22" s="3" t="s">
        <v>414</v>
      </c>
      <c r="E22" s="3" t="s">
        <v>415</v>
      </c>
      <c r="F22" s="3" t="s">
        <v>248</v>
      </c>
      <c r="G22" s="6" t="s">
        <v>249</v>
      </c>
      <c r="H22" s="3">
        <v>2021</v>
      </c>
      <c r="I22" s="4" t="s">
        <v>217</v>
      </c>
      <c r="J22" s="3" t="s">
        <v>250</v>
      </c>
      <c r="K22" s="58"/>
      <c r="L22" s="128" t="s">
        <v>251</v>
      </c>
      <c r="M22" s="95" t="s">
        <v>139</v>
      </c>
      <c r="N22" s="157" t="s">
        <v>347</v>
      </c>
      <c r="O22" s="62" t="s">
        <v>139</v>
      </c>
      <c r="P22" s="58" t="s">
        <v>139</v>
      </c>
      <c r="Q22" s="95" t="s">
        <v>139</v>
      </c>
      <c r="R22" s="62">
        <v>3</v>
      </c>
      <c r="S22" s="62" t="s">
        <v>301</v>
      </c>
      <c r="T22" s="14"/>
    </row>
    <row r="23" spans="1:20" ht="240" x14ac:dyDescent="0.25">
      <c r="A23" s="4">
        <f t="shared" si="0"/>
        <v>19</v>
      </c>
      <c r="B23" s="6" t="s">
        <v>237</v>
      </c>
      <c r="C23" s="2" t="s">
        <v>416</v>
      </c>
      <c r="D23" s="2" t="s">
        <v>417</v>
      </c>
      <c r="E23" s="3" t="s">
        <v>418</v>
      </c>
      <c r="F23" s="3" t="s">
        <v>419</v>
      </c>
      <c r="G23" s="3" t="s">
        <v>420</v>
      </c>
      <c r="H23" s="3">
        <v>2024</v>
      </c>
      <c r="I23" s="4" t="s">
        <v>305</v>
      </c>
      <c r="J23" s="3" t="s">
        <v>421</v>
      </c>
      <c r="K23" s="3"/>
      <c r="L23" s="68" t="s">
        <v>422</v>
      </c>
      <c r="M23" s="3" t="s">
        <v>423</v>
      </c>
      <c r="N23" s="158">
        <v>204</v>
      </c>
      <c r="O23" s="4">
        <v>2024</v>
      </c>
      <c r="P23" s="3" t="s">
        <v>136</v>
      </c>
      <c r="Q23" s="68" t="s">
        <v>424</v>
      </c>
      <c r="R23" s="4">
        <v>5</v>
      </c>
      <c r="S23" s="78" t="s">
        <v>281</v>
      </c>
    </row>
    <row r="24" spans="1:20" x14ac:dyDescent="0.25">
      <c r="A24" s="4">
        <f t="shared" si="0"/>
        <v>20</v>
      </c>
      <c r="B24" s="162"/>
      <c r="C24" s="88"/>
      <c r="D24" s="88"/>
      <c r="E24" s="88"/>
      <c r="F24" s="88"/>
      <c r="G24" s="88"/>
      <c r="H24" s="88"/>
      <c r="I24" s="88"/>
      <c r="J24" s="88"/>
      <c r="K24" s="129"/>
      <c r="L24" s="83"/>
      <c r="M24" s="83"/>
      <c r="N24" s="63"/>
      <c r="O24" s="63"/>
      <c r="P24" s="83"/>
      <c r="Q24" s="83"/>
      <c r="R24" s="63"/>
      <c r="S24" s="63"/>
    </row>
    <row r="25" spans="1:20" x14ac:dyDescent="0.25">
      <c r="A25" s="4">
        <f t="shared" si="0"/>
        <v>21</v>
      </c>
      <c r="B25" s="162"/>
      <c r="C25" s="89"/>
      <c r="D25" s="3"/>
      <c r="E25" s="3"/>
      <c r="F25" s="3"/>
      <c r="G25" s="3"/>
      <c r="H25" s="3"/>
      <c r="I25" s="3"/>
      <c r="J25" s="3"/>
      <c r="K25" s="3"/>
      <c r="L25" s="3"/>
      <c r="M25" s="3"/>
      <c r="N25" s="4"/>
      <c r="O25" s="4"/>
      <c r="P25" s="3"/>
      <c r="Q25" s="3"/>
      <c r="R25" s="4"/>
      <c r="S25" s="4"/>
    </row>
    <row r="26" spans="1:20" x14ac:dyDescent="0.25">
      <c r="A26" s="4">
        <f t="shared" si="0"/>
        <v>22</v>
      </c>
      <c r="B26" s="162"/>
      <c r="C26" s="89"/>
      <c r="D26" s="3"/>
      <c r="E26" s="3"/>
      <c r="F26" s="3"/>
      <c r="G26" s="3"/>
      <c r="H26" s="3"/>
      <c r="I26" s="3"/>
      <c r="J26" s="3"/>
      <c r="K26" s="3"/>
      <c r="L26" s="3"/>
      <c r="M26" s="3"/>
      <c r="N26" s="4"/>
      <c r="O26" s="4"/>
      <c r="P26" s="3"/>
      <c r="Q26" s="3"/>
      <c r="R26" s="4"/>
      <c r="S26" s="4"/>
    </row>
    <row r="27" spans="1:20" x14ac:dyDescent="0.25">
      <c r="A27" s="4">
        <f t="shared" si="0"/>
        <v>23</v>
      </c>
      <c r="B27" s="162"/>
      <c r="C27" s="89"/>
      <c r="D27" s="3"/>
      <c r="E27" s="3"/>
      <c r="F27" s="3"/>
      <c r="G27" s="3"/>
      <c r="H27" s="3"/>
      <c r="I27" s="3"/>
      <c r="J27" s="3"/>
      <c r="K27" s="3"/>
      <c r="L27" s="3"/>
      <c r="M27" s="3"/>
      <c r="N27" s="4"/>
      <c r="O27" s="4"/>
      <c r="P27" s="3"/>
      <c r="Q27" s="3"/>
      <c r="R27" s="4"/>
      <c r="S27" s="4"/>
    </row>
    <row r="28" spans="1:20" x14ac:dyDescent="0.25">
      <c r="A28" s="4">
        <f t="shared" si="0"/>
        <v>24</v>
      </c>
      <c r="B28" s="162"/>
      <c r="C28" s="89"/>
      <c r="D28" s="3"/>
      <c r="E28" s="3"/>
      <c r="F28" s="3"/>
      <c r="G28" s="3"/>
      <c r="H28" s="3"/>
      <c r="I28" s="3"/>
      <c r="J28" s="3"/>
      <c r="K28" s="3"/>
      <c r="L28" s="3"/>
      <c r="M28" s="3"/>
      <c r="N28" s="4"/>
      <c r="O28" s="4"/>
      <c r="P28" s="3"/>
      <c r="Q28" s="3"/>
      <c r="R28" s="4"/>
      <c r="S28" s="4"/>
    </row>
    <row r="29" spans="1:20" x14ac:dyDescent="0.25">
      <c r="A29" s="4">
        <f t="shared" si="0"/>
        <v>25</v>
      </c>
      <c r="B29" s="162"/>
      <c r="C29" s="89"/>
      <c r="D29" s="3"/>
      <c r="E29" s="3"/>
      <c r="F29" s="3"/>
      <c r="G29" s="3"/>
      <c r="H29" s="3"/>
      <c r="I29" s="3"/>
      <c r="J29" s="3"/>
      <c r="K29" s="3"/>
      <c r="L29" s="3"/>
      <c r="M29" s="3"/>
      <c r="N29" s="4"/>
      <c r="O29" s="4"/>
      <c r="P29" s="3"/>
      <c r="Q29" s="3"/>
      <c r="R29" s="4"/>
      <c r="S29" s="4"/>
    </row>
    <row r="30" spans="1:20" x14ac:dyDescent="0.25">
      <c r="A30" s="4">
        <f t="shared" si="0"/>
        <v>26</v>
      </c>
      <c r="B30" s="162"/>
      <c r="C30" s="89"/>
      <c r="D30" s="3"/>
      <c r="E30" s="3"/>
      <c r="F30" s="3"/>
      <c r="G30" s="3"/>
      <c r="H30" s="3"/>
      <c r="I30" s="3"/>
      <c r="J30" s="3"/>
      <c r="K30" s="3"/>
      <c r="L30" s="3"/>
      <c r="M30" s="3"/>
      <c r="N30" s="4"/>
      <c r="O30" s="4"/>
      <c r="P30" s="3"/>
      <c r="Q30" s="3"/>
      <c r="R30" s="4"/>
      <c r="S30" s="4"/>
    </row>
    <row r="31" spans="1:20" x14ac:dyDescent="0.25">
      <c r="A31" s="4">
        <f t="shared" ref="A31:A32" si="1">+A30+1</f>
        <v>27</v>
      </c>
      <c r="B31" s="162"/>
      <c r="C31" s="89"/>
      <c r="D31" s="3"/>
      <c r="E31" s="3"/>
      <c r="F31" s="3"/>
      <c r="G31" s="3"/>
      <c r="H31" s="3"/>
      <c r="I31" s="3"/>
      <c r="J31" s="3"/>
      <c r="K31" s="3"/>
      <c r="L31" s="3"/>
      <c r="M31" s="3"/>
      <c r="N31" s="4"/>
      <c r="O31" s="4"/>
      <c r="P31" s="3"/>
      <c r="Q31" s="3"/>
      <c r="R31" s="4"/>
      <c r="S31" s="4"/>
    </row>
    <row r="32" spans="1:20" x14ac:dyDescent="0.25">
      <c r="A32" s="4">
        <f t="shared" si="1"/>
        <v>28</v>
      </c>
      <c r="B32" s="70"/>
      <c r="C32" s="89"/>
      <c r="D32" s="3"/>
      <c r="E32" s="3"/>
      <c r="F32" s="3"/>
      <c r="G32" s="3"/>
      <c r="H32" s="3"/>
      <c r="I32" s="3"/>
      <c r="J32" s="3"/>
      <c r="K32" s="3"/>
      <c r="L32" s="3"/>
      <c r="M32" s="3"/>
      <c r="N32" s="4"/>
      <c r="O32" s="4"/>
      <c r="P32" s="3"/>
      <c r="Q32" s="3"/>
      <c r="R32" s="4"/>
      <c r="S32" s="4"/>
    </row>
    <row r="33" spans="1:19" x14ac:dyDescent="0.25">
      <c r="A33" s="4">
        <f t="shared" ref="A33" si="2">+A32+1</f>
        <v>29</v>
      </c>
      <c r="B33" s="70"/>
      <c r="C33" s="89"/>
      <c r="D33" s="3"/>
      <c r="E33" s="3"/>
      <c r="F33" s="3"/>
      <c r="G33" s="3"/>
      <c r="H33" s="3"/>
      <c r="I33" s="3"/>
      <c r="J33" s="3"/>
      <c r="K33" s="3"/>
      <c r="L33" s="3"/>
      <c r="M33" s="3"/>
      <c r="N33" s="4"/>
      <c r="O33" s="4"/>
      <c r="P33" s="3"/>
      <c r="Q33" s="3"/>
      <c r="R33" s="4"/>
      <c r="S33" s="4"/>
    </row>
    <row r="44" spans="1:19" x14ac:dyDescent="0.25">
      <c r="D44" s="24"/>
    </row>
    <row r="45" spans="1:19" x14ac:dyDescent="0.25">
      <c r="D45" s="24"/>
    </row>
    <row r="46" spans="1:19" x14ac:dyDescent="0.25">
      <c r="D46" s="24"/>
    </row>
    <row r="47" spans="1:19" x14ac:dyDescent="0.25">
      <c r="D47" s="24"/>
    </row>
    <row r="48" spans="1:19" x14ac:dyDescent="0.25">
      <c r="D48" s="24"/>
    </row>
    <row r="49" spans="4:4" x14ac:dyDescent="0.25">
      <c r="D49" s="24"/>
    </row>
    <row r="50" spans="4:4" x14ac:dyDescent="0.25">
      <c r="D50" s="24"/>
    </row>
    <row r="51" spans="4:4" x14ac:dyDescent="0.25">
      <c r="D51" s="24"/>
    </row>
    <row r="52" spans="4:4" x14ac:dyDescent="0.25">
      <c r="D52" s="24"/>
    </row>
    <row r="53" spans="4:4" x14ac:dyDescent="0.25">
      <c r="D53" s="24"/>
    </row>
    <row r="54" spans="4:4" x14ac:dyDescent="0.25">
      <c r="D54" s="24"/>
    </row>
  </sheetData>
  <mergeCells count="23">
    <mergeCell ref="N10:N11"/>
    <mergeCell ref="O10:O11"/>
    <mergeCell ref="P10:P11"/>
    <mergeCell ref="Q10:Q11"/>
    <mergeCell ref="E10:E11"/>
    <mergeCell ref="M10:M11"/>
    <mergeCell ref="F10:F11"/>
    <mergeCell ref="G10:G11"/>
    <mergeCell ref="H10:H11"/>
    <mergeCell ref="I10:I11"/>
    <mergeCell ref="J10:J11"/>
    <mergeCell ref="K10:K11"/>
    <mergeCell ref="L10:L11"/>
    <mergeCell ref="N3:O3"/>
    <mergeCell ref="A1:S1"/>
    <mergeCell ref="M2:S2"/>
    <mergeCell ref="A2:A3"/>
    <mergeCell ref="B2:B3"/>
    <mergeCell ref="C2:C3"/>
    <mergeCell ref="D2:D3"/>
    <mergeCell ref="E2:E3"/>
    <mergeCell ref="F2:I3"/>
    <mergeCell ref="J2:J3"/>
  </mergeCells>
  <dataValidations count="3">
    <dataValidation type="list" allowBlank="1" showInputMessage="1" showErrorMessage="1" sqref="S5:S23" xr:uid="{290A748D-7A65-43FB-94C1-EBDFD3C75857}">
      <formula1>"Sí, No"</formula1>
    </dataValidation>
    <dataValidation type="list" allowBlank="1" showInputMessage="1" showErrorMessage="1" sqref="I5:I10 I12:I23" xr:uid="{DA31B4F5-C66D-40AF-92B3-A0FA1A32C848}">
      <formula1>"Meta-análisis, Revisión sistemática, Trabajo de investigación, Informe de organismo internacional, Informe institucional, Artículo científico, Artículo de opinión, Tesis de grado, Tesis de postgrado, Tesis doctoral, Otro"</formula1>
    </dataValidation>
    <dataValidation type="list" allowBlank="1" showInputMessage="1" showErrorMessage="1" sqref="R17:R19 R5:R15 R21:R23" xr:uid="{F799467B-8574-443F-8DEE-2A57938DEAB2}">
      <formula1>$A$6:$A$1048576</formula1>
    </dataValidation>
  </dataValidations>
  <hyperlinks>
    <hyperlink ref="L12" r:id="rId1" xr:uid="{9F42ABFE-620E-408C-8B4E-61EC0A41DE9F}"/>
    <hyperlink ref="L13" r:id="rId2" xr:uid="{53611BF1-F46D-400F-ABF2-9EA6CA6A2BDC}"/>
    <hyperlink ref="L14" r:id="rId3" display="https://www.cepal.org/sites/default/files/infographic/files/s2301084_es.pdf" xr:uid="{BE8BCC3A-B6D0-41F2-9FFD-103165FEF0C5}"/>
    <hyperlink ref="L17" r:id="rId4" xr:uid="{B4DD589B-0A8E-41AE-A74D-BFB03A170902}"/>
    <hyperlink ref="L18" r:id="rId5" xr:uid="{A307B62B-279A-4B80-B2AE-05079E9423D0}"/>
    <hyperlink ref="L19" r:id="rId6" xr:uid="{3DF29D5E-CE26-440D-A2FA-1D463F90E43C}"/>
    <hyperlink ref="L20" r:id="rId7" xr:uid="{7F6652FE-41E7-40BB-B1F4-8A12FFA2A98D}"/>
    <hyperlink ref="L16" r:id="rId8" xr:uid="{3C933049-0BEB-4DF7-BE08-6802F9A27CAB}"/>
    <hyperlink ref="L7" r:id="rId9" xr:uid="{30875474-61B2-4DB8-BA97-E03067979039}"/>
    <hyperlink ref="Q7" r:id="rId10" xr:uid="{1664AE2A-3E53-4EFB-BD6F-80C7C5D547E2}"/>
    <hyperlink ref="Q20" r:id="rId11" xr:uid="{1942AE70-2300-4B56-AA51-CA694CC8F261}"/>
    <hyperlink ref="L21" r:id="rId12" xr:uid="{1259E3A7-405F-4169-A2EF-3287669855A9}"/>
    <hyperlink ref="Q21" r:id="rId13" xr:uid="{07D8B601-C7AE-4FED-9937-D4179720B533}"/>
    <hyperlink ref="L6" r:id="rId14" xr:uid="{A0C5E9FD-3F86-45B0-8526-D0F21D26B347}"/>
    <hyperlink ref="Q6" r:id="rId15" xr:uid="{4F7E4C3C-DFBC-4C6D-9F38-1C816D20E6B3}"/>
    <hyperlink ref="Q8" r:id="rId16" xr:uid="{DD91D77A-BAE0-47EF-B2E2-AECB838AABB4}"/>
    <hyperlink ref="Q10:Q11" r:id="rId17" display="https://ideice.gob.do/descargas.php?ruta=cGRmL3B1YmxpY2F0aW9ucy8=&amp;nombre=MjAyMTA0MjAxMTUwMjYucGRm&amp;descarga=Asistencia%20escolar%20de%20adolescentes%20madres%20y/o%20unidas%20en%20Rep%C3%BAblica%20Dominicana&amp;return=20210420115026" xr:uid="{AE13F5BC-0988-4BC3-8B83-7AF991EFA253}"/>
    <hyperlink ref="Q9" r:id="rId18" xr:uid="{3B53DC21-9C93-447D-9F52-C82C312B159D}"/>
    <hyperlink ref="L9" r:id="rId19" xr:uid="{F6DEF904-1157-4C0D-84D2-0C80D3503B02}"/>
    <hyperlink ref="L5" r:id="rId20" xr:uid="{487B154B-FB81-4D9B-BD76-0E1976398D7A}"/>
    <hyperlink ref="Q12" r:id="rId21" xr:uid="{AEF29231-7A12-4508-8554-924B97093083}"/>
    <hyperlink ref="Q16" r:id="rId22" xr:uid="{7422B430-3948-477B-9C30-C1434A851197}"/>
    <hyperlink ref="Q17" r:id="rId23" xr:uid="{7E8C4DC4-CD02-45A7-BFFD-28053487EAA5}"/>
    <hyperlink ref="L22" r:id="rId24" xr:uid="{BD960083-BF79-4855-9D05-9BFC95FD95DF}"/>
    <hyperlink ref="L23" r:id="rId25" xr:uid="{61A1769A-26E0-4545-809D-34BDEB59C897}"/>
    <hyperlink ref="Q23" r:id="rId26" xr:uid="{110A4201-C63D-4CE9-B0CB-35291909CD7E}"/>
    <hyperlink ref="Q5" r:id="rId27" xr:uid="{8F03C5D4-E6B0-478C-B08E-646117947A7A}"/>
    <hyperlink ref="L10" r:id="rId28" xr:uid="{0142C739-E379-46B6-A3BD-383B4F2438C9}"/>
    <hyperlink ref="L15" r:id="rId29" display="https://revistas.unc.edu.ar/index.php/aifp/article/download/18910/18801?utm_source=chatgpt.com" xr:uid="{6845067D-C19E-4A65-8810-A06215A24CB2}"/>
  </hyperlinks>
  <pageMargins left="0.7" right="0.7" top="0.75" bottom="0.75" header="0.3" footer="0.3"/>
  <legacyDrawing r:id="rId30"/>
  <extLst>
    <ext xmlns:x14="http://schemas.microsoft.com/office/spreadsheetml/2009/9/main" uri="{CCE6A557-97BC-4b89-ADB6-D9C93CAAB3DF}">
      <x14:dataValidations xmlns:xm="http://schemas.microsoft.com/office/excel/2006/main" count="1">
        <x14:dataValidation type="list" allowBlank="1" showInputMessage="1" showErrorMessage="1" xr:uid="{C917F3A3-0F8F-4152-8750-4ACA4437CD3C}">
          <x14:formula1>
            <xm:f>'02. MC'!$B$4:$B$1048576</xm:f>
          </x14:formula1>
          <xm:sqref>B5:B33</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E4069-B4E8-4A64-B345-70EB2875B595}">
  <sheetPr>
    <tabColor rgb="FF00B050"/>
  </sheetPr>
  <dimension ref="A1:I58"/>
  <sheetViews>
    <sheetView showGridLines="0" zoomScale="90" zoomScaleNormal="90" workbookViewId="0"/>
  </sheetViews>
  <sheetFormatPr baseColWidth="10" defaultColWidth="0" defaultRowHeight="15.75" customHeight="1" zeroHeight="1" x14ac:dyDescent="0.25"/>
  <cols>
    <col min="1" max="1" width="2.7109375" style="37" customWidth="1"/>
    <col min="2" max="2" width="50.7109375" style="37" customWidth="1"/>
    <col min="3" max="6" width="30.7109375" style="37" customWidth="1"/>
    <col min="7" max="7" width="2.7109375" style="37" customWidth="1"/>
    <col min="8" max="8" width="100.7109375" style="37" customWidth="1"/>
    <col min="9" max="9" width="2.7109375" style="37" customWidth="1"/>
    <col min="10" max="16384" width="11.5703125" style="37" hidden="1"/>
  </cols>
  <sheetData>
    <row r="1" spans="1:9" x14ac:dyDescent="0.25">
      <c r="A1" s="220"/>
      <c r="B1" s="220"/>
      <c r="C1" s="220"/>
      <c r="D1" s="220"/>
      <c r="E1" s="220"/>
      <c r="F1" s="220"/>
      <c r="G1" s="220"/>
      <c r="H1" s="220"/>
      <c r="I1" s="220"/>
    </row>
    <row r="2" spans="1:9" ht="30" customHeight="1" x14ac:dyDescent="0.25">
      <c r="A2" s="220"/>
      <c r="B2" s="637" t="s">
        <v>1072</v>
      </c>
      <c r="C2" s="637"/>
      <c r="D2" s="637"/>
      <c r="E2" s="637"/>
      <c r="F2" s="637"/>
      <c r="G2" s="220"/>
      <c r="H2" s="215" t="s">
        <v>1073</v>
      </c>
      <c r="I2" s="220"/>
    </row>
    <row r="3" spans="1:9" ht="22.15" customHeight="1" x14ac:dyDescent="0.25">
      <c r="A3" s="220"/>
      <c r="B3" s="638" t="s">
        <v>700</v>
      </c>
      <c r="C3" s="638"/>
      <c r="D3" s="638"/>
      <c r="E3" s="638"/>
      <c r="F3" s="638"/>
      <c r="G3" s="220"/>
      <c r="H3" s="220"/>
      <c r="I3" s="220"/>
    </row>
    <row r="4" spans="1:9" ht="24.6" customHeight="1" x14ac:dyDescent="0.25">
      <c r="A4" s="220"/>
      <c r="B4" s="565" t="s">
        <v>1220</v>
      </c>
      <c r="C4" s="565"/>
      <c r="D4" s="565"/>
      <c r="E4" s="565"/>
      <c r="F4" s="565"/>
      <c r="G4" s="220"/>
      <c r="H4" s="221" t="s">
        <v>701</v>
      </c>
      <c r="I4" s="220"/>
    </row>
    <row r="5" spans="1:9" ht="24.6" customHeight="1" x14ac:dyDescent="0.25">
      <c r="A5" s="220"/>
      <c r="B5" s="639" t="s">
        <v>1221</v>
      </c>
      <c r="C5" s="639"/>
      <c r="D5" s="639"/>
      <c r="E5" s="639"/>
      <c r="F5" s="639"/>
      <c r="G5" s="220"/>
      <c r="H5" s="221" t="s">
        <v>1075</v>
      </c>
      <c r="I5" s="220"/>
    </row>
    <row r="6" spans="1:9" ht="6" customHeight="1" x14ac:dyDescent="0.25"/>
    <row r="7" spans="1:9" ht="30" customHeight="1" x14ac:dyDescent="0.25">
      <c r="A7" s="220"/>
      <c r="B7" s="634" t="s">
        <v>1076</v>
      </c>
      <c r="C7" s="635"/>
      <c r="D7" s="635"/>
      <c r="E7" s="635"/>
      <c r="F7" s="636"/>
      <c r="G7" s="220"/>
      <c r="H7" s="216" t="s">
        <v>1</v>
      </c>
      <c r="I7" s="220"/>
    </row>
    <row r="8" spans="1:9" ht="69" customHeight="1" x14ac:dyDescent="0.25">
      <c r="A8" s="220"/>
      <c r="B8" s="217" t="s">
        <v>1077</v>
      </c>
      <c r="C8" s="640" t="s">
        <v>1222</v>
      </c>
      <c r="D8" s="640"/>
      <c r="E8" s="640"/>
      <c r="F8" s="640"/>
      <c r="G8" s="220"/>
      <c r="H8" s="221" t="s">
        <v>1079</v>
      </c>
      <c r="I8" s="220"/>
    </row>
    <row r="9" spans="1:9" ht="30" customHeight="1" x14ac:dyDescent="0.25">
      <c r="A9" s="220"/>
      <c r="B9" s="634" t="s">
        <v>702</v>
      </c>
      <c r="C9" s="635"/>
      <c r="D9" s="635"/>
      <c r="E9" s="635"/>
      <c r="F9" s="636"/>
      <c r="G9" s="220"/>
      <c r="H9" s="216" t="s">
        <v>1</v>
      </c>
      <c r="I9" s="220"/>
    </row>
    <row r="10" spans="1:9" ht="64.5" customHeight="1" x14ac:dyDescent="0.25">
      <c r="A10" s="220"/>
      <c r="B10" s="218" t="s">
        <v>703</v>
      </c>
      <c r="C10" s="641" t="s">
        <v>1223</v>
      </c>
      <c r="D10" s="642"/>
      <c r="E10" s="642"/>
      <c r="F10" s="643"/>
      <c r="G10" s="220"/>
      <c r="H10" s="221" t="s">
        <v>705</v>
      </c>
      <c r="I10" s="220"/>
    </row>
    <row r="11" spans="1:9" ht="83.25" customHeight="1" x14ac:dyDescent="0.25">
      <c r="A11" s="220"/>
      <c r="B11" s="217" t="s">
        <v>706</v>
      </c>
      <c r="C11" s="640" t="s">
        <v>1224</v>
      </c>
      <c r="D11" s="640"/>
      <c r="E11" s="640"/>
      <c r="F11" s="640"/>
      <c r="G11" s="220"/>
      <c r="H11" s="221" t="s">
        <v>708</v>
      </c>
      <c r="I11" s="220"/>
    </row>
    <row r="12" spans="1:9" ht="49.9" customHeight="1" x14ac:dyDescent="0.25">
      <c r="A12" s="220"/>
      <c r="B12" s="217" t="s">
        <v>709</v>
      </c>
      <c r="C12" s="644" t="s">
        <v>798</v>
      </c>
      <c r="D12" s="645"/>
      <c r="E12" s="645"/>
      <c r="F12" s="646"/>
      <c r="G12" s="220"/>
      <c r="H12" s="221" t="s">
        <v>711</v>
      </c>
      <c r="I12" s="220"/>
    </row>
    <row r="13" spans="1:9" ht="49.9" customHeight="1" x14ac:dyDescent="0.25">
      <c r="A13" s="220"/>
      <c r="B13" s="218" t="s">
        <v>712</v>
      </c>
      <c r="C13" s="644" t="s">
        <v>1225</v>
      </c>
      <c r="D13" s="645"/>
      <c r="E13" s="645"/>
      <c r="F13" s="646"/>
      <c r="G13" s="220"/>
      <c r="H13" s="221" t="s">
        <v>714</v>
      </c>
      <c r="I13" s="220"/>
    </row>
    <row r="14" spans="1:9" ht="30" customHeight="1" x14ac:dyDescent="0.25">
      <c r="A14" s="220"/>
      <c r="B14" s="634" t="s">
        <v>715</v>
      </c>
      <c r="C14" s="635"/>
      <c r="D14" s="635"/>
      <c r="E14" s="635"/>
      <c r="F14" s="636"/>
      <c r="G14" s="220"/>
      <c r="H14" s="220"/>
      <c r="I14" s="220"/>
    </row>
    <row r="15" spans="1:9" ht="49.9" customHeight="1" x14ac:dyDescent="0.25">
      <c r="A15" s="220"/>
      <c r="B15" s="217" t="s">
        <v>716</v>
      </c>
      <c r="C15" s="651" t="s">
        <v>1064</v>
      </c>
      <c r="D15" s="652"/>
      <c r="E15" s="652"/>
      <c r="F15" s="652"/>
      <c r="G15" s="220"/>
      <c r="H15" s="221" t="s">
        <v>717</v>
      </c>
      <c r="I15" s="220"/>
    </row>
    <row r="16" spans="1:9" ht="121.5" customHeight="1" x14ac:dyDescent="0.25">
      <c r="A16" s="220"/>
      <c r="B16" s="217" t="s">
        <v>718</v>
      </c>
      <c r="C16" s="640" t="s">
        <v>1226</v>
      </c>
      <c r="D16" s="640"/>
      <c r="E16" s="640"/>
      <c r="F16" s="640"/>
      <c r="G16" s="220"/>
      <c r="H16" s="221" t="s">
        <v>720</v>
      </c>
      <c r="I16" s="220"/>
    </row>
    <row r="17" spans="1:9" ht="49.9" customHeight="1" x14ac:dyDescent="0.25">
      <c r="A17" s="220"/>
      <c r="B17" s="217" t="s">
        <v>721</v>
      </c>
      <c r="C17" s="653" t="s">
        <v>1227</v>
      </c>
      <c r="D17" s="653"/>
      <c r="E17" s="653"/>
      <c r="F17" s="653"/>
      <c r="G17" s="220"/>
      <c r="H17" s="221" t="s">
        <v>723</v>
      </c>
      <c r="I17" s="220"/>
    </row>
    <row r="18" spans="1:9" ht="50.1" customHeight="1" x14ac:dyDescent="0.25">
      <c r="A18" s="220"/>
      <c r="B18" s="217" t="s">
        <v>724</v>
      </c>
      <c r="C18" s="653" t="s">
        <v>1228</v>
      </c>
      <c r="D18" s="653"/>
      <c r="E18" s="653"/>
      <c r="F18" s="653"/>
      <c r="G18" s="220"/>
      <c r="H18" s="221" t="s">
        <v>726</v>
      </c>
      <c r="I18" s="220"/>
    </row>
    <row r="19" spans="1:9" ht="49.9" customHeight="1" x14ac:dyDescent="0.25">
      <c r="A19" s="220"/>
      <c r="B19" s="217" t="s">
        <v>727</v>
      </c>
      <c r="C19" s="654" t="s">
        <v>895</v>
      </c>
      <c r="D19" s="654"/>
      <c r="E19" s="654"/>
      <c r="F19" s="654"/>
      <c r="G19" s="220"/>
      <c r="H19" s="221" t="s">
        <v>729</v>
      </c>
      <c r="I19" s="220"/>
    </row>
    <row r="20" spans="1:9" ht="49.9" customHeight="1" x14ac:dyDescent="0.25">
      <c r="A20" s="220"/>
      <c r="B20" s="217" t="s">
        <v>730</v>
      </c>
      <c r="C20" s="654" t="s">
        <v>731</v>
      </c>
      <c r="D20" s="654"/>
      <c r="E20" s="654"/>
      <c r="F20" s="654"/>
      <c r="G20" s="220"/>
      <c r="H20" s="221" t="s">
        <v>732</v>
      </c>
      <c r="I20" s="220"/>
    </row>
    <row r="21" spans="1:9" ht="49.9" customHeight="1" x14ac:dyDescent="0.25">
      <c r="A21" s="220"/>
      <c r="B21" s="217" t="s">
        <v>733</v>
      </c>
      <c r="C21" s="654" t="s">
        <v>1086</v>
      </c>
      <c r="D21" s="654"/>
      <c r="E21" s="654"/>
      <c r="F21" s="654"/>
      <c r="G21" s="220"/>
      <c r="H21" s="221" t="s">
        <v>735</v>
      </c>
      <c r="I21" s="220"/>
    </row>
    <row r="22" spans="1:9" ht="49.9" customHeight="1" x14ac:dyDescent="0.25">
      <c r="A22" s="220"/>
      <c r="B22" s="217" t="s">
        <v>736</v>
      </c>
      <c r="C22" s="654" t="s">
        <v>1117</v>
      </c>
      <c r="D22" s="654"/>
      <c r="E22" s="654"/>
      <c r="F22" s="654"/>
      <c r="G22" s="220"/>
      <c r="H22" s="221" t="s">
        <v>738</v>
      </c>
      <c r="I22" s="220"/>
    </row>
    <row r="23" spans="1:9" ht="49.9" customHeight="1" x14ac:dyDescent="0.25">
      <c r="A23" s="220"/>
      <c r="B23" s="217" t="s">
        <v>739</v>
      </c>
      <c r="C23" s="654" t="s">
        <v>804</v>
      </c>
      <c r="D23" s="654"/>
      <c r="E23" s="654"/>
      <c r="F23" s="654"/>
      <c r="G23" s="220"/>
      <c r="H23" s="221" t="s">
        <v>741</v>
      </c>
      <c r="I23" s="220"/>
    </row>
    <row r="24" spans="1:9" ht="49.9" customHeight="1" x14ac:dyDescent="0.25">
      <c r="A24" s="220"/>
      <c r="B24" s="217" t="s">
        <v>742</v>
      </c>
      <c r="C24" s="575" t="s">
        <v>805</v>
      </c>
      <c r="D24" s="575"/>
      <c r="E24" s="575"/>
      <c r="F24" s="575"/>
      <c r="G24" s="220"/>
      <c r="H24" s="221" t="s">
        <v>1088</v>
      </c>
      <c r="I24" s="220"/>
    </row>
    <row r="25" spans="1:9" ht="30" customHeight="1" x14ac:dyDescent="0.25">
      <c r="A25" s="220"/>
      <c r="B25" s="634" t="s">
        <v>745</v>
      </c>
      <c r="C25" s="635"/>
      <c r="D25" s="635"/>
      <c r="E25" s="635"/>
      <c r="F25" s="636"/>
      <c r="G25" s="220"/>
      <c r="H25" s="220"/>
      <c r="I25" s="220"/>
    </row>
    <row r="26" spans="1:9" ht="30" customHeight="1" x14ac:dyDescent="0.25">
      <c r="A26" s="220"/>
      <c r="B26" s="647" t="s">
        <v>746</v>
      </c>
      <c r="C26" s="214" t="s">
        <v>747</v>
      </c>
      <c r="D26" s="214" t="s">
        <v>748</v>
      </c>
      <c r="E26" s="649" t="s">
        <v>749</v>
      </c>
      <c r="F26" s="650"/>
      <c r="G26" s="220"/>
      <c r="H26" s="655" t="s">
        <v>750</v>
      </c>
      <c r="I26" s="220"/>
    </row>
    <row r="27" spans="1:9" ht="49.9" customHeight="1" x14ac:dyDescent="0.25">
      <c r="A27" s="220"/>
      <c r="B27" s="648"/>
      <c r="C27" s="224" t="s">
        <v>139</v>
      </c>
      <c r="D27" s="223" t="s">
        <v>139</v>
      </c>
      <c r="E27" s="658" t="s">
        <v>1229</v>
      </c>
      <c r="F27" s="659"/>
      <c r="G27" s="220"/>
      <c r="H27" s="656"/>
      <c r="I27" s="220"/>
    </row>
    <row r="28" spans="1:9" ht="49.9" customHeight="1" x14ac:dyDescent="0.25">
      <c r="A28" s="220"/>
      <c r="B28" s="217" t="s">
        <v>752</v>
      </c>
      <c r="C28" s="658" t="s">
        <v>1090</v>
      </c>
      <c r="D28" s="660"/>
      <c r="E28" s="660"/>
      <c r="F28" s="659"/>
      <c r="G28" s="220"/>
      <c r="H28" s="221" t="s">
        <v>754</v>
      </c>
      <c r="I28" s="220"/>
    </row>
    <row r="29" spans="1:9" ht="30" customHeight="1" x14ac:dyDescent="0.25">
      <c r="A29" s="220"/>
      <c r="B29" s="647" t="s">
        <v>755</v>
      </c>
      <c r="C29" s="649" t="s">
        <v>747</v>
      </c>
      <c r="D29" s="650"/>
      <c r="E29" s="649" t="s">
        <v>748</v>
      </c>
      <c r="F29" s="650"/>
      <c r="G29" s="220"/>
      <c r="H29" s="655" t="s">
        <v>756</v>
      </c>
      <c r="I29" s="220"/>
    </row>
    <row r="30" spans="1:9" ht="49.9" customHeight="1" x14ac:dyDescent="0.25">
      <c r="A30" s="220"/>
      <c r="B30" s="648"/>
      <c r="C30" s="685">
        <v>208788</v>
      </c>
      <c r="D30" s="686"/>
      <c r="E30" s="658">
        <v>2029</v>
      </c>
      <c r="F30" s="659"/>
      <c r="G30" s="220"/>
      <c r="H30" s="656"/>
      <c r="I30" s="220"/>
    </row>
    <row r="31" spans="1:9" ht="63" customHeight="1" x14ac:dyDescent="0.25">
      <c r="A31" s="220"/>
      <c r="B31" s="217" t="s">
        <v>1091</v>
      </c>
      <c r="C31" s="657" t="s">
        <v>1092</v>
      </c>
      <c r="D31" s="657"/>
      <c r="E31" s="657"/>
      <c r="F31" s="657"/>
      <c r="G31" s="220"/>
      <c r="H31" s="221" t="s">
        <v>1093</v>
      </c>
      <c r="I31" s="220"/>
    </row>
    <row r="32" spans="1:9" ht="30" customHeight="1" x14ac:dyDescent="0.25">
      <c r="A32" s="220"/>
      <c r="B32" s="634" t="s">
        <v>757</v>
      </c>
      <c r="C32" s="635"/>
      <c r="D32" s="635"/>
      <c r="E32" s="635"/>
      <c r="F32" s="635"/>
      <c r="G32" s="220"/>
      <c r="H32" s="220"/>
      <c r="I32" s="220"/>
    </row>
    <row r="33" spans="1:9" ht="30" customHeight="1" x14ac:dyDescent="0.25">
      <c r="A33" s="220"/>
      <c r="B33" s="661" t="s">
        <v>758</v>
      </c>
      <c r="C33" s="662" t="s">
        <v>759</v>
      </c>
      <c r="D33" s="662"/>
      <c r="E33" s="662" t="s">
        <v>760</v>
      </c>
      <c r="F33" s="662"/>
      <c r="G33" s="220"/>
      <c r="H33" s="655" t="s">
        <v>761</v>
      </c>
      <c r="I33" s="220"/>
    </row>
    <row r="34" spans="1:9" ht="49.9" customHeight="1" x14ac:dyDescent="0.25">
      <c r="A34" s="220"/>
      <c r="B34" s="661"/>
      <c r="C34" s="657" t="s">
        <v>1230</v>
      </c>
      <c r="D34" s="657"/>
      <c r="E34" s="657"/>
      <c r="F34" s="657"/>
      <c r="G34" s="220"/>
      <c r="H34" s="656"/>
      <c r="I34" s="220"/>
    </row>
    <row r="35" spans="1:9" ht="30" customHeight="1" x14ac:dyDescent="0.25">
      <c r="A35" s="220"/>
      <c r="B35" s="661" t="s">
        <v>764</v>
      </c>
      <c r="C35" s="662" t="s">
        <v>759</v>
      </c>
      <c r="D35" s="662"/>
      <c r="E35" s="662" t="s">
        <v>760</v>
      </c>
      <c r="F35" s="662"/>
      <c r="G35" s="220"/>
      <c r="H35" s="655" t="s">
        <v>765</v>
      </c>
      <c r="I35" s="220"/>
    </row>
    <row r="36" spans="1:9" ht="50.1" customHeight="1" x14ac:dyDescent="0.25">
      <c r="A36" s="220"/>
      <c r="B36" s="661"/>
      <c r="C36" s="657" t="s">
        <v>1231</v>
      </c>
      <c r="D36" s="657"/>
      <c r="E36" s="657"/>
      <c r="F36" s="657"/>
      <c r="G36" s="220"/>
      <c r="H36" s="656"/>
      <c r="I36" s="220"/>
    </row>
    <row r="37" spans="1:9" ht="30" customHeight="1" x14ac:dyDescent="0.25">
      <c r="A37" s="220"/>
      <c r="B37" s="661" t="s">
        <v>768</v>
      </c>
      <c r="C37" s="662" t="s">
        <v>759</v>
      </c>
      <c r="D37" s="662"/>
      <c r="E37" s="662" t="s">
        <v>760</v>
      </c>
      <c r="F37" s="662"/>
      <c r="G37" s="220"/>
      <c r="H37" s="655" t="s">
        <v>769</v>
      </c>
      <c r="I37" s="220"/>
    </row>
    <row r="38" spans="1:9" ht="49.9" customHeight="1" x14ac:dyDescent="0.25">
      <c r="A38" s="220"/>
      <c r="B38" s="661"/>
      <c r="C38" s="657" t="s">
        <v>1232</v>
      </c>
      <c r="D38" s="657"/>
      <c r="E38" s="657"/>
      <c r="F38" s="657"/>
      <c r="G38" s="220"/>
      <c r="H38" s="656"/>
      <c r="I38" s="220"/>
    </row>
    <row r="39" spans="1:9" ht="30" customHeight="1" x14ac:dyDescent="0.25">
      <c r="A39" s="220"/>
      <c r="B39" s="661" t="s">
        <v>772</v>
      </c>
      <c r="C39" s="662" t="s">
        <v>759</v>
      </c>
      <c r="D39" s="662"/>
      <c r="E39" s="662" t="s">
        <v>760</v>
      </c>
      <c r="F39" s="662"/>
      <c r="G39" s="220"/>
      <c r="H39" s="655" t="s">
        <v>773</v>
      </c>
      <c r="I39" s="220"/>
    </row>
    <row r="40" spans="1:9" ht="49.9" customHeight="1" x14ac:dyDescent="0.25">
      <c r="A40" s="220"/>
      <c r="B40" s="661"/>
      <c r="C40" s="657" t="s">
        <v>1233</v>
      </c>
      <c r="D40" s="657"/>
      <c r="E40" s="657"/>
      <c r="F40" s="657"/>
      <c r="G40" s="220"/>
      <c r="H40" s="656"/>
      <c r="I40" s="220"/>
    </row>
    <row r="41" spans="1:9" ht="30" customHeight="1" x14ac:dyDescent="0.25">
      <c r="A41" s="220"/>
      <c r="B41" s="661" t="s">
        <v>774</v>
      </c>
      <c r="C41" s="662" t="s">
        <v>759</v>
      </c>
      <c r="D41" s="662"/>
      <c r="E41" s="662" t="s">
        <v>760</v>
      </c>
      <c r="F41" s="662"/>
      <c r="G41" s="220"/>
      <c r="H41" s="655" t="s">
        <v>775</v>
      </c>
      <c r="I41" s="220"/>
    </row>
    <row r="42" spans="1:9" ht="49.9" customHeight="1" x14ac:dyDescent="0.25">
      <c r="A42" s="220"/>
      <c r="B42" s="661"/>
      <c r="C42" s="657" t="s">
        <v>805</v>
      </c>
      <c r="D42" s="657"/>
      <c r="E42" s="657"/>
      <c r="F42" s="657"/>
      <c r="G42" s="220"/>
      <c r="H42" s="656"/>
      <c r="I42" s="220"/>
    </row>
    <row r="43" spans="1:9" ht="30" customHeight="1" x14ac:dyDescent="0.25">
      <c r="A43" s="220"/>
      <c r="B43" s="668" t="s">
        <v>776</v>
      </c>
      <c r="C43" s="668"/>
      <c r="D43" s="668"/>
      <c r="E43" s="668"/>
      <c r="F43" s="668"/>
      <c r="G43" s="220"/>
      <c r="H43" s="220"/>
      <c r="I43" s="220"/>
    </row>
    <row r="44" spans="1:9" ht="100.15" customHeight="1" x14ac:dyDescent="0.25">
      <c r="A44" s="220"/>
      <c r="B44" s="217" t="s">
        <v>777</v>
      </c>
      <c r="C44" s="654"/>
      <c r="D44" s="654"/>
      <c r="E44" s="654"/>
      <c r="F44" s="654"/>
      <c r="G44" s="220"/>
      <c r="H44" s="221" t="s">
        <v>778</v>
      </c>
      <c r="I44" s="220"/>
    </row>
    <row r="45" spans="1:9" ht="30" customHeight="1" x14ac:dyDescent="0.25">
      <c r="A45" s="220"/>
      <c r="B45" s="668" t="s">
        <v>779</v>
      </c>
      <c r="C45" s="668"/>
      <c r="D45" s="668"/>
      <c r="E45" s="668"/>
      <c r="F45" s="668"/>
      <c r="G45" s="220"/>
      <c r="H45" s="220"/>
      <c r="I45" s="220"/>
    </row>
    <row r="46" spans="1:9" ht="100.15" customHeight="1" x14ac:dyDescent="0.25">
      <c r="A46" s="220"/>
      <c r="B46" s="654"/>
      <c r="C46" s="654"/>
      <c r="D46" s="654"/>
      <c r="E46" s="654"/>
      <c r="F46" s="654"/>
      <c r="G46" s="220"/>
      <c r="H46" s="220"/>
      <c r="I46" s="220"/>
    </row>
    <row r="47" spans="1:9" x14ac:dyDescent="0.25">
      <c r="A47" s="220"/>
      <c r="B47" s="220"/>
      <c r="C47" s="220"/>
      <c r="D47" s="220"/>
      <c r="E47" s="220"/>
      <c r="F47" s="220"/>
      <c r="G47" s="220"/>
      <c r="H47" s="220"/>
      <c r="I47" s="220"/>
    </row>
    <row r="48" spans="1:9" x14ac:dyDescent="0.25">
      <c r="A48" s="220"/>
      <c r="B48" s="220"/>
      <c r="C48" s="220"/>
      <c r="D48" s="220"/>
      <c r="E48" s="220"/>
      <c r="F48" s="220"/>
      <c r="G48" s="220"/>
      <c r="H48" s="220"/>
      <c r="I48" s="220"/>
    </row>
    <row r="49" spans="1:9" x14ac:dyDescent="0.25">
      <c r="A49" s="220"/>
      <c r="B49" s="220"/>
      <c r="C49" s="220"/>
      <c r="D49" s="220"/>
      <c r="E49" s="220"/>
      <c r="F49" s="220"/>
      <c r="G49" s="220"/>
      <c r="H49" s="220"/>
      <c r="I49" s="220"/>
    </row>
    <row r="50" spans="1:9" x14ac:dyDescent="0.25">
      <c r="A50" s="220"/>
      <c r="B50" s="220"/>
      <c r="C50" s="220"/>
      <c r="D50" s="220"/>
      <c r="E50" s="220"/>
      <c r="F50" s="220"/>
      <c r="G50" s="220"/>
      <c r="H50" s="220"/>
      <c r="I50" s="220"/>
    </row>
    <row r="51" spans="1:9" x14ac:dyDescent="0.25">
      <c r="A51" s="220"/>
      <c r="B51" s="220"/>
      <c r="C51" s="220"/>
      <c r="D51" s="220"/>
      <c r="E51" s="220"/>
      <c r="F51" s="220"/>
      <c r="G51" s="220"/>
      <c r="H51" s="220"/>
      <c r="I51" s="220"/>
    </row>
    <row r="52" spans="1:9" x14ac:dyDescent="0.25">
      <c r="A52" s="220"/>
      <c r="B52" s="220"/>
      <c r="C52" s="220"/>
      <c r="D52" s="220"/>
      <c r="E52" s="220"/>
      <c r="F52" s="220"/>
      <c r="G52" s="220"/>
      <c r="H52" s="665" t="s">
        <v>780</v>
      </c>
      <c r="I52" s="220"/>
    </row>
    <row r="53" spans="1:9" x14ac:dyDescent="0.25">
      <c r="A53" s="220"/>
      <c r="B53" s="220"/>
      <c r="C53" s="220"/>
      <c r="D53" s="220"/>
      <c r="E53" s="220"/>
      <c r="F53" s="220"/>
      <c r="G53" s="220"/>
      <c r="H53" s="665"/>
      <c r="I53" s="220"/>
    </row>
    <row r="54" spans="1:9" x14ac:dyDescent="0.25">
      <c r="A54" s="220"/>
      <c r="B54" s="220"/>
      <c r="C54" s="667"/>
      <c r="D54" s="667"/>
      <c r="E54" s="667"/>
      <c r="F54" s="220"/>
      <c r="G54" s="220"/>
      <c r="H54" s="665"/>
      <c r="I54" s="220"/>
    </row>
    <row r="55" spans="1:9" ht="23.45" customHeight="1" x14ac:dyDescent="0.25">
      <c r="A55" s="220"/>
      <c r="B55" s="220"/>
      <c r="C55" s="666" t="s">
        <v>781</v>
      </c>
      <c r="D55" s="666"/>
      <c r="E55" s="666"/>
      <c r="F55" s="220"/>
      <c r="G55" s="220"/>
      <c r="H55" s="220"/>
      <c r="I55" s="220"/>
    </row>
    <row r="56" spans="1:9" x14ac:dyDescent="0.25">
      <c r="A56" s="220"/>
      <c r="B56" s="220"/>
      <c r="C56" s="220"/>
      <c r="D56" s="220"/>
      <c r="E56" s="220"/>
      <c r="F56" s="220"/>
      <c r="G56" s="220"/>
      <c r="H56" s="220"/>
      <c r="I56" s="220"/>
    </row>
    <row r="57" spans="1:9" x14ac:dyDescent="0.25">
      <c r="A57" s="220"/>
      <c r="B57" s="220"/>
      <c r="C57" s="220"/>
      <c r="D57" s="220"/>
      <c r="E57" s="220"/>
      <c r="F57" s="220"/>
      <c r="G57" s="220"/>
      <c r="H57" s="220"/>
      <c r="I57" s="220"/>
    </row>
    <row r="58" spans="1:9" x14ac:dyDescent="0.25">
      <c r="A58" s="220"/>
      <c r="B58" s="220"/>
      <c r="C58" s="220"/>
      <c r="D58" s="220"/>
      <c r="E58" s="220"/>
      <c r="F58" s="220"/>
      <c r="G58" s="220"/>
      <c r="H58" s="220"/>
      <c r="I58" s="220"/>
    </row>
  </sheetData>
  <mergeCells count="73">
    <mergeCell ref="C55:E55"/>
    <mergeCell ref="B43:F43"/>
    <mergeCell ref="C44:F44"/>
    <mergeCell ref="B45:F45"/>
    <mergeCell ref="B46:F46"/>
    <mergeCell ref="H52:H54"/>
    <mergeCell ref="C54:E54"/>
    <mergeCell ref="B41:B42"/>
    <mergeCell ref="C41:D41"/>
    <mergeCell ref="E41:F41"/>
    <mergeCell ref="H41:H42"/>
    <mergeCell ref="C42:D42"/>
    <mergeCell ref="E42:F42"/>
    <mergeCell ref="B39:B40"/>
    <mergeCell ref="C39:D39"/>
    <mergeCell ref="E39:F39"/>
    <mergeCell ref="H39:H40"/>
    <mergeCell ref="C40:D40"/>
    <mergeCell ref="E40:F40"/>
    <mergeCell ref="B37:B38"/>
    <mergeCell ref="C37:D37"/>
    <mergeCell ref="E37:F37"/>
    <mergeCell ref="H37:H38"/>
    <mergeCell ref="C38:D38"/>
    <mergeCell ref="E38:F38"/>
    <mergeCell ref="B35:B36"/>
    <mergeCell ref="C35:D35"/>
    <mergeCell ref="E35:F35"/>
    <mergeCell ref="H35:H36"/>
    <mergeCell ref="C36:D36"/>
    <mergeCell ref="E36:F36"/>
    <mergeCell ref="H33:H34"/>
    <mergeCell ref="C34:D34"/>
    <mergeCell ref="E34:F34"/>
    <mergeCell ref="H26:H27"/>
    <mergeCell ref="E27:F27"/>
    <mergeCell ref="C28:F28"/>
    <mergeCell ref="C31:F31"/>
    <mergeCell ref="B32:F32"/>
    <mergeCell ref="B33:B34"/>
    <mergeCell ref="C33:D33"/>
    <mergeCell ref="E33:F33"/>
    <mergeCell ref="B29:B30"/>
    <mergeCell ref="C29:D29"/>
    <mergeCell ref="E29:F29"/>
    <mergeCell ref="H29:H30"/>
    <mergeCell ref="C30:D30"/>
    <mergeCell ref="E30:F30"/>
    <mergeCell ref="B26:B27"/>
    <mergeCell ref="E26:F26"/>
    <mergeCell ref="C15:F15"/>
    <mergeCell ref="C16:F16"/>
    <mergeCell ref="C17:F17"/>
    <mergeCell ref="C18:F18"/>
    <mergeCell ref="C19:F19"/>
    <mergeCell ref="C20:F20"/>
    <mergeCell ref="C21:F21"/>
    <mergeCell ref="C22:F22"/>
    <mergeCell ref="C23:F23"/>
    <mergeCell ref="C24:F24"/>
    <mergeCell ref="B25:F25"/>
    <mergeCell ref="B14:F14"/>
    <mergeCell ref="B2:F2"/>
    <mergeCell ref="B3:F3"/>
    <mergeCell ref="B4:F4"/>
    <mergeCell ref="B5:F5"/>
    <mergeCell ref="B7:F7"/>
    <mergeCell ref="C8:F8"/>
    <mergeCell ref="B9:F9"/>
    <mergeCell ref="C10:F10"/>
    <mergeCell ref="C11:F11"/>
    <mergeCell ref="C12:F12"/>
    <mergeCell ref="C13:F13"/>
  </mergeCells>
  <pageMargins left="0.7" right="0.7" top="0.75" bottom="0.75" header="0.3" footer="0.3"/>
  <pageSetup scale="50" orientation="portrait" horizontalDpi="4294967295" verticalDpi="4294967295"/>
  <rowBreaks count="1" manualBreakCount="1">
    <brk id="31" max="6" man="1"/>
  </rowBreaks>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A52284FD-CED1-40AC-B469-3D03E6ADCC82}">
          <x14:formula1>
            <xm:f>'Conf.'!$BA$4:$BA$1048576</xm:f>
          </x14:formula1>
          <xm:sqref>B5:F5</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7D230-319B-4DA3-9F10-7D8433C7719F}">
  <sheetPr>
    <tabColor rgb="FF00B050"/>
  </sheetPr>
  <dimension ref="A1:I58"/>
  <sheetViews>
    <sheetView showGridLines="0" zoomScale="90" zoomScaleNormal="90" workbookViewId="0"/>
  </sheetViews>
  <sheetFormatPr baseColWidth="10" defaultColWidth="0" defaultRowHeight="15.75" customHeight="1" zeroHeight="1" x14ac:dyDescent="0.25"/>
  <cols>
    <col min="1" max="1" width="2.7109375" style="37" customWidth="1"/>
    <col min="2" max="2" width="50.7109375" style="37" customWidth="1"/>
    <col min="3" max="6" width="30.7109375" style="37" customWidth="1"/>
    <col min="7" max="7" width="2.7109375" style="37" customWidth="1"/>
    <col min="8" max="8" width="100.7109375" style="37" customWidth="1"/>
    <col min="9" max="9" width="2.7109375" style="37" customWidth="1"/>
    <col min="10" max="16384" width="11.5703125" style="37" hidden="1"/>
  </cols>
  <sheetData>
    <row r="1" spans="1:9" x14ac:dyDescent="0.25">
      <c r="A1" s="220"/>
      <c r="B1" s="220"/>
      <c r="C1" s="220"/>
      <c r="D1" s="220"/>
      <c r="E1" s="220"/>
      <c r="F1" s="220"/>
      <c r="G1" s="220"/>
      <c r="H1" s="220"/>
      <c r="I1" s="220"/>
    </row>
    <row r="2" spans="1:9" ht="30" customHeight="1" x14ac:dyDescent="0.25">
      <c r="A2" s="220"/>
      <c r="B2" s="637" t="s">
        <v>1072</v>
      </c>
      <c r="C2" s="637"/>
      <c r="D2" s="637"/>
      <c r="E2" s="637"/>
      <c r="F2" s="637"/>
      <c r="G2" s="220"/>
      <c r="H2" s="215" t="s">
        <v>1073</v>
      </c>
      <c r="I2" s="220"/>
    </row>
    <row r="3" spans="1:9" ht="22.15" customHeight="1" x14ac:dyDescent="0.25">
      <c r="A3" s="220"/>
      <c r="B3" s="638" t="s">
        <v>700</v>
      </c>
      <c r="C3" s="638"/>
      <c r="D3" s="638"/>
      <c r="E3" s="638"/>
      <c r="F3" s="638"/>
      <c r="G3" s="220"/>
      <c r="H3" s="220"/>
      <c r="I3" s="220"/>
    </row>
    <row r="4" spans="1:9" ht="24.6" customHeight="1" x14ac:dyDescent="0.25">
      <c r="A4" s="220"/>
      <c r="B4" s="565" t="s">
        <v>1220</v>
      </c>
      <c r="C4" s="565"/>
      <c r="D4" s="565"/>
      <c r="E4" s="565"/>
      <c r="F4" s="565"/>
      <c r="G4" s="220"/>
      <c r="H4" s="221" t="s">
        <v>701</v>
      </c>
      <c r="I4" s="220"/>
    </row>
    <row r="5" spans="1:9" ht="24.6" customHeight="1" x14ac:dyDescent="0.25">
      <c r="A5" s="220"/>
      <c r="B5" s="639" t="s">
        <v>1221</v>
      </c>
      <c r="C5" s="639"/>
      <c r="D5" s="639"/>
      <c r="E5" s="639"/>
      <c r="F5" s="639"/>
      <c r="G5" s="220"/>
      <c r="H5" s="221" t="s">
        <v>1075</v>
      </c>
      <c r="I5" s="220"/>
    </row>
    <row r="6" spans="1:9" ht="6" customHeight="1" x14ac:dyDescent="0.25"/>
    <row r="7" spans="1:9" ht="30" customHeight="1" x14ac:dyDescent="0.25">
      <c r="A7" s="220"/>
      <c r="B7" s="634" t="s">
        <v>1076</v>
      </c>
      <c r="C7" s="635"/>
      <c r="D7" s="635"/>
      <c r="E7" s="635"/>
      <c r="F7" s="636"/>
      <c r="G7" s="220"/>
      <c r="H7" s="216" t="s">
        <v>1</v>
      </c>
      <c r="I7" s="220"/>
    </row>
    <row r="8" spans="1:9" ht="69" customHeight="1" x14ac:dyDescent="0.25">
      <c r="A8" s="220"/>
      <c r="B8" s="217" t="s">
        <v>1077</v>
      </c>
      <c r="C8" s="640" t="s">
        <v>1222</v>
      </c>
      <c r="D8" s="640"/>
      <c r="E8" s="640"/>
      <c r="F8" s="640"/>
      <c r="G8" s="220"/>
      <c r="H8" s="221" t="s">
        <v>1079</v>
      </c>
      <c r="I8" s="220"/>
    </row>
    <row r="9" spans="1:9" ht="30" customHeight="1" x14ac:dyDescent="0.25">
      <c r="A9" s="220"/>
      <c r="B9" s="634" t="s">
        <v>702</v>
      </c>
      <c r="C9" s="635"/>
      <c r="D9" s="635"/>
      <c r="E9" s="635"/>
      <c r="F9" s="636"/>
      <c r="G9" s="220"/>
      <c r="H9" s="216" t="s">
        <v>1</v>
      </c>
      <c r="I9" s="220"/>
    </row>
    <row r="10" spans="1:9" ht="64.5" customHeight="1" x14ac:dyDescent="0.25">
      <c r="A10" s="220"/>
      <c r="B10" s="218" t="s">
        <v>703</v>
      </c>
      <c r="C10" s="641" t="s">
        <v>1223</v>
      </c>
      <c r="D10" s="642"/>
      <c r="E10" s="642"/>
      <c r="F10" s="643"/>
      <c r="G10" s="220"/>
      <c r="H10" s="221" t="s">
        <v>705</v>
      </c>
      <c r="I10" s="220"/>
    </row>
    <row r="11" spans="1:9" ht="83.25" customHeight="1" x14ac:dyDescent="0.25">
      <c r="A11" s="220"/>
      <c r="B11" s="217" t="s">
        <v>706</v>
      </c>
      <c r="C11" s="640" t="s">
        <v>1224</v>
      </c>
      <c r="D11" s="640"/>
      <c r="E11" s="640"/>
      <c r="F11" s="640"/>
      <c r="G11" s="220"/>
      <c r="H11" s="221" t="s">
        <v>708</v>
      </c>
      <c r="I11" s="220"/>
    </row>
    <row r="12" spans="1:9" ht="49.9" customHeight="1" x14ac:dyDescent="0.25">
      <c r="A12" s="220"/>
      <c r="B12" s="217" t="s">
        <v>709</v>
      </c>
      <c r="C12" s="644" t="s">
        <v>798</v>
      </c>
      <c r="D12" s="645"/>
      <c r="E12" s="645"/>
      <c r="F12" s="646"/>
      <c r="G12" s="220"/>
      <c r="H12" s="221" t="s">
        <v>711</v>
      </c>
      <c r="I12" s="220"/>
    </row>
    <row r="13" spans="1:9" ht="49.9" customHeight="1" x14ac:dyDescent="0.25">
      <c r="A13" s="220"/>
      <c r="B13" s="218" t="s">
        <v>712</v>
      </c>
      <c r="C13" s="644" t="s">
        <v>1225</v>
      </c>
      <c r="D13" s="645"/>
      <c r="E13" s="645"/>
      <c r="F13" s="646"/>
      <c r="G13" s="220"/>
      <c r="H13" s="221" t="s">
        <v>714</v>
      </c>
      <c r="I13" s="220"/>
    </row>
    <row r="14" spans="1:9" ht="30" customHeight="1" x14ac:dyDescent="0.25">
      <c r="A14" s="220"/>
      <c r="B14" s="634" t="s">
        <v>715</v>
      </c>
      <c r="C14" s="635"/>
      <c r="D14" s="635"/>
      <c r="E14" s="635"/>
      <c r="F14" s="636"/>
      <c r="G14" s="220"/>
      <c r="H14" s="220"/>
      <c r="I14" s="220"/>
    </row>
    <row r="15" spans="1:9" ht="49.9" customHeight="1" x14ac:dyDescent="0.25">
      <c r="A15" s="220"/>
      <c r="B15" s="217" t="s">
        <v>716</v>
      </c>
      <c r="C15" s="651" t="s">
        <v>1053</v>
      </c>
      <c r="D15" s="652"/>
      <c r="E15" s="652"/>
      <c r="F15" s="652"/>
      <c r="G15" s="220"/>
      <c r="H15" s="221" t="s">
        <v>717</v>
      </c>
      <c r="I15" s="220"/>
    </row>
    <row r="16" spans="1:9" ht="121.5" customHeight="1" x14ac:dyDescent="0.25">
      <c r="A16" s="220"/>
      <c r="B16" s="217" t="s">
        <v>718</v>
      </c>
      <c r="C16" s="640" t="s">
        <v>1226</v>
      </c>
      <c r="D16" s="640"/>
      <c r="E16" s="640"/>
      <c r="F16" s="640"/>
      <c r="G16" s="220"/>
      <c r="H16" s="221" t="s">
        <v>720</v>
      </c>
      <c r="I16" s="220"/>
    </row>
    <row r="17" spans="1:9" ht="49.9" customHeight="1" x14ac:dyDescent="0.25">
      <c r="A17" s="220"/>
      <c r="B17" s="217" t="s">
        <v>721</v>
      </c>
      <c r="C17" s="653" t="s">
        <v>1234</v>
      </c>
      <c r="D17" s="653"/>
      <c r="E17" s="653"/>
      <c r="F17" s="653"/>
      <c r="G17" s="220"/>
      <c r="H17" s="221" t="s">
        <v>723</v>
      </c>
      <c r="I17" s="220"/>
    </row>
    <row r="18" spans="1:9" ht="50.1" customHeight="1" x14ac:dyDescent="0.25">
      <c r="A18" s="220"/>
      <c r="B18" s="217" t="s">
        <v>724</v>
      </c>
      <c r="C18" s="653" t="s">
        <v>1235</v>
      </c>
      <c r="D18" s="653"/>
      <c r="E18" s="653"/>
      <c r="F18" s="653"/>
      <c r="G18" s="220"/>
      <c r="H18" s="221" t="s">
        <v>726</v>
      </c>
      <c r="I18" s="220"/>
    </row>
    <row r="19" spans="1:9" ht="49.9" customHeight="1" x14ac:dyDescent="0.25">
      <c r="A19" s="220"/>
      <c r="B19" s="217" t="s">
        <v>727</v>
      </c>
      <c r="C19" s="654" t="s">
        <v>895</v>
      </c>
      <c r="D19" s="654"/>
      <c r="E19" s="654"/>
      <c r="F19" s="654"/>
      <c r="G19" s="220"/>
      <c r="H19" s="221" t="s">
        <v>729</v>
      </c>
      <c r="I19" s="220"/>
    </row>
    <row r="20" spans="1:9" ht="49.9" customHeight="1" x14ac:dyDescent="0.25">
      <c r="A20" s="220"/>
      <c r="B20" s="217" t="s">
        <v>730</v>
      </c>
      <c r="C20" s="654" t="s">
        <v>731</v>
      </c>
      <c r="D20" s="654"/>
      <c r="E20" s="654"/>
      <c r="F20" s="654"/>
      <c r="G20" s="220"/>
      <c r="H20" s="221" t="s">
        <v>732</v>
      </c>
      <c r="I20" s="220"/>
    </row>
    <row r="21" spans="1:9" ht="49.9" customHeight="1" x14ac:dyDescent="0.25">
      <c r="A21" s="220"/>
      <c r="B21" s="217" t="s">
        <v>733</v>
      </c>
      <c r="C21" s="654" t="s">
        <v>734</v>
      </c>
      <c r="D21" s="654"/>
      <c r="E21" s="654"/>
      <c r="F21" s="654"/>
      <c r="G21" s="220"/>
      <c r="H21" s="221" t="s">
        <v>735</v>
      </c>
      <c r="I21" s="220"/>
    </row>
    <row r="22" spans="1:9" ht="49.9" customHeight="1" x14ac:dyDescent="0.25">
      <c r="A22" s="220"/>
      <c r="B22" s="217" t="s">
        <v>736</v>
      </c>
      <c r="C22" s="654" t="s">
        <v>1117</v>
      </c>
      <c r="D22" s="654"/>
      <c r="E22" s="654"/>
      <c r="F22" s="654"/>
      <c r="G22" s="220"/>
      <c r="H22" s="221" t="s">
        <v>738</v>
      </c>
      <c r="I22" s="220"/>
    </row>
    <row r="23" spans="1:9" ht="49.9" customHeight="1" x14ac:dyDescent="0.25">
      <c r="A23" s="220"/>
      <c r="B23" s="217" t="s">
        <v>739</v>
      </c>
      <c r="C23" s="654" t="s">
        <v>804</v>
      </c>
      <c r="D23" s="654"/>
      <c r="E23" s="654"/>
      <c r="F23" s="654"/>
      <c r="G23" s="220"/>
      <c r="H23" s="221" t="s">
        <v>741</v>
      </c>
      <c r="I23" s="220"/>
    </row>
    <row r="24" spans="1:9" ht="49.9" customHeight="1" x14ac:dyDescent="0.25">
      <c r="A24" s="220"/>
      <c r="B24" s="217" t="s">
        <v>742</v>
      </c>
      <c r="C24" s="575" t="s">
        <v>805</v>
      </c>
      <c r="D24" s="575"/>
      <c r="E24" s="575"/>
      <c r="F24" s="575"/>
      <c r="G24" s="220"/>
      <c r="H24" s="221" t="s">
        <v>1088</v>
      </c>
      <c r="I24" s="220"/>
    </row>
    <row r="25" spans="1:9" ht="30" customHeight="1" x14ac:dyDescent="0.25">
      <c r="A25" s="220"/>
      <c r="B25" s="634" t="s">
        <v>745</v>
      </c>
      <c r="C25" s="635"/>
      <c r="D25" s="635"/>
      <c r="E25" s="635"/>
      <c r="F25" s="636"/>
      <c r="G25" s="220"/>
      <c r="H25" s="220"/>
      <c r="I25" s="220"/>
    </row>
    <row r="26" spans="1:9" ht="30" customHeight="1" x14ac:dyDescent="0.25">
      <c r="A26" s="220"/>
      <c r="B26" s="647" t="s">
        <v>746</v>
      </c>
      <c r="C26" s="214" t="s">
        <v>747</v>
      </c>
      <c r="D26" s="214" t="s">
        <v>748</v>
      </c>
      <c r="E26" s="649" t="s">
        <v>749</v>
      </c>
      <c r="F26" s="650"/>
      <c r="G26" s="220"/>
      <c r="H26" s="655" t="s">
        <v>750</v>
      </c>
      <c r="I26" s="220"/>
    </row>
    <row r="27" spans="1:9" ht="49.9" customHeight="1" x14ac:dyDescent="0.25">
      <c r="A27" s="220"/>
      <c r="B27" s="648"/>
      <c r="C27" s="224" t="s">
        <v>139</v>
      </c>
      <c r="D27" s="223" t="s">
        <v>139</v>
      </c>
      <c r="E27" s="658" t="s">
        <v>1229</v>
      </c>
      <c r="F27" s="659"/>
      <c r="G27" s="220"/>
      <c r="H27" s="656"/>
      <c r="I27" s="220"/>
    </row>
    <row r="28" spans="1:9" ht="49.9" customHeight="1" x14ac:dyDescent="0.25">
      <c r="A28" s="220"/>
      <c r="B28" s="217" t="s">
        <v>752</v>
      </c>
      <c r="C28" s="658" t="s">
        <v>1090</v>
      </c>
      <c r="D28" s="660"/>
      <c r="E28" s="660"/>
      <c r="F28" s="659"/>
      <c r="G28" s="220"/>
      <c r="H28" s="221" t="s">
        <v>754</v>
      </c>
      <c r="I28" s="220"/>
    </row>
    <row r="29" spans="1:9" ht="30" customHeight="1" x14ac:dyDescent="0.25">
      <c r="A29" s="220"/>
      <c r="B29" s="647" t="s">
        <v>755</v>
      </c>
      <c r="C29" s="649" t="s">
        <v>747</v>
      </c>
      <c r="D29" s="650"/>
      <c r="E29" s="649" t="s">
        <v>748</v>
      </c>
      <c r="F29" s="650"/>
      <c r="G29" s="220"/>
      <c r="H29" s="655" t="s">
        <v>756</v>
      </c>
      <c r="I29" s="220"/>
    </row>
    <row r="30" spans="1:9" ht="49.9" customHeight="1" x14ac:dyDescent="0.25">
      <c r="A30" s="220"/>
      <c r="B30" s="648"/>
      <c r="C30" s="673">
        <v>0.16</v>
      </c>
      <c r="D30" s="674"/>
      <c r="E30" s="658">
        <v>2029</v>
      </c>
      <c r="F30" s="659"/>
      <c r="G30" s="220"/>
      <c r="H30" s="656"/>
      <c r="I30" s="220"/>
    </row>
    <row r="31" spans="1:9" ht="63" customHeight="1" x14ac:dyDescent="0.25">
      <c r="A31" s="220"/>
      <c r="B31" s="217" t="s">
        <v>1091</v>
      </c>
      <c r="C31" s="657" t="s">
        <v>1104</v>
      </c>
      <c r="D31" s="657"/>
      <c r="E31" s="657"/>
      <c r="F31" s="657"/>
      <c r="G31" s="220"/>
      <c r="H31" s="221" t="s">
        <v>1093</v>
      </c>
      <c r="I31" s="220"/>
    </row>
    <row r="32" spans="1:9" ht="30" customHeight="1" x14ac:dyDescent="0.25">
      <c r="A32" s="220"/>
      <c r="B32" s="634" t="s">
        <v>757</v>
      </c>
      <c r="C32" s="635"/>
      <c r="D32" s="635"/>
      <c r="E32" s="635"/>
      <c r="F32" s="635"/>
      <c r="G32" s="220"/>
      <c r="H32" s="220"/>
      <c r="I32" s="220"/>
    </row>
    <row r="33" spans="1:9" ht="30" customHeight="1" x14ac:dyDescent="0.25">
      <c r="A33" s="220"/>
      <c r="B33" s="661" t="s">
        <v>758</v>
      </c>
      <c r="C33" s="662" t="s">
        <v>759</v>
      </c>
      <c r="D33" s="662"/>
      <c r="E33" s="662" t="s">
        <v>760</v>
      </c>
      <c r="F33" s="662"/>
      <c r="G33" s="220"/>
      <c r="H33" s="655" t="s">
        <v>761</v>
      </c>
      <c r="I33" s="220"/>
    </row>
    <row r="34" spans="1:9" ht="49.9" customHeight="1" x14ac:dyDescent="0.25">
      <c r="A34" s="220"/>
      <c r="B34" s="661"/>
      <c r="C34" s="657" t="s">
        <v>1236</v>
      </c>
      <c r="D34" s="657"/>
      <c r="E34" s="657" t="s">
        <v>1237</v>
      </c>
      <c r="F34" s="657"/>
      <c r="G34" s="220"/>
      <c r="H34" s="656"/>
      <c r="I34" s="220"/>
    </row>
    <row r="35" spans="1:9" ht="30" customHeight="1" x14ac:dyDescent="0.25">
      <c r="A35" s="220"/>
      <c r="B35" s="661" t="s">
        <v>764</v>
      </c>
      <c r="C35" s="662" t="s">
        <v>759</v>
      </c>
      <c r="D35" s="662"/>
      <c r="E35" s="662" t="s">
        <v>760</v>
      </c>
      <c r="F35" s="662"/>
      <c r="G35" s="220"/>
      <c r="H35" s="655" t="s">
        <v>765</v>
      </c>
      <c r="I35" s="220"/>
    </row>
    <row r="36" spans="1:9" ht="50.1" customHeight="1" x14ac:dyDescent="0.25">
      <c r="A36" s="220"/>
      <c r="B36" s="661"/>
      <c r="C36" s="657" t="s">
        <v>1231</v>
      </c>
      <c r="D36" s="657"/>
      <c r="E36" s="657" t="s">
        <v>1238</v>
      </c>
      <c r="F36" s="657"/>
      <c r="G36" s="220"/>
      <c r="H36" s="656"/>
      <c r="I36" s="220"/>
    </row>
    <row r="37" spans="1:9" ht="30" customHeight="1" x14ac:dyDescent="0.25">
      <c r="A37" s="220"/>
      <c r="B37" s="661" t="s">
        <v>768</v>
      </c>
      <c r="C37" s="662" t="s">
        <v>759</v>
      </c>
      <c r="D37" s="662"/>
      <c r="E37" s="662" t="s">
        <v>760</v>
      </c>
      <c r="F37" s="662"/>
      <c r="G37" s="220"/>
      <c r="H37" s="655" t="s">
        <v>769</v>
      </c>
      <c r="I37" s="220"/>
    </row>
    <row r="38" spans="1:9" ht="49.9" customHeight="1" x14ac:dyDescent="0.25">
      <c r="A38" s="220"/>
      <c r="B38" s="661"/>
      <c r="C38" s="657" t="s">
        <v>1232</v>
      </c>
      <c r="D38" s="657"/>
      <c r="E38" s="657" t="s">
        <v>1239</v>
      </c>
      <c r="F38" s="657"/>
      <c r="G38" s="220"/>
      <c r="H38" s="656"/>
      <c r="I38" s="220"/>
    </row>
    <row r="39" spans="1:9" ht="30" customHeight="1" x14ac:dyDescent="0.25">
      <c r="A39" s="220"/>
      <c r="B39" s="661" t="s">
        <v>772</v>
      </c>
      <c r="C39" s="662" t="s">
        <v>759</v>
      </c>
      <c r="D39" s="662"/>
      <c r="E39" s="662" t="s">
        <v>760</v>
      </c>
      <c r="F39" s="662"/>
      <c r="G39" s="220"/>
      <c r="H39" s="655" t="s">
        <v>773</v>
      </c>
      <c r="I39" s="220"/>
    </row>
    <row r="40" spans="1:9" ht="49.9" customHeight="1" x14ac:dyDescent="0.25">
      <c r="A40" s="220"/>
      <c r="B40" s="661"/>
      <c r="C40" s="657" t="s">
        <v>1233</v>
      </c>
      <c r="D40" s="657"/>
      <c r="E40" s="657" t="s">
        <v>36</v>
      </c>
      <c r="F40" s="657"/>
      <c r="G40" s="220"/>
      <c r="H40" s="656"/>
      <c r="I40" s="220"/>
    </row>
    <row r="41" spans="1:9" ht="30" customHeight="1" x14ac:dyDescent="0.25">
      <c r="A41" s="220"/>
      <c r="B41" s="661" t="s">
        <v>774</v>
      </c>
      <c r="C41" s="662" t="s">
        <v>759</v>
      </c>
      <c r="D41" s="662"/>
      <c r="E41" s="662" t="s">
        <v>760</v>
      </c>
      <c r="F41" s="662"/>
      <c r="G41" s="220"/>
      <c r="H41" s="655" t="s">
        <v>775</v>
      </c>
      <c r="I41" s="220"/>
    </row>
    <row r="42" spans="1:9" ht="49.9" customHeight="1" x14ac:dyDescent="0.25">
      <c r="A42" s="220"/>
      <c r="B42" s="661"/>
      <c r="C42" s="657" t="s">
        <v>805</v>
      </c>
      <c r="D42" s="657"/>
      <c r="E42" s="657" t="s">
        <v>1240</v>
      </c>
      <c r="F42" s="657"/>
      <c r="G42" s="220"/>
      <c r="H42" s="656"/>
      <c r="I42" s="220"/>
    </row>
    <row r="43" spans="1:9" ht="30" customHeight="1" x14ac:dyDescent="0.25">
      <c r="A43" s="220"/>
      <c r="B43" s="668" t="s">
        <v>776</v>
      </c>
      <c r="C43" s="668"/>
      <c r="D43" s="668"/>
      <c r="E43" s="668"/>
      <c r="F43" s="668"/>
      <c r="G43" s="220"/>
      <c r="H43" s="220"/>
      <c r="I43" s="220"/>
    </row>
    <row r="44" spans="1:9" ht="100.15" customHeight="1" x14ac:dyDescent="0.25">
      <c r="A44" s="220"/>
      <c r="B44" s="217" t="s">
        <v>777</v>
      </c>
      <c r="C44" s="654" t="s">
        <v>1241</v>
      </c>
      <c r="D44" s="654"/>
      <c r="E44" s="654"/>
      <c r="F44" s="654"/>
      <c r="G44" s="220"/>
      <c r="H44" s="221" t="s">
        <v>778</v>
      </c>
      <c r="I44" s="220"/>
    </row>
    <row r="45" spans="1:9" ht="30" customHeight="1" x14ac:dyDescent="0.25">
      <c r="A45" s="220"/>
      <c r="B45" s="668" t="s">
        <v>779</v>
      </c>
      <c r="C45" s="668"/>
      <c r="D45" s="668"/>
      <c r="E45" s="668"/>
      <c r="F45" s="668"/>
      <c r="G45" s="220"/>
      <c r="H45" s="220"/>
      <c r="I45" s="220"/>
    </row>
    <row r="46" spans="1:9" ht="100.15" customHeight="1" x14ac:dyDescent="0.25">
      <c r="A46" s="220"/>
      <c r="B46" s="654"/>
      <c r="C46" s="654"/>
      <c r="D46" s="654"/>
      <c r="E46" s="654"/>
      <c r="F46" s="654"/>
      <c r="G46" s="220"/>
      <c r="H46" s="220"/>
      <c r="I46" s="220"/>
    </row>
    <row r="47" spans="1:9" x14ac:dyDescent="0.25">
      <c r="A47" s="220"/>
      <c r="B47" s="220"/>
      <c r="C47" s="220"/>
      <c r="D47" s="220"/>
      <c r="E47" s="220"/>
      <c r="F47" s="220"/>
      <c r="G47" s="220"/>
      <c r="H47" s="220"/>
      <c r="I47" s="220"/>
    </row>
    <row r="48" spans="1:9" x14ac:dyDescent="0.25">
      <c r="A48" s="220"/>
      <c r="B48" s="220"/>
      <c r="C48" s="220"/>
      <c r="D48" s="220"/>
      <c r="E48" s="220"/>
      <c r="F48" s="220"/>
      <c r="G48" s="220"/>
      <c r="H48" s="220"/>
      <c r="I48" s="220"/>
    </row>
    <row r="49" spans="1:9" x14ac:dyDescent="0.25">
      <c r="A49" s="220"/>
      <c r="B49" s="220"/>
      <c r="C49" s="220"/>
      <c r="D49" s="220"/>
      <c r="E49" s="220"/>
      <c r="F49" s="220"/>
      <c r="G49" s="220"/>
      <c r="H49" s="220"/>
      <c r="I49" s="220"/>
    </row>
    <row r="50" spans="1:9" x14ac:dyDescent="0.25">
      <c r="A50" s="220"/>
      <c r="B50" s="220"/>
      <c r="C50" s="220"/>
      <c r="D50" s="220"/>
      <c r="E50" s="220"/>
      <c r="F50" s="220"/>
      <c r="G50" s="220"/>
      <c r="H50" s="220"/>
      <c r="I50" s="220"/>
    </row>
    <row r="51" spans="1:9" x14ac:dyDescent="0.25">
      <c r="A51" s="220"/>
      <c r="B51" s="220"/>
      <c r="C51" s="220"/>
      <c r="D51" s="220"/>
      <c r="E51" s="220"/>
      <c r="F51" s="220"/>
      <c r="G51" s="220"/>
      <c r="H51" s="220"/>
      <c r="I51" s="220"/>
    </row>
    <row r="52" spans="1:9" x14ac:dyDescent="0.25">
      <c r="A52" s="220"/>
      <c r="B52" s="220"/>
      <c r="C52" s="220"/>
      <c r="D52" s="220"/>
      <c r="E52" s="220"/>
      <c r="F52" s="220"/>
      <c r="G52" s="220"/>
      <c r="H52" s="665" t="s">
        <v>780</v>
      </c>
      <c r="I52" s="220"/>
    </row>
    <row r="53" spans="1:9" x14ac:dyDescent="0.25">
      <c r="A53" s="220"/>
      <c r="B53" s="220"/>
      <c r="C53" s="220"/>
      <c r="D53" s="220"/>
      <c r="E53" s="220"/>
      <c r="F53" s="220"/>
      <c r="G53" s="220"/>
      <c r="H53" s="665"/>
      <c r="I53" s="220"/>
    </row>
    <row r="54" spans="1:9" x14ac:dyDescent="0.25">
      <c r="A54" s="220"/>
      <c r="B54" s="220"/>
      <c r="C54" s="667"/>
      <c r="D54" s="667"/>
      <c r="E54" s="667"/>
      <c r="F54" s="220"/>
      <c r="G54" s="220"/>
      <c r="H54" s="665"/>
      <c r="I54" s="220"/>
    </row>
    <row r="55" spans="1:9" ht="23.45" customHeight="1" x14ac:dyDescent="0.25">
      <c r="A55" s="220"/>
      <c r="B55" s="220"/>
      <c r="C55" s="666" t="s">
        <v>781</v>
      </c>
      <c r="D55" s="666"/>
      <c r="E55" s="666"/>
      <c r="F55" s="220"/>
      <c r="G55" s="220"/>
      <c r="H55" s="220"/>
      <c r="I55" s="220"/>
    </row>
    <row r="56" spans="1:9" x14ac:dyDescent="0.25">
      <c r="A56" s="220"/>
      <c r="B56" s="220"/>
      <c r="C56" s="220"/>
      <c r="D56" s="220"/>
      <c r="E56" s="220"/>
      <c r="F56" s="220"/>
      <c r="G56" s="220"/>
      <c r="H56" s="220"/>
      <c r="I56" s="220"/>
    </row>
    <row r="57" spans="1:9" x14ac:dyDescent="0.25">
      <c r="A57" s="220"/>
      <c r="B57" s="220"/>
      <c r="C57" s="220"/>
      <c r="D57" s="220"/>
      <c r="E57" s="220"/>
      <c r="F57" s="220"/>
      <c r="G57" s="220"/>
      <c r="H57" s="220"/>
      <c r="I57" s="220"/>
    </row>
    <row r="58" spans="1:9" x14ac:dyDescent="0.25">
      <c r="A58" s="220"/>
      <c r="B58" s="220"/>
      <c r="C58" s="220"/>
      <c r="D58" s="220"/>
      <c r="E58" s="220"/>
      <c r="F58" s="220"/>
      <c r="G58" s="220"/>
      <c r="H58" s="220"/>
      <c r="I58" s="220"/>
    </row>
  </sheetData>
  <mergeCells count="73">
    <mergeCell ref="C15:F15"/>
    <mergeCell ref="C16:F16"/>
    <mergeCell ref="C17:F17"/>
    <mergeCell ref="B37:B38"/>
    <mergeCell ref="C37:D37"/>
    <mergeCell ref="E37:F37"/>
    <mergeCell ref="C23:F23"/>
    <mergeCell ref="C24:F24"/>
    <mergeCell ref="C21:F21"/>
    <mergeCell ref="C22:F22"/>
    <mergeCell ref="C18:F18"/>
    <mergeCell ref="C19:F19"/>
    <mergeCell ref="B25:F25"/>
    <mergeCell ref="C20:F20"/>
    <mergeCell ref="C55:E55"/>
    <mergeCell ref="B41:B42"/>
    <mergeCell ref="C41:D41"/>
    <mergeCell ref="E41:F41"/>
    <mergeCell ref="B45:F45"/>
    <mergeCell ref="B46:F46"/>
    <mergeCell ref="C54:E54"/>
    <mergeCell ref="H52:H54"/>
    <mergeCell ref="B39:B40"/>
    <mergeCell ref="C39:D39"/>
    <mergeCell ref="E39:F39"/>
    <mergeCell ref="H39:H40"/>
    <mergeCell ref="C40:D40"/>
    <mergeCell ref="E40:F40"/>
    <mergeCell ref="H41:H42"/>
    <mergeCell ref="C42:D42"/>
    <mergeCell ref="E42:F42"/>
    <mergeCell ref="B43:F43"/>
    <mergeCell ref="C44:F44"/>
    <mergeCell ref="H37:H38"/>
    <mergeCell ref="C30:D30"/>
    <mergeCell ref="E38:F38"/>
    <mergeCell ref="B35:B36"/>
    <mergeCell ref="C35:D35"/>
    <mergeCell ref="E35:F35"/>
    <mergeCell ref="H35:H36"/>
    <mergeCell ref="C36:D36"/>
    <mergeCell ref="E36:F36"/>
    <mergeCell ref="H33:H34"/>
    <mergeCell ref="C34:D34"/>
    <mergeCell ref="E34:F34"/>
    <mergeCell ref="B33:B34"/>
    <mergeCell ref="C33:D33"/>
    <mergeCell ref="E33:F33"/>
    <mergeCell ref="C38:D38"/>
    <mergeCell ref="H26:H27"/>
    <mergeCell ref="E27:F27"/>
    <mergeCell ref="C28:F28"/>
    <mergeCell ref="C31:F31"/>
    <mergeCell ref="B32:F32"/>
    <mergeCell ref="H29:H30"/>
    <mergeCell ref="B26:B27"/>
    <mergeCell ref="E26:F26"/>
    <mergeCell ref="B29:B30"/>
    <mergeCell ref="C29:D29"/>
    <mergeCell ref="E29:F29"/>
    <mergeCell ref="E30:F30"/>
    <mergeCell ref="B14:F14"/>
    <mergeCell ref="B2:F2"/>
    <mergeCell ref="B3:F3"/>
    <mergeCell ref="B4:F4"/>
    <mergeCell ref="B5:F5"/>
    <mergeCell ref="B7:F7"/>
    <mergeCell ref="C8:F8"/>
    <mergeCell ref="B9:F9"/>
    <mergeCell ref="C10:F10"/>
    <mergeCell ref="C11:F11"/>
    <mergeCell ref="C12:F12"/>
    <mergeCell ref="C13:F13"/>
  </mergeCells>
  <pageMargins left="0.7" right="0.7" top="0.75" bottom="0.75" header="0.3" footer="0.3"/>
  <pageSetup scale="50" orientation="portrait" horizontalDpi="4294967295" verticalDpi="4294967295" r:id="rId1"/>
  <rowBreaks count="1" manualBreakCount="1">
    <brk id="31" max="6"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7C502D3-08DE-4326-B5CD-08EA5087A100}">
          <x14:formula1>
            <xm:f>'Conf.'!$BA$4:$BA$1048576</xm:f>
          </x14:formula1>
          <xm:sqref>B5:F5</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946C9-D70A-40A6-A2D2-D4759D0974DF}">
  <sheetPr>
    <tabColor rgb="FF00B050"/>
  </sheetPr>
  <dimension ref="A1:I58"/>
  <sheetViews>
    <sheetView showGridLines="0" zoomScale="90" zoomScaleNormal="90" workbookViewId="0"/>
  </sheetViews>
  <sheetFormatPr baseColWidth="10" defaultColWidth="0" defaultRowHeight="15.75" zeroHeight="1" x14ac:dyDescent="0.25"/>
  <cols>
    <col min="1" max="1" width="2.7109375" style="37" customWidth="1"/>
    <col min="2" max="2" width="50.7109375" style="37" customWidth="1"/>
    <col min="3" max="6" width="30.7109375" style="37" customWidth="1"/>
    <col min="7" max="7" width="2.7109375" style="37" customWidth="1"/>
    <col min="8" max="8" width="100.7109375" style="37" customWidth="1"/>
    <col min="9" max="9" width="2.7109375" style="37" customWidth="1"/>
    <col min="10" max="16384" width="11.5703125" style="37" hidden="1"/>
  </cols>
  <sheetData>
    <row r="1" spans="1:9" x14ac:dyDescent="0.25">
      <c r="A1" s="220"/>
      <c r="B1" s="220"/>
      <c r="C1" s="220"/>
      <c r="D1" s="220"/>
      <c r="E1" s="220"/>
      <c r="F1" s="220"/>
      <c r="G1" s="220"/>
      <c r="H1" s="220"/>
      <c r="I1" s="220"/>
    </row>
    <row r="2" spans="1:9" ht="30" customHeight="1" x14ac:dyDescent="0.25">
      <c r="A2" s="220"/>
      <c r="B2" s="637" t="s">
        <v>1072</v>
      </c>
      <c r="C2" s="637"/>
      <c r="D2" s="637"/>
      <c r="E2" s="637"/>
      <c r="F2" s="637"/>
      <c r="G2" s="220"/>
      <c r="H2" s="215" t="s">
        <v>1073</v>
      </c>
      <c r="I2" s="220"/>
    </row>
    <row r="3" spans="1:9" ht="22.15" customHeight="1" x14ac:dyDescent="0.25">
      <c r="A3" s="220"/>
      <c r="B3" s="638" t="s">
        <v>700</v>
      </c>
      <c r="C3" s="638"/>
      <c r="D3" s="638"/>
      <c r="E3" s="638"/>
      <c r="F3" s="638"/>
      <c r="G3" s="220"/>
      <c r="H3" s="220"/>
      <c r="I3" s="220"/>
    </row>
    <row r="4" spans="1:9" ht="24.6" customHeight="1" x14ac:dyDescent="0.25">
      <c r="A4" s="220"/>
      <c r="B4" s="565" t="str">
        <f>'Conf.'!$AZ$4</f>
        <v>45 - Prevención y atención del embarazo adolescente y las uniones tempranas</v>
      </c>
      <c r="C4" s="565"/>
      <c r="D4" s="565"/>
      <c r="E4" s="565"/>
      <c r="F4" s="565"/>
      <c r="G4" s="220"/>
      <c r="H4" s="221" t="s">
        <v>701</v>
      </c>
      <c r="I4" s="220"/>
    </row>
    <row r="5" spans="1:9" ht="24.6" customHeight="1" x14ac:dyDescent="0.25">
      <c r="A5" s="220"/>
      <c r="B5" s="639" t="s">
        <v>1242</v>
      </c>
      <c r="C5" s="639"/>
      <c r="D5" s="639"/>
      <c r="E5" s="639"/>
      <c r="F5" s="639"/>
      <c r="G5" s="220"/>
      <c r="H5" s="221" t="s">
        <v>1075</v>
      </c>
      <c r="I5" s="220"/>
    </row>
    <row r="6" spans="1:9" ht="6" customHeight="1" x14ac:dyDescent="0.25"/>
    <row r="7" spans="1:9" ht="30" customHeight="1" x14ac:dyDescent="0.25">
      <c r="A7" s="220"/>
      <c r="B7" s="634" t="s">
        <v>1076</v>
      </c>
      <c r="C7" s="635"/>
      <c r="D7" s="635"/>
      <c r="E7" s="635"/>
      <c r="F7" s="636"/>
      <c r="G7" s="220"/>
      <c r="H7" s="216" t="s">
        <v>1</v>
      </c>
      <c r="I7" s="220"/>
    </row>
    <row r="8" spans="1:9" ht="69" customHeight="1" x14ac:dyDescent="0.25">
      <c r="A8" s="220"/>
      <c r="B8" s="217" t="s">
        <v>1077</v>
      </c>
      <c r="C8" s="640" t="s">
        <v>1243</v>
      </c>
      <c r="D8" s="640"/>
      <c r="E8" s="640"/>
      <c r="F8" s="640"/>
      <c r="G8" s="220"/>
      <c r="H8" s="221" t="s">
        <v>1079</v>
      </c>
      <c r="I8" s="220"/>
    </row>
    <row r="9" spans="1:9" ht="30" customHeight="1" x14ac:dyDescent="0.25">
      <c r="A9" s="220"/>
      <c r="B9" s="634" t="s">
        <v>702</v>
      </c>
      <c r="C9" s="635"/>
      <c r="D9" s="635"/>
      <c r="E9" s="635"/>
      <c r="F9" s="636"/>
      <c r="G9" s="220"/>
      <c r="H9" s="216" t="s">
        <v>1</v>
      </c>
      <c r="I9" s="220"/>
    </row>
    <row r="10" spans="1:9" ht="49.9" customHeight="1" x14ac:dyDescent="0.25">
      <c r="A10" s="220"/>
      <c r="B10" s="218" t="s">
        <v>703</v>
      </c>
      <c r="C10" s="641" t="s">
        <v>1244</v>
      </c>
      <c r="D10" s="642"/>
      <c r="E10" s="642"/>
      <c r="F10" s="643"/>
      <c r="G10" s="220"/>
      <c r="H10" s="221" t="s">
        <v>705</v>
      </c>
      <c r="I10" s="220"/>
    </row>
    <row r="11" spans="1:9" ht="50.1" customHeight="1" x14ac:dyDescent="0.25">
      <c r="A11" s="220"/>
      <c r="B11" s="217" t="s">
        <v>706</v>
      </c>
      <c r="C11" s="640" t="s">
        <v>1245</v>
      </c>
      <c r="D11" s="640"/>
      <c r="E11" s="640"/>
      <c r="F11" s="640"/>
      <c r="G11" s="220"/>
      <c r="H11" s="221" t="s">
        <v>708</v>
      </c>
      <c r="I11" s="220"/>
    </row>
    <row r="12" spans="1:9" ht="49.9" customHeight="1" x14ac:dyDescent="0.25">
      <c r="A12" s="220"/>
      <c r="B12" s="217" t="s">
        <v>709</v>
      </c>
      <c r="C12" s="644" t="s">
        <v>1246</v>
      </c>
      <c r="D12" s="645"/>
      <c r="E12" s="645"/>
      <c r="F12" s="646"/>
      <c r="G12" s="220"/>
      <c r="H12" s="221" t="s">
        <v>711</v>
      </c>
      <c r="I12" s="220"/>
    </row>
    <row r="13" spans="1:9" ht="49.9" customHeight="1" x14ac:dyDescent="0.25">
      <c r="A13" s="220"/>
      <c r="B13" s="218" t="s">
        <v>712</v>
      </c>
      <c r="C13" s="644" t="s">
        <v>1247</v>
      </c>
      <c r="D13" s="645"/>
      <c r="E13" s="645"/>
      <c r="F13" s="646"/>
      <c r="G13" s="220"/>
      <c r="H13" s="221" t="s">
        <v>714</v>
      </c>
      <c r="I13" s="220"/>
    </row>
    <row r="14" spans="1:9" ht="30" customHeight="1" x14ac:dyDescent="0.25">
      <c r="A14" s="220"/>
      <c r="B14" s="634" t="s">
        <v>715</v>
      </c>
      <c r="C14" s="635"/>
      <c r="D14" s="635"/>
      <c r="E14" s="635"/>
      <c r="F14" s="636"/>
      <c r="G14" s="220"/>
      <c r="H14" s="220"/>
      <c r="I14" s="220"/>
    </row>
    <row r="15" spans="1:9" ht="49.9" customHeight="1" x14ac:dyDescent="0.25">
      <c r="A15" s="220"/>
      <c r="B15" s="217" t="s">
        <v>716</v>
      </c>
      <c r="C15" s="651" t="s">
        <v>1018</v>
      </c>
      <c r="D15" s="652"/>
      <c r="E15" s="652"/>
      <c r="F15" s="652"/>
      <c r="G15" s="220"/>
      <c r="H15" s="221" t="s">
        <v>717</v>
      </c>
      <c r="I15" s="220"/>
    </row>
    <row r="16" spans="1:9" ht="49.9" customHeight="1" x14ac:dyDescent="0.25">
      <c r="A16" s="220"/>
      <c r="B16" s="217" t="s">
        <v>718</v>
      </c>
      <c r="C16" s="640" t="s">
        <v>1248</v>
      </c>
      <c r="D16" s="640"/>
      <c r="E16" s="640"/>
      <c r="F16" s="640"/>
      <c r="G16" s="220"/>
      <c r="H16" s="221" t="s">
        <v>720</v>
      </c>
      <c r="I16" s="220"/>
    </row>
    <row r="17" spans="1:9" ht="49.9" customHeight="1" x14ac:dyDescent="0.25">
      <c r="A17" s="220"/>
      <c r="B17" s="217" t="s">
        <v>721</v>
      </c>
      <c r="C17" s="653" t="s">
        <v>1249</v>
      </c>
      <c r="D17" s="653"/>
      <c r="E17" s="653"/>
      <c r="F17" s="653"/>
      <c r="G17" s="220"/>
      <c r="H17" s="221" t="s">
        <v>723</v>
      </c>
      <c r="I17" s="220"/>
    </row>
    <row r="18" spans="1:9" ht="49.9" customHeight="1" x14ac:dyDescent="0.25">
      <c r="A18" s="220"/>
      <c r="B18" s="217" t="s">
        <v>724</v>
      </c>
      <c r="C18" s="653" t="s">
        <v>1250</v>
      </c>
      <c r="D18" s="653"/>
      <c r="E18" s="653"/>
      <c r="F18" s="653"/>
      <c r="G18" s="220"/>
      <c r="H18" s="221" t="s">
        <v>726</v>
      </c>
      <c r="I18" s="220"/>
    </row>
    <row r="19" spans="1:9" ht="49.9" customHeight="1" x14ac:dyDescent="0.25">
      <c r="A19" s="220"/>
      <c r="B19" s="217" t="s">
        <v>727</v>
      </c>
      <c r="C19" s="654" t="s">
        <v>895</v>
      </c>
      <c r="D19" s="654"/>
      <c r="E19" s="654"/>
      <c r="F19" s="654"/>
      <c r="G19" s="220"/>
      <c r="H19" s="221" t="s">
        <v>729</v>
      </c>
      <c r="I19" s="220"/>
    </row>
    <row r="20" spans="1:9" ht="49.9" customHeight="1" x14ac:dyDescent="0.25">
      <c r="A20" s="220"/>
      <c r="B20" s="217" t="s">
        <v>730</v>
      </c>
      <c r="C20" s="654" t="s">
        <v>731</v>
      </c>
      <c r="D20" s="654"/>
      <c r="E20" s="654"/>
      <c r="F20" s="654"/>
      <c r="G20" s="220"/>
      <c r="H20" s="221" t="s">
        <v>732</v>
      </c>
      <c r="I20" s="220"/>
    </row>
    <row r="21" spans="1:9" ht="49.9" customHeight="1" x14ac:dyDescent="0.25">
      <c r="A21" s="220"/>
      <c r="B21" s="217" t="s">
        <v>733</v>
      </c>
      <c r="C21" s="654" t="s">
        <v>1086</v>
      </c>
      <c r="D21" s="654"/>
      <c r="E21" s="654"/>
      <c r="F21" s="654"/>
      <c r="G21" s="220"/>
      <c r="H21" s="221" t="s">
        <v>735</v>
      </c>
      <c r="I21" s="220"/>
    </row>
    <row r="22" spans="1:9" ht="49.9" customHeight="1" x14ac:dyDescent="0.25">
      <c r="A22" s="220"/>
      <c r="B22" s="217" t="s">
        <v>736</v>
      </c>
      <c r="C22" s="654" t="s">
        <v>1251</v>
      </c>
      <c r="D22" s="654"/>
      <c r="E22" s="654"/>
      <c r="F22" s="654"/>
      <c r="G22" s="220"/>
      <c r="H22" s="221" t="s">
        <v>738</v>
      </c>
      <c r="I22" s="220"/>
    </row>
    <row r="23" spans="1:9" ht="49.9" customHeight="1" x14ac:dyDescent="0.25">
      <c r="A23" s="220"/>
      <c r="B23" s="217" t="s">
        <v>739</v>
      </c>
      <c r="C23" s="654" t="s">
        <v>804</v>
      </c>
      <c r="D23" s="654"/>
      <c r="E23" s="654"/>
      <c r="F23" s="654"/>
      <c r="G23" s="220"/>
      <c r="H23" s="221" t="s">
        <v>741</v>
      </c>
      <c r="I23" s="220"/>
    </row>
    <row r="24" spans="1:9" ht="49.9" customHeight="1" x14ac:dyDescent="0.25">
      <c r="A24" s="220"/>
      <c r="B24" s="217" t="s">
        <v>742</v>
      </c>
      <c r="C24" s="575" t="s">
        <v>805</v>
      </c>
      <c r="D24" s="575"/>
      <c r="E24" s="575"/>
      <c r="F24" s="575"/>
      <c r="G24" s="220"/>
      <c r="H24" s="221" t="s">
        <v>1088</v>
      </c>
      <c r="I24" s="220"/>
    </row>
    <row r="25" spans="1:9" ht="30" customHeight="1" x14ac:dyDescent="0.25">
      <c r="A25" s="220"/>
      <c r="B25" s="634" t="s">
        <v>745</v>
      </c>
      <c r="C25" s="635"/>
      <c r="D25" s="635"/>
      <c r="E25" s="635"/>
      <c r="F25" s="636"/>
      <c r="G25" s="220"/>
      <c r="H25" s="220"/>
      <c r="I25" s="220"/>
    </row>
    <row r="26" spans="1:9" ht="30" customHeight="1" x14ac:dyDescent="0.25">
      <c r="A26" s="220"/>
      <c r="B26" s="647" t="s">
        <v>746</v>
      </c>
      <c r="C26" s="214" t="s">
        <v>747</v>
      </c>
      <c r="D26" s="214" t="s">
        <v>748</v>
      </c>
      <c r="E26" s="649" t="s">
        <v>749</v>
      </c>
      <c r="F26" s="650"/>
      <c r="G26" s="220"/>
      <c r="H26" s="655" t="s">
        <v>750</v>
      </c>
      <c r="I26" s="220"/>
    </row>
    <row r="27" spans="1:9" ht="49.9" customHeight="1" x14ac:dyDescent="0.25">
      <c r="A27" s="220"/>
      <c r="B27" s="648"/>
      <c r="C27" s="225">
        <v>336</v>
      </c>
      <c r="D27" s="223">
        <v>2024</v>
      </c>
      <c r="E27" s="658" t="s">
        <v>1252</v>
      </c>
      <c r="F27" s="659"/>
      <c r="G27" s="220"/>
      <c r="H27" s="656"/>
      <c r="I27" s="220"/>
    </row>
    <row r="28" spans="1:9" ht="49.9" customHeight="1" x14ac:dyDescent="0.25">
      <c r="A28" s="220"/>
      <c r="B28" s="217" t="s">
        <v>752</v>
      </c>
      <c r="C28" s="658" t="s">
        <v>1090</v>
      </c>
      <c r="D28" s="660"/>
      <c r="E28" s="660"/>
      <c r="F28" s="659"/>
      <c r="G28" s="220"/>
      <c r="H28" s="221" t="s">
        <v>754</v>
      </c>
      <c r="I28" s="220"/>
    </row>
    <row r="29" spans="1:9" ht="30" customHeight="1" x14ac:dyDescent="0.25">
      <c r="A29" s="220"/>
      <c r="B29" s="647" t="s">
        <v>755</v>
      </c>
      <c r="C29" s="649" t="s">
        <v>747</v>
      </c>
      <c r="D29" s="650"/>
      <c r="E29" s="649" t="s">
        <v>748</v>
      </c>
      <c r="F29" s="650"/>
      <c r="G29" s="220"/>
      <c r="H29" s="655" t="s">
        <v>756</v>
      </c>
      <c r="I29" s="220"/>
    </row>
    <row r="30" spans="1:9" ht="49.9" customHeight="1" x14ac:dyDescent="0.25">
      <c r="A30" s="220"/>
      <c r="B30" s="648"/>
      <c r="C30" s="685">
        <v>336</v>
      </c>
      <c r="D30" s="686"/>
      <c r="E30" s="658">
        <v>2026</v>
      </c>
      <c r="F30" s="659"/>
      <c r="G30" s="220"/>
      <c r="H30" s="656"/>
      <c r="I30" s="220"/>
    </row>
    <row r="31" spans="1:9" ht="63" customHeight="1" x14ac:dyDescent="0.25">
      <c r="A31" s="220"/>
      <c r="B31" s="217" t="s">
        <v>1091</v>
      </c>
      <c r="C31" s="657" t="s">
        <v>1092</v>
      </c>
      <c r="D31" s="657"/>
      <c r="E31" s="657"/>
      <c r="F31" s="657"/>
      <c r="G31" s="220"/>
      <c r="H31" s="221" t="s">
        <v>1093</v>
      </c>
      <c r="I31" s="220"/>
    </row>
    <row r="32" spans="1:9" ht="30" customHeight="1" x14ac:dyDescent="0.25">
      <c r="A32" s="220"/>
      <c r="B32" s="634" t="s">
        <v>757</v>
      </c>
      <c r="C32" s="635"/>
      <c r="D32" s="635"/>
      <c r="E32" s="635"/>
      <c r="F32" s="635"/>
      <c r="G32" s="220"/>
      <c r="H32" s="220"/>
      <c r="I32" s="220"/>
    </row>
    <row r="33" spans="1:9" ht="30" customHeight="1" x14ac:dyDescent="0.25">
      <c r="A33" s="220"/>
      <c r="B33" s="661" t="s">
        <v>758</v>
      </c>
      <c r="C33" s="662" t="s">
        <v>759</v>
      </c>
      <c r="D33" s="662"/>
      <c r="E33" s="662" t="s">
        <v>760</v>
      </c>
      <c r="F33" s="662"/>
      <c r="G33" s="220"/>
      <c r="H33" s="655" t="s">
        <v>761</v>
      </c>
      <c r="I33" s="220"/>
    </row>
    <row r="34" spans="1:9" ht="49.9" customHeight="1" x14ac:dyDescent="0.25">
      <c r="A34" s="220"/>
      <c r="B34" s="661"/>
      <c r="C34" s="657" t="s">
        <v>1253</v>
      </c>
      <c r="D34" s="657"/>
      <c r="E34" s="657"/>
      <c r="F34" s="657"/>
      <c r="G34" s="220"/>
      <c r="H34" s="656"/>
      <c r="I34" s="220"/>
    </row>
    <row r="35" spans="1:9" ht="30" customHeight="1" x14ac:dyDescent="0.25">
      <c r="A35" s="220"/>
      <c r="B35" s="661" t="s">
        <v>764</v>
      </c>
      <c r="C35" s="662" t="s">
        <v>759</v>
      </c>
      <c r="D35" s="662"/>
      <c r="E35" s="662" t="s">
        <v>760</v>
      </c>
      <c r="F35" s="662"/>
      <c r="G35" s="220"/>
      <c r="H35" s="655" t="s">
        <v>765</v>
      </c>
      <c r="I35" s="220"/>
    </row>
    <row r="36" spans="1:9" ht="50.1" customHeight="1" x14ac:dyDescent="0.25">
      <c r="A36" s="220"/>
      <c r="B36" s="661"/>
      <c r="C36" s="657" t="s">
        <v>1254</v>
      </c>
      <c r="D36" s="657"/>
      <c r="E36" s="657"/>
      <c r="F36" s="657"/>
      <c r="G36" s="220"/>
      <c r="H36" s="656"/>
      <c r="I36" s="220"/>
    </row>
    <row r="37" spans="1:9" ht="30" customHeight="1" x14ac:dyDescent="0.25">
      <c r="A37" s="220"/>
      <c r="B37" s="661" t="s">
        <v>768</v>
      </c>
      <c r="C37" s="662" t="s">
        <v>759</v>
      </c>
      <c r="D37" s="662"/>
      <c r="E37" s="662" t="s">
        <v>760</v>
      </c>
      <c r="F37" s="662"/>
      <c r="G37" s="220"/>
      <c r="H37" s="655" t="s">
        <v>769</v>
      </c>
      <c r="I37" s="220"/>
    </row>
    <row r="38" spans="1:9" ht="49.9" customHeight="1" x14ac:dyDescent="0.25">
      <c r="A38" s="220"/>
      <c r="B38" s="661"/>
      <c r="C38" s="657" t="s">
        <v>1255</v>
      </c>
      <c r="D38" s="657"/>
      <c r="E38" s="657"/>
      <c r="F38" s="657"/>
      <c r="G38" s="220"/>
      <c r="H38" s="656"/>
      <c r="I38" s="220"/>
    </row>
    <row r="39" spans="1:9" ht="30" customHeight="1" x14ac:dyDescent="0.25">
      <c r="A39" s="220"/>
      <c r="B39" s="661" t="s">
        <v>772</v>
      </c>
      <c r="C39" s="662" t="s">
        <v>759</v>
      </c>
      <c r="D39" s="662"/>
      <c r="E39" s="662" t="s">
        <v>760</v>
      </c>
      <c r="F39" s="662"/>
      <c r="G39" s="220"/>
      <c r="H39" s="655" t="s">
        <v>773</v>
      </c>
      <c r="I39" s="220"/>
    </row>
    <row r="40" spans="1:9" ht="49.9" customHeight="1" x14ac:dyDescent="0.25">
      <c r="A40" s="220"/>
      <c r="B40" s="661"/>
      <c r="C40" s="657" t="s">
        <v>1256</v>
      </c>
      <c r="D40" s="657"/>
      <c r="E40" s="657"/>
      <c r="F40" s="657"/>
      <c r="G40" s="220"/>
      <c r="H40" s="656"/>
      <c r="I40" s="220"/>
    </row>
    <row r="41" spans="1:9" ht="30" customHeight="1" x14ac:dyDescent="0.25">
      <c r="A41" s="220"/>
      <c r="B41" s="661" t="s">
        <v>774</v>
      </c>
      <c r="C41" s="662" t="s">
        <v>759</v>
      </c>
      <c r="D41" s="662"/>
      <c r="E41" s="662" t="s">
        <v>760</v>
      </c>
      <c r="F41" s="662"/>
      <c r="G41" s="220"/>
      <c r="H41" s="655" t="s">
        <v>775</v>
      </c>
      <c r="I41" s="220"/>
    </row>
    <row r="42" spans="1:9" ht="49.9" customHeight="1" x14ac:dyDescent="0.25">
      <c r="A42" s="220"/>
      <c r="B42" s="661"/>
      <c r="C42" s="657" t="s">
        <v>805</v>
      </c>
      <c r="D42" s="657"/>
      <c r="E42" s="657"/>
      <c r="F42" s="657"/>
      <c r="G42" s="220"/>
      <c r="H42" s="656"/>
      <c r="I42" s="220"/>
    </row>
    <row r="43" spans="1:9" ht="30" customHeight="1" x14ac:dyDescent="0.25">
      <c r="A43" s="220"/>
      <c r="B43" s="668" t="s">
        <v>776</v>
      </c>
      <c r="C43" s="668"/>
      <c r="D43" s="668"/>
      <c r="E43" s="668"/>
      <c r="F43" s="668"/>
      <c r="G43" s="220"/>
      <c r="H43" s="220"/>
      <c r="I43" s="220"/>
    </row>
    <row r="44" spans="1:9" ht="100.15" customHeight="1" x14ac:dyDescent="0.25">
      <c r="A44" s="220"/>
      <c r="B44" s="217" t="s">
        <v>777</v>
      </c>
      <c r="C44" s="654"/>
      <c r="D44" s="654"/>
      <c r="E44" s="654"/>
      <c r="F44" s="654"/>
      <c r="G44" s="220"/>
      <c r="H44" s="221" t="s">
        <v>778</v>
      </c>
      <c r="I44" s="220"/>
    </row>
    <row r="45" spans="1:9" ht="30" customHeight="1" x14ac:dyDescent="0.25">
      <c r="A45" s="220"/>
      <c r="B45" s="668" t="s">
        <v>779</v>
      </c>
      <c r="C45" s="668"/>
      <c r="D45" s="668"/>
      <c r="E45" s="668"/>
      <c r="F45" s="668"/>
      <c r="G45" s="220"/>
      <c r="H45" s="220"/>
      <c r="I45" s="220"/>
    </row>
    <row r="46" spans="1:9" ht="100.15" customHeight="1" x14ac:dyDescent="0.25">
      <c r="A46" s="220"/>
      <c r="B46" s="654"/>
      <c r="C46" s="654"/>
      <c r="D46" s="654"/>
      <c r="E46" s="654"/>
      <c r="F46" s="654"/>
      <c r="G46" s="220"/>
      <c r="H46" s="220"/>
      <c r="I46" s="220"/>
    </row>
    <row r="47" spans="1:9" x14ac:dyDescent="0.25">
      <c r="A47" s="220"/>
      <c r="B47" s="220"/>
      <c r="C47" s="220"/>
      <c r="D47" s="220"/>
      <c r="E47" s="220"/>
      <c r="F47" s="220"/>
      <c r="G47" s="220"/>
      <c r="H47" s="220"/>
      <c r="I47" s="220"/>
    </row>
    <row r="48" spans="1:9" x14ac:dyDescent="0.25">
      <c r="A48" s="220"/>
      <c r="B48" s="220"/>
      <c r="C48" s="220"/>
      <c r="D48" s="220"/>
      <c r="E48" s="220"/>
      <c r="F48" s="220"/>
      <c r="G48" s="220"/>
      <c r="H48" s="220"/>
      <c r="I48" s="220"/>
    </row>
    <row r="49" spans="1:9" x14ac:dyDescent="0.25">
      <c r="A49" s="220"/>
      <c r="B49" s="220"/>
      <c r="C49" s="220"/>
      <c r="D49" s="220"/>
      <c r="E49" s="220"/>
      <c r="F49" s="220"/>
      <c r="G49" s="220"/>
      <c r="H49" s="220"/>
      <c r="I49" s="220"/>
    </row>
    <row r="50" spans="1:9" x14ac:dyDescent="0.25">
      <c r="A50" s="220"/>
      <c r="B50" s="220"/>
      <c r="C50" s="220"/>
      <c r="D50" s="220"/>
      <c r="E50" s="220"/>
      <c r="F50" s="220"/>
      <c r="G50" s="220"/>
      <c r="H50" s="220"/>
      <c r="I50" s="220"/>
    </row>
    <row r="51" spans="1:9" x14ac:dyDescent="0.25">
      <c r="A51" s="220"/>
      <c r="B51" s="220"/>
      <c r="C51" s="220"/>
      <c r="D51" s="220"/>
      <c r="E51" s="220"/>
      <c r="F51" s="220"/>
      <c r="G51" s="220"/>
      <c r="H51" s="220"/>
      <c r="I51" s="220"/>
    </row>
    <row r="52" spans="1:9" x14ac:dyDescent="0.25">
      <c r="A52" s="220"/>
      <c r="B52" s="220"/>
      <c r="C52" s="220"/>
      <c r="D52" s="220"/>
      <c r="E52" s="220"/>
      <c r="F52" s="220"/>
      <c r="G52" s="220"/>
      <c r="H52" s="665" t="s">
        <v>780</v>
      </c>
      <c r="I52" s="220"/>
    </row>
    <row r="53" spans="1:9" x14ac:dyDescent="0.25">
      <c r="A53" s="220"/>
      <c r="B53" s="220"/>
      <c r="C53" s="220"/>
      <c r="D53" s="220"/>
      <c r="E53" s="220"/>
      <c r="F53" s="220"/>
      <c r="G53" s="220"/>
      <c r="H53" s="665"/>
      <c r="I53" s="220"/>
    </row>
    <row r="54" spans="1:9" x14ac:dyDescent="0.25">
      <c r="A54" s="220"/>
      <c r="B54" s="220"/>
      <c r="C54" s="667"/>
      <c r="D54" s="667"/>
      <c r="E54" s="667"/>
      <c r="F54" s="220"/>
      <c r="G54" s="220"/>
      <c r="H54" s="665"/>
      <c r="I54" s="220"/>
    </row>
    <row r="55" spans="1:9" ht="23.45" customHeight="1" x14ac:dyDescent="0.25">
      <c r="A55" s="220"/>
      <c r="B55" s="220"/>
      <c r="C55" s="666" t="s">
        <v>781</v>
      </c>
      <c r="D55" s="666"/>
      <c r="E55" s="666"/>
      <c r="F55" s="220"/>
      <c r="G55" s="220"/>
      <c r="H55" s="220"/>
      <c r="I55" s="220"/>
    </row>
    <row r="56" spans="1:9" x14ac:dyDescent="0.25">
      <c r="A56" s="220"/>
      <c r="B56" s="220"/>
      <c r="C56" s="220"/>
      <c r="D56" s="220"/>
      <c r="E56" s="220"/>
      <c r="F56" s="220"/>
      <c r="G56" s="220"/>
      <c r="H56" s="220"/>
      <c r="I56" s="220"/>
    </row>
    <row r="57" spans="1:9" x14ac:dyDescent="0.25">
      <c r="A57" s="220"/>
      <c r="B57" s="220"/>
      <c r="C57" s="220"/>
      <c r="D57" s="220"/>
      <c r="E57" s="220"/>
      <c r="F57" s="220"/>
      <c r="G57" s="220"/>
      <c r="H57" s="220"/>
      <c r="I57" s="220"/>
    </row>
    <row r="58" spans="1:9" x14ac:dyDescent="0.25">
      <c r="A58" s="220"/>
      <c r="B58" s="220"/>
      <c r="C58" s="220"/>
      <c r="D58" s="220"/>
      <c r="E58" s="220"/>
      <c r="F58" s="220"/>
      <c r="G58" s="220"/>
      <c r="H58" s="220"/>
      <c r="I58" s="220"/>
    </row>
  </sheetData>
  <mergeCells count="73">
    <mergeCell ref="C55:E55"/>
    <mergeCell ref="B41:B42"/>
    <mergeCell ref="C41:D41"/>
    <mergeCell ref="E41:F41"/>
    <mergeCell ref="H41:H42"/>
    <mergeCell ref="C42:D42"/>
    <mergeCell ref="E42:F42"/>
    <mergeCell ref="B43:F43"/>
    <mergeCell ref="C44:F44"/>
    <mergeCell ref="B45:F45"/>
    <mergeCell ref="B46:F46"/>
    <mergeCell ref="H52:H54"/>
    <mergeCell ref="C54:E54"/>
    <mergeCell ref="B39:B40"/>
    <mergeCell ref="C39:D39"/>
    <mergeCell ref="E39:F39"/>
    <mergeCell ref="H39:H40"/>
    <mergeCell ref="C40:D40"/>
    <mergeCell ref="E40:F40"/>
    <mergeCell ref="B37:B38"/>
    <mergeCell ref="C37:D37"/>
    <mergeCell ref="E37:F37"/>
    <mergeCell ref="H37:H38"/>
    <mergeCell ref="C38:D38"/>
    <mergeCell ref="E38:F38"/>
    <mergeCell ref="B35:B36"/>
    <mergeCell ref="C35:D35"/>
    <mergeCell ref="E35:F35"/>
    <mergeCell ref="H35:H36"/>
    <mergeCell ref="C36:D36"/>
    <mergeCell ref="E36:F36"/>
    <mergeCell ref="H33:H34"/>
    <mergeCell ref="C34:D34"/>
    <mergeCell ref="E34:F34"/>
    <mergeCell ref="H26:H27"/>
    <mergeCell ref="E27:F27"/>
    <mergeCell ref="C28:F28"/>
    <mergeCell ref="C31:F31"/>
    <mergeCell ref="B32:F32"/>
    <mergeCell ref="B33:B34"/>
    <mergeCell ref="C33:D33"/>
    <mergeCell ref="E33:F33"/>
    <mergeCell ref="B29:B30"/>
    <mergeCell ref="C29:D29"/>
    <mergeCell ref="E29:F29"/>
    <mergeCell ref="H29:H30"/>
    <mergeCell ref="C30:D30"/>
    <mergeCell ref="E30:F30"/>
    <mergeCell ref="B26:B27"/>
    <mergeCell ref="E26:F26"/>
    <mergeCell ref="C15:F15"/>
    <mergeCell ref="C16:F16"/>
    <mergeCell ref="C17:F17"/>
    <mergeCell ref="C18:F18"/>
    <mergeCell ref="C19:F19"/>
    <mergeCell ref="C20:F20"/>
    <mergeCell ref="C21:F21"/>
    <mergeCell ref="C22:F22"/>
    <mergeCell ref="C23:F23"/>
    <mergeCell ref="C24:F24"/>
    <mergeCell ref="B25:F25"/>
    <mergeCell ref="B14:F14"/>
    <mergeCell ref="B2:F2"/>
    <mergeCell ref="B3:F3"/>
    <mergeCell ref="B4:F4"/>
    <mergeCell ref="B5:F5"/>
    <mergeCell ref="B7:F7"/>
    <mergeCell ref="C8:F8"/>
    <mergeCell ref="B9:F9"/>
    <mergeCell ref="C10:F10"/>
    <mergeCell ref="C11:F11"/>
    <mergeCell ref="C12:F12"/>
    <mergeCell ref="C13:F13"/>
  </mergeCells>
  <pageMargins left="0.7" right="0.7" top="0.75" bottom="0.75" header="0.3" footer="0.3"/>
  <pageSetup scale="50" orientation="portrait" horizontalDpi="4294967295" verticalDpi="4294967295" r:id="rId1"/>
  <rowBreaks count="1" manualBreakCount="1">
    <brk id="31" max="6"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BE5EC39-F967-44AB-B1D5-03E3AC7D29FF}">
          <x14:formula1>
            <xm:f>'Conf.'!$BA$4:$BA$1048576</xm:f>
          </x14:formula1>
          <xm:sqref>B5:F5</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3D699-AB41-4038-93B8-5ACAE543699D}">
  <sheetPr>
    <tabColor rgb="FF00B050"/>
  </sheetPr>
  <dimension ref="A1:I58"/>
  <sheetViews>
    <sheetView showGridLines="0" zoomScale="90" zoomScaleNormal="90" workbookViewId="0"/>
  </sheetViews>
  <sheetFormatPr baseColWidth="10" defaultColWidth="0" defaultRowHeight="15.75" zeroHeight="1" x14ac:dyDescent="0.25"/>
  <cols>
    <col min="1" max="1" width="2.7109375" style="37" customWidth="1"/>
    <col min="2" max="2" width="50.7109375" style="37" customWidth="1"/>
    <col min="3" max="6" width="30.7109375" style="37" customWidth="1"/>
    <col min="7" max="7" width="2.7109375" style="37" customWidth="1"/>
    <col min="8" max="8" width="100.7109375" style="37" customWidth="1"/>
    <col min="9" max="9" width="2.7109375" style="37" customWidth="1"/>
    <col min="10" max="16384" width="11.5703125" style="37" hidden="1"/>
  </cols>
  <sheetData>
    <row r="1" spans="1:9" x14ac:dyDescent="0.25">
      <c r="A1" s="220"/>
      <c r="B1" s="220"/>
      <c r="C1" s="220"/>
      <c r="D1" s="220"/>
      <c r="E1" s="220"/>
      <c r="F1" s="220"/>
      <c r="G1" s="220"/>
      <c r="H1" s="220"/>
      <c r="I1" s="220"/>
    </row>
    <row r="2" spans="1:9" ht="30" customHeight="1" x14ac:dyDescent="0.25">
      <c r="A2" s="220"/>
      <c r="B2" s="637" t="s">
        <v>1072</v>
      </c>
      <c r="C2" s="637"/>
      <c r="D2" s="637"/>
      <c r="E2" s="637"/>
      <c r="F2" s="637"/>
      <c r="G2" s="220"/>
      <c r="H2" s="215" t="s">
        <v>1073</v>
      </c>
      <c r="I2" s="220"/>
    </row>
    <row r="3" spans="1:9" ht="22.15" customHeight="1" x14ac:dyDescent="0.25">
      <c r="A3" s="220"/>
      <c r="B3" s="638" t="s">
        <v>700</v>
      </c>
      <c r="C3" s="638"/>
      <c r="D3" s="638"/>
      <c r="E3" s="638"/>
      <c r="F3" s="638"/>
      <c r="G3" s="220"/>
      <c r="H3" s="220"/>
      <c r="I3" s="220"/>
    </row>
    <row r="4" spans="1:9" ht="24.6" customHeight="1" x14ac:dyDescent="0.25">
      <c r="A4" s="220"/>
      <c r="B4" s="565" t="str">
        <f>'Conf.'!$AZ$4</f>
        <v>45 - Prevención y atención del embarazo adolescente y las uniones tempranas</v>
      </c>
      <c r="C4" s="565"/>
      <c r="D4" s="565"/>
      <c r="E4" s="565"/>
      <c r="F4" s="565"/>
      <c r="G4" s="220"/>
      <c r="H4" s="221" t="s">
        <v>701</v>
      </c>
      <c r="I4" s="220"/>
    </row>
    <row r="5" spans="1:9" ht="24.6" customHeight="1" x14ac:dyDescent="0.25">
      <c r="A5" s="220"/>
      <c r="B5" s="639" t="s">
        <v>1242</v>
      </c>
      <c r="C5" s="639"/>
      <c r="D5" s="639"/>
      <c r="E5" s="639"/>
      <c r="F5" s="639"/>
      <c r="G5" s="220"/>
      <c r="H5" s="221" t="s">
        <v>1075</v>
      </c>
      <c r="I5" s="220"/>
    </row>
    <row r="6" spans="1:9" ht="6" customHeight="1" x14ac:dyDescent="0.25"/>
    <row r="7" spans="1:9" ht="30" customHeight="1" x14ac:dyDescent="0.25">
      <c r="A7" s="220"/>
      <c r="B7" s="634" t="s">
        <v>1076</v>
      </c>
      <c r="C7" s="635"/>
      <c r="D7" s="635"/>
      <c r="E7" s="635"/>
      <c r="F7" s="636"/>
      <c r="G7" s="220"/>
      <c r="H7" s="216" t="s">
        <v>1</v>
      </c>
      <c r="I7" s="220"/>
    </row>
    <row r="8" spans="1:9" ht="69" customHeight="1" x14ac:dyDescent="0.25">
      <c r="A8" s="220"/>
      <c r="B8" s="217" t="s">
        <v>1077</v>
      </c>
      <c r="C8" s="640" t="s">
        <v>1243</v>
      </c>
      <c r="D8" s="640"/>
      <c r="E8" s="640"/>
      <c r="F8" s="640"/>
      <c r="G8" s="220"/>
      <c r="H8" s="221" t="s">
        <v>1079</v>
      </c>
      <c r="I8" s="220"/>
    </row>
    <row r="9" spans="1:9" ht="30" customHeight="1" x14ac:dyDescent="0.25">
      <c r="A9" s="220"/>
      <c r="B9" s="634" t="s">
        <v>702</v>
      </c>
      <c r="C9" s="635"/>
      <c r="D9" s="635"/>
      <c r="E9" s="635"/>
      <c r="F9" s="636"/>
      <c r="G9" s="220"/>
      <c r="H9" s="216" t="s">
        <v>1</v>
      </c>
      <c r="I9" s="220"/>
    </row>
    <row r="10" spans="1:9" ht="49.9" customHeight="1" x14ac:dyDescent="0.25">
      <c r="A10" s="220"/>
      <c r="B10" s="218" t="s">
        <v>703</v>
      </c>
      <c r="C10" s="641" t="s">
        <v>1257</v>
      </c>
      <c r="D10" s="642"/>
      <c r="E10" s="642"/>
      <c r="F10" s="643"/>
      <c r="G10" s="220"/>
      <c r="H10" s="221" t="s">
        <v>705</v>
      </c>
      <c r="I10" s="220"/>
    </row>
    <row r="11" spans="1:9" ht="50.1" customHeight="1" x14ac:dyDescent="0.25">
      <c r="A11" s="220"/>
      <c r="B11" s="217" t="s">
        <v>706</v>
      </c>
      <c r="C11" s="640" t="s">
        <v>1081</v>
      </c>
      <c r="D11" s="640"/>
      <c r="E11" s="640"/>
      <c r="F11" s="640"/>
      <c r="G11" s="220"/>
      <c r="H11" s="221" t="s">
        <v>708</v>
      </c>
      <c r="I11" s="220"/>
    </row>
    <row r="12" spans="1:9" ht="49.9" customHeight="1" x14ac:dyDescent="0.25">
      <c r="A12" s="220"/>
      <c r="B12" s="217" t="s">
        <v>709</v>
      </c>
      <c r="C12" s="644" t="s">
        <v>1246</v>
      </c>
      <c r="D12" s="645"/>
      <c r="E12" s="645"/>
      <c r="F12" s="646"/>
      <c r="G12" s="220"/>
      <c r="H12" s="221" t="s">
        <v>711</v>
      </c>
      <c r="I12" s="220"/>
    </row>
    <row r="13" spans="1:9" ht="49.9" customHeight="1" x14ac:dyDescent="0.25">
      <c r="A13" s="220"/>
      <c r="B13" s="218" t="s">
        <v>712</v>
      </c>
      <c r="C13" s="644" t="s">
        <v>1247</v>
      </c>
      <c r="D13" s="645"/>
      <c r="E13" s="645"/>
      <c r="F13" s="646"/>
      <c r="G13" s="220"/>
      <c r="H13" s="221" t="s">
        <v>714</v>
      </c>
      <c r="I13" s="220"/>
    </row>
    <row r="14" spans="1:9" ht="30" customHeight="1" x14ac:dyDescent="0.25">
      <c r="A14" s="220"/>
      <c r="B14" s="634" t="s">
        <v>715</v>
      </c>
      <c r="C14" s="635"/>
      <c r="D14" s="635"/>
      <c r="E14" s="635"/>
      <c r="F14" s="636"/>
      <c r="G14" s="220"/>
      <c r="H14" s="220"/>
      <c r="I14" s="220"/>
    </row>
    <row r="15" spans="1:9" ht="49.9" customHeight="1" x14ac:dyDescent="0.25">
      <c r="A15" s="220"/>
      <c r="B15" s="217" t="s">
        <v>716</v>
      </c>
      <c r="C15" s="651" t="s">
        <v>1045</v>
      </c>
      <c r="D15" s="652"/>
      <c r="E15" s="652"/>
      <c r="F15" s="652"/>
      <c r="G15" s="220"/>
      <c r="H15" s="221" t="s">
        <v>717</v>
      </c>
      <c r="I15" s="220"/>
    </row>
    <row r="16" spans="1:9" ht="49.9" customHeight="1" x14ac:dyDescent="0.25">
      <c r="A16" s="220"/>
      <c r="B16" s="217" t="s">
        <v>718</v>
      </c>
      <c r="C16" s="640" t="s">
        <v>1258</v>
      </c>
      <c r="D16" s="640"/>
      <c r="E16" s="640"/>
      <c r="F16" s="640"/>
      <c r="G16" s="220"/>
      <c r="H16" s="221" t="s">
        <v>720</v>
      </c>
      <c r="I16" s="220"/>
    </row>
    <row r="17" spans="1:9" ht="49.9" customHeight="1" x14ac:dyDescent="0.25">
      <c r="A17" s="220"/>
      <c r="B17" s="217" t="s">
        <v>721</v>
      </c>
      <c r="C17" s="653" t="s">
        <v>1259</v>
      </c>
      <c r="D17" s="653"/>
      <c r="E17" s="653"/>
      <c r="F17" s="653"/>
      <c r="G17" s="220"/>
      <c r="H17" s="221" t="s">
        <v>723</v>
      </c>
      <c r="I17" s="220"/>
    </row>
    <row r="18" spans="1:9" ht="49.9" customHeight="1" x14ac:dyDescent="0.25">
      <c r="A18" s="220"/>
      <c r="B18" s="217" t="s">
        <v>724</v>
      </c>
      <c r="C18" s="653" t="s">
        <v>1260</v>
      </c>
      <c r="D18" s="653"/>
      <c r="E18" s="653"/>
      <c r="F18" s="653"/>
      <c r="G18" s="220"/>
      <c r="H18" s="221" t="s">
        <v>726</v>
      </c>
      <c r="I18" s="220"/>
    </row>
    <row r="19" spans="1:9" ht="49.9" customHeight="1" x14ac:dyDescent="0.25">
      <c r="A19" s="220"/>
      <c r="B19" s="217" t="s">
        <v>727</v>
      </c>
      <c r="C19" s="654" t="s">
        <v>895</v>
      </c>
      <c r="D19" s="654"/>
      <c r="E19" s="654"/>
      <c r="F19" s="654"/>
      <c r="G19" s="220"/>
      <c r="H19" s="221" t="s">
        <v>729</v>
      </c>
      <c r="I19" s="220"/>
    </row>
    <row r="20" spans="1:9" ht="49.9" customHeight="1" x14ac:dyDescent="0.25">
      <c r="A20" s="220"/>
      <c r="B20" s="217" t="s">
        <v>730</v>
      </c>
      <c r="C20" s="654" t="s">
        <v>731</v>
      </c>
      <c r="D20" s="654"/>
      <c r="E20" s="654"/>
      <c r="F20" s="654"/>
      <c r="G20" s="220"/>
      <c r="H20" s="221" t="s">
        <v>732</v>
      </c>
      <c r="I20" s="220"/>
    </row>
    <row r="21" spans="1:9" ht="49.9" customHeight="1" x14ac:dyDescent="0.25">
      <c r="A21" s="220"/>
      <c r="B21" s="217" t="s">
        <v>733</v>
      </c>
      <c r="C21" s="654" t="s">
        <v>1086</v>
      </c>
      <c r="D21" s="654"/>
      <c r="E21" s="654"/>
      <c r="F21" s="654"/>
      <c r="G21" s="220"/>
      <c r="H21" s="221" t="s">
        <v>735</v>
      </c>
      <c r="I21" s="220"/>
    </row>
    <row r="22" spans="1:9" ht="49.9" customHeight="1" x14ac:dyDescent="0.25">
      <c r="A22" s="220"/>
      <c r="B22" s="217" t="s">
        <v>736</v>
      </c>
      <c r="C22" s="654" t="s">
        <v>1261</v>
      </c>
      <c r="D22" s="654"/>
      <c r="E22" s="654"/>
      <c r="F22" s="654"/>
      <c r="G22" s="220"/>
      <c r="H22" s="221" t="s">
        <v>738</v>
      </c>
      <c r="I22" s="220"/>
    </row>
    <row r="23" spans="1:9" ht="49.9" customHeight="1" x14ac:dyDescent="0.25">
      <c r="A23" s="220"/>
      <c r="B23" s="217" t="s">
        <v>739</v>
      </c>
      <c r="C23" s="654" t="s">
        <v>804</v>
      </c>
      <c r="D23" s="654"/>
      <c r="E23" s="654"/>
      <c r="F23" s="654"/>
      <c r="G23" s="220"/>
      <c r="H23" s="221" t="s">
        <v>741</v>
      </c>
      <c r="I23" s="220"/>
    </row>
    <row r="24" spans="1:9" ht="49.9" customHeight="1" x14ac:dyDescent="0.25">
      <c r="A24" s="220"/>
      <c r="B24" s="217" t="s">
        <v>742</v>
      </c>
      <c r="C24" s="575" t="s">
        <v>805</v>
      </c>
      <c r="D24" s="575"/>
      <c r="E24" s="575"/>
      <c r="F24" s="575"/>
      <c r="G24" s="220"/>
      <c r="H24" s="221" t="s">
        <v>1088</v>
      </c>
      <c r="I24" s="220"/>
    </row>
    <row r="25" spans="1:9" ht="30" customHeight="1" x14ac:dyDescent="0.25">
      <c r="A25" s="220"/>
      <c r="B25" s="634" t="s">
        <v>745</v>
      </c>
      <c r="C25" s="635"/>
      <c r="D25" s="635"/>
      <c r="E25" s="635"/>
      <c r="F25" s="636"/>
      <c r="G25" s="220"/>
      <c r="H25" s="220"/>
      <c r="I25" s="220"/>
    </row>
    <row r="26" spans="1:9" ht="30" customHeight="1" x14ac:dyDescent="0.25">
      <c r="A26" s="220"/>
      <c r="B26" s="647" t="s">
        <v>746</v>
      </c>
      <c r="C26" s="214" t="s">
        <v>747</v>
      </c>
      <c r="D26" s="214" t="s">
        <v>748</v>
      </c>
      <c r="E26" s="649" t="s">
        <v>749</v>
      </c>
      <c r="F26" s="650"/>
      <c r="G26" s="220"/>
      <c r="H26" s="655" t="s">
        <v>750</v>
      </c>
      <c r="I26" s="220"/>
    </row>
    <row r="27" spans="1:9" ht="49.9" customHeight="1" x14ac:dyDescent="0.25">
      <c r="A27" s="220"/>
      <c r="B27" s="648"/>
      <c r="C27" s="225" t="s">
        <v>139</v>
      </c>
      <c r="D27" s="223" t="s">
        <v>139</v>
      </c>
      <c r="E27" s="658" t="s">
        <v>139</v>
      </c>
      <c r="F27" s="659"/>
      <c r="G27" s="220"/>
      <c r="H27" s="656"/>
      <c r="I27" s="220"/>
    </row>
    <row r="28" spans="1:9" ht="49.9" customHeight="1" x14ac:dyDescent="0.25">
      <c r="A28" s="220"/>
      <c r="B28" s="217" t="s">
        <v>752</v>
      </c>
      <c r="C28" s="658" t="s">
        <v>1090</v>
      </c>
      <c r="D28" s="660"/>
      <c r="E28" s="660"/>
      <c r="F28" s="659"/>
      <c r="G28" s="220"/>
      <c r="H28" s="221" t="s">
        <v>754</v>
      </c>
      <c r="I28" s="220"/>
    </row>
    <row r="29" spans="1:9" ht="30" customHeight="1" x14ac:dyDescent="0.25">
      <c r="A29" s="220"/>
      <c r="B29" s="647" t="s">
        <v>755</v>
      </c>
      <c r="C29" s="649" t="s">
        <v>747</v>
      </c>
      <c r="D29" s="650"/>
      <c r="E29" s="649" t="s">
        <v>748</v>
      </c>
      <c r="F29" s="650"/>
      <c r="G29" s="220"/>
      <c r="H29" s="655" t="s">
        <v>756</v>
      </c>
      <c r="I29" s="220"/>
    </row>
    <row r="30" spans="1:9" ht="49.9" customHeight="1" x14ac:dyDescent="0.25">
      <c r="A30" s="220"/>
      <c r="B30" s="648"/>
      <c r="C30" s="685">
        <v>3000</v>
      </c>
      <c r="D30" s="686"/>
      <c r="E30" s="658">
        <v>2026</v>
      </c>
      <c r="F30" s="659"/>
      <c r="G30" s="220"/>
      <c r="H30" s="656"/>
      <c r="I30" s="220"/>
    </row>
    <row r="31" spans="1:9" ht="63" customHeight="1" x14ac:dyDescent="0.25">
      <c r="A31" s="220"/>
      <c r="B31" s="217" t="s">
        <v>1091</v>
      </c>
      <c r="C31" s="657" t="s">
        <v>1092</v>
      </c>
      <c r="D31" s="657"/>
      <c r="E31" s="657"/>
      <c r="F31" s="657"/>
      <c r="G31" s="220"/>
      <c r="H31" s="221" t="s">
        <v>1093</v>
      </c>
      <c r="I31" s="220"/>
    </row>
    <row r="32" spans="1:9" ht="30" customHeight="1" x14ac:dyDescent="0.25">
      <c r="A32" s="220"/>
      <c r="B32" s="634" t="s">
        <v>757</v>
      </c>
      <c r="C32" s="635"/>
      <c r="D32" s="635"/>
      <c r="E32" s="635"/>
      <c r="F32" s="635"/>
      <c r="G32" s="220"/>
      <c r="H32" s="220"/>
      <c r="I32" s="220"/>
    </row>
    <row r="33" spans="1:9" ht="30" customHeight="1" x14ac:dyDescent="0.25">
      <c r="A33" s="220"/>
      <c r="B33" s="661" t="s">
        <v>758</v>
      </c>
      <c r="C33" s="662" t="s">
        <v>759</v>
      </c>
      <c r="D33" s="662"/>
      <c r="E33" s="662" t="s">
        <v>760</v>
      </c>
      <c r="F33" s="662"/>
      <c r="G33" s="220"/>
      <c r="H33" s="655" t="s">
        <v>761</v>
      </c>
      <c r="I33" s="220"/>
    </row>
    <row r="34" spans="1:9" ht="49.9" customHeight="1" x14ac:dyDescent="0.25">
      <c r="A34" s="220"/>
      <c r="B34" s="661"/>
      <c r="C34" s="657" t="s">
        <v>1262</v>
      </c>
      <c r="D34" s="657"/>
      <c r="E34" s="657"/>
      <c r="F34" s="657"/>
      <c r="G34" s="220"/>
      <c r="H34" s="656"/>
      <c r="I34" s="220"/>
    </row>
    <row r="35" spans="1:9" ht="30" customHeight="1" x14ac:dyDescent="0.25">
      <c r="A35" s="220"/>
      <c r="B35" s="661" t="s">
        <v>764</v>
      </c>
      <c r="C35" s="662" t="s">
        <v>759</v>
      </c>
      <c r="D35" s="662"/>
      <c r="E35" s="662" t="s">
        <v>760</v>
      </c>
      <c r="F35" s="662"/>
      <c r="G35" s="220"/>
      <c r="H35" s="655" t="s">
        <v>765</v>
      </c>
      <c r="I35" s="220"/>
    </row>
    <row r="36" spans="1:9" ht="50.1" customHeight="1" x14ac:dyDescent="0.25">
      <c r="A36" s="220"/>
      <c r="B36" s="661"/>
      <c r="C36" s="657" t="s">
        <v>1263</v>
      </c>
      <c r="D36" s="657"/>
      <c r="E36" s="657"/>
      <c r="F36" s="657"/>
      <c r="G36" s="220"/>
      <c r="H36" s="656"/>
      <c r="I36" s="220"/>
    </row>
    <row r="37" spans="1:9" ht="30" customHeight="1" x14ac:dyDescent="0.25">
      <c r="A37" s="220"/>
      <c r="B37" s="661" t="s">
        <v>768</v>
      </c>
      <c r="C37" s="662" t="s">
        <v>759</v>
      </c>
      <c r="D37" s="662"/>
      <c r="E37" s="662" t="s">
        <v>760</v>
      </c>
      <c r="F37" s="662"/>
      <c r="G37" s="220"/>
      <c r="H37" s="655" t="s">
        <v>769</v>
      </c>
      <c r="I37" s="220"/>
    </row>
    <row r="38" spans="1:9" ht="49.9" customHeight="1" x14ac:dyDescent="0.25">
      <c r="A38" s="220"/>
      <c r="B38" s="661"/>
      <c r="C38" s="657" t="s">
        <v>1264</v>
      </c>
      <c r="D38" s="657"/>
      <c r="E38" s="657"/>
      <c r="F38" s="657"/>
      <c r="G38" s="220"/>
      <c r="H38" s="656"/>
      <c r="I38" s="220"/>
    </row>
    <row r="39" spans="1:9" ht="30" customHeight="1" x14ac:dyDescent="0.25">
      <c r="A39" s="220"/>
      <c r="B39" s="661" t="s">
        <v>772</v>
      </c>
      <c r="C39" s="662" t="s">
        <v>759</v>
      </c>
      <c r="D39" s="662"/>
      <c r="E39" s="662" t="s">
        <v>760</v>
      </c>
      <c r="F39" s="662"/>
      <c r="G39" s="220"/>
      <c r="H39" s="655" t="s">
        <v>773</v>
      </c>
      <c r="I39" s="220"/>
    </row>
    <row r="40" spans="1:9" ht="49.9" customHeight="1" x14ac:dyDescent="0.25">
      <c r="A40" s="220"/>
      <c r="B40" s="661"/>
      <c r="C40" s="657" t="s">
        <v>1256</v>
      </c>
      <c r="D40" s="657"/>
      <c r="E40" s="657"/>
      <c r="F40" s="657"/>
      <c r="G40" s="220"/>
      <c r="H40" s="656"/>
      <c r="I40" s="220"/>
    </row>
    <row r="41" spans="1:9" ht="30" customHeight="1" x14ac:dyDescent="0.25">
      <c r="A41" s="220"/>
      <c r="B41" s="661" t="s">
        <v>774</v>
      </c>
      <c r="C41" s="662" t="s">
        <v>759</v>
      </c>
      <c r="D41" s="662"/>
      <c r="E41" s="662" t="s">
        <v>760</v>
      </c>
      <c r="F41" s="662"/>
      <c r="G41" s="220"/>
      <c r="H41" s="655" t="s">
        <v>775</v>
      </c>
      <c r="I41" s="220"/>
    </row>
    <row r="42" spans="1:9" ht="49.9" customHeight="1" x14ac:dyDescent="0.25">
      <c r="A42" s="220"/>
      <c r="B42" s="661"/>
      <c r="C42" s="657" t="s">
        <v>805</v>
      </c>
      <c r="D42" s="657"/>
      <c r="E42" s="657"/>
      <c r="F42" s="657"/>
      <c r="G42" s="220"/>
      <c r="H42" s="656"/>
      <c r="I42" s="220"/>
    </row>
    <row r="43" spans="1:9" ht="30" customHeight="1" x14ac:dyDescent="0.25">
      <c r="A43" s="220"/>
      <c r="B43" s="668" t="s">
        <v>776</v>
      </c>
      <c r="C43" s="668"/>
      <c r="D43" s="668"/>
      <c r="E43" s="668"/>
      <c r="F43" s="668"/>
      <c r="G43" s="220"/>
      <c r="H43" s="220"/>
      <c r="I43" s="220"/>
    </row>
    <row r="44" spans="1:9" ht="100.15" customHeight="1" x14ac:dyDescent="0.25">
      <c r="A44" s="220"/>
      <c r="B44" s="217" t="s">
        <v>777</v>
      </c>
      <c r="C44" s="654"/>
      <c r="D44" s="654"/>
      <c r="E44" s="654"/>
      <c r="F44" s="654"/>
      <c r="G44" s="220"/>
      <c r="H44" s="221" t="s">
        <v>778</v>
      </c>
      <c r="I44" s="220"/>
    </row>
    <row r="45" spans="1:9" ht="30" customHeight="1" x14ac:dyDescent="0.25">
      <c r="A45" s="220"/>
      <c r="B45" s="668" t="s">
        <v>779</v>
      </c>
      <c r="C45" s="668"/>
      <c r="D45" s="668"/>
      <c r="E45" s="668"/>
      <c r="F45" s="668"/>
      <c r="G45" s="220"/>
      <c r="H45" s="220"/>
      <c r="I45" s="220"/>
    </row>
    <row r="46" spans="1:9" ht="100.15" customHeight="1" x14ac:dyDescent="0.25">
      <c r="A46" s="220"/>
      <c r="B46" s="654"/>
      <c r="C46" s="654"/>
      <c r="D46" s="654"/>
      <c r="E46" s="654"/>
      <c r="F46" s="654"/>
      <c r="G46" s="220"/>
      <c r="H46" s="220"/>
      <c r="I46" s="220"/>
    </row>
    <row r="47" spans="1:9" x14ac:dyDescent="0.25">
      <c r="A47" s="220"/>
      <c r="B47" s="220"/>
      <c r="C47" s="220"/>
      <c r="D47" s="220"/>
      <c r="E47" s="220"/>
      <c r="F47" s="220"/>
      <c r="G47" s="220"/>
      <c r="H47" s="220"/>
      <c r="I47" s="220"/>
    </row>
    <row r="48" spans="1:9" x14ac:dyDescent="0.25">
      <c r="A48" s="220"/>
      <c r="B48" s="220"/>
      <c r="C48" s="220"/>
      <c r="D48" s="220"/>
      <c r="E48" s="220"/>
      <c r="F48" s="220"/>
      <c r="G48" s="220"/>
      <c r="H48" s="220"/>
      <c r="I48" s="220"/>
    </row>
    <row r="49" spans="1:9" x14ac:dyDescent="0.25">
      <c r="A49" s="220"/>
      <c r="B49" s="220"/>
      <c r="C49" s="220"/>
      <c r="D49" s="220"/>
      <c r="E49" s="220"/>
      <c r="F49" s="220"/>
      <c r="G49" s="220"/>
      <c r="H49" s="220"/>
      <c r="I49" s="220"/>
    </row>
    <row r="50" spans="1:9" x14ac:dyDescent="0.25">
      <c r="A50" s="220"/>
      <c r="B50" s="220"/>
      <c r="C50" s="220"/>
      <c r="D50" s="220"/>
      <c r="E50" s="220"/>
      <c r="F50" s="220"/>
      <c r="G50" s="220"/>
      <c r="H50" s="220"/>
      <c r="I50" s="220"/>
    </row>
    <row r="51" spans="1:9" x14ac:dyDescent="0.25">
      <c r="A51" s="220"/>
      <c r="B51" s="220"/>
      <c r="C51" s="220"/>
      <c r="D51" s="220"/>
      <c r="E51" s="220"/>
      <c r="F51" s="220"/>
      <c r="G51" s="220"/>
      <c r="H51" s="220"/>
      <c r="I51" s="220"/>
    </row>
    <row r="52" spans="1:9" x14ac:dyDescent="0.25">
      <c r="A52" s="220"/>
      <c r="B52" s="220"/>
      <c r="C52" s="220"/>
      <c r="D52" s="220"/>
      <c r="E52" s="220"/>
      <c r="F52" s="220"/>
      <c r="G52" s="220"/>
      <c r="H52" s="665" t="s">
        <v>780</v>
      </c>
      <c r="I52" s="220"/>
    </row>
    <row r="53" spans="1:9" x14ac:dyDescent="0.25">
      <c r="A53" s="220"/>
      <c r="B53" s="220"/>
      <c r="C53" s="220"/>
      <c r="D53" s="220"/>
      <c r="E53" s="220"/>
      <c r="F53" s="220"/>
      <c r="G53" s="220"/>
      <c r="H53" s="665"/>
      <c r="I53" s="220"/>
    </row>
    <row r="54" spans="1:9" x14ac:dyDescent="0.25">
      <c r="A54" s="220"/>
      <c r="B54" s="220"/>
      <c r="C54" s="667"/>
      <c r="D54" s="667"/>
      <c r="E54" s="667"/>
      <c r="F54" s="220"/>
      <c r="G54" s="220"/>
      <c r="H54" s="665"/>
      <c r="I54" s="220"/>
    </row>
    <row r="55" spans="1:9" ht="23.45" customHeight="1" x14ac:dyDescent="0.25">
      <c r="A55" s="220"/>
      <c r="B55" s="220"/>
      <c r="C55" s="666" t="s">
        <v>781</v>
      </c>
      <c r="D55" s="666"/>
      <c r="E55" s="666"/>
      <c r="F55" s="220"/>
      <c r="G55" s="220"/>
      <c r="H55" s="220"/>
      <c r="I55" s="220"/>
    </row>
    <row r="56" spans="1:9" x14ac:dyDescent="0.25">
      <c r="A56" s="220"/>
      <c r="B56" s="220"/>
      <c r="C56" s="220"/>
      <c r="D56" s="220"/>
      <c r="E56" s="220"/>
      <c r="F56" s="220"/>
      <c r="G56" s="220"/>
      <c r="H56" s="220"/>
      <c r="I56" s="220"/>
    </row>
    <row r="57" spans="1:9" x14ac:dyDescent="0.25">
      <c r="A57" s="220"/>
      <c r="B57" s="220"/>
      <c r="C57" s="220"/>
      <c r="D57" s="220"/>
      <c r="E57" s="220"/>
      <c r="F57" s="220"/>
      <c r="G57" s="220"/>
      <c r="H57" s="220"/>
      <c r="I57" s="220"/>
    </row>
    <row r="58" spans="1:9" x14ac:dyDescent="0.25">
      <c r="A58" s="220"/>
      <c r="B58" s="220"/>
      <c r="C58" s="220"/>
      <c r="D58" s="220"/>
      <c r="E58" s="220"/>
      <c r="F58" s="220"/>
      <c r="G58" s="220"/>
      <c r="H58" s="220"/>
      <c r="I58" s="220"/>
    </row>
  </sheetData>
  <mergeCells count="73">
    <mergeCell ref="C55:E55"/>
    <mergeCell ref="B41:B42"/>
    <mergeCell ref="C41:D41"/>
    <mergeCell ref="E41:F41"/>
    <mergeCell ref="H41:H42"/>
    <mergeCell ref="C42:D42"/>
    <mergeCell ref="E42:F42"/>
    <mergeCell ref="B43:F43"/>
    <mergeCell ref="C44:F44"/>
    <mergeCell ref="B45:F45"/>
    <mergeCell ref="B46:F46"/>
    <mergeCell ref="H52:H54"/>
    <mergeCell ref="C54:E54"/>
    <mergeCell ref="B39:B40"/>
    <mergeCell ref="C39:D39"/>
    <mergeCell ref="E39:F39"/>
    <mergeCell ref="H39:H40"/>
    <mergeCell ref="C40:D40"/>
    <mergeCell ref="E40:F40"/>
    <mergeCell ref="B37:B38"/>
    <mergeCell ref="C37:D37"/>
    <mergeCell ref="E37:F37"/>
    <mergeCell ref="H37:H38"/>
    <mergeCell ref="C38:D38"/>
    <mergeCell ref="E38:F38"/>
    <mergeCell ref="H33:H34"/>
    <mergeCell ref="C34:D34"/>
    <mergeCell ref="E34:F34"/>
    <mergeCell ref="C31:F31"/>
    <mergeCell ref="B32:F32"/>
    <mergeCell ref="B33:B34"/>
    <mergeCell ref="B35:B36"/>
    <mergeCell ref="C35:D35"/>
    <mergeCell ref="E35:F35"/>
    <mergeCell ref="H35:H36"/>
    <mergeCell ref="C36:D36"/>
    <mergeCell ref="E36:F36"/>
    <mergeCell ref="C24:F24"/>
    <mergeCell ref="B25:F25"/>
    <mergeCell ref="B26:B27"/>
    <mergeCell ref="E26:F26"/>
    <mergeCell ref="H29:H30"/>
    <mergeCell ref="H26:H27"/>
    <mergeCell ref="E27:F27"/>
    <mergeCell ref="C28:F28"/>
    <mergeCell ref="C19:F19"/>
    <mergeCell ref="C20:F20"/>
    <mergeCell ref="C21:F21"/>
    <mergeCell ref="C22:F22"/>
    <mergeCell ref="C23:F23"/>
    <mergeCell ref="C10:F10"/>
    <mergeCell ref="C33:D33"/>
    <mergeCell ref="E33:F33"/>
    <mergeCell ref="C12:F12"/>
    <mergeCell ref="E30:F30"/>
    <mergeCell ref="C11:F11"/>
    <mergeCell ref="E29:F29"/>
    <mergeCell ref="C18:F18"/>
    <mergeCell ref="C13:F13"/>
    <mergeCell ref="B14:F14"/>
    <mergeCell ref="C15:F15"/>
    <mergeCell ref="C16:F16"/>
    <mergeCell ref="C17:F17"/>
    <mergeCell ref="B29:B30"/>
    <mergeCell ref="C29:D29"/>
    <mergeCell ref="C30:D30"/>
    <mergeCell ref="C8:F8"/>
    <mergeCell ref="B9:F9"/>
    <mergeCell ref="B7:F7"/>
    <mergeCell ref="B2:F2"/>
    <mergeCell ref="B3:F3"/>
    <mergeCell ref="B4:F4"/>
    <mergeCell ref="B5:F5"/>
  </mergeCells>
  <pageMargins left="0.7" right="0.7" top="0.75" bottom="0.75" header="0.3" footer="0.3"/>
  <pageSetup scale="50" orientation="portrait" horizontalDpi="4294967295" verticalDpi="4294967295" r:id="rId1"/>
  <rowBreaks count="1" manualBreakCount="1">
    <brk id="31" max="6" man="1"/>
  </rowBreaks>
  <extLst>
    <ext xmlns:x14="http://schemas.microsoft.com/office/spreadsheetml/2009/9/main" uri="{CCE6A557-97BC-4b89-ADB6-D9C93CAAB3DF}">
      <x14:dataValidations xmlns:xm="http://schemas.microsoft.com/office/excel/2006/main" count="1">
        <x14:dataValidation type="list" allowBlank="1" showInputMessage="1" showErrorMessage="1" xr:uid="{D033BBF9-2462-45FD-A5BE-4CF81B01E54D}">
          <x14:formula1>
            <xm:f>'Conf.'!$BA$4:$BA$1048576</xm:f>
          </x14:formula1>
          <xm:sqref>B5:F5</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7D405-E68C-4767-BBDB-5DD2A3700816}">
  <sheetPr>
    <tabColor rgb="FF00B050"/>
  </sheetPr>
  <dimension ref="A1:Z43"/>
  <sheetViews>
    <sheetView showGridLines="0" zoomScale="85" zoomScaleNormal="85" workbookViewId="0">
      <pane xSplit="2" ySplit="4" topLeftCell="C5" activePane="bottomRight" state="frozen"/>
      <selection pane="topRight" activeCell="F4" sqref="F4"/>
      <selection pane="bottomLeft" activeCell="F4" sqref="F4"/>
      <selection pane="bottomRight" activeCell="C5" sqref="C5"/>
    </sheetView>
  </sheetViews>
  <sheetFormatPr baseColWidth="10" defaultColWidth="11.42578125" defaultRowHeight="15" x14ac:dyDescent="0.25"/>
  <cols>
    <col min="1" max="1" width="12.28515625" style="2" bestFit="1" customWidth="1"/>
    <col min="2" max="2" width="39.85546875" style="13" bestFit="1" customWidth="1"/>
    <col min="3" max="3" width="50.140625" style="14" customWidth="1"/>
    <col min="4" max="7" width="16.7109375" style="2" customWidth="1"/>
    <col min="8" max="8" width="70.28515625" style="2" customWidth="1"/>
    <col min="9" max="9" width="2.7109375" style="2" customWidth="1"/>
    <col min="10" max="10" width="12.7109375" style="2" customWidth="1"/>
    <col min="11" max="11" width="76.7109375" style="2" bestFit="1" customWidth="1"/>
    <col min="12" max="12" width="11.42578125" style="2"/>
    <col min="13" max="13" width="20.7109375" style="2" bestFit="1" customWidth="1"/>
    <col min="14" max="14" width="10.42578125" style="2" customWidth="1"/>
    <col min="15" max="15" width="7.7109375" style="2" bestFit="1" customWidth="1"/>
    <col min="16" max="17" width="9.28515625" style="2" bestFit="1" customWidth="1"/>
    <col min="18" max="18" width="11.42578125" style="2"/>
    <col min="19" max="19" width="8" style="2" bestFit="1" customWidth="1"/>
    <col min="20" max="20" width="25.140625" style="2" customWidth="1"/>
    <col min="21" max="23" width="15" style="200" bestFit="1" customWidth="1"/>
    <col min="24" max="26" width="6" style="2" bestFit="1" customWidth="1"/>
    <col min="27" max="16384" width="11.42578125" style="2"/>
  </cols>
  <sheetData>
    <row r="1" spans="1:26" ht="18.75" customHeight="1" x14ac:dyDescent="0.25">
      <c r="A1" s="518" t="s">
        <v>1265</v>
      </c>
      <c r="B1" s="518"/>
      <c r="C1" s="518"/>
      <c r="D1" s="518"/>
      <c r="E1" s="518"/>
      <c r="F1" s="518"/>
      <c r="G1" s="518"/>
      <c r="H1" s="518"/>
      <c r="J1" s="518" t="s">
        <v>1266</v>
      </c>
      <c r="K1" s="518"/>
    </row>
    <row r="2" spans="1:26" s="17" customFormat="1" ht="75" x14ac:dyDescent="0.25">
      <c r="A2" s="21" t="s">
        <v>184</v>
      </c>
      <c r="B2" s="22" t="s">
        <v>1267</v>
      </c>
      <c r="C2" s="27" t="s">
        <v>1268</v>
      </c>
      <c r="D2" s="526" t="s">
        <v>824</v>
      </c>
      <c r="E2" s="696"/>
      <c r="F2" s="696"/>
      <c r="G2" s="601"/>
      <c r="J2" s="9" t="s">
        <v>184</v>
      </c>
      <c r="K2" s="7" t="s">
        <v>1269</v>
      </c>
      <c r="M2" s="234"/>
      <c r="U2" s="234"/>
      <c r="V2" s="234"/>
      <c r="W2" s="234"/>
    </row>
    <row r="3" spans="1:26" s="17" customFormat="1" ht="15" customHeight="1" x14ac:dyDescent="0.25">
      <c r="A3" s="524" t="s">
        <v>190</v>
      </c>
      <c r="B3" s="524" t="s">
        <v>895</v>
      </c>
      <c r="C3" s="688" t="s">
        <v>39</v>
      </c>
      <c r="D3" s="551" t="s">
        <v>826</v>
      </c>
      <c r="E3" s="592"/>
      <c r="F3" s="592"/>
      <c r="G3" s="592"/>
      <c r="H3" s="519" t="s">
        <v>4</v>
      </c>
      <c r="J3" s="595" t="s">
        <v>1270</v>
      </c>
      <c r="K3" s="593"/>
      <c r="M3" s="695" t="s">
        <v>1271</v>
      </c>
      <c r="N3" s="695"/>
      <c r="O3" s="695"/>
      <c r="P3" s="695"/>
      <c r="Q3" s="695"/>
      <c r="T3" s="246" t="s">
        <v>1272</v>
      </c>
      <c r="U3" s="241">
        <f>+SUM(U5:U17)</f>
        <v>1304922</v>
      </c>
      <c r="V3" s="241">
        <f>+SUM(V5:V17)</f>
        <v>130492.20000000003</v>
      </c>
      <c r="W3" s="241"/>
    </row>
    <row r="4" spans="1:26" s="12" customFormat="1" x14ac:dyDescent="0.25">
      <c r="A4" s="585"/>
      <c r="B4" s="690"/>
      <c r="C4" s="689"/>
      <c r="D4" s="25">
        <v>2026</v>
      </c>
      <c r="E4" s="25">
        <f>+D4+1</f>
        <v>2027</v>
      </c>
      <c r="F4" s="25">
        <f>+E4+1</f>
        <v>2028</v>
      </c>
      <c r="G4" s="219">
        <f>+F4+1</f>
        <v>2029</v>
      </c>
      <c r="H4" s="524"/>
      <c r="J4" s="596"/>
      <c r="K4" s="594"/>
      <c r="M4" s="245" t="s">
        <v>1273</v>
      </c>
      <c r="N4" s="15">
        <v>2026</v>
      </c>
      <c r="O4" s="15">
        <v>2027</v>
      </c>
      <c r="P4" s="15">
        <v>2028</v>
      </c>
      <c r="Q4" s="15">
        <v>2029</v>
      </c>
      <c r="S4" s="12" t="s">
        <v>1274</v>
      </c>
      <c r="T4" s="12" t="s">
        <v>1275</v>
      </c>
      <c r="U4" s="243" t="s">
        <v>1276</v>
      </c>
      <c r="V4" s="244">
        <v>0.16</v>
      </c>
      <c r="W4" s="240"/>
    </row>
    <row r="5" spans="1:26" s="14" customFormat="1" ht="30" x14ac:dyDescent="0.25">
      <c r="A5" s="533">
        <v>1</v>
      </c>
      <c r="B5" s="687" t="s">
        <v>907</v>
      </c>
      <c r="C5" s="3" t="s">
        <v>920</v>
      </c>
      <c r="D5" s="56">
        <v>6500</v>
      </c>
      <c r="E5" s="56">
        <v>7000</v>
      </c>
      <c r="F5" s="56">
        <v>7350</v>
      </c>
      <c r="G5" s="56">
        <v>7800</v>
      </c>
      <c r="H5" s="687" t="s">
        <v>1277</v>
      </c>
      <c r="J5" s="553" t="s">
        <v>1278</v>
      </c>
      <c r="K5" s="554"/>
      <c r="M5" s="242" t="s">
        <v>1279</v>
      </c>
      <c r="N5" s="57">
        <f>+SUMIFS($U:$U,$S:$S,N$4)</f>
        <v>623564</v>
      </c>
      <c r="O5" s="57">
        <f>+SUMIFS($U:$U,$S:$S,O$4)+N5</f>
        <v>977648</v>
      </c>
      <c r="P5" s="57">
        <f>+SUMIFS($U:$U,$S:$S,P$4)+O5</f>
        <v>1178290</v>
      </c>
      <c r="Q5" s="57">
        <f>+SUMIFS($U:$U,$S:$S,Q$4)+P5</f>
        <v>1304922</v>
      </c>
      <c r="S5" s="14">
        <v>2026</v>
      </c>
      <c r="T5" s="239" t="s">
        <v>1280</v>
      </c>
      <c r="U5" s="228">
        <f>77923+75869</f>
        <v>153792</v>
      </c>
      <c r="V5" s="228">
        <f>+U5*0.1</f>
        <v>15379.2</v>
      </c>
      <c r="W5" s="228"/>
      <c r="X5" s="57"/>
      <c r="Y5" s="57"/>
      <c r="Z5" s="57"/>
    </row>
    <row r="6" spans="1:26" s="14" customFormat="1" ht="45" x14ac:dyDescent="0.25">
      <c r="A6" s="534"/>
      <c r="B6" s="687"/>
      <c r="C6" s="3" t="s">
        <v>908</v>
      </c>
      <c r="D6" s="180">
        <v>0.75</v>
      </c>
      <c r="E6" s="180">
        <v>0.8</v>
      </c>
      <c r="F6" s="180">
        <v>0.85</v>
      </c>
      <c r="G6" s="180">
        <v>0.9</v>
      </c>
      <c r="H6" s="687"/>
      <c r="J6" s="555"/>
      <c r="K6" s="556"/>
      <c r="M6" s="242" t="s">
        <v>1281</v>
      </c>
      <c r="N6" s="57">
        <f>+SUMIFS($V:$V,$S:$S,N$4)</f>
        <v>62356.400000000009</v>
      </c>
      <c r="O6" s="57">
        <f>+SUMIFS($V:$V,$S:$S,O$4)+N6</f>
        <v>97764.800000000017</v>
      </c>
      <c r="P6" s="57">
        <f t="shared" ref="P6:Q6" si="0">+SUMIFS($V:$V,$S:$S,P$4)+O6</f>
        <v>117829.00000000001</v>
      </c>
      <c r="Q6" s="57">
        <f t="shared" si="0"/>
        <v>130492.20000000001</v>
      </c>
      <c r="S6" s="14">
        <v>2026</v>
      </c>
      <c r="T6" s="239" t="s">
        <v>1282</v>
      </c>
      <c r="U6" s="228">
        <f>242044+227728</f>
        <v>469772</v>
      </c>
      <c r="V6" s="228">
        <f t="shared" ref="V6:V17" si="1">+U6*0.1</f>
        <v>46977.200000000004</v>
      </c>
      <c r="W6" s="228"/>
      <c r="X6" s="57"/>
      <c r="Y6" s="57"/>
      <c r="Z6" s="57"/>
    </row>
    <row r="7" spans="1:26" s="14" customFormat="1" ht="30" x14ac:dyDescent="0.25">
      <c r="A7" s="533">
        <f>+A5+1</f>
        <v>2</v>
      </c>
      <c r="B7" s="687" t="s">
        <v>907</v>
      </c>
      <c r="C7" s="3" t="s">
        <v>920</v>
      </c>
      <c r="D7" s="56">
        <v>6375</v>
      </c>
      <c r="E7" s="56">
        <v>8675</v>
      </c>
      <c r="F7" s="56">
        <v>10975</v>
      </c>
      <c r="G7" s="56">
        <v>13170</v>
      </c>
      <c r="H7" s="687" t="s">
        <v>1283</v>
      </c>
      <c r="J7" s="555"/>
      <c r="K7" s="556"/>
      <c r="M7" s="57"/>
      <c r="N7" s="251">
        <f>+N6/N5</f>
        <v>0.10000000000000002</v>
      </c>
      <c r="O7" s="251">
        <f>+O6/O5</f>
        <v>0.10000000000000002</v>
      </c>
      <c r="P7" s="251">
        <f>+P6/P5</f>
        <v>0.1</v>
      </c>
      <c r="Q7" s="251">
        <f>+Q6/Q5</f>
        <v>0.1</v>
      </c>
      <c r="S7" s="14">
        <v>2027</v>
      </c>
      <c r="T7" s="52" t="s">
        <v>1284</v>
      </c>
      <c r="U7" s="228">
        <f>6559+5939</f>
        <v>12498</v>
      </c>
      <c r="V7" s="228">
        <f t="shared" si="1"/>
        <v>1249.8000000000002</v>
      </c>
      <c r="W7" s="228"/>
      <c r="X7" s="57"/>
      <c r="Y7" s="57"/>
      <c r="Z7" s="57"/>
    </row>
    <row r="8" spans="1:26" s="14" customFormat="1" ht="75" x14ac:dyDescent="0.25">
      <c r="A8" s="534"/>
      <c r="B8" s="687"/>
      <c r="C8" s="3" t="s">
        <v>908</v>
      </c>
      <c r="D8" s="229">
        <v>0.9</v>
      </c>
      <c r="E8" s="229">
        <v>0.9</v>
      </c>
      <c r="F8" s="229">
        <v>0.9</v>
      </c>
      <c r="G8" s="229">
        <v>0.9</v>
      </c>
      <c r="H8" s="687"/>
      <c r="J8" s="555"/>
      <c r="K8" s="556"/>
      <c r="M8" s="57" t="s">
        <v>1285</v>
      </c>
      <c r="N8" s="346">
        <v>0.03</v>
      </c>
      <c r="O8" s="346">
        <v>0.05</v>
      </c>
      <c r="P8" s="347">
        <v>0.1</v>
      </c>
      <c r="Q8" s="347">
        <v>0.16</v>
      </c>
      <c r="S8" s="14">
        <v>2027</v>
      </c>
      <c r="T8" s="239" t="s">
        <v>1286</v>
      </c>
      <c r="U8" s="228">
        <f>36908+34627</f>
        <v>71535</v>
      </c>
      <c r="V8" s="228">
        <f t="shared" si="1"/>
        <v>7153.5</v>
      </c>
      <c r="W8" s="228"/>
      <c r="X8" s="57"/>
      <c r="Y8" s="57"/>
      <c r="Z8" s="57"/>
    </row>
    <row r="9" spans="1:26" s="14" customFormat="1" ht="45" x14ac:dyDescent="0.25">
      <c r="A9" s="4">
        <f>+A7+1</f>
        <v>3</v>
      </c>
      <c r="B9" s="226" t="s">
        <v>907</v>
      </c>
      <c r="C9" s="230" t="s">
        <v>920</v>
      </c>
      <c r="D9" s="231">
        <v>18000</v>
      </c>
      <c r="E9" s="231">
        <v>19100</v>
      </c>
      <c r="F9" s="231">
        <v>20050</v>
      </c>
      <c r="G9" s="231">
        <v>21292</v>
      </c>
      <c r="H9" s="232" t="s">
        <v>1287</v>
      </c>
      <c r="J9" s="555"/>
      <c r="K9" s="556"/>
      <c r="M9" s="57" t="s">
        <v>1281</v>
      </c>
      <c r="N9" s="298">
        <f>ROUND($Q$5*N8,0)</f>
        <v>39148</v>
      </c>
      <c r="O9" s="298">
        <f>ROUND($Q$5*O8,0)</f>
        <v>65246</v>
      </c>
      <c r="P9" s="298">
        <f>ROUND($Q$5*P8,0)</f>
        <v>130492</v>
      </c>
      <c r="Q9" s="298">
        <f>ROUND($Q$5*Q8,0)</f>
        <v>208788</v>
      </c>
      <c r="S9" s="14">
        <v>2027</v>
      </c>
      <c r="T9" s="239" t="s">
        <v>1288</v>
      </c>
      <c r="U9" s="228">
        <f>26270+25876</f>
        <v>52146</v>
      </c>
      <c r="V9" s="228">
        <f t="shared" si="1"/>
        <v>5214.6000000000004</v>
      </c>
      <c r="W9" s="228"/>
      <c r="X9" s="57"/>
      <c r="Y9" s="57"/>
      <c r="Z9" s="57"/>
    </row>
    <row r="10" spans="1:26" s="14" customFormat="1" ht="45" x14ac:dyDescent="0.25">
      <c r="A10" s="533">
        <f>+A9+1</f>
        <v>4</v>
      </c>
      <c r="B10" s="687" t="s">
        <v>935</v>
      </c>
      <c r="C10" s="3" t="s">
        <v>944</v>
      </c>
      <c r="D10" s="56">
        <v>7000</v>
      </c>
      <c r="E10" s="56">
        <v>7500</v>
      </c>
      <c r="F10" s="56">
        <v>7875</v>
      </c>
      <c r="G10" s="56">
        <v>8200</v>
      </c>
      <c r="H10" s="687" t="s">
        <v>1289</v>
      </c>
      <c r="J10" s="555"/>
      <c r="K10" s="556"/>
      <c r="N10" s="57"/>
      <c r="O10" s="57"/>
      <c r="P10" s="57"/>
      <c r="Q10" s="57"/>
      <c r="S10" s="14">
        <v>2027</v>
      </c>
      <c r="T10" s="52" t="s">
        <v>1290</v>
      </c>
      <c r="U10" s="228">
        <f>29567+28368</f>
        <v>57935</v>
      </c>
      <c r="V10" s="228">
        <f t="shared" si="1"/>
        <v>5793.5</v>
      </c>
      <c r="W10" s="228"/>
      <c r="X10" s="57"/>
      <c r="Y10" s="57"/>
      <c r="Z10" s="57"/>
    </row>
    <row r="11" spans="1:26" s="14" customFormat="1" ht="45" x14ac:dyDescent="0.25">
      <c r="A11" s="534"/>
      <c r="B11" s="687"/>
      <c r="C11" s="3" t="s">
        <v>936</v>
      </c>
      <c r="D11" s="180">
        <v>0.75</v>
      </c>
      <c r="E11" s="180">
        <v>0.8</v>
      </c>
      <c r="F11" s="180">
        <v>0.85</v>
      </c>
      <c r="G11" s="180">
        <v>0.9</v>
      </c>
      <c r="H11" s="687"/>
      <c r="J11" s="555"/>
      <c r="K11" s="556"/>
      <c r="N11" s="57"/>
      <c r="O11" s="57"/>
      <c r="P11" s="57"/>
      <c r="Q11" s="57"/>
      <c r="R11" s="57"/>
      <c r="S11" s="14">
        <v>2027</v>
      </c>
      <c r="T11" s="239" t="s">
        <v>1291</v>
      </c>
      <c r="U11" s="228">
        <f>79341+80629</f>
        <v>159970</v>
      </c>
      <c r="V11" s="228">
        <f t="shared" si="1"/>
        <v>15997</v>
      </c>
      <c r="W11" s="228"/>
      <c r="X11" s="57"/>
      <c r="Y11" s="57"/>
      <c r="Z11" s="57"/>
    </row>
    <row r="12" spans="1:26" s="14" customFormat="1" ht="45" x14ac:dyDescent="0.25">
      <c r="A12" s="533">
        <f>+A10+1</f>
        <v>5</v>
      </c>
      <c r="B12" s="687" t="s">
        <v>935</v>
      </c>
      <c r="C12" s="3" t="s">
        <v>944</v>
      </c>
      <c r="D12" s="56">
        <v>6000</v>
      </c>
      <c r="E12" s="56">
        <v>7000</v>
      </c>
      <c r="F12" s="56">
        <v>8000</v>
      </c>
      <c r="G12" s="56">
        <v>9000</v>
      </c>
      <c r="H12" s="687" t="s">
        <v>1292</v>
      </c>
      <c r="J12" s="555"/>
      <c r="K12" s="556"/>
      <c r="N12" s="57"/>
      <c r="O12" s="57"/>
      <c r="P12" s="57"/>
      <c r="Q12" s="57"/>
      <c r="R12" s="57"/>
      <c r="S12" s="14">
        <v>2028</v>
      </c>
      <c r="T12" s="239" t="s">
        <v>1293</v>
      </c>
      <c r="U12" s="228">
        <f>17978+18087</f>
        <v>36065</v>
      </c>
      <c r="V12" s="228">
        <f t="shared" si="1"/>
        <v>3606.5</v>
      </c>
      <c r="W12" s="228"/>
      <c r="X12" s="57"/>
      <c r="Y12" s="57"/>
      <c r="Z12" s="57"/>
    </row>
    <row r="13" spans="1:26" s="14" customFormat="1" ht="45" x14ac:dyDescent="0.25">
      <c r="A13" s="534"/>
      <c r="B13" s="687"/>
      <c r="C13" s="3" t="s">
        <v>936</v>
      </c>
      <c r="D13" s="229">
        <v>0.7</v>
      </c>
      <c r="E13" s="229">
        <v>0.75</v>
      </c>
      <c r="F13" s="229">
        <v>0.8</v>
      </c>
      <c r="G13" s="229">
        <v>0.85</v>
      </c>
      <c r="H13" s="687"/>
      <c r="J13" s="555"/>
      <c r="K13" s="556"/>
      <c r="N13" s="57"/>
      <c r="O13" s="57"/>
      <c r="P13" s="57"/>
      <c r="Q13" s="57"/>
      <c r="R13" s="57"/>
      <c r="S13" s="14">
        <v>2028</v>
      </c>
      <c r="T13" s="52" t="s">
        <v>1294</v>
      </c>
      <c r="U13" s="228">
        <f>62438+60692</f>
        <v>123130</v>
      </c>
      <c r="V13" s="228">
        <f t="shared" si="1"/>
        <v>12313</v>
      </c>
      <c r="W13" s="228"/>
      <c r="X13" s="57"/>
      <c r="Y13" s="57"/>
      <c r="Z13" s="57"/>
    </row>
    <row r="14" spans="1:26" s="14" customFormat="1" ht="105" x14ac:dyDescent="0.25">
      <c r="A14" s="4">
        <f>+A12+1</f>
        <v>6</v>
      </c>
      <c r="B14" s="58" t="s">
        <v>935</v>
      </c>
      <c r="C14" s="3" t="s">
        <v>944</v>
      </c>
      <c r="D14" s="227">
        <v>1050</v>
      </c>
      <c r="E14" s="227">
        <v>1225</v>
      </c>
      <c r="F14" s="227">
        <v>1350</v>
      </c>
      <c r="G14" s="227">
        <v>1425</v>
      </c>
      <c r="H14" s="10" t="s">
        <v>1287</v>
      </c>
      <c r="J14" s="555"/>
      <c r="K14" s="556"/>
      <c r="R14" s="57"/>
      <c r="S14" s="14">
        <v>2028</v>
      </c>
      <c r="T14" s="239" t="s">
        <v>1295</v>
      </c>
      <c r="U14" s="228">
        <f>21632+19815</f>
        <v>41447</v>
      </c>
      <c r="V14" s="228">
        <f t="shared" si="1"/>
        <v>4144.7</v>
      </c>
      <c r="W14" s="228"/>
      <c r="X14" s="57"/>
      <c r="Y14" s="57"/>
      <c r="Z14" s="57"/>
    </row>
    <row r="15" spans="1:26" s="14" customFormat="1" ht="45" x14ac:dyDescent="0.25">
      <c r="A15" s="533">
        <f>+A14+1</f>
        <v>7</v>
      </c>
      <c r="B15" s="691" t="s">
        <v>924</v>
      </c>
      <c r="C15" s="67" t="s">
        <v>930</v>
      </c>
      <c r="D15" s="227">
        <v>6500</v>
      </c>
      <c r="E15" s="227">
        <v>7000</v>
      </c>
      <c r="F15" s="227">
        <v>7350</v>
      </c>
      <c r="G15" s="227">
        <v>7800</v>
      </c>
      <c r="H15" s="687" t="s">
        <v>1277</v>
      </c>
      <c r="J15" s="555"/>
      <c r="K15" s="556"/>
      <c r="R15" s="57"/>
      <c r="S15" s="14">
        <v>2029</v>
      </c>
      <c r="T15" s="52" t="s">
        <v>1296</v>
      </c>
      <c r="U15" s="228">
        <f>21571+20682</f>
        <v>42253</v>
      </c>
      <c r="V15" s="228">
        <f t="shared" si="1"/>
        <v>4225.3</v>
      </c>
      <c r="W15" s="228"/>
      <c r="X15" s="57"/>
      <c r="Y15" s="57"/>
      <c r="Z15" s="57"/>
    </row>
    <row r="16" spans="1:26" s="14" customFormat="1" ht="60" x14ac:dyDescent="0.25">
      <c r="A16" s="534"/>
      <c r="B16" s="692"/>
      <c r="C16" s="195" t="s">
        <v>925</v>
      </c>
      <c r="D16" s="180">
        <v>0.75</v>
      </c>
      <c r="E16" s="181">
        <v>0.8</v>
      </c>
      <c r="F16" s="181">
        <v>0.85</v>
      </c>
      <c r="G16" s="183">
        <v>0.9</v>
      </c>
      <c r="H16" s="687"/>
      <c r="J16" s="555"/>
      <c r="K16" s="556"/>
      <c r="N16" s="57"/>
      <c r="O16" s="57"/>
      <c r="P16" s="57"/>
      <c r="Q16" s="57"/>
      <c r="R16" s="57"/>
      <c r="S16" s="14">
        <v>2029</v>
      </c>
      <c r="T16" s="52" t="s">
        <v>1297</v>
      </c>
      <c r="U16" s="228">
        <f>19829+17414</f>
        <v>37243</v>
      </c>
      <c r="V16" s="228">
        <f t="shared" si="1"/>
        <v>3724.3</v>
      </c>
      <c r="W16" s="228"/>
      <c r="X16" s="57"/>
      <c r="Y16" s="57"/>
      <c r="Z16" s="57"/>
    </row>
    <row r="17" spans="1:26" s="14" customFormat="1" ht="60" x14ac:dyDescent="0.25">
      <c r="A17" s="4">
        <f>+A15+1</f>
        <v>8</v>
      </c>
      <c r="B17" s="3" t="s">
        <v>977</v>
      </c>
      <c r="C17" s="3" t="str">
        <f>IFERROR(VLOOKUP($B17,'12. Prod'!$D:$P,2,0),"")</f>
        <v>Número de adolescentes de 12 a 17 años que reciben apoyo económico para la prevención de uniones tempranas y embarazo adolescente</v>
      </c>
      <c r="D17" s="56">
        <v>30000</v>
      </c>
      <c r="E17" s="56">
        <v>40000</v>
      </c>
      <c r="F17" s="56">
        <v>55000</v>
      </c>
      <c r="G17" s="56" t="s">
        <v>139</v>
      </c>
      <c r="H17" s="16" t="s">
        <v>1298</v>
      </c>
      <c r="J17" s="555"/>
      <c r="K17" s="556"/>
      <c r="N17" s="57"/>
      <c r="O17" s="57"/>
      <c r="P17" s="57"/>
      <c r="Q17" s="57"/>
      <c r="R17" s="57"/>
      <c r="S17" s="14">
        <v>2029</v>
      </c>
      <c r="T17" s="239" t="s">
        <v>1299</v>
      </c>
      <c r="U17" s="228">
        <f>23892+23244</f>
        <v>47136</v>
      </c>
      <c r="V17" s="228">
        <f t="shared" si="1"/>
        <v>4713.6000000000004</v>
      </c>
      <c r="W17" s="228"/>
      <c r="X17" s="57"/>
      <c r="Y17" s="57"/>
      <c r="Z17" s="57"/>
    </row>
    <row r="18" spans="1:26" s="14" customFormat="1" ht="75" x14ac:dyDescent="0.25">
      <c r="A18" s="4">
        <f>+A17+1</f>
        <v>9</v>
      </c>
      <c r="B18" s="58" t="s">
        <v>1007</v>
      </c>
      <c r="C18" s="226" t="str">
        <f>IFERROR(VLOOKUP($B18,'12. Prod'!$D:$P,2,0),"")</f>
        <v>Número de instituciones acompañadas y asistidas</v>
      </c>
      <c r="D18" s="227">
        <v>35</v>
      </c>
      <c r="E18" s="227">
        <v>38</v>
      </c>
      <c r="F18" s="227">
        <v>42</v>
      </c>
      <c r="G18" s="227">
        <v>45</v>
      </c>
      <c r="H18" s="233" t="s">
        <v>1287</v>
      </c>
      <c r="J18" s="555"/>
      <c r="K18" s="556"/>
      <c r="R18" s="57"/>
      <c r="S18" s="57"/>
      <c r="T18" s="57"/>
      <c r="U18" s="228"/>
      <c r="V18" s="228"/>
      <c r="W18" s="228"/>
      <c r="X18" s="57"/>
      <c r="Y18" s="57"/>
      <c r="Z18" s="57"/>
    </row>
    <row r="19" spans="1:26" s="14" customFormat="1" ht="51" customHeight="1" x14ac:dyDescent="0.25">
      <c r="A19" s="533">
        <f>+A18+1</f>
        <v>10</v>
      </c>
      <c r="B19" s="687" t="s">
        <v>1017</v>
      </c>
      <c r="C19" s="3" t="str">
        <f>IFERROR(VLOOKUP($B19,'12. Prod'!$D:$P,2,0),"")</f>
        <v xml:space="preserve">Número de establecimientos de salud monitoreados </v>
      </c>
      <c r="D19" s="56">
        <v>336</v>
      </c>
      <c r="E19" s="56">
        <v>533</v>
      </c>
      <c r="F19" s="56">
        <v>676</v>
      </c>
      <c r="G19" s="56">
        <v>816</v>
      </c>
      <c r="H19" s="618" t="s">
        <v>1300</v>
      </c>
      <c r="J19" s="555"/>
      <c r="K19" s="556"/>
      <c r="R19" s="57"/>
      <c r="S19" s="57"/>
      <c r="T19" s="57"/>
      <c r="U19" s="228"/>
      <c r="V19" s="228"/>
      <c r="W19" s="228"/>
      <c r="X19" s="57"/>
      <c r="Y19" s="57"/>
      <c r="Z19" s="57"/>
    </row>
    <row r="20" spans="1:26" s="14" customFormat="1" ht="66.75" customHeight="1" x14ac:dyDescent="0.25">
      <c r="A20" s="534"/>
      <c r="B20" s="687"/>
      <c r="C20" s="3" t="s">
        <v>1045</v>
      </c>
      <c r="D20" s="56">
        <v>3000</v>
      </c>
      <c r="E20" s="56">
        <v>3000</v>
      </c>
      <c r="F20" s="56">
        <v>3000</v>
      </c>
      <c r="G20" s="56">
        <v>3000</v>
      </c>
      <c r="H20" s="620"/>
      <c r="J20" s="555"/>
      <c r="K20" s="556"/>
      <c r="R20" s="57"/>
      <c r="S20" s="57"/>
      <c r="T20" s="57"/>
      <c r="U20" s="228"/>
      <c r="V20" s="228"/>
      <c r="W20" s="228"/>
      <c r="X20" s="57"/>
      <c r="Y20" s="57"/>
      <c r="Z20" s="57"/>
    </row>
    <row r="21" spans="1:26" s="14" customFormat="1" ht="45" x14ac:dyDescent="0.25">
      <c r="A21" s="533">
        <f>+A19+1</f>
        <v>11</v>
      </c>
      <c r="B21" s="687" t="s">
        <v>1052</v>
      </c>
      <c r="C21" s="195" t="s">
        <v>1064</v>
      </c>
      <c r="D21" s="56">
        <f>+N9</f>
        <v>39148</v>
      </c>
      <c r="E21" s="56">
        <f t="shared" ref="E21:G21" si="2">+O9</f>
        <v>65246</v>
      </c>
      <c r="F21" s="56">
        <f t="shared" si="2"/>
        <v>130492</v>
      </c>
      <c r="G21" s="56">
        <f t="shared" si="2"/>
        <v>208788</v>
      </c>
      <c r="H21" s="693" t="s">
        <v>1301</v>
      </c>
      <c r="J21" s="555"/>
      <c r="K21" s="556"/>
      <c r="R21" s="57"/>
      <c r="S21" s="57"/>
      <c r="T21" s="57"/>
      <c r="U21" s="228"/>
      <c r="V21" s="228"/>
      <c r="W21" s="228"/>
      <c r="X21" s="57"/>
      <c r="Y21" s="57"/>
      <c r="Z21" s="57"/>
    </row>
    <row r="22" spans="1:26" s="14" customFormat="1" ht="45" x14ac:dyDescent="0.25">
      <c r="A22" s="534">
        <f>+A21+1</f>
        <v>12</v>
      </c>
      <c r="B22" s="687"/>
      <c r="C22" s="195" t="s">
        <v>1053</v>
      </c>
      <c r="D22" s="247">
        <f>+N8</f>
        <v>0.03</v>
      </c>
      <c r="E22" s="248">
        <f t="shared" ref="E22:G22" si="3">+O8</f>
        <v>0.05</v>
      </c>
      <c r="F22" s="249">
        <f t="shared" si="3"/>
        <v>0.1</v>
      </c>
      <c r="G22" s="250">
        <f t="shared" si="3"/>
        <v>0.16</v>
      </c>
      <c r="H22" s="694"/>
      <c r="J22" s="555"/>
      <c r="K22" s="556"/>
      <c r="R22" s="57"/>
      <c r="S22" s="57"/>
      <c r="T22" s="57"/>
      <c r="U22" s="228"/>
      <c r="V22" s="228"/>
      <c r="W22" s="228"/>
      <c r="X22" s="57"/>
      <c r="Y22" s="57"/>
      <c r="Z22" s="57"/>
    </row>
    <row r="23" spans="1:26" s="14" customFormat="1" x14ac:dyDescent="0.25">
      <c r="A23" s="4">
        <f t="shared" ref="A23:A30" si="4">+A22+1</f>
        <v>13</v>
      </c>
      <c r="B23" s="3"/>
      <c r="C23" s="3" t="str">
        <f>IFERROR(VLOOKUP($B23,'12. Prod'!$D:$P,2,0),"")</f>
        <v/>
      </c>
      <c r="D23" s="18"/>
      <c r="E23" s="150"/>
      <c r="F23" s="150"/>
      <c r="G23" s="3"/>
      <c r="H23" s="19"/>
      <c r="J23" s="555"/>
      <c r="K23" s="556"/>
      <c r="R23" s="57"/>
      <c r="S23" s="57"/>
      <c r="T23" s="57"/>
      <c r="U23" s="57"/>
      <c r="V23" s="57"/>
      <c r="W23" s="57"/>
      <c r="X23" s="57"/>
      <c r="Y23" s="57"/>
      <c r="Z23" s="57"/>
    </row>
    <row r="24" spans="1:26" s="14" customFormat="1" x14ac:dyDescent="0.25">
      <c r="A24" s="4">
        <f t="shared" si="4"/>
        <v>14</v>
      </c>
      <c r="B24" s="3"/>
      <c r="C24" s="3" t="str">
        <f>IFERROR(VLOOKUP($B24,'12. Prod'!$D:$P,2,0),"")</f>
        <v/>
      </c>
      <c r="D24" s="18"/>
      <c r="E24" s="150"/>
      <c r="F24" s="150"/>
      <c r="G24" s="3"/>
      <c r="H24" s="19"/>
      <c r="J24" s="555"/>
      <c r="K24" s="556"/>
      <c r="R24" s="57"/>
      <c r="S24" s="57"/>
      <c r="T24" s="57"/>
      <c r="U24" s="57"/>
      <c r="V24" s="57"/>
      <c r="W24" s="57"/>
      <c r="X24" s="57"/>
      <c r="Y24" s="57"/>
      <c r="Z24" s="57"/>
    </row>
    <row r="25" spans="1:26" s="14" customFormat="1" x14ac:dyDescent="0.25">
      <c r="A25" s="4">
        <f t="shared" si="4"/>
        <v>15</v>
      </c>
      <c r="B25" s="3"/>
      <c r="C25" s="3" t="str">
        <f>IFERROR(VLOOKUP($B25,'12. Prod'!$D:$P,2,0),"")</f>
        <v/>
      </c>
      <c r="D25" s="18"/>
      <c r="E25" s="150"/>
      <c r="F25" s="150"/>
      <c r="G25" s="3"/>
      <c r="H25" s="19"/>
      <c r="J25" s="555"/>
      <c r="K25" s="556"/>
      <c r="M25" s="57"/>
      <c r="N25" s="57"/>
      <c r="O25" s="57"/>
      <c r="P25" s="57"/>
      <c r="Q25" s="57"/>
      <c r="R25" s="57"/>
      <c r="S25" s="57"/>
      <c r="T25" s="57"/>
      <c r="U25" s="57"/>
      <c r="V25" s="57"/>
      <c r="W25" s="57"/>
      <c r="X25" s="57"/>
      <c r="Y25" s="57"/>
      <c r="Z25" s="57"/>
    </row>
    <row r="26" spans="1:26" s="14" customFormat="1" x14ac:dyDescent="0.25">
      <c r="A26" s="4">
        <f t="shared" si="4"/>
        <v>16</v>
      </c>
      <c r="B26" s="6"/>
      <c r="C26" s="6" t="str">
        <f>IFERROR(VLOOKUP($B26,'12. Prod'!$D:$P,2,0),"")</f>
        <v/>
      </c>
      <c r="D26" s="18"/>
      <c r="E26" s="150"/>
      <c r="F26" s="150"/>
      <c r="G26" s="3"/>
      <c r="H26" s="19"/>
      <c r="J26" s="555"/>
      <c r="K26" s="556"/>
      <c r="M26" s="57"/>
      <c r="N26" s="57"/>
      <c r="O26" s="57"/>
      <c r="P26" s="57"/>
      <c r="Q26" s="57"/>
      <c r="R26" s="57"/>
      <c r="S26" s="57"/>
      <c r="T26" s="57"/>
      <c r="U26" s="57"/>
      <c r="V26" s="57"/>
      <c r="W26" s="57"/>
      <c r="X26" s="57"/>
      <c r="Y26" s="57"/>
      <c r="Z26" s="57"/>
    </row>
    <row r="27" spans="1:26" s="14" customFormat="1" x14ac:dyDescent="0.25">
      <c r="A27" s="4">
        <f t="shared" si="4"/>
        <v>17</v>
      </c>
      <c r="B27" s="6"/>
      <c r="C27" s="6" t="str">
        <f>IFERROR(VLOOKUP($B27,'12. Prod'!$D:$P,2,0),"")</f>
        <v/>
      </c>
      <c r="D27" s="18"/>
      <c r="E27" s="150"/>
      <c r="F27" s="150"/>
      <c r="G27" s="3"/>
      <c r="H27" s="19"/>
      <c r="J27" s="555"/>
      <c r="K27" s="556"/>
      <c r="M27" s="57"/>
      <c r="N27" s="57"/>
      <c r="O27" s="57"/>
      <c r="P27" s="57"/>
      <c r="Q27" s="57"/>
      <c r="R27" s="57"/>
      <c r="S27" s="57"/>
      <c r="T27" s="57"/>
      <c r="U27" s="57"/>
      <c r="V27" s="57"/>
      <c r="W27" s="57"/>
      <c r="X27" s="57"/>
      <c r="Y27" s="57"/>
      <c r="Z27" s="57"/>
    </row>
    <row r="28" spans="1:26" s="14" customFormat="1" x14ac:dyDescent="0.25">
      <c r="A28" s="4">
        <f t="shared" si="4"/>
        <v>18</v>
      </c>
      <c r="B28" s="6"/>
      <c r="C28" s="6" t="str">
        <f>IFERROR(VLOOKUP($B28,'12. Prod'!$D:$P,2,0),"")</f>
        <v/>
      </c>
      <c r="D28" s="18"/>
      <c r="E28" s="150"/>
      <c r="F28" s="150"/>
      <c r="G28" s="3"/>
      <c r="H28" s="19"/>
      <c r="J28" s="555"/>
      <c r="K28" s="556"/>
      <c r="M28" s="57"/>
      <c r="N28" s="57"/>
      <c r="O28" s="57"/>
      <c r="P28" s="57"/>
      <c r="Q28" s="57"/>
      <c r="R28" s="57"/>
      <c r="S28" s="57"/>
      <c r="T28" s="57"/>
      <c r="U28" s="57"/>
      <c r="V28" s="57"/>
      <c r="W28" s="57"/>
      <c r="X28" s="57"/>
      <c r="Y28" s="57"/>
      <c r="Z28" s="57"/>
    </row>
    <row r="29" spans="1:26" s="14" customFormat="1" x14ac:dyDescent="0.25">
      <c r="A29" s="4">
        <f t="shared" si="4"/>
        <v>19</v>
      </c>
      <c r="B29" s="6"/>
      <c r="C29" s="6" t="str">
        <f>IFERROR(VLOOKUP($B29,'12. Prod'!$D:$P,2,0),"")</f>
        <v/>
      </c>
      <c r="D29" s="18"/>
      <c r="E29" s="150"/>
      <c r="F29" s="150"/>
      <c r="G29" s="3"/>
      <c r="H29" s="19"/>
      <c r="J29" s="555"/>
      <c r="K29" s="556"/>
      <c r="M29" s="57"/>
      <c r="N29" s="57"/>
      <c r="O29" s="57"/>
      <c r="P29" s="57"/>
      <c r="Q29" s="57"/>
      <c r="R29" s="57"/>
      <c r="S29" s="57"/>
      <c r="T29" s="57"/>
      <c r="U29" s="57"/>
      <c r="V29" s="57"/>
      <c r="W29" s="57"/>
      <c r="X29" s="57"/>
      <c r="Y29" s="57"/>
      <c r="Z29" s="57"/>
    </row>
    <row r="30" spans="1:26" s="14" customFormat="1" x14ac:dyDescent="0.25">
      <c r="A30" s="4">
        <f t="shared" si="4"/>
        <v>20</v>
      </c>
      <c r="B30" s="6"/>
      <c r="C30" s="6" t="str">
        <f>IFERROR(VLOOKUP($B30,'12. Prod'!$D:$P,2,0),"")</f>
        <v/>
      </c>
      <c r="D30" s="18"/>
      <c r="E30" s="150"/>
      <c r="F30" s="150"/>
      <c r="G30" s="3"/>
      <c r="H30" s="19"/>
      <c r="J30" s="555"/>
      <c r="K30" s="556"/>
      <c r="M30" s="57"/>
      <c r="N30" s="57"/>
      <c r="O30" s="57"/>
      <c r="P30" s="57"/>
      <c r="Q30" s="57"/>
      <c r="R30" s="57"/>
      <c r="S30" s="57"/>
      <c r="T30" s="57"/>
      <c r="U30" s="57"/>
      <c r="V30" s="57"/>
      <c r="W30" s="57"/>
      <c r="X30" s="57"/>
      <c r="Y30" s="57"/>
      <c r="Z30" s="57"/>
    </row>
    <row r="31" spans="1:26" s="14" customFormat="1" x14ac:dyDescent="0.25">
      <c r="A31" s="2"/>
      <c r="B31" s="13"/>
      <c r="D31" s="2"/>
      <c r="E31" s="2"/>
      <c r="F31" s="2"/>
      <c r="G31" s="2"/>
      <c r="H31" s="2"/>
      <c r="J31" s="555"/>
      <c r="K31" s="556"/>
      <c r="M31" s="57"/>
      <c r="N31" s="57"/>
      <c r="O31" s="57"/>
      <c r="P31" s="57"/>
      <c r="Q31" s="57"/>
      <c r="R31" s="57"/>
      <c r="S31" s="57"/>
      <c r="U31" s="57"/>
      <c r="V31" s="57"/>
      <c r="W31" s="57"/>
    </row>
    <row r="32" spans="1:26" s="14" customFormat="1" x14ac:dyDescent="0.25">
      <c r="A32" s="2"/>
      <c r="B32" s="13"/>
      <c r="D32" s="2"/>
      <c r="E32" s="2"/>
      <c r="F32" s="2"/>
      <c r="G32" s="2"/>
      <c r="H32" s="2"/>
      <c r="J32" s="555"/>
      <c r="K32" s="556"/>
      <c r="M32" s="57"/>
      <c r="N32" s="57"/>
      <c r="O32" s="57"/>
      <c r="P32" s="57"/>
      <c r="Q32" s="57"/>
      <c r="R32" s="57"/>
      <c r="S32" s="57"/>
      <c r="U32" s="57"/>
      <c r="V32" s="57"/>
      <c r="W32" s="57"/>
    </row>
    <row r="33" spans="1:23" s="14" customFormat="1" x14ac:dyDescent="0.25">
      <c r="A33" s="2"/>
      <c r="B33" s="13"/>
      <c r="D33" s="2"/>
      <c r="E33" s="2"/>
      <c r="F33" s="2"/>
      <c r="G33" s="2"/>
      <c r="H33" s="2"/>
      <c r="J33" s="555"/>
      <c r="K33" s="556"/>
      <c r="M33" s="57"/>
      <c r="N33" s="57"/>
      <c r="O33" s="57"/>
      <c r="P33" s="57"/>
      <c r="Q33" s="57"/>
      <c r="R33" s="57"/>
      <c r="S33" s="57"/>
      <c r="U33" s="57"/>
      <c r="V33" s="57"/>
      <c r="W33" s="57"/>
    </row>
    <row r="34" spans="1:23" s="14" customFormat="1" x14ac:dyDescent="0.25">
      <c r="A34" s="2"/>
      <c r="B34" s="13"/>
      <c r="D34" s="2"/>
      <c r="E34" s="2"/>
      <c r="F34" s="2"/>
      <c r="G34" s="2"/>
      <c r="H34" s="2"/>
      <c r="J34" s="555"/>
      <c r="K34" s="556"/>
      <c r="M34" s="57"/>
      <c r="N34" s="57"/>
      <c r="O34" s="57"/>
      <c r="P34" s="57"/>
      <c r="Q34" s="57"/>
      <c r="R34" s="57"/>
      <c r="S34" s="57"/>
      <c r="U34" s="57"/>
      <c r="V34" s="57"/>
      <c r="W34" s="57"/>
    </row>
    <row r="35" spans="1:23" s="14" customFormat="1" x14ac:dyDescent="0.25">
      <c r="A35" s="2"/>
      <c r="B35" s="13"/>
      <c r="D35" s="2"/>
      <c r="E35" s="2"/>
      <c r="F35" s="2"/>
      <c r="G35" s="2"/>
      <c r="H35" s="2"/>
      <c r="J35" s="555"/>
      <c r="K35" s="556"/>
      <c r="M35" s="57"/>
      <c r="N35" s="57"/>
      <c r="O35" s="57"/>
      <c r="P35" s="57"/>
      <c r="Q35" s="57"/>
      <c r="R35" s="57"/>
      <c r="S35" s="57"/>
      <c r="U35" s="57"/>
      <c r="V35" s="57"/>
      <c r="W35" s="57"/>
    </row>
    <row r="36" spans="1:23" s="14" customFormat="1" x14ac:dyDescent="0.25">
      <c r="A36" s="2"/>
      <c r="B36" s="13"/>
      <c r="D36" s="2"/>
      <c r="E36" s="2"/>
      <c r="F36" s="2"/>
      <c r="G36" s="2"/>
      <c r="H36" s="2"/>
      <c r="J36" s="555"/>
      <c r="K36" s="556"/>
      <c r="M36" s="57"/>
      <c r="N36" s="57"/>
      <c r="O36" s="57"/>
      <c r="P36" s="57"/>
      <c r="Q36" s="57"/>
      <c r="R36" s="57"/>
      <c r="S36" s="57"/>
      <c r="U36" s="57"/>
      <c r="V36" s="57"/>
      <c r="W36" s="57"/>
    </row>
    <row r="37" spans="1:23" s="14" customFormat="1" x14ac:dyDescent="0.25">
      <c r="A37" s="2"/>
      <c r="B37" s="13"/>
      <c r="D37" s="2"/>
      <c r="E37" s="2"/>
      <c r="F37" s="2"/>
      <c r="G37" s="2"/>
      <c r="H37" s="2"/>
      <c r="J37" s="555"/>
      <c r="K37" s="556"/>
      <c r="M37" s="57"/>
      <c r="N37" s="57"/>
      <c r="O37" s="57"/>
      <c r="P37" s="57"/>
      <c r="Q37" s="57"/>
      <c r="R37" s="57"/>
      <c r="S37" s="57"/>
      <c r="U37" s="57"/>
      <c r="V37" s="57"/>
      <c r="W37" s="57"/>
    </row>
    <row r="38" spans="1:23" s="14" customFormat="1" x14ac:dyDescent="0.25">
      <c r="A38" s="2"/>
      <c r="B38" s="13"/>
      <c r="D38" s="2"/>
      <c r="E38" s="2"/>
      <c r="F38" s="2"/>
      <c r="G38" s="2"/>
      <c r="H38" s="2"/>
      <c r="J38" s="555"/>
      <c r="K38" s="556"/>
      <c r="M38" s="57"/>
      <c r="N38" s="57"/>
      <c r="O38" s="57"/>
      <c r="P38" s="57"/>
      <c r="Q38" s="57"/>
      <c r="R38" s="57"/>
      <c r="S38" s="57"/>
      <c r="U38" s="57"/>
      <c r="V38" s="57"/>
      <c r="W38" s="57"/>
    </row>
    <row r="39" spans="1:23" s="14" customFormat="1" x14ac:dyDescent="0.25">
      <c r="A39" s="2"/>
      <c r="B39" s="13"/>
      <c r="D39" s="2"/>
      <c r="E39" s="2"/>
      <c r="F39" s="2"/>
      <c r="G39" s="2"/>
      <c r="H39" s="2"/>
      <c r="J39" s="555"/>
      <c r="K39" s="556"/>
      <c r="M39" s="57"/>
      <c r="N39" s="57"/>
      <c r="O39" s="57"/>
      <c r="P39" s="57"/>
      <c r="Q39" s="57"/>
      <c r="R39" s="57"/>
      <c r="S39" s="57"/>
      <c r="U39" s="57"/>
      <c r="V39" s="57"/>
      <c r="W39" s="57"/>
    </row>
    <row r="40" spans="1:23" s="14" customFormat="1" x14ac:dyDescent="0.25">
      <c r="A40" s="2"/>
      <c r="B40" s="13"/>
      <c r="D40" s="2"/>
      <c r="E40" s="2"/>
      <c r="F40" s="2"/>
      <c r="G40" s="2"/>
      <c r="H40" s="2"/>
      <c r="J40" s="555"/>
      <c r="K40" s="556"/>
      <c r="U40" s="57"/>
      <c r="V40" s="57"/>
      <c r="W40" s="57"/>
    </row>
    <row r="41" spans="1:23" s="14" customFormat="1" x14ac:dyDescent="0.25">
      <c r="A41" s="2"/>
      <c r="B41" s="13"/>
      <c r="D41" s="2"/>
      <c r="E41" s="2"/>
      <c r="F41" s="2"/>
      <c r="G41" s="2"/>
      <c r="H41" s="2"/>
      <c r="J41" s="555"/>
      <c r="K41" s="556"/>
      <c r="U41" s="57"/>
      <c r="V41" s="57"/>
      <c r="W41" s="57"/>
    </row>
    <row r="42" spans="1:23" s="14" customFormat="1" x14ac:dyDescent="0.25">
      <c r="A42" s="2"/>
      <c r="B42" s="13"/>
      <c r="D42" s="2"/>
      <c r="E42" s="2"/>
      <c r="F42" s="2"/>
      <c r="G42" s="2"/>
      <c r="H42" s="2"/>
      <c r="J42" s="555"/>
      <c r="K42" s="556"/>
      <c r="U42" s="57"/>
      <c r="V42" s="57"/>
      <c r="W42" s="57"/>
    </row>
    <row r="43" spans="1:23" s="14" customFormat="1" x14ac:dyDescent="0.25">
      <c r="A43" s="2"/>
      <c r="B43" s="13"/>
      <c r="D43" s="2"/>
      <c r="E43" s="2"/>
      <c r="F43" s="2"/>
      <c r="G43" s="2"/>
      <c r="H43" s="2"/>
      <c r="J43" s="557"/>
      <c r="K43" s="558"/>
      <c r="U43" s="57"/>
      <c r="V43" s="57"/>
      <c r="W43" s="57"/>
    </row>
  </sheetData>
  <sheetProtection insertRows="0"/>
  <sortState xmlns:xlrd2="http://schemas.microsoft.com/office/spreadsheetml/2017/richdata2" ref="S5:T17">
    <sortCondition ref="S5:S17"/>
    <sortCondition ref="T5:T17"/>
  </sortState>
  <mergeCells count="32">
    <mergeCell ref="H21:H22"/>
    <mergeCell ref="A21:A22"/>
    <mergeCell ref="B21:B22"/>
    <mergeCell ref="M3:Q3"/>
    <mergeCell ref="J1:K1"/>
    <mergeCell ref="J3:K4"/>
    <mergeCell ref="J5:K43"/>
    <mergeCell ref="A1:H1"/>
    <mergeCell ref="H3:H4"/>
    <mergeCell ref="A3:A4"/>
    <mergeCell ref="D2:G2"/>
    <mergeCell ref="B7:B8"/>
    <mergeCell ref="B5:B6"/>
    <mergeCell ref="A5:A6"/>
    <mergeCell ref="A7:A8"/>
    <mergeCell ref="H5:H6"/>
    <mergeCell ref="H7:H8"/>
    <mergeCell ref="B19:B20"/>
    <mergeCell ref="D3:G3"/>
    <mergeCell ref="C3:C4"/>
    <mergeCell ref="A19:A20"/>
    <mergeCell ref="H19:H20"/>
    <mergeCell ref="A10:A11"/>
    <mergeCell ref="A12:A13"/>
    <mergeCell ref="A15:A16"/>
    <mergeCell ref="B10:B11"/>
    <mergeCell ref="B3:B4"/>
    <mergeCell ref="B12:B13"/>
    <mergeCell ref="B15:B16"/>
    <mergeCell ref="H15:H16"/>
    <mergeCell ref="H10:H11"/>
    <mergeCell ref="H12:H13"/>
  </mergeCells>
  <pageMargins left="0.7" right="0.7" top="0.75" bottom="0.75" header="0.3" footer="0.3"/>
  <ignoredErrors>
    <ignoredError sqref="A19" formula="1"/>
  </ignoredErrors>
  <drawing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2588425C-78E1-46C7-A58F-EBC32225FAA6}">
          <x14:formula1>
            <xm:f>'12. Prod'!$D$5:$D$1048576</xm:f>
          </x14:formula1>
          <xm:sqref>B17:B30 B5:B12 B14:B15</xm:sqref>
        </x14:dataValidation>
        <x14:dataValidation type="list" allowBlank="1" showInputMessage="1" showErrorMessage="1" xr:uid="{7677452B-27AF-4A3A-868B-E453AEBAE364}">
          <x14:formula1>
            <xm:f>'12. Prod'!$E$5:$E$1048576</xm:f>
          </x14:formula1>
          <xm:sqref>C5:C30</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3806A-2375-4107-ADEF-1C4DCAB72CA0}">
  <sheetPr>
    <tabColor rgb="FF00B050"/>
  </sheetPr>
  <dimension ref="A1:L35"/>
  <sheetViews>
    <sheetView showGridLines="0" zoomScaleNormal="100" workbookViewId="0">
      <pane xSplit="5" ySplit="3" topLeftCell="F4" activePane="bottomRight" state="frozen"/>
      <selection pane="topRight" activeCell="F4" sqref="F4"/>
      <selection pane="bottomLeft" activeCell="F4" sqref="F4"/>
      <selection pane="bottomRight" activeCell="F4" sqref="F4"/>
    </sheetView>
  </sheetViews>
  <sheetFormatPr baseColWidth="10" defaultColWidth="11.42578125" defaultRowHeight="15" x14ac:dyDescent="0.25"/>
  <cols>
    <col min="1" max="1" width="12.28515625" style="2" bestFit="1" customWidth="1"/>
    <col min="2" max="2" width="30.7109375" style="2" customWidth="1"/>
    <col min="3" max="3" width="38.28515625" style="2" customWidth="1"/>
    <col min="4" max="4" width="30.7109375" style="13" hidden="1" customWidth="1"/>
    <col min="5" max="5" width="30.7109375" style="13" customWidth="1"/>
    <col min="6" max="6" width="45.7109375" style="2" customWidth="1"/>
    <col min="7" max="7" width="2.7109375" style="2" customWidth="1"/>
    <col min="8" max="8" width="12.28515625" style="2" bestFit="1" customWidth="1"/>
    <col min="9" max="9" width="110.28515625" style="2" customWidth="1"/>
    <col min="10" max="10" width="2.7109375" style="2" customWidth="1"/>
    <col min="11" max="11" width="12.28515625" style="2" bestFit="1" customWidth="1"/>
    <col min="12" max="12" width="69.85546875" style="2" customWidth="1"/>
    <col min="13" max="16384" width="11.42578125" style="2"/>
  </cols>
  <sheetData>
    <row r="1" spans="1:12" ht="18.75" customHeight="1" x14ac:dyDescent="0.25">
      <c r="A1" s="518" t="s">
        <v>1302</v>
      </c>
      <c r="B1" s="518"/>
      <c r="C1" s="518"/>
      <c r="D1" s="518"/>
      <c r="E1" s="518"/>
      <c r="F1" s="518"/>
      <c r="H1" s="518" t="s">
        <v>1303</v>
      </c>
      <c r="I1" s="518"/>
      <c r="K1" s="518" t="s">
        <v>1304</v>
      </c>
      <c r="L1" s="518"/>
    </row>
    <row r="2" spans="1:12" s="17" customFormat="1" ht="30" x14ac:dyDescent="0.25">
      <c r="A2" s="182" t="s">
        <v>184</v>
      </c>
      <c r="B2" s="697" t="s">
        <v>1305</v>
      </c>
      <c r="C2" s="698"/>
      <c r="D2" s="698"/>
      <c r="E2" s="699"/>
      <c r="H2" s="9" t="s">
        <v>184</v>
      </c>
      <c r="I2" s="7" t="s">
        <v>1306</v>
      </c>
      <c r="K2" s="9" t="s">
        <v>184</v>
      </c>
      <c r="L2" s="7" t="s">
        <v>1307</v>
      </c>
    </row>
    <row r="3" spans="1:12" s="17" customFormat="1" ht="15" customHeight="1" x14ac:dyDescent="0.25">
      <c r="A3" s="8" t="s">
        <v>190</v>
      </c>
      <c r="B3" s="8" t="s">
        <v>728</v>
      </c>
      <c r="C3" s="8" t="s">
        <v>816</v>
      </c>
      <c r="D3" s="8" t="s">
        <v>1308</v>
      </c>
      <c r="E3" s="8" t="s">
        <v>895</v>
      </c>
      <c r="F3" s="8" t="s">
        <v>4</v>
      </c>
      <c r="H3" s="595" t="s">
        <v>1303</v>
      </c>
      <c r="I3" s="593"/>
      <c r="K3" s="595" t="s">
        <v>1304</v>
      </c>
      <c r="L3" s="593"/>
    </row>
    <row r="4" spans="1:12" s="14" customFormat="1" ht="45" x14ac:dyDescent="0.25">
      <c r="A4" s="4">
        <v>1</v>
      </c>
      <c r="B4" s="6" t="s">
        <v>671</v>
      </c>
      <c r="C4" s="520" t="s">
        <v>692</v>
      </c>
      <c r="D4" s="6"/>
      <c r="E4" s="520" t="s">
        <v>907</v>
      </c>
      <c r="F4" s="6"/>
      <c r="H4" s="543" t="s">
        <v>1309</v>
      </c>
      <c r="I4" s="543"/>
      <c r="K4" s="543" t="s">
        <v>1310</v>
      </c>
      <c r="L4" s="543"/>
    </row>
    <row r="5" spans="1:12" s="14" customFormat="1" ht="30" x14ac:dyDescent="0.25">
      <c r="A5" s="4">
        <f t="shared" ref="A5:A13" si="0">+A4+1</f>
        <v>2</v>
      </c>
      <c r="B5" s="6" t="s">
        <v>683</v>
      </c>
      <c r="C5" s="520"/>
      <c r="D5" s="6"/>
      <c r="E5" s="520"/>
      <c r="F5" s="6"/>
      <c r="H5" s="543"/>
      <c r="I5" s="543"/>
      <c r="K5" s="543"/>
      <c r="L5" s="543"/>
    </row>
    <row r="6" spans="1:12" s="14" customFormat="1" ht="61.5" customHeight="1" x14ac:dyDescent="0.25">
      <c r="A6" s="4">
        <f t="shared" si="0"/>
        <v>3</v>
      </c>
      <c r="B6" s="6" t="s">
        <v>671</v>
      </c>
      <c r="C6" s="520" t="s">
        <v>692</v>
      </c>
      <c r="D6" s="6"/>
      <c r="E6" s="520" t="s">
        <v>924</v>
      </c>
      <c r="F6" s="6"/>
      <c r="H6" s="543"/>
      <c r="I6" s="543"/>
      <c r="K6" s="543"/>
      <c r="L6" s="543"/>
    </row>
    <row r="7" spans="1:12" s="14" customFormat="1" ht="61.5" customHeight="1" x14ac:dyDescent="0.25">
      <c r="A7" s="4">
        <f t="shared" si="0"/>
        <v>4</v>
      </c>
      <c r="B7" s="6" t="s">
        <v>683</v>
      </c>
      <c r="C7" s="520"/>
      <c r="D7" s="6"/>
      <c r="E7" s="520"/>
      <c r="F7" s="6"/>
      <c r="H7" s="543"/>
      <c r="I7" s="543"/>
      <c r="K7" s="543"/>
      <c r="L7" s="543"/>
    </row>
    <row r="8" spans="1:12" s="14" customFormat="1" ht="30" x14ac:dyDescent="0.25">
      <c r="A8" s="4">
        <f t="shared" si="0"/>
        <v>5</v>
      </c>
      <c r="B8" s="6" t="s">
        <v>683</v>
      </c>
      <c r="C8" s="520" t="s">
        <v>692</v>
      </c>
      <c r="D8" s="6"/>
      <c r="E8" s="520" t="s">
        <v>935</v>
      </c>
      <c r="F8" s="6"/>
      <c r="H8" s="543"/>
      <c r="I8" s="543"/>
      <c r="K8" s="543"/>
      <c r="L8" s="543"/>
    </row>
    <row r="9" spans="1:12" s="14" customFormat="1" ht="45" x14ac:dyDescent="0.25">
      <c r="A9" s="4">
        <f t="shared" si="0"/>
        <v>6</v>
      </c>
      <c r="B9" s="6" t="s">
        <v>671</v>
      </c>
      <c r="C9" s="520"/>
      <c r="D9" s="6"/>
      <c r="E9" s="520"/>
      <c r="F9" s="6"/>
      <c r="H9" s="543"/>
      <c r="I9" s="543"/>
      <c r="K9" s="543"/>
      <c r="L9" s="543"/>
    </row>
    <row r="10" spans="1:12" s="14" customFormat="1" ht="30" x14ac:dyDescent="0.25">
      <c r="A10" s="4">
        <f t="shared" si="0"/>
        <v>7</v>
      </c>
      <c r="B10" s="6" t="s">
        <v>683</v>
      </c>
      <c r="C10" s="520"/>
      <c r="D10" s="6"/>
      <c r="E10" s="520" t="s">
        <v>977</v>
      </c>
      <c r="F10" s="6"/>
      <c r="H10" s="543"/>
      <c r="I10" s="543"/>
      <c r="K10" s="543"/>
      <c r="L10" s="543"/>
    </row>
    <row r="11" spans="1:12" s="14" customFormat="1" ht="45" x14ac:dyDescent="0.25">
      <c r="A11" s="4">
        <f t="shared" si="0"/>
        <v>8</v>
      </c>
      <c r="B11" s="6" t="s">
        <v>671</v>
      </c>
      <c r="C11" s="520"/>
      <c r="D11" s="6"/>
      <c r="E11" s="520"/>
      <c r="F11" s="6"/>
      <c r="H11" s="543"/>
      <c r="I11" s="543"/>
      <c r="K11" s="543"/>
      <c r="L11" s="543"/>
    </row>
    <row r="12" spans="1:12" s="14" customFormat="1" ht="45" x14ac:dyDescent="0.25">
      <c r="A12" s="4">
        <f t="shared" si="0"/>
        <v>9</v>
      </c>
      <c r="B12" s="6" t="s">
        <v>671</v>
      </c>
      <c r="C12" s="520" t="s">
        <v>692</v>
      </c>
      <c r="D12" s="6"/>
      <c r="E12" s="521" t="s">
        <v>1007</v>
      </c>
      <c r="F12" s="6"/>
      <c r="H12" s="543"/>
      <c r="I12" s="543"/>
      <c r="K12" s="543"/>
      <c r="L12" s="543"/>
    </row>
    <row r="13" spans="1:12" s="14" customFormat="1" ht="30" x14ac:dyDescent="0.25">
      <c r="A13" s="522">
        <f t="shared" si="0"/>
        <v>10</v>
      </c>
      <c r="B13" s="6" t="s">
        <v>683</v>
      </c>
      <c r="C13" s="520"/>
      <c r="D13" s="6"/>
      <c r="E13" s="521"/>
      <c r="F13" s="6"/>
      <c r="H13" s="543"/>
      <c r="I13" s="543"/>
      <c r="K13" s="543"/>
      <c r="L13" s="543"/>
    </row>
    <row r="14" spans="1:12" s="14" customFormat="1" ht="45" x14ac:dyDescent="0.25">
      <c r="A14" s="522"/>
      <c r="B14" s="6" t="s">
        <v>671</v>
      </c>
      <c r="C14" s="6" t="s">
        <v>692</v>
      </c>
      <c r="D14" s="6"/>
      <c r="E14" s="520" t="s">
        <v>1017</v>
      </c>
      <c r="F14" s="6"/>
      <c r="H14" s="543"/>
      <c r="I14" s="543"/>
      <c r="K14" s="543"/>
      <c r="L14" s="543"/>
    </row>
    <row r="15" spans="1:12" s="14" customFormat="1" ht="45" x14ac:dyDescent="0.25">
      <c r="A15" s="522">
        <f>+A13+1</f>
        <v>11</v>
      </c>
      <c r="B15" s="6" t="s">
        <v>677</v>
      </c>
      <c r="C15" s="6" t="s">
        <v>687</v>
      </c>
      <c r="D15" s="6"/>
      <c r="E15" s="520"/>
      <c r="F15" s="6"/>
      <c r="H15" s="543"/>
      <c r="I15" s="543"/>
      <c r="K15" s="543"/>
      <c r="L15" s="543"/>
    </row>
    <row r="16" spans="1:12" s="14" customFormat="1" ht="45" x14ac:dyDescent="0.25">
      <c r="A16" s="522"/>
      <c r="B16" s="6" t="s">
        <v>671</v>
      </c>
      <c r="C16" s="6" t="s">
        <v>692</v>
      </c>
      <c r="D16" s="6"/>
      <c r="E16" s="520" t="s">
        <v>1052</v>
      </c>
      <c r="F16" s="6"/>
      <c r="H16" s="543"/>
      <c r="I16" s="543"/>
      <c r="K16" s="543"/>
      <c r="L16" s="543"/>
    </row>
    <row r="17" spans="1:12" s="14" customFormat="1" ht="45" x14ac:dyDescent="0.25">
      <c r="A17" s="4">
        <f>+A15+1</f>
        <v>12</v>
      </c>
      <c r="B17" s="6" t="s">
        <v>677</v>
      </c>
      <c r="C17" s="6" t="s">
        <v>687</v>
      </c>
      <c r="D17" s="6"/>
      <c r="E17" s="520"/>
      <c r="F17" s="6"/>
      <c r="H17" s="543"/>
      <c r="I17" s="543"/>
      <c r="K17" s="543"/>
      <c r="L17" s="543"/>
    </row>
    <row r="18" spans="1:12" s="14" customFormat="1" x14ac:dyDescent="0.25">
      <c r="A18" s="4">
        <f>+A17+1</f>
        <v>13</v>
      </c>
      <c r="B18" s="6"/>
      <c r="C18" s="6"/>
      <c r="D18" s="6"/>
      <c r="E18" s="6"/>
      <c r="F18" s="6"/>
      <c r="H18" s="543"/>
      <c r="I18" s="543"/>
      <c r="K18" s="543"/>
      <c r="L18" s="543"/>
    </row>
    <row r="19" spans="1:12" s="14" customFormat="1" x14ac:dyDescent="0.25">
      <c r="A19" s="4">
        <f>+A18+1</f>
        <v>14</v>
      </c>
      <c r="B19" s="6"/>
      <c r="C19" s="6"/>
      <c r="D19" s="6"/>
      <c r="E19" s="6"/>
      <c r="F19" s="6"/>
      <c r="H19" s="543"/>
      <c r="I19" s="543"/>
      <c r="K19" s="543"/>
      <c r="L19" s="543"/>
    </row>
    <row r="20" spans="1:12" s="14" customFormat="1" x14ac:dyDescent="0.25">
      <c r="A20" s="4">
        <f>+A19+1</f>
        <v>15</v>
      </c>
      <c r="B20" s="6"/>
      <c r="C20" s="6"/>
      <c r="D20" s="6"/>
      <c r="E20" s="6"/>
      <c r="F20" s="6"/>
      <c r="H20" s="543"/>
      <c r="I20" s="543"/>
      <c r="K20" s="543"/>
      <c r="L20" s="543"/>
    </row>
    <row r="22" spans="1:12" ht="15" customHeight="1" x14ac:dyDescent="0.25">
      <c r="D22" s="2"/>
      <c r="E22" s="2"/>
    </row>
    <row r="23" spans="1:12" ht="15" customHeight="1" x14ac:dyDescent="0.25">
      <c r="D23" s="2"/>
      <c r="E23" s="2"/>
    </row>
    <row r="24" spans="1:12" ht="15" customHeight="1" x14ac:dyDescent="0.25">
      <c r="D24" s="2"/>
      <c r="E24" s="2"/>
    </row>
    <row r="25" spans="1:12" ht="15" customHeight="1" x14ac:dyDescent="0.25">
      <c r="D25" s="2"/>
      <c r="E25" s="2"/>
    </row>
    <row r="26" spans="1:12" ht="15" customHeight="1" x14ac:dyDescent="0.25">
      <c r="D26" s="2"/>
      <c r="E26" s="2"/>
    </row>
    <row r="27" spans="1:12" ht="15" customHeight="1" x14ac:dyDescent="0.25">
      <c r="D27" s="2"/>
      <c r="E27" s="2"/>
    </row>
    <row r="28" spans="1:12" ht="15" customHeight="1" x14ac:dyDescent="0.25">
      <c r="D28" s="2"/>
      <c r="E28" s="2"/>
    </row>
    <row r="29" spans="1:12" ht="15" customHeight="1" x14ac:dyDescent="0.25">
      <c r="D29" s="2"/>
      <c r="E29" s="2"/>
    </row>
    <row r="30" spans="1:12" ht="15" customHeight="1" x14ac:dyDescent="0.25">
      <c r="D30" s="2"/>
      <c r="E30" s="2"/>
    </row>
    <row r="31" spans="1:12" ht="15" customHeight="1" x14ac:dyDescent="0.25">
      <c r="D31" s="2"/>
      <c r="E31" s="2"/>
    </row>
    <row r="32" spans="1:12" ht="15" customHeight="1" x14ac:dyDescent="0.25">
      <c r="D32" s="2"/>
      <c r="E32" s="2"/>
    </row>
    <row r="33" s="2" customFormat="1" ht="15" customHeight="1" x14ac:dyDescent="0.25"/>
    <row r="34" s="2" customFormat="1" ht="15" customHeight="1" x14ac:dyDescent="0.25"/>
    <row r="35" s="2" customFormat="1" ht="15" customHeight="1" x14ac:dyDescent="0.25"/>
  </sheetData>
  <sheetProtection insertRows="0"/>
  <mergeCells count="22">
    <mergeCell ref="K3:L3"/>
    <mergeCell ref="K1:L1"/>
    <mergeCell ref="K4:L20"/>
    <mergeCell ref="H4:I20"/>
    <mergeCell ref="B2:E2"/>
    <mergeCell ref="A1:F1"/>
    <mergeCell ref="H1:I1"/>
    <mergeCell ref="H3:I3"/>
    <mergeCell ref="A13:A14"/>
    <mergeCell ref="A15:A16"/>
    <mergeCell ref="E10:E11"/>
    <mergeCell ref="C12:C13"/>
    <mergeCell ref="E12:E13"/>
    <mergeCell ref="E14:E15"/>
    <mergeCell ref="E16:E17"/>
    <mergeCell ref="C10:C11"/>
    <mergeCell ref="C4:C5"/>
    <mergeCell ref="E4:E5"/>
    <mergeCell ref="C6:C7"/>
    <mergeCell ref="E6:E7"/>
    <mergeCell ref="C8:C9"/>
    <mergeCell ref="E8:E9"/>
  </mergeCells>
  <pageMargins left="0.7" right="0.7" top="0.75" bottom="0.75" header="0.3" footer="0.3"/>
  <legacyDrawing r:id="rId1"/>
  <extLst>
    <ext xmlns:x14="http://schemas.microsoft.com/office/spreadsheetml/2009/9/main" uri="{CCE6A557-97BC-4b89-ADB6-D9C93CAAB3DF}">
      <x14:dataValidations xmlns:xm="http://schemas.microsoft.com/office/excel/2006/main" count="4">
        <x14:dataValidation type="list" allowBlank="1" showInputMessage="1" showErrorMessage="1" xr:uid="{9941C6F3-B845-41FA-A8D2-BD1A25D04371}">
          <x14:formula1>
            <xm:f>'Conf.'!$E$2:$E$1048576</xm:f>
          </x14:formula1>
          <xm:sqref>C4 C6:C8 C10 C12 C14:C20</xm:sqref>
        </x14:dataValidation>
        <x14:dataValidation type="list" allowBlank="1" showInputMessage="1" showErrorMessage="1" xr:uid="{EB0CB02A-20C5-4A00-9369-883EB555AA49}">
          <x14:formula1>
            <xm:f>'Conf.'!$D$2:$D$1048576</xm:f>
          </x14:formula1>
          <xm:sqref>B4:B20</xm:sqref>
        </x14:dataValidation>
        <x14:dataValidation type="list" allowBlank="1" showInputMessage="1" showErrorMessage="1" xr:uid="{4486933B-EBDD-481A-A82C-B690AC7ECBE6}">
          <x14:formula1>
            <xm:f>'Conf.'!$F$2:$F$1048576</xm:f>
          </x14:formula1>
          <xm:sqref>D4:D20</xm:sqref>
        </x14:dataValidation>
        <x14:dataValidation type="list" allowBlank="1" showInputMessage="1" showErrorMessage="1" xr:uid="{6AC15B04-FF71-436C-9FF9-93FD88F4F481}">
          <x14:formula1>
            <xm:f>'12. Prod'!$D$5:$D$1048576</xm:f>
          </x14:formula1>
          <xm:sqref>E10 E18:E20 E4 E14 E16 E12 E6:E8</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41B30-EF8E-467E-AC5C-D49E4673C240}">
  <sheetPr>
    <tabColor rgb="FF00B050"/>
  </sheetPr>
  <dimension ref="A1:Q40"/>
  <sheetViews>
    <sheetView showGridLines="0" topLeftCell="E27" zoomScale="85" zoomScaleNormal="85" workbookViewId="0">
      <selection activeCell="E1" sqref="E1:Q1"/>
    </sheetView>
  </sheetViews>
  <sheetFormatPr baseColWidth="10" defaultColWidth="11.42578125" defaultRowHeight="20.100000000000001" customHeight="1" x14ac:dyDescent="0.25"/>
  <cols>
    <col min="1" max="4" width="11.42578125" style="24" hidden="1" customWidth="1"/>
    <col min="5" max="5" width="10.7109375" style="2" customWidth="1"/>
    <col min="6" max="6" width="35.28515625" style="2" customWidth="1"/>
    <col min="7" max="7" width="10.7109375" style="2" customWidth="1"/>
    <col min="8" max="8" width="35.28515625" style="2" customWidth="1"/>
    <col min="9" max="9" width="10.7109375" style="2" customWidth="1"/>
    <col min="10" max="10" width="35.28515625" style="2" customWidth="1"/>
    <col min="11" max="11" width="10.7109375" style="2" customWidth="1"/>
    <col min="12" max="12" width="35.28515625" style="2" customWidth="1"/>
    <col min="13" max="13" width="31.28515625" style="2" customWidth="1"/>
    <col min="14" max="15" width="23.28515625" style="2" customWidth="1"/>
    <col min="16" max="16" width="25.85546875" style="2" customWidth="1"/>
    <col min="17" max="17" width="45" style="2" customWidth="1"/>
    <col min="18" max="16384" width="11.42578125" style="24"/>
  </cols>
  <sheetData>
    <row r="1" spans="1:17" ht="20.100000000000001" customHeight="1" x14ac:dyDescent="0.25">
      <c r="E1" s="518" t="s">
        <v>1311</v>
      </c>
      <c r="F1" s="518"/>
      <c r="G1" s="518"/>
      <c r="H1" s="518"/>
      <c r="I1" s="518"/>
      <c r="J1" s="518"/>
      <c r="K1" s="518"/>
      <c r="L1" s="518"/>
      <c r="M1" s="518"/>
      <c r="N1" s="518"/>
      <c r="O1" s="518"/>
      <c r="P1" s="518"/>
      <c r="Q1" s="518"/>
    </row>
    <row r="2" spans="1:17" ht="87.75" customHeight="1" x14ac:dyDescent="0.25">
      <c r="E2" s="704" t="s">
        <v>1</v>
      </c>
      <c r="F2" s="705"/>
      <c r="G2" s="525" t="s">
        <v>1312</v>
      </c>
      <c r="H2" s="525"/>
      <c r="I2" s="525"/>
      <c r="J2" s="525"/>
      <c r="K2" s="525"/>
      <c r="L2" s="525"/>
      <c r="M2" s="525"/>
      <c r="N2" s="525"/>
      <c r="O2" s="525"/>
      <c r="P2" s="525"/>
      <c r="Q2" s="525"/>
    </row>
    <row r="4" spans="1:17" ht="20.100000000000001" customHeight="1" x14ac:dyDescent="0.25">
      <c r="E4" s="706" t="s">
        <v>1313</v>
      </c>
      <c r="F4" s="707"/>
      <c r="G4" s="708" t="s">
        <v>1314</v>
      </c>
      <c r="H4" s="708"/>
      <c r="I4" s="708"/>
      <c r="J4" s="708"/>
      <c r="K4" s="708"/>
      <c r="L4" s="708"/>
      <c r="M4" s="708"/>
      <c r="N4" s="708"/>
      <c r="O4" s="708"/>
      <c r="P4" s="708"/>
      <c r="Q4" s="708"/>
    </row>
    <row r="5" spans="1:17" ht="20.100000000000001" customHeight="1" x14ac:dyDescent="0.25">
      <c r="E5" s="709" t="s">
        <v>1315</v>
      </c>
      <c r="F5" s="710"/>
      <c r="G5" s="708" t="str">
        <f>IFERROR(VLOOKUP($G4,'Conf.'!$I:$R,8,0),"")</f>
        <v>5151 -  CONSEJO NACIONAL PARA LA NIÑEZ Y LA ADOLESCENCIA</v>
      </c>
      <c r="H5" s="708"/>
      <c r="I5" s="708"/>
      <c r="J5" s="708"/>
      <c r="K5" s="708"/>
      <c r="L5" s="708"/>
      <c r="M5" s="708"/>
      <c r="N5" s="708"/>
      <c r="O5" s="708"/>
      <c r="P5" s="708"/>
      <c r="Q5" s="708"/>
    </row>
    <row r="6" spans="1:17" ht="20.100000000000001" customHeight="1" x14ac:dyDescent="0.25">
      <c r="E6" s="709" t="s">
        <v>1316</v>
      </c>
      <c r="F6" s="710"/>
      <c r="G6" s="708" t="str">
        <f>IFERROR(VLOOKUP($G4,'Conf.'!$I:$R,9,0),"")</f>
        <v>01 -  CONSEJO NACIONAL PARA LA NIÑEZ Y LA ADOLESCENCIA</v>
      </c>
      <c r="H6" s="708"/>
      <c r="I6" s="708"/>
      <c r="J6" s="708"/>
      <c r="K6" s="708"/>
      <c r="L6" s="708"/>
      <c r="M6" s="708"/>
      <c r="N6" s="708"/>
      <c r="O6" s="708"/>
      <c r="P6" s="708"/>
      <c r="Q6" s="708"/>
    </row>
    <row r="7" spans="1:17" ht="20.100000000000001" customHeight="1" x14ac:dyDescent="0.25">
      <c r="E7" s="709" t="s">
        <v>543</v>
      </c>
      <c r="F7" s="710"/>
      <c r="G7" s="708" t="str">
        <f>IFERROR(VLOOKUP($G4,'Conf.'!$I:$R,10,0),"")</f>
        <v>0001 -  CONSEJO NACIONAL PARA LA NIÑEZ Y LA ADOLESCENCIA</v>
      </c>
      <c r="H7" s="708"/>
      <c r="I7" s="708"/>
      <c r="J7" s="708"/>
      <c r="K7" s="708"/>
      <c r="L7" s="708"/>
      <c r="M7" s="708"/>
      <c r="N7" s="708"/>
      <c r="O7" s="708"/>
      <c r="P7" s="708"/>
      <c r="Q7" s="708"/>
    </row>
    <row r="8" spans="1:17" ht="20.100000000000001" customHeight="1" x14ac:dyDescent="0.25">
      <c r="E8" s="24"/>
      <c r="F8" s="24"/>
      <c r="G8" s="24"/>
      <c r="H8" s="24"/>
      <c r="I8" s="24"/>
      <c r="J8" s="24"/>
      <c r="K8" s="24"/>
      <c r="L8" s="24"/>
      <c r="M8" s="24"/>
      <c r="N8" s="24"/>
      <c r="O8" s="24"/>
      <c r="P8" s="24"/>
      <c r="Q8" s="24"/>
    </row>
    <row r="9" spans="1:17" s="12" customFormat="1" ht="15" x14ac:dyDescent="0.25">
      <c r="A9" s="695" t="s">
        <v>1317</v>
      </c>
      <c r="B9" s="695" t="s">
        <v>895</v>
      </c>
      <c r="C9" s="695" t="s">
        <v>1318</v>
      </c>
      <c r="D9" s="695" t="s">
        <v>1319</v>
      </c>
      <c r="E9" s="703" t="s">
        <v>1317</v>
      </c>
      <c r="F9" s="703"/>
      <c r="G9" s="703" t="s">
        <v>895</v>
      </c>
      <c r="H9" s="703"/>
      <c r="I9" s="703" t="s">
        <v>1318</v>
      </c>
      <c r="J9" s="703"/>
      <c r="K9" s="703" t="s">
        <v>1319</v>
      </c>
      <c r="L9" s="703"/>
      <c r="M9" s="701" t="s">
        <v>39</v>
      </c>
      <c r="N9" s="701" t="s">
        <v>1320</v>
      </c>
      <c r="O9" s="701" t="s">
        <v>1321</v>
      </c>
      <c r="P9" s="701" t="s">
        <v>1322</v>
      </c>
      <c r="Q9" s="701" t="s">
        <v>4</v>
      </c>
    </row>
    <row r="10" spans="1:17" s="12" customFormat="1" ht="15" x14ac:dyDescent="0.25">
      <c r="A10" s="695"/>
      <c r="B10" s="695"/>
      <c r="C10" s="695"/>
      <c r="D10" s="695"/>
      <c r="E10" s="50" t="s">
        <v>1323</v>
      </c>
      <c r="F10" s="50" t="s">
        <v>1324</v>
      </c>
      <c r="G10" s="50" t="s">
        <v>1323</v>
      </c>
      <c r="H10" s="50" t="s">
        <v>1324</v>
      </c>
      <c r="I10" s="50" t="s">
        <v>1323</v>
      </c>
      <c r="J10" s="50" t="s">
        <v>1324</v>
      </c>
      <c r="K10" s="50" t="s">
        <v>1323</v>
      </c>
      <c r="L10" s="50" t="s">
        <v>1324</v>
      </c>
      <c r="M10" s="702"/>
      <c r="N10" s="702"/>
      <c r="O10" s="702"/>
      <c r="P10" s="702"/>
      <c r="Q10" s="702"/>
    </row>
    <row r="11" spans="1:17" s="29" customFormat="1" ht="30" x14ac:dyDescent="0.25">
      <c r="A11" s="168" t="str">
        <f>+E11&amp;F11</f>
        <v>45 - Prevención y atención del embarazo adolescente y las uniones tempranas</v>
      </c>
      <c r="B11" s="168" t="str">
        <f>+G11&amp;H11</f>
        <v/>
      </c>
      <c r="C11" s="168" t="str">
        <f>+I11&amp;J11</f>
        <v/>
      </c>
      <c r="D11" s="168" t="str">
        <f>+K11&amp;L11</f>
        <v/>
      </c>
      <c r="E11" s="4" t="s">
        <v>1325</v>
      </c>
      <c r="F11" s="4" t="s">
        <v>1326</v>
      </c>
      <c r="G11" s="4"/>
      <c r="H11" s="4"/>
      <c r="I11" s="4"/>
      <c r="J11" s="4"/>
      <c r="K11" s="4"/>
      <c r="L11" s="4"/>
      <c r="M11" s="4"/>
      <c r="N11" s="4"/>
      <c r="O11" s="4"/>
      <c r="P11" s="4"/>
      <c r="Q11" s="4"/>
    </row>
    <row r="12" spans="1:17" s="29" customFormat="1" ht="15" x14ac:dyDescent="0.25">
      <c r="A12" s="168" t="str">
        <f t="shared" ref="A12:A40" si="0">+E12&amp;F12</f>
        <v/>
      </c>
      <c r="B12" s="168" t="str">
        <f t="shared" ref="B12:B40" si="1">+G12&amp;H12</f>
        <v>01 - Acciones comunes P45</v>
      </c>
      <c r="C12" s="168" t="str">
        <f t="shared" ref="C12:C40" si="2">+I12&amp;J12</f>
        <v/>
      </c>
      <c r="D12" s="168" t="str">
        <f t="shared" ref="D12:D40" si="3">+K12&amp;L12</f>
        <v/>
      </c>
      <c r="E12" s="4"/>
      <c r="F12" s="4"/>
      <c r="G12" s="4" t="s">
        <v>1327</v>
      </c>
      <c r="H12" s="4" t="s">
        <v>947</v>
      </c>
      <c r="I12" s="4"/>
      <c r="J12" s="4"/>
      <c r="K12" s="4"/>
      <c r="L12" s="4"/>
      <c r="M12" s="4"/>
      <c r="N12" s="4"/>
      <c r="O12" s="4"/>
      <c r="P12" s="4"/>
      <c r="Q12" s="4"/>
    </row>
    <row r="13" spans="1:17" s="29" customFormat="1" ht="15" x14ac:dyDescent="0.25">
      <c r="A13" s="168" t="str">
        <f t="shared" si="0"/>
        <v/>
      </c>
      <c r="B13" s="168" t="str">
        <f t="shared" si="1"/>
        <v/>
      </c>
      <c r="C13" s="168" t="str">
        <f t="shared" si="2"/>
        <v>00 - N/A</v>
      </c>
      <c r="D13" s="168" t="str">
        <f t="shared" si="3"/>
        <v/>
      </c>
      <c r="E13" s="4"/>
      <c r="F13" s="4"/>
      <c r="G13" s="4"/>
      <c r="H13" s="4"/>
      <c r="I13" s="4" t="s">
        <v>1328</v>
      </c>
      <c r="J13" s="4" t="s">
        <v>1329</v>
      </c>
      <c r="K13" s="4"/>
      <c r="L13" s="4"/>
      <c r="M13" s="4"/>
      <c r="N13" s="4"/>
      <c r="O13" s="4"/>
      <c r="P13" s="4"/>
      <c r="Q13" s="4"/>
    </row>
    <row r="14" spans="1:17" s="29" customFormat="1" ht="30" x14ac:dyDescent="0.25">
      <c r="A14" s="168" t="str">
        <f t="shared" si="0"/>
        <v/>
      </c>
      <c r="B14" s="168" t="str">
        <f t="shared" si="1"/>
        <v/>
      </c>
      <c r="C14" s="168" t="str">
        <f t="shared" si="2"/>
        <v/>
      </c>
      <c r="D14" s="168" t="str">
        <f t="shared" si="3"/>
        <v>0001 - Seguimiento, monitoreo y evaluación intersectorial</v>
      </c>
      <c r="E14" s="4"/>
      <c r="F14" s="4"/>
      <c r="G14" s="4"/>
      <c r="H14" s="4"/>
      <c r="I14" s="4"/>
      <c r="J14" s="4"/>
      <c r="K14" s="4" t="s">
        <v>1330</v>
      </c>
      <c r="L14" s="4" t="s">
        <v>1331</v>
      </c>
      <c r="M14" s="4"/>
      <c r="N14" s="4" t="s">
        <v>1332</v>
      </c>
      <c r="O14" s="4" t="s">
        <v>1333</v>
      </c>
      <c r="P14" s="4" t="s">
        <v>1334</v>
      </c>
      <c r="Q14" s="235" t="s">
        <v>1335</v>
      </c>
    </row>
    <row r="15" spans="1:17" s="29" customFormat="1" ht="105" x14ac:dyDescent="0.25">
      <c r="A15" s="168" t="str">
        <f t="shared" si="0"/>
        <v/>
      </c>
      <c r="B15" s="168" t="str">
        <f t="shared" si="1"/>
        <v/>
      </c>
      <c r="C15" s="168" t="str">
        <f t="shared" si="2"/>
        <v/>
      </c>
      <c r="D15" s="168" t="str">
        <f t="shared" si="3"/>
        <v>0002 - Coordinación y articulación de los actores gubernamentales y no gubernamentales vinculados a la implementación de acciones para prevención y atención del embarazo en adolescentes y/o uniones tempranas</v>
      </c>
      <c r="E15" s="4"/>
      <c r="F15" s="4"/>
      <c r="G15" s="4"/>
      <c r="H15" s="4"/>
      <c r="I15" s="4"/>
      <c r="J15" s="4"/>
      <c r="K15" s="4" t="s">
        <v>1336</v>
      </c>
      <c r="L15" s="4" t="s">
        <v>1337</v>
      </c>
      <c r="M15" s="4"/>
      <c r="N15" s="4" t="s">
        <v>1332</v>
      </c>
      <c r="O15" s="4" t="s">
        <v>1333</v>
      </c>
      <c r="P15" s="4" t="s">
        <v>1334</v>
      </c>
      <c r="Q15" s="235" t="s">
        <v>1335</v>
      </c>
    </row>
    <row r="16" spans="1:17" s="29" customFormat="1" ht="120" x14ac:dyDescent="0.25">
      <c r="A16" s="168" t="str">
        <f t="shared" si="0"/>
        <v/>
      </c>
      <c r="B16" s="168" t="str">
        <f t="shared" si="1"/>
        <v/>
      </c>
      <c r="C16" s="168" t="str">
        <f t="shared" si="2"/>
        <v/>
      </c>
      <c r="D16" s="168" t="str">
        <f t="shared" si="3"/>
        <v>0003 - Fortalecimiento del Sistema de Protección y mecanismos de gobernanza en espacios territoriales para la articulación intersectorial de la prevención, atención y respuesta a casos de vulneración de derechos vinculados a uniones tempranas y embarazo en adolescentes</v>
      </c>
      <c r="E16" s="4"/>
      <c r="F16" s="4"/>
      <c r="G16" s="4"/>
      <c r="H16" s="4"/>
      <c r="I16" s="4"/>
      <c r="J16" s="4"/>
      <c r="K16" s="4" t="s">
        <v>1338</v>
      </c>
      <c r="L16" s="4" t="s">
        <v>1339</v>
      </c>
      <c r="M16" s="4"/>
      <c r="N16" s="4" t="s">
        <v>1340</v>
      </c>
      <c r="O16" s="4" t="s">
        <v>1333</v>
      </c>
      <c r="P16" s="4" t="s">
        <v>1341</v>
      </c>
      <c r="Q16" s="235" t="s">
        <v>1335</v>
      </c>
    </row>
    <row r="17" spans="1:17" s="29" customFormat="1" ht="75" x14ac:dyDescent="0.25">
      <c r="A17" s="168" t="str">
        <f t="shared" si="0"/>
        <v/>
      </c>
      <c r="B17" s="168" t="str">
        <f t="shared" si="1"/>
        <v/>
      </c>
      <c r="C17" s="168" t="str">
        <f t="shared" si="2"/>
        <v/>
      </c>
      <c r="D17" s="168" t="str">
        <f t="shared" si="3"/>
        <v>0004 - Diseño e implementación de campaña comunicacional a través de medios masivos y redes sociales para promoción y difusión de la política de prevención y atención</v>
      </c>
      <c r="E17" s="4"/>
      <c r="F17" s="4"/>
      <c r="G17" s="4"/>
      <c r="H17" s="4"/>
      <c r="I17" s="4"/>
      <c r="J17" s="4"/>
      <c r="K17" s="4" t="s">
        <v>1342</v>
      </c>
      <c r="L17" s="103" t="s">
        <v>1343</v>
      </c>
      <c r="M17" s="4"/>
      <c r="N17" s="4" t="s">
        <v>1340</v>
      </c>
      <c r="O17" s="4" t="s">
        <v>1333</v>
      </c>
      <c r="P17" s="4" t="s">
        <v>1344</v>
      </c>
      <c r="Q17" s="235" t="s">
        <v>1335</v>
      </c>
    </row>
    <row r="18" spans="1:17" s="29" customFormat="1" ht="75" x14ac:dyDescent="0.25">
      <c r="A18" s="168" t="str">
        <f t="shared" si="0"/>
        <v/>
      </c>
      <c r="B18" s="168" t="str">
        <f t="shared" si="1"/>
        <v>08 - Niños, niñas y adolescentes incorporados a programas y actividades de animación sociocultural y participación para el desarrollo de habilidades sociales, construcción de ciudadanía y proyectos de vida alternativos</v>
      </c>
      <c r="C18" s="168" t="str">
        <f t="shared" si="2"/>
        <v/>
      </c>
      <c r="D18" s="168" t="str">
        <f t="shared" si="3"/>
        <v/>
      </c>
      <c r="E18" s="522"/>
      <c r="F18" s="522"/>
      <c r="G18" s="522" t="s">
        <v>1345</v>
      </c>
      <c r="H18" s="522" t="s">
        <v>924</v>
      </c>
      <c r="I18" s="522"/>
      <c r="J18" s="522"/>
      <c r="K18" s="522"/>
      <c r="L18" s="522"/>
      <c r="M18" s="4" t="s">
        <v>930</v>
      </c>
      <c r="N18" s="522"/>
      <c r="O18" s="522"/>
      <c r="P18" s="522"/>
      <c r="Q18" s="700" t="s">
        <v>1346</v>
      </c>
    </row>
    <row r="19" spans="1:17" s="29" customFormat="1" ht="75" x14ac:dyDescent="0.25">
      <c r="A19" s="168" t="str">
        <f t="shared" si="0"/>
        <v/>
      </c>
      <c r="B19" s="168" t="str">
        <f t="shared" si="1"/>
        <v/>
      </c>
      <c r="C19" s="168" t="str">
        <f t="shared" si="2"/>
        <v/>
      </c>
      <c r="D19" s="168" t="str">
        <f t="shared" si="3"/>
        <v/>
      </c>
      <c r="E19" s="522"/>
      <c r="F19" s="522"/>
      <c r="G19" s="522"/>
      <c r="H19" s="522"/>
      <c r="I19" s="522"/>
      <c r="J19" s="522"/>
      <c r="K19" s="522"/>
      <c r="L19" s="522"/>
      <c r="M19" s="4" t="s">
        <v>925</v>
      </c>
      <c r="N19" s="522"/>
      <c r="O19" s="522"/>
      <c r="P19" s="522"/>
      <c r="Q19" s="700"/>
    </row>
    <row r="20" spans="1:17" s="29" customFormat="1" ht="15" x14ac:dyDescent="0.25">
      <c r="A20" s="168" t="str">
        <f t="shared" si="0"/>
        <v/>
      </c>
      <c r="B20" s="168" t="str">
        <f t="shared" si="1"/>
        <v/>
      </c>
      <c r="C20" s="168" t="str">
        <f t="shared" si="2"/>
        <v>00 - N/A</v>
      </c>
      <c r="D20" s="168" t="str">
        <f t="shared" si="3"/>
        <v/>
      </c>
      <c r="E20" s="4"/>
      <c r="F20" s="4"/>
      <c r="G20" s="4"/>
      <c r="H20" s="4"/>
      <c r="I20" s="4" t="s">
        <v>1328</v>
      </c>
      <c r="J20" s="4" t="s">
        <v>1329</v>
      </c>
      <c r="K20" s="4"/>
      <c r="L20" s="4"/>
      <c r="M20" s="4"/>
      <c r="N20" s="4"/>
      <c r="O20" s="4"/>
      <c r="P20" s="4"/>
      <c r="Q20" s="4"/>
    </row>
    <row r="21" spans="1:17" s="29" customFormat="1" ht="60" x14ac:dyDescent="0.25">
      <c r="A21" s="168" t="str">
        <f t="shared" si="0"/>
        <v/>
      </c>
      <c r="B21" s="168" t="str">
        <f t="shared" si="1"/>
        <v/>
      </c>
      <c r="C21" s="168" t="str">
        <f t="shared" si="2"/>
        <v/>
      </c>
      <c r="D21" s="168" t="str">
        <f t="shared" si="3"/>
        <v>0003 - Desarrollo de talleres de animación sociocultural como parte del programa de sensibilización con NNA</v>
      </c>
      <c r="E21" s="4"/>
      <c r="F21" s="4"/>
      <c r="G21" s="4"/>
      <c r="H21" s="4"/>
      <c r="I21" s="4"/>
      <c r="J21" s="4"/>
      <c r="K21" s="4" t="s">
        <v>1338</v>
      </c>
      <c r="L21" s="4" t="s">
        <v>1347</v>
      </c>
      <c r="M21" s="4"/>
      <c r="N21" s="4" t="s">
        <v>1332</v>
      </c>
      <c r="O21" s="4" t="s">
        <v>1333</v>
      </c>
      <c r="P21" s="4" t="s">
        <v>1348</v>
      </c>
      <c r="Q21" s="4"/>
    </row>
    <row r="22" spans="1:17" ht="60" x14ac:dyDescent="0.25">
      <c r="A22" s="168" t="str">
        <f t="shared" si="0"/>
        <v/>
      </c>
      <c r="B22" s="168" t="str">
        <f t="shared" si="1"/>
        <v/>
      </c>
      <c r="C22" s="168" t="str">
        <f t="shared" si="2"/>
        <v/>
      </c>
      <c r="D22" s="168" t="str">
        <f t="shared" si="3"/>
        <v>0004 - Implementación de la Estrategia de Participación y Construcción de Ciudadanía de NNA</v>
      </c>
      <c r="E22" s="4"/>
      <c r="F22" s="4"/>
      <c r="G22" s="4"/>
      <c r="H22" s="4"/>
      <c r="I22" s="4"/>
      <c r="J22" s="4"/>
      <c r="K22" s="4" t="s">
        <v>1342</v>
      </c>
      <c r="L22" s="4" t="s">
        <v>1349</v>
      </c>
      <c r="M22" s="4"/>
      <c r="N22" s="4" t="s">
        <v>1332</v>
      </c>
      <c r="O22" s="4" t="s">
        <v>1333</v>
      </c>
      <c r="P22" s="4" t="s">
        <v>1348</v>
      </c>
      <c r="Q22" s="4"/>
    </row>
    <row r="23" spans="1:17" s="29" customFormat="1" ht="75" x14ac:dyDescent="0.25">
      <c r="A23" s="168" t="str">
        <f t="shared" si="0"/>
        <v/>
      </c>
      <c r="B23" s="168" t="str">
        <f t="shared" si="1"/>
        <v>09 - Padres, madres, tutores, líderes comunitarios y actores clave reciben sensibilización, capacitación y acompañamiento en crianza positiva, habilidades parentales y creación de entornos protectores de los derechos de los NNA</v>
      </c>
      <c r="C23" s="168" t="str">
        <f t="shared" si="2"/>
        <v/>
      </c>
      <c r="D23" s="168" t="str">
        <f t="shared" si="3"/>
        <v/>
      </c>
      <c r="E23" s="522"/>
      <c r="F23" s="522"/>
      <c r="G23" s="522" t="s">
        <v>1350</v>
      </c>
      <c r="H23" s="522" t="s">
        <v>935</v>
      </c>
      <c r="I23" s="522"/>
      <c r="J23" s="522"/>
      <c r="K23" s="522"/>
      <c r="L23" s="522"/>
      <c r="M23" s="4" t="s">
        <v>944</v>
      </c>
      <c r="N23" s="522"/>
      <c r="O23" s="522"/>
      <c r="P23" s="522"/>
      <c r="Q23" s="700" t="s">
        <v>1346</v>
      </c>
    </row>
    <row r="24" spans="1:17" s="29" customFormat="1" ht="75" x14ac:dyDescent="0.25">
      <c r="A24" s="168" t="str">
        <f t="shared" si="0"/>
        <v/>
      </c>
      <c r="B24" s="168" t="str">
        <f t="shared" si="1"/>
        <v/>
      </c>
      <c r="C24" s="168" t="str">
        <f t="shared" si="2"/>
        <v/>
      </c>
      <c r="D24" s="168" t="str">
        <f t="shared" si="3"/>
        <v/>
      </c>
      <c r="E24" s="522"/>
      <c r="F24" s="522"/>
      <c r="G24" s="522"/>
      <c r="H24" s="522"/>
      <c r="I24" s="522"/>
      <c r="J24" s="522"/>
      <c r="K24" s="522"/>
      <c r="L24" s="522"/>
      <c r="M24" s="4" t="s">
        <v>936</v>
      </c>
      <c r="N24" s="522"/>
      <c r="O24" s="522"/>
      <c r="P24" s="522"/>
      <c r="Q24" s="700"/>
    </row>
    <row r="25" spans="1:17" ht="15" x14ac:dyDescent="0.25">
      <c r="A25" s="168" t="str">
        <f t="shared" si="0"/>
        <v/>
      </c>
      <c r="B25" s="168" t="str">
        <f t="shared" si="1"/>
        <v/>
      </c>
      <c r="C25" s="168" t="str">
        <f t="shared" si="2"/>
        <v>00 - N/A</v>
      </c>
      <c r="D25" s="168" t="str">
        <f t="shared" si="3"/>
        <v/>
      </c>
      <c r="E25" s="4"/>
      <c r="F25" s="4"/>
      <c r="G25" s="4"/>
      <c r="H25" s="4"/>
      <c r="I25" s="4" t="s">
        <v>1328</v>
      </c>
      <c r="J25" s="4" t="s">
        <v>1329</v>
      </c>
      <c r="K25" s="4"/>
      <c r="L25" s="4"/>
      <c r="M25" s="4"/>
      <c r="N25" s="4"/>
      <c r="O25" s="4"/>
      <c r="P25" s="4"/>
      <c r="Q25" s="4"/>
    </row>
    <row r="26" spans="1:17" ht="60" x14ac:dyDescent="0.25">
      <c r="A26" s="168" t="str">
        <f t="shared" si="0"/>
        <v/>
      </c>
      <c r="B26" s="168" t="str">
        <f t="shared" si="1"/>
        <v/>
      </c>
      <c r="C26" s="168" t="str">
        <f t="shared" si="2"/>
        <v/>
      </c>
      <c r="D26" s="168" t="str">
        <f t="shared" si="3"/>
        <v>0003 - Implementación del Programa de sensibilización en Crianza Positiva</v>
      </c>
      <c r="E26" s="4"/>
      <c r="F26" s="4"/>
      <c r="G26" s="4"/>
      <c r="H26" s="4"/>
      <c r="I26" s="4"/>
      <c r="J26" s="4"/>
      <c r="K26" s="4" t="s">
        <v>1338</v>
      </c>
      <c r="L26" s="4" t="s">
        <v>1351</v>
      </c>
      <c r="M26" s="4"/>
      <c r="N26" s="4" t="s">
        <v>1332</v>
      </c>
      <c r="O26" s="4" t="s">
        <v>1333</v>
      </c>
      <c r="P26" s="4" t="s">
        <v>1348</v>
      </c>
      <c r="Q26" s="4"/>
    </row>
    <row r="27" spans="1:17" ht="60" x14ac:dyDescent="0.25">
      <c r="A27" s="168" t="str">
        <f t="shared" si="0"/>
        <v/>
      </c>
      <c r="B27" s="168" t="str">
        <f t="shared" si="1"/>
        <v/>
      </c>
      <c r="C27" s="168" t="str">
        <f t="shared" si="2"/>
        <v/>
      </c>
      <c r="D27" s="168" t="str">
        <f t="shared" si="3"/>
        <v>0004 - Implementación de la Estrategia de Educación Sexual Integral en Contextos Comunitarios (ESI-C), Módulo Familias</v>
      </c>
      <c r="E27" s="4"/>
      <c r="F27" s="4"/>
      <c r="G27" s="4"/>
      <c r="H27" s="4"/>
      <c r="I27" s="4"/>
      <c r="J27" s="4"/>
      <c r="K27" s="4" t="s">
        <v>1342</v>
      </c>
      <c r="L27" s="4" t="s">
        <v>1352</v>
      </c>
      <c r="M27" s="4"/>
      <c r="N27" s="4" t="s">
        <v>1332</v>
      </c>
      <c r="O27" s="4" t="s">
        <v>1333</v>
      </c>
      <c r="P27" s="4" t="s">
        <v>1348</v>
      </c>
      <c r="Q27" s="4"/>
    </row>
    <row r="28" spans="1:17" s="29" customFormat="1" ht="60" x14ac:dyDescent="0.25">
      <c r="A28" s="168" t="str">
        <f t="shared" ref="A28:A33" si="4">+E28&amp;F28</f>
        <v/>
      </c>
      <c r="B28" s="168" t="str">
        <f t="shared" ref="B28:B33" si="5">+G28&amp;H28</f>
        <v>10 - Niños, niñas y adolescentes participan de programas de formación y sensibilización en educación sexual integral (ESI)</v>
      </c>
      <c r="C28" s="168" t="str">
        <f t="shared" ref="C28:C33" si="6">+I28&amp;J28</f>
        <v/>
      </c>
      <c r="D28" s="168" t="str">
        <f t="shared" ref="D28:D33" si="7">+K28&amp;L28</f>
        <v/>
      </c>
      <c r="E28" s="522"/>
      <c r="F28" s="522"/>
      <c r="G28" s="522" t="s">
        <v>1353</v>
      </c>
      <c r="H28" s="522" t="s">
        <v>907</v>
      </c>
      <c r="I28" s="522"/>
      <c r="J28" s="522"/>
      <c r="K28" s="533"/>
      <c r="L28" s="533"/>
      <c r="M28" s="4" t="s">
        <v>920</v>
      </c>
      <c r="N28" s="522"/>
      <c r="O28" s="522"/>
      <c r="P28" s="522"/>
      <c r="Q28" s="700" t="s">
        <v>1354</v>
      </c>
    </row>
    <row r="29" spans="1:17" s="29" customFormat="1" ht="60" x14ac:dyDescent="0.25">
      <c r="A29" s="168" t="str">
        <f t="shared" si="4"/>
        <v/>
      </c>
      <c r="B29" s="168" t="str">
        <f t="shared" si="5"/>
        <v/>
      </c>
      <c r="C29" s="168" t="str">
        <f t="shared" si="6"/>
        <v/>
      </c>
      <c r="D29" s="168" t="str">
        <f t="shared" si="7"/>
        <v/>
      </c>
      <c r="E29" s="522"/>
      <c r="F29" s="522"/>
      <c r="G29" s="522"/>
      <c r="H29" s="522"/>
      <c r="I29" s="522"/>
      <c r="J29" s="522"/>
      <c r="K29" s="534"/>
      <c r="L29" s="534"/>
      <c r="M29" s="4" t="s">
        <v>908</v>
      </c>
      <c r="N29" s="522"/>
      <c r="O29" s="522"/>
      <c r="P29" s="522"/>
      <c r="Q29" s="700"/>
    </row>
    <row r="30" spans="1:17" s="29" customFormat="1" ht="15" x14ac:dyDescent="0.25">
      <c r="A30" s="168" t="str">
        <f t="shared" si="4"/>
        <v/>
      </c>
      <c r="B30" s="168" t="str">
        <f t="shared" si="5"/>
        <v/>
      </c>
      <c r="C30" s="168" t="str">
        <f t="shared" si="6"/>
        <v>00 - N/A</v>
      </c>
      <c r="D30" s="168" t="str">
        <f t="shared" si="7"/>
        <v/>
      </c>
      <c r="E30" s="4"/>
      <c r="F30" s="4"/>
      <c r="G30" s="4"/>
      <c r="H30" s="4"/>
      <c r="I30" s="4" t="s">
        <v>1328</v>
      </c>
      <c r="J30" s="4" t="s">
        <v>1329</v>
      </c>
      <c r="K30" s="4"/>
      <c r="L30" s="4"/>
      <c r="M30" s="4"/>
      <c r="N30" s="4"/>
      <c r="O30" s="4"/>
      <c r="P30" s="4"/>
      <c r="Q30" s="4"/>
    </row>
    <row r="31" spans="1:17" s="29" customFormat="1" ht="195" x14ac:dyDescent="0.25">
      <c r="A31" s="168" t="str">
        <f t="shared" si="4"/>
        <v/>
      </c>
      <c r="B31" s="168" t="str">
        <f t="shared" si="5"/>
        <v/>
      </c>
      <c r="C31" s="168" t="str">
        <f t="shared" si="6"/>
        <v/>
      </c>
      <c r="D31" s="168" t="str">
        <f t="shared" si="7"/>
        <v>0001 - Implementación del programa de sensibilización en habilidades para la vida y educación sexual integral para NNA en contextos comunitarios</v>
      </c>
      <c r="E31" s="4"/>
      <c r="F31" s="4"/>
      <c r="G31" s="4"/>
      <c r="H31" s="4"/>
      <c r="I31" s="4"/>
      <c r="J31" s="4"/>
      <c r="K31" s="4" t="s">
        <v>1330</v>
      </c>
      <c r="L31" s="4" t="s">
        <v>1355</v>
      </c>
      <c r="M31" s="4"/>
      <c r="N31" s="4" t="s">
        <v>1340</v>
      </c>
      <c r="O31" s="4" t="s">
        <v>1333</v>
      </c>
      <c r="P31" s="4" t="s">
        <v>1348</v>
      </c>
      <c r="Q31" s="4" t="s">
        <v>1356</v>
      </c>
    </row>
    <row r="32" spans="1:17" s="29" customFormat="1" ht="60" x14ac:dyDescent="0.25">
      <c r="A32" s="168" t="str">
        <f t="shared" si="4"/>
        <v/>
      </c>
      <c r="B32" s="168" t="str">
        <f t="shared" si="5"/>
        <v/>
      </c>
      <c r="C32" s="168" t="str">
        <f t="shared" si="6"/>
        <v/>
      </c>
      <c r="D32" s="168" t="str">
        <f t="shared" si="7"/>
        <v>0002 - Implementación de la Estrategia de Educación Sexual Integral en Contextos Comunitarios (ESI-C) con NNA</v>
      </c>
      <c r="E32" s="4"/>
      <c r="F32" s="4"/>
      <c r="G32" s="4"/>
      <c r="H32" s="4"/>
      <c r="I32" s="4"/>
      <c r="J32" s="4"/>
      <c r="K32" s="4" t="s">
        <v>1336</v>
      </c>
      <c r="L32" s="4" t="s">
        <v>1357</v>
      </c>
      <c r="M32" s="4"/>
      <c r="N32" s="4" t="s">
        <v>1340</v>
      </c>
      <c r="O32" s="4" t="s">
        <v>1333</v>
      </c>
      <c r="P32" s="4" t="s">
        <v>1348</v>
      </c>
      <c r="Q32" s="4"/>
    </row>
    <row r="33" spans="1:17" s="29" customFormat="1" ht="60" x14ac:dyDescent="0.25">
      <c r="A33" s="168" t="str">
        <f t="shared" si="4"/>
        <v/>
      </c>
      <c r="B33" s="168" t="str">
        <f t="shared" si="5"/>
        <v/>
      </c>
      <c r="C33" s="168" t="str">
        <f t="shared" si="6"/>
        <v/>
      </c>
      <c r="D33" s="168" t="str">
        <f t="shared" si="7"/>
        <v>0003 - Implementación de la Estrategia Fabricando Sueños: Clubes de Chicas y Chicos</v>
      </c>
      <c r="E33" s="4"/>
      <c r="F33" s="4"/>
      <c r="G33" s="4"/>
      <c r="H33" s="4"/>
      <c r="I33" s="4"/>
      <c r="J33" s="4"/>
      <c r="K33" s="4" t="s">
        <v>1338</v>
      </c>
      <c r="L33" s="4" t="s">
        <v>1358</v>
      </c>
      <c r="M33" s="4"/>
      <c r="N33" s="4" t="s">
        <v>1340</v>
      </c>
      <c r="O33" s="4" t="s">
        <v>1333</v>
      </c>
      <c r="P33" s="4" t="s">
        <v>1348</v>
      </c>
      <c r="Q33" s="4"/>
    </row>
    <row r="34" spans="1:17" ht="15" x14ac:dyDescent="0.25">
      <c r="A34" s="168" t="str">
        <f t="shared" si="0"/>
        <v/>
      </c>
      <c r="B34" s="168" t="str">
        <f t="shared" si="1"/>
        <v/>
      </c>
      <c r="C34" s="168" t="str">
        <f t="shared" si="2"/>
        <v/>
      </c>
      <c r="D34" s="168" t="str">
        <f t="shared" si="3"/>
        <v/>
      </c>
      <c r="E34" s="4"/>
      <c r="F34" s="4"/>
      <c r="G34" s="4"/>
      <c r="H34" s="4"/>
      <c r="I34" s="4"/>
      <c r="J34" s="4"/>
      <c r="K34" s="4"/>
      <c r="L34" s="4"/>
      <c r="M34" s="4"/>
      <c r="N34" s="4"/>
      <c r="O34" s="4"/>
      <c r="P34" s="4"/>
      <c r="Q34" s="4"/>
    </row>
    <row r="35" spans="1:17" ht="15" x14ac:dyDescent="0.25">
      <c r="A35" s="168" t="str">
        <f t="shared" si="0"/>
        <v/>
      </c>
      <c r="B35" s="168" t="str">
        <f t="shared" si="1"/>
        <v/>
      </c>
      <c r="C35" s="168" t="str">
        <f t="shared" si="2"/>
        <v/>
      </c>
      <c r="D35" s="168" t="str">
        <f t="shared" si="3"/>
        <v/>
      </c>
      <c r="E35" s="4"/>
      <c r="F35" s="4"/>
      <c r="G35" s="4"/>
      <c r="H35" s="4"/>
      <c r="I35" s="4"/>
      <c r="J35" s="4"/>
      <c r="K35" s="4"/>
      <c r="L35" s="4"/>
      <c r="M35" s="4"/>
      <c r="N35" s="4"/>
      <c r="O35" s="4"/>
      <c r="P35" s="4"/>
      <c r="Q35" s="4"/>
    </row>
    <row r="36" spans="1:17" ht="15" x14ac:dyDescent="0.25">
      <c r="A36" s="168" t="str">
        <f t="shared" si="0"/>
        <v/>
      </c>
      <c r="B36" s="168" t="str">
        <f t="shared" si="1"/>
        <v/>
      </c>
      <c r="C36" s="168" t="str">
        <f t="shared" si="2"/>
        <v/>
      </c>
      <c r="D36" s="168" t="str">
        <f t="shared" si="3"/>
        <v/>
      </c>
      <c r="E36" s="4"/>
      <c r="F36" s="4"/>
      <c r="G36" s="4"/>
      <c r="H36" s="4"/>
      <c r="I36" s="4"/>
      <c r="J36" s="4"/>
      <c r="K36" s="4"/>
      <c r="L36" s="4"/>
      <c r="M36" s="4"/>
      <c r="N36" s="4"/>
      <c r="O36" s="4"/>
      <c r="P36" s="4"/>
      <c r="Q36" s="4"/>
    </row>
    <row r="37" spans="1:17" ht="15" x14ac:dyDescent="0.25">
      <c r="A37" s="168" t="str">
        <f t="shared" si="0"/>
        <v/>
      </c>
      <c r="B37" s="168" t="str">
        <f t="shared" si="1"/>
        <v/>
      </c>
      <c r="C37" s="168" t="str">
        <f t="shared" si="2"/>
        <v/>
      </c>
      <c r="D37" s="168" t="str">
        <f t="shared" si="3"/>
        <v/>
      </c>
      <c r="E37" s="4"/>
      <c r="F37" s="4"/>
      <c r="G37" s="4"/>
      <c r="H37" s="4"/>
      <c r="I37" s="4"/>
      <c r="J37" s="4"/>
      <c r="K37" s="4"/>
      <c r="L37" s="4"/>
      <c r="M37" s="4"/>
      <c r="N37" s="4"/>
      <c r="O37" s="4"/>
      <c r="P37" s="4"/>
      <c r="Q37" s="4"/>
    </row>
    <row r="38" spans="1:17" ht="15" x14ac:dyDescent="0.25">
      <c r="A38" s="168" t="str">
        <f t="shared" si="0"/>
        <v/>
      </c>
      <c r="B38" s="168" t="str">
        <f t="shared" si="1"/>
        <v/>
      </c>
      <c r="C38" s="168" t="str">
        <f t="shared" si="2"/>
        <v/>
      </c>
      <c r="D38" s="168" t="str">
        <f t="shared" si="3"/>
        <v/>
      </c>
      <c r="E38" s="4"/>
      <c r="F38" s="4"/>
      <c r="G38" s="4"/>
      <c r="H38" s="4"/>
      <c r="I38" s="4"/>
      <c r="J38" s="4"/>
      <c r="K38" s="4"/>
      <c r="L38" s="4"/>
      <c r="M38" s="4"/>
      <c r="N38" s="4"/>
      <c r="O38" s="4"/>
      <c r="P38" s="4"/>
      <c r="Q38" s="4"/>
    </row>
    <row r="39" spans="1:17" ht="15" x14ac:dyDescent="0.25">
      <c r="A39" s="168" t="str">
        <f t="shared" si="0"/>
        <v/>
      </c>
      <c r="B39" s="168" t="str">
        <f t="shared" si="1"/>
        <v/>
      </c>
      <c r="C39" s="168" t="str">
        <f t="shared" si="2"/>
        <v/>
      </c>
      <c r="D39" s="168" t="str">
        <f t="shared" si="3"/>
        <v/>
      </c>
      <c r="E39" s="4"/>
      <c r="F39" s="4"/>
      <c r="G39" s="4"/>
      <c r="H39" s="4"/>
      <c r="I39" s="4"/>
      <c r="J39" s="4"/>
      <c r="K39" s="4"/>
      <c r="L39" s="4"/>
      <c r="M39" s="4"/>
      <c r="N39" s="4"/>
      <c r="O39" s="4"/>
      <c r="P39" s="4"/>
      <c r="Q39" s="4"/>
    </row>
    <row r="40" spans="1:17" ht="15" x14ac:dyDescent="0.25">
      <c r="A40" s="168" t="str">
        <f t="shared" si="0"/>
        <v/>
      </c>
      <c r="B40" s="168" t="str">
        <f t="shared" si="1"/>
        <v/>
      </c>
      <c r="C40" s="168" t="str">
        <f t="shared" si="2"/>
        <v/>
      </c>
      <c r="D40" s="168" t="str">
        <f t="shared" si="3"/>
        <v/>
      </c>
      <c r="E40" s="4"/>
      <c r="F40" s="4"/>
      <c r="G40" s="4"/>
      <c r="H40" s="4"/>
      <c r="I40" s="4"/>
      <c r="J40" s="4"/>
      <c r="K40" s="4"/>
      <c r="L40" s="4"/>
      <c r="M40" s="4"/>
      <c r="N40" s="4"/>
      <c r="O40" s="4"/>
      <c r="P40" s="4"/>
      <c r="Q40" s="4"/>
    </row>
  </sheetData>
  <mergeCells count="60">
    <mergeCell ref="H28:H29"/>
    <mergeCell ref="I28:I29"/>
    <mergeCell ref="J28:J29"/>
    <mergeCell ref="K28:K29"/>
    <mergeCell ref="E28:E29"/>
    <mergeCell ref="F28:F29"/>
    <mergeCell ref="G28:G29"/>
    <mergeCell ref="P9:P10"/>
    <mergeCell ref="M9:M10"/>
    <mergeCell ref="N9:N10"/>
    <mergeCell ref="O9:O10"/>
    <mergeCell ref="L28:L29"/>
    <mergeCell ref="P28:P29"/>
    <mergeCell ref="O28:O29"/>
    <mergeCell ref="N28:N29"/>
    <mergeCell ref="P23:P24"/>
    <mergeCell ref="E7:F7"/>
    <mergeCell ref="A9:A10"/>
    <mergeCell ref="B9:B10"/>
    <mergeCell ref="C9:C10"/>
    <mergeCell ref="D9:D10"/>
    <mergeCell ref="Q28:Q29"/>
    <mergeCell ref="Q9:Q10"/>
    <mergeCell ref="E1:Q1"/>
    <mergeCell ref="G2:Q2"/>
    <mergeCell ref="E9:F9"/>
    <mergeCell ref="G9:H9"/>
    <mergeCell ref="I9:J9"/>
    <mergeCell ref="K9:L9"/>
    <mergeCell ref="E2:F2"/>
    <mergeCell ref="E4:F4"/>
    <mergeCell ref="G4:Q4"/>
    <mergeCell ref="G5:Q5"/>
    <mergeCell ref="G6:Q6"/>
    <mergeCell ref="G7:Q7"/>
    <mergeCell ref="E5:F5"/>
    <mergeCell ref="E6:F6"/>
    <mergeCell ref="E23:E24"/>
    <mergeCell ref="F23:F24"/>
    <mergeCell ref="G23:G24"/>
    <mergeCell ref="H23:H24"/>
    <mergeCell ref="I23:I24"/>
    <mergeCell ref="Q23:Q24"/>
    <mergeCell ref="G18:G19"/>
    <mergeCell ref="H18:H19"/>
    <mergeCell ref="L18:L19"/>
    <mergeCell ref="N18:N19"/>
    <mergeCell ref="O18:O19"/>
    <mergeCell ref="P18:P19"/>
    <mergeCell ref="Q18:Q19"/>
    <mergeCell ref="J23:J24"/>
    <mergeCell ref="K23:K24"/>
    <mergeCell ref="L23:L24"/>
    <mergeCell ref="N23:N24"/>
    <mergeCell ref="O23:O24"/>
    <mergeCell ref="E18:E19"/>
    <mergeCell ref="F18:F19"/>
    <mergeCell ref="I18:I19"/>
    <mergeCell ref="J18:J19"/>
    <mergeCell ref="K18:K19"/>
  </mergeCells>
  <pageMargins left="0.7" right="0.7" top="0.75" bottom="0.75" header="0.3" footer="0.3"/>
  <legacyDrawing r:id="rId1"/>
  <extLst>
    <ext xmlns:x14="http://schemas.microsoft.com/office/spreadsheetml/2009/9/main" uri="{CCE6A557-97BC-4b89-ADB6-D9C93CAAB3DF}">
      <x14:dataValidations xmlns:xm="http://schemas.microsoft.com/office/excel/2006/main" count="9">
        <x14:dataValidation type="list" allowBlank="1" showInputMessage="1" showErrorMessage="1" xr:uid="{C9DC0667-B294-43D3-91AD-67585E5D187E}">
          <x14:formula1>
            <xm:f>'Conf.'!$AU$2:$AU$101</xm:f>
          </x14:formula1>
          <xm:sqref>G22:G23 G18 G25:G40 G11:G17</xm:sqref>
        </x14:dataValidation>
        <x14:dataValidation type="list" allowBlank="1" showInputMessage="1" showErrorMessage="1" xr:uid="{1D782C83-DB89-4EDA-9937-99DFDE19BB68}">
          <x14:formula1>
            <xm:f>'Conf.'!$I$2:$I$1048576</xm:f>
          </x14:formula1>
          <xm:sqref>G4:H4</xm:sqref>
        </x14:dataValidation>
        <x14:dataValidation type="list" allowBlank="1" showInputMessage="1" showErrorMessage="1" xr:uid="{CBE03BAD-A63A-41C9-BAEA-952ECCCF4156}">
          <x14:formula1>
            <xm:f>'Conf.'!$AT$2:$AT$100</xm:f>
          </x14:formula1>
          <xm:sqref>E11:E17 E18:E40</xm:sqref>
        </x14:dataValidation>
        <x14:dataValidation type="list" allowBlank="1" showInputMessage="1" showErrorMessage="1" xr:uid="{077BEA44-D2C8-48B1-AEE8-CE82EDF822E7}">
          <x14:formula1>
            <xm:f>'Conf.'!$AW$2:$AW$10000</xm:f>
          </x14:formula1>
          <xm:sqref>K11:K17 K18:K40</xm:sqref>
        </x14:dataValidation>
        <x14:dataValidation type="list" allowBlank="1" showInputMessage="1" showErrorMessage="1" xr:uid="{4E91892D-C5B6-455B-A5DB-8C85FAB621E0}">
          <x14:formula1>
            <xm:f>'Conf.'!$V$2:$V$1048576</xm:f>
          </x14:formula1>
          <xm:sqref>N11:N17 N18:N40</xm:sqref>
        </x14:dataValidation>
        <x14:dataValidation type="list" allowBlank="1" showInputMessage="1" showErrorMessage="1" xr:uid="{1C430CEC-72EC-47DC-812B-286689B7FCCC}">
          <x14:formula1>
            <xm:f>'Conf.'!$AV$2:$AV$101</xm:f>
          </x14:formula1>
          <xm:sqref>I11:I17 I18:I40</xm:sqref>
        </x14:dataValidation>
        <x14:dataValidation type="list" allowBlank="1" showInputMessage="1" showErrorMessage="1" xr:uid="{322E0A38-0E7A-4564-89E1-F3302993DED8}">
          <x14:formula1>
            <xm:f>'Conf.'!$AC$2:$AC$1048576</xm:f>
          </x14:formula1>
          <xm:sqref>O11:O17 O18:O40</xm:sqref>
        </x14:dataValidation>
        <x14:dataValidation type="list" allowBlank="1" showInputMessage="1" showErrorMessage="1" xr:uid="{DF6420FC-8D84-4A1A-8EE8-3742FA2943D3}">
          <x14:formula1>
            <xm:f>'12. Prod'!$D$5:$D$1048576</xm:f>
          </x14:formula1>
          <xm:sqref>H22:H23 H25:H40 H11:H18</xm:sqref>
        </x14:dataValidation>
        <x14:dataValidation type="list" allowBlank="1" showInputMessage="1" showErrorMessage="1" xr:uid="{078D39DC-AA45-41FC-9F77-F8660AE222D0}">
          <x14:formula1>
            <xm:f>'12. Prod'!$E$5:$E$1048576</xm:f>
          </x14:formula1>
          <xm:sqref>M11:M40</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3285A-0397-439F-9FF4-0421D037F289}">
  <sheetPr>
    <tabColor rgb="FF00B050"/>
  </sheetPr>
  <dimension ref="A1:Q30"/>
  <sheetViews>
    <sheetView showGridLines="0" topLeftCell="E9" zoomScale="80" zoomScaleNormal="80" workbookViewId="0">
      <selection activeCell="E1" sqref="E1:Q1"/>
    </sheetView>
  </sheetViews>
  <sheetFormatPr baseColWidth="10" defaultColWidth="11.42578125" defaultRowHeight="20.100000000000001" customHeight="1" x14ac:dyDescent="0.25"/>
  <cols>
    <col min="1" max="4" width="11.42578125" style="24" hidden="1" customWidth="1"/>
    <col min="5" max="5" width="10.7109375" style="2" customWidth="1"/>
    <col min="6" max="6" width="35.28515625" style="2" customWidth="1"/>
    <col min="7" max="7" width="10.7109375" style="2" customWidth="1"/>
    <col min="8" max="8" width="35.28515625" style="2" customWidth="1"/>
    <col min="9" max="9" width="10.7109375" style="2" customWidth="1"/>
    <col min="10" max="10" width="35.28515625" style="2" customWidth="1"/>
    <col min="11" max="11" width="10.7109375" style="2" customWidth="1"/>
    <col min="12" max="12" width="35.28515625" style="2" customWidth="1"/>
    <col min="13" max="13" width="31.28515625" style="2" customWidth="1"/>
    <col min="14" max="15" width="23.28515625" style="2" customWidth="1"/>
    <col min="16" max="16" width="25.85546875" style="2" customWidth="1"/>
    <col min="17" max="17" width="45" style="2" customWidth="1"/>
    <col min="18" max="16384" width="11.42578125" style="24"/>
  </cols>
  <sheetData>
    <row r="1" spans="1:17" ht="20.100000000000001" customHeight="1" x14ac:dyDescent="0.25">
      <c r="E1" s="518" t="s">
        <v>1311</v>
      </c>
      <c r="F1" s="518"/>
      <c r="G1" s="518"/>
      <c r="H1" s="518"/>
      <c r="I1" s="518"/>
      <c r="J1" s="518"/>
      <c r="K1" s="518"/>
      <c r="L1" s="518"/>
      <c r="M1" s="518"/>
      <c r="N1" s="518"/>
      <c r="O1" s="518"/>
      <c r="P1" s="518"/>
      <c r="Q1" s="518"/>
    </row>
    <row r="2" spans="1:17" ht="87.75" customHeight="1" x14ac:dyDescent="0.25">
      <c r="E2" s="704" t="s">
        <v>184</v>
      </c>
      <c r="F2" s="705"/>
      <c r="G2" s="525" t="s">
        <v>1312</v>
      </c>
      <c r="H2" s="525"/>
      <c r="I2" s="525"/>
      <c r="J2" s="525"/>
      <c r="K2" s="525"/>
      <c r="L2" s="525"/>
      <c r="M2" s="525"/>
      <c r="N2" s="525"/>
      <c r="O2" s="525"/>
      <c r="P2" s="525"/>
      <c r="Q2" s="525"/>
    </row>
    <row r="4" spans="1:17" ht="20.100000000000001" customHeight="1" x14ac:dyDescent="0.25">
      <c r="E4" s="706" t="s">
        <v>1313</v>
      </c>
      <c r="F4" s="707"/>
      <c r="G4" s="708" t="s">
        <v>1359</v>
      </c>
      <c r="H4" s="708"/>
      <c r="I4" s="708"/>
      <c r="J4" s="708"/>
      <c r="K4" s="708"/>
      <c r="L4" s="708"/>
      <c r="M4" s="708"/>
      <c r="N4" s="708"/>
      <c r="O4" s="708"/>
      <c r="P4" s="708"/>
      <c r="Q4" s="708"/>
    </row>
    <row r="5" spans="1:17" ht="20.100000000000001" customHeight="1" x14ac:dyDescent="0.25">
      <c r="E5" s="709" t="s">
        <v>1315</v>
      </c>
      <c r="F5" s="710"/>
      <c r="G5" s="708" t="str">
        <f>IFERROR(VLOOKUP($G4,'Conf.'!$I:$R,8,0),"")</f>
        <v>0201 -  PRESIDENCIA DE LA REPUBLICA</v>
      </c>
      <c r="H5" s="708"/>
      <c r="I5" s="708"/>
      <c r="J5" s="708"/>
      <c r="K5" s="708"/>
      <c r="L5" s="708"/>
      <c r="M5" s="708"/>
      <c r="N5" s="708"/>
      <c r="O5" s="708"/>
      <c r="P5" s="708"/>
      <c r="Q5" s="708"/>
    </row>
    <row r="6" spans="1:17" ht="20.100000000000001" customHeight="1" x14ac:dyDescent="0.25">
      <c r="E6" s="709" t="s">
        <v>1316</v>
      </c>
      <c r="F6" s="710"/>
      <c r="G6" s="708" t="str">
        <f>IFERROR(VLOOKUP($G4,'Conf.'!$I:$R,9,0),"")</f>
        <v>02 -  GABINETE DE LA POLITICA SOCIAL</v>
      </c>
      <c r="H6" s="708"/>
      <c r="I6" s="708"/>
      <c r="J6" s="708"/>
      <c r="K6" s="708"/>
      <c r="L6" s="708"/>
      <c r="M6" s="708"/>
      <c r="N6" s="708"/>
      <c r="O6" s="708"/>
      <c r="P6" s="708"/>
      <c r="Q6" s="708"/>
    </row>
    <row r="7" spans="1:17" ht="20.100000000000001" customHeight="1" x14ac:dyDescent="0.25">
      <c r="E7" s="709" t="s">
        <v>543</v>
      </c>
      <c r="F7" s="710"/>
      <c r="G7" s="708" t="str">
        <f>IFERROR(VLOOKUP($G4,'Conf.'!$I:$R,10,0),"")</f>
        <v>0007 -  PROGRAMA SUPÉRATE</v>
      </c>
      <c r="H7" s="708"/>
      <c r="I7" s="708"/>
      <c r="J7" s="708"/>
      <c r="K7" s="708"/>
      <c r="L7" s="708"/>
      <c r="M7" s="708"/>
      <c r="N7" s="708"/>
      <c r="O7" s="708"/>
      <c r="P7" s="708"/>
      <c r="Q7" s="708"/>
    </row>
    <row r="8" spans="1:17" ht="20.100000000000001" customHeight="1" x14ac:dyDescent="0.25">
      <c r="E8" s="24"/>
      <c r="F8" s="24"/>
      <c r="G8" s="24"/>
      <c r="H8" s="24"/>
      <c r="I8" s="24"/>
      <c r="J8" s="24"/>
      <c r="K8" s="24"/>
      <c r="L8" s="24"/>
      <c r="M8" s="24"/>
      <c r="N8" s="24"/>
      <c r="O8" s="24"/>
      <c r="P8" s="24"/>
      <c r="Q8" s="24"/>
    </row>
    <row r="9" spans="1:17" s="12" customFormat="1" ht="15" x14ac:dyDescent="0.25">
      <c r="A9" s="695" t="s">
        <v>1317</v>
      </c>
      <c r="B9" s="695" t="s">
        <v>895</v>
      </c>
      <c r="C9" s="695" t="s">
        <v>1318</v>
      </c>
      <c r="D9" s="695" t="s">
        <v>1319</v>
      </c>
      <c r="E9" s="703" t="s">
        <v>1317</v>
      </c>
      <c r="F9" s="703"/>
      <c r="G9" s="703" t="s">
        <v>895</v>
      </c>
      <c r="H9" s="703"/>
      <c r="I9" s="703" t="s">
        <v>1318</v>
      </c>
      <c r="J9" s="703"/>
      <c r="K9" s="703" t="s">
        <v>1319</v>
      </c>
      <c r="L9" s="703"/>
      <c r="M9" s="701" t="s">
        <v>39</v>
      </c>
      <c r="N9" s="701" t="s">
        <v>1320</v>
      </c>
      <c r="O9" s="701" t="s">
        <v>1321</v>
      </c>
      <c r="P9" s="701" t="s">
        <v>1322</v>
      </c>
      <c r="Q9" s="701" t="s">
        <v>4</v>
      </c>
    </row>
    <row r="10" spans="1:17" s="12" customFormat="1" ht="15" x14ac:dyDescent="0.25">
      <c r="A10" s="695"/>
      <c r="B10" s="695"/>
      <c r="C10" s="695"/>
      <c r="D10" s="695"/>
      <c r="E10" s="50" t="s">
        <v>1323</v>
      </c>
      <c r="F10" s="50" t="s">
        <v>1324</v>
      </c>
      <c r="G10" s="50" t="s">
        <v>1323</v>
      </c>
      <c r="H10" s="50" t="s">
        <v>1324</v>
      </c>
      <c r="I10" s="50" t="s">
        <v>1323</v>
      </c>
      <c r="J10" s="50" t="s">
        <v>1324</v>
      </c>
      <c r="K10" s="50" t="s">
        <v>1323</v>
      </c>
      <c r="L10" s="50" t="s">
        <v>1324</v>
      </c>
      <c r="M10" s="702"/>
      <c r="N10" s="702"/>
      <c r="O10" s="702"/>
      <c r="P10" s="702"/>
      <c r="Q10" s="702"/>
    </row>
    <row r="11" spans="1:17" ht="30" x14ac:dyDescent="0.25">
      <c r="A11" s="168" t="str">
        <f>+E11&amp;F11</f>
        <v>45 - Prevención y atención del embarazo adolescente y las uniones tempranas</v>
      </c>
      <c r="B11" s="168" t="str">
        <f>+G11&amp;H11</f>
        <v/>
      </c>
      <c r="C11" s="168" t="str">
        <f>+I11&amp;J11</f>
        <v/>
      </c>
      <c r="D11" s="168" t="str">
        <f>+K11&amp;L11</f>
        <v/>
      </c>
      <c r="E11" s="4" t="s">
        <v>1325</v>
      </c>
      <c r="F11" s="4" t="s">
        <v>1326</v>
      </c>
      <c r="G11" s="4"/>
      <c r="H11" s="4"/>
      <c r="I11" s="4"/>
      <c r="J11" s="4"/>
      <c r="K11" s="4"/>
      <c r="L11" s="4"/>
      <c r="M11" s="4"/>
      <c r="N11" s="4"/>
      <c r="O11" s="4"/>
      <c r="P11" s="4"/>
      <c r="Q11" s="4"/>
    </row>
    <row r="12" spans="1:17" s="29" customFormat="1" ht="60" x14ac:dyDescent="0.25">
      <c r="A12" s="168" t="str">
        <f t="shared" ref="A12:A30" si="0">+E12&amp;F12</f>
        <v/>
      </c>
      <c r="B12" s="168" t="str">
        <f t="shared" ref="B12:B30" si="1">+G12&amp;H12</f>
        <v>02 - Niños, niñas y adolescentes participan de programas de formación y sensibilización en educación sexual integral (ESI)</v>
      </c>
      <c r="C12" s="168" t="str">
        <f t="shared" ref="C12:C30" si="2">+I12&amp;J12</f>
        <v/>
      </c>
      <c r="D12" s="168" t="str">
        <f t="shared" ref="D12:D30" si="3">+K12&amp;L12</f>
        <v/>
      </c>
      <c r="E12" s="522"/>
      <c r="F12" s="522"/>
      <c r="G12" s="522" t="s">
        <v>1360</v>
      </c>
      <c r="H12" s="522" t="s">
        <v>907</v>
      </c>
      <c r="I12" s="522"/>
      <c r="J12" s="522"/>
      <c r="K12" s="522"/>
      <c r="L12" s="522"/>
      <c r="M12" s="4" t="s">
        <v>920</v>
      </c>
      <c r="N12" s="522"/>
      <c r="O12" s="522"/>
      <c r="P12" s="522"/>
      <c r="Q12" s="700" t="s">
        <v>1361</v>
      </c>
    </row>
    <row r="13" spans="1:17" s="29" customFormat="1" ht="60" x14ac:dyDescent="0.25">
      <c r="A13" s="168" t="str">
        <f t="shared" si="0"/>
        <v/>
      </c>
      <c r="B13" s="168" t="str">
        <f t="shared" si="1"/>
        <v/>
      </c>
      <c r="C13" s="168" t="str">
        <f t="shared" si="2"/>
        <v/>
      </c>
      <c r="D13" s="168" t="str">
        <f t="shared" si="3"/>
        <v/>
      </c>
      <c r="E13" s="522"/>
      <c r="F13" s="522"/>
      <c r="G13" s="522"/>
      <c r="H13" s="522"/>
      <c r="I13" s="522"/>
      <c r="J13" s="522"/>
      <c r="K13" s="522"/>
      <c r="L13" s="522"/>
      <c r="M13" s="4" t="s">
        <v>908</v>
      </c>
      <c r="N13" s="522"/>
      <c r="O13" s="522"/>
      <c r="P13" s="522"/>
      <c r="Q13" s="700"/>
    </row>
    <row r="14" spans="1:17" ht="15" x14ac:dyDescent="0.25">
      <c r="A14" s="168" t="str">
        <f t="shared" si="0"/>
        <v/>
      </c>
      <c r="B14" s="168" t="str">
        <f t="shared" si="1"/>
        <v/>
      </c>
      <c r="C14" s="168" t="str">
        <f t="shared" si="2"/>
        <v>00 - N/A</v>
      </c>
      <c r="D14" s="168" t="str">
        <f t="shared" si="3"/>
        <v/>
      </c>
      <c r="E14" s="4"/>
      <c r="F14" s="4"/>
      <c r="G14" s="4"/>
      <c r="H14" s="4"/>
      <c r="I14" s="4" t="s">
        <v>1328</v>
      </c>
      <c r="J14" s="4" t="s">
        <v>1329</v>
      </c>
      <c r="K14" s="4"/>
      <c r="L14" s="4"/>
      <c r="M14" s="4"/>
      <c r="N14" s="4"/>
      <c r="O14" s="4"/>
      <c r="P14" s="4"/>
      <c r="Q14" s="4"/>
    </row>
    <row r="15" spans="1:17" ht="90" x14ac:dyDescent="0.25">
      <c r="A15" s="168" t="str">
        <f t="shared" si="0"/>
        <v/>
      </c>
      <c r="B15" s="168" t="str">
        <f t="shared" si="1"/>
        <v/>
      </c>
      <c r="C15" s="168" t="str">
        <f t="shared" si="2"/>
        <v/>
      </c>
      <c r="D15" s="168" t="str">
        <f t="shared" si="3"/>
        <v>0001 - Capacitación, sensibilización y acompañamiento integral a niños, niñas y adolescentes a través de programas de formación y sensibilización en educación sexual integral (ESI)</v>
      </c>
      <c r="E15" s="4"/>
      <c r="F15" s="4"/>
      <c r="G15" s="4"/>
      <c r="H15" s="4"/>
      <c r="I15" s="4"/>
      <c r="J15" s="4"/>
      <c r="K15" s="4" t="s">
        <v>1330</v>
      </c>
      <c r="L15" s="4" t="s">
        <v>1362</v>
      </c>
      <c r="M15" s="4"/>
      <c r="N15" s="4" t="s">
        <v>1340</v>
      </c>
      <c r="O15" s="4" t="s">
        <v>1333</v>
      </c>
      <c r="P15" s="4" t="s">
        <v>172</v>
      </c>
      <c r="Q15" s="4"/>
    </row>
    <row r="16" spans="1:17" s="29" customFormat="1" ht="75" x14ac:dyDescent="0.25">
      <c r="A16" s="168" t="str">
        <f t="shared" si="0"/>
        <v/>
      </c>
      <c r="B16" s="168" t="str">
        <f t="shared" si="1"/>
        <v>03 - Padres, madres, tutores, líderes comunitarios y actores clave reciben sensibilización, capacitación y acompañamiento en crianza positiva, habilidades parentales y creación de entornos protectores de los derechos de los NNA</v>
      </c>
      <c r="C16" s="168" t="str">
        <f t="shared" si="2"/>
        <v/>
      </c>
      <c r="D16" s="168" t="str">
        <f t="shared" si="3"/>
        <v/>
      </c>
      <c r="E16" s="522"/>
      <c r="F16" s="522"/>
      <c r="G16" s="522" t="s">
        <v>1363</v>
      </c>
      <c r="H16" s="522" t="s">
        <v>935</v>
      </c>
      <c r="I16" s="522"/>
      <c r="J16" s="522"/>
      <c r="K16" s="522"/>
      <c r="L16" s="522"/>
      <c r="M16" s="4" t="s">
        <v>944</v>
      </c>
      <c r="N16" s="522"/>
      <c r="O16" s="522"/>
      <c r="P16" s="522"/>
      <c r="Q16" s="700" t="s">
        <v>1364</v>
      </c>
    </row>
    <row r="17" spans="1:17" s="29" customFormat="1" ht="75" x14ac:dyDescent="0.25">
      <c r="A17" s="168" t="str">
        <f t="shared" si="0"/>
        <v/>
      </c>
      <c r="B17" s="168" t="str">
        <f t="shared" si="1"/>
        <v/>
      </c>
      <c r="C17" s="168" t="str">
        <f t="shared" si="2"/>
        <v/>
      </c>
      <c r="D17" s="168" t="str">
        <f t="shared" si="3"/>
        <v/>
      </c>
      <c r="E17" s="522"/>
      <c r="F17" s="522"/>
      <c r="G17" s="522"/>
      <c r="H17" s="522"/>
      <c r="I17" s="522"/>
      <c r="J17" s="522"/>
      <c r="K17" s="522"/>
      <c r="L17" s="522"/>
      <c r="M17" s="4" t="s">
        <v>936</v>
      </c>
      <c r="N17" s="522"/>
      <c r="O17" s="522"/>
      <c r="P17" s="522"/>
      <c r="Q17" s="700"/>
    </row>
    <row r="18" spans="1:17" ht="15" x14ac:dyDescent="0.25">
      <c r="A18" s="168" t="str">
        <f t="shared" si="0"/>
        <v/>
      </c>
      <c r="B18" s="168" t="str">
        <f t="shared" si="1"/>
        <v/>
      </c>
      <c r="C18" s="168" t="str">
        <f t="shared" si="2"/>
        <v>00 - N/A</v>
      </c>
      <c r="D18" s="168" t="str">
        <f t="shared" si="3"/>
        <v/>
      </c>
      <c r="E18" s="4"/>
      <c r="F18" s="4"/>
      <c r="G18" s="4"/>
      <c r="H18" s="4"/>
      <c r="I18" s="4" t="s">
        <v>1328</v>
      </c>
      <c r="J18" s="4" t="s">
        <v>1329</v>
      </c>
      <c r="K18" s="4"/>
      <c r="L18" s="4"/>
      <c r="M18" s="4"/>
      <c r="N18" s="4"/>
      <c r="O18" s="4"/>
      <c r="P18" s="4"/>
      <c r="Q18" s="4"/>
    </row>
    <row r="19" spans="1:17" ht="105" x14ac:dyDescent="0.25">
      <c r="A19" s="168" t="str">
        <f t="shared" si="0"/>
        <v/>
      </c>
      <c r="B19" s="168" t="str">
        <f t="shared" si="1"/>
        <v/>
      </c>
      <c r="C19" s="168" t="str">
        <f t="shared" si="2"/>
        <v/>
      </c>
      <c r="D19" s="168" t="str">
        <f t="shared" si="3"/>
        <v>0001 - Capacitación y acompañamiento a padres, madres, tutores y líderes comunitarios en crianza positiva, habilidades parentales, prevención de riesgos y creación de entornos protectores de los derechos de los NNA</v>
      </c>
      <c r="E19" s="4"/>
      <c r="F19" s="4"/>
      <c r="G19" s="4"/>
      <c r="H19" s="4"/>
      <c r="I19" s="4"/>
      <c r="J19" s="4"/>
      <c r="K19" s="4" t="s">
        <v>1330</v>
      </c>
      <c r="L19" s="4" t="s">
        <v>1365</v>
      </c>
      <c r="M19" s="4"/>
      <c r="N19" s="4" t="s">
        <v>1340</v>
      </c>
      <c r="O19" s="4" t="s">
        <v>1333</v>
      </c>
      <c r="P19" s="4" t="s">
        <v>172</v>
      </c>
      <c r="Q19" s="4"/>
    </row>
    <row r="20" spans="1:17" ht="75" x14ac:dyDescent="0.25">
      <c r="A20" s="168" t="str">
        <f t="shared" si="0"/>
        <v/>
      </c>
      <c r="B20" s="168" t="str">
        <f t="shared" si="1"/>
        <v>04 - Personas adolescentes de 12 a 17 años reciben apoyo económico para la prevención de uniones tempranas y embarazo adolescente</v>
      </c>
      <c r="C20" s="168" t="str">
        <f t="shared" si="2"/>
        <v/>
      </c>
      <c r="D20" s="168" t="str">
        <f t="shared" si="3"/>
        <v/>
      </c>
      <c r="E20" s="4"/>
      <c r="F20" s="4"/>
      <c r="G20" s="4" t="s">
        <v>1366</v>
      </c>
      <c r="H20" s="4" t="s">
        <v>977</v>
      </c>
      <c r="I20" s="4"/>
      <c r="J20" s="4"/>
      <c r="K20" s="4"/>
      <c r="L20" s="4"/>
      <c r="M20" s="4" t="s">
        <v>978</v>
      </c>
      <c r="N20" s="4"/>
      <c r="O20" s="4"/>
      <c r="P20" s="4"/>
      <c r="Q20" s="235" t="s">
        <v>1364</v>
      </c>
    </row>
    <row r="21" spans="1:17" ht="15" x14ac:dyDescent="0.25">
      <c r="A21" s="168" t="str">
        <f t="shared" si="0"/>
        <v/>
      </c>
      <c r="B21" s="168" t="str">
        <f t="shared" si="1"/>
        <v/>
      </c>
      <c r="C21" s="168" t="str">
        <f t="shared" si="2"/>
        <v>00 - N/A</v>
      </c>
      <c r="D21" s="168" t="str">
        <f t="shared" si="3"/>
        <v/>
      </c>
      <c r="E21" s="4"/>
      <c r="F21" s="4"/>
      <c r="G21" s="4"/>
      <c r="H21" s="4"/>
      <c r="I21" s="4" t="s">
        <v>1328</v>
      </c>
      <c r="J21" s="4" t="s">
        <v>1329</v>
      </c>
      <c r="K21" s="4"/>
      <c r="L21" s="4"/>
      <c r="M21" s="4"/>
      <c r="N21" s="4"/>
      <c r="O21" s="4"/>
      <c r="P21" s="4"/>
      <c r="Q21" s="4"/>
    </row>
    <row r="22" spans="1:17" ht="45" x14ac:dyDescent="0.25">
      <c r="A22" s="168" t="str">
        <f t="shared" si="0"/>
        <v/>
      </c>
      <c r="B22" s="168" t="str">
        <f t="shared" si="1"/>
        <v/>
      </c>
      <c r="C22" s="168" t="str">
        <f t="shared" si="2"/>
        <v/>
      </c>
      <c r="D22" s="168" t="str">
        <f t="shared" si="3"/>
        <v>0001 - Gestión de apoyo económico para la prevención de embarazos y uniones tempranas</v>
      </c>
      <c r="E22" s="4"/>
      <c r="F22" s="4"/>
      <c r="G22" s="4"/>
      <c r="H22" s="4"/>
      <c r="I22" s="4"/>
      <c r="J22" s="4"/>
      <c r="K22" s="4" t="s">
        <v>1330</v>
      </c>
      <c r="L22" s="4" t="s">
        <v>1367</v>
      </c>
      <c r="M22" s="4"/>
      <c r="N22" s="4" t="s">
        <v>1340</v>
      </c>
      <c r="O22" s="4" t="s">
        <v>1333</v>
      </c>
      <c r="P22" s="4" t="s">
        <v>172</v>
      </c>
      <c r="Q22" s="4"/>
    </row>
    <row r="23" spans="1:17" ht="15" x14ac:dyDescent="0.25">
      <c r="A23" s="168" t="str">
        <f t="shared" si="0"/>
        <v/>
      </c>
      <c r="B23" s="168" t="str">
        <f t="shared" si="1"/>
        <v/>
      </c>
      <c r="C23" s="168" t="str">
        <f t="shared" si="2"/>
        <v/>
      </c>
      <c r="D23" s="168" t="str">
        <f t="shared" si="3"/>
        <v/>
      </c>
      <c r="E23" s="4"/>
      <c r="F23" s="4"/>
      <c r="G23" s="4"/>
      <c r="H23" s="4"/>
      <c r="I23" s="4"/>
      <c r="J23" s="4"/>
      <c r="K23" s="4"/>
      <c r="L23" s="4"/>
      <c r="M23" s="4"/>
      <c r="N23" s="4"/>
      <c r="O23" s="4"/>
      <c r="P23" s="4"/>
      <c r="Q23" s="4"/>
    </row>
    <row r="24" spans="1:17" ht="15" x14ac:dyDescent="0.25">
      <c r="A24" s="168" t="str">
        <f t="shared" si="0"/>
        <v/>
      </c>
      <c r="B24" s="168" t="str">
        <f t="shared" si="1"/>
        <v/>
      </c>
      <c r="C24" s="168" t="str">
        <f t="shared" si="2"/>
        <v/>
      </c>
      <c r="D24" s="168" t="str">
        <f t="shared" si="3"/>
        <v/>
      </c>
      <c r="E24" s="4"/>
      <c r="F24" s="4"/>
      <c r="G24" s="4"/>
      <c r="H24" s="4"/>
      <c r="I24" s="4"/>
      <c r="J24" s="4"/>
      <c r="K24" s="4"/>
      <c r="L24" s="4"/>
      <c r="M24" s="4"/>
      <c r="N24" s="4"/>
      <c r="O24" s="4"/>
      <c r="P24" s="4"/>
      <c r="Q24" s="4"/>
    </row>
    <row r="25" spans="1:17" ht="15" x14ac:dyDescent="0.25">
      <c r="A25" s="168" t="str">
        <f t="shared" si="0"/>
        <v/>
      </c>
      <c r="B25" s="168" t="str">
        <f t="shared" si="1"/>
        <v/>
      </c>
      <c r="C25" s="168" t="str">
        <f t="shared" si="2"/>
        <v/>
      </c>
      <c r="D25" s="168" t="str">
        <f t="shared" si="3"/>
        <v/>
      </c>
      <c r="E25" s="4"/>
      <c r="F25" s="4"/>
      <c r="G25" s="4"/>
      <c r="H25" s="4"/>
      <c r="I25" s="4"/>
      <c r="J25" s="4"/>
      <c r="K25" s="4"/>
      <c r="L25" s="4"/>
      <c r="M25" s="4"/>
      <c r="N25" s="4"/>
      <c r="O25" s="4"/>
      <c r="P25" s="4"/>
      <c r="Q25" s="4"/>
    </row>
    <row r="26" spans="1:17" ht="15" x14ac:dyDescent="0.25">
      <c r="A26" s="168" t="str">
        <f t="shared" si="0"/>
        <v/>
      </c>
      <c r="B26" s="168" t="str">
        <f t="shared" si="1"/>
        <v/>
      </c>
      <c r="C26" s="168" t="str">
        <f t="shared" si="2"/>
        <v/>
      </c>
      <c r="D26" s="168" t="str">
        <f t="shared" si="3"/>
        <v/>
      </c>
      <c r="E26" s="4"/>
      <c r="F26" s="4"/>
      <c r="G26" s="4"/>
      <c r="H26" s="4"/>
      <c r="I26" s="4"/>
      <c r="J26" s="4"/>
      <c r="K26" s="4"/>
      <c r="L26" s="4"/>
      <c r="M26" s="4"/>
      <c r="N26" s="4"/>
      <c r="O26" s="4"/>
      <c r="P26" s="4"/>
      <c r="Q26" s="4"/>
    </row>
    <row r="27" spans="1:17" ht="15" x14ac:dyDescent="0.25">
      <c r="A27" s="168" t="str">
        <f t="shared" si="0"/>
        <v/>
      </c>
      <c r="B27" s="168" t="str">
        <f t="shared" si="1"/>
        <v/>
      </c>
      <c r="C27" s="168" t="str">
        <f t="shared" si="2"/>
        <v/>
      </c>
      <c r="D27" s="168" t="str">
        <f t="shared" si="3"/>
        <v/>
      </c>
      <c r="E27" s="4"/>
      <c r="F27" s="4"/>
      <c r="G27" s="4"/>
      <c r="H27" s="4"/>
      <c r="I27" s="4"/>
      <c r="J27" s="4"/>
      <c r="K27" s="4"/>
      <c r="L27" s="4"/>
      <c r="M27" s="4"/>
      <c r="N27" s="4"/>
      <c r="O27" s="4"/>
      <c r="P27" s="4"/>
      <c r="Q27" s="4"/>
    </row>
    <row r="28" spans="1:17" ht="15" x14ac:dyDescent="0.25">
      <c r="A28" s="168" t="str">
        <f t="shared" si="0"/>
        <v/>
      </c>
      <c r="B28" s="168" t="str">
        <f t="shared" si="1"/>
        <v/>
      </c>
      <c r="C28" s="168" t="str">
        <f t="shared" si="2"/>
        <v/>
      </c>
      <c r="D28" s="168" t="str">
        <f t="shared" si="3"/>
        <v/>
      </c>
      <c r="E28" s="4"/>
      <c r="F28" s="4"/>
      <c r="G28" s="4"/>
      <c r="H28" s="4"/>
      <c r="I28" s="4"/>
      <c r="J28" s="4"/>
      <c r="K28" s="4"/>
      <c r="L28" s="4"/>
      <c r="M28" s="4"/>
      <c r="N28" s="4"/>
      <c r="O28" s="4"/>
      <c r="P28" s="4"/>
      <c r="Q28" s="4"/>
    </row>
    <row r="29" spans="1:17" s="29" customFormat="1" ht="15" x14ac:dyDescent="0.25">
      <c r="A29" s="168" t="str">
        <f t="shared" si="0"/>
        <v/>
      </c>
      <c r="B29" s="168" t="str">
        <f t="shared" si="1"/>
        <v/>
      </c>
      <c r="C29" s="168" t="str">
        <f t="shared" si="2"/>
        <v/>
      </c>
      <c r="D29" s="168" t="str">
        <f t="shared" si="3"/>
        <v/>
      </c>
      <c r="E29" s="4"/>
      <c r="F29" s="4"/>
      <c r="G29" s="4"/>
      <c r="H29" s="4"/>
      <c r="I29" s="4"/>
      <c r="J29" s="4"/>
      <c r="K29" s="4"/>
      <c r="L29" s="4"/>
      <c r="M29" s="4"/>
      <c r="N29" s="4"/>
      <c r="O29" s="4"/>
      <c r="P29" s="4"/>
      <c r="Q29" s="4"/>
    </row>
    <row r="30" spans="1:17" s="29" customFormat="1" ht="15" x14ac:dyDescent="0.25">
      <c r="A30" s="168" t="str">
        <f t="shared" si="0"/>
        <v/>
      </c>
      <c r="B30" s="168" t="str">
        <f t="shared" si="1"/>
        <v/>
      </c>
      <c r="C30" s="168" t="str">
        <f t="shared" si="2"/>
        <v/>
      </c>
      <c r="D30" s="168" t="str">
        <f t="shared" si="3"/>
        <v/>
      </c>
      <c r="E30" s="4"/>
      <c r="F30" s="4"/>
      <c r="G30" s="4"/>
      <c r="H30" s="4"/>
      <c r="I30" s="4"/>
      <c r="J30" s="4"/>
      <c r="K30" s="4"/>
      <c r="L30" s="4"/>
      <c r="M30" s="4"/>
      <c r="N30" s="4"/>
      <c r="O30" s="4"/>
      <c r="P30" s="4"/>
      <c r="Q30" s="4"/>
    </row>
  </sheetData>
  <mergeCells count="48">
    <mergeCell ref="A9:A10"/>
    <mergeCell ref="B9:B10"/>
    <mergeCell ref="C9:C10"/>
    <mergeCell ref="D9:D10"/>
    <mergeCell ref="O9:O10"/>
    <mergeCell ref="G9:H9"/>
    <mergeCell ref="I9:J9"/>
    <mergeCell ref="K9:L9"/>
    <mergeCell ref="M9:M10"/>
    <mergeCell ref="N9:N10"/>
    <mergeCell ref="E1:Q1"/>
    <mergeCell ref="E2:F2"/>
    <mergeCell ref="G2:Q2"/>
    <mergeCell ref="E4:F4"/>
    <mergeCell ref="G4:Q4"/>
    <mergeCell ref="E5:F5"/>
    <mergeCell ref="G5:Q5"/>
    <mergeCell ref="P9:P10"/>
    <mergeCell ref="Q9:Q10"/>
    <mergeCell ref="E6:F6"/>
    <mergeCell ref="G6:Q6"/>
    <mergeCell ref="E7:F7"/>
    <mergeCell ref="G7:Q7"/>
    <mergeCell ref="E9:F9"/>
    <mergeCell ref="L16:L17"/>
    <mergeCell ref="N16:N17"/>
    <mergeCell ref="O16:O17"/>
    <mergeCell ref="E16:E17"/>
    <mergeCell ref="F16:F17"/>
    <mergeCell ref="G16:G17"/>
    <mergeCell ref="H16:H17"/>
    <mergeCell ref="I16:I17"/>
    <mergeCell ref="P16:P17"/>
    <mergeCell ref="Q16:Q17"/>
    <mergeCell ref="E12:E13"/>
    <mergeCell ref="F12:F13"/>
    <mergeCell ref="G12:G13"/>
    <mergeCell ref="H12:H13"/>
    <mergeCell ref="I12:I13"/>
    <mergeCell ref="J12:J13"/>
    <mergeCell ref="K12:K13"/>
    <mergeCell ref="L12:L13"/>
    <mergeCell ref="N12:N13"/>
    <mergeCell ref="O12:O13"/>
    <mergeCell ref="P12:P13"/>
    <mergeCell ref="Q12:Q13"/>
    <mergeCell ref="J16:J17"/>
    <mergeCell ref="K16:K17"/>
  </mergeCells>
  <pageMargins left="0.7" right="0.7" top="0.75" bottom="0.75" header="0.3" footer="0.3"/>
  <legacyDrawing r:id="rId1"/>
  <extLst>
    <ext xmlns:x14="http://schemas.microsoft.com/office/spreadsheetml/2009/9/main" uri="{CCE6A557-97BC-4b89-ADB6-D9C93CAAB3DF}">
      <x14:dataValidations xmlns:xm="http://schemas.microsoft.com/office/excel/2006/main" count="9">
        <x14:dataValidation type="list" allowBlank="1" showInputMessage="1" showErrorMessage="1" xr:uid="{F6307F54-C3F1-48E7-989E-93E70AD64155}">
          <x14:formula1>
            <xm:f>'Conf.'!$AU$2:$AU$101</xm:f>
          </x14:formula1>
          <xm:sqref>G15:G30 G11:G13</xm:sqref>
        </x14:dataValidation>
        <x14:dataValidation type="list" allowBlank="1" showInputMessage="1" showErrorMessage="1" xr:uid="{BC10B28F-CA62-4B39-BF75-4C5D4F3F4540}">
          <x14:formula1>
            <xm:f>'Conf.'!$AT$2:$AT$100</xm:f>
          </x14:formula1>
          <xm:sqref>E11:E13 E15:E30</xm:sqref>
        </x14:dataValidation>
        <x14:dataValidation type="list" allowBlank="1" showInputMessage="1" showErrorMessage="1" xr:uid="{B47E259A-074D-4CC0-BF5F-B6BF202BD5C0}">
          <x14:formula1>
            <xm:f>'Conf.'!$AC$2:$AC$1048576</xm:f>
          </x14:formula1>
          <xm:sqref>O13 O15:O30</xm:sqref>
        </x14:dataValidation>
        <x14:dataValidation type="list" allowBlank="1" showInputMessage="1" showErrorMessage="1" xr:uid="{2D11074A-653F-4501-9B37-803649E7D3D9}">
          <x14:formula1>
            <xm:f>'Conf.'!$I$2:$I$1048576</xm:f>
          </x14:formula1>
          <xm:sqref>G4:H4</xm:sqref>
        </x14:dataValidation>
        <x14:dataValidation type="list" allowBlank="1" showInputMessage="1" showErrorMessage="1" xr:uid="{F6D055C3-4BDF-4F28-90ED-A82773EEB391}">
          <x14:formula1>
            <xm:f>'Conf.'!$AW$2:$AW$10000</xm:f>
          </x14:formula1>
          <xm:sqref>K23:K30 K16:K18 K20:K21</xm:sqref>
        </x14:dataValidation>
        <x14:dataValidation type="list" allowBlank="1" showInputMessage="1" showErrorMessage="1" xr:uid="{64E5D591-3863-477A-A6E9-EF287E50EC89}">
          <x14:formula1>
            <xm:f>'Conf.'!$AV$2:$AV$101</xm:f>
          </x14:formula1>
          <xm:sqref>I22:I30 I19:I20 I12:I13 I15:I17</xm:sqref>
        </x14:dataValidation>
        <x14:dataValidation type="list" allowBlank="1" showInputMessage="1" showErrorMessage="1" xr:uid="{3E124371-D4F0-4D22-9EDC-61FAF556D625}">
          <x14:formula1>
            <xm:f>'Conf.'!$V$2:$V$1048576</xm:f>
          </x14:formula1>
          <xm:sqref>N11:N30</xm:sqref>
        </x14:dataValidation>
        <x14:dataValidation type="list" allowBlank="1" showInputMessage="1" showErrorMessage="1" xr:uid="{98589B5D-B909-48CA-BBF7-C6D891E66202}">
          <x14:formula1>
            <xm:f>'12. Prod'!$E$5:$E$1048576</xm:f>
          </x14:formula1>
          <xm:sqref>M23:M30 M11:M21</xm:sqref>
        </x14:dataValidation>
        <x14:dataValidation type="list" allowBlank="1" showInputMessage="1" showErrorMessage="1" xr:uid="{B511D2E0-F694-45FA-A585-3ACBD7A9A38F}">
          <x14:formula1>
            <xm:f>'12. Prod'!$D$5:$D$1048576</xm:f>
          </x14:formula1>
          <xm:sqref>H15:H30 H11:H13</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B828C-D25F-4356-932B-EC05998BD188}">
  <sheetPr>
    <tabColor rgb="FF00B050"/>
  </sheetPr>
  <dimension ref="A1:Q30"/>
  <sheetViews>
    <sheetView showGridLines="0" topLeftCell="E1" zoomScale="80" zoomScaleNormal="80" workbookViewId="0">
      <selection activeCell="E1" sqref="E1:Q1"/>
    </sheetView>
  </sheetViews>
  <sheetFormatPr baseColWidth="10" defaultColWidth="11.42578125" defaultRowHeight="20.100000000000001" customHeight="1" x14ac:dyDescent="0.25"/>
  <cols>
    <col min="1" max="4" width="11.42578125" style="24" hidden="1" customWidth="1"/>
    <col min="5" max="5" width="10.7109375" style="2" customWidth="1"/>
    <col min="6" max="6" width="35.28515625" style="2" customWidth="1"/>
    <col min="7" max="7" width="10.7109375" style="2" customWidth="1"/>
    <col min="8" max="8" width="35.28515625" style="2" customWidth="1"/>
    <col min="9" max="9" width="10.7109375" style="2" customWidth="1"/>
    <col min="10" max="10" width="35.28515625" style="2" customWidth="1"/>
    <col min="11" max="11" width="10.7109375" style="2" customWidth="1"/>
    <col min="12" max="12" width="35.28515625" style="2" customWidth="1"/>
    <col min="13" max="13" width="31.28515625" style="2" customWidth="1"/>
    <col min="14" max="15" width="23.28515625" style="2" customWidth="1"/>
    <col min="16" max="16" width="25.85546875" style="2" customWidth="1"/>
    <col min="17" max="17" width="45" style="2" customWidth="1"/>
    <col min="18" max="16384" width="11.42578125" style="24"/>
  </cols>
  <sheetData>
    <row r="1" spans="1:17" ht="20.100000000000001" customHeight="1" x14ac:dyDescent="0.25">
      <c r="E1" s="518" t="s">
        <v>1311</v>
      </c>
      <c r="F1" s="518"/>
      <c r="G1" s="518"/>
      <c r="H1" s="518"/>
      <c r="I1" s="518"/>
      <c r="J1" s="518"/>
      <c r="K1" s="518"/>
      <c r="L1" s="518"/>
      <c r="M1" s="518"/>
      <c r="N1" s="518"/>
      <c r="O1" s="518"/>
      <c r="P1" s="518"/>
      <c r="Q1" s="518"/>
    </row>
    <row r="2" spans="1:17" ht="87.75" customHeight="1" x14ac:dyDescent="0.25">
      <c r="E2" s="704" t="s">
        <v>184</v>
      </c>
      <c r="F2" s="705"/>
      <c r="G2" s="525" t="s">
        <v>1312</v>
      </c>
      <c r="H2" s="525"/>
      <c r="I2" s="525"/>
      <c r="J2" s="525"/>
      <c r="K2" s="525"/>
      <c r="L2" s="525"/>
      <c r="M2" s="525"/>
      <c r="N2" s="525"/>
      <c r="O2" s="525"/>
      <c r="P2" s="525"/>
      <c r="Q2" s="525"/>
    </row>
    <row r="4" spans="1:17" ht="20.100000000000001" customHeight="1" x14ac:dyDescent="0.25">
      <c r="E4" s="706" t="s">
        <v>1313</v>
      </c>
      <c r="F4" s="707"/>
      <c r="G4" s="708" t="s">
        <v>1368</v>
      </c>
      <c r="H4" s="708"/>
      <c r="I4" s="708"/>
      <c r="J4" s="708"/>
      <c r="K4" s="708"/>
      <c r="L4" s="708"/>
      <c r="M4" s="708"/>
      <c r="N4" s="708"/>
      <c r="O4" s="708"/>
      <c r="P4" s="708"/>
      <c r="Q4" s="708"/>
    </row>
    <row r="5" spans="1:17" ht="20.100000000000001" customHeight="1" x14ac:dyDescent="0.25">
      <c r="E5" s="709" t="s">
        <v>1315</v>
      </c>
      <c r="F5" s="710"/>
      <c r="G5" s="708" t="str">
        <f>IFERROR(VLOOKUP($G4,'Conf.'!$I:$R,8,0),"")</f>
        <v>0215 -  MINISTERIO DE LA MUJER</v>
      </c>
      <c r="H5" s="708"/>
      <c r="I5" s="708"/>
      <c r="J5" s="708"/>
      <c r="K5" s="708"/>
      <c r="L5" s="708"/>
      <c r="M5" s="708"/>
      <c r="N5" s="708"/>
      <c r="O5" s="708"/>
      <c r="P5" s="708"/>
      <c r="Q5" s="708"/>
    </row>
    <row r="6" spans="1:17" ht="20.100000000000001" customHeight="1" x14ac:dyDescent="0.25">
      <c r="E6" s="709" t="s">
        <v>1316</v>
      </c>
      <c r="F6" s="710"/>
      <c r="G6" s="708" t="str">
        <f>IFERROR(VLOOKUP($G4,'Conf.'!$I:$R,9,0),"")</f>
        <v>01 -  MINISTERIO DE LA MUJER</v>
      </c>
      <c r="H6" s="708"/>
      <c r="I6" s="708"/>
      <c r="J6" s="708"/>
      <c r="K6" s="708"/>
      <c r="L6" s="708"/>
      <c r="M6" s="708"/>
      <c r="N6" s="708"/>
      <c r="O6" s="708"/>
      <c r="P6" s="708"/>
      <c r="Q6" s="708"/>
    </row>
    <row r="7" spans="1:17" ht="20.100000000000001" customHeight="1" x14ac:dyDescent="0.25">
      <c r="E7" s="709" t="s">
        <v>543</v>
      </c>
      <c r="F7" s="710"/>
      <c r="G7" s="708" t="str">
        <f>IFERROR(VLOOKUP($G4,'Conf.'!$I:$R,10,0),"")</f>
        <v>0001 -  MINISTERIO DE LA MUJER</v>
      </c>
      <c r="H7" s="708"/>
      <c r="I7" s="708"/>
      <c r="J7" s="708"/>
      <c r="K7" s="708"/>
      <c r="L7" s="708"/>
      <c r="M7" s="708"/>
      <c r="N7" s="708"/>
      <c r="O7" s="708"/>
      <c r="P7" s="708"/>
      <c r="Q7" s="708"/>
    </row>
    <row r="8" spans="1:17" ht="20.100000000000001" customHeight="1" x14ac:dyDescent="0.25">
      <c r="E8" s="24"/>
      <c r="F8" s="24"/>
      <c r="G8" s="24"/>
      <c r="H8" s="24"/>
      <c r="I8" s="24"/>
      <c r="J8" s="24"/>
      <c r="K8" s="24"/>
      <c r="L8" s="24"/>
      <c r="M8" s="24"/>
      <c r="N8" s="24"/>
      <c r="O8" s="24"/>
      <c r="P8" s="24"/>
      <c r="Q8" s="24"/>
    </row>
    <row r="9" spans="1:17" s="12" customFormat="1" ht="15" x14ac:dyDescent="0.25">
      <c r="A9" s="695" t="s">
        <v>1317</v>
      </c>
      <c r="B9" s="695" t="s">
        <v>895</v>
      </c>
      <c r="C9" s="695" t="s">
        <v>1318</v>
      </c>
      <c r="D9" s="695" t="s">
        <v>1319</v>
      </c>
      <c r="E9" s="703" t="s">
        <v>1317</v>
      </c>
      <c r="F9" s="703"/>
      <c r="G9" s="703" t="s">
        <v>895</v>
      </c>
      <c r="H9" s="703"/>
      <c r="I9" s="703" t="s">
        <v>1318</v>
      </c>
      <c r="J9" s="703"/>
      <c r="K9" s="703" t="s">
        <v>1319</v>
      </c>
      <c r="L9" s="703"/>
      <c r="M9" s="701" t="s">
        <v>39</v>
      </c>
      <c r="N9" s="701" t="s">
        <v>1320</v>
      </c>
      <c r="O9" s="701" t="s">
        <v>1321</v>
      </c>
      <c r="P9" s="701" t="s">
        <v>1322</v>
      </c>
      <c r="Q9" s="701" t="s">
        <v>4</v>
      </c>
    </row>
    <row r="10" spans="1:17" s="12" customFormat="1" ht="15" x14ac:dyDescent="0.25">
      <c r="A10" s="695"/>
      <c r="B10" s="695"/>
      <c r="C10" s="695"/>
      <c r="D10" s="695"/>
      <c r="E10" s="50" t="s">
        <v>1323</v>
      </c>
      <c r="F10" s="50" t="s">
        <v>1324</v>
      </c>
      <c r="G10" s="50" t="s">
        <v>1323</v>
      </c>
      <c r="H10" s="50" t="s">
        <v>1324</v>
      </c>
      <c r="I10" s="50" t="s">
        <v>1323</v>
      </c>
      <c r="J10" s="50" t="s">
        <v>1324</v>
      </c>
      <c r="K10" s="50" t="s">
        <v>1323</v>
      </c>
      <c r="L10" s="50" t="s">
        <v>1324</v>
      </c>
      <c r="M10" s="702"/>
      <c r="N10" s="702"/>
      <c r="O10" s="702"/>
      <c r="P10" s="702"/>
      <c r="Q10" s="702"/>
    </row>
    <row r="11" spans="1:17" s="29" customFormat="1" ht="30" x14ac:dyDescent="0.25">
      <c r="A11" s="168" t="str">
        <f>+E11&amp;F11</f>
        <v>45 - Prevención y atención del embarazo adolescente y las uniones tempranas</v>
      </c>
      <c r="B11" s="168" t="str">
        <f>+G11&amp;H11</f>
        <v/>
      </c>
      <c r="C11" s="168" t="str">
        <f>+I11&amp;J11</f>
        <v/>
      </c>
      <c r="D11" s="168" t="str">
        <f>+K11&amp;L11</f>
        <v/>
      </c>
      <c r="E11" s="4" t="s">
        <v>1325</v>
      </c>
      <c r="F11" s="4" t="s">
        <v>1326</v>
      </c>
      <c r="G11" s="4"/>
      <c r="H11" s="4"/>
      <c r="I11" s="4"/>
      <c r="J11" s="4"/>
      <c r="K11" s="4"/>
      <c r="L11" s="4"/>
      <c r="M11" s="4"/>
      <c r="N11" s="4"/>
      <c r="O11" s="4"/>
      <c r="P11" s="4"/>
      <c r="Q11" s="235" t="s">
        <v>1369</v>
      </c>
    </row>
    <row r="12" spans="1:17" s="29" customFormat="1" ht="60" x14ac:dyDescent="0.25">
      <c r="A12" s="168" t="str">
        <f t="shared" ref="A12:A30" si="0">+E12&amp;F12</f>
        <v/>
      </c>
      <c r="B12" s="168" t="str">
        <f t="shared" ref="B12:B30" si="1">+G12&amp;H12</f>
        <v>04 - Niños, niñas y adolescentes participan de programas de formación y sensibilización en educación sexual integral (ESI)</v>
      </c>
      <c r="C12" s="168" t="str">
        <f t="shared" ref="C12:C30" si="2">+I12&amp;J12</f>
        <v/>
      </c>
      <c r="D12" s="168" t="str">
        <f t="shared" ref="D12:D30" si="3">+K12&amp;L12</f>
        <v/>
      </c>
      <c r="E12" s="4"/>
      <c r="F12" s="4"/>
      <c r="G12" s="4" t="s">
        <v>1366</v>
      </c>
      <c r="H12" s="4" t="s">
        <v>907</v>
      </c>
      <c r="I12" s="4"/>
      <c r="J12" s="4"/>
      <c r="K12" s="4"/>
      <c r="L12" s="4"/>
      <c r="M12" s="4" t="s">
        <v>920</v>
      </c>
      <c r="N12" s="4"/>
      <c r="O12" s="4"/>
      <c r="P12" s="4"/>
      <c r="Q12" s="4"/>
    </row>
    <row r="13" spans="1:17" s="29" customFormat="1" ht="15" x14ac:dyDescent="0.25">
      <c r="A13" s="168" t="str">
        <f t="shared" si="0"/>
        <v/>
      </c>
      <c r="B13" s="168" t="str">
        <f t="shared" si="1"/>
        <v/>
      </c>
      <c r="C13" s="168" t="str">
        <f t="shared" si="2"/>
        <v>00 - N/A</v>
      </c>
      <c r="D13" s="168" t="str">
        <f t="shared" si="3"/>
        <v/>
      </c>
      <c r="E13" s="4"/>
      <c r="F13" s="4"/>
      <c r="G13" s="4"/>
      <c r="H13" s="4"/>
      <c r="I13" s="4" t="s">
        <v>1328</v>
      </c>
      <c r="J13" s="4" t="s">
        <v>1329</v>
      </c>
      <c r="K13" s="4"/>
      <c r="L13" s="4"/>
      <c r="M13" s="4"/>
      <c r="N13" s="4"/>
      <c r="O13" s="4"/>
      <c r="P13" s="4"/>
      <c r="Q13" s="4"/>
    </row>
    <row r="14" spans="1:17" s="29" customFormat="1" ht="105" x14ac:dyDescent="0.25">
      <c r="A14" s="168" t="str">
        <f t="shared" si="0"/>
        <v/>
      </c>
      <c r="B14" s="168" t="str">
        <f t="shared" si="1"/>
        <v/>
      </c>
      <c r="C14" s="168" t="str">
        <f t="shared" si="2"/>
        <v/>
      </c>
      <c r="D14" s="168" t="str">
        <f t="shared" si="3"/>
        <v>0001 - Sensibilización, formación y difusión en los Centros de Promoción de Salud Integral de Adolescentes y en los territorios priorizados</v>
      </c>
      <c r="E14" s="4"/>
      <c r="F14" s="4"/>
      <c r="G14" s="4"/>
      <c r="H14" s="4"/>
      <c r="I14" s="4"/>
      <c r="J14" s="4"/>
      <c r="K14" s="4" t="s">
        <v>1330</v>
      </c>
      <c r="L14" s="4" t="s">
        <v>1370</v>
      </c>
      <c r="M14" s="4"/>
      <c r="N14" s="4" t="s">
        <v>1340</v>
      </c>
      <c r="O14" s="4" t="s">
        <v>1333</v>
      </c>
      <c r="P14" s="4" t="s">
        <v>1371</v>
      </c>
      <c r="Q14" s="4" t="s">
        <v>1372</v>
      </c>
    </row>
    <row r="15" spans="1:17" s="29" customFormat="1" ht="105" x14ac:dyDescent="0.25">
      <c r="A15" s="168" t="str">
        <f t="shared" si="0"/>
        <v/>
      </c>
      <c r="B15" s="168" t="str">
        <f t="shared" si="1"/>
        <v>05 - Padres, madres, tutores, líderes comunitarios y actores clave reciben sensibilización, capacitación y acompañamiento en crianza positiva, habilidades parentales y creación de entornos protectores de los derechos de los NNA</v>
      </c>
      <c r="C15" s="168" t="str">
        <f t="shared" si="2"/>
        <v/>
      </c>
      <c r="D15" s="168" t="str">
        <f t="shared" si="3"/>
        <v/>
      </c>
      <c r="E15" s="4"/>
      <c r="F15" s="4"/>
      <c r="G15" s="62" t="s">
        <v>1373</v>
      </c>
      <c r="H15" s="62" t="s">
        <v>935</v>
      </c>
      <c r="I15" s="4"/>
      <c r="J15" s="4"/>
      <c r="K15" s="4"/>
      <c r="L15" s="4"/>
      <c r="M15" s="62" t="s">
        <v>944</v>
      </c>
      <c r="N15" s="4"/>
      <c r="O15" s="4"/>
      <c r="P15" s="4"/>
      <c r="Q15" s="4"/>
    </row>
    <row r="16" spans="1:17" s="29" customFormat="1" ht="15" x14ac:dyDescent="0.25">
      <c r="A16" s="168" t="str">
        <f t="shared" si="0"/>
        <v/>
      </c>
      <c r="B16" s="168" t="str">
        <f t="shared" si="1"/>
        <v/>
      </c>
      <c r="C16" s="168" t="str">
        <f t="shared" si="2"/>
        <v>00 - N/A</v>
      </c>
      <c r="D16" s="168" t="str">
        <f t="shared" si="3"/>
        <v/>
      </c>
      <c r="E16" s="4"/>
      <c r="F16" s="4"/>
      <c r="G16" s="4"/>
      <c r="H16" s="4"/>
      <c r="I16" s="4" t="s">
        <v>1328</v>
      </c>
      <c r="J16" s="4" t="s">
        <v>1329</v>
      </c>
      <c r="K16" s="4"/>
      <c r="L16" s="4"/>
      <c r="M16" s="4"/>
      <c r="N16" s="4"/>
      <c r="O16" s="4"/>
      <c r="P16" s="4"/>
      <c r="Q16" s="4"/>
    </row>
    <row r="17" spans="1:17" s="29" customFormat="1" ht="105" x14ac:dyDescent="0.25">
      <c r="A17" s="168" t="str">
        <f t="shared" si="0"/>
        <v/>
      </c>
      <c r="B17" s="168" t="str">
        <f t="shared" si="1"/>
        <v/>
      </c>
      <c r="C17" s="168" t="str">
        <f t="shared" si="2"/>
        <v/>
      </c>
      <c r="D17" s="168" t="str">
        <f t="shared" si="3"/>
        <v>0001 - Sensibilización y capacitación en temas relacionados con la salud integral de los/as adolescentes</v>
      </c>
      <c r="E17" s="4"/>
      <c r="F17" s="4"/>
      <c r="G17" s="4"/>
      <c r="H17" s="4"/>
      <c r="I17" s="4"/>
      <c r="J17" s="4"/>
      <c r="K17" s="4" t="s">
        <v>1330</v>
      </c>
      <c r="L17" s="4" t="s">
        <v>1374</v>
      </c>
      <c r="M17" s="62"/>
      <c r="N17" s="4" t="s">
        <v>1340</v>
      </c>
      <c r="O17" s="4" t="s">
        <v>1333</v>
      </c>
      <c r="P17" s="4" t="s">
        <v>1371</v>
      </c>
      <c r="Q17" s="4" t="s">
        <v>1375</v>
      </c>
    </row>
    <row r="18" spans="1:17" s="29" customFormat="1" ht="75" x14ac:dyDescent="0.25">
      <c r="A18" s="168" t="str">
        <f t="shared" si="0"/>
        <v/>
      </c>
      <c r="B18" s="168" t="str">
        <f t="shared" si="1"/>
        <v>06 - Actores clave del sistema local y nacional de protección de NNA fortalecidos en igualdad de género, salud integral y prevención de prácticas nocivas para adolescentes</v>
      </c>
      <c r="C18" s="168" t="str">
        <f t="shared" si="2"/>
        <v/>
      </c>
      <c r="D18" s="168" t="str">
        <f t="shared" si="3"/>
        <v/>
      </c>
      <c r="E18" s="4"/>
      <c r="F18" s="4"/>
      <c r="G18" s="4" t="s">
        <v>1376</v>
      </c>
      <c r="H18" s="4" t="s">
        <v>1007</v>
      </c>
      <c r="I18" s="4"/>
      <c r="J18" s="4"/>
      <c r="K18" s="4"/>
      <c r="L18" s="4"/>
      <c r="M18" s="4" t="s">
        <v>1008</v>
      </c>
      <c r="N18" s="4"/>
      <c r="O18" s="4"/>
      <c r="P18" s="4"/>
      <c r="Q18" s="4"/>
    </row>
    <row r="19" spans="1:17" s="29" customFormat="1" ht="15" x14ac:dyDescent="0.25">
      <c r="A19" s="168" t="str">
        <f t="shared" si="0"/>
        <v/>
      </c>
      <c r="B19" s="168" t="str">
        <f t="shared" si="1"/>
        <v/>
      </c>
      <c r="C19" s="168" t="str">
        <f t="shared" si="2"/>
        <v>00 - N/A</v>
      </c>
      <c r="D19" s="168" t="str">
        <f t="shared" si="3"/>
        <v/>
      </c>
      <c r="E19" s="4"/>
      <c r="F19" s="4"/>
      <c r="G19" s="4"/>
      <c r="H19" s="4"/>
      <c r="I19" s="4" t="s">
        <v>1328</v>
      </c>
      <c r="J19" s="4" t="s">
        <v>1329</v>
      </c>
      <c r="K19" s="4"/>
      <c r="L19" s="4"/>
      <c r="M19" s="4"/>
      <c r="N19" s="4"/>
      <c r="O19" s="4"/>
      <c r="P19" s="4"/>
      <c r="Q19" s="4"/>
    </row>
    <row r="20" spans="1:17" s="29" customFormat="1" ht="105" x14ac:dyDescent="0.25">
      <c r="A20" s="168" t="str">
        <f t="shared" si="0"/>
        <v/>
      </c>
      <c r="B20" s="168" t="str">
        <f t="shared" si="1"/>
        <v/>
      </c>
      <c r="C20" s="168" t="str">
        <f t="shared" si="2"/>
        <v/>
      </c>
      <c r="D20" s="168" t="str">
        <f t="shared" si="3"/>
        <v>0001 - Fortalecimiento de competencias técnicas y metodológicas a nivel local y nacional para incorporar la perspectiva de igualdad de género en acciones vinculadas a la salud integral de los/as adolescentes</v>
      </c>
      <c r="E20" s="4"/>
      <c r="F20" s="4"/>
      <c r="G20" s="4"/>
      <c r="H20" s="4"/>
      <c r="I20" s="4"/>
      <c r="J20" s="4"/>
      <c r="K20" s="4" t="s">
        <v>1330</v>
      </c>
      <c r="L20" s="4" t="s">
        <v>1377</v>
      </c>
      <c r="M20" s="4"/>
      <c r="N20" s="4" t="s">
        <v>1340</v>
      </c>
      <c r="O20" s="4" t="s">
        <v>1333</v>
      </c>
      <c r="P20" s="4" t="s">
        <v>1371</v>
      </c>
      <c r="Q20" s="4"/>
    </row>
    <row r="21" spans="1:17" s="29" customFormat="1" ht="15" x14ac:dyDescent="0.25">
      <c r="A21" s="168" t="str">
        <f t="shared" si="0"/>
        <v/>
      </c>
      <c r="B21" s="168" t="str">
        <f t="shared" si="1"/>
        <v/>
      </c>
      <c r="C21" s="168" t="str">
        <f t="shared" si="2"/>
        <v/>
      </c>
      <c r="D21" s="168" t="str">
        <f t="shared" si="3"/>
        <v/>
      </c>
      <c r="E21" s="4"/>
      <c r="F21" s="4"/>
      <c r="G21" s="4"/>
      <c r="H21" s="4"/>
      <c r="I21" s="4"/>
      <c r="J21" s="4"/>
      <c r="K21" s="4"/>
      <c r="L21" s="4"/>
      <c r="M21" s="4"/>
      <c r="N21" s="4"/>
      <c r="O21" s="4"/>
      <c r="P21" s="4"/>
      <c r="Q21" s="4"/>
    </row>
    <row r="22" spans="1:17" s="29" customFormat="1" ht="15" x14ac:dyDescent="0.25">
      <c r="A22" s="168" t="str">
        <f t="shared" si="0"/>
        <v/>
      </c>
      <c r="B22" s="168" t="str">
        <f t="shared" si="1"/>
        <v/>
      </c>
      <c r="C22" s="168" t="str">
        <f t="shared" si="2"/>
        <v/>
      </c>
      <c r="D22" s="168" t="str">
        <f t="shared" si="3"/>
        <v/>
      </c>
      <c r="E22" s="4"/>
      <c r="F22" s="4"/>
      <c r="G22" s="4"/>
      <c r="H22" s="4"/>
      <c r="I22" s="4"/>
      <c r="J22" s="4"/>
      <c r="K22" s="4"/>
      <c r="L22" s="4"/>
      <c r="M22" s="4"/>
      <c r="N22" s="4"/>
      <c r="O22" s="4"/>
      <c r="P22" s="4"/>
      <c r="Q22" s="4"/>
    </row>
    <row r="23" spans="1:17" ht="15" x14ac:dyDescent="0.25">
      <c r="A23" s="168" t="str">
        <f t="shared" si="0"/>
        <v/>
      </c>
      <c r="B23" s="168" t="str">
        <f t="shared" si="1"/>
        <v/>
      </c>
      <c r="C23" s="168" t="str">
        <f t="shared" si="2"/>
        <v/>
      </c>
      <c r="D23" s="168" t="str">
        <f t="shared" si="3"/>
        <v/>
      </c>
      <c r="E23" s="4"/>
      <c r="F23" s="4"/>
      <c r="G23" s="4"/>
      <c r="H23" s="4"/>
      <c r="I23" s="4"/>
      <c r="J23" s="4"/>
      <c r="K23" s="4"/>
      <c r="L23" s="4"/>
      <c r="M23" s="4"/>
      <c r="N23" s="4"/>
      <c r="O23" s="4"/>
      <c r="P23" s="4"/>
      <c r="Q23" s="4"/>
    </row>
    <row r="24" spans="1:17" ht="15" x14ac:dyDescent="0.25">
      <c r="A24" s="168" t="str">
        <f t="shared" si="0"/>
        <v/>
      </c>
      <c r="B24" s="168" t="str">
        <f t="shared" si="1"/>
        <v/>
      </c>
      <c r="C24" s="168" t="str">
        <f t="shared" si="2"/>
        <v/>
      </c>
      <c r="D24" s="168" t="str">
        <f t="shared" si="3"/>
        <v/>
      </c>
      <c r="E24" s="4"/>
      <c r="F24" s="4"/>
      <c r="G24" s="4"/>
      <c r="H24" s="4"/>
      <c r="I24" s="4"/>
      <c r="J24" s="4"/>
      <c r="K24" s="4"/>
      <c r="L24" s="4"/>
      <c r="M24" s="4"/>
      <c r="N24" s="4"/>
      <c r="O24" s="4"/>
      <c r="P24" s="4"/>
      <c r="Q24" s="4"/>
    </row>
    <row r="25" spans="1:17" ht="15" x14ac:dyDescent="0.25">
      <c r="A25" s="168" t="str">
        <f t="shared" si="0"/>
        <v/>
      </c>
      <c r="B25" s="168" t="str">
        <f t="shared" si="1"/>
        <v/>
      </c>
      <c r="C25" s="168" t="str">
        <f t="shared" si="2"/>
        <v/>
      </c>
      <c r="D25" s="168" t="str">
        <f t="shared" si="3"/>
        <v/>
      </c>
      <c r="E25" s="4"/>
      <c r="F25" s="4"/>
      <c r="G25" s="4"/>
      <c r="H25" s="4"/>
      <c r="I25" s="4"/>
      <c r="J25" s="4"/>
      <c r="K25" s="4"/>
      <c r="L25" s="4"/>
      <c r="M25" s="4"/>
      <c r="N25" s="4"/>
      <c r="O25" s="4"/>
      <c r="P25" s="4"/>
      <c r="Q25" s="4"/>
    </row>
    <row r="26" spans="1:17" ht="15" x14ac:dyDescent="0.25">
      <c r="A26" s="168" t="str">
        <f t="shared" si="0"/>
        <v/>
      </c>
      <c r="B26" s="168" t="str">
        <f t="shared" si="1"/>
        <v/>
      </c>
      <c r="C26" s="168" t="str">
        <f t="shared" si="2"/>
        <v/>
      </c>
      <c r="D26" s="168" t="str">
        <f t="shared" si="3"/>
        <v/>
      </c>
      <c r="E26" s="4"/>
      <c r="F26" s="4"/>
      <c r="G26" s="4"/>
      <c r="H26" s="4"/>
      <c r="I26" s="4"/>
      <c r="J26" s="4"/>
      <c r="K26" s="4"/>
      <c r="L26" s="4"/>
      <c r="M26" s="4"/>
      <c r="N26" s="4"/>
      <c r="O26" s="4"/>
      <c r="P26" s="4"/>
      <c r="Q26" s="4"/>
    </row>
    <row r="27" spans="1:17" ht="15" x14ac:dyDescent="0.25">
      <c r="A27" s="168" t="str">
        <f t="shared" si="0"/>
        <v/>
      </c>
      <c r="B27" s="168" t="str">
        <f t="shared" si="1"/>
        <v/>
      </c>
      <c r="C27" s="168" t="str">
        <f t="shared" si="2"/>
        <v/>
      </c>
      <c r="D27" s="168" t="str">
        <f t="shared" si="3"/>
        <v/>
      </c>
      <c r="E27" s="4"/>
      <c r="F27" s="4"/>
      <c r="G27" s="4"/>
      <c r="H27" s="4"/>
      <c r="I27" s="4"/>
      <c r="J27" s="4"/>
      <c r="K27" s="4"/>
      <c r="L27" s="4"/>
      <c r="M27" s="4"/>
      <c r="N27" s="4"/>
      <c r="O27" s="4"/>
      <c r="P27" s="4"/>
      <c r="Q27" s="4"/>
    </row>
    <row r="28" spans="1:17" ht="15" x14ac:dyDescent="0.25">
      <c r="A28" s="168" t="str">
        <f t="shared" si="0"/>
        <v/>
      </c>
      <c r="B28" s="168" t="str">
        <f t="shared" si="1"/>
        <v/>
      </c>
      <c r="C28" s="168" t="str">
        <f t="shared" si="2"/>
        <v/>
      </c>
      <c r="D28" s="168" t="str">
        <f t="shared" si="3"/>
        <v/>
      </c>
      <c r="E28" s="4"/>
      <c r="F28" s="4"/>
      <c r="G28" s="4"/>
      <c r="H28" s="4"/>
      <c r="I28" s="4"/>
      <c r="J28" s="4"/>
      <c r="K28" s="4"/>
      <c r="L28" s="4"/>
      <c r="M28" s="4"/>
      <c r="N28" s="4"/>
      <c r="O28" s="4"/>
      <c r="P28" s="4"/>
      <c r="Q28" s="4"/>
    </row>
    <row r="29" spans="1:17" ht="15" x14ac:dyDescent="0.25">
      <c r="A29" s="168" t="str">
        <f t="shared" si="0"/>
        <v/>
      </c>
      <c r="B29" s="168" t="str">
        <f t="shared" si="1"/>
        <v/>
      </c>
      <c r="C29" s="168" t="str">
        <f t="shared" si="2"/>
        <v/>
      </c>
      <c r="D29" s="168" t="str">
        <f t="shared" si="3"/>
        <v/>
      </c>
      <c r="E29" s="4"/>
      <c r="F29" s="4"/>
      <c r="G29" s="4"/>
      <c r="H29" s="4"/>
      <c r="I29" s="4"/>
      <c r="J29" s="4"/>
      <c r="K29" s="4"/>
      <c r="L29" s="4"/>
      <c r="M29" s="4"/>
      <c r="N29" s="4"/>
      <c r="O29" s="4"/>
      <c r="P29" s="4"/>
      <c r="Q29" s="4"/>
    </row>
    <row r="30" spans="1:17" ht="15" x14ac:dyDescent="0.25">
      <c r="A30" s="168" t="str">
        <f t="shared" si="0"/>
        <v/>
      </c>
      <c r="B30" s="168" t="str">
        <f t="shared" si="1"/>
        <v/>
      </c>
      <c r="C30" s="168" t="str">
        <f t="shared" si="2"/>
        <v/>
      </c>
      <c r="D30" s="168" t="str">
        <f t="shared" si="3"/>
        <v/>
      </c>
      <c r="E30" s="4"/>
      <c r="F30" s="4"/>
      <c r="G30" s="4"/>
      <c r="H30" s="4"/>
      <c r="I30" s="4"/>
      <c r="J30" s="4"/>
      <c r="K30" s="4"/>
      <c r="L30" s="4"/>
      <c r="M30" s="4"/>
      <c r="N30" s="4"/>
      <c r="O30" s="4"/>
      <c r="P30" s="4"/>
      <c r="Q30" s="4"/>
    </row>
  </sheetData>
  <mergeCells count="24">
    <mergeCell ref="A9:A10"/>
    <mergeCell ref="B9:B10"/>
    <mergeCell ref="C9:C10"/>
    <mergeCell ref="D9:D10"/>
    <mergeCell ref="E1:Q1"/>
    <mergeCell ref="E2:F2"/>
    <mergeCell ref="G2:Q2"/>
    <mergeCell ref="E4:F4"/>
    <mergeCell ref="G4:Q4"/>
    <mergeCell ref="E5:F5"/>
    <mergeCell ref="G5:Q5"/>
    <mergeCell ref="P9:P10"/>
    <mergeCell ref="Q9:Q10"/>
    <mergeCell ref="E6:F6"/>
    <mergeCell ref="G6:Q6"/>
    <mergeCell ref="E7:F7"/>
    <mergeCell ref="G7:Q7"/>
    <mergeCell ref="E9:F9"/>
    <mergeCell ref="G9:H9"/>
    <mergeCell ref="I9:J9"/>
    <mergeCell ref="K9:L9"/>
    <mergeCell ref="M9:M10"/>
    <mergeCell ref="O9:O10"/>
    <mergeCell ref="N9:N10"/>
  </mergeCells>
  <pageMargins left="0.7" right="0.7" top="0.75" bottom="0.75" header="0.3" footer="0.3"/>
  <extLst>
    <ext xmlns:x14="http://schemas.microsoft.com/office/spreadsheetml/2009/9/main" uri="{CCE6A557-97BC-4b89-ADB6-D9C93CAAB3DF}">
      <x14:dataValidations xmlns:xm="http://schemas.microsoft.com/office/excel/2006/main" count="9">
        <x14:dataValidation type="list" allowBlank="1" showInputMessage="1" showErrorMessage="1" xr:uid="{35977DA1-495F-486D-9E36-A50CC6DC57BD}">
          <x14:formula1>
            <xm:f>'Conf.'!$I$2:$I$1048576</xm:f>
          </x14:formula1>
          <xm:sqref>G4:H4</xm:sqref>
        </x14:dataValidation>
        <x14:dataValidation type="list" allowBlank="1" showInputMessage="1" showErrorMessage="1" xr:uid="{7ED906E4-444A-491F-A2CF-D23B996A40AA}">
          <x14:formula1>
            <xm:f>'Conf.'!$AU$2:$AU$101</xm:f>
          </x14:formula1>
          <xm:sqref>G11:G30</xm:sqref>
        </x14:dataValidation>
        <x14:dataValidation type="list" allowBlank="1" showInputMessage="1" showErrorMessage="1" xr:uid="{F30A8332-127E-4144-967F-602A2EC65630}">
          <x14:formula1>
            <xm:f>'Conf.'!$AT$2:$AT$100</xm:f>
          </x14:formula1>
          <xm:sqref>E11:E30</xm:sqref>
        </x14:dataValidation>
        <x14:dataValidation type="list" allowBlank="1" showInputMessage="1" showErrorMessage="1" xr:uid="{DC1B0239-84CE-4325-AB44-39F23C6AE80E}">
          <x14:formula1>
            <xm:f>'Conf.'!$AV$2:$AV$101</xm:f>
          </x14:formula1>
          <xm:sqref>I11:I30</xm:sqref>
        </x14:dataValidation>
        <x14:dataValidation type="list" allowBlank="1" showInputMessage="1" showErrorMessage="1" xr:uid="{73E1EC90-9831-4CA0-A7C1-00BCE6B4766C}">
          <x14:formula1>
            <xm:f>'Conf.'!$AW$2:$AW$10000</xm:f>
          </x14:formula1>
          <xm:sqref>K11:K30</xm:sqref>
        </x14:dataValidation>
        <x14:dataValidation type="list" allowBlank="1" showInputMessage="1" showErrorMessage="1" xr:uid="{31DB11D5-BEA0-4614-B463-56013F3B5734}">
          <x14:formula1>
            <xm:f>'Conf.'!$V$2:$V$1048576</xm:f>
          </x14:formula1>
          <xm:sqref>N11:N30</xm:sqref>
        </x14:dataValidation>
        <x14:dataValidation type="list" allowBlank="1" showInputMessage="1" showErrorMessage="1" xr:uid="{206CC492-CB09-46F6-B388-7B31C87D3FE4}">
          <x14:formula1>
            <xm:f>'Conf.'!$AC$2:$AC$1048576</xm:f>
          </x14:formula1>
          <xm:sqref>O11:O30</xm:sqref>
        </x14:dataValidation>
        <x14:dataValidation type="list" allowBlank="1" showInputMessage="1" showErrorMessage="1" xr:uid="{D865AF07-8C10-463D-A365-D785DCBB2457}">
          <x14:formula1>
            <xm:f>'12. Prod'!$E$5:$E$1048576</xm:f>
          </x14:formula1>
          <xm:sqref>M11:M30</xm:sqref>
        </x14:dataValidation>
        <x14:dataValidation type="list" allowBlank="1" showInputMessage="1" showErrorMessage="1" xr:uid="{9B8C92F7-2291-4EB2-9796-50111C361E7F}">
          <x14:formula1>
            <xm:f>'12. Prod'!$D$5:$D$1048576</xm:f>
          </x14:formula1>
          <xm:sqref>H11:H30</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5B8DF-6D30-4C42-9536-2A521E624399}">
  <sheetPr>
    <tabColor rgb="FF00B050"/>
  </sheetPr>
  <dimension ref="A1:Q31"/>
  <sheetViews>
    <sheetView showGridLines="0" topLeftCell="E1" zoomScale="80" zoomScaleNormal="80" workbookViewId="0">
      <selection activeCell="E1" sqref="E1:Q1"/>
    </sheetView>
  </sheetViews>
  <sheetFormatPr baseColWidth="10" defaultColWidth="11.42578125" defaultRowHeight="20.100000000000001" customHeight="1" x14ac:dyDescent="0.25"/>
  <cols>
    <col min="1" max="4" width="11.42578125" style="24" hidden="1" customWidth="1"/>
    <col min="5" max="5" width="10.7109375" style="2" customWidth="1"/>
    <col min="6" max="6" width="35.28515625" style="2" customWidth="1"/>
    <col min="7" max="7" width="10.7109375" style="2" customWidth="1"/>
    <col min="8" max="8" width="35.28515625" style="2" customWidth="1"/>
    <col min="9" max="9" width="10.7109375" style="2" customWidth="1"/>
    <col min="10" max="10" width="35.28515625" style="2" customWidth="1"/>
    <col min="11" max="11" width="10.7109375" style="2" customWidth="1"/>
    <col min="12" max="12" width="35.28515625" style="2" customWidth="1"/>
    <col min="13" max="13" width="31.28515625" style="2" customWidth="1"/>
    <col min="14" max="15" width="23.28515625" style="2" customWidth="1"/>
    <col min="16" max="16" width="25.85546875" style="2" customWidth="1"/>
    <col min="17" max="17" width="45" style="2" customWidth="1"/>
    <col min="18" max="16384" width="11.42578125" style="24"/>
  </cols>
  <sheetData>
    <row r="1" spans="1:17" ht="20.100000000000001" customHeight="1" x14ac:dyDescent="0.25">
      <c r="E1" s="518" t="s">
        <v>1311</v>
      </c>
      <c r="F1" s="518"/>
      <c r="G1" s="518"/>
      <c r="H1" s="518"/>
      <c r="I1" s="518"/>
      <c r="J1" s="518"/>
      <c r="K1" s="518"/>
      <c r="L1" s="518"/>
      <c r="M1" s="518"/>
      <c r="N1" s="518"/>
      <c r="O1" s="518"/>
      <c r="P1" s="518"/>
      <c r="Q1" s="518"/>
    </row>
    <row r="2" spans="1:17" ht="87.75" customHeight="1" x14ac:dyDescent="0.25">
      <c r="E2" s="704" t="s">
        <v>184</v>
      </c>
      <c r="F2" s="705"/>
      <c r="G2" s="525" t="s">
        <v>1312</v>
      </c>
      <c r="H2" s="525"/>
      <c r="I2" s="525"/>
      <c r="J2" s="525"/>
      <c r="K2" s="525"/>
      <c r="L2" s="525"/>
      <c r="M2" s="525"/>
      <c r="N2" s="525"/>
      <c r="O2" s="525"/>
      <c r="P2" s="525"/>
      <c r="Q2" s="525"/>
    </row>
    <row r="4" spans="1:17" ht="20.100000000000001" customHeight="1" x14ac:dyDescent="0.25">
      <c r="E4" s="706" t="s">
        <v>1313</v>
      </c>
      <c r="F4" s="707"/>
      <c r="G4" s="708" t="s">
        <v>1378</v>
      </c>
      <c r="H4" s="708"/>
      <c r="I4" s="708"/>
      <c r="J4" s="708"/>
      <c r="K4" s="708"/>
      <c r="L4" s="708"/>
      <c r="M4" s="708"/>
      <c r="N4" s="708"/>
      <c r="O4" s="708"/>
      <c r="P4" s="708"/>
      <c r="Q4" s="708"/>
    </row>
    <row r="5" spans="1:17" ht="20.100000000000001" customHeight="1" x14ac:dyDescent="0.25">
      <c r="E5" s="709" t="s">
        <v>1315</v>
      </c>
      <c r="F5" s="710"/>
      <c r="G5" s="708" t="str">
        <f>IFERROR(VLOOKUP($G4,'Conf.'!$I:$R,8,0),"")</f>
        <v>5180 -  DIRECCION CENTRAL DEL SERVICIO NACIONAL DE SALUD</v>
      </c>
      <c r="H5" s="708"/>
      <c r="I5" s="708"/>
      <c r="J5" s="708"/>
      <c r="K5" s="708"/>
      <c r="L5" s="708"/>
      <c r="M5" s="708"/>
      <c r="N5" s="708"/>
      <c r="O5" s="708"/>
      <c r="P5" s="708"/>
      <c r="Q5" s="708"/>
    </row>
    <row r="6" spans="1:17" ht="20.100000000000001" customHeight="1" x14ac:dyDescent="0.25">
      <c r="E6" s="709" t="s">
        <v>1316</v>
      </c>
      <c r="F6" s="710"/>
      <c r="G6" s="708" t="str">
        <f>IFERROR(VLOOKUP($G4,'Conf.'!$I:$R,9,0),"")</f>
        <v>01 -  DIRECCION CENTRAL DEL SERVICIO NACIONAL DE SALUD</v>
      </c>
      <c r="H6" s="708"/>
      <c r="I6" s="708"/>
      <c r="J6" s="708"/>
      <c r="K6" s="708"/>
      <c r="L6" s="708"/>
      <c r="M6" s="708"/>
      <c r="N6" s="708"/>
      <c r="O6" s="708"/>
      <c r="P6" s="708"/>
      <c r="Q6" s="708"/>
    </row>
    <row r="7" spans="1:17" ht="20.100000000000001" customHeight="1" x14ac:dyDescent="0.25">
      <c r="E7" s="709" t="s">
        <v>543</v>
      </c>
      <c r="F7" s="710"/>
      <c r="G7" s="708" t="str">
        <f>IFERROR(VLOOKUP($G4,'Conf.'!$I:$R,10,0),"")</f>
        <v>0001 -  DIRECCIÓN CENTRAL DEL SERVICIO NACIONAL DE SALUD</v>
      </c>
      <c r="H7" s="708"/>
      <c r="I7" s="708"/>
      <c r="J7" s="708"/>
      <c r="K7" s="708"/>
      <c r="L7" s="708"/>
      <c r="M7" s="708"/>
      <c r="N7" s="708"/>
      <c r="O7" s="708"/>
      <c r="P7" s="708"/>
      <c r="Q7" s="708"/>
    </row>
    <row r="8" spans="1:17" ht="20.100000000000001" customHeight="1" x14ac:dyDescent="0.25">
      <c r="E8" s="24"/>
      <c r="F8" s="24"/>
      <c r="G8" s="24"/>
      <c r="H8" s="24"/>
      <c r="I8" s="24"/>
      <c r="J8" s="24"/>
      <c r="K8" s="24"/>
      <c r="L8" s="24"/>
      <c r="M8" s="24"/>
      <c r="N8" s="24"/>
      <c r="O8" s="24"/>
      <c r="P8" s="24"/>
      <c r="Q8" s="24"/>
    </row>
    <row r="9" spans="1:17" s="12" customFormat="1" ht="15" x14ac:dyDescent="0.25">
      <c r="A9" s="695" t="s">
        <v>1317</v>
      </c>
      <c r="B9" s="695" t="s">
        <v>895</v>
      </c>
      <c r="C9" s="695" t="s">
        <v>1318</v>
      </c>
      <c r="D9" s="695" t="s">
        <v>1319</v>
      </c>
      <c r="E9" s="703" t="s">
        <v>1317</v>
      </c>
      <c r="F9" s="703"/>
      <c r="G9" s="703" t="s">
        <v>895</v>
      </c>
      <c r="H9" s="703"/>
      <c r="I9" s="703" t="s">
        <v>1318</v>
      </c>
      <c r="J9" s="703"/>
      <c r="K9" s="703" t="s">
        <v>1319</v>
      </c>
      <c r="L9" s="703"/>
      <c r="M9" s="701" t="s">
        <v>39</v>
      </c>
      <c r="N9" s="701" t="s">
        <v>1320</v>
      </c>
      <c r="O9" s="701" t="s">
        <v>1321</v>
      </c>
      <c r="P9" s="701" t="s">
        <v>1322</v>
      </c>
      <c r="Q9" s="701" t="s">
        <v>4</v>
      </c>
    </row>
    <row r="10" spans="1:17" s="12" customFormat="1" ht="15" x14ac:dyDescent="0.25">
      <c r="A10" s="695"/>
      <c r="B10" s="695"/>
      <c r="C10" s="695"/>
      <c r="D10" s="695"/>
      <c r="E10" s="50" t="s">
        <v>1323</v>
      </c>
      <c r="F10" s="50" t="s">
        <v>1324</v>
      </c>
      <c r="G10" s="50" t="s">
        <v>1323</v>
      </c>
      <c r="H10" s="50" t="s">
        <v>1324</v>
      </c>
      <c r="I10" s="50" t="s">
        <v>1323</v>
      </c>
      <c r="J10" s="50" t="s">
        <v>1324</v>
      </c>
      <c r="K10" s="50" t="s">
        <v>1323</v>
      </c>
      <c r="L10" s="50" t="s">
        <v>1324</v>
      </c>
      <c r="M10" s="702"/>
      <c r="N10" s="702"/>
      <c r="O10" s="702"/>
      <c r="P10" s="702"/>
      <c r="Q10" s="702"/>
    </row>
    <row r="11" spans="1:17" s="29" customFormat="1" ht="30" x14ac:dyDescent="0.25">
      <c r="A11" s="168" t="str">
        <f>+E11&amp;F11</f>
        <v>45 - Prevención y atención del embarazo adolescente y las uniones tempranas</v>
      </c>
      <c r="B11" s="168" t="str">
        <f>+G11&amp;H11</f>
        <v/>
      </c>
      <c r="C11" s="168" t="str">
        <f>+I11&amp;J11</f>
        <v/>
      </c>
      <c r="D11" s="168" t="str">
        <f>+K11&amp;L11</f>
        <v/>
      </c>
      <c r="E11" s="4" t="s">
        <v>1325</v>
      </c>
      <c r="F11" s="4" t="s">
        <v>1326</v>
      </c>
      <c r="G11" s="4"/>
      <c r="H11" s="4"/>
      <c r="I11" s="4"/>
      <c r="J11" s="4"/>
      <c r="K11" s="4"/>
      <c r="L11" s="4"/>
      <c r="M11" s="4"/>
      <c r="N11" s="4"/>
      <c r="O11" s="4"/>
      <c r="P11" s="4"/>
      <c r="Q11" s="4"/>
    </row>
    <row r="12" spans="1:17" s="29" customFormat="1" ht="60" x14ac:dyDescent="0.25">
      <c r="A12" s="168" t="str">
        <f t="shared" ref="A12:A31" si="0">+E12&amp;F12</f>
        <v/>
      </c>
      <c r="B12" s="168" t="str">
        <f>+G12&amp;H12</f>
        <v>02 - Adolescentes reciben servicios de atención integral de salud</v>
      </c>
      <c r="C12" s="168" t="str">
        <f t="shared" ref="C12:C31" si="1">+I12&amp;J12</f>
        <v/>
      </c>
      <c r="D12" s="168" t="str">
        <f t="shared" ref="D12:D31" si="2">+K12&amp;L12</f>
        <v/>
      </c>
      <c r="E12" s="533"/>
      <c r="F12" s="533"/>
      <c r="G12" s="533" t="s">
        <v>1360</v>
      </c>
      <c r="H12" s="533" t="s">
        <v>1052</v>
      </c>
      <c r="I12" s="533"/>
      <c r="J12" s="533"/>
      <c r="K12" s="533"/>
      <c r="L12" s="533"/>
      <c r="M12" s="4" t="s">
        <v>1064</v>
      </c>
      <c r="N12" s="533"/>
      <c r="O12" s="533"/>
      <c r="P12" s="533"/>
      <c r="Q12" s="533"/>
    </row>
    <row r="13" spans="1:17" s="29" customFormat="1" ht="60" x14ac:dyDescent="0.25">
      <c r="A13" s="168"/>
      <c r="B13" s="168"/>
      <c r="C13" s="168"/>
      <c r="D13" s="168"/>
      <c r="E13" s="534"/>
      <c r="F13" s="534"/>
      <c r="G13" s="534"/>
      <c r="H13" s="534"/>
      <c r="I13" s="534"/>
      <c r="J13" s="534"/>
      <c r="K13" s="534"/>
      <c r="L13" s="534"/>
      <c r="M13" s="4" t="s">
        <v>1053</v>
      </c>
      <c r="N13" s="534"/>
      <c r="O13" s="534"/>
      <c r="P13" s="534"/>
      <c r="Q13" s="534"/>
    </row>
    <row r="14" spans="1:17" s="29" customFormat="1" ht="15" x14ac:dyDescent="0.25">
      <c r="A14" s="168" t="str">
        <f t="shared" si="0"/>
        <v/>
      </c>
      <c r="B14" s="168" t="str">
        <f t="shared" ref="B14:B31" si="3">+G14&amp;H14</f>
        <v/>
      </c>
      <c r="C14" s="168" t="str">
        <f t="shared" si="1"/>
        <v>00 - N/A</v>
      </c>
      <c r="D14" s="168" t="str">
        <f t="shared" si="2"/>
        <v/>
      </c>
      <c r="E14" s="4"/>
      <c r="F14" s="4"/>
      <c r="G14" s="4"/>
      <c r="H14" s="4"/>
      <c r="I14" s="4" t="s">
        <v>1328</v>
      </c>
      <c r="J14" s="4" t="s">
        <v>1329</v>
      </c>
      <c r="K14" s="4"/>
      <c r="L14" s="4"/>
      <c r="M14" s="4"/>
      <c r="N14" s="4"/>
      <c r="O14" s="4"/>
      <c r="P14" s="4"/>
      <c r="Q14" s="4"/>
    </row>
    <row r="15" spans="1:17" s="29" customFormat="1" ht="75" x14ac:dyDescent="0.25">
      <c r="A15" s="168" t="str">
        <f t="shared" si="0"/>
        <v/>
      </c>
      <c r="B15" s="168" t="str">
        <f t="shared" si="3"/>
        <v/>
      </c>
      <c r="C15" s="168" t="str">
        <f t="shared" si="1"/>
        <v/>
      </c>
      <c r="D15" s="168" t="str">
        <f t="shared" si="2"/>
        <v>0001 - Atención integral para personas adolescentes</v>
      </c>
      <c r="E15" s="4"/>
      <c r="F15" s="4"/>
      <c r="G15" s="4"/>
      <c r="H15" s="4"/>
      <c r="I15" s="4"/>
      <c r="J15" s="4"/>
      <c r="K15" s="4" t="s">
        <v>1330</v>
      </c>
      <c r="L15" s="103" t="s">
        <v>1379</v>
      </c>
      <c r="M15" s="4"/>
      <c r="N15" s="4" t="s">
        <v>1380</v>
      </c>
      <c r="O15" s="4" t="s">
        <v>1333</v>
      </c>
      <c r="P15" s="4" t="s">
        <v>1381</v>
      </c>
      <c r="Q15" s="4"/>
    </row>
    <row r="16" spans="1:17" s="29" customFormat="1" ht="45" x14ac:dyDescent="0.25">
      <c r="A16" s="168" t="str">
        <f t="shared" si="0"/>
        <v/>
      </c>
      <c r="B16" s="168" t="str">
        <f t="shared" si="3"/>
        <v/>
      </c>
      <c r="C16" s="168" t="str">
        <f t="shared" si="1"/>
        <v/>
      </c>
      <c r="D16" s="168" t="str">
        <f t="shared" si="2"/>
        <v>0002 - Promoción de la salud integral</v>
      </c>
      <c r="E16" s="4"/>
      <c r="F16" s="4"/>
      <c r="G16" s="4"/>
      <c r="H16" s="4"/>
      <c r="I16" s="4"/>
      <c r="J16" s="4"/>
      <c r="K16" s="4" t="s">
        <v>1336</v>
      </c>
      <c r="L16" s="103" t="s">
        <v>1382</v>
      </c>
      <c r="M16" s="4"/>
      <c r="N16" s="4" t="s">
        <v>1383</v>
      </c>
      <c r="O16" s="4" t="s">
        <v>1333</v>
      </c>
      <c r="P16" s="4" t="s">
        <v>1381</v>
      </c>
      <c r="Q16" s="4"/>
    </row>
    <row r="17" spans="1:17" s="29" customFormat="1" ht="15" x14ac:dyDescent="0.25">
      <c r="A17" s="168" t="str">
        <f t="shared" si="0"/>
        <v/>
      </c>
      <c r="B17" s="168" t="str">
        <f t="shared" si="3"/>
        <v/>
      </c>
      <c r="C17" s="168" t="str">
        <f t="shared" si="1"/>
        <v/>
      </c>
      <c r="D17" s="168" t="str">
        <f t="shared" si="2"/>
        <v/>
      </c>
      <c r="E17" s="4"/>
      <c r="F17" s="4"/>
      <c r="G17" s="4"/>
      <c r="H17" s="4"/>
      <c r="I17" s="4"/>
      <c r="J17" s="4"/>
      <c r="K17" s="4"/>
      <c r="L17" s="4"/>
      <c r="M17" s="4"/>
      <c r="N17" s="4"/>
      <c r="O17" s="4"/>
      <c r="P17" s="4"/>
      <c r="Q17" s="4"/>
    </row>
    <row r="18" spans="1:17" s="29" customFormat="1" ht="15" x14ac:dyDescent="0.25">
      <c r="A18" s="168" t="str">
        <f t="shared" si="0"/>
        <v/>
      </c>
      <c r="B18" s="168" t="str">
        <f t="shared" si="3"/>
        <v/>
      </c>
      <c r="C18" s="168" t="str">
        <f t="shared" si="1"/>
        <v/>
      </c>
      <c r="D18" s="168" t="str">
        <f t="shared" si="2"/>
        <v/>
      </c>
      <c r="E18" s="4"/>
      <c r="F18" s="4"/>
      <c r="G18" s="4"/>
      <c r="H18" s="4"/>
      <c r="I18" s="4"/>
      <c r="J18" s="4"/>
      <c r="K18" s="4"/>
      <c r="L18" s="4"/>
      <c r="M18" s="4"/>
      <c r="N18" s="4"/>
      <c r="O18" s="4"/>
      <c r="P18" s="4"/>
      <c r="Q18" s="4"/>
    </row>
    <row r="19" spans="1:17" s="29" customFormat="1" ht="15" x14ac:dyDescent="0.25">
      <c r="A19" s="168" t="str">
        <f t="shared" si="0"/>
        <v/>
      </c>
      <c r="B19" s="168" t="str">
        <f t="shared" si="3"/>
        <v/>
      </c>
      <c r="C19" s="168" t="str">
        <f t="shared" si="1"/>
        <v/>
      </c>
      <c r="D19" s="168" t="str">
        <f t="shared" si="2"/>
        <v/>
      </c>
      <c r="E19" s="4"/>
      <c r="F19" s="4"/>
      <c r="G19" s="4"/>
      <c r="H19" s="4"/>
      <c r="I19" s="4"/>
      <c r="J19" s="4"/>
      <c r="K19" s="4"/>
      <c r="L19" s="4"/>
      <c r="M19" s="4"/>
      <c r="N19" s="4"/>
      <c r="O19" s="4"/>
      <c r="P19" s="4"/>
      <c r="Q19" s="4"/>
    </row>
    <row r="20" spans="1:17" s="29" customFormat="1" ht="15" x14ac:dyDescent="0.25">
      <c r="A20" s="168" t="str">
        <f t="shared" si="0"/>
        <v/>
      </c>
      <c r="B20" s="168" t="str">
        <f t="shared" si="3"/>
        <v/>
      </c>
      <c r="C20" s="168" t="str">
        <f t="shared" si="1"/>
        <v/>
      </c>
      <c r="D20" s="168" t="str">
        <f t="shared" si="2"/>
        <v/>
      </c>
      <c r="E20" s="4"/>
      <c r="F20" s="4"/>
      <c r="G20" s="4"/>
      <c r="H20" s="4"/>
      <c r="I20" s="4"/>
      <c r="J20" s="4"/>
      <c r="K20" s="4"/>
      <c r="L20" s="4"/>
      <c r="M20" s="4"/>
      <c r="N20" s="4"/>
      <c r="O20" s="4"/>
      <c r="P20" s="4"/>
      <c r="Q20" s="4"/>
    </row>
    <row r="21" spans="1:17" s="29" customFormat="1" ht="15" x14ac:dyDescent="0.25">
      <c r="A21" s="168" t="str">
        <f t="shared" si="0"/>
        <v/>
      </c>
      <c r="B21" s="168" t="str">
        <f t="shared" si="3"/>
        <v/>
      </c>
      <c r="C21" s="168" t="str">
        <f t="shared" si="1"/>
        <v/>
      </c>
      <c r="D21" s="168" t="str">
        <f t="shared" si="2"/>
        <v/>
      </c>
      <c r="E21" s="4"/>
      <c r="F21" s="4"/>
      <c r="G21" s="4"/>
      <c r="H21" s="4"/>
      <c r="I21" s="4"/>
      <c r="J21" s="4"/>
      <c r="K21" s="4"/>
      <c r="L21" s="4"/>
      <c r="M21" s="4"/>
      <c r="N21" s="4"/>
      <c r="O21" s="4"/>
      <c r="P21" s="4"/>
      <c r="Q21" s="4"/>
    </row>
    <row r="22" spans="1:17" s="29" customFormat="1" ht="15" x14ac:dyDescent="0.25">
      <c r="A22" s="168" t="str">
        <f t="shared" si="0"/>
        <v/>
      </c>
      <c r="B22" s="168" t="str">
        <f t="shared" si="3"/>
        <v/>
      </c>
      <c r="C22" s="168" t="str">
        <f t="shared" si="1"/>
        <v/>
      </c>
      <c r="D22" s="168" t="str">
        <f t="shared" si="2"/>
        <v/>
      </c>
      <c r="E22" s="4"/>
      <c r="F22" s="4"/>
      <c r="G22" s="4"/>
      <c r="H22" s="4"/>
      <c r="I22" s="4"/>
      <c r="J22" s="4"/>
      <c r="K22" s="4"/>
      <c r="L22" s="4"/>
      <c r="M22" s="4"/>
      <c r="N22" s="4"/>
      <c r="O22" s="4"/>
      <c r="P22" s="4"/>
      <c r="Q22" s="4"/>
    </row>
    <row r="23" spans="1:17" s="29" customFormat="1" ht="15" x14ac:dyDescent="0.25">
      <c r="A23" s="168" t="str">
        <f t="shared" si="0"/>
        <v/>
      </c>
      <c r="B23" s="168" t="str">
        <f t="shared" si="3"/>
        <v/>
      </c>
      <c r="C23" s="168" t="str">
        <f t="shared" si="1"/>
        <v/>
      </c>
      <c r="D23" s="168" t="str">
        <f t="shared" si="2"/>
        <v/>
      </c>
      <c r="E23" s="4"/>
      <c r="F23" s="4"/>
      <c r="G23" s="4"/>
      <c r="H23" s="4"/>
      <c r="I23" s="4"/>
      <c r="J23" s="4"/>
      <c r="K23" s="4"/>
      <c r="L23" s="4"/>
      <c r="M23" s="4"/>
      <c r="N23" s="4"/>
      <c r="O23" s="4"/>
      <c r="P23" s="4"/>
      <c r="Q23" s="4"/>
    </row>
    <row r="24" spans="1:17" s="29" customFormat="1" ht="15" x14ac:dyDescent="0.25">
      <c r="A24" s="168" t="str">
        <f t="shared" si="0"/>
        <v/>
      </c>
      <c r="B24" s="168" t="str">
        <f t="shared" si="3"/>
        <v/>
      </c>
      <c r="C24" s="168" t="str">
        <f t="shared" si="1"/>
        <v/>
      </c>
      <c r="D24" s="168" t="str">
        <f t="shared" si="2"/>
        <v/>
      </c>
      <c r="E24" s="4"/>
      <c r="F24" s="4"/>
      <c r="G24" s="4"/>
      <c r="H24" s="4"/>
      <c r="I24" s="4"/>
      <c r="J24" s="4"/>
      <c r="K24" s="4"/>
      <c r="L24" s="4"/>
      <c r="M24" s="4"/>
      <c r="N24" s="4"/>
      <c r="O24" s="4"/>
      <c r="P24" s="4"/>
      <c r="Q24" s="4"/>
    </row>
    <row r="25" spans="1:17" s="29" customFormat="1" ht="15" x14ac:dyDescent="0.25">
      <c r="A25" s="168" t="str">
        <f t="shared" si="0"/>
        <v/>
      </c>
      <c r="B25" s="168" t="str">
        <f t="shared" si="3"/>
        <v/>
      </c>
      <c r="C25" s="168" t="str">
        <f t="shared" si="1"/>
        <v/>
      </c>
      <c r="D25" s="168" t="str">
        <f t="shared" si="2"/>
        <v/>
      </c>
      <c r="E25" s="4"/>
      <c r="F25" s="4"/>
      <c r="G25" s="4"/>
      <c r="H25" s="4"/>
      <c r="I25" s="4"/>
      <c r="J25" s="4"/>
      <c r="K25" s="4"/>
      <c r="L25" s="4"/>
      <c r="M25" s="4"/>
      <c r="N25" s="4"/>
      <c r="O25" s="4"/>
      <c r="P25" s="4"/>
      <c r="Q25" s="4"/>
    </row>
    <row r="26" spans="1:17" ht="15" x14ac:dyDescent="0.25">
      <c r="A26" s="168" t="str">
        <f t="shared" si="0"/>
        <v/>
      </c>
      <c r="B26" s="168" t="str">
        <f t="shared" si="3"/>
        <v/>
      </c>
      <c r="C26" s="168" t="str">
        <f t="shared" si="1"/>
        <v/>
      </c>
      <c r="D26" s="168" t="str">
        <f t="shared" si="2"/>
        <v/>
      </c>
      <c r="E26" s="4"/>
      <c r="F26" s="4"/>
      <c r="G26" s="4"/>
      <c r="H26" s="4"/>
      <c r="I26" s="4"/>
      <c r="J26" s="4"/>
      <c r="K26" s="4"/>
      <c r="L26" s="4"/>
      <c r="M26" s="4"/>
      <c r="N26" s="4"/>
      <c r="O26" s="4"/>
      <c r="P26" s="4"/>
      <c r="Q26" s="4"/>
    </row>
    <row r="27" spans="1:17" ht="15" x14ac:dyDescent="0.25">
      <c r="A27" s="168" t="str">
        <f t="shared" si="0"/>
        <v/>
      </c>
      <c r="B27" s="168" t="str">
        <f t="shared" si="3"/>
        <v/>
      </c>
      <c r="C27" s="168" t="str">
        <f t="shared" si="1"/>
        <v/>
      </c>
      <c r="D27" s="168" t="str">
        <f t="shared" si="2"/>
        <v/>
      </c>
      <c r="E27" s="4"/>
      <c r="F27" s="4"/>
      <c r="G27" s="4"/>
      <c r="H27" s="4"/>
      <c r="I27" s="4"/>
      <c r="J27" s="4"/>
      <c r="K27" s="4"/>
      <c r="L27" s="4"/>
      <c r="M27" s="4"/>
      <c r="N27" s="4"/>
      <c r="O27" s="4"/>
      <c r="P27" s="4"/>
      <c r="Q27" s="4"/>
    </row>
    <row r="28" spans="1:17" ht="15" x14ac:dyDescent="0.25">
      <c r="A28" s="168" t="str">
        <f t="shared" si="0"/>
        <v/>
      </c>
      <c r="B28" s="168" t="str">
        <f t="shared" si="3"/>
        <v/>
      </c>
      <c r="C28" s="168" t="str">
        <f t="shared" si="1"/>
        <v/>
      </c>
      <c r="D28" s="168" t="str">
        <f t="shared" si="2"/>
        <v/>
      </c>
      <c r="E28" s="4"/>
      <c r="F28" s="4"/>
      <c r="G28" s="4"/>
      <c r="H28" s="4"/>
      <c r="I28" s="4"/>
      <c r="J28" s="4"/>
      <c r="K28" s="4"/>
      <c r="L28" s="4"/>
      <c r="M28" s="4"/>
      <c r="N28" s="4"/>
      <c r="O28" s="4"/>
      <c r="P28" s="4"/>
      <c r="Q28" s="4"/>
    </row>
    <row r="29" spans="1:17" ht="15" x14ac:dyDescent="0.25">
      <c r="A29" s="168" t="str">
        <f t="shared" si="0"/>
        <v/>
      </c>
      <c r="B29" s="168" t="str">
        <f t="shared" si="3"/>
        <v/>
      </c>
      <c r="C29" s="168" t="str">
        <f t="shared" si="1"/>
        <v/>
      </c>
      <c r="D29" s="168" t="str">
        <f t="shared" si="2"/>
        <v/>
      </c>
      <c r="E29" s="4"/>
      <c r="F29" s="4"/>
      <c r="G29" s="4"/>
      <c r="H29" s="4"/>
      <c r="I29" s="4"/>
      <c r="J29" s="4"/>
      <c r="K29" s="4"/>
      <c r="L29" s="4"/>
      <c r="M29" s="4"/>
      <c r="N29" s="4"/>
      <c r="O29" s="4"/>
      <c r="P29" s="4"/>
      <c r="Q29" s="4"/>
    </row>
    <row r="30" spans="1:17" ht="15" x14ac:dyDescent="0.25">
      <c r="A30" s="168" t="str">
        <f t="shared" si="0"/>
        <v/>
      </c>
      <c r="B30" s="168" t="str">
        <f t="shared" si="3"/>
        <v/>
      </c>
      <c r="C30" s="168" t="str">
        <f t="shared" si="1"/>
        <v/>
      </c>
      <c r="D30" s="168" t="str">
        <f t="shared" si="2"/>
        <v/>
      </c>
      <c r="E30" s="4"/>
      <c r="F30" s="4"/>
      <c r="G30" s="4"/>
      <c r="H30" s="4"/>
      <c r="I30" s="4"/>
      <c r="J30" s="4"/>
      <c r="K30" s="4"/>
      <c r="L30" s="4"/>
      <c r="M30" s="4"/>
      <c r="N30" s="4"/>
      <c r="O30" s="4"/>
      <c r="P30" s="4"/>
      <c r="Q30" s="4"/>
    </row>
    <row r="31" spans="1:17" ht="15" x14ac:dyDescent="0.25">
      <c r="A31" s="168" t="str">
        <f t="shared" si="0"/>
        <v/>
      </c>
      <c r="B31" s="168" t="str">
        <f t="shared" si="3"/>
        <v/>
      </c>
      <c r="C31" s="168" t="str">
        <f t="shared" si="1"/>
        <v/>
      </c>
      <c r="D31" s="168" t="str">
        <f t="shared" si="2"/>
        <v/>
      </c>
      <c r="E31" s="4"/>
      <c r="F31" s="4"/>
      <c r="G31" s="4"/>
      <c r="H31" s="4"/>
      <c r="I31" s="4"/>
      <c r="J31" s="4"/>
      <c r="K31" s="4"/>
      <c r="L31" s="4"/>
      <c r="M31" s="4"/>
      <c r="N31" s="4"/>
      <c r="O31" s="4"/>
      <c r="P31" s="4"/>
      <c r="Q31" s="4"/>
    </row>
  </sheetData>
  <mergeCells count="36">
    <mergeCell ref="P12:P13"/>
    <mergeCell ref="Q12:Q13"/>
    <mergeCell ref="J12:J13"/>
    <mergeCell ref="K12:K13"/>
    <mergeCell ref="L12:L13"/>
    <mergeCell ref="N12:N13"/>
    <mergeCell ref="O12:O13"/>
    <mergeCell ref="E12:E13"/>
    <mergeCell ref="F12:F13"/>
    <mergeCell ref="G12:G13"/>
    <mergeCell ref="H12:H13"/>
    <mergeCell ref="I12:I13"/>
    <mergeCell ref="A9:A10"/>
    <mergeCell ref="B9:B10"/>
    <mergeCell ref="C9:C10"/>
    <mergeCell ref="D9:D10"/>
    <mergeCell ref="E1:Q1"/>
    <mergeCell ref="E2:F2"/>
    <mergeCell ref="G2:Q2"/>
    <mergeCell ref="E4:F4"/>
    <mergeCell ref="G4:Q4"/>
    <mergeCell ref="E5:F5"/>
    <mergeCell ref="G5:Q5"/>
    <mergeCell ref="P9:P10"/>
    <mergeCell ref="Q9:Q10"/>
    <mergeCell ref="E6:F6"/>
    <mergeCell ref="G6:Q6"/>
    <mergeCell ref="E7:F7"/>
    <mergeCell ref="G7:Q7"/>
    <mergeCell ref="E9:F9"/>
    <mergeCell ref="G9:H9"/>
    <mergeCell ref="I9:J9"/>
    <mergeCell ref="K9:L9"/>
    <mergeCell ref="O9:O10"/>
    <mergeCell ref="M9:M10"/>
    <mergeCell ref="N9:N10"/>
  </mergeCells>
  <pageMargins left="0.7" right="0.7" top="0.75" bottom="0.75" header="0.3" footer="0.3"/>
  <legacyDrawing r:id="rId1"/>
  <extLst>
    <ext xmlns:x14="http://schemas.microsoft.com/office/spreadsheetml/2009/9/main" uri="{CCE6A557-97BC-4b89-ADB6-D9C93CAAB3DF}">
      <x14:dataValidations xmlns:xm="http://schemas.microsoft.com/office/excel/2006/main" disablePrompts="1" count="9">
        <x14:dataValidation type="list" allowBlank="1" showInputMessage="1" showErrorMessage="1" xr:uid="{80409228-22AC-4B38-AA44-58A3326CBBB1}">
          <x14:formula1>
            <xm:f>'Conf.'!$AT$2:$AT$100</xm:f>
          </x14:formula1>
          <xm:sqref>E11:E12 E14:E31</xm:sqref>
        </x14:dataValidation>
        <x14:dataValidation type="list" allowBlank="1" showInputMessage="1" showErrorMessage="1" xr:uid="{C0490C5C-D720-47C0-BADA-29BEEEF5AF75}">
          <x14:formula1>
            <xm:f>'Conf.'!$I$2:$I$1048576</xm:f>
          </x14:formula1>
          <xm:sqref>G4:H4</xm:sqref>
        </x14:dataValidation>
        <x14:dataValidation type="list" allowBlank="1" showInputMessage="1" showErrorMessage="1" xr:uid="{74F29B43-AF66-4E6C-9710-C92DA675805F}">
          <x14:formula1>
            <xm:f>'Conf.'!$AW$2:$AW$10000</xm:f>
          </x14:formula1>
          <xm:sqref>K11:K12 K14:K31</xm:sqref>
        </x14:dataValidation>
        <x14:dataValidation type="list" allowBlank="1" showInputMessage="1" showErrorMessage="1" xr:uid="{2BCA1BDA-D72F-4B35-86EF-12263D5E62EF}">
          <x14:formula1>
            <xm:f>'Conf.'!$AV$2:$AV$101</xm:f>
          </x14:formula1>
          <xm:sqref>I11:I12 I14:I31</xm:sqref>
        </x14:dataValidation>
        <x14:dataValidation type="list" allowBlank="1" showInputMessage="1" showErrorMessage="1" xr:uid="{45BF7AFD-3522-4EFC-B049-0017A2920B6E}">
          <x14:formula1>
            <xm:f>'Conf.'!$AU$2:$AU$101</xm:f>
          </x14:formula1>
          <xm:sqref>G11:G12 G14:G31</xm:sqref>
        </x14:dataValidation>
        <x14:dataValidation type="list" allowBlank="1" showInputMessage="1" showErrorMessage="1" xr:uid="{68947060-0F11-478A-8B9A-7D36C0B7E449}">
          <x14:formula1>
            <xm:f>'Conf.'!$AC$2:$AC$1048576</xm:f>
          </x14:formula1>
          <xm:sqref>O11:O12 O14:O31</xm:sqref>
        </x14:dataValidation>
        <x14:dataValidation type="list" allowBlank="1" showInputMessage="1" showErrorMessage="1" xr:uid="{440216FA-75AC-469E-9FEB-C4C0E1E1AD9C}">
          <x14:formula1>
            <xm:f>'Conf.'!$V$2:$V$1048576</xm:f>
          </x14:formula1>
          <xm:sqref>N11:N12 N14:N31</xm:sqref>
        </x14:dataValidation>
        <x14:dataValidation type="list" allowBlank="1" showInputMessage="1" showErrorMessage="1" xr:uid="{3354A801-6A64-4825-A795-30808A2321F0}">
          <x14:formula1>
            <xm:f>'12. Prod'!$E$5:$E$1048576</xm:f>
          </x14:formula1>
          <xm:sqref>M11:M31</xm:sqref>
        </x14:dataValidation>
        <x14:dataValidation type="list" allowBlank="1" showInputMessage="1" showErrorMessage="1" xr:uid="{3C7090D7-1901-46F4-9B48-AA81FB7E5A2A}">
          <x14:formula1>
            <xm:f>'12. Prod'!$D$5:$D$1048576</xm:f>
          </x14:formula1>
          <xm:sqref>H11:H12 H14:H31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C59DD-7950-4DA6-8FE1-D96407818306}">
  <sheetPr>
    <tabColor rgb="FF00B050"/>
  </sheetPr>
  <dimension ref="A1:B45"/>
  <sheetViews>
    <sheetView showGridLines="0" zoomScaleNormal="100" workbookViewId="0">
      <selection sqref="A1:B1"/>
    </sheetView>
  </sheetViews>
  <sheetFormatPr baseColWidth="10" defaultColWidth="11.42578125" defaultRowHeight="15" x14ac:dyDescent="0.25"/>
  <cols>
    <col min="1" max="1" width="12.28515625" style="2" bestFit="1" customWidth="1"/>
    <col min="2" max="2" width="206.5703125" style="13" customWidth="1"/>
    <col min="3" max="16384" width="11.42578125" style="2"/>
  </cols>
  <sheetData>
    <row r="1" spans="1:2" ht="18.75" customHeight="1" x14ac:dyDescent="0.25">
      <c r="A1" s="518" t="s">
        <v>425</v>
      </c>
      <c r="B1" s="518"/>
    </row>
    <row r="2" spans="1:2" s="17" customFormat="1" ht="18.75" customHeight="1" x14ac:dyDescent="0.25">
      <c r="A2" s="527" t="s">
        <v>184</v>
      </c>
      <c r="B2" s="525" t="s">
        <v>426</v>
      </c>
    </row>
    <row r="3" spans="1:2" s="17" customFormat="1" x14ac:dyDescent="0.25">
      <c r="A3" s="527"/>
      <c r="B3" s="525"/>
    </row>
    <row r="4" spans="1:2" s="12" customFormat="1" x14ac:dyDescent="0.25">
      <c r="A4" s="519" t="s">
        <v>427</v>
      </c>
      <c r="B4" s="519"/>
    </row>
    <row r="5" spans="1:2" s="14" customFormat="1" x14ac:dyDescent="0.25">
      <c r="A5" s="543" t="s">
        <v>428</v>
      </c>
      <c r="B5" s="543"/>
    </row>
    <row r="6" spans="1:2" s="14" customFormat="1" x14ac:dyDescent="0.25">
      <c r="A6" s="543"/>
      <c r="B6" s="543"/>
    </row>
    <row r="7" spans="1:2" s="14" customFormat="1" x14ac:dyDescent="0.25">
      <c r="A7" s="543"/>
      <c r="B7" s="543"/>
    </row>
    <row r="8" spans="1:2" s="14" customFormat="1" x14ac:dyDescent="0.25">
      <c r="A8" s="543"/>
      <c r="B8" s="543"/>
    </row>
    <row r="9" spans="1:2" s="14" customFormat="1" x14ac:dyDescent="0.25">
      <c r="A9" s="543"/>
      <c r="B9" s="543"/>
    </row>
    <row r="10" spans="1:2" s="14" customFormat="1" x14ac:dyDescent="0.25">
      <c r="A10" s="543"/>
      <c r="B10" s="543"/>
    </row>
    <row r="11" spans="1:2" s="14" customFormat="1" x14ac:dyDescent="0.25">
      <c r="A11" s="543"/>
      <c r="B11" s="543"/>
    </row>
    <row r="12" spans="1:2" s="14" customFormat="1" x14ac:dyDescent="0.25">
      <c r="A12" s="543"/>
      <c r="B12" s="543"/>
    </row>
    <row r="13" spans="1:2" s="14" customFormat="1" x14ac:dyDescent="0.25">
      <c r="A13" s="543"/>
      <c r="B13" s="543"/>
    </row>
    <row r="14" spans="1:2" s="14" customFormat="1" x14ac:dyDescent="0.25">
      <c r="A14" s="543"/>
      <c r="B14" s="543"/>
    </row>
    <row r="15" spans="1:2" s="14" customFormat="1" x14ac:dyDescent="0.25">
      <c r="A15" s="543"/>
      <c r="B15" s="543"/>
    </row>
    <row r="16" spans="1:2" s="14" customFormat="1" x14ac:dyDescent="0.25">
      <c r="A16" s="543"/>
      <c r="B16" s="543"/>
    </row>
    <row r="17" spans="1:2" s="14" customFormat="1" x14ac:dyDescent="0.25">
      <c r="A17" s="543"/>
      <c r="B17" s="543"/>
    </row>
    <row r="18" spans="1:2" s="14" customFormat="1" x14ac:dyDescent="0.25">
      <c r="A18" s="543"/>
      <c r="B18" s="543"/>
    </row>
    <row r="19" spans="1:2" s="14" customFormat="1" x14ac:dyDescent="0.25">
      <c r="A19" s="543"/>
      <c r="B19" s="543"/>
    </row>
    <row r="20" spans="1:2" s="14" customFormat="1" x14ac:dyDescent="0.25">
      <c r="A20" s="543"/>
      <c r="B20" s="543"/>
    </row>
    <row r="21" spans="1:2" s="14" customFormat="1" x14ac:dyDescent="0.25">
      <c r="A21" s="543"/>
      <c r="B21" s="543"/>
    </row>
    <row r="22" spans="1:2" s="14" customFormat="1" x14ac:dyDescent="0.25">
      <c r="A22" s="543"/>
      <c r="B22" s="543"/>
    </row>
    <row r="23" spans="1:2" s="14" customFormat="1" x14ac:dyDescent="0.25">
      <c r="A23" s="543"/>
      <c r="B23" s="543"/>
    </row>
    <row r="24" spans="1:2" s="14" customFormat="1" x14ac:dyDescent="0.25">
      <c r="A24" s="543"/>
      <c r="B24" s="543"/>
    </row>
    <row r="25" spans="1:2" s="14" customFormat="1" x14ac:dyDescent="0.25">
      <c r="A25" s="543"/>
      <c r="B25" s="543"/>
    </row>
    <row r="26" spans="1:2" s="14" customFormat="1" x14ac:dyDescent="0.25">
      <c r="A26" s="543"/>
      <c r="B26" s="543"/>
    </row>
    <row r="27" spans="1:2" s="14" customFormat="1" x14ac:dyDescent="0.25">
      <c r="A27" s="543"/>
      <c r="B27" s="543"/>
    </row>
    <row r="28" spans="1:2" s="14" customFormat="1" x14ac:dyDescent="0.25">
      <c r="A28" s="543"/>
      <c r="B28" s="543"/>
    </row>
    <row r="29" spans="1:2" s="14" customFormat="1" x14ac:dyDescent="0.25">
      <c r="A29" s="543"/>
      <c r="B29" s="543"/>
    </row>
    <row r="30" spans="1:2" s="14" customFormat="1" x14ac:dyDescent="0.25">
      <c r="A30" s="543"/>
      <c r="B30" s="543"/>
    </row>
    <row r="31" spans="1:2" s="14" customFormat="1" x14ac:dyDescent="0.25">
      <c r="A31" s="543"/>
      <c r="B31" s="543"/>
    </row>
    <row r="32" spans="1:2" s="14" customFormat="1" x14ac:dyDescent="0.25">
      <c r="A32" s="543"/>
      <c r="B32" s="543"/>
    </row>
    <row r="33" spans="1:2" s="14" customFormat="1" x14ac:dyDescent="0.25">
      <c r="A33" s="543"/>
      <c r="B33" s="543"/>
    </row>
    <row r="34" spans="1:2" s="14" customFormat="1" x14ac:dyDescent="0.25">
      <c r="A34" s="543"/>
      <c r="B34" s="543"/>
    </row>
    <row r="35" spans="1:2" s="14" customFormat="1" x14ac:dyDescent="0.25">
      <c r="A35" s="543"/>
      <c r="B35" s="543"/>
    </row>
    <row r="36" spans="1:2" s="14" customFormat="1" x14ac:dyDescent="0.25">
      <c r="A36" s="543"/>
      <c r="B36" s="543"/>
    </row>
    <row r="37" spans="1:2" s="14" customFormat="1" x14ac:dyDescent="0.25">
      <c r="A37" s="543"/>
      <c r="B37" s="543"/>
    </row>
    <row r="38" spans="1:2" s="14" customFormat="1" x14ac:dyDescent="0.25">
      <c r="A38" s="543"/>
      <c r="B38" s="543"/>
    </row>
    <row r="39" spans="1:2" s="14" customFormat="1" x14ac:dyDescent="0.25">
      <c r="A39" s="543"/>
      <c r="B39" s="543"/>
    </row>
    <row r="40" spans="1:2" s="14" customFormat="1" x14ac:dyDescent="0.25">
      <c r="A40" s="543"/>
      <c r="B40" s="543"/>
    </row>
    <row r="41" spans="1:2" s="14" customFormat="1" x14ac:dyDescent="0.25">
      <c r="A41" s="543"/>
      <c r="B41" s="543"/>
    </row>
    <row r="42" spans="1:2" s="14" customFormat="1" x14ac:dyDescent="0.25">
      <c r="A42" s="543"/>
      <c r="B42" s="543"/>
    </row>
    <row r="43" spans="1:2" s="14" customFormat="1" x14ac:dyDescent="0.25">
      <c r="A43" s="543"/>
      <c r="B43" s="543"/>
    </row>
    <row r="44" spans="1:2" s="14" customFormat="1" x14ac:dyDescent="0.25">
      <c r="A44" s="543"/>
      <c r="B44" s="543"/>
    </row>
    <row r="45" spans="1:2" s="14" customFormat="1" x14ac:dyDescent="0.25">
      <c r="A45" s="543"/>
      <c r="B45" s="543"/>
    </row>
  </sheetData>
  <mergeCells count="5">
    <mergeCell ref="A1:B1"/>
    <mergeCell ref="A4:B4"/>
    <mergeCell ref="A5:B45"/>
    <mergeCell ref="A2:A3"/>
    <mergeCell ref="B2:B3"/>
  </mergeCells>
  <pageMargins left="0.7" right="0.7" top="0.75" bottom="0.75" header="0.3" footer="0.3"/>
  <legacyDrawing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8D041-F518-4AB7-B54B-4C11F24469D8}">
  <sheetPr>
    <tabColor rgb="FF00B050"/>
  </sheetPr>
  <dimension ref="A1:Q30"/>
  <sheetViews>
    <sheetView showGridLines="0" topLeftCell="J13" zoomScale="80" zoomScaleNormal="80" workbookViewId="0">
      <selection activeCell="Q17" sqref="Q17"/>
    </sheetView>
  </sheetViews>
  <sheetFormatPr baseColWidth="10" defaultColWidth="11.42578125" defaultRowHeight="20.100000000000001" customHeight="1" x14ac:dyDescent="0.25"/>
  <cols>
    <col min="1" max="4" width="11.42578125" style="24" hidden="1" customWidth="1"/>
    <col min="5" max="5" width="10.7109375" style="2" customWidth="1"/>
    <col min="6" max="6" width="35.28515625" style="2" customWidth="1"/>
    <col min="7" max="7" width="10.7109375" style="2" customWidth="1"/>
    <col min="8" max="8" width="35.28515625" style="2" customWidth="1"/>
    <col min="9" max="9" width="10.7109375" style="2" customWidth="1"/>
    <col min="10" max="10" width="35.28515625" style="2" customWidth="1"/>
    <col min="11" max="11" width="10.7109375" style="2" customWidth="1"/>
    <col min="12" max="12" width="35.28515625" style="2" customWidth="1"/>
    <col min="13" max="13" width="31.28515625" style="2" customWidth="1"/>
    <col min="14" max="15" width="23.28515625" style="2" customWidth="1"/>
    <col min="16" max="16" width="25.85546875" style="2" customWidth="1"/>
    <col min="17" max="17" width="45" style="2" customWidth="1"/>
    <col min="18" max="16384" width="11.42578125" style="24"/>
  </cols>
  <sheetData>
    <row r="1" spans="1:17" ht="20.100000000000001" customHeight="1" x14ac:dyDescent="0.25">
      <c r="E1" s="518" t="s">
        <v>1311</v>
      </c>
      <c r="F1" s="518"/>
      <c r="G1" s="518"/>
      <c r="H1" s="518"/>
      <c r="I1" s="518"/>
      <c r="J1" s="518"/>
      <c r="K1" s="518"/>
      <c r="L1" s="518"/>
      <c r="M1" s="518"/>
      <c r="N1" s="518"/>
      <c r="O1" s="518"/>
      <c r="P1" s="518"/>
      <c r="Q1" s="518"/>
    </row>
    <row r="2" spans="1:17" ht="87.75" customHeight="1" x14ac:dyDescent="0.25">
      <c r="E2" s="704" t="s">
        <v>184</v>
      </c>
      <c r="F2" s="705"/>
      <c r="G2" s="525" t="s">
        <v>1312</v>
      </c>
      <c r="H2" s="525"/>
      <c r="I2" s="525"/>
      <c r="J2" s="525"/>
      <c r="K2" s="525"/>
      <c r="L2" s="525"/>
      <c r="M2" s="525"/>
      <c r="N2" s="525"/>
      <c r="O2" s="525"/>
      <c r="P2" s="525"/>
      <c r="Q2" s="525"/>
    </row>
    <row r="4" spans="1:17" ht="20.100000000000001" customHeight="1" x14ac:dyDescent="0.25">
      <c r="E4" s="706" t="s">
        <v>1313</v>
      </c>
      <c r="F4" s="707"/>
      <c r="G4" s="708" t="s">
        <v>1384</v>
      </c>
      <c r="H4" s="708"/>
      <c r="I4" s="708"/>
      <c r="J4" s="708"/>
      <c r="K4" s="708"/>
      <c r="L4" s="708"/>
      <c r="M4" s="708"/>
      <c r="N4" s="708"/>
      <c r="O4" s="708"/>
      <c r="P4" s="708"/>
      <c r="Q4" s="708"/>
    </row>
    <row r="5" spans="1:17" ht="20.100000000000001" customHeight="1" x14ac:dyDescent="0.25">
      <c r="E5" s="709" t="s">
        <v>1315</v>
      </c>
      <c r="F5" s="710"/>
      <c r="G5" s="708" t="str">
        <f>IFERROR(VLOOKUP($G4,'Conf.'!$I:$R,8,0),"")</f>
        <v>0207 -  MINISTERIO DE SALUD PÚBLICA Y ASISTENCIA SOCIAL</v>
      </c>
      <c r="H5" s="708"/>
      <c r="I5" s="708"/>
      <c r="J5" s="708"/>
      <c r="K5" s="708"/>
      <c r="L5" s="708"/>
      <c r="M5" s="708"/>
      <c r="N5" s="708"/>
      <c r="O5" s="708"/>
      <c r="P5" s="708"/>
      <c r="Q5" s="708"/>
    </row>
    <row r="6" spans="1:17" ht="20.100000000000001" customHeight="1" x14ac:dyDescent="0.25">
      <c r="E6" s="709" t="s">
        <v>1316</v>
      </c>
      <c r="F6" s="710"/>
      <c r="G6" s="708" t="str">
        <f>IFERROR(VLOOKUP($G4,'Conf.'!$I:$R,9,0),"")</f>
        <v>01 -  MINISTERIO DE SALUD PUBLICA Y ASISTENCIA SOCIAL</v>
      </c>
      <c r="H6" s="708"/>
      <c r="I6" s="708"/>
      <c r="J6" s="708"/>
      <c r="K6" s="708"/>
      <c r="L6" s="708"/>
      <c r="M6" s="708"/>
      <c r="N6" s="708"/>
      <c r="O6" s="708"/>
      <c r="P6" s="708"/>
      <c r="Q6" s="708"/>
    </row>
    <row r="7" spans="1:17" ht="20.100000000000001" customHeight="1" x14ac:dyDescent="0.25">
      <c r="E7" s="709" t="s">
        <v>543</v>
      </c>
      <c r="F7" s="710"/>
      <c r="G7" s="708" t="str">
        <f>IFERROR(VLOOKUP($G4,'Conf.'!$I:$R,10,0),"")</f>
        <v>0001 -  MINISTERIO DE SALUD PUBLICA Y ASISTENCIA SOCIAL</v>
      </c>
      <c r="H7" s="708"/>
      <c r="I7" s="708"/>
      <c r="J7" s="708"/>
      <c r="K7" s="708"/>
      <c r="L7" s="708"/>
      <c r="M7" s="708"/>
      <c r="N7" s="708"/>
      <c r="O7" s="708"/>
      <c r="P7" s="708"/>
      <c r="Q7" s="708"/>
    </row>
    <row r="8" spans="1:17" ht="20.100000000000001" customHeight="1" x14ac:dyDescent="0.25">
      <c r="E8" s="24"/>
      <c r="F8" s="24"/>
      <c r="G8" s="24"/>
      <c r="H8" s="24"/>
      <c r="I8" s="24"/>
      <c r="J8" s="24"/>
      <c r="K8" s="24"/>
      <c r="L8" s="24"/>
      <c r="M8" s="24"/>
      <c r="N8" s="24"/>
      <c r="O8" s="24"/>
      <c r="P8" s="24"/>
      <c r="Q8" s="24"/>
    </row>
    <row r="9" spans="1:17" s="12" customFormat="1" ht="15" x14ac:dyDescent="0.25">
      <c r="A9" s="695" t="s">
        <v>1317</v>
      </c>
      <c r="B9" s="695" t="s">
        <v>895</v>
      </c>
      <c r="C9" s="695" t="s">
        <v>1318</v>
      </c>
      <c r="D9" s="695" t="s">
        <v>1319</v>
      </c>
      <c r="E9" s="703" t="s">
        <v>1317</v>
      </c>
      <c r="F9" s="703"/>
      <c r="G9" s="703" t="s">
        <v>895</v>
      </c>
      <c r="H9" s="703"/>
      <c r="I9" s="703" t="s">
        <v>1318</v>
      </c>
      <c r="J9" s="703"/>
      <c r="K9" s="703" t="s">
        <v>1319</v>
      </c>
      <c r="L9" s="703"/>
      <c r="M9" s="701" t="s">
        <v>39</v>
      </c>
      <c r="N9" s="701" t="s">
        <v>1320</v>
      </c>
      <c r="O9" s="701" t="s">
        <v>1321</v>
      </c>
      <c r="P9" s="701" t="s">
        <v>1322</v>
      </c>
      <c r="Q9" s="701" t="s">
        <v>4</v>
      </c>
    </row>
    <row r="10" spans="1:17" s="12" customFormat="1" ht="15" x14ac:dyDescent="0.25">
      <c r="A10" s="695"/>
      <c r="B10" s="695"/>
      <c r="C10" s="695"/>
      <c r="D10" s="695"/>
      <c r="E10" s="50" t="s">
        <v>1323</v>
      </c>
      <c r="F10" s="50" t="s">
        <v>1324</v>
      </c>
      <c r="G10" s="50" t="s">
        <v>1323</v>
      </c>
      <c r="H10" s="50" t="s">
        <v>1324</v>
      </c>
      <c r="I10" s="50" t="s">
        <v>1323</v>
      </c>
      <c r="J10" s="50" t="s">
        <v>1324</v>
      </c>
      <c r="K10" s="50" t="s">
        <v>1323</v>
      </c>
      <c r="L10" s="50" t="s">
        <v>1324</v>
      </c>
      <c r="M10" s="702"/>
      <c r="N10" s="702"/>
      <c r="O10" s="702"/>
      <c r="P10" s="702"/>
      <c r="Q10" s="702"/>
    </row>
    <row r="11" spans="1:17" s="29" customFormat="1" ht="30" x14ac:dyDescent="0.25">
      <c r="A11" s="168" t="str">
        <f>+E11&amp;F11</f>
        <v>45 - Prevención y atención del embarazo adolescente y las uniones tempranas</v>
      </c>
      <c r="B11" s="168" t="str">
        <f>+G11&amp;H11</f>
        <v/>
      </c>
      <c r="C11" s="168" t="str">
        <f>+I11&amp;J11</f>
        <v/>
      </c>
      <c r="D11" s="168" t="str">
        <f>+K11&amp;L11</f>
        <v/>
      </c>
      <c r="E11" s="4" t="s">
        <v>1325</v>
      </c>
      <c r="F11" s="4" t="s">
        <v>1326</v>
      </c>
      <c r="G11" s="4"/>
      <c r="H11" s="4"/>
      <c r="I11" s="4"/>
      <c r="J11" s="4"/>
      <c r="K11" s="4"/>
      <c r="L11" s="4"/>
      <c r="M11" s="4"/>
      <c r="N11" s="4"/>
      <c r="O11" s="4"/>
      <c r="P11" s="4"/>
      <c r="Q11" s="4"/>
    </row>
    <row r="12" spans="1:17" s="29" customFormat="1" ht="30" x14ac:dyDescent="0.25">
      <c r="A12" s="168" t="str">
        <f t="shared" ref="A12:A30" si="0">+E12&amp;F12</f>
        <v/>
      </c>
      <c r="B12" s="168" t="str">
        <f t="shared" ref="B12:B30" si="1">+G12&amp;H12</f>
        <v>02 - Población adolescente recibe servicios de salud colectiva</v>
      </c>
      <c r="C12" s="168" t="str">
        <f t="shared" ref="C12:C30" si="2">+I12&amp;J12</f>
        <v/>
      </c>
      <c r="D12" s="168" t="str">
        <f t="shared" ref="D12:D30" si="3">+K12&amp;L12</f>
        <v/>
      </c>
      <c r="E12" s="533"/>
      <c r="F12" s="533"/>
      <c r="G12" s="533" t="s">
        <v>1360</v>
      </c>
      <c r="H12" s="533" t="s">
        <v>1017</v>
      </c>
      <c r="I12" s="533"/>
      <c r="J12" s="533"/>
      <c r="K12" s="533"/>
      <c r="L12" s="533"/>
      <c r="M12" s="4" t="s">
        <v>1018</v>
      </c>
      <c r="N12" s="533"/>
      <c r="O12" s="533"/>
      <c r="P12" s="533"/>
      <c r="Q12" s="711" t="s">
        <v>1361</v>
      </c>
    </row>
    <row r="13" spans="1:17" s="29" customFormat="1" ht="75" x14ac:dyDescent="0.25">
      <c r="A13" s="168" t="str">
        <f t="shared" si="0"/>
        <v/>
      </c>
      <c r="B13" s="168" t="str">
        <f t="shared" si="1"/>
        <v/>
      </c>
      <c r="C13" s="168" t="str">
        <f t="shared" si="2"/>
        <v/>
      </c>
      <c r="D13" s="168" t="str">
        <f t="shared" si="3"/>
        <v/>
      </c>
      <c r="E13" s="534"/>
      <c r="F13" s="534"/>
      <c r="G13" s="534"/>
      <c r="H13" s="534"/>
      <c r="I13" s="534"/>
      <c r="J13" s="534"/>
      <c r="K13" s="534"/>
      <c r="L13" s="534"/>
      <c r="M13" s="4" t="s">
        <v>1045</v>
      </c>
      <c r="N13" s="534"/>
      <c r="O13" s="534"/>
      <c r="P13" s="534"/>
      <c r="Q13" s="712"/>
    </row>
    <row r="14" spans="1:17" s="29" customFormat="1" ht="15" x14ac:dyDescent="0.25">
      <c r="A14" s="168" t="str">
        <f t="shared" si="0"/>
        <v/>
      </c>
      <c r="B14" s="168" t="str">
        <f t="shared" si="1"/>
        <v/>
      </c>
      <c r="C14" s="168" t="str">
        <f t="shared" si="2"/>
        <v>00 - N/A</v>
      </c>
      <c r="D14" s="168" t="str">
        <f t="shared" si="3"/>
        <v/>
      </c>
      <c r="E14" s="4"/>
      <c r="F14" s="4"/>
      <c r="G14" s="4"/>
      <c r="H14" s="4"/>
      <c r="I14" s="4" t="s">
        <v>1328</v>
      </c>
      <c r="J14" s="4" t="s">
        <v>1329</v>
      </c>
      <c r="K14" s="4"/>
      <c r="L14" s="4"/>
      <c r="M14" s="4"/>
      <c r="N14" s="4"/>
      <c r="O14" s="4"/>
      <c r="P14" s="4"/>
      <c r="Q14" s="4"/>
    </row>
    <row r="15" spans="1:17" s="29" customFormat="1" ht="45" x14ac:dyDescent="0.25">
      <c r="A15" s="168" t="str">
        <f t="shared" si="0"/>
        <v/>
      </c>
      <c r="B15" s="168" t="str">
        <f t="shared" si="1"/>
        <v/>
      </c>
      <c r="C15" s="168" t="str">
        <f t="shared" si="2"/>
        <v/>
      </c>
      <c r="D15" s="168" t="str">
        <f t="shared" si="3"/>
        <v>0001 - Monitoreo, supervisión y evaluación de la prestación del servicio</v>
      </c>
      <c r="E15" s="4"/>
      <c r="F15" s="4"/>
      <c r="G15" s="4"/>
      <c r="H15" s="4"/>
      <c r="I15" s="4"/>
      <c r="J15" s="4"/>
      <c r="K15" s="4" t="s">
        <v>1330</v>
      </c>
      <c r="L15" s="4" t="s">
        <v>1385</v>
      </c>
      <c r="M15" s="4"/>
      <c r="N15" s="4" t="s">
        <v>1383</v>
      </c>
      <c r="O15" s="4" t="s">
        <v>1333</v>
      </c>
      <c r="P15" s="4" t="s">
        <v>1246</v>
      </c>
      <c r="Q15" s="4" t="s">
        <v>1386</v>
      </c>
    </row>
    <row r="16" spans="1:17" s="29" customFormat="1" ht="45" x14ac:dyDescent="0.25">
      <c r="A16" s="168" t="str">
        <f t="shared" si="0"/>
        <v/>
      </c>
      <c r="B16" s="168" t="str">
        <f t="shared" si="1"/>
        <v/>
      </c>
      <c r="C16" s="168" t="str">
        <f t="shared" si="2"/>
        <v/>
      </c>
      <c r="D16" s="168" t="str">
        <f t="shared" si="3"/>
        <v>0002 - Gestión y elaboración de documentos normativos para la atención de adolescentes</v>
      </c>
      <c r="E16" s="4"/>
      <c r="F16" s="4"/>
      <c r="G16" s="4"/>
      <c r="H16" s="4"/>
      <c r="I16" s="4"/>
      <c r="J16" s="4"/>
      <c r="K16" s="4" t="s">
        <v>1336</v>
      </c>
      <c r="L16" s="4" t="s">
        <v>1387</v>
      </c>
      <c r="M16" s="4"/>
      <c r="N16" s="4" t="s">
        <v>1383</v>
      </c>
      <c r="O16" s="4" t="s">
        <v>1333</v>
      </c>
      <c r="P16" s="4" t="s">
        <v>1246</v>
      </c>
      <c r="Q16" s="4" t="s">
        <v>1388</v>
      </c>
    </row>
    <row r="17" spans="1:17" s="29" customFormat="1" ht="60" x14ac:dyDescent="0.25">
      <c r="A17" s="168" t="str">
        <f t="shared" si="0"/>
        <v/>
      </c>
      <c r="B17" s="168" t="str">
        <f t="shared" si="1"/>
        <v/>
      </c>
      <c r="C17" s="168" t="str">
        <f t="shared" si="2"/>
        <v/>
      </c>
      <c r="D17" s="168" t="str">
        <f t="shared" si="3"/>
        <v>0003 - Promoción, prevención y difusión de informaciones sobre la salud integral de adolescentes</v>
      </c>
      <c r="E17" s="4"/>
      <c r="F17" s="4"/>
      <c r="G17" s="4"/>
      <c r="H17" s="4"/>
      <c r="I17" s="4"/>
      <c r="J17" s="4"/>
      <c r="K17" s="4" t="s">
        <v>1338</v>
      </c>
      <c r="L17" s="4" t="s">
        <v>1389</v>
      </c>
      <c r="M17" s="4"/>
      <c r="N17" s="4" t="s">
        <v>1383</v>
      </c>
      <c r="O17" s="4" t="s">
        <v>1333</v>
      </c>
      <c r="P17" s="4" t="s">
        <v>1246</v>
      </c>
      <c r="Q17" s="4" t="s">
        <v>1390</v>
      </c>
    </row>
    <row r="18" spans="1:17" s="29" customFormat="1" ht="15" x14ac:dyDescent="0.25">
      <c r="A18" s="168" t="str">
        <f t="shared" si="0"/>
        <v/>
      </c>
      <c r="B18" s="168" t="str">
        <f t="shared" si="1"/>
        <v/>
      </c>
      <c r="C18" s="168" t="str">
        <f t="shared" si="2"/>
        <v/>
      </c>
      <c r="D18" s="168" t="str">
        <f t="shared" si="3"/>
        <v/>
      </c>
      <c r="E18" s="4"/>
      <c r="F18" s="4"/>
      <c r="G18" s="4"/>
      <c r="H18" s="4"/>
      <c r="I18" s="4"/>
      <c r="J18" s="4"/>
      <c r="K18" s="4"/>
      <c r="L18" s="4"/>
      <c r="M18" s="4"/>
      <c r="N18" s="4"/>
      <c r="O18" s="4"/>
      <c r="P18" s="4"/>
      <c r="Q18" s="4"/>
    </row>
    <row r="19" spans="1:17" s="29" customFormat="1" ht="15" x14ac:dyDescent="0.25">
      <c r="A19" s="168" t="str">
        <f t="shared" si="0"/>
        <v/>
      </c>
      <c r="B19" s="168" t="str">
        <f t="shared" si="1"/>
        <v/>
      </c>
      <c r="C19" s="168" t="str">
        <f t="shared" si="2"/>
        <v/>
      </c>
      <c r="D19" s="168" t="str">
        <f t="shared" si="3"/>
        <v/>
      </c>
      <c r="E19" s="4"/>
      <c r="F19" s="4"/>
      <c r="G19" s="4"/>
      <c r="H19" s="4"/>
      <c r="I19" s="4"/>
      <c r="J19" s="4"/>
      <c r="K19" s="4"/>
      <c r="L19" s="4"/>
      <c r="M19" s="4"/>
      <c r="N19" s="4"/>
      <c r="O19" s="4"/>
      <c r="P19" s="4"/>
      <c r="Q19" s="4"/>
    </row>
    <row r="20" spans="1:17" s="29" customFormat="1" ht="15" x14ac:dyDescent="0.25">
      <c r="A20" s="168" t="str">
        <f t="shared" si="0"/>
        <v/>
      </c>
      <c r="B20" s="168" t="str">
        <f t="shared" si="1"/>
        <v/>
      </c>
      <c r="C20" s="168" t="str">
        <f t="shared" si="2"/>
        <v/>
      </c>
      <c r="D20" s="168" t="str">
        <f t="shared" si="3"/>
        <v/>
      </c>
      <c r="E20" s="4"/>
      <c r="F20" s="4"/>
      <c r="G20" s="4"/>
      <c r="H20" s="4"/>
      <c r="I20" s="4"/>
      <c r="J20" s="4"/>
      <c r="K20" s="4"/>
      <c r="L20" s="4"/>
      <c r="M20" s="4"/>
      <c r="N20" s="4"/>
      <c r="O20" s="4"/>
      <c r="P20" s="4"/>
      <c r="Q20" s="4"/>
    </row>
    <row r="21" spans="1:17" s="29" customFormat="1" ht="15" x14ac:dyDescent="0.25">
      <c r="A21" s="168" t="str">
        <f t="shared" si="0"/>
        <v/>
      </c>
      <c r="B21" s="168" t="str">
        <f t="shared" si="1"/>
        <v/>
      </c>
      <c r="C21" s="168" t="str">
        <f t="shared" si="2"/>
        <v/>
      </c>
      <c r="D21" s="168" t="str">
        <f t="shared" si="3"/>
        <v/>
      </c>
      <c r="E21" s="4"/>
      <c r="F21" s="4"/>
      <c r="G21" s="4"/>
      <c r="H21" s="4"/>
      <c r="I21" s="4"/>
      <c r="J21" s="4"/>
      <c r="K21" s="4"/>
      <c r="L21" s="4"/>
      <c r="M21" s="4"/>
      <c r="N21" s="4"/>
      <c r="O21" s="4"/>
      <c r="P21" s="4"/>
      <c r="Q21" s="4"/>
    </row>
    <row r="22" spans="1:17" s="29" customFormat="1" ht="15" x14ac:dyDescent="0.25">
      <c r="A22" s="168" t="str">
        <f t="shared" si="0"/>
        <v/>
      </c>
      <c r="B22" s="168" t="str">
        <f t="shared" si="1"/>
        <v/>
      </c>
      <c r="C22" s="168" t="str">
        <f t="shared" si="2"/>
        <v/>
      </c>
      <c r="D22" s="168" t="str">
        <f t="shared" si="3"/>
        <v/>
      </c>
      <c r="E22" s="4"/>
      <c r="F22" s="4"/>
      <c r="G22" s="4"/>
      <c r="H22" s="4"/>
      <c r="I22" s="4"/>
      <c r="J22" s="4"/>
      <c r="K22" s="4"/>
      <c r="L22" s="4"/>
      <c r="M22" s="4"/>
      <c r="N22" s="4"/>
      <c r="O22" s="4"/>
      <c r="P22" s="4"/>
      <c r="Q22" s="4"/>
    </row>
    <row r="23" spans="1:17" s="29" customFormat="1" ht="15" x14ac:dyDescent="0.25">
      <c r="A23" s="168" t="str">
        <f t="shared" si="0"/>
        <v/>
      </c>
      <c r="B23" s="168" t="str">
        <f t="shared" si="1"/>
        <v/>
      </c>
      <c r="C23" s="168" t="str">
        <f t="shared" si="2"/>
        <v/>
      </c>
      <c r="D23" s="168" t="str">
        <f t="shared" si="3"/>
        <v/>
      </c>
      <c r="E23" s="4"/>
      <c r="F23" s="4"/>
      <c r="G23" s="4"/>
      <c r="H23" s="4"/>
      <c r="I23" s="4"/>
      <c r="J23" s="4"/>
      <c r="K23" s="4"/>
      <c r="L23" s="4"/>
      <c r="M23" s="4"/>
      <c r="N23" s="4"/>
      <c r="O23" s="4"/>
      <c r="P23" s="4"/>
      <c r="Q23" s="4"/>
    </row>
    <row r="24" spans="1:17" s="29" customFormat="1" ht="15" x14ac:dyDescent="0.25">
      <c r="A24" s="168" t="str">
        <f t="shared" si="0"/>
        <v/>
      </c>
      <c r="B24" s="168" t="str">
        <f t="shared" si="1"/>
        <v/>
      </c>
      <c r="C24" s="168" t="str">
        <f t="shared" si="2"/>
        <v/>
      </c>
      <c r="D24" s="168" t="str">
        <f t="shared" si="3"/>
        <v/>
      </c>
      <c r="E24" s="4"/>
      <c r="F24" s="4"/>
      <c r="G24" s="4"/>
      <c r="H24" s="4"/>
      <c r="I24" s="4"/>
      <c r="J24" s="4"/>
      <c r="K24" s="4"/>
      <c r="L24" s="4"/>
      <c r="M24" s="4"/>
      <c r="N24" s="4"/>
      <c r="O24" s="4"/>
      <c r="P24" s="4"/>
      <c r="Q24" s="4"/>
    </row>
    <row r="25" spans="1:17" s="29" customFormat="1" ht="15" x14ac:dyDescent="0.25">
      <c r="A25" s="168" t="str">
        <f t="shared" si="0"/>
        <v/>
      </c>
      <c r="B25" s="168" t="str">
        <f t="shared" si="1"/>
        <v/>
      </c>
      <c r="C25" s="168" t="str">
        <f t="shared" si="2"/>
        <v/>
      </c>
      <c r="D25" s="168" t="str">
        <f t="shared" si="3"/>
        <v/>
      </c>
      <c r="E25" s="4"/>
      <c r="F25" s="4"/>
      <c r="G25" s="4"/>
      <c r="H25" s="4"/>
      <c r="I25" s="4"/>
      <c r="J25" s="4"/>
      <c r="K25" s="4"/>
      <c r="L25" s="4"/>
      <c r="M25" s="4"/>
      <c r="N25" s="4"/>
      <c r="O25" s="4"/>
      <c r="P25" s="4"/>
      <c r="Q25" s="4"/>
    </row>
    <row r="26" spans="1:17" s="29" customFormat="1" ht="15" x14ac:dyDescent="0.25">
      <c r="A26" s="168" t="str">
        <f t="shared" si="0"/>
        <v/>
      </c>
      <c r="B26" s="168" t="str">
        <f t="shared" si="1"/>
        <v/>
      </c>
      <c r="C26" s="168" t="str">
        <f t="shared" si="2"/>
        <v/>
      </c>
      <c r="D26" s="168" t="str">
        <f t="shared" si="3"/>
        <v/>
      </c>
      <c r="E26" s="4"/>
      <c r="F26" s="4"/>
      <c r="G26" s="4"/>
      <c r="H26" s="4"/>
      <c r="I26" s="4"/>
      <c r="J26" s="4"/>
      <c r="K26" s="4"/>
      <c r="L26" s="4"/>
      <c r="M26" s="4"/>
      <c r="N26" s="4"/>
      <c r="O26" s="4"/>
      <c r="P26" s="4"/>
      <c r="Q26" s="4"/>
    </row>
    <row r="27" spans="1:17" s="29" customFormat="1" ht="15" x14ac:dyDescent="0.25">
      <c r="A27" s="168" t="str">
        <f t="shared" si="0"/>
        <v/>
      </c>
      <c r="B27" s="168" t="str">
        <f t="shared" si="1"/>
        <v/>
      </c>
      <c r="C27" s="168" t="str">
        <f t="shared" si="2"/>
        <v/>
      </c>
      <c r="D27" s="168" t="str">
        <f t="shared" si="3"/>
        <v/>
      </c>
      <c r="E27" s="4"/>
      <c r="F27" s="4"/>
      <c r="G27" s="4"/>
      <c r="H27" s="4"/>
      <c r="I27" s="4"/>
      <c r="J27" s="4"/>
      <c r="K27" s="4"/>
      <c r="L27" s="4"/>
      <c r="M27" s="4"/>
      <c r="N27" s="4"/>
      <c r="O27" s="4"/>
      <c r="P27" s="4"/>
      <c r="Q27" s="4"/>
    </row>
    <row r="28" spans="1:17" s="29" customFormat="1" ht="15" x14ac:dyDescent="0.25">
      <c r="A28" s="168" t="str">
        <f t="shared" si="0"/>
        <v/>
      </c>
      <c r="B28" s="168" t="str">
        <f t="shared" si="1"/>
        <v/>
      </c>
      <c r="C28" s="168" t="str">
        <f t="shared" si="2"/>
        <v/>
      </c>
      <c r="D28" s="168" t="str">
        <f t="shared" si="3"/>
        <v/>
      </c>
      <c r="E28" s="4"/>
      <c r="F28" s="4"/>
      <c r="G28" s="4"/>
      <c r="H28" s="4"/>
      <c r="I28" s="4"/>
      <c r="J28" s="4"/>
      <c r="K28" s="4"/>
      <c r="L28" s="4"/>
      <c r="M28" s="4"/>
      <c r="N28" s="4"/>
      <c r="O28" s="4"/>
      <c r="P28" s="4"/>
      <c r="Q28" s="4"/>
    </row>
    <row r="29" spans="1:17" ht="15" x14ac:dyDescent="0.25">
      <c r="A29" s="168" t="str">
        <f t="shared" si="0"/>
        <v/>
      </c>
      <c r="B29" s="168" t="str">
        <f t="shared" si="1"/>
        <v/>
      </c>
      <c r="C29" s="168" t="str">
        <f t="shared" si="2"/>
        <v/>
      </c>
      <c r="D29" s="168" t="str">
        <f t="shared" si="3"/>
        <v/>
      </c>
      <c r="E29" s="4"/>
      <c r="F29" s="4"/>
      <c r="G29" s="4"/>
      <c r="H29" s="4"/>
      <c r="I29" s="4"/>
      <c r="J29" s="4"/>
      <c r="K29" s="4"/>
      <c r="L29" s="4"/>
      <c r="M29" s="4"/>
      <c r="N29" s="4"/>
      <c r="O29" s="4"/>
      <c r="P29" s="4"/>
      <c r="Q29" s="4"/>
    </row>
    <row r="30" spans="1:17" ht="15" x14ac:dyDescent="0.25">
      <c r="A30" s="168" t="str">
        <f t="shared" si="0"/>
        <v/>
      </c>
      <c r="B30" s="168" t="str">
        <f t="shared" si="1"/>
        <v/>
      </c>
      <c r="C30" s="168" t="str">
        <f t="shared" si="2"/>
        <v/>
      </c>
      <c r="D30" s="168" t="str">
        <f t="shared" si="3"/>
        <v/>
      </c>
      <c r="E30" s="4"/>
      <c r="F30" s="4"/>
      <c r="G30" s="4"/>
      <c r="H30" s="4"/>
      <c r="I30" s="4"/>
      <c r="J30" s="4"/>
      <c r="K30" s="4"/>
      <c r="L30" s="4"/>
      <c r="M30" s="4"/>
      <c r="N30" s="4"/>
      <c r="O30" s="4"/>
      <c r="P30" s="4"/>
      <c r="Q30" s="4"/>
    </row>
  </sheetData>
  <mergeCells count="36">
    <mergeCell ref="A9:A10"/>
    <mergeCell ref="B9:B10"/>
    <mergeCell ref="C9:C10"/>
    <mergeCell ref="D9:D10"/>
    <mergeCell ref="O9:O10"/>
    <mergeCell ref="P9:P10"/>
    <mergeCell ref="Q9:Q10"/>
    <mergeCell ref="E6:F6"/>
    <mergeCell ref="G6:Q6"/>
    <mergeCell ref="E7:F7"/>
    <mergeCell ref="G7:Q7"/>
    <mergeCell ref="E9:F9"/>
    <mergeCell ref="G9:H9"/>
    <mergeCell ref="I9:J9"/>
    <mergeCell ref="K9:L9"/>
    <mergeCell ref="M9:M10"/>
    <mergeCell ref="N9:N10"/>
    <mergeCell ref="E5:F5"/>
    <mergeCell ref="G5:Q5"/>
    <mergeCell ref="E1:Q1"/>
    <mergeCell ref="E2:F2"/>
    <mergeCell ref="G2:Q2"/>
    <mergeCell ref="E4:F4"/>
    <mergeCell ref="G4:Q4"/>
    <mergeCell ref="H12:H13"/>
    <mergeCell ref="G12:G13"/>
    <mergeCell ref="E12:E13"/>
    <mergeCell ref="F12:F13"/>
    <mergeCell ref="I12:I13"/>
    <mergeCell ref="P12:P13"/>
    <mergeCell ref="Q12:Q13"/>
    <mergeCell ref="J12:J13"/>
    <mergeCell ref="K12:K13"/>
    <mergeCell ref="L12:L13"/>
    <mergeCell ref="N12:N13"/>
    <mergeCell ref="O12:O13"/>
  </mergeCells>
  <pageMargins left="0.7" right="0.7" top="0.75" bottom="0.75" header="0.3" footer="0.3"/>
  <legacyDrawing r:id="rId1"/>
  <extLst>
    <ext xmlns:x14="http://schemas.microsoft.com/office/spreadsheetml/2009/9/main" uri="{CCE6A557-97BC-4b89-ADB6-D9C93CAAB3DF}">
      <x14:dataValidations xmlns:xm="http://schemas.microsoft.com/office/excel/2006/main" count="9">
        <x14:dataValidation type="list" allowBlank="1" showInputMessage="1" showErrorMessage="1" xr:uid="{FC5FF9AB-4F0C-419A-B550-B664FE8CE999}">
          <x14:formula1>
            <xm:f>'Conf.'!$AT$2:$AT$100</xm:f>
          </x14:formula1>
          <xm:sqref>E14:E30 E11:E12</xm:sqref>
        </x14:dataValidation>
        <x14:dataValidation type="list" allowBlank="1" showInputMessage="1" showErrorMessage="1" xr:uid="{BB7641D9-FBC9-4AF5-AB59-F72FB3463677}">
          <x14:formula1>
            <xm:f>'Conf.'!$AU$2:$AU$101</xm:f>
          </x14:formula1>
          <xm:sqref>G11:G12 G14:G30</xm:sqref>
        </x14:dataValidation>
        <x14:dataValidation type="list" allowBlank="1" showInputMessage="1" showErrorMessage="1" xr:uid="{93039A15-B82F-4ED6-AC61-452CA9A3E7D5}">
          <x14:formula1>
            <xm:f>'Conf.'!$AV$2:$AV$101</xm:f>
          </x14:formula1>
          <xm:sqref>I11:I12 I14:I30</xm:sqref>
        </x14:dataValidation>
        <x14:dataValidation type="list" allowBlank="1" showInputMessage="1" showErrorMessage="1" xr:uid="{E47474A7-646D-45C3-9212-66EAEDFBEF1B}">
          <x14:formula1>
            <xm:f>'Conf.'!$AW$2:$AW$10000</xm:f>
          </x14:formula1>
          <xm:sqref>K11:K12 K14:K30</xm:sqref>
        </x14:dataValidation>
        <x14:dataValidation type="list" allowBlank="1" showInputMessage="1" showErrorMessage="1" xr:uid="{70BA9001-27A8-4D8B-BF12-3416ECA80C1B}">
          <x14:formula1>
            <xm:f>'Conf.'!$I$2:$I$1048576</xm:f>
          </x14:formula1>
          <xm:sqref>G4:H4</xm:sqref>
        </x14:dataValidation>
        <x14:dataValidation type="list" allowBlank="1" showInputMessage="1" showErrorMessage="1" xr:uid="{221A40E8-38EF-4986-A45B-C9A5F6F5E3AD}">
          <x14:formula1>
            <xm:f>'Conf.'!$V$2:$V$1048576</xm:f>
          </x14:formula1>
          <xm:sqref>N11:N12 N14:N30</xm:sqref>
        </x14:dataValidation>
        <x14:dataValidation type="list" allowBlank="1" showInputMessage="1" showErrorMessage="1" xr:uid="{AF5FE7B3-23AF-449E-B3FA-539CE69B5E97}">
          <x14:formula1>
            <xm:f>'Conf.'!$AC$2:$AC$1048576</xm:f>
          </x14:formula1>
          <xm:sqref>O11:O12 O14:O30</xm:sqref>
        </x14:dataValidation>
        <x14:dataValidation type="list" allowBlank="1" showInputMessage="1" showErrorMessage="1" xr:uid="{CDA8F40F-843C-40E6-9B6B-5851D0F284D0}">
          <x14:formula1>
            <xm:f>'12. Prod'!$D$5:$D$1048576</xm:f>
          </x14:formula1>
          <xm:sqref>H11:H12 H14:H30</xm:sqref>
        </x14:dataValidation>
        <x14:dataValidation type="list" allowBlank="1" showInputMessage="1" showErrorMessage="1" xr:uid="{640CCFB7-0E30-4D19-A073-D995C641275A}">
          <x14:formula1>
            <xm:f>'12. Prod'!$E$5:$E$1048576</xm:f>
          </x14:formula1>
          <xm:sqref>M11:M30</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1AA47-0E4C-4269-A246-2DE947DA7C1D}">
  <sheetPr>
    <tabColor rgb="FF00B050"/>
  </sheetPr>
  <dimension ref="A1:D30"/>
  <sheetViews>
    <sheetView showGridLines="0" zoomScale="110" zoomScaleNormal="110" workbookViewId="0">
      <pane ySplit="9" topLeftCell="A10" activePane="bottomLeft" state="frozen"/>
      <selection activeCell="A10" sqref="A10"/>
      <selection pane="bottomLeft" activeCell="A10" sqref="A10"/>
    </sheetView>
  </sheetViews>
  <sheetFormatPr baseColWidth="10" defaultColWidth="11.42578125" defaultRowHeight="15" x14ac:dyDescent="0.25"/>
  <cols>
    <col min="1" max="1" width="63.85546875" style="2" customWidth="1"/>
    <col min="2" max="2" width="32.28515625" style="2" customWidth="1"/>
    <col min="3" max="3" width="73" style="2" customWidth="1"/>
    <col min="4" max="4" width="60.140625" style="2" customWidth="1"/>
    <col min="5" max="16384" width="11.42578125" style="24"/>
  </cols>
  <sheetData>
    <row r="1" spans="1:4" ht="18.75" x14ac:dyDescent="0.25">
      <c r="A1" s="518" t="s">
        <v>1391</v>
      </c>
      <c r="B1" s="518"/>
      <c r="C1" s="518"/>
      <c r="D1" s="518"/>
    </row>
    <row r="2" spans="1:4" ht="71.25" customHeight="1" x14ac:dyDescent="0.25">
      <c r="A2" s="9" t="s">
        <v>184</v>
      </c>
      <c r="B2" s="525" t="s">
        <v>1392</v>
      </c>
      <c r="C2" s="525"/>
      <c r="D2" s="525"/>
    </row>
    <row r="4" spans="1:4" x14ac:dyDescent="0.25">
      <c r="A4" s="46" t="s">
        <v>1313</v>
      </c>
      <c r="B4" s="708" t="s">
        <v>1314</v>
      </c>
      <c r="C4" s="708"/>
      <c r="D4" s="708"/>
    </row>
    <row r="5" spans="1:4" x14ac:dyDescent="0.25">
      <c r="A5" s="47" t="s">
        <v>1315</v>
      </c>
      <c r="B5" s="713" t="str">
        <f>IFERROR(VLOOKUP($B4,'Conf.'!$I:$R,8,0),"")</f>
        <v>5151 -  CONSEJO NACIONAL PARA LA NIÑEZ Y LA ADOLESCENCIA</v>
      </c>
      <c r="C5" s="714"/>
      <c r="D5" s="715"/>
    </row>
    <row r="6" spans="1:4" x14ac:dyDescent="0.25">
      <c r="A6" s="47" t="s">
        <v>1316</v>
      </c>
      <c r="B6" s="713" t="str">
        <f>IFERROR(VLOOKUP($B4,'Conf.'!$I:$R,9,0),"")</f>
        <v>01 -  CONSEJO NACIONAL PARA LA NIÑEZ Y LA ADOLESCENCIA</v>
      </c>
      <c r="C6" s="714"/>
      <c r="D6" s="715"/>
    </row>
    <row r="7" spans="1:4" x14ac:dyDescent="0.25">
      <c r="A7" s="47" t="s">
        <v>543</v>
      </c>
      <c r="B7" s="713" t="str">
        <f>IFERROR(VLOOKUP($B4,'Conf.'!$I:$R,10,0),"")</f>
        <v>0001 -  CONSEJO NACIONAL PARA LA NIÑEZ Y LA ADOLESCENCIA</v>
      </c>
      <c r="C7" s="714"/>
      <c r="D7" s="715"/>
    </row>
    <row r="8" spans="1:4" x14ac:dyDescent="0.25">
      <c r="A8" s="24"/>
      <c r="B8" s="24"/>
      <c r="C8" s="24"/>
      <c r="D8" s="24"/>
    </row>
    <row r="9" spans="1:4" s="12" customFormat="1" x14ac:dyDescent="0.25">
      <c r="A9" s="9" t="s">
        <v>1</v>
      </c>
      <c r="B9" s="8" t="s">
        <v>2</v>
      </c>
      <c r="C9" s="8" t="s">
        <v>3</v>
      </c>
      <c r="D9" s="8" t="s">
        <v>4</v>
      </c>
    </row>
    <row r="10" spans="1:4" s="2" customFormat="1" ht="30" x14ac:dyDescent="0.25">
      <c r="A10" s="11" t="s">
        <v>1393</v>
      </c>
      <c r="B10" s="10" t="s">
        <v>1394</v>
      </c>
      <c r="C10" s="6" t="s">
        <v>907</v>
      </c>
      <c r="D10" s="3"/>
    </row>
    <row r="11" spans="1:4" s="2" customFormat="1" ht="195" x14ac:dyDescent="0.25">
      <c r="A11" s="11" t="s">
        <v>1395</v>
      </c>
      <c r="B11" s="10" t="s">
        <v>1396</v>
      </c>
      <c r="C11" s="6" t="str">
        <f>'13. FTIP CONANI 1.1'!C8</f>
        <v>Implementación de programas de formación y sensibilización en educación integral en sexualidad (EIS) con base científica y en estándares establecidos a nivel nacional e internacional. Contempla el desarrollo de intervenciones de sensibilización y formación dentro del contexto comunitario dirigido a niños, niñas y adolescentes entre 10 y 18 años, que buscan contribuir a la formación y empoderamiento en temas de salud sexual y reproductiva, autocuidado, prevención de violencia, uniones tempranas (UT) y embarazo adolescente (EA) para la toma de decisiones informadas y el desarrollo de proyectos de vida alternativos a UT y EA. La intervención se realiza a través del Programa de sensibilización en ESI, la  Estrategia de Educación Sexual Integral en Contextos Comunitario (ESI-C) y charlas sobre ESI y prevención de UT y EA, según grupos etarios y territorios priorizados por la Política de Prevención a las Uniones Tempranas y el Embarazo en Adolescentes (PPA).</v>
      </c>
      <c r="D11" s="3"/>
    </row>
    <row r="12" spans="1:4" s="2" customFormat="1" x14ac:dyDescent="0.25">
      <c r="A12" s="549" t="s">
        <v>1397</v>
      </c>
      <c r="B12" s="10" t="s">
        <v>1398</v>
      </c>
      <c r="C12" s="6" t="s">
        <v>1399</v>
      </c>
      <c r="D12" s="3"/>
    </row>
    <row r="13" spans="1:4" s="2" customFormat="1" x14ac:dyDescent="0.25">
      <c r="A13" s="625"/>
      <c r="B13" s="10" t="s">
        <v>1400</v>
      </c>
      <c r="C13" s="6" t="s">
        <v>1401</v>
      </c>
      <c r="D13" s="3"/>
    </row>
    <row r="14" spans="1:4" s="2" customFormat="1" ht="30" x14ac:dyDescent="0.25">
      <c r="A14" s="550"/>
      <c r="B14" s="10" t="s">
        <v>1402</v>
      </c>
      <c r="C14" s="6" t="s">
        <v>1403</v>
      </c>
      <c r="D14" s="3"/>
    </row>
    <row r="15" spans="1:4" s="2" customFormat="1" ht="30" x14ac:dyDescent="0.25">
      <c r="A15" s="11" t="s">
        <v>1395</v>
      </c>
      <c r="B15" s="10" t="s">
        <v>1404</v>
      </c>
      <c r="C15" s="6" t="s">
        <v>920</v>
      </c>
      <c r="D15" s="3"/>
    </row>
    <row r="16" spans="1:4" s="2" customFormat="1" ht="45" x14ac:dyDescent="0.25">
      <c r="A16" s="11" t="s">
        <v>1395</v>
      </c>
      <c r="B16" s="10" t="s">
        <v>1405</v>
      </c>
      <c r="C16" s="2" t="str">
        <f>'13. FTIP CONANI 1.1'!C17</f>
        <v>Sumatoria de niños, niñas y adolescentes que participan los programas de educación integral en sexualidad y habilidades para la vida en el contexto comunitario en el periodo t</v>
      </c>
      <c r="D16" s="3"/>
    </row>
    <row r="17" spans="1:4" s="2" customFormat="1" ht="30" x14ac:dyDescent="0.25">
      <c r="A17" s="11" t="s">
        <v>1395</v>
      </c>
      <c r="B17" s="10" t="s">
        <v>1406</v>
      </c>
      <c r="C17" s="6" t="str">
        <f>'13. FTIP CONANI 1.1'!E27</f>
        <v>Informe y matriz de participantes</v>
      </c>
      <c r="D17" s="3"/>
    </row>
    <row r="18" spans="1:4" s="2" customFormat="1" ht="30" x14ac:dyDescent="0.25">
      <c r="A18" s="11" t="s">
        <v>1395</v>
      </c>
      <c r="B18" s="10" t="s">
        <v>1407</v>
      </c>
      <c r="C18" s="6" t="str">
        <f>'13. FTIP CONANI 1.1'!C23</f>
        <v>Trimestral</v>
      </c>
      <c r="D18" s="3"/>
    </row>
    <row r="19" spans="1:4" s="2" customFormat="1" ht="30" x14ac:dyDescent="0.25">
      <c r="A19" s="11" t="s">
        <v>1395</v>
      </c>
      <c r="B19" s="10" t="s">
        <v>1408</v>
      </c>
      <c r="C19" s="185">
        <f>'13. FTIP CONANI 1.1'!C27</f>
        <v>14976</v>
      </c>
      <c r="D19" s="3"/>
    </row>
    <row r="20" spans="1:4" s="2" customFormat="1" ht="30" x14ac:dyDescent="0.25">
      <c r="A20" s="11" t="s">
        <v>1395</v>
      </c>
      <c r="B20" s="10" t="s">
        <v>1409</v>
      </c>
      <c r="C20" s="6">
        <f>'13. FTIP CONANI 1.1'!D27</f>
        <v>2024</v>
      </c>
      <c r="D20" s="3"/>
    </row>
    <row r="21" spans="1:4" s="2" customFormat="1" ht="30" x14ac:dyDescent="0.25">
      <c r="A21" s="11" t="s">
        <v>1395</v>
      </c>
      <c r="B21" s="10" t="s">
        <v>1410</v>
      </c>
      <c r="C21" s="6" t="s">
        <v>908</v>
      </c>
      <c r="D21" s="3"/>
    </row>
    <row r="22" spans="1:4" s="2" customFormat="1" ht="90" x14ac:dyDescent="0.25">
      <c r="A22" s="11" t="s">
        <v>1395</v>
      </c>
      <c r="B22" s="10" t="s">
        <v>1411</v>
      </c>
      <c r="C22" s="2" t="str">
        <f>'13. FTIP CONANI 1.2'!C17</f>
        <v>(Número de niños, niñas y adolescentes que completan al menos el 80% de las sesiones del ciclo formativo de los programas de educación integral en sexualidad y habilidades para la vida en el contexto comunitario en el periodo t) / (Número de niños, niñas y adolescentes que inician un ciclo formativo de los programas de educación integral en sexualidad y habilidades para la vida en el contexto comunitario en el periodo t) x 100</v>
      </c>
      <c r="D22" s="3"/>
    </row>
    <row r="23" spans="1:4" s="2" customFormat="1" ht="30" x14ac:dyDescent="0.25">
      <c r="A23" s="11" t="s">
        <v>1395</v>
      </c>
      <c r="B23" s="10" t="s">
        <v>1412</v>
      </c>
      <c r="C23" s="6" t="str">
        <f>'13. FTIP CONANI 1.2'!E27</f>
        <v>No disponible</v>
      </c>
      <c r="D23" s="3"/>
    </row>
    <row r="24" spans="1:4" s="2" customFormat="1" ht="30" x14ac:dyDescent="0.25">
      <c r="A24" s="11" t="s">
        <v>1395</v>
      </c>
      <c r="B24" s="10" t="s">
        <v>1413</v>
      </c>
      <c r="C24" s="6" t="str">
        <f>'13. FTIP CONANI 1.2'!C23</f>
        <v>Trimestral</v>
      </c>
      <c r="D24" s="3"/>
    </row>
    <row r="25" spans="1:4" s="2" customFormat="1" ht="30" x14ac:dyDescent="0.25">
      <c r="A25" s="11" t="s">
        <v>1395</v>
      </c>
      <c r="B25" s="10" t="s">
        <v>1414</v>
      </c>
      <c r="C25" s="186" t="str">
        <f>'13. FTIP CONANI 1.2'!C27</f>
        <v>No disponible</v>
      </c>
      <c r="D25" s="3"/>
    </row>
    <row r="26" spans="1:4" s="2" customFormat="1" ht="30" x14ac:dyDescent="0.25">
      <c r="A26" s="11" t="s">
        <v>1395</v>
      </c>
      <c r="B26" s="10" t="s">
        <v>1415</v>
      </c>
      <c r="C26" s="6" t="str">
        <f>'13. FTIP CONANI 1.2'!D27</f>
        <v>No disponible</v>
      </c>
      <c r="D26" s="3"/>
    </row>
    <row r="27" spans="1:4" s="2" customFormat="1" x14ac:dyDescent="0.25">
      <c r="A27" s="11" t="s">
        <v>1416</v>
      </c>
      <c r="B27" s="10" t="s">
        <v>29</v>
      </c>
      <c r="C27" s="6" t="s">
        <v>24</v>
      </c>
      <c r="D27" s="3"/>
    </row>
    <row r="28" spans="1:4" s="2" customFormat="1" ht="30" x14ac:dyDescent="0.25">
      <c r="A28" s="11" t="s">
        <v>1417</v>
      </c>
      <c r="B28" s="10" t="s">
        <v>1418</v>
      </c>
      <c r="C28" s="6" t="s">
        <v>1419</v>
      </c>
      <c r="D28" s="3"/>
    </row>
    <row r="29" spans="1:4" s="2" customFormat="1" ht="90" x14ac:dyDescent="0.25">
      <c r="A29" s="11" t="s">
        <v>1420</v>
      </c>
      <c r="B29" s="10" t="s">
        <v>1421</v>
      </c>
      <c r="C29" s="6" t="s">
        <v>1422</v>
      </c>
      <c r="D29" s="3"/>
    </row>
    <row r="30" spans="1:4" s="2" customFormat="1" ht="165" x14ac:dyDescent="0.25">
      <c r="A30" s="11" t="s">
        <v>1420</v>
      </c>
      <c r="B30" s="10" t="s">
        <v>1423</v>
      </c>
      <c r="C30" s="3" t="str">
        <f>'12. Prod'!Q5</f>
        <v xml:space="preserve">• Contar con el personal para la coordinación y facilitación de los procesos formativos.
• Ejecutar los procesos de formación de facilitadores para el desarrollo de proceso formativo.
• Cumplimiento de los procesos de compra correspondientes para la adquisisión de los insumos y materiales necesarios para los procesos formativos.
• Apoyo y participación de las diferentes instancias comunitarias para favorecer la coordinación local. 
• Ejecución de procesos de seguimiento y acompañamiento al equipo local para asegurar la calidad de los procesos formativos. </v>
      </c>
      <c r="D30" s="3"/>
    </row>
  </sheetData>
  <mergeCells count="7">
    <mergeCell ref="A12:A14"/>
    <mergeCell ref="A1:D1"/>
    <mergeCell ref="B2:D2"/>
    <mergeCell ref="B4:D4"/>
    <mergeCell ref="B6:D6"/>
    <mergeCell ref="B7:D7"/>
    <mergeCell ref="B5:D5"/>
  </mergeCells>
  <pageMargins left="0.7" right="0.7" top="0.75" bottom="0.75" header="0.3" footer="0.3"/>
  <extLst>
    <ext xmlns:x14="http://schemas.microsoft.com/office/spreadsheetml/2009/9/main" uri="{CCE6A557-97BC-4b89-ADB6-D9C93CAAB3DF}">
      <x14:dataValidations xmlns:xm="http://schemas.microsoft.com/office/excel/2006/main" count="6">
        <x14:dataValidation type="list" allowBlank="1" showInputMessage="1" showErrorMessage="1" xr:uid="{F50E2101-5780-4301-B73A-609F013F7724}">
          <x14:formula1>
            <xm:f>'Conf.'!$AR$2:$AR$1048576</xm:f>
          </x14:formula1>
          <xm:sqref>C14</xm:sqref>
        </x14:dataValidation>
        <x14:dataValidation type="list" allowBlank="1" showInputMessage="1" showErrorMessage="1" xr:uid="{61859900-2778-4AFE-9D02-025843B11382}">
          <x14:formula1>
            <xm:f>'Conf.'!$AP$2:$AP$1048576</xm:f>
          </x14:formula1>
          <xm:sqref>C13</xm:sqref>
        </x14:dataValidation>
        <x14:dataValidation type="list" allowBlank="1" showInputMessage="1" showErrorMessage="1" xr:uid="{F8662A50-8CCE-49D0-AC48-934737334B9A}">
          <x14:formula1>
            <xm:f>'Conf.'!$AO$2:$AO$1048576</xm:f>
          </x14:formula1>
          <xm:sqref>C12</xm:sqref>
        </x14:dataValidation>
        <x14:dataValidation type="list" allowBlank="1" showInputMessage="1" showErrorMessage="1" xr:uid="{72D5BF4B-DB96-4468-B0EF-1ADEFC2F9A36}">
          <x14:formula1>
            <xm:f>'Conf.'!$I$2:$I$1048576</xm:f>
          </x14:formula1>
          <xm:sqref>B4</xm:sqref>
        </x14:dataValidation>
        <x14:dataValidation type="list" allowBlank="1" showInputMessage="1" showErrorMessage="1" xr:uid="{7E1818B6-9D17-43C6-8874-A0AC6B984319}">
          <x14:formula1>
            <xm:f>'12. Prod'!$E$5:$E$40</xm:f>
          </x14:formula1>
          <xm:sqref>C15 C21</xm:sqref>
        </x14:dataValidation>
        <x14:dataValidation type="list" allowBlank="1" showInputMessage="1" showErrorMessage="1" xr:uid="{7316C9B2-A033-479E-AB9A-9F5483D6CD0C}">
          <x14:formula1>
            <xm:f>'12. Prod'!$D$5:$D$1048576</xm:f>
          </x14:formula1>
          <xm:sqref>C10</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15F31-B7A5-4078-92BE-79F8A7D307FC}">
  <sheetPr>
    <tabColor rgb="FF00B050"/>
  </sheetPr>
  <dimension ref="A1:D30"/>
  <sheetViews>
    <sheetView showGridLines="0" zoomScale="110" zoomScaleNormal="110" workbookViewId="0">
      <pane ySplit="9" topLeftCell="A10" activePane="bottomLeft" state="frozen"/>
      <selection activeCell="A10" sqref="A10"/>
      <selection pane="bottomLeft" activeCell="A10" sqref="A10"/>
    </sheetView>
  </sheetViews>
  <sheetFormatPr baseColWidth="10" defaultColWidth="11.42578125" defaultRowHeight="15" x14ac:dyDescent="0.25"/>
  <cols>
    <col min="1" max="1" width="63.85546875" style="2" customWidth="1"/>
    <col min="2" max="2" width="32.28515625" style="2" customWidth="1"/>
    <col min="3" max="3" width="73" style="2" customWidth="1"/>
    <col min="4" max="4" width="60.140625" style="2" customWidth="1"/>
    <col min="5" max="6" width="9.140625" style="24"/>
    <col min="7" max="16384" width="11.42578125" style="24"/>
  </cols>
  <sheetData>
    <row r="1" spans="1:4" ht="18.75" x14ac:dyDescent="0.25">
      <c r="A1" s="518" t="s">
        <v>1391</v>
      </c>
      <c r="B1" s="518"/>
      <c r="C1" s="518"/>
      <c r="D1" s="518"/>
    </row>
    <row r="2" spans="1:4" ht="71.25" customHeight="1" x14ac:dyDescent="0.25">
      <c r="A2" s="9" t="s">
        <v>184</v>
      </c>
      <c r="B2" s="525" t="s">
        <v>1392</v>
      </c>
      <c r="C2" s="525"/>
      <c r="D2" s="525"/>
    </row>
    <row r="4" spans="1:4" x14ac:dyDescent="0.25">
      <c r="A4" s="46" t="s">
        <v>1313</v>
      </c>
      <c r="B4" s="708" t="s">
        <v>1314</v>
      </c>
      <c r="C4" s="708"/>
      <c r="D4" s="708"/>
    </row>
    <row r="5" spans="1:4" x14ac:dyDescent="0.25">
      <c r="A5" s="47" t="s">
        <v>1315</v>
      </c>
      <c r="B5" s="713" t="str">
        <f>IFERROR(VLOOKUP($B4,'Conf.'!$I:$R,8,0),"")</f>
        <v>5151 -  CONSEJO NACIONAL PARA LA NIÑEZ Y LA ADOLESCENCIA</v>
      </c>
      <c r="C5" s="714"/>
      <c r="D5" s="715"/>
    </row>
    <row r="6" spans="1:4" x14ac:dyDescent="0.25">
      <c r="A6" s="47" t="s">
        <v>1316</v>
      </c>
      <c r="B6" s="713" t="str">
        <f>IFERROR(VLOOKUP($B4,'Conf.'!$I:$R,9,0),"")</f>
        <v>01 -  CONSEJO NACIONAL PARA LA NIÑEZ Y LA ADOLESCENCIA</v>
      </c>
      <c r="C6" s="714"/>
      <c r="D6" s="715"/>
    </row>
    <row r="7" spans="1:4" x14ac:dyDescent="0.25">
      <c r="A7" s="47" t="s">
        <v>543</v>
      </c>
      <c r="B7" s="713" t="str">
        <f>IFERROR(VLOOKUP($B4,'Conf.'!$I:$R,10,0),"")</f>
        <v>0001 -  CONSEJO NACIONAL PARA LA NIÑEZ Y LA ADOLESCENCIA</v>
      </c>
      <c r="C7" s="714"/>
      <c r="D7" s="715"/>
    </row>
    <row r="8" spans="1:4" x14ac:dyDescent="0.25">
      <c r="A8" s="24"/>
      <c r="B8" s="24"/>
      <c r="C8" s="24"/>
      <c r="D8" s="24"/>
    </row>
    <row r="9" spans="1:4" s="12" customFormat="1" x14ac:dyDescent="0.25">
      <c r="A9" s="9" t="s">
        <v>1</v>
      </c>
      <c r="B9" s="8" t="s">
        <v>2</v>
      </c>
      <c r="C9" s="8" t="s">
        <v>3</v>
      </c>
      <c r="D9" s="8" t="s">
        <v>4</v>
      </c>
    </row>
    <row r="10" spans="1:4" s="2" customFormat="1" ht="45" x14ac:dyDescent="0.25">
      <c r="A10" s="11" t="s">
        <v>1393</v>
      </c>
      <c r="B10" s="10" t="s">
        <v>1394</v>
      </c>
      <c r="C10" s="6" t="s">
        <v>924</v>
      </c>
      <c r="D10" s="3"/>
    </row>
    <row r="11" spans="1:4" s="2" customFormat="1" ht="120" x14ac:dyDescent="0.25">
      <c r="A11" s="11" t="s">
        <v>1395</v>
      </c>
      <c r="B11" s="10" t="s">
        <v>1396</v>
      </c>
      <c r="C11" s="6" t="str">
        <f>'13. FTIP CONANI 2.1'!C8</f>
        <v>Promoción del desarrollo integral de niños, niñas y adolescentes (NNA) mediante su incorporación a programas de animación sociocultural y participación comunitaria. Las acciones previstas se centran en el fortalecimiento de habilidades sociales, la construcción de ciudadanía activa y la formulación de proyectos de vida alternativos, desde un enfoque de derechos, inclusión y equidad. Se promueve a través de talleres de arte, cultura, deporte, y favorece a la creación de entornos seguros y protectores que promuevan la participación significativa de los NNA.</v>
      </c>
      <c r="D11" s="3"/>
    </row>
    <row r="12" spans="1:4" s="2" customFormat="1" x14ac:dyDescent="0.25">
      <c r="A12" s="549" t="s">
        <v>1397</v>
      </c>
      <c r="B12" s="10" t="s">
        <v>1398</v>
      </c>
      <c r="C12" s="6" t="s">
        <v>1399</v>
      </c>
      <c r="D12" s="3"/>
    </row>
    <row r="13" spans="1:4" s="2" customFormat="1" x14ac:dyDescent="0.25">
      <c r="A13" s="625"/>
      <c r="B13" s="10" t="s">
        <v>1400</v>
      </c>
      <c r="C13" s="6" t="s">
        <v>1401</v>
      </c>
      <c r="D13" s="3"/>
    </row>
    <row r="14" spans="1:4" s="2" customFormat="1" ht="30" x14ac:dyDescent="0.25">
      <c r="A14" s="550"/>
      <c r="B14" s="10" t="s">
        <v>1402</v>
      </c>
      <c r="C14" s="6" t="s">
        <v>1403</v>
      </c>
      <c r="D14" s="3"/>
    </row>
    <row r="15" spans="1:4" s="2" customFormat="1" ht="30" x14ac:dyDescent="0.25">
      <c r="A15" s="11" t="s">
        <v>1395</v>
      </c>
      <c r="B15" s="10" t="s">
        <v>1404</v>
      </c>
      <c r="C15" s="6" t="s">
        <v>930</v>
      </c>
      <c r="D15" s="3"/>
    </row>
    <row r="16" spans="1:4" s="2" customFormat="1" ht="30" x14ac:dyDescent="0.25">
      <c r="A16" s="11" t="s">
        <v>1395</v>
      </c>
      <c r="B16" s="10" t="s">
        <v>1405</v>
      </c>
      <c r="C16" s="2" t="str">
        <f>'13. FTIP CONANI 2.1'!C17</f>
        <v>Sumatoria de niños, niñas y adolescentes integrados en programas y actividades de animación sociocultural y participación en el periodo t</v>
      </c>
      <c r="D16" s="3"/>
    </row>
    <row r="17" spans="1:4" s="2" customFormat="1" ht="30" x14ac:dyDescent="0.25">
      <c r="A17" s="11" t="s">
        <v>1395</v>
      </c>
      <c r="B17" s="10" t="s">
        <v>1406</v>
      </c>
      <c r="C17" s="6" t="str">
        <f>'13. FTIP CONANI 2.1'!E27</f>
        <v xml:space="preserve">Informe con matriz de participantes </v>
      </c>
      <c r="D17" s="3"/>
    </row>
    <row r="18" spans="1:4" s="2" customFormat="1" ht="30" x14ac:dyDescent="0.25">
      <c r="A18" s="11" t="s">
        <v>1395</v>
      </c>
      <c r="B18" s="10" t="s">
        <v>1407</v>
      </c>
      <c r="C18" s="6" t="str">
        <f>'13. FTIP CONANI 2.1'!C23</f>
        <v>Trimestral</v>
      </c>
      <c r="D18" s="3"/>
    </row>
    <row r="19" spans="1:4" s="2" customFormat="1" ht="30" x14ac:dyDescent="0.25">
      <c r="A19" s="11" t="s">
        <v>1395</v>
      </c>
      <c r="B19" s="10" t="s">
        <v>1408</v>
      </c>
      <c r="C19" s="185">
        <f>'13. FTIP CONANI 2.1'!C27</f>
        <v>10437</v>
      </c>
      <c r="D19" s="3"/>
    </row>
    <row r="20" spans="1:4" s="2" customFormat="1" ht="30" x14ac:dyDescent="0.25">
      <c r="A20" s="11" t="s">
        <v>1395</v>
      </c>
      <c r="B20" s="10" t="s">
        <v>1409</v>
      </c>
      <c r="C20" s="6">
        <f>'13. FTIP CONANI 2.1'!D27</f>
        <v>2024</v>
      </c>
      <c r="D20" s="3"/>
    </row>
    <row r="21" spans="1:4" s="2" customFormat="1" ht="30" x14ac:dyDescent="0.25">
      <c r="A21" s="11" t="s">
        <v>1395</v>
      </c>
      <c r="B21" s="10" t="s">
        <v>1410</v>
      </c>
      <c r="C21" s="6" t="s">
        <v>925</v>
      </c>
      <c r="D21" s="3"/>
    </row>
    <row r="22" spans="1:4" s="2" customFormat="1" ht="75" x14ac:dyDescent="0.25">
      <c r="A22" s="11" t="s">
        <v>1395</v>
      </c>
      <c r="B22" s="10" t="s">
        <v>1411</v>
      </c>
      <c r="C22" s="2" t="str">
        <f>'13. FTIP CONANI 2.2'!C17</f>
        <v>(Número de niños, niñas y adolescentes que completan al menos el 80% de las sesiones del ciclo formativo de los programas y actividades de animación sociocultural y participación en el periodo t) / (Número de niños, niñas y adolecentes que inician un ciclo formativo de los programas y actividades de animación sociocultural y participación en el periodo t) x 100</v>
      </c>
      <c r="D22" s="3"/>
    </row>
    <row r="23" spans="1:4" s="2" customFormat="1" ht="30" x14ac:dyDescent="0.25">
      <c r="A23" s="11" t="s">
        <v>1395</v>
      </c>
      <c r="B23" s="10" t="s">
        <v>1412</v>
      </c>
      <c r="C23" s="6" t="str">
        <f>'13. FTIP CONANI 2.2'!E27</f>
        <v>No disponible</v>
      </c>
      <c r="D23" s="3"/>
    </row>
    <row r="24" spans="1:4" s="2" customFormat="1" ht="30" x14ac:dyDescent="0.25">
      <c r="A24" s="11" t="s">
        <v>1395</v>
      </c>
      <c r="B24" s="10" t="s">
        <v>1413</v>
      </c>
      <c r="C24" s="6" t="str">
        <f>'13. FTIP CONANI 2.2'!C23</f>
        <v>Trimestral</v>
      </c>
      <c r="D24" s="3"/>
    </row>
    <row r="25" spans="1:4" s="2" customFormat="1" ht="30" x14ac:dyDescent="0.25">
      <c r="A25" s="11" t="s">
        <v>1395</v>
      </c>
      <c r="B25" s="10" t="s">
        <v>1414</v>
      </c>
      <c r="C25" s="185" t="str">
        <f>'13. FTIP CONANI 2.2'!C27</f>
        <v>No disponible</v>
      </c>
      <c r="D25" s="3"/>
    </row>
    <row r="26" spans="1:4" s="2" customFormat="1" ht="30" x14ac:dyDescent="0.25">
      <c r="A26" s="11" t="s">
        <v>1395</v>
      </c>
      <c r="B26" s="10" t="s">
        <v>1415</v>
      </c>
      <c r="C26" s="185" t="str">
        <f>'13. FTIP CONANI 2.2'!D27</f>
        <v>No disponible</v>
      </c>
      <c r="D26" s="3"/>
    </row>
    <row r="27" spans="1:4" s="2" customFormat="1" x14ac:dyDescent="0.25">
      <c r="A27" s="11" t="s">
        <v>1416</v>
      </c>
      <c r="B27" s="10" t="s">
        <v>29</v>
      </c>
      <c r="C27" s="6" t="s">
        <v>24</v>
      </c>
      <c r="D27" s="3"/>
    </row>
    <row r="28" spans="1:4" s="2" customFormat="1" ht="30" x14ac:dyDescent="0.25">
      <c r="A28" s="11" t="s">
        <v>1417</v>
      </c>
      <c r="B28" s="10" t="s">
        <v>1418</v>
      </c>
      <c r="C28" s="6" t="s">
        <v>1419</v>
      </c>
      <c r="D28" s="3"/>
    </row>
    <row r="29" spans="1:4" s="2" customFormat="1" ht="60" x14ac:dyDescent="0.25">
      <c r="A29" s="11" t="s">
        <v>1420</v>
      </c>
      <c r="B29" s="10" t="s">
        <v>1421</v>
      </c>
      <c r="C29" s="6" t="s">
        <v>1424</v>
      </c>
      <c r="D29" s="3"/>
    </row>
    <row r="30" spans="1:4" s="2" customFormat="1" ht="195" x14ac:dyDescent="0.25">
      <c r="A30" s="11" t="s">
        <v>1420</v>
      </c>
      <c r="B30" s="10" t="s">
        <v>1423</v>
      </c>
      <c r="C30" s="70" t="str">
        <f>+'12. Prod'!Q8</f>
        <v xml:space="preserve">• Asegurar el establecimiento de alianzas con ASFL locales como implementadores de la Estrategia.
• Contar con el personal para la coordinación y facilitación de los procesos formativos.
• Ejecutar los procesos de formación de facilitadores para el desarrollo de proceso formativo.
• Cumplimiento de los procesos de compra correspondientes para la adquisisión de los insumos y materiales necesarios para los procesos formativos.
• Apoyo y participación de las diferentes instancias comunitarias para favorecer la coordinación local. 
• Ejecución de procesos de seguimiento y acompañamiento al equipo local para asegurar la calidad de los procesos formativos. </v>
      </c>
      <c r="D30" s="3"/>
    </row>
  </sheetData>
  <mergeCells count="7">
    <mergeCell ref="A12:A14"/>
    <mergeCell ref="A1:D1"/>
    <mergeCell ref="B2:D2"/>
    <mergeCell ref="B4:D4"/>
    <mergeCell ref="B5:D5"/>
    <mergeCell ref="B6:D6"/>
    <mergeCell ref="B7:D7"/>
  </mergeCells>
  <pageMargins left="0.7" right="0.7" top="0.75" bottom="0.75" header="0.3" footer="0.3"/>
  <extLst>
    <ext xmlns:x14="http://schemas.microsoft.com/office/spreadsheetml/2009/9/main" uri="{CCE6A557-97BC-4b89-ADB6-D9C93CAAB3DF}">
      <x14:dataValidations xmlns:xm="http://schemas.microsoft.com/office/excel/2006/main" count="6">
        <x14:dataValidation type="list" allowBlank="1" showInputMessage="1" showErrorMessage="1" xr:uid="{C120A990-CD3B-4748-A7B2-677471D50E81}">
          <x14:formula1>
            <xm:f>'Conf.'!$I$2:$I$1048576</xm:f>
          </x14:formula1>
          <xm:sqref>B4</xm:sqref>
        </x14:dataValidation>
        <x14:dataValidation type="list" allowBlank="1" showInputMessage="1" showErrorMessage="1" xr:uid="{034EB9E4-744A-46AF-A5A5-C6EEDAF52954}">
          <x14:formula1>
            <xm:f>'Conf.'!$AO$2:$AO$1048576</xm:f>
          </x14:formula1>
          <xm:sqref>C12</xm:sqref>
        </x14:dataValidation>
        <x14:dataValidation type="list" allowBlank="1" showInputMessage="1" showErrorMessage="1" xr:uid="{0E6C9E5B-5054-42E9-8BC6-B7174DCBA9A2}">
          <x14:formula1>
            <xm:f>'Conf.'!$AP$2:$AP$1048576</xm:f>
          </x14:formula1>
          <xm:sqref>C13</xm:sqref>
        </x14:dataValidation>
        <x14:dataValidation type="list" allowBlank="1" showInputMessage="1" showErrorMessage="1" xr:uid="{4A15AA70-CF8C-4FCA-8FC1-3DAECB061122}">
          <x14:formula1>
            <xm:f>'Conf.'!$AR$2:$AR$1048576</xm:f>
          </x14:formula1>
          <xm:sqref>C14</xm:sqref>
        </x14:dataValidation>
        <x14:dataValidation type="list" allowBlank="1" showInputMessage="1" showErrorMessage="1" xr:uid="{6ADEE73A-0E32-4066-A82C-0E85F8251341}">
          <x14:formula1>
            <xm:f>'12. Prod'!$E$5:$E$40</xm:f>
          </x14:formula1>
          <xm:sqref>C21 C15</xm:sqref>
        </x14:dataValidation>
        <x14:dataValidation type="list" allowBlank="1" showInputMessage="1" showErrorMessage="1" xr:uid="{2DEEE5F6-B3CC-41A6-A70B-F65B61132220}">
          <x14:formula1>
            <xm:f>'12. Prod'!$D$5:$D$1048576</xm:f>
          </x14:formula1>
          <xm:sqref>C10</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3F6AD-E35F-4521-8DD3-E34F1BA273FE}">
  <sheetPr>
    <tabColor rgb="FF00B050"/>
  </sheetPr>
  <dimension ref="A1:D30"/>
  <sheetViews>
    <sheetView showGridLines="0" zoomScale="110" zoomScaleNormal="110" workbookViewId="0">
      <pane ySplit="9" topLeftCell="A10" activePane="bottomLeft" state="frozen"/>
      <selection activeCell="A10" sqref="A10"/>
      <selection pane="bottomLeft" activeCell="A10" sqref="A10"/>
    </sheetView>
  </sheetViews>
  <sheetFormatPr baseColWidth="10" defaultColWidth="11.42578125" defaultRowHeight="15" x14ac:dyDescent="0.25"/>
  <cols>
    <col min="1" max="1" width="63.85546875" style="2" customWidth="1"/>
    <col min="2" max="2" width="32.28515625" style="2" customWidth="1"/>
    <col min="3" max="3" width="73" style="2" customWidth="1"/>
    <col min="4" max="4" width="60.140625" style="2" customWidth="1"/>
    <col min="5" max="6" width="9.140625" style="24"/>
    <col min="7" max="16384" width="11.42578125" style="24"/>
  </cols>
  <sheetData>
    <row r="1" spans="1:4" ht="18.75" x14ac:dyDescent="0.25">
      <c r="A1" s="518" t="s">
        <v>1391</v>
      </c>
      <c r="B1" s="518"/>
      <c r="C1" s="518"/>
      <c r="D1" s="518"/>
    </row>
    <row r="2" spans="1:4" ht="71.25" customHeight="1" x14ac:dyDescent="0.25">
      <c r="A2" s="9" t="s">
        <v>184</v>
      </c>
      <c r="B2" s="525" t="s">
        <v>1392</v>
      </c>
      <c r="C2" s="525"/>
      <c r="D2" s="525"/>
    </row>
    <row r="4" spans="1:4" x14ac:dyDescent="0.25">
      <c r="A4" s="46" t="s">
        <v>1313</v>
      </c>
      <c r="B4" s="708" t="s">
        <v>1314</v>
      </c>
      <c r="C4" s="708"/>
      <c r="D4" s="708"/>
    </row>
    <row r="5" spans="1:4" x14ac:dyDescent="0.25">
      <c r="A5" s="47" t="s">
        <v>1315</v>
      </c>
      <c r="B5" s="713" t="str">
        <f>IFERROR(VLOOKUP($B4,'Conf.'!$I:$R,8,0),"")</f>
        <v>5151 -  CONSEJO NACIONAL PARA LA NIÑEZ Y LA ADOLESCENCIA</v>
      </c>
      <c r="C5" s="714"/>
      <c r="D5" s="715"/>
    </row>
    <row r="6" spans="1:4" x14ac:dyDescent="0.25">
      <c r="A6" s="47" t="s">
        <v>1316</v>
      </c>
      <c r="B6" s="713" t="str">
        <f>IFERROR(VLOOKUP($B4,'Conf.'!$I:$R,9,0),"")</f>
        <v>01 -  CONSEJO NACIONAL PARA LA NIÑEZ Y LA ADOLESCENCIA</v>
      </c>
      <c r="C6" s="714"/>
      <c r="D6" s="715"/>
    </row>
    <row r="7" spans="1:4" x14ac:dyDescent="0.25">
      <c r="A7" s="47" t="s">
        <v>543</v>
      </c>
      <c r="B7" s="713" t="str">
        <f>IFERROR(VLOOKUP($B4,'Conf.'!$I:$R,10,0),"")</f>
        <v>0001 -  CONSEJO NACIONAL PARA LA NIÑEZ Y LA ADOLESCENCIA</v>
      </c>
      <c r="C7" s="714"/>
      <c r="D7" s="715"/>
    </row>
    <row r="8" spans="1:4" x14ac:dyDescent="0.25">
      <c r="A8" s="24"/>
      <c r="B8" s="24"/>
      <c r="C8" s="24"/>
      <c r="D8" s="24"/>
    </row>
    <row r="9" spans="1:4" s="12" customFormat="1" x14ac:dyDescent="0.25">
      <c r="A9" s="9" t="s">
        <v>1</v>
      </c>
      <c r="B9" s="8" t="s">
        <v>2</v>
      </c>
      <c r="C9" s="8" t="s">
        <v>3</v>
      </c>
      <c r="D9" s="8" t="s">
        <v>4</v>
      </c>
    </row>
    <row r="10" spans="1:4" s="2" customFormat="1" ht="60" x14ac:dyDescent="0.25">
      <c r="A10" s="11" t="s">
        <v>1393</v>
      </c>
      <c r="B10" s="10" t="s">
        <v>1394</v>
      </c>
      <c r="C10" s="6" t="s">
        <v>935</v>
      </c>
      <c r="D10" s="3"/>
    </row>
    <row r="11" spans="1:4" s="2" customFormat="1" ht="210" x14ac:dyDescent="0.25">
      <c r="A11" s="11" t="s">
        <v>1395</v>
      </c>
      <c r="B11" s="10" t="s">
        <v>1396</v>
      </c>
      <c r="C11" s="6" t="str">
        <f>'13. FTIP CONANI 3.1'!C8</f>
        <v>Implementación de programas de formación y sensibilización con las familias y líderes comunitarios, orientados a la transformación de comportamientos, patrones socioculturales y normas sociales y de género que perpetúan la violencia, las uniones tempranas y el embarazo en la adolescencia. En este marco se desarrollan el Programa de Crianza Positiva, la Estrategia de Educación Sexual Integral en Contextos Comunitario (ESI-C) - Módulo Familias y charlas de sensibilización dirigidas a padres, madres, tutores y líderes comunitarios. enfocan los contenidos en estrategias para una crianza asertiva, con amor y respeto, habilidades parentales, prevención de la violencia, situaciones de riesgo, uniones y embarazos en la adolescencia, así como en educación sexual integral para esta población, que apoyen el abordaje de estos temas desde el hogar y desde el rol de las familias, y a la creación y promoción de entornos seguros y protectores que garanticen el ejercicio pleno de los derechos de niños, niñas y adolescentes (NNA).</v>
      </c>
      <c r="D11" s="3"/>
    </row>
    <row r="12" spans="1:4" s="2" customFormat="1" x14ac:dyDescent="0.25">
      <c r="A12" s="549" t="s">
        <v>1397</v>
      </c>
      <c r="B12" s="10" t="s">
        <v>1398</v>
      </c>
      <c r="C12" s="6" t="s">
        <v>1399</v>
      </c>
      <c r="D12" s="3"/>
    </row>
    <row r="13" spans="1:4" s="2" customFormat="1" x14ac:dyDescent="0.25">
      <c r="A13" s="625"/>
      <c r="B13" s="10" t="s">
        <v>1400</v>
      </c>
      <c r="C13" s="6" t="s">
        <v>1401</v>
      </c>
      <c r="D13" s="3"/>
    </row>
    <row r="14" spans="1:4" s="2" customFormat="1" ht="30" x14ac:dyDescent="0.25">
      <c r="A14" s="550"/>
      <c r="B14" s="10" t="s">
        <v>1402</v>
      </c>
      <c r="C14" s="6" t="s">
        <v>1403</v>
      </c>
      <c r="D14" s="3"/>
    </row>
    <row r="15" spans="1:4" s="2" customFormat="1" ht="30" x14ac:dyDescent="0.25">
      <c r="A15" s="11" t="s">
        <v>1395</v>
      </c>
      <c r="B15" s="10" t="s">
        <v>1404</v>
      </c>
      <c r="C15" s="6" t="s">
        <v>944</v>
      </c>
      <c r="D15" s="3"/>
    </row>
    <row r="16" spans="1:4" s="2" customFormat="1" ht="45" x14ac:dyDescent="0.25">
      <c r="A16" s="11" t="s">
        <v>1395</v>
      </c>
      <c r="B16" s="10" t="s">
        <v>1405</v>
      </c>
      <c r="C16" s="2" t="str">
        <f>'13. FTIP CONANI 3.1'!C17</f>
        <v>Sumatoria de padres, madres, tutores y líderes comunitarios que son capacitados y sensibilizados en alguno de los programas de formativos en el periodo t</v>
      </c>
      <c r="D16" s="3"/>
    </row>
    <row r="17" spans="1:4" s="2" customFormat="1" ht="30" x14ac:dyDescent="0.25">
      <c r="A17" s="11" t="s">
        <v>1395</v>
      </c>
      <c r="B17" s="10" t="s">
        <v>1406</v>
      </c>
      <c r="C17" s="6" t="str">
        <f>'13. FTIP CONANI 3.1'!E27</f>
        <v>Informe y matriz de participantes</v>
      </c>
      <c r="D17" s="3"/>
    </row>
    <row r="18" spans="1:4" s="2" customFormat="1" ht="30" x14ac:dyDescent="0.25">
      <c r="A18" s="11" t="s">
        <v>1395</v>
      </c>
      <c r="B18" s="10" t="s">
        <v>1407</v>
      </c>
      <c r="C18" s="6" t="str">
        <f>'13. FTIP CONANI 3.1'!C23</f>
        <v>Trimestral</v>
      </c>
      <c r="D18" s="3"/>
    </row>
    <row r="19" spans="1:4" s="2" customFormat="1" ht="30" x14ac:dyDescent="0.25">
      <c r="A19" s="11" t="s">
        <v>1395</v>
      </c>
      <c r="B19" s="10" t="s">
        <v>1408</v>
      </c>
      <c r="C19" s="185">
        <f>'13. FTIP CONANI 3.1'!C27</f>
        <v>15290</v>
      </c>
      <c r="D19" s="3"/>
    </row>
    <row r="20" spans="1:4" s="2" customFormat="1" ht="30" x14ac:dyDescent="0.25">
      <c r="A20" s="11" t="s">
        <v>1395</v>
      </c>
      <c r="B20" s="10" t="s">
        <v>1409</v>
      </c>
      <c r="C20" s="6">
        <f>'13. FTIP CONANI 3.1'!D27</f>
        <v>2024</v>
      </c>
      <c r="D20" s="3"/>
    </row>
    <row r="21" spans="1:4" s="2" customFormat="1" ht="30" x14ac:dyDescent="0.25">
      <c r="A21" s="11" t="s">
        <v>1395</v>
      </c>
      <c r="B21" s="10" t="s">
        <v>1410</v>
      </c>
      <c r="C21" s="6" t="s">
        <v>936</v>
      </c>
      <c r="D21" s="3"/>
    </row>
    <row r="22" spans="1:4" s="2" customFormat="1" ht="75" x14ac:dyDescent="0.25">
      <c r="A22" s="11" t="s">
        <v>1395</v>
      </c>
      <c r="B22" s="10" t="s">
        <v>1411</v>
      </c>
      <c r="C22" s="2" t="str">
        <f>'13. FTIP CONANI 3.2'!C17</f>
        <v>(Número de padres, madres, tutores y líderes comunitarios que completan al menos el 80% de las sesiones del ciclo formativo en alguno de los programas de capacitación y sensibilización en el periodo t) / (Número de padres, madres, tutores y líderes comunitarios que inician un ciclo formativo en alguno de los programas de capacitación y sensibilización en el periodo t) x 100</v>
      </c>
      <c r="D22" s="3"/>
    </row>
    <row r="23" spans="1:4" s="2" customFormat="1" ht="30" x14ac:dyDescent="0.25">
      <c r="A23" s="11" t="s">
        <v>1395</v>
      </c>
      <c r="B23" s="10" t="s">
        <v>1412</v>
      </c>
      <c r="C23" s="6" t="str">
        <f>'13. FTIP CONANI 3.2'!E27</f>
        <v>No disponible</v>
      </c>
      <c r="D23" s="3"/>
    </row>
    <row r="24" spans="1:4" s="2" customFormat="1" ht="30" x14ac:dyDescent="0.25">
      <c r="A24" s="11" t="s">
        <v>1395</v>
      </c>
      <c r="B24" s="10" t="s">
        <v>1413</v>
      </c>
      <c r="C24" s="6" t="str">
        <f>'13. FTIP CONANI 3.2'!C23</f>
        <v>Trimestral</v>
      </c>
      <c r="D24" s="3"/>
    </row>
    <row r="25" spans="1:4" s="2" customFormat="1" ht="30" x14ac:dyDescent="0.25">
      <c r="A25" s="11" t="s">
        <v>1395</v>
      </c>
      <c r="B25" s="10" t="s">
        <v>1414</v>
      </c>
      <c r="C25" s="185" t="str">
        <f>'13. FTIP CONANI 3.2'!C27</f>
        <v>No disponible</v>
      </c>
      <c r="D25" s="3"/>
    </row>
    <row r="26" spans="1:4" s="2" customFormat="1" ht="30" x14ac:dyDescent="0.25">
      <c r="A26" s="11" t="s">
        <v>1395</v>
      </c>
      <c r="B26" s="10" t="s">
        <v>1415</v>
      </c>
      <c r="C26" s="6" t="str">
        <f>'13. FTIP CONANI 3.2'!D27</f>
        <v>No disponible</v>
      </c>
      <c r="D26" s="3"/>
    </row>
    <row r="27" spans="1:4" s="2" customFormat="1" x14ac:dyDescent="0.25">
      <c r="A27" s="11" t="s">
        <v>1416</v>
      </c>
      <c r="B27" s="10" t="s">
        <v>29</v>
      </c>
      <c r="C27" s="6" t="s">
        <v>1425</v>
      </c>
      <c r="D27" s="3"/>
    </row>
    <row r="28" spans="1:4" s="2" customFormat="1" ht="30" x14ac:dyDescent="0.25">
      <c r="A28" s="11" t="s">
        <v>1417</v>
      </c>
      <c r="B28" s="10" t="s">
        <v>1418</v>
      </c>
      <c r="C28" s="6" t="s">
        <v>1426</v>
      </c>
      <c r="D28" s="3"/>
    </row>
    <row r="29" spans="1:4" s="2" customFormat="1" ht="45" x14ac:dyDescent="0.25">
      <c r="A29" s="11" t="s">
        <v>1420</v>
      </c>
      <c r="B29" s="10" t="s">
        <v>1421</v>
      </c>
      <c r="C29" s="6" t="s">
        <v>1427</v>
      </c>
      <c r="D29" s="3"/>
    </row>
    <row r="30" spans="1:4" s="2" customFormat="1" ht="165" x14ac:dyDescent="0.25">
      <c r="A30" s="11" t="s">
        <v>1420</v>
      </c>
      <c r="B30" s="10" t="s">
        <v>1423</v>
      </c>
      <c r="C30" s="70" t="str">
        <f>+'12. Prod'!Q11</f>
        <v xml:space="preserve">• Contar con el personal para la coordinación y facilitación de los procesos formativos.
• Ejecutar los procesos de formación de facilitadores para el desarrollo de proceso formativo.
• Cumplimiento de los procesos de compra correspondientes para la adquisisión de los insumos y materiales necesarios para los procesos formativos.
• Apoyo y participación de las diferentes instancias comunitarias para favorecer la coordinación local. 
• Ejecución de procesos de seguimiento y acompañamiento al equipo local para asegurar la calidad de los procesos formativos. </v>
      </c>
      <c r="D30" s="3"/>
    </row>
  </sheetData>
  <mergeCells count="7">
    <mergeCell ref="A12:A14"/>
    <mergeCell ref="A1:D1"/>
    <mergeCell ref="B2:D2"/>
    <mergeCell ref="B4:D4"/>
    <mergeCell ref="B5:D5"/>
    <mergeCell ref="B6:D6"/>
    <mergeCell ref="B7:D7"/>
  </mergeCells>
  <pageMargins left="0.7" right="0.7" top="0.75" bottom="0.75" header="0.3" footer="0.3"/>
  <extLst>
    <ext xmlns:x14="http://schemas.microsoft.com/office/spreadsheetml/2009/9/main" uri="{CCE6A557-97BC-4b89-ADB6-D9C93CAAB3DF}">
      <x14:dataValidations xmlns:xm="http://schemas.microsoft.com/office/excel/2006/main" disablePrompts="1" count="6">
        <x14:dataValidation type="list" allowBlank="1" showInputMessage="1" showErrorMessage="1" xr:uid="{BD4D5601-9AFB-4964-A0A6-A9727553B96D}">
          <x14:formula1>
            <xm:f>'Conf.'!$AR$2:$AR$1048576</xm:f>
          </x14:formula1>
          <xm:sqref>C14</xm:sqref>
        </x14:dataValidation>
        <x14:dataValidation type="list" allowBlank="1" showInputMessage="1" showErrorMessage="1" xr:uid="{C6919844-E118-42C8-A439-786EEF02CDEE}">
          <x14:formula1>
            <xm:f>'Conf.'!$AP$2:$AP$1048576</xm:f>
          </x14:formula1>
          <xm:sqref>C13</xm:sqref>
        </x14:dataValidation>
        <x14:dataValidation type="list" allowBlank="1" showInputMessage="1" showErrorMessage="1" xr:uid="{74422541-F2D7-4276-A974-F4A48602C227}">
          <x14:formula1>
            <xm:f>'Conf.'!$AO$2:$AO$1048576</xm:f>
          </x14:formula1>
          <xm:sqref>C12</xm:sqref>
        </x14:dataValidation>
        <x14:dataValidation type="list" allowBlank="1" showInputMessage="1" showErrorMessage="1" xr:uid="{B2C0770E-F1E4-48DD-B054-5F8A803C93EB}">
          <x14:formula1>
            <xm:f>'Conf.'!$I$2:$I$1048576</xm:f>
          </x14:formula1>
          <xm:sqref>B4</xm:sqref>
        </x14:dataValidation>
        <x14:dataValidation type="list" allowBlank="1" showInputMessage="1" showErrorMessage="1" xr:uid="{E3027F00-0BBE-4132-B8EC-89903FC13B84}">
          <x14:formula1>
            <xm:f>'12. Prod'!$E$5:$E$40</xm:f>
          </x14:formula1>
          <xm:sqref>C21 C15</xm:sqref>
        </x14:dataValidation>
        <x14:dataValidation type="list" allowBlank="1" showInputMessage="1" showErrorMessage="1" xr:uid="{3A29E364-9F0B-4F83-BD00-EDB94E870606}">
          <x14:formula1>
            <xm:f>'12. Prod'!$D$5:$D$1048576</xm:f>
          </x14:formula1>
          <xm:sqref>C10</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F40DB-4FC4-498C-AC3C-C424C2D95CD5}">
  <sheetPr>
    <tabColor rgb="FF00B050"/>
  </sheetPr>
  <dimension ref="A1:D30"/>
  <sheetViews>
    <sheetView showGridLines="0" zoomScale="110" zoomScaleNormal="110" workbookViewId="0">
      <pane ySplit="9" topLeftCell="A10" activePane="bottomLeft" state="frozen"/>
      <selection activeCell="A10" sqref="A10"/>
      <selection pane="bottomLeft" activeCell="A10" sqref="A10"/>
    </sheetView>
  </sheetViews>
  <sheetFormatPr baseColWidth="10" defaultColWidth="11.42578125" defaultRowHeight="15" x14ac:dyDescent="0.25"/>
  <cols>
    <col min="1" max="1" width="63.85546875" style="2" customWidth="1"/>
    <col min="2" max="2" width="32.28515625" style="2" customWidth="1"/>
    <col min="3" max="3" width="73" style="2" customWidth="1"/>
    <col min="4" max="4" width="60.140625" style="2" customWidth="1"/>
    <col min="5" max="16384" width="11.42578125" style="24"/>
  </cols>
  <sheetData>
    <row r="1" spans="1:4" ht="18.75" x14ac:dyDescent="0.25">
      <c r="A1" s="518" t="s">
        <v>1391</v>
      </c>
      <c r="B1" s="518"/>
      <c r="C1" s="518"/>
      <c r="D1" s="518"/>
    </row>
    <row r="2" spans="1:4" ht="71.25" customHeight="1" x14ac:dyDescent="0.25">
      <c r="A2" s="9" t="s">
        <v>184</v>
      </c>
      <c r="B2" s="525" t="s">
        <v>1392</v>
      </c>
      <c r="C2" s="525"/>
      <c r="D2" s="525"/>
    </row>
    <row r="4" spans="1:4" x14ac:dyDescent="0.25">
      <c r="A4" s="46" t="s">
        <v>1313</v>
      </c>
      <c r="B4" s="708" t="s">
        <v>1359</v>
      </c>
      <c r="C4" s="708"/>
      <c r="D4" s="708"/>
    </row>
    <row r="5" spans="1:4" x14ac:dyDescent="0.25">
      <c r="A5" s="47" t="s">
        <v>1315</v>
      </c>
      <c r="B5" s="713" t="str">
        <f>IFERROR(VLOOKUP($B4,'Conf.'!$I:$R,8,0),"")</f>
        <v>0201 -  PRESIDENCIA DE LA REPUBLICA</v>
      </c>
      <c r="C5" s="714"/>
      <c r="D5" s="715"/>
    </row>
    <row r="6" spans="1:4" x14ac:dyDescent="0.25">
      <c r="A6" s="47" t="s">
        <v>1316</v>
      </c>
      <c r="B6" s="713" t="str">
        <f>IFERROR(VLOOKUP($B4,'Conf.'!$I:$R,9,0),"")</f>
        <v>02 -  GABINETE DE LA POLITICA SOCIAL</v>
      </c>
      <c r="C6" s="714"/>
      <c r="D6" s="715"/>
    </row>
    <row r="7" spans="1:4" x14ac:dyDescent="0.25">
      <c r="A7" s="47" t="s">
        <v>543</v>
      </c>
      <c r="B7" s="713" t="str">
        <f>IFERROR(VLOOKUP($B4,'Conf.'!$I:$R,10,0),"")</f>
        <v>0007 -  PROGRAMA SUPÉRATE</v>
      </c>
      <c r="C7" s="714"/>
      <c r="D7" s="715"/>
    </row>
    <row r="8" spans="1:4" x14ac:dyDescent="0.25">
      <c r="A8" s="24"/>
      <c r="B8" s="24"/>
      <c r="C8" s="24"/>
      <c r="D8" s="24"/>
    </row>
    <row r="9" spans="1:4" s="12" customFormat="1" x14ac:dyDescent="0.25">
      <c r="A9" s="9" t="s">
        <v>1</v>
      </c>
      <c r="B9" s="8" t="s">
        <v>2</v>
      </c>
      <c r="C9" s="8" t="s">
        <v>3</v>
      </c>
      <c r="D9" s="8" t="s">
        <v>4</v>
      </c>
    </row>
    <row r="10" spans="1:4" s="2" customFormat="1" ht="30" x14ac:dyDescent="0.25">
      <c r="A10" s="11" t="s">
        <v>1393</v>
      </c>
      <c r="B10" s="10" t="s">
        <v>1394</v>
      </c>
      <c r="C10" s="6" t="s">
        <v>907</v>
      </c>
      <c r="D10" s="3"/>
    </row>
    <row r="11" spans="1:4" s="2" customFormat="1" ht="90" x14ac:dyDescent="0.25">
      <c r="A11" s="11" t="s">
        <v>1395</v>
      </c>
      <c r="B11" s="10" t="s">
        <v>1396</v>
      </c>
      <c r="C11" s="6" t="str">
        <f>'13. FTIP Superate 1.1'!C8</f>
        <v>Programa lúdico educativo para la prevención de uniones tempranas y embarazo en adolescentes (UTEA) orientado a educación sexual integral, desarrollo de habilidades y competencias que permitan aprender a construir un proyecto de vida para alcanzar objetivos académicos y profesionales. Está dirigido a niños, niñas y adolescentes provenientes de hogares en situación de vulnerabilidad que habitan en comunidades priorizadas.</v>
      </c>
      <c r="D11" s="3"/>
    </row>
    <row r="12" spans="1:4" s="2" customFormat="1" x14ac:dyDescent="0.25">
      <c r="A12" s="549" t="s">
        <v>1397</v>
      </c>
      <c r="B12" s="10" t="s">
        <v>1398</v>
      </c>
      <c r="C12" s="6" t="s">
        <v>1399</v>
      </c>
      <c r="D12" s="3"/>
    </row>
    <row r="13" spans="1:4" s="2" customFormat="1" x14ac:dyDescent="0.25">
      <c r="A13" s="625"/>
      <c r="B13" s="10" t="s">
        <v>1400</v>
      </c>
      <c r="C13" s="6" t="s">
        <v>1401</v>
      </c>
      <c r="D13" s="3"/>
    </row>
    <row r="14" spans="1:4" s="2" customFormat="1" ht="30" x14ac:dyDescent="0.25">
      <c r="A14" s="550"/>
      <c r="B14" s="10" t="s">
        <v>1402</v>
      </c>
      <c r="C14" s="6" t="s">
        <v>1403</v>
      </c>
      <c r="D14" s="3"/>
    </row>
    <row r="15" spans="1:4" s="2" customFormat="1" ht="30" x14ac:dyDescent="0.25">
      <c r="A15" s="11" t="s">
        <v>1395</v>
      </c>
      <c r="B15" s="10" t="s">
        <v>1404</v>
      </c>
      <c r="C15" s="6" t="s">
        <v>920</v>
      </c>
      <c r="D15" s="3"/>
    </row>
    <row r="16" spans="1:4" s="2" customFormat="1" ht="45" x14ac:dyDescent="0.25">
      <c r="A16" s="11" t="s">
        <v>1395</v>
      </c>
      <c r="B16" s="10" t="s">
        <v>1405</v>
      </c>
      <c r="C16" s="2" t="str">
        <f>'13. FTIP Supérate 2.1'!C17</f>
        <v>Sumatoria de padres, madres, tutores y liderazgos comunitarios que participan en las iniciativas para la prevención de las uniones tempranas y el embarazo adolescente en el periodo t</v>
      </c>
      <c r="D16" s="3"/>
    </row>
    <row r="17" spans="1:4" s="2" customFormat="1" ht="30" x14ac:dyDescent="0.25">
      <c r="A17" s="11" t="s">
        <v>1395</v>
      </c>
      <c r="B17" s="10" t="s">
        <v>1406</v>
      </c>
      <c r="C17" s="6" t="str">
        <f>'13. FTIP Supérate 2.1'!E27</f>
        <v>Sistema de información Programa Supérate</v>
      </c>
      <c r="D17" s="3"/>
    </row>
    <row r="18" spans="1:4" s="2" customFormat="1" ht="30" x14ac:dyDescent="0.25">
      <c r="A18" s="11" t="s">
        <v>1395</v>
      </c>
      <c r="B18" s="10" t="s">
        <v>1407</v>
      </c>
      <c r="C18" s="6" t="str">
        <f>'13. FTIP Supérate 2.1'!C23</f>
        <v>Semestral</v>
      </c>
      <c r="D18" s="3"/>
    </row>
    <row r="19" spans="1:4" s="2" customFormat="1" ht="30" x14ac:dyDescent="0.25">
      <c r="A19" s="11" t="s">
        <v>1395</v>
      </c>
      <c r="B19" s="10" t="s">
        <v>1408</v>
      </c>
      <c r="C19" s="185">
        <f>'13. FTIP Supérate 2.1'!C27</f>
        <v>3837</v>
      </c>
      <c r="D19" s="3"/>
    </row>
    <row r="20" spans="1:4" s="2" customFormat="1" ht="30" x14ac:dyDescent="0.25">
      <c r="A20" s="11" t="s">
        <v>1395</v>
      </c>
      <c r="B20" s="10" t="s">
        <v>1409</v>
      </c>
      <c r="C20" s="6">
        <f>'13. FTIP Supérate 2.1'!D27</f>
        <v>2024</v>
      </c>
      <c r="D20" s="3"/>
    </row>
    <row r="21" spans="1:4" s="2" customFormat="1" ht="30" x14ac:dyDescent="0.25">
      <c r="A21" s="11" t="s">
        <v>1395</v>
      </c>
      <c r="B21" s="10" t="s">
        <v>1410</v>
      </c>
      <c r="C21" s="6" t="s">
        <v>908</v>
      </c>
      <c r="D21" s="3"/>
    </row>
    <row r="22" spans="1:4" s="2" customFormat="1" ht="75" x14ac:dyDescent="0.25">
      <c r="A22" s="11" t="s">
        <v>1395</v>
      </c>
      <c r="B22" s="10" t="s">
        <v>1411</v>
      </c>
      <c r="C22" s="2" t="str">
        <f>'13. FTIP Superate 1.2'!C17</f>
        <v>(Número de niños, niñas y adolescentes que completan el ciclo formativo de los programas de educación integral en sexualidad en el contexto comunitario en el periodo t) / (Número de niños, niñas y adolescentes que inician un ciclo formativo de los programas de educación integral en sexualidad en el contexto comunitario en el periodo t) x 100</v>
      </c>
      <c r="D22" s="3"/>
    </row>
    <row r="23" spans="1:4" s="2" customFormat="1" ht="30" x14ac:dyDescent="0.25">
      <c r="A23" s="11" t="s">
        <v>1395</v>
      </c>
      <c r="B23" s="10" t="s">
        <v>1412</v>
      </c>
      <c r="C23" s="6" t="str">
        <f>'13. FTIP Supérate 2.2'!E27</f>
        <v>Sistema de información Programa Supérate</v>
      </c>
      <c r="D23" s="3"/>
    </row>
    <row r="24" spans="1:4" s="2" customFormat="1" ht="30" x14ac:dyDescent="0.25">
      <c r="A24" s="11" t="s">
        <v>1395</v>
      </c>
      <c r="B24" s="10" t="s">
        <v>1413</v>
      </c>
      <c r="C24" s="6" t="str">
        <f>'13. FTIP Supérate 2.2'!C23</f>
        <v>Semestral</v>
      </c>
      <c r="D24" s="3"/>
    </row>
    <row r="25" spans="1:4" s="2" customFormat="1" ht="30" x14ac:dyDescent="0.25">
      <c r="A25" s="11" t="s">
        <v>1395</v>
      </c>
      <c r="B25" s="10" t="s">
        <v>1414</v>
      </c>
      <c r="C25" s="185" t="str">
        <f>'13. FTIP Supérate 2.2'!C27</f>
        <v>No disponible</v>
      </c>
      <c r="D25" s="3"/>
    </row>
    <row r="26" spans="1:4" s="2" customFormat="1" ht="30" x14ac:dyDescent="0.25">
      <c r="A26" s="11" t="s">
        <v>1395</v>
      </c>
      <c r="B26" s="10" t="s">
        <v>1415</v>
      </c>
      <c r="C26" s="6" t="str">
        <f>'13. FTIP Supérate 2.2'!D27</f>
        <v>No disponible</v>
      </c>
      <c r="D26" s="3"/>
    </row>
    <row r="27" spans="1:4" s="2" customFormat="1" x14ac:dyDescent="0.25">
      <c r="A27" s="11" t="s">
        <v>1416</v>
      </c>
      <c r="B27" s="10" t="s">
        <v>29</v>
      </c>
      <c r="C27" s="6" t="s">
        <v>1428</v>
      </c>
      <c r="D27" s="3"/>
    </row>
    <row r="28" spans="1:4" s="2" customFormat="1" ht="30" x14ac:dyDescent="0.25">
      <c r="A28" s="11" t="s">
        <v>1417</v>
      </c>
      <c r="B28" s="10" t="s">
        <v>1418</v>
      </c>
      <c r="C28" s="6" t="s">
        <v>1429</v>
      </c>
      <c r="D28" s="3"/>
    </row>
    <row r="29" spans="1:4" s="2" customFormat="1" ht="90" x14ac:dyDescent="0.25">
      <c r="A29" s="11" t="s">
        <v>1420</v>
      </c>
      <c r="B29" s="10" t="s">
        <v>1421</v>
      </c>
      <c r="C29" s="6" t="s">
        <v>1430</v>
      </c>
      <c r="D29" s="3"/>
    </row>
    <row r="30" spans="1:4" s="2" customFormat="1" ht="105" x14ac:dyDescent="0.25">
      <c r="A30" s="11" t="s">
        <v>1420</v>
      </c>
      <c r="B30" s="10" t="s">
        <v>1423</v>
      </c>
      <c r="C30" s="6" t="str">
        <f>+'12. Prod'!Q16</f>
        <v>• Disponibilidad presupuestaria.
• Las políticas públicas priorizan la prevención del embarazo adolescente.
• Participación activa de sociedad civil y sector privado.
• Existe coordinación interinstitucional efectiva entre salud, educación y protección social.
• Las adolescentes tienen acceso a información y servicios de prevención sin discriminación.</v>
      </c>
      <c r="D30" s="3"/>
    </row>
  </sheetData>
  <mergeCells count="7">
    <mergeCell ref="A12:A14"/>
    <mergeCell ref="A1:D1"/>
    <mergeCell ref="B2:D2"/>
    <mergeCell ref="B4:D4"/>
    <mergeCell ref="B5:D5"/>
    <mergeCell ref="B6:D6"/>
    <mergeCell ref="B7:D7"/>
  </mergeCells>
  <pageMargins left="0.7" right="0.7" top="0.75" bottom="0.75" header="0.3" footer="0.3"/>
  <extLst>
    <ext xmlns:x14="http://schemas.microsoft.com/office/spreadsheetml/2009/9/main" uri="{CCE6A557-97BC-4b89-ADB6-D9C93CAAB3DF}">
      <x14:dataValidations xmlns:xm="http://schemas.microsoft.com/office/excel/2006/main" count="6">
        <x14:dataValidation type="list" allowBlank="1" showInputMessage="1" showErrorMessage="1" xr:uid="{27DFA409-BEEA-4FDA-A5BE-ABF637C10F9B}">
          <x14:formula1>
            <xm:f>'Conf.'!$I$2:$I$1048576</xm:f>
          </x14:formula1>
          <xm:sqref>B4</xm:sqref>
        </x14:dataValidation>
        <x14:dataValidation type="list" allowBlank="1" showInputMessage="1" showErrorMessage="1" xr:uid="{80AF7D1D-DCE9-403D-AA76-E196C71258AE}">
          <x14:formula1>
            <xm:f>'Conf.'!$AO$2:$AO$1048576</xm:f>
          </x14:formula1>
          <xm:sqref>C12</xm:sqref>
        </x14:dataValidation>
        <x14:dataValidation type="list" allowBlank="1" showInputMessage="1" showErrorMessage="1" xr:uid="{42133883-6ADD-4141-8DB1-8F76CB0ADDE7}">
          <x14:formula1>
            <xm:f>'Conf.'!$AP$2:$AP$1048576</xm:f>
          </x14:formula1>
          <xm:sqref>C13</xm:sqref>
        </x14:dataValidation>
        <x14:dataValidation type="list" allowBlank="1" showInputMessage="1" showErrorMessage="1" xr:uid="{5B9F1682-9572-48F4-91EF-1B34EC777C31}">
          <x14:formula1>
            <xm:f>'Conf.'!$AR$2:$AR$1048576</xm:f>
          </x14:formula1>
          <xm:sqref>C14</xm:sqref>
        </x14:dataValidation>
        <x14:dataValidation type="list" allowBlank="1" showInputMessage="1" showErrorMessage="1" xr:uid="{0BAA5D9D-A407-4159-8A43-32A6DF79047D}">
          <x14:formula1>
            <xm:f>'12. Prod'!$E$5:$E$40</xm:f>
          </x14:formula1>
          <xm:sqref>C21 C15</xm:sqref>
        </x14:dataValidation>
        <x14:dataValidation type="list" allowBlank="1" showInputMessage="1" showErrorMessage="1" xr:uid="{A4BF5A46-7BAE-4364-94EC-E65834EFDE92}">
          <x14:formula1>
            <xm:f>'12. Prod'!$D$5:$D$1048576</xm:f>
          </x14:formula1>
          <xm:sqref>C10</xm:sqref>
        </x14:dataValidation>
      </x14:dataValidation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F5E93-B3C8-456E-B5C4-B538C2413275}">
  <sheetPr>
    <tabColor rgb="FF00B050"/>
  </sheetPr>
  <dimension ref="A1:D30"/>
  <sheetViews>
    <sheetView showGridLines="0" zoomScale="110" zoomScaleNormal="110" workbookViewId="0">
      <pane ySplit="9" topLeftCell="A10" activePane="bottomLeft" state="frozen"/>
      <selection activeCell="A10" sqref="A10"/>
      <selection pane="bottomLeft" activeCell="A10" sqref="A10"/>
    </sheetView>
  </sheetViews>
  <sheetFormatPr baseColWidth="10" defaultColWidth="11.42578125" defaultRowHeight="15" x14ac:dyDescent="0.25"/>
  <cols>
    <col min="1" max="1" width="63.85546875" style="2" customWidth="1"/>
    <col min="2" max="2" width="32.28515625" style="2" customWidth="1"/>
    <col min="3" max="3" width="73" style="2" customWidth="1"/>
    <col min="4" max="4" width="60.140625" style="2" customWidth="1"/>
    <col min="5" max="16384" width="11.42578125" style="24"/>
  </cols>
  <sheetData>
    <row r="1" spans="1:4" ht="18.75" x14ac:dyDescent="0.25">
      <c r="A1" s="518" t="s">
        <v>1391</v>
      </c>
      <c r="B1" s="518"/>
      <c r="C1" s="518"/>
      <c r="D1" s="518"/>
    </row>
    <row r="2" spans="1:4" ht="71.25" customHeight="1" x14ac:dyDescent="0.25">
      <c r="A2" s="9" t="s">
        <v>184</v>
      </c>
      <c r="B2" s="525" t="s">
        <v>1392</v>
      </c>
      <c r="C2" s="525"/>
      <c r="D2" s="525"/>
    </row>
    <row r="4" spans="1:4" x14ac:dyDescent="0.25">
      <c r="A4" s="46" t="s">
        <v>1313</v>
      </c>
      <c r="B4" s="708" t="s">
        <v>1359</v>
      </c>
      <c r="C4" s="708"/>
      <c r="D4" s="708"/>
    </row>
    <row r="5" spans="1:4" x14ac:dyDescent="0.25">
      <c r="A5" s="47" t="s">
        <v>1315</v>
      </c>
      <c r="B5" s="713" t="str">
        <f>IFERROR(VLOOKUP($B4,'Conf.'!$I:$R,8,0),"")</f>
        <v>0201 -  PRESIDENCIA DE LA REPUBLICA</v>
      </c>
      <c r="C5" s="714"/>
      <c r="D5" s="715"/>
    </row>
    <row r="6" spans="1:4" x14ac:dyDescent="0.25">
      <c r="A6" s="47" t="s">
        <v>1316</v>
      </c>
      <c r="B6" s="713" t="str">
        <f>IFERROR(VLOOKUP($B4,'Conf.'!$I:$R,9,0),"")</f>
        <v>02 -  GABINETE DE LA POLITICA SOCIAL</v>
      </c>
      <c r="C6" s="714"/>
      <c r="D6" s="715"/>
    </row>
    <row r="7" spans="1:4" x14ac:dyDescent="0.25">
      <c r="A7" s="47" t="s">
        <v>543</v>
      </c>
      <c r="B7" s="713" t="str">
        <f>IFERROR(VLOOKUP($B4,'Conf.'!$I:$R,10,0),"")</f>
        <v>0007 -  PROGRAMA SUPÉRATE</v>
      </c>
      <c r="C7" s="714"/>
      <c r="D7" s="715"/>
    </row>
    <row r="8" spans="1:4" x14ac:dyDescent="0.25">
      <c r="A8" s="24"/>
      <c r="B8" s="24"/>
      <c r="C8" s="24"/>
      <c r="D8" s="24"/>
    </row>
    <row r="9" spans="1:4" s="12" customFormat="1" x14ac:dyDescent="0.25">
      <c r="A9" s="9" t="s">
        <v>1</v>
      </c>
      <c r="B9" s="8" t="s">
        <v>2</v>
      </c>
      <c r="C9" s="8" t="s">
        <v>3</v>
      </c>
      <c r="D9" s="8" t="s">
        <v>4</v>
      </c>
    </row>
    <row r="10" spans="1:4" s="2" customFormat="1" ht="60" x14ac:dyDescent="0.25">
      <c r="A10" s="11" t="s">
        <v>1393</v>
      </c>
      <c r="B10" s="10" t="s">
        <v>1394</v>
      </c>
      <c r="C10" s="6" t="s">
        <v>935</v>
      </c>
      <c r="D10" s="3"/>
    </row>
    <row r="11" spans="1:4" s="2" customFormat="1" ht="90" x14ac:dyDescent="0.25">
      <c r="A11" s="11" t="s">
        <v>1395</v>
      </c>
      <c r="B11" s="10" t="s">
        <v>1396</v>
      </c>
      <c r="C11" s="6" t="str">
        <f>'13. FTIP Supérate 2.1'!C8</f>
        <v>Procesos de sensibilización, capacitación y acompañamiento dirigidos a padres, madres, tutores y liderazgos comunitarios de comunidades priorizadas. Estas acciones están orientadas a fortalecer sus habilidades en crianza positiva, el desarrollo de competencias parentales, la prevención de riesgos y la creación de entornos seguros y protectores para los derechos de niños, niñas y adolescentes (NNA).</v>
      </c>
      <c r="D11" s="3"/>
    </row>
    <row r="12" spans="1:4" s="2" customFormat="1" x14ac:dyDescent="0.25">
      <c r="A12" s="549" t="s">
        <v>1397</v>
      </c>
      <c r="B12" s="10" t="s">
        <v>1398</v>
      </c>
      <c r="C12" s="6" t="s">
        <v>1399</v>
      </c>
      <c r="D12" s="3"/>
    </row>
    <row r="13" spans="1:4" s="2" customFormat="1" x14ac:dyDescent="0.25">
      <c r="A13" s="625"/>
      <c r="B13" s="10" t="s">
        <v>1400</v>
      </c>
      <c r="C13" s="6" t="s">
        <v>1401</v>
      </c>
      <c r="D13" s="3"/>
    </row>
    <row r="14" spans="1:4" s="2" customFormat="1" x14ac:dyDescent="0.25">
      <c r="A14" s="550"/>
      <c r="B14" s="10" t="s">
        <v>1402</v>
      </c>
      <c r="C14" s="6" t="s">
        <v>1431</v>
      </c>
      <c r="D14" s="3"/>
    </row>
    <row r="15" spans="1:4" s="2" customFormat="1" ht="30" x14ac:dyDescent="0.25">
      <c r="A15" s="11" t="s">
        <v>1395</v>
      </c>
      <c r="B15" s="10" t="s">
        <v>1404</v>
      </c>
      <c r="C15" s="6" t="s">
        <v>944</v>
      </c>
      <c r="D15" s="3"/>
    </row>
    <row r="16" spans="1:4" s="2" customFormat="1" ht="45" x14ac:dyDescent="0.25">
      <c r="A16" s="11" t="s">
        <v>1395</v>
      </c>
      <c r="B16" s="10" t="s">
        <v>1405</v>
      </c>
      <c r="C16" s="2" t="str">
        <f>'13. FTIP Supérate 2.1'!C17</f>
        <v>Sumatoria de padres, madres, tutores y liderazgos comunitarios que participan en las iniciativas para la prevención de las uniones tempranas y el embarazo adolescente en el periodo t</v>
      </c>
      <c r="D16" s="3"/>
    </row>
    <row r="17" spans="1:4" s="2" customFormat="1" ht="30" x14ac:dyDescent="0.25">
      <c r="A17" s="11" t="s">
        <v>1395</v>
      </c>
      <c r="B17" s="10" t="s">
        <v>1406</v>
      </c>
      <c r="C17" s="6" t="str">
        <f>'13. FTIP Supérate 2.1'!E27</f>
        <v>Sistema de información Programa Supérate</v>
      </c>
      <c r="D17" s="3"/>
    </row>
    <row r="18" spans="1:4" s="2" customFormat="1" ht="30" x14ac:dyDescent="0.25">
      <c r="A18" s="11" t="s">
        <v>1395</v>
      </c>
      <c r="B18" s="10" t="s">
        <v>1407</v>
      </c>
      <c r="C18" s="6" t="str">
        <f>'13. FTIP Supérate 2.1'!C23</f>
        <v>Semestral</v>
      </c>
      <c r="D18" s="3"/>
    </row>
    <row r="19" spans="1:4" s="2" customFormat="1" ht="30" x14ac:dyDescent="0.25">
      <c r="A19" s="11" t="s">
        <v>1395</v>
      </c>
      <c r="B19" s="10" t="s">
        <v>1408</v>
      </c>
      <c r="C19" s="185">
        <f>'13. FTIP Supérate 2.1'!C27</f>
        <v>3837</v>
      </c>
      <c r="D19" s="3"/>
    </row>
    <row r="20" spans="1:4" s="2" customFormat="1" ht="30" x14ac:dyDescent="0.25">
      <c r="A20" s="11" t="s">
        <v>1395</v>
      </c>
      <c r="B20" s="10" t="s">
        <v>1409</v>
      </c>
      <c r="C20" s="6">
        <f>'13. FTIP Supérate 2.1'!D27</f>
        <v>2024</v>
      </c>
      <c r="D20" s="3"/>
    </row>
    <row r="21" spans="1:4" s="2" customFormat="1" ht="30" x14ac:dyDescent="0.25">
      <c r="A21" s="11" t="s">
        <v>1395</v>
      </c>
      <c r="B21" s="10" t="s">
        <v>1410</v>
      </c>
      <c r="C21" s="6" t="s">
        <v>936</v>
      </c>
      <c r="D21" s="3"/>
    </row>
    <row r="22" spans="1:4" s="2" customFormat="1" ht="75" x14ac:dyDescent="0.25">
      <c r="A22" s="11" t="s">
        <v>1395</v>
      </c>
      <c r="B22" s="10" t="s">
        <v>1411</v>
      </c>
      <c r="C22" s="2" t="str">
        <f>'13. FTIP Supérate 2.2'!C17</f>
        <v>(Número de padres, madres, tutores, líderes comunitarios y actores clave que culminaron satisfactoriamente los procesos de sensibilización, capacitación y acompañamiento en el periodo t) / (Número de padres, madres, tutores, líderes comunitarios y actores clave que iniciaron los procesos de sensibilización, capacitación y acompañamiento en el periodo t) x 100</v>
      </c>
      <c r="D22" s="3"/>
    </row>
    <row r="23" spans="1:4" s="2" customFormat="1" ht="30" x14ac:dyDescent="0.25">
      <c r="A23" s="11" t="s">
        <v>1395</v>
      </c>
      <c r="B23" s="10" t="s">
        <v>1412</v>
      </c>
      <c r="C23" s="6" t="str">
        <f>'13. FTIP Supérate 2.2'!E27</f>
        <v>Sistema de información Programa Supérate</v>
      </c>
      <c r="D23" s="3"/>
    </row>
    <row r="24" spans="1:4" s="2" customFormat="1" ht="30" x14ac:dyDescent="0.25">
      <c r="A24" s="11" t="s">
        <v>1395</v>
      </c>
      <c r="B24" s="10" t="s">
        <v>1413</v>
      </c>
      <c r="C24" s="6" t="str">
        <f>'13. FTIP Supérate 2.2'!C23</f>
        <v>Semestral</v>
      </c>
      <c r="D24" s="3"/>
    </row>
    <row r="25" spans="1:4" s="2" customFormat="1" ht="30" x14ac:dyDescent="0.25">
      <c r="A25" s="11" t="s">
        <v>1395</v>
      </c>
      <c r="B25" s="10" t="s">
        <v>1414</v>
      </c>
      <c r="C25" s="185" t="str">
        <f>'13. FTIP Supérate 2.2'!C27</f>
        <v>No disponible</v>
      </c>
      <c r="D25" s="3"/>
    </row>
    <row r="26" spans="1:4" s="2" customFormat="1" ht="30" x14ac:dyDescent="0.25">
      <c r="A26" s="11" t="s">
        <v>1395</v>
      </c>
      <c r="B26" s="10" t="s">
        <v>1415</v>
      </c>
      <c r="C26" s="185" t="str">
        <f>'13. FTIP Supérate 2.2'!D27</f>
        <v>No disponible</v>
      </c>
      <c r="D26" s="3"/>
    </row>
    <row r="27" spans="1:4" s="2" customFormat="1" x14ac:dyDescent="0.25">
      <c r="A27" s="11" t="s">
        <v>1416</v>
      </c>
      <c r="B27" s="10" t="s">
        <v>29</v>
      </c>
      <c r="C27" s="6" t="s">
        <v>1432</v>
      </c>
      <c r="D27" s="3"/>
    </row>
    <row r="28" spans="1:4" s="2" customFormat="1" ht="30" x14ac:dyDescent="0.25">
      <c r="A28" s="11" t="s">
        <v>1417</v>
      </c>
      <c r="B28" s="10" t="s">
        <v>1418</v>
      </c>
      <c r="C28" s="6" t="s">
        <v>1433</v>
      </c>
      <c r="D28" s="3"/>
    </row>
    <row r="29" spans="1:4" s="2" customFormat="1" ht="30" x14ac:dyDescent="0.25">
      <c r="A29" s="11" t="s">
        <v>1420</v>
      </c>
      <c r="B29" s="10" t="s">
        <v>1421</v>
      </c>
      <c r="C29" s="6" t="s">
        <v>1434</v>
      </c>
      <c r="D29" s="3"/>
    </row>
    <row r="30" spans="1:4" s="2" customFormat="1" ht="105" x14ac:dyDescent="0.25">
      <c r="A30" s="11" t="s">
        <v>1420</v>
      </c>
      <c r="B30" s="10" t="s">
        <v>1423</v>
      </c>
      <c r="C30" s="6" t="str">
        <f>+'12. Prod'!Q19</f>
        <v>• Disponibilidad presupuestaria.
• Las políticas públicas priorizan la prevención del embarazo adolescente.
• Participación activa de sociedad civil y sector privado.
• Existe coordinación interinstitucional efectiva entre salud, educación y protección social.
• Las adolescentes tienen acceso a información y servicios de prevención sin discriminación.</v>
      </c>
      <c r="D30" s="3"/>
    </row>
  </sheetData>
  <mergeCells count="7">
    <mergeCell ref="A12:A14"/>
    <mergeCell ref="A1:D1"/>
    <mergeCell ref="B2:D2"/>
    <mergeCell ref="B4:D4"/>
    <mergeCell ref="B5:D5"/>
    <mergeCell ref="B6:D6"/>
    <mergeCell ref="B7:D7"/>
  </mergeCells>
  <pageMargins left="0.7" right="0.7" top="0.75" bottom="0.75" header="0.3" footer="0.3"/>
  <legacyDrawing r:id="rId1"/>
  <extLst>
    <ext xmlns:x14="http://schemas.microsoft.com/office/spreadsheetml/2009/9/main" uri="{CCE6A557-97BC-4b89-ADB6-D9C93CAAB3DF}">
      <x14:dataValidations xmlns:xm="http://schemas.microsoft.com/office/excel/2006/main" count="6">
        <x14:dataValidation type="list" allowBlank="1" showInputMessage="1" showErrorMessage="1" xr:uid="{9DDE2798-5B39-4FDC-83F9-95E54D9907C9}">
          <x14:formula1>
            <xm:f>'Conf.'!$AR$2:$AR$1048576</xm:f>
          </x14:formula1>
          <xm:sqref>C14</xm:sqref>
        </x14:dataValidation>
        <x14:dataValidation type="list" allowBlank="1" showInputMessage="1" showErrorMessage="1" xr:uid="{BA626E31-B203-453E-A176-6DAAA5DDA591}">
          <x14:formula1>
            <xm:f>'Conf.'!$AP$2:$AP$1048576</xm:f>
          </x14:formula1>
          <xm:sqref>C13</xm:sqref>
        </x14:dataValidation>
        <x14:dataValidation type="list" allowBlank="1" showInputMessage="1" showErrorMessage="1" xr:uid="{6179F26C-C940-4098-8B45-A46644C719FC}">
          <x14:formula1>
            <xm:f>'Conf.'!$AO$2:$AO$1048576</xm:f>
          </x14:formula1>
          <xm:sqref>C12</xm:sqref>
        </x14:dataValidation>
        <x14:dataValidation type="list" allowBlank="1" showInputMessage="1" showErrorMessage="1" xr:uid="{34FC2BBF-220A-431B-9C71-2CBA6FFB0429}">
          <x14:formula1>
            <xm:f>'Conf.'!$I$2:$I$1048576</xm:f>
          </x14:formula1>
          <xm:sqref>B4</xm:sqref>
        </x14:dataValidation>
        <x14:dataValidation type="list" allowBlank="1" showInputMessage="1" showErrorMessage="1" xr:uid="{4A296908-93A5-41B3-B285-5909E8F87675}">
          <x14:formula1>
            <xm:f>'12. Prod'!$E$5:$E$40</xm:f>
          </x14:formula1>
          <xm:sqref>C21 C15</xm:sqref>
        </x14:dataValidation>
        <x14:dataValidation type="list" allowBlank="1" showInputMessage="1" showErrorMessage="1" xr:uid="{4B99D8DF-2444-4793-AE4C-A1250A39711B}">
          <x14:formula1>
            <xm:f>'12. Prod'!$D$5:$D$1048576</xm:f>
          </x14:formula1>
          <xm:sqref>C10</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B52BC-ECE8-4D68-A943-19E956D35E4C}">
  <sheetPr>
    <tabColor rgb="FF00B050"/>
  </sheetPr>
  <dimension ref="A1:D30"/>
  <sheetViews>
    <sheetView showGridLines="0" zoomScale="110" zoomScaleNormal="110" workbookViewId="0">
      <pane ySplit="9" topLeftCell="A10" activePane="bottomLeft" state="frozen"/>
      <selection activeCell="A10" sqref="A10"/>
      <selection pane="bottomLeft" activeCell="A10" sqref="A10"/>
    </sheetView>
  </sheetViews>
  <sheetFormatPr baseColWidth="10" defaultColWidth="11.42578125" defaultRowHeight="15" x14ac:dyDescent="0.25"/>
  <cols>
    <col min="1" max="1" width="63.85546875" style="2" customWidth="1"/>
    <col min="2" max="2" width="32.28515625" style="2" customWidth="1"/>
    <col min="3" max="3" width="73" style="2" customWidth="1"/>
    <col min="4" max="4" width="60.140625" style="2" customWidth="1"/>
    <col min="5" max="16384" width="11.42578125" style="24"/>
  </cols>
  <sheetData>
    <row r="1" spans="1:4" ht="18.75" x14ac:dyDescent="0.25">
      <c r="A1" s="518" t="s">
        <v>1391</v>
      </c>
      <c r="B1" s="518"/>
      <c r="C1" s="518"/>
      <c r="D1" s="518"/>
    </row>
    <row r="2" spans="1:4" ht="71.25" customHeight="1" x14ac:dyDescent="0.25">
      <c r="A2" s="9" t="s">
        <v>184</v>
      </c>
      <c r="B2" s="525" t="s">
        <v>1392</v>
      </c>
      <c r="C2" s="525"/>
      <c r="D2" s="525"/>
    </row>
    <row r="4" spans="1:4" x14ac:dyDescent="0.25">
      <c r="A4" s="46" t="s">
        <v>1313</v>
      </c>
      <c r="B4" s="708" t="s">
        <v>1359</v>
      </c>
      <c r="C4" s="708"/>
      <c r="D4" s="708"/>
    </row>
    <row r="5" spans="1:4" x14ac:dyDescent="0.25">
      <c r="A5" s="47" t="s">
        <v>1315</v>
      </c>
      <c r="B5" s="713" t="str">
        <f>IFERROR(VLOOKUP($B4,'Conf.'!$I:$R,8,0),"")</f>
        <v>0201 -  PRESIDENCIA DE LA REPUBLICA</v>
      </c>
      <c r="C5" s="714"/>
      <c r="D5" s="715"/>
    </row>
    <row r="6" spans="1:4" x14ac:dyDescent="0.25">
      <c r="A6" s="47" t="s">
        <v>1316</v>
      </c>
      <c r="B6" s="713" t="str">
        <f>IFERROR(VLOOKUP($B4,'Conf.'!$I:$R,9,0),"")</f>
        <v>02 -  GABINETE DE LA POLITICA SOCIAL</v>
      </c>
      <c r="C6" s="714"/>
      <c r="D6" s="715"/>
    </row>
    <row r="7" spans="1:4" x14ac:dyDescent="0.25">
      <c r="A7" s="47" t="s">
        <v>543</v>
      </c>
      <c r="B7" s="713" t="str">
        <f>IFERROR(VLOOKUP($B4,'Conf.'!$I:$R,10,0),"")</f>
        <v>0007 -  PROGRAMA SUPÉRATE</v>
      </c>
      <c r="C7" s="714"/>
      <c r="D7" s="715"/>
    </row>
    <row r="8" spans="1:4" x14ac:dyDescent="0.25">
      <c r="A8" s="24"/>
      <c r="B8" s="24"/>
      <c r="C8" s="24"/>
      <c r="D8" s="24"/>
    </row>
    <row r="9" spans="1:4" s="12" customFormat="1" x14ac:dyDescent="0.25">
      <c r="A9" s="9" t="s">
        <v>1</v>
      </c>
      <c r="B9" s="8" t="s">
        <v>2</v>
      </c>
      <c r="C9" s="8" t="s">
        <v>3</v>
      </c>
      <c r="D9" s="8" t="s">
        <v>4</v>
      </c>
    </row>
    <row r="10" spans="1:4" s="2" customFormat="1" ht="30" x14ac:dyDescent="0.25">
      <c r="A10" s="11" t="s">
        <v>1393</v>
      </c>
      <c r="B10" s="10" t="s">
        <v>1394</v>
      </c>
      <c r="C10" s="6" t="s">
        <v>977</v>
      </c>
      <c r="D10" s="3"/>
    </row>
    <row r="11" spans="1:4" s="2" customFormat="1" ht="75" x14ac:dyDescent="0.25">
      <c r="A11" s="11" t="s">
        <v>1395</v>
      </c>
      <c r="B11" s="10" t="s">
        <v>1396</v>
      </c>
      <c r="C11" s="6" t="str">
        <f>'13. FTIP Supérate 3.1'!C8</f>
        <v>Transferencias monetarias condicionadas (TMC) dirigidas a adolescentes de 12 a 17 años, por un monto de 5 mil pesos mensuales, con el propósito de promover la permanencia escolar, el empoderamiento personal y el desarrollo comunitario, a la vez que desincentivar las uniones tempranas y el embarazo adolescente.</v>
      </c>
      <c r="D11" s="3"/>
    </row>
    <row r="12" spans="1:4" s="2" customFormat="1" x14ac:dyDescent="0.25">
      <c r="A12" s="549" t="s">
        <v>1397</v>
      </c>
      <c r="B12" s="10" t="s">
        <v>1398</v>
      </c>
      <c r="C12" s="6" t="s">
        <v>1399</v>
      </c>
      <c r="D12" s="3"/>
    </row>
    <row r="13" spans="1:4" s="2" customFormat="1" x14ac:dyDescent="0.25">
      <c r="A13" s="625"/>
      <c r="B13" s="10" t="s">
        <v>1400</v>
      </c>
      <c r="C13" s="6" t="s">
        <v>1401</v>
      </c>
      <c r="D13" s="3"/>
    </row>
    <row r="14" spans="1:4" s="2" customFormat="1" ht="45" x14ac:dyDescent="0.25">
      <c r="A14" s="550"/>
      <c r="B14" s="10" t="s">
        <v>1402</v>
      </c>
      <c r="C14" s="6" t="s">
        <v>1435</v>
      </c>
      <c r="D14" s="3"/>
    </row>
    <row r="15" spans="1:4" s="2" customFormat="1" ht="30" x14ac:dyDescent="0.25">
      <c r="A15" s="11" t="s">
        <v>1395</v>
      </c>
      <c r="B15" s="10" t="s">
        <v>1404</v>
      </c>
      <c r="C15" s="6" t="s">
        <v>1436</v>
      </c>
      <c r="D15" s="3"/>
    </row>
    <row r="16" spans="1:4" s="2" customFormat="1" ht="30" x14ac:dyDescent="0.25">
      <c r="A16" s="11" t="s">
        <v>1395</v>
      </c>
      <c r="B16" s="10" t="s">
        <v>1405</v>
      </c>
      <c r="C16" s="2" t="str">
        <f>'13. FTIP Supérate 3.1'!C17</f>
        <v>Sumatoria de adolescentes que reciben apoyo económico para la prevención de las uniones tempranas y el embarazo adolescente en el periodo t</v>
      </c>
      <c r="D16" s="3"/>
    </row>
    <row r="17" spans="1:4" s="2" customFormat="1" ht="30" x14ac:dyDescent="0.25">
      <c r="A17" s="11" t="s">
        <v>1395</v>
      </c>
      <c r="B17" s="10" t="s">
        <v>1406</v>
      </c>
      <c r="C17" s="6" t="str">
        <f>'13. FTIP Supérate 3.1'!E27</f>
        <v>No disponible</v>
      </c>
      <c r="D17" s="3"/>
    </row>
    <row r="18" spans="1:4" s="2" customFormat="1" ht="30" x14ac:dyDescent="0.25">
      <c r="A18" s="11" t="s">
        <v>1395</v>
      </c>
      <c r="B18" s="10" t="s">
        <v>1407</v>
      </c>
      <c r="C18" s="6" t="str">
        <f>'13. FTIP Supérate 3.1'!C23</f>
        <v>Trimestral</v>
      </c>
      <c r="D18" s="3"/>
    </row>
    <row r="19" spans="1:4" s="2" customFormat="1" ht="30" x14ac:dyDescent="0.25">
      <c r="A19" s="11" t="s">
        <v>1395</v>
      </c>
      <c r="B19" s="10" t="s">
        <v>1408</v>
      </c>
      <c r="C19" s="6" t="str">
        <f>'13. FTIP Supérate 3.1'!C27</f>
        <v>No disponible</v>
      </c>
      <c r="D19" s="3"/>
    </row>
    <row r="20" spans="1:4" s="2" customFormat="1" ht="30" x14ac:dyDescent="0.25">
      <c r="A20" s="11" t="s">
        <v>1395</v>
      </c>
      <c r="B20" s="10" t="s">
        <v>1409</v>
      </c>
      <c r="C20" s="6" t="str">
        <f>'13. FTIP Supérate 3.1'!D27</f>
        <v>No disponible</v>
      </c>
      <c r="D20" s="3"/>
    </row>
    <row r="21" spans="1:4" s="2" customFormat="1" ht="30" x14ac:dyDescent="0.25">
      <c r="A21" s="11" t="s">
        <v>1395</v>
      </c>
      <c r="B21" s="10" t="s">
        <v>1410</v>
      </c>
      <c r="C21" s="6" t="s">
        <v>48</v>
      </c>
      <c r="D21" s="3"/>
    </row>
    <row r="22" spans="1:4" s="2" customFormat="1" ht="30" x14ac:dyDescent="0.25">
      <c r="A22" s="11" t="s">
        <v>1395</v>
      </c>
      <c r="B22" s="10" t="s">
        <v>1411</v>
      </c>
      <c r="C22" s="2" t="s">
        <v>48</v>
      </c>
      <c r="D22" s="3"/>
    </row>
    <row r="23" spans="1:4" s="2" customFormat="1" ht="30" x14ac:dyDescent="0.25">
      <c r="A23" s="11" t="s">
        <v>1395</v>
      </c>
      <c r="B23" s="10" t="s">
        <v>1412</v>
      </c>
      <c r="C23" s="6" t="s">
        <v>48</v>
      </c>
      <c r="D23" s="3"/>
    </row>
    <row r="24" spans="1:4" s="2" customFormat="1" ht="30" x14ac:dyDescent="0.25">
      <c r="A24" s="11" t="s">
        <v>1395</v>
      </c>
      <c r="B24" s="10" t="s">
        <v>1413</v>
      </c>
      <c r="C24" s="6" t="s">
        <v>48</v>
      </c>
      <c r="D24" s="3"/>
    </row>
    <row r="25" spans="1:4" s="2" customFormat="1" ht="30" x14ac:dyDescent="0.25">
      <c r="A25" s="11" t="s">
        <v>1395</v>
      </c>
      <c r="B25" s="10" t="s">
        <v>1414</v>
      </c>
      <c r="C25" s="6" t="s">
        <v>48</v>
      </c>
      <c r="D25" s="3"/>
    </row>
    <row r="26" spans="1:4" s="2" customFormat="1" ht="30" x14ac:dyDescent="0.25">
      <c r="A26" s="11" t="s">
        <v>1395</v>
      </c>
      <c r="B26" s="10" t="s">
        <v>1415</v>
      </c>
      <c r="C26" s="6" t="s">
        <v>48</v>
      </c>
      <c r="D26" s="3"/>
    </row>
    <row r="27" spans="1:4" s="2" customFormat="1" x14ac:dyDescent="0.25">
      <c r="A27" s="11" t="s">
        <v>1416</v>
      </c>
      <c r="B27" s="10" t="s">
        <v>29</v>
      </c>
      <c r="C27" s="6" t="s">
        <v>1437</v>
      </c>
      <c r="D27" s="3"/>
    </row>
    <row r="28" spans="1:4" s="2" customFormat="1" ht="30" x14ac:dyDescent="0.25">
      <c r="A28" s="11" t="s">
        <v>1417</v>
      </c>
      <c r="B28" s="10" t="s">
        <v>1418</v>
      </c>
      <c r="C28" s="6" t="s">
        <v>1438</v>
      </c>
      <c r="D28" s="3"/>
    </row>
    <row r="29" spans="1:4" s="2" customFormat="1" ht="30" x14ac:dyDescent="0.25">
      <c r="A29" s="11" t="s">
        <v>1420</v>
      </c>
      <c r="B29" s="10" t="s">
        <v>1421</v>
      </c>
      <c r="C29" s="6" t="s">
        <v>1439</v>
      </c>
      <c r="D29" s="3"/>
    </row>
    <row r="30" spans="1:4" s="2" customFormat="1" ht="105" x14ac:dyDescent="0.25">
      <c r="A30" s="11" t="s">
        <v>1420</v>
      </c>
      <c r="B30" s="10" t="s">
        <v>1423</v>
      </c>
      <c r="C30" s="6" t="str">
        <f>+'12. Prod'!Q22</f>
        <v>• Disponibilidad presupuestaria.
• Las políticas públicas priorizan la prevención del embarazo adolescente.
• Participación activa de sociedad civil y sector privado.
• Existe coordinación interinstitucional efectiva entre salud, educación y protección social.
• Las adolescentes tienen acceso a información y servicios de prevención sin discriminación.</v>
      </c>
      <c r="D30" s="3"/>
    </row>
  </sheetData>
  <mergeCells count="7">
    <mergeCell ref="A12:A14"/>
    <mergeCell ref="A1:D1"/>
    <mergeCell ref="B2:D2"/>
    <mergeCell ref="B4:D4"/>
    <mergeCell ref="B5:D5"/>
    <mergeCell ref="B6:D6"/>
    <mergeCell ref="B7:D7"/>
  </mergeCells>
  <pageMargins left="0.7" right="0.7" top="0.75" bottom="0.75" header="0.3" footer="0.3"/>
  <extLst>
    <ext xmlns:x14="http://schemas.microsoft.com/office/spreadsheetml/2009/9/main" uri="{CCE6A557-97BC-4b89-ADB6-D9C93CAAB3DF}">
      <x14:dataValidations xmlns:xm="http://schemas.microsoft.com/office/excel/2006/main" count="6">
        <x14:dataValidation type="list" allowBlank="1" showInputMessage="1" showErrorMessage="1" xr:uid="{A60CC45F-D5ED-42B3-85DF-E0EACA3A91CC}">
          <x14:formula1>
            <xm:f>'Conf.'!$AR$2:$AR$1048576</xm:f>
          </x14:formula1>
          <xm:sqref>C14</xm:sqref>
        </x14:dataValidation>
        <x14:dataValidation type="list" allowBlank="1" showInputMessage="1" showErrorMessage="1" xr:uid="{4AF90837-9A93-474C-9FB6-AE0E205372EE}">
          <x14:formula1>
            <xm:f>'Conf.'!$AP$2:$AP$1048576</xm:f>
          </x14:formula1>
          <xm:sqref>C13</xm:sqref>
        </x14:dataValidation>
        <x14:dataValidation type="list" allowBlank="1" showInputMessage="1" showErrorMessage="1" xr:uid="{FA36FAA1-256A-4E06-A9E4-522638A468FD}">
          <x14:formula1>
            <xm:f>'Conf.'!$AO$2:$AO$1048576</xm:f>
          </x14:formula1>
          <xm:sqref>C12</xm:sqref>
        </x14:dataValidation>
        <x14:dataValidation type="list" allowBlank="1" showInputMessage="1" showErrorMessage="1" xr:uid="{F77285BD-EB63-46E4-8315-449CB1D13474}">
          <x14:formula1>
            <xm:f>'Conf.'!$I$2:$I$1048576</xm:f>
          </x14:formula1>
          <xm:sqref>B4</xm:sqref>
        </x14:dataValidation>
        <x14:dataValidation type="list" allowBlank="1" showInputMessage="1" showErrorMessage="1" xr:uid="{01DAE138-97D3-4D67-83B7-933D06F80CE5}">
          <x14:formula1>
            <xm:f>'12. Prod'!$E$5:$E$40</xm:f>
          </x14:formula1>
          <xm:sqref>C15 C21</xm:sqref>
        </x14:dataValidation>
        <x14:dataValidation type="list" allowBlank="1" showInputMessage="1" showErrorMessage="1" xr:uid="{D7DF5345-7000-4334-8FE4-84624B5F46CD}">
          <x14:formula1>
            <xm:f>'12. Prod'!$D$5:$D$1048576</xm:f>
          </x14:formula1>
          <xm:sqref>C10</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6FC581-BE19-4B17-90ED-2D92819DCCD6}">
  <sheetPr>
    <tabColor rgb="FF00B050"/>
  </sheetPr>
  <dimension ref="A1:F30"/>
  <sheetViews>
    <sheetView showGridLines="0" zoomScale="110" zoomScaleNormal="110" workbookViewId="0">
      <pane ySplit="9" topLeftCell="A10" activePane="bottomLeft" state="frozen"/>
      <selection activeCell="A10" sqref="A10"/>
      <selection pane="bottomLeft" activeCell="A10" sqref="A10"/>
    </sheetView>
  </sheetViews>
  <sheetFormatPr baseColWidth="10" defaultColWidth="11.42578125" defaultRowHeight="15" x14ac:dyDescent="0.25"/>
  <cols>
    <col min="1" max="1" width="63.85546875" style="2" customWidth="1"/>
    <col min="2" max="2" width="32.28515625" style="2" customWidth="1"/>
    <col min="3" max="3" width="73" style="2" customWidth="1"/>
    <col min="4" max="4" width="60.140625" style="2" customWidth="1"/>
    <col min="5" max="16384" width="11.42578125" style="24"/>
  </cols>
  <sheetData>
    <row r="1" spans="1:6" ht="18.75" x14ac:dyDescent="0.25">
      <c r="A1" s="518" t="s">
        <v>1391</v>
      </c>
      <c r="B1" s="518"/>
      <c r="C1" s="518"/>
      <c r="D1" s="518"/>
    </row>
    <row r="2" spans="1:6" ht="71.25" customHeight="1" x14ac:dyDescent="0.25">
      <c r="A2" s="9" t="s">
        <v>184</v>
      </c>
      <c r="B2" s="525" t="s">
        <v>1392</v>
      </c>
      <c r="C2" s="525"/>
      <c r="D2" s="525"/>
    </row>
    <row r="4" spans="1:6" x14ac:dyDescent="0.25">
      <c r="A4" s="46" t="s">
        <v>1313</v>
      </c>
      <c r="B4" s="708" t="s">
        <v>1368</v>
      </c>
      <c r="C4" s="708"/>
      <c r="D4" s="708"/>
    </row>
    <row r="5" spans="1:6" x14ac:dyDescent="0.25">
      <c r="A5" s="47" t="s">
        <v>1315</v>
      </c>
      <c r="B5" s="713" t="str">
        <f>IFERROR(VLOOKUP($B4,'Conf.'!$I:$R,8,0),"")</f>
        <v>0215 -  MINISTERIO DE LA MUJER</v>
      </c>
      <c r="C5" s="714"/>
      <c r="D5" s="715"/>
    </row>
    <row r="6" spans="1:6" x14ac:dyDescent="0.25">
      <c r="A6" s="47" t="s">
        <v>1316</v>
      </c>
      <c r="B6" s="713" t="str">
        <f>IFERROR(VLOOKUP($B4,'Conf.'!$I:$R,9,0),"")</f>
        <v>01 -  MINISTERIO DE LA MUJER</v>
      </c>
      <c r="C6" s="714"/>
      <c r="D6" s="715"/>
    </row>
    <row r="7" spans="1:6" x14ac:dyDescent="0.25">
      <c r="A7" s="47" t="s">
        <v>543</v>
      </c>
      <c r="B7" s="713" t="str">
        <f>IFERROR(VLOOKUP($B4,'Conf.'!$I:$R,10,0),"")</f>
        <v>0001 -  MINISTERIO DE LA MUJER</v>
      </c>
      <c r="C7" s="714"/>
      <c r="D7" s="715"/>
    </row>
    <row r="8" spans="1:6" x14ac:dyDescent="0.25">
      <c r="A8" s="24"/>
      <c r="B8" s="24"/>
      <c r="C8" s="24"/>
      <c r="D8" s="24"/>
    </row>
    <row r="9" spans="1:6" s="12" customFormat="1" x14ac:dyDescent="0.25">
      <c r="A9" s="9" t="s">
        <v>1</v>
      </c>
      <c r="B9" s="8" t="s">
        <v>2</v>
      </c>
      <c r="C9" s="8" t="s">
        <v>3</v>
      </c>
      <c r="D9" s="8" t="s">
        <v>4</v>
      </c>
    </row>
    <row r="10" spans="1:6" s="2" customFormat="1" ht="30" x14ac:dyDescent="0.25">
      <c r="A10" s="11" t="s">
        <v>1393</v>
      </c>
      <c r="B10" s="10" t="s">
        <v>1394</v>
      </c>
      <c r="C10" s="6" t="s">
        <v>907</v>
      </c>
      <c r="D10" s="3"/>
    </row>
    <row r="11" spans="1:6" s="2" customFormat="1" ht="90" x14ac:dyDescent="0.25">
      <c r="A11" s="11" t="s">
        <v>1395</v>
      </c>
      <c r="B11" s="10" t="s">
        <v>1396</v>
      </c>
      <c r="C11" s="6" t="str">
        <f>+'13. FTIP MMujer 1.1'!C8</f>
        <v>Sensibilización y capacitación a niños, niñas y adolescentes en temas de salud integral, igualdad de género y prevención de uniones tempranas y embarazo en adolescentes, mediante procesos participativos, educativos y de fortalecimiento de capacidades que promuevan decisiones informadas y relaciones equitativas, contribuyendo a una cultura de respeto y bienestar para la población objetivo.</v>
      </c>
      <c r="D11" s="3"/>
    </row>
    <row r="12" spans="1:6" s="2" customFormat="1" x14ac:dyDescent="0.25">
      <c r="A12" s="549" t="s">
        <v>1397</v>
      </c>
      <c r="B12" s="10" t="s">
        <v>1398</v>
      </c>
      <c r="C12" s="6" t="s">
        <v>1399</v>
      </c>
      <c r="D12" s="3"/>
    </row>
    <row r="13" spans="1:6" s="2" customFormat="1" x14ac:dyDescent="0.25">
      <c r="A13" s="625"/>
      <c r="B13" s="10" t="s">
        <v>1400</v>
      </c>
      <c r="C13" s="6" t="s">
        <v>1401</v>
      </c>
      <c r="D13" s="3"/>
    </row>
    <row r="14" spans="1:6" s="2" customFormat="1" x14ac:dyDescent="0.25">
      <c r="A14" s="550"/>
      <c r="B14" s="10" t="s">
        <v>1402</v>
      </c>
      <c r="C14" s="6" t="s">
        <v>1431</v>
      </c>
      <c r="D14" s="3"/>
    </row>
    <row r="15" spans="1:6" s="2" customFormat="1" ht="30" x14ac:dyDescent="0.25">
      <c r="A15" s="11" t="s">
        <v>1395</v>
      </c>
      <c r="B15" s="10" t="s">
        <v>1404</v>
      </c>
      <c r="C15" s="6" t="s">
        <v>920</v>
      </c>
      <c r="D15" s="3"/>
    </row>
    <row r="16" spans="1:6" s="2" customFormat="1" ht="30" x14ac:dyDescent="0.25">
      <c r="A16" s="11" t="s">
        <v>1395</v>
      </c>
      <c r="B16" s="10" t="s">
        <v>1405</v>
      </c>
      <c r="C16" s="2" t="str" cm="1">
        <f t="array" ref="C16:F16">+'13. FTIP MMujer 1.1'!C17:F17</f>
        <v>Sumatoria de niños, niñas y adolescentes que participan en acciones de sensibilización y capacitación sobre educación sexual integral en el periodo t</v>
      </c>
      <c r="D16" s="3">
        <v>0</v>
      </c>
      <c r="E16" s="2">
        <v>0</v>
      </c>
      <c r="F16" s="2">
        <v>0</v>
      </c>
    </row>
    <row r="17" spans="1:4" s="2" customFormat="1" ht="30" x14ac:dyDescent="0.25">
      <c r="A17" s="11" t="s">
        <v>1395</v>
      </c>
      <c r="B17" s="10" t="s">
        <v>1406</v>
      </c>
      <c r="C17" s="6" t="str">
        <f>+'13. FTIP MMujer 1.1'!E27</f>
        <v>Informes, listados de asistencia, fotografías</v>
      </c>
      <c r="D17" s="3"/>
    </row>
    <row r="18" spans="1:4" s="2" customFormat="1" ht="30" x14ac:dyDescent="0.25">
      <c r="A18" s="11" t="s">
        <v>1395</v>
      </c>
      <c r="B18" s="10" t="s">
        <v>1407</v>
      </c>
      <c r="C18" s="6" t="str">
        <f>+'13. FTIP MMujer 1.1'!C23</f>
        <v>Trimestral</v>
      </c>
      <c r="D18" s="3"/>
    </row>
    <row r="19" spans="1:4" s="2" customFormat="1" ht="30" x14ac:dyDescent="0.25">
      <c r="A19" s="11" t="s">
        <v>1395</v>
      </c>
      <c r="B19" s="10" t="s">
        <v>1408</v>
      </c>
      <c r="C19" s="185">
        <f>+'13. FTIP MMujer 1.1'!C27</f>
        <v>16169</v>
      </c>
      <c r="D19" s="3"/>
    </row>
    <row r="20" spans="1:4" s="2" customFormat="1" ht="30" x14ac:dyDescent="0.25">
      <c r="A20" s="11" t="s">
        <v>1395</v>
      </c>
      <c r="B20" s="10" t="s">
        <v>1409</v>
      </c>
      <c r="C20" s="6">
        <f>+'13. FTIP MMujer 1.1'!D27</f>
        <v>2024</v>
      </c>
      <c r="D20" s="3"/>
    </row>
    <row r="21" spans="1:4" s="2" customFormat="1" ht="30" x14ac:dyDescent="0.25">
      <c r="A21" s="11" t="s">
        <v>1395</v>
      </c>
      <c r="B21" s="10" t="s">
        <v>1410</v>
      </c>
      <c r="C21" s="6" t="s">
        <v>48</v>
      </c>
      <c r="D21" s="3"/>
    </row>
    <row r="22" spans="1:4" s="2" customFormat="1" ht="30" x14ac:dyDescent="0.25">
      <c r="A22" s="11" t="s">
        <v>1395</v>
      </c>
      <c r="B22" s="10" t="s">
        <v>1411</v>
      </c>
      <c r="C22" s="2" t="s">
        <v>48</v>
      </c>
      <c r="D22" s="3"/>
    </row>
    <row r="23" spans="1:4" s="2" customFormat="1" ht="30" x14ac:dyDescent="0.25">
      <c r="A23" s="11" t="s">
        <v>1395</v>
      </c>
      <c r="B23" s="10" t="s">
        <v>1412</v>
      </c>
      <c r="C23" s="6" t="s">
        <v>48</v>
      </c>
      <c r="D23" s="3"/>
    </row>
    <row r="24" spans="1:4" s="2" customFormat="1" ht="30" x14ac:dyDescent="0.25">
      <c r="A24" s="11" t="s">
        <v>1395</v>
      </c>
      <c r="B24" s="10" t="s">
        <v>1413</v>
      </c>
      <c r="C24" s="6" t="s">
        <v>48</v>
      </c>
      <c r="D24" s="3"/>
    </row>
    <row r="25" spans="1:4" s="2" customFormat="1" ht="30" x14ac:dyDescent="0.25">
      <c r="A25" s="11" t="s">
        <v>1395</v>
      </c>
      <c r="B25" s="10" t="s">
        <v>1414</v>
      </c>
      <c r="C25" s="6" t="s">
        <v>48</v>
      </c>
      <c r="D25" s="3"/>
    </row>
    <row r="26" spans="1:4" s="2" customFormat="1" ht="30" x14ac:dyDescent="0.25">
      <c r="A26" s="11" t="s">
        <v>1395</v>
      </c>
      <c r="B26" s="10" t="s">
        <v>1415</v>
      </c>
      <c r="C26" s="6" t="s">
        <v>48</v>
      </c>
      <c r="D26" s="3"/>
    </row>
    <row r="27" spans="1:4" s="2" customFormat="1" x14ac:dyDescent="0.25">
      <c r="A27" s="11" t="s">
        <v>1416</v>
      </c>
      <c r="B27" s="10" t="s">
        <v>29</v>
      </c>
      <c r="C27" s="3" t="s">
        <v>24</v>
      </c>
      <c r="D27" s="3"/>
    </row>
    <row r="28" spans="1:4" s="2" customFormat="1" ht="30" x14ac:dyDescent="0.25">
      <c r="A28" s="11" t="s">
        <v>1417</v>
      </c>
      <c r="B28" s="10" t="s">
        <v>1418</v>
      </c>
      <c r="C28" s="3" t="s">
        <v>1419</v>
      </c>
      <c r="D28" s="3"/>
    </row>
    <row r="29" spans="1:4" s="2" customFormat="1" ht="45" x14ac:dyDescent="0.25">
      <c r="A29" s="11" t="s">
        <v>1420</v>
      </c>
      <c r="B29" s="10" t="s">
        <v>1421</v>
      </c>
      <c r="C29" s="6" t="s">
        <v>1440</v>
      </c>
      <c r="D29" s="3"/>
    </row>
    <row r="30" spans="1:4" s="2" customFormat="1" ht="135" x14ac:dyDescent="0.25">
      <c r="A30" s="11" t="s">
        <v>1420</v>
      </c>
      <c r="B30" s="10" t="s">
        <v>1423</v>
      </c>
      <c r="C30" s="6" t="str">
        <f>+'12. Prod'!Q24</f>
        <v>• Capacidad institucional para el seguimiento y monitoreo de procesos:contar con mecanismos y herramientas para el registro nominal o estadístico de participantes, evaluación de procesos, aplicación de instrumentos pre y post test y retroalimentación sobre la calidad de las actividades implementadas.
• Articulación interinstitucional con el sistema de protección y el sector salud: coordinación efectiva entre el Ministerio de la Mujer y otras instituciones clave del sistema de protección (CONANI, SNS, MINERD, MSP, alcaldías), lo que facilitará la derivación de casos, el uso compartido de recursos logísticos y la implementación conjunta de jornadas comunitarias.</v>
      </c>
      <c r="D30" s="3"/>
    </row>
  </sheetData>
  <mergeCells count="7">
    <mergeCell ref="A12:A14"/>
    <mergeCell ref="A1:D1"/>
    <mergeCell ref="B2:D2"/>
    <mergeCell ref="B4:D4"/>
    <mergeCell ref="B5:D5"/>
    <mergeCell ref="B6:D6"/>
    <mergeCell ref="B7:D7"/>
  </mergeCells>
  <pageMargins left="0.7" right="0.7" top="0.75" bottom="0.75" header="0.3" footer="0.3"/>
  <extLst>
    <ext xmlns:x14="http://schemas.microsoft.com/office/spreadsheetml/2009/9/main" uri="{CCE6A557-97BC-4b89-ADB6-D9C93CAAB3DF}">
      <x14:dataValidations xmlns:xm="http://schemas.microsoft.com/office/excel/2006/main" count="6">
        <x14:dataValidation type="list" allowBlank="1" showInputMessage="1" showErrorMessage="1" xr:uid="{016CC7AD-A45D-4781-BA16-EF8F1F26E448}">
          <x14:formula1>
            <xm:f>'Conf.'!$AR$2:$AR$1048576</xm:f>
          </x14:formula1>
          <xm:sqref>C14</xm:sqref>
        </x14:dataValidation>
        <x14:dataValidation type="list" allowBlank="1" showInputMessage="1" showErrorMessage="1" xr:uid="{3DD25520-CDE7-4241-B5F2-EDD85FE747F3}">
          <x14:formula1>
            <xm:f>'Conf.'!$AP$2:$AP$1048576</xm:f>
          </x14:formula1>
          <xm:sqref>C13</xm:sqref>
        </x14:dataValidation>
        <x14:dataValidation type="list" allowBlank="1" showInputMessage="1" showErrorMessage="1" xr:uid="{69779020-9F34-4AD9-A40A-FF02AB6B0AE1}">
          <x14:formula1>
            <xm:f>'Conf.'!$AO$2:$AO$1048576</xm:f>
          </x14:formula1>
          <xm:sqref>C12</xm:sqref>
        </x14:dataValidation>
        <x14:dataValidation type="list" allowBlank="1" showInputMessage="1" showErrorMessage="1" xr:uid="{E96113E1-4BF3-49A9-BF54-EC75F0B8DF33}">
          <x14:formula1>
            <xm:f>'Conf.'!$I$2:$I$1048576</xm:f>
          </x14:formula1>
          <xm:sqref>B4</xm:sqref>
        </x14:dataValidation>
        <x14:dataValidation type="list" allowBlank="1" showInputMessage="1" showErrorMessage="1" xr:uid="{3CD5DB23-5614-4AC1-B5F5-E150150490C6}">
          <x14:formula1>
            <xm:f>'12. Prod'!$E$5:$E$40</xm:f>
          </x14:formula1>
          <xm:sqref>C21 C15</xm:sqref>
        </x14:dataValidation>
        <x14:dataValidation type="list" allowBlank="1" showInputMessage="1" showErrorMessage="1" xr:uid="{F45E283A-BE81-44F9-A76C-B34FCA4387C1}">
          <x14:formula1>
            <xm:f>'12. Prod'!$D$5:$D$1048576</xm:f>
          </x14:formula1>
          <xm:sqref>C10</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016F8-D3FB-46D3-9303-8F4DA46D9D95}">
  <sheetPr>
    <tabColor rgb="FF00B050"/>
  </sheetPr>
  <dimension ref="A1:D30"/>
  <sheetViews>
    <sheetView showGridLines="0" zoomScale="110" zoomScaleNormal="110" workbookViewId="0">
      <pane ySplit="9" topLeftCell="A10" activePane="bottomLeft" state="frozen"/>
      <selection activeCell="A10" sqref="A10"/>
      <selection pane="bottomLeft" activeCell="A10" sqref="A10"/>
    </sheetView>
  </sheetViews>
  <sheetFormatPr baseColWidth="10" defaultColWidth="11.42578125" defaultRowHeight="15" x14ac:dyDescent="0.25"/>
  <cols>
    <col min="1" max="1" width="63.85546875" style="2" customWidth="1"/>
    <col min="2" max="2" width="32.28515625" style="2" customWidth="1"/>
    <col min="3" max="3" width="73" style="2" customWidth="1"/>
    <col min="4" max="4" width="60.140625" style="2" customWidth="1"/>
    <col min="5" max="16384" width="11.42578125" style="24"/>
  </cols>
  <sheetData>
    <row r="1" spans="1:4" ht="18.75" x14ac:dyDescent="0.25">
      <c r="A1" s="518" t="s">
        <v>1391</v>
      </c>
      <c r="B1" s="518"/>
      <c r="C1" s="518"/>
      <c r="D1" s="518"/>
    </row>
    <row r="2" spans="1:4" ht="71.25" customHeight="1" x14ac:dyDescent="0.25">
      <c r="A2" s="9" t="s">
        <v>184</v>
      </c>
      <c r="B2" s="525" t="s">
        <v>1392</v>
      </c>
      <c r="C2" s="525"/>
      <c r="D2" s="525"/>
    </row>
    <row r="4" spans="1:4" x14ac:dyDescent="0.25">
      <c r="A4" s="46" t="s">
        <v>1313</v>
      </c>
      <c r="B4" s="708" t="s">
        <v>1368</v>
      </c>
      <c r="C4" s="708"/>
      <c r="D4" s="708"/>
    </row>
    <row r="5" spans="1:4" x14ac:dyDescent="0.25">
      <c r="A5" s="47" t="s">
        <v>1315</v>
      </c>
      <c r="B5" s="713" t="str">
        <f>IFERROR(VLOOKUP($B4,'Conf.'!$I:$R,8,0),"")</f>
        <v>0215 -  MINISTERIO DE LA MUJER</v>
      </c>
      <c r="C5" s="714"/>
      <c r="D5" s="715"/>
    </row>
    <row r="6" spans="1:4" x14ac:dyDescent="0.25">
      <c r="A6" s="47" t="s">
        <v>1316</v>
      </c>
      <c r="B6" s="713" t="str">
        <f>IFERROR(VLOOKUP($B4,'Conf.'!$I:$R,9,0),"")</f>
        <v>01 -  MINISTERIO DE LA MUJER</v>
      </c>
      <c r="C6" s="714"/>
      <c r="D6" s="715"/>
    </row>
    <row r="7" spans="1:4" x14ac:dyDescent="0.25">
      <c r="A7" s="47" t="s">
        <v>543</v>
      </c>
      <c r="B7" s="713" t="str">
        <f>IFERROR(VLOOKUP($B4,'Conf.'!$I:$R,10,0),"")</f>
        <v>0001 -  MINISTERIO DE LA MUJER</v>
      </c>
      <c r="C7" s="714"/>
      <c r="D7" s="715"/>
    </row>
    <row r="8" spans="1:4" x14ac:dyDescent="0.25">
      <c r="A8" s="24"/>
      <c r="B8" s="24"/>
      <c r="C8" s="24"/>
      <c r="D8" s="24"/>
    </row>
    <row r="9" spans="1:4" s="12" customFormat="1" x14ac:dyDescent="0.25">
      <c r="A9" s="9" t="s">
        <v>1</v>
      </c>
      <c r="B9" s="8" t="s">
        <v>2</v>
      </c>
      <c r="C9" s="8" t="s">
        <v>3</v>
      </c>
      <c r="D9" s="8" t="s">
        <v>4</v>
      </c>
    </row>
    <row r="10" spans="1:4" s="2" customFormat="1" ht="60" x14ac:dyDescent="0.25">
      <c r="A10" s="11" t="s">
        <v>1393</v>
      </c>
      <c r="B10" s="10" t="s">
        <v>1394</v>
      </c>
      <c r="C10" s="6" t="s">
        <v>935</v>
      </c>
      <c r="D10" s="3"/>
    </row>
    <row r="11" spans="1:4" s="2" customFormat="1" ht="105" x14ac:dyDescent="0.25">
      <c r="A11" s="11" t="s">
        <v>1395</v>
      </c>
      <c r="B11" s="10" t="s">
        <v>1396</v>
      </c>
      <c r="C11" s="6" t="str">
        <f>'13. FTIP MMujer 2.1'!C8</f>
        <v>Procesos de sensibilización y capacitación en temas relacionados con la salud integral de los/as adolescentes dirigidos a madres, padres, tutores, líderes comunitarios y otros actores clave. Se abordan aspectos como la prevención del embarazo y las uniones tempranas, los derechos de los/as adolescentes y la violencia de género, con el objetivo de fortalecer sus capacidades para acompañar de manera efectiva a la población adolescente en su desarrollo integral.</v>
      </c>
      <c r="D11" s="3"/>
    </row>
    <row r="12" spans="1:4" s="2" customFormat="1" x14ac:dyDescent="0.25">
      <c r="A12" s="549" t="s">
        <v>1397</v>
      </c>
      <c r="B12" s="10" t="s">
        <v>1398</v>
      </c>
      <c r="C12" s="6" t="s">
        <v>1399</v>
      </c>
      <c r="D12" s="3"/>
    </row>
    <row r="13" spans="1:4" s="2" customFormat="1" x14ac:dyDescent="0.25">
      <c r="A13" s="625"/>
      <c r="B13" s="10" t="s">
        <v>1400</v>
      </c>
      <c r="C13" s="6" t="s">
        <v>1401</v>
      </c>
      <c r="D13" s="3"/>
    </row>
    <row r="14" spans="1:4" s="2" customFormat="1" x14ac:dyDescent="0.25">
      <c r="A14" s="550"/>
      <c r="B14" s="10" t="s">
        <v>1402</v>
      </c>
      <c r="C14" s="6" t="s">
        <v>1431</v>
      </c>
      <c r="D14" s="3"/>
    </row>
    <row r="15" spans="1:4" s="2" customFormat="1" ht="30" x14ac:dyDescent="0.25">
      <c r="A15" s="11" t="s">
        <v>1395</v>
      </c>
      <c r="B15" s="10" t="s">
        <v>1404</v>
      </c>
      <c r="C15" s="6" t="s">
        <v>944</v>
      </c>
      <c r="D15" s="3"/>
    </row>
    <row r="16" spans="1:4" s="2" customFormat="1" ht="45" x14ac:dyDescent="0.25">
      <c r="A16" s="11" t="s">
        <v>1395</v>
      </c>
      <c r="B16" s="10" t="s">
        <v>1405</v>
      </c>
      <c r="C16" s="2" t="str">
        <f>'13. FTIP MMujer 2.1'!C17</f>
        <v>Sumatoria padres, madres, tutores, líderes comunitarios y actores clave capacitados sobre salud integral de adolescentes y uniones tempranas en el periodo t</v>
      </c>
      <c r="D16" s="3"/>
    </row>
    <row r="17" spans="1:4" s="2" customFormat="1" ht="30" x14ac:dyDescent="0.25">
      <c r="A17" s="11" t="s">
        <v>1395</v>
      </c>
      <c r="B17" s="10" t="s">
        <v>1406</v>
      </c>
      <c r="C17" s="6" t="str">
        <f>+'13. FTIP MMujer 2.1'!E27</f>
        <v>Informes, listados de asistencia, fotografías</v>
      </c>
      <c r="D17" s="3"/>
    </row>
    <row r="18" spans="1:4" s="2" customFormat="1" ht="30" x14ac:dyDescent="0.25">
      <c r="A18" s="11" t="s">
        <v>1395</v>
      </c>
      <c r="B18" s="10" t="s">
        <v>1407</v>
      </c>
      <c r="C18" s="6" t="str">
        <f>+'13. FTIP MMujer 2.1'!C23</f>
        <v>Trimestral</v>
      </c>
      <c r="D18" s="3"/>
    </row>
    <row r="19" spans="1:4" s="2" customFormat="1" ht="30" x14ac:dyDescent="0.25">
      <c r="A19" s="11" t="s">
        <v>1395</v>
      </c>
      <c r="B19" s="10" t="s">
        <v>1408</v>
      </c>
      <c r="C19" s="185">
        <f>+'13. FTIP MMujer 2.1'!C27</f>
        <v>990</v>
      </c>
      <c r="D19" s="3"/>
    </row>
    <row r="20" spans="1:4" s="2" customFormat="1" ht="30" x14ac:dyDescent="0.25">
      <c r="A20" s="11" t="s">
        <v>1395</v>
      </c>
      <c r="B20" s="10" t="s">
        <v>1409</v>
      </c>
      <c r="C20" s="6">
        <f>+'13. FTIP MMujer 2.1'!D27</f>
        <v>2024</v>
      </c>
      <c r="D20" s="3"/>
    </row>
    <row r="21" spans="1:4" s="2" customFormat="1" ht="30" x14ac:dyDescent="0.25">
      <c r="A21" s="11" t="s">
        <v>1395</v>
      </c>
      <c r="B21" s="10" t="s">
        <v>1410</v>
      </c>
      <c r="C21" s="6" t="s">
        <v>48</v>
      </c>
      <c r="D21" s="3"/>
    </row>
    <row r="22" spans="1:4" s="2" customFormat="1" ht="30" x14ac:dyDescent="0.25">
      <c r="A22" s="11" t="s">
        <v>1395</v>
      </c>
      <c r="B22" s="10" t="s">
        <v>1411</v>
      </c>
      <c r="C22" s="2" t="s">
        <v>48</v>
      </c>
      <c r="D22" s="3"/>
    </row>
    <row r="23" spans="1:4" s="2" customFormat="1" ht="30" x14ac:dyDescent="0.25">
      <c r="A23" s="11" t="s">
        <v>1395</v>
      </c>
      <c r="B23" s="10" t="s">
        <v>1412</v>
      </c>
      <c r="C23" s="6" t="s">
        <v>48</v>
      </c>
      <c r="D23" s="3"/>
    </row>
    <row r="24" spans="1:4" s="2" customFormat="1" ht="30" x14ac:dyDescent="0.25">
      <c r="A24" s="11" t="s">
        <v>1395</v>
      </c>
      <c r="B24" s="10" t="s">
        <v>1413</v>
      </c>
      <c r="C24" s="6" t="s">
        <v>48</v>
      </c>
      <c r="D24" s="3"/>
    </row>
    <row r="25" spans="1:4" s="2" customFormat="1" ht="30" x14ac:dyDescent="0.25">
      <c r="A25" s="11" t="s">
        <v>1395</v>
      </c>
      <c r="B25" s="10" t="s">
        <v>1414</v>
      </c>
      <c r="C25" s="6" t="s">
        <v>48</v>
      </c>
      <c r="D25" s="3"/>
    </row>
    <row r="26" spans="1:4" s="2" customFormat="1" ht="30" x14ac:dyDescent="0.25">
      <c r="A26" s="11" t="s">
        <v>1395</v>
      </c>
      <c r="B26" s="10" t="s">
        <v>1415</v>
      </c>
      <c r="C26" s="6" t="s">
        <v>48</v>
      </c>
      <c r="D26" s="3"/>
    </row>
    <row r="27" spans="1:4" s="2" customFormat="1" x14ac:dyDescent="0.25">
      <c r="A27" s="11" t="s">
        <v>1416</v>
      </c>
      <c r="B27" s="10" t="s">
        <v>29</v>
      </c>
      <c r="C27" s="6" t="s">
        <v>1425</v>
      </c>
      <c r="D27" s="3"/>
    </row>
    <row r="28" spans="1:4" s="2" customFormat="1" ht="30" x14ac:dyDescent="0.25">
      <c r="A28" s="11" t="s">
        <v>1417</v>
      </c>
      <c r="B28" s="10" t="s">
        <v>1418</v>
      </c>
      <c r="C28" s="6" t="s">
        <v>1426</v>
      </c>
      <c r="D28" s="3"/>
    </row>
    <row r="29" spans="1:4" s="2" customFormat="1" ht="90" x14ac:dyDescent="0.25">
      <c r="A29" s="11" t="s">
        <v>1420</v>
      </c>
      <c r="B29" s="10" t="s">
        <v>1421</v>
      </c>
      <c r="C29" s="6" t="s">
        <v>1441</v>
      </c>
      <c r="D29" s="3"/>
    </row>
    <row r="30" spans="1:4" s="2" customFormat="1" ht="300" x14ac:dyDescent="0.25">
      <c r="A30" s="11" t="s">
        <v>1420</v>
      </c>
      <c r="B30" s="10" t="s">
        <v>1423</v>
      </c>
      <c r="C30" s="6" t="str">
        <f>+'12. Prod'!Q27</f>
        <v>• Existencia de voluntad política y respaldo institucional al más alto nivel del Ministerio de la Mujer y del conjunto de instituciones del sistema de protección, que asegure la priorización sostenida de las acciones formativas como parte del enfoque preventivo de la política pública.
• Adecuada articulación interinstitucional en los niveles nacional, provincial y municipal, que permita integrar los contenidos en los programas territoriales del GANA-RD, evitando duplicidades y asegurando complementariedad con intervenciones de CONANI, MINERD, MSP, y otras entidades relevantes.
• Cobertura presupuestaria suficiente, sostenible y oportuna, que garantice la continuidad de los procesos formativos, la dotación de materiales pedagógicos, la movilidad del personal técnico y la operatividad logística en los territorios priorizados.
• Disponibilidad de recursos humanos capacitados y con enfoque de derechos para facilitar procesos formativos de calidad, culturalmente pertinentes y adaptados a las realidades específicas de las familias, cuidadores y comunidades en contextos de alta vulnerabilidad.
• Participación activa y sostenida de los actores comunitarios y redes locales, incluyendo juntas de vecinos, liderazgos religiosos, organizaciones de base y movimientos sociales, quienes cumplen un rol clave en la legitimación social de los mensajes, la convocatoria y el seguimiento de los aprendizajes.</v>
      </c>
      <c r="D30" s="3"/>
    </row>
  </sheetData>
  <mergeCells count="7">
    <mergeCell ref="A12:A14"/>
    <mergeCell ref="A1:D1"/>
    <mergeCell ref="B2:D2"/>
    <mergeCell ref="B4:D4"/>
    <mergeCell ref="B5:D5"/>
    <mergeCell ref="B6:D6"/>
    <mergeCell ref="B7:D7"/>
  </mergeCells>
  <pageMargins left="0.7" right="0.7" top="0.75" bottom="0.75" header="0.3" footer="0.3"/>
  <extLst>
    <ext xmlns:x14="http://schemas.microsoft.com/office/spreadsheetml/2009/9/main" uri="{CCE6A557-97BC-4b89-ADB6-D9C93CAAB3DF}">
      <x14:dataValidations xmlns:xm="http://schemas.microsoft.com/office/excel/2006/main" disablePrompts="1" count="6">
        <x14:dataValidation type="list" allowBlank="1" showInputMessage="1" showErrorMessage="1" xr:uid="{9AE161E3-6F28-49EA-AAF4-EEB0D3F1C9ED}">
          <x14:formula1>
            <xm:f>'Conf.'!$I$2:$I$1048576</xm:f>
          </x14:formula1>
          <xm:sqref>B4</xm:sqref>
        </x14:dataValidation>
        <x14:dataValidation type="list" allowBlank="1" showInputMessage="1" showErrorMessage="1" xr:uid="{F2189984-985C-4686-ABB3-8BCFF58050E3}">
          <x14:formula1>
            <xm:f>'Conf.'!$AO$2:$AO$1048576</xm:f>
          </x14:formula1>
          <xm:sqref>C12</xm:sqref>
        </x14:dataValidation>
        <x14:dataValidation type="list" allowBlank="1" showInputMessage="1" showErrorMessage="1" xr:uid="{5DE2545F-87D6-409C-8504-FC0E7ECD0F0A}">
          <x14:formula1>
            <xm:f>'Conf.'!$AP$2:$AP$1048576</xm:f>
          </x14:formula1>
          <xm:sqref>C13</xm:sqref>
        </x14:dataValidation>
        <x14:dataValidation type="list" allowBlank="1" showInputMessage="1" showErrorMessage="1" xr:uid="{F04BB459-CF1D-43A0-BCCF-2C115451C42C}">
          <x14:formula1>
            <xm:f>'Conf.'!$AR$2:$AR$1048576</xm:f>
          </x14:formula1>
          <xm:sqref>C14</xm:sqref>
        </x14:dataValidation>
        <x14:dataValidation type="list" allowBlank="1" showInputMessage="1" showErrorMessage="1" xr:uid="{8FDA33FF-629C-4C77-B75C-4EF457A1A829}">
          <x14:formula1>
            <xm:f>'12. Prod'!$E$5:$E$40</xm:f>
          </x14:formula1>
          <xm:sqref>C21 C15</xm:sqref>
        </x14:dataValidation>
        <x14:dataValidation type="list" allowBlank="1" showInputMessage="1" showErrorMessage="1" xr:uid="{F5CE19F5-4360-44EF-9BD9-7CBFA9F83B5F}">
          <x14:formula1>
            <xm:f>'12. Prod'!$D$5:$D$1048576</xm:f>
          </x14:formula1>
          <xm:sqref>C10</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732CC-6C96-44C2-900F-C9CBFE9B01B6}">
  <sheetPr>
    <tabColor rgb="FF00B050"/>
  </sheetPr>
  <dimension ref="A1:D30"/>
  <sheetViews>
    <sheetView showGridLines="0" zoomScale="110" zoomScaleNormal="110" workbookViewId="0">
      <pane ySplit="9" topLeftCell="A10" activePane="bottomLeft" state="frozen"/>
      <selection activeCell="A10" sqref="A10"/>
      <selection pane="bottomLeft" activeCell="A10" sqref="A10"/>
    </sheetView>
  </sheetViews>
  <sheetFormatPr baseColWidth="10" defaultColWidth="11.42578125" defaultRowHeight="15" x14ac:dyDescent="0.25"/>
  <cols>
    <col min="1" max="1" width="63.85546875" style="2" customWidth="1"/>
    <col min="2" max="2" width="32.28515625" style="2" customWidth="1"/>
    <col min="3" max="3" width="73" style="2" customWidth="1"/>
    <col min="4" max="4" width="60.140625" style="2" customWidth="1"/>
    <col min="5" max="16384" width="11.42578125" style="24"/>
  </cols>
  <sheetData>
    <row r="1" spans="1:4" ht="18.75" x14ac:dyDescent="0.25">
      <c r="A1" s="518" t="s">
        <v>1391</v>
      </c>
      <c r="B1" s="518"/>
      <c r="C1" s="518"/>
      <c r="D1" s="518"/>
    </row>
    <row r="2" spans="1:4" ht="71.25" customHeight="1" x14ac:dyDescent="0.25">
      <c r="A2" s="9" t="s">
        <v>184</v>
      </c>
      <c r="B2" s="525" t="s">
        <v>1392</v>
      </c>
      <c r="C2" s="525"/>
      <c r="D2" s="525"/>
    </row>
    <row r="4" spans="1:4" x14ac:dyDescent="0.25">
      <c r="A4" s="46" t="s">
        <v>1313</v>
      </c>
      <c r="B4" s="708" t="s">
        <v>1368</v>
      </c>
      <c r="C4" s="708"/>
      <c r="D4" s="708"/>
    </row>
    <row r="5" spans="1:4" x14ac:dyDescent="0.25">
      <c r="A5" s="47" t="s">
        <v>1315</v>
      </c>
      <c r="B5" s="713" t="str">
        <f>IFERROR(VLOOKUP($B4,'Conf.'!$I:$R,8,0),"")</f>
        <v>0215 -  MINISTERIO DE LA MUJER</v>
      </c>
      <c r="C5" s="714"/>
      <c r="D5" s="715"/>
    </row>
    <row r="6" spans="1:4" x14ac:dyDescent="0.25">
      <c r="A6" s="47" t="s">
        <v>1316</v>
      </c>
      <c r="B6" s="713" t="str">
        <f>IFERROR(VLOOKUP($B4,'Conf.'!$I:$R,9,0),"")</f>
        <v>01 -  MINISTERIO DE LA MUJER</v>
      </c>
      <c r="C6" s="714"/>
      <c r="D6" s="715"/>
    </row>
    <row r="7" spans="1:4" x14ac:dyDescent="0.25">
      <c r="A7" s="47" t="s">
        <v>543</v>
      </c>
      <c r="B7" s="713" t="str">
        <f>IFERROR(VLOOKUP($B4,'Conf.'!$I:$R,10,0),"")</f>
        <v>0001 -  MINISTERIO DE LA MUJER</v>
      </c>
      <c r="C7" s="714"/>
      <c r="D7" s="715"/>
    </row>
    <row r="8" spans="1:4" x14ac:dyDescent="0.25">
      <c r="A8" s="24"/>
      <c r="B8" s="24"/>
      <c r="C8" s="24"/>
      <c r="D8" s="24"/>
    </row>
    <row r="9" spans="1:4" s="12" customFormat="1" x14ac:dyDescent="0.25">
      <c r="A9" s="9" t="s">
        <v>1</v>
      </c>
      <c r="B9" s="8" t="s">
        <v>2</v>
      </c>
      <c r="C9" s="8" t="s">
        <v>3</v>
      </c>
      <c r="D9" s="8" t="s">
        <v>4</v>
      </c>
    </row>
    <row r="10" spans="1:4" s="2" customFormat="1" ht="45" x14ac:dyDescent="0.25">
      <c r="A10" s="11" t="s">
        <v>1393</v>
      </c>
      <c r="B10" s="10" t="s">
        <v>1394</v>
      </c>
      <c r="C10" s="6" t="s">
        <v>1007</v>
      </c>
      <c r="D10" s="3"/>
    </row>
    <row r="11" spans="1:4" s="2" customFormat="1" ht="120" x14ac:dyDescent="0.25">
      <c r="A11" s="11" t="s">
        <v>1395</v>
      </c>
      <c r="B11" s="10" t="s">
        <v>1396</v>
      </c>
      <c r="C11" s="6" t="str">
        <f>'13. FTIP MMujer 3.1'!C8</f>
        <v>Fortalecimiento de las capacidades técnicas e institucionales de actores clave del sistema de protección de niños, niñas y adolescentes a nivel local y nacional. A través de procesos de formación, asesoría técnica, generación de herramientas y articulación interinstitucional, se busca mejorar la respuesta del sistema de protección en temáticas clave como la igualdad de género, la salud integral de adolescentes y la prevención de prácticas nocivas como el matrimonio infantil, las uniones tempranas, la violencia basada en género y otras formas de vulneración de derechos.</v>
      </c>
      <c r="D11" s="3"/>
    </row>
    <row r="12" spans="1:4" s="2" customFormat="1" x14ac:dyDescent="0.25">
      <c r="A12" s="549" t="s">
        <v>1397</v>
      </c>
      <c r="B12" s="10" t="s">
        <v>1398</v>
      </c>
      <c r="C12" s="6" t="s">
        <v>1399</v>
      </c>
      <c r="D12" s="3"/>
    </row>
    <row r="13" spans="1:4" s="2" customFormat="1" x14ac:dyDescent="0.25">
      <c r="A13" s="625"/>
      <c r="B13" s="10" t="s">
        <v>1400</v>
      </c>
      <c r="C13" s="6" t="s">
        <v>1401</v>
      </c>
      <c r="D13" s="3"/>
    </row>
    <row r="14" spans="1:4" s="2" customFormat="1" x14ac:dyDescent="0.25">
      <c r="A14" s="550"/>
      <c r="B14" s="10" t="s">
        <v>1402</v>
      </c>
      <c r="C14" s="6" t="s">
        <v>1431</v>
      </c>
      <c r="D14" s="3"/>
    </row>
    <row r="15" spans="1:4" s="2" customFormat="1" ht="30" x14ac:dyDescent="0.25">
      <c r="A15" s="11" t="s">
        <v>1395</v>
      </c>
      <c r="B15" s="10" t="s">
        <v>1404</v>
      </c>
      <c r="C15" s="6" t="s">
        <v>1442</v>
      </c>
      <c r="D15" s="3"/>
    </row>
    <row r="16" spans="1:4" s="2" customFormat="1" ht="30" x14ac:dyDescent="0.25">
      <c r="A16" s="11" t="s">
        <v>1395</v>
      </c>
      <c r="B16" s="10" t="s">
        <v>1405</v>
      </c>
      <c r="C16" s="2" t="str">
        <f>'13. FTIP MMujer 3.1'!C17</f>
        <v>Sumatoria de instituciones que participaron en al menos una actividad de formación, asistencia técnica o acompañamiento en el periodo t</v>
      </c>
      <c r="D16" s="3"/>
    </row>
    <row r="17" spans="1:4" s="2" customFormat="1" ht="30" x14ac:dyDescent="0.25">
      <c r="A17" s="11" t="s">
        <v>1395</v>
      </c>
      <c r="B17" s="10" t="s">
        <v>1406</v>
      </c>
      <c r="C17" s="6" t="str">
        <f>'13. FTIP MMujer 3.1'!E27</f>
        <v>No disponible</v>
      </c>
      <c r="D17" s="3"/>
    </row>
    <row r="18" spans="1:4" s="2" customFormat="1" ht="30" x14ac:dyDescent="0.25">
      <c r="A18" s="11" t="s">
        <v>1395</v>
      </c>
      <c r="B18" s="10" t="s">
        <v>1407</v>
      </c>
      <c r="C18" s="6" t="str">
        <f>'13. FTIP MMujer 3.1'!C23</f>
        <v>Trimestral</v>
      </c>
      <c r="D18" s="3"/>
    </row>
    <row r="19" spans="1:4" s="2" customFormat="1" ht="30" x14ac:dyDescent="0.25">
      <c r="A19" s="11" t="s">
        <v>1395</v>
      </c>
      <c r="B19" s="10" t="s">
        <v>1408</v>
      </c>
      <c r="C19" s="6" t="str">
        <f>'13. FTIP MMujer 3.1'!D27</f>
        <v>No disponible</v>
      </c>
      <c r="D19" s="3"/>
    </row>
    <row r="20" spans="1:4" s="2" customFormat="1" ht="30" x14ac:dyDescent="0.25">
      <c r="A20" s="11" t="s">
        <v>1395</v>
      </c>
      <c r="B20" s="10" t="s">
        <v>1409</v>
      </c>
      <c r="C20" s="6" t="str">
        <f>'13. FTIP MMujer 3.1'!D27</f>
        <v>No disponible</v>
      </c>
      <c r="D20" s="3"/>
    </row>
    <row r="21" spans="1:4" s="2" customFormat="1" ht="30" x14ac:dyDescent="0.25">
      <c r="A21" s="11" t="s">
        <v>1395</v>
      </c>
      <c r="B21" s="10" t="s">
        <v>1410</v>
      </c>
      <c r="C21" s="6" t="s">
        <v>48</v>
      </c>
      <c r="D21" s="3"/>
    </row>
    <row r="22" spans="1:4" s="2" customFormat="1" ht="30" x14ac:dyDescent="0.25">
      <c r="A22" s="11" t="s">
        <v>1395</v>
      </c>
      <c r="B22" s="10" t="s">
        <v>1411</v>
      </c>
      <c r="C22" s="2" t="s">
        <v>48</v>
      </c>
      <c r="D22" s="3"/>
    </row>
    <row r="23" spans="1:4" s="2" customFormat="1" ht="30" x14ac:dyDescent="0.25">
      <c r="A23" s="11" t="s">
        <v>1395</v>
      </c>
      <c r="B23" s="10" t="s">
        <v>1412</v>
      </c>
      <c r="C23" s="6" t="s">
        <v>48</v>
      </c>
      <c r="D23" s="3"/>
    </row>
    <row r="24" spans="1:4" s="2" customFormat="1" ht="30" x14ac:dyDescent="0.25">
      <c r="A24" s="11" t="s">
        <v>1395</v>
      </c>
      <c r="B24" s="10" t="s">
        <v>1413</v>
      </c>
      <c r="C24" s="6" t="s">
        <v>48</v>
      </c>
      <c r="D24" s="3"/>
    </row>
    <row r="25" spans="1:4" s="2" customFormat="1" ht="30" x14ac:dyDescent="0.25">
      <c r="A25" s="11" t="s">
        <v>1395</v>
      </c>
      <c r="B25" s="10" t="s">
        <v>1414</v>
      </c>
      <c r="C25" s="6" t="s">
        <v>48</v>
      </c>
      <c r="D25" s="3"/>
    </row>
    <row r="26" spans="1:4" s="2" customFormat="1" ht="30" x14ac:dyDescent="0.25">
      <c r="A26" s="11" t="s">
        <v>1395</v>
      </c>
      <c r="B26" s="10" t="s">
        <v>1415</v>
      </c>
      <c r="C26" s="6" t="s">
        <v>48</v>
      </c>
      <c r="D26" s="3"/>
    </row>
    <row r="27" spans="1:4" s="2" customFormat="1" x14ac:dyDescent="0.25">
      <c r="A27" s="11" t="s">
        <v>1416</v>
      </c>
      <c r="B27" s="10" t="s">
        <v>29</v>
      </c>
      <c r="C27" s="2" t="s">
        <v>1443</v>
      </c>
      <c r="D27" s="3"/>
    </row>
    <row r="28" spans="1:4" s="2" customFormat="1" ht="30" x14ac:dyDescent="0.25">
      <c r="A28" s="11" t="s">
        <v>1417</v>
      </c>
      <c r="B28" s="10" t="s">
        <v>1418</v>
      </c>
      <c r="C28" s="6" t="s">
        <v>1444</v>
      </c>
      <c r="D28" s="3"/>
    </row>
    <row r="29" spans="1:4" s="2" customFormat="1" ht="90" x14ac:dyDescent="0.25">
      <c r="A29" s="11" t="s">
        <v>1420</v>
      </c>
      <c r="B29" s="10" t="s">
        <v>1421</v>
      </c>
      <c r="C29" s="6" t="s">
        <v>1445</v>
      </c>
      <c r="D29" s="3"/>
    </row>
    <row r="30" spans="1:4" s="2" customFormat="1" ht="345" x14ac:dyDescent="0.25">
      <c r="A30" s="11" t="s">
        <v>1420</v>
      </c>
      <c r="B30" s="10" t="s">
        <v>1423</v>
      </c>
      <c r="C30" s="6" t="str">
        <f>+'12. Prod'!Q30</f>
        <v>• Marco normativo y político habilitante: vigencia y respaldo institucional de la Política Nacional de Prevención y Atención a las Uniones Tempranas y el Embarazo en Adolescentes (PPA) como instrumento rector, que garantiza la coherencia, legitimidad y obligatoriedad de las acciones de fortalecimiento de capacidades.
• Voluntad política y compromiso interinstitucional: compromiso sostenido de las entidades del sistema de protección (salud, justicia, educación, protección social, etc.) para priorizar la formación de sus actores clave, especialmente en enfoques de igualdad de género, derechos humanos, interseccionalidad y salud integral.
• Financiamiento público y cooperación técnica: el programa contará con la asignación presupuestaria y/o el respaldo de organismos de cooperación internacional para cubrir los costos operativos, logísticos y metodológicos de las intervenciones planificadas.
• Capacidad institucional instalada y disponibilidad de personal: las instituciones responsables tienen capacidad operativa y recurso humano suficiente, con perfiles técnicos adecuados, para participar activamente en los procesos de formación, réplica y aplicación de conocimientos en sus respectivos ámbitos de acción.
• Apropiación institucional de los enfoques trabajados: los aprendizajes derivados de estas acciones formativas serán institucionalizados y reflejados en normas, protocolos, servicios y mecanismos de atención y prevención, más allá de la duración puntual de las capacitaciones.</v>
      </c>
      <c r="D30" s="3"/>
    </row>
  </sheetData>
  <mergeCells count="7">
    <mergeCell ref="A12:A14"/>
    <mergeCell ref="A1:D1"/>
    <mergeCell ref="B2:D2"/>
    <mergeCell ref="B4:D4"/>
    <mergeCell ref="B5:D5"/>
    <mergeCell ref="B6:D6"/>
    <mergeCell ref="B7:D7"/>
  </mergeCells>
  <pageMargins left="0.7" right="0.7" top="0.75" bottom="0.75" header="0.3" footer="0.3"/>
  <legacyDrawing r:id="rId1"/>
  <extLst>
    <ext xmlns:x14="http://schemas.microsoft.com/office/spreadsheetml/2009/9/main" uri="{CCE6A557-97BC-4b89-ADB6-D9C93CAAB3DF}">
      <x14:dataValidations xmlns:xm="http://schemas.microsoft.com/office/excel/2006/main" disablePrompts="1" count="6">
        <x14:dataValidation type="list" allowBlank="1" showInputMessage="1" showErrorMessage="1" xr:uid="{187BF682-C5BA-40F3-A7AF-5FE3673BAC41}">
          <x14:formula1>
            <xm:f>'Conf.'!$AR$2:$AR$1048576</xm:f>
          </x14:formula1>
          <xm:sqref>C14</xm:sqref>
        </x14:dataValidation>
        <x14:dataValidation type="list" allowBlank="1" showInputMessage="1" showErrorMessage="1" xr:uid="{43E1634F-B637-47A2-973F-E0FBE6AF40C4}">
          <x14:formula1>
            <xm:f>'Conf.'!$AP$2:$AP$1048576</xm:f>
          </x14:formula1>
          <xm:sqref>C13</xm:sqref>
        </x14:dataValidation>
        <x14:dataValidation type="list" allowBlank="1" showInputMessage="1" showErrorMessage="1" xr:uid="{565F6BB8-AE2C-47CC-9050-8239582FAD59}">
          <x14:formula1>
            <xm:f>'Conf.'!$AO$2:$AO$1048576</xm:f>
          </x14:formula1>
          <xm:sqref>C12</xm:sqref>
        </x14:dataValidation>
        <x14:dataValidation type="list" allowBlank="1" showInputMessage="1" showErrorMessage="1" xr:uid="{8A23DD8F-EA89-4639-91CB-CDDBCBA9AB31}">
          <x14:formula1>
            <xm:f>'Conf.'!$I$2:$I$1048576</xm:f>
          </x14:formula1>
          <xm:sqref>B4</xm:sqref>
        </x14:dataValidation>
        <x14:dataValidation type="list" allowBlank="1" showInputMessage="1" showErrorMessage="1" xr:uid="{E64A3CD5-F7B7-4824-A917-A9DF856850FE}">
          <x14:formula1>
            <xm:f>'12. Prod'!$E$5:$E$40</xm:f>
          </x14:formula1>
          <xm:sqref>C21 C15</xm:sqref>
        </x14:dataValidation>
        <x14:dataValidation type="list" allowBlank="1" showInputMessage="1" showErrorMessage="1" xr:uid="{9968D052-2741-47B8-9EB8-92F95AF3CBBF}">
          <x14:formula1>
            <xm:f>'12. Prod'!$D$5:$D$1048576</xm:f>
          </x14:formula1>
          <xm:sqref>C10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3BE8B-7A3B-4241-A4CE-DE985904A35B}">
  <sheetPr>
    <tabColor rgb="FF00B050"/>
  </sheetPr>
  <dimension ref="A1:S15"/>
  <sheetViews>
    <sheetView showGridLines="0" zoomScale="85" zoomScaleNormal="85" workbookViewId="0">
      <pane xSplit="3" ySplit="4" topLeftCell="D5" activePane="bottomRight" state="frozen"/>
      <selection pane="topRight" activeCell="D1" sqref="D1"/>
      <selection pane="bottomLeft" activeCell="A5" sqref="A5"/>
      <selection pane="bottomRight" activeCell="D5" sqref="D5"/>
    </sheetView>
  </sheetViews>
  <sheetFormatPr baseColWidth="10" defaultColWidth="11.42578125" defaultRowHeight="15" x14ac:dyDescent="0.25"/>
  <cols>
    <col min="1" max="1" width="12.28515625" style="2" bestFit="1" customWidth="1"/>
    <col min="2" max="2" width="35" style="2" customWidth="1"/>
    <col min="3" max="3" width="29.7109375" style="2" customWidth="1"/>
    <col min="4" max="4" width="79.85546875" style="2" customWidth="1"/>
    <col min="5" max="5" width="22.85546875" style="2" customWidth="1"/>
    <col min="6" max="7" width="36.85546875" style="2" customWidth="1"/>
    <col min="8" max="8" width="13.7109375" style="2" customWidth="1"/>
    <col min="9" max="9" width="23.42578125" style="2" customWidth="1"/>
    <col min="10" max="10" width="150.7109375" style="2" customWidth="1"/>
    <col min="11" max="11" width="78.5703125" style="2" customWidth="1"/>
    <col min="12" max="12" width="46" style="2" customWidth="1"/>
    <col min="13" max="13" width="59.42578125" style="2" customWidth="1"/>
    <col min="14" max="14" width="25.7109375" style="2" bestFit="1" customWidth="1"/>
    <col min="15" max="15" width="25.7109375" style="2" customWidth="1"/>
    <col min="16" max="16" width="41.85546875" style="2" customWidth="1"/>
    <col min="17" max="17" width="80.7109375" style="2" customWidth="1"/>
    <col min="18" max="18" width="25.7109375" style="2" bestFit="1" customWidth="1"/>
    <col min="19" max="19" width="25.7109375" style="2" customWidth="1"/>
    <col min="20" max="16384" width="11.42578125" style="2"/>
  </cols>
  <sheetData>
    <row r="1" spans="1:19" ht="18.75" customHeight="1" x14ac:dyDescent="0.25">
      <c r="A1" s="544" t="s">
        <v>429</v>
      </c>
      <c r="B1" s="544"/>
      <c r="C1" s="544"/>
      <c r="D1" s="544"/>
      <c r="E1" s="544"/>
      <c r="F1" s="544"/>
      <c r="G1" s="544"/>
      <c r="H1" s="544"/>
      <c r="I1" s="544"/>
      <c r="J1" s="544"/>
      <c r="K1" s="544"/>
      <c r="L1" s="544"/>
      <c r="M1" s="544"/>
      <c r="N1" s="544"/>
      <c r="O1" s="544"/>
      <c r="P1" s="544"/>
      <c r="Q1" s="544"/>
      <c r="R1" s="544"/>
      <c r="S1" s="544"/>
    </row>
    <row r="2" spans="1:19" s="17" customFormat="1" ht="18.75" customHeight="1" x14ac:dyDescent="0.25">
      <c r="A2" s="545" t="s">
        <v>184</v>
      </c>
      <c r="B2" s="546" t="s">
        <v>430</v>
      </c>
      <c r="C2" s="546" t="s">
        <v>431</v>
      </c>
      <c r="D2" s="546" t="s">
        <v>432</v>
      </c>
      <c r="E2" s="546" t="s">
        <v>433</v>
      </c>
      <c r="F2" s="546" t="s">
        <v>434</v>
      </c>
      <c r="G2" s="546"/>
      <c r="H2" s="546"/>
      <c r="I2" s="546"/>
      <c r="J2" s="546" t="s">
        <v>435</v>
      </c>
      <c r="K2" s="98"/>
      <c r="L2" s="98"/>
      <c r="M2" s="544" t="s">
        <v>436</v>
      </c>
      <c r="N2" s="544"/>
      <c r="O2" s="544"/>
      <c r="P2" s="544"/>
      <c r="Q2" s="98"/>
      <c r="R2" s="545" t="s">
        <v>437</v>
      </c>
      <c r="S2" s="545" t="s">
        <v>438</v>
      </c>
    </row>
    <row r="3" spans="1:19" s="17" customFormat="1" ht="28.5" customHeight="1" x14ac:dyDescent="0.25">
      <c r="A3" s="545"/>
      <c r="B3" s="546"/>
      <c r="C3" s="546"/>
      <c r="D3" s="546"/>
      <c r="E3" s="546"/>
      <c r="F3" s="546"/>
      <c r="G3" s="546"/>
      <c r="H3" s="546"/>
      <c r="I3" s="546"/>
      <c r="J3" s="546"/>
      <c r="K3" s="98"/>
      <c r="L3" s="98"/>
      <c r="M3" s="97" t="s">
        <v>439</v>
      </c>
      <c r="N3" s="97" t="s">
        <v>440</v>
      </c>
      <c r="O3" s="97" t="s">
        <v>441</v>
      </c>
      <c r="P3" s="97" t="s">
        <v>442</v>
      </c>
      <c r="Q3" s="98"/>
      <c r="R3" s="545"/>
      <c r="S3" s="545"/>
    </row>
    <row r="4" spans="1:19" s="12" customFormat="1" ht="30" x14ac:dyDescent="0.25">
      <c r="A4" s="99" t="s">
        <v>190</v>
      </c>
      <c r="B4" s="99" t="s">
        <v>443</v>
      </c>
      <c r="C4" s="99" t="s">
        <v>444</v>
      </c>
      <c r="D4" s="99" t="s">
        <v>445</v>
      </c>
      <c r="E4" s="99" t="s">
        <v>446</v>
      </c>
      <c r="F4" s="99" t="s">
        <v>77</v>
      </c>
      <c r="G4" s="99" t="s">
        <v>78</v>
      </c>
      <c r="H4" s="99" t="s">
        <v>79</v>
      </c>
      <c r="I4" s="99" t="s">
        <v>194</v>
      </c>
      <c r="J4" s="99" t="s">
        <v>195</v>
      </c>
      <c r="K4" s="99" t="s">
        <v>4</v>
      </c>
      <c r="L4" s="99" t="s">
        <v>6</v>
      </c>
      <c r="M4" s="99" t="s">
        <v>447</v>
      </c>
      <c r="N4" s="99" t="s">
        <v>29</v>
      </c>
      <c r="O4" s="99" t="s">
        <v>448</v>
      </c>
      <c r="P4" s="99" t="s">
        <v>449</v>
      </c>
      <c r="Q4" s="99" t="s">
        <v>4</v>
      </c>
      <c r="R4" s="99" t="s">
        <v>450</v>
      </c>
      <c r="S4" s="99" t="s">
        <v>451</v>
      </c>
    </row>
    <row r="5" spans="1:19" s="14" customFormat="1" ht="90" x14ac:dyDescent="0.25">
      <c r="A5" s="65">
        <v>1</v>
      </c>
      <c r="B5" s="66" t="s">
        <v>361</v>
      </c>
      <c r="C5" s="66" t="s">
        <v>452</v>
      </c>
      <c r="D5" s="66" t="s">
        <v>453</v>
      </c>
      <c r="E5" s="66" t="s">
        <v>454</v>
      </c>
      <c r="F5" s="66" t="s">
        <v>363</v>
      </c>
      <c r="G5" s="96" t="s">
        <v>455</v>
      </c>
      <c r="H5" s="30">
        <v>2024</v>
      </c>
      <c r="I5" s="65" t="s">
        <v>296</v>
      </c>
      <c r="J5" s="66" t="s">
        <v>456</v>
      </c>
      <c r="K5" s="66"/>
      <c r="L5" s="96" t="s">
        <v>366</v>
      </c>
      <c r="M5" s="66" t="s">
        <v>457</v>
      </c>
      <c r="N5" s="66" t="s">
        <v>458</v>
      </c>
      <c r="O5" s="66" t="s">
        <v>459</v>
      </c>
      <c r="P5" s="66" t="s">
        <v>460</v>
      </c>
      <c r="Q5" s="67"/>
      <c r="R5" s="65">
        <v>3</v>
      </c>
      <c r="S5" s="65" t="s">
        <v>281</v>
      </c>
    </row>
    <row r="6" spans="1:19" s="14" customFormat="1" ht="375" x14ac:dyDescent="0.25">
      <c r="A6" s="65">
        <v>2</v>
      </c>
      <c r="B6" s="66" t="s">
        <v>326</v>
      </c>
      <c r="C6" s="66" t="s">
        <v>461</v>
      </c>
      <c r="D6" s="66" t="s">
        <v>462</v>
      </c>
      <c r="E6" s="66" t="s">
        <v>454</v>
      </c>
      <c r="F6" s="66" t="s">
        <v>463</v>
      </c>
      <c r="G6" s="96" t="s">
        <v>464</v>
      </c>
      <c r="H6" s="65">
        <v>2023</v>
      </c>
      <c r="I6" s="65" t="s">
        <v>275</v>
      </c>
      <c r="J6" s="66" t="s">
        <v>465</v>
      </c>
      <c r="K6" s="66"/>
      <c r="L6" s="96" t="s">
        <v>466</v>
      </c>
      <c r="M6" s="66" t="s">
        <v>467</v>
      </c>
      <c r="N6" s="66" t="s">
        <v>458</v>
      </c>
      <c r="O6" s="66" t="s">
        <v>459</v>
      </c>
      <c r="P6" s="118" t="s">
        <v>468</v>
      </c>
      <c r="Q6" s="67"/>
      <c r="R6" s="65">
        <v>2</v>
      </c>
      <c r="S6" s="65" t="s">
        <v>281</v>
      </c>
    </row>
    <row r="7" spans="1:19" s="14" customFormat="1" ht="300" x14ac:dyDescent="0.25">
      <c r="A7" s="65">
        <v>3</v>
      </c>
      <c r="B7" s="66" t="s">
        <v>309</v>
      </c>
      <c r="C7" s="112" t="s">
        <v>469</v>
      </c>
      <c r="D7" s="66" t="s">
        <v>470</v>
      </c>
      <c r="E7" s="66" t="s">
        <v>454</v>
      </c>
      <c r="F7" s="66" t="s">
        <v>471</v>
      </c>
      <c r="G7" s="96" t="s">
        <v>472</v>
      </c>
      <c r="H7" s="30">
        <v>2022</v>
      </c>
      <c r="I7" s="65" t="s">
        <v>224</v>
      </c>
      <c r="J7" s="66" t="s">
        <v>473</v>
      </c>
      <c r="K7" s="66"/>
      <c r="L7" s="96" t="s">
        <v>474</v>
      </c>
      <c r="M7" s="66" t="s">
        <v>475</v>
      </c>
      <c r="N7" s="66" t="s">
        <v>476</v>
      </c>
      <c r="O7" s="66" t="s">
        <v>459</v>
      </c>
      <c r="P7" s="66" t="s">
        <v>477</v>
      </c>
      <c r="Q7" s="67"/>
      <c r="R7" s="65">
        <v>3</v>
      </c>
      <c r="S7" s="65" t="s">
        <v>281</v>
      </c>
    </row>
    <row r="8" spans="1:19" s="14" customFormat="1" ht="225" x14ac:dyDescent="0.25">
      <c r="A8" s="65">
        <v>4</v>
      </c>
      <c r="B8" s="66" t="s">
        <v>393</v>
      </c>
      <c r="C8" s="66" t="s">
        <v>478</v>
      </c>
      <c r="D8" s="66" t="s">
        <v>479</v>
      </c>
      <c r="E8" s="66" t="s">
        <v>480</v>
      </c>
      <c r="F8" s="66" t="s">
        <v>481</v>
      </c>
      <c r="G8" s="66" t="s">
        <v>482</v>
      </c>
      <c r="H8" s="65">
        <v>2009</v>
      </c>
      <c r="I8" s="65" t="s">
        <v>305</v>
      </c>
      <c r="J8" s="66" t="s">
        <v>483</v>
      </c>
      <c r="K8" s="66" t="s">
        <v>484</v>
      </c>
      <c r="L8" s="96" t="s">
        <v>485</v>
      </c>
      <c r="M8" s="66" t="s">
        <v>486</v>
      </c>
      <c r="N8" s="66" t="s">
        <v>487</v>
      </c>
      <c r="O8" s="66" t="s">
        <v>459</v>
      </c>
      <c r="P8" s="66" t="s">
        <v>488</v>
      </c>
      <c r="Q8" s="67"/>
      <c r="R8" s="65">
        <v>2</v>
      </c>
      <c r="S8" s="65" t="s">
        <v>281</v>
      </c>
    </row>
    <row r="9" spans="1:19" s="14" customFormat="1" ht="90" x14ac:dyDescent="0.25">
      <c r="A9" s="65">
        <v>5</v>
      </c>
      <c r="B9" s="66" t="s">
        <v>489</v>
      </c>
      <c r="C9" s="66" t="s">
        <v>490</v>
      </c>
      <c r="D9" s="66" t="s">
        <v>491</v>
      </c>
      <c r="E9" s="66" t="s">
        <v>454</v>
      </c>
      <c r="F9" s="84" t="s">
        <v>492</v>
      </c>
      <c r="G9" s="84" t="s">
        <v>493</v>
      </c>
      <c r="H9" s="84">
        <v>2018</v>
      </c>
      <c r="I9" s="84" t="s">
        <v>296</v>
      </c>
      <c r="J9" s="84" t="s">
        <v>494</v>
      </c>
      <c r="K9" s="84" t="s">
        <v>495</v>
      </c>
      <c r="L9" s="69" t="s">
        <v>496</v>
      </c>
      <c r="M9" s="66" t="s">
        <v>497</v>
      </c>
      <c r="N9" s="66" t="s">
        <v>498</v>
      </c>
      <c r="O9" s="66" t="s">
        <v>459</v>
      </c>
      <c r="P9" s="66" t="s">
        <v>499</v>
      </c>
      <c r="Q9" s="67"/>
      <c r="R9" s="65">
        <v>4</v>
      </c>
      <c r="S9" s="65" t="s">
        <v>281</v>
      </c>
    </row>
    <row r="10" spans="1:19" s="102" customFormat="1" ht="60" x14ac:dyDescent="0.25">
      <c r="A10" s="65">
        <v>6</v>
      </c>
      <c r="B10" s="84" t="s">
        <v>376</v>
      </c>
      <c r="C10" s="84" t="s">
        <v>500</v>
      </c>
      <c r="D10" s="138" t="s">
        <v>501</v>
      </c>
      <c r="E10" s="112" t="s">
        <v>454</v>
      </c>
      <c r="F10" s="84" t="s">
        <v>502</v>
      </c>
      <c r="G10" s="84" t="s">
        <v>503</v>
      </c>
      <c r="H10" s="84">
        <v>2018</v>
      </c>
      <c r="I10" s="113" t="s">
        <v>217</v>
      </c>
      <c r="J10" s="84" t="s">
        <v>504</v>
      </c>
      <c r="K10" s="84"/>
      <c r="L10" s="69" t="s">
        <v>505</v>
      </c>
      <c r="M10" s="84" t="s">
        <v>506</v>
      </c>
      <c r="N10" s="84" t="s">
        <v>507</v>
      </c>
      <c r="O10" s="84" t="s">
        <v>508</v>
      </c>
      <c r="P10" s="84" t="s">
        <v>509</v>
      </c>
      <c r="Q10" s="84"/>
      <c r="R10" s="113">
        <v>3</v>
      </c>
      <c r="S10" s="113" t="s">
        <v>281</v>
      </c>
    </row>
    <row r="11" spans="1:19" s="102" customFormat="1" ht="90" x14ac:dyDescent="0.25">
      <c r="A11" s="65">
        <v>7</v>
      </c>
      <c r="B11" s="126" t="s">
        <v>369</v>
      </c>
      <c r="C11" s="125" t="s">
        <v>510</v>
      </c>
      <c r="D11" s="125" t="s">
        <v>511</v>
      </c>
      <c r="E11" s="126" t="s">
        <v>454</v>
      </c>
      <c r="F11" s="125" t="s">
        <v>512</v>
      </c>
      <c r="G11" s="125" t="s">
        <v>86</v>
      </c>
      <c r="H11" s="125">
        <v>2014</v>
      </c>
      <c r="I11" s="124" t="s">
        <v>217</v>
      </c>
      <c r="J11" s="125" t="s">
        <v>513</v>
      </c>
      <c r="K11" s="125"/>
      <c r="L11" s="166" t="s">
        <v>385</v>
      </c>
      <c r="M11" s="125" t="s">
        <v>514</v>
      </c>
      <c r="N11" s="125" t="s">
        <v>498</v>
      </c>
      <c r="O11" s="125" t="s">
        <v>459</v>
      </c>
      <c r="P11" s="125" t="s">
        <v>515</v>
      </c>
      <c r="Q11" s="125"/>
      <c r="R11" s="124">
        <v>2</v>
      </c>
      <c r="S11" s="124" t="s">
        <v>281</v>
      </c>
    </row>
    <row r="12" spans="1:19" s="102" customFormat="1" ht="165" x14ac:dyDescent="0.25">
      <c r="A12" s="65">
        <v>8</v>
      </c>
      <c r="B12" s="66" t="s">
        <v>386</v>
      </c>
      <c r="C12" s="164" t="s">
        <v>516</v>
      </c>
      <c r="D12" s="84" t="s">
        <v>517</v>
      </c>
      <c r="E12" s="112" t="s">
        <v>454</v>
      </c>
      <c r="F12" s="84" t="s">
        <v>518</v>
      </c>
      <c r="G12" s="84" t="s">
        <v>519</v>
      </c>
      <c r="H12" s="84">
        <v>2025</v>
      </c>
      <c r="I12" s="84" t="s">
        <v>380</v>
      </c>
      <c r="J12" s="84" t="s">
        <v>520</v>
      </c>
      <c r="K12" s="84"/>
      <c r="L12" s="69" t="s">
        <v>521</v>
      </c>
      <c r="M12" s="84" t="s">
        <v>522</v>
      </c>
      <c r="N12" s="84" t="s">
        <v>498</v>
      </c>
      <c r="O12" s="84" t="s">
        <v>459</v>
      </c>
      <c r="P12" s="125" t="s">
        <v>523</v>
      </c>
      <c r="Q12" s="84"/>
      <c r="R12" s="113">
        <v>4</v>
      </c>
      <c r="S12" s="65" t="s">
        <v>281</v>
      </c>
    </row>
    <row r="13" spans="1:19" ht="210" x14ac:dyDescent="0.25">
      <c r="A13" s="65">
        <v>9</v>
      </c>
      <c r="B13" s="112" t="s">
        <v>416</v>
      </c>
      <c r="C13" s="66" t="s">
        <v>524</v>
      </c>
      <c r="D13" s="67" t="s">
        <v>525</v>
      </c>
      <c r="E13" s="67" t="s">
        <v>454</v>
      </c>
      <c r="F13" s="3" t="s">
        <v>419</v>
      </c>
      <c r="G13" s="3" t="s">
        <v>420</v>
      </c>
      <c r="H13" s="3">
        <v>2024</v>
      </c>
      <c r="I13" s="65" t="s">
        <v>305</v>
      </c>
      <c r="J13" s="3" t="s">
        <v>526</v>
      </c>
      <c r="K13" s="67"/>
      <c r="L13" s="68" t="s">
        <v>422</v>
      </c>
      <c r="M13" s="165" t="s">
        <v>527</v>
      </c>
      <c r="N13" s="67" t="s">
        <v>528</v>
      </c>
      <c r="O13" s="67" t="s">
        <v>459</v>
      </c>
      <c r="P13" s="67" t="s">
        <v>529</v>
      </c>
      <c r="Q13" s="67"/>
      <c r="R13" s="65">
        <v>6</v>
      </c>
      <c r="S13" s="65" t="s">
        <v>281</v>
      </c>
    </row>
    <row r="14" spans="1:19" ht="285" x14ac:dyDescent="0.25">
      <c r="A14" s="65">
        <v>10</v>
      </c>
      <c r="B14" s="66" t="s">
        <v>282</v>
      </c>
      <c r="C14" s="164" t="s">
        <v>530</v>
      </c>
      <c r="D14" s="67" t="s">
        <v>531</v>
      </c>
      <c r="E14" s="66" t="s">
        <v>454</v>
      </c>
      <c r="F14" s="6" t="s">
        <v>312</v>
      </c>
      <c r="G14" s="6" t="s">
        <v>93</v>
      </c>
      <c r="H14" s="4">
        <v>2023</v>
      </c>
      <c r="I14" s="4" t="s">
        <v>217</v>
      </c>
      <c r="J14" s="6" t="s">
        <v>532</v>
      </c>
      <c r="K14" s="237"/>
      <c r="L14" s="73" t="s">
        <v>94</v>
      </c>
      <c r="M14" s="67" t="s">
        <v>533</v>
      </c>
      <c r="N14" s="67" t="s">
        <v>534</v>
      </c>
      <c r="O14" s="67" t="s">
        <v>459</v>
      </c>
      <c r="P14" s="67" t="s">
        <v>535</v>
      </c>
      <c r="Q14" s="67"/>
      <c r="R14" s="65">
        <v>9</v>
      </c>
      <c r="S14" s="65" t="s">
        <v>281</v>
      </c>
    </row>
    <row r="15" spans="1:19" x14ac:dyDescent="0.25">
      <c r="A15" s="65">
        <v>11</v>
      </c>
      <c r="B15" s="66"/>
      <c r="C15" s="164"/>
      <c r="D15" s="67"/>
      <c r="E15" s="66"/>
      <c r="F15" s="67"/>
      <c r="G15" s="67"/>
      <c r="H15" s="67"/>
      <c r="I15" s="67"/>
      <c r="J15" s="67"/>
      <c r="K15" s="67"/>
      <c r="L15" s="67"/>
      <c r="M15" s="67"/>
      <c r="N15" s="67"/>
      <c r="O15" s="67"/>
      <c r="P15" s="67"/>
      <c r="Q15" s="67"/>
      <c r="R15" s="65"/>
      <c r="S15" s="65"/>
    </row>
  </sheetData>
  <mergeCells count="11">
    <mergeCell ref="A1:S1"/>
    <mergeCell ref="A2:A3"/>
    <mergeCell ref="B2:B3"/>
    <mergeCell ref="C2:C3"/>
    <mergeCell ref="D2:D3"/>
    <mergeCell ref="E2:E3"/>
    <mergeCell ref="F2:I3"/>
    <mergeCell ref="J2:J3"/>
    <mergeCell ref="M2:P2"/>
    <mergeCell ref="R2:R3"/>
    <mergeCell ref="S2:S3"/>
  </mergeCells>
  <dataValidations count="4">
    <dataValidation type="list" allowBlank="1" showInputMessage="1" showErrorMessage="1" sqref="E5:E12 E14:E15" xr:uid="{2B589C00-65D8-43BC-8632-15CBD7EA4403}">
      <formula1>"Vigente, Potencial"</formula1>
    </dataValidation>
    <dataValidation type="list" allowBlank="1" showInputMessage="1" showErrorMessage="1" sqref="I5:I14" xr:uid="{7E4F5E9B-EEB5-4720-A97F-AEDDBD8FBC15}">
      <formula1>"Meta-análisis, Revisión sistemática, Trabajo de investigación, Informe de organismo internacional, Informe institucional, Artículo científico, Artículo de opinión, Tesis de grado, Tesis de postgrado, Tesis doctoral, Otro"</formula1>
    </dataValidation>
    <dataValidation type="list" allowBlank="1" showInputMessage="1" showErrorMessage="1" sqref="S5:S15" xr:uid="{B47307D6-F200-429C-856A-423EAE83BD21}">
      <formula1>"Sí, No"</formula1>
    </dataValidation>
    <dataValidation type="list" allowBlank="1" showInputMessage="1" showErrorMessage="1" sqref="R5:R15" xr:uid="{819DFEB9-8747-4D05-8AF8-B777239E44E2}">
      <formula1>$A$5:$A$1048576</formula1>
    </dataValidation>
  </dataValidations>
  <hyperlinks>
    <hyperlink ref="L9" r:id="rId1" xr:uid="{2D7B5930-2F76-404F-9D1A-33CBD2900901}"/>
    <hyperlink ref="L13" r:id="rId2" xr:uid="{D7D764F4-6A9E-406A-BBDF-EBCA4B24F152}"/>
    <hyperlink ref="L8" r:id="rId3" xr:uid="{0F2CA792-5D6D-4002-9167-7EC5F0C3AD86}"/>
    <hyperlink ref="L14" r:id="rId4" display="https://www.unicef.org/dominicanrepublic/media/10931/file/Cambiando normas de g%C3%A9nero para la prevenci%C3%B3n de la violencia y las uniones tempranas.pdf" xr:uid="{69CDBFA8-8234-4D96-9E5D-A2567FA26A07}"/>
    <hyperlink ref="L11" r:id="rId5" display="https://www.unfpa.org/" xr:uid="{97DE39DF-7133-4D28-987E-8E58536A2E57}"/>
    <hyperlink ref="L10" r:id="rId6" xr:uid="{16B04E5F-AA87-4A90-94E2-2D8CF3FF6A05}"/>
    <hyperlink ref="L5" r:id="rId7" xr:uid="{804CA3DB-5A62-48D3-B780-E11473ADDF05}"/>
    <hyperlink ref="L6" r:id="rId8" xr:uid="{3E28DD0A-4217-4A64-A578-038CB7B9B8B0}"/>
    <hyperlink ref="L7" r:id="rId9" xr:uid="{04AD1292-F18C-4F59-984E-52B7D929CA63}"/>
    <hyperlink ref="L12" r:id="rId10" xr:uid="{7DD6385F-6F8C-4A7F-ABB3-442757DE87C4}"/>
  </hyperlinks>
  <pageMargins left="0.7" right="0.7" top="0.75" bottom="0.75" header="0.3" footer="0.3"/>
  <pageSetup orientation="portrait" r:id="rId11"/>
  <legacyDrawing r:id="rId12"/>
  <extLst>
    <ext xmlns:x14="http://schemas.microsoft.com/office/spreadsheetml/2009/9/main" uri="{CCE6A557-97BC-4b89-ADB6-D9C93CAAB3DF}">
      <x14:dataValidations xmlns:xm="http://schemas.microsoft.com/office/excel/2006/main" count="1">
        <x14:dataValidation type="list" allowBlank="1" showInputMessage="1" showErrorMessage="1" xr:uid="{390D94A2-1D44-4D52-BC30-CD501DDC3F58}">
          <x14:formula1>
            <xm:f>'Conf.'!$B$2:$B$1048576</xm:f>
          </x14:formula1>
          <xm:sqref>B5:B15</xm:sqref>
        </x14:dataValidation>
      </x14:dataValidation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15D22-EFC6-45F8-85F2-C0B1A79A7AC5}">
  <sheetPr>
    <tabColor rgb="FF00B050"/>
  </sheetPr>
  <dimension ref="A1:D30"/>
  <sheetViews>
    <sheetView showGridLines="0" zoomScale="110" zoomScaleNormal="110" workbookViewId="0">
      <pane ySplit="9" topLeftCell="A10" activePane="bottomLeft" state="frozen"/>
      <selection activeCell="C15" sqref="C15"/>
      <selection pane="bottomLeft" activeCell="A10" sqref="A10"/>
    </sheetView>
  </sheetViews>
  <sheetFormatPr baseColWidth="10" defaultColWidth="11.42578125" defaultRowHeight="15" x14ac:dyDescent="0.25"/>
  <cols>
    <col min="1" max="1" width="63.85546875" style="2" customWidth="1"/>
    <col min="2" max="2" width="32.28515625" style="2" customWidth="1"/>
    <col min="3" max="3" width="73" style="2" customWidth="1"/>
    <col min="4" max="4" width="60.140625" style="2" customWidth="1"/>
    <col min="5" max="16384" width="11.42578125" style="24"/>
  </cols>
  <sheetData>
    <row r="1" spans="1:4" ht="18.75" x14ac:dyDescent="0.25">
      <c r="A1" s="518" t="s">
        <v>1391</v>
      </c>
      <c r="B1" s="518"/>
      <c r="C1" s="518"/>
      <c r="D1" s="518"/>
    </row>
    <row r="2" spans="1:4" ht="71.25" customHeight="1" x14ac:dyDescent="0.25">
      <c r="A2" s="9" t="s">
        <v>184</v>
      </c>
      <c r="B2" s="525" t="s">
        <v>1392</v>
      </c>
      <c r="C2" s="525"/>
      <c r="D2" s="525"/>
    </row>
    <row r="4" spans="1:4" x14ac:dyDescent="0.25">
      <c r="A4" s="46" t="s">
        <v>1313</v>
      </c>
      <c r="B4" s="708" t="s">
        <v>1384</v>
      </c>
      <c r="C4" s="708"/>
      <c r="D4" s="708"/>
    </row>
    <row r="5" spans="1:4" x14ac:dyDescent="0.25">
      <c r="A5" s="47" t="s">
        <v>1315</v>
      </c>
      <c r="B5" s="713" t="str">
        <f>IFERROR(VLOOKUP($B4,'Conf.'!$I:$R,8,0),"")</f>
        <v>0207 -  MINISTERIO DE SALUD PÚBLICA Y ASISTENCIA SOCIAL</v>
      </c>
      <c r="C5" s="714"/>
      <c r="D5" s="715"/>
    </row>
    <row r="6" spans="1:4" x14ac:dyDescent="0.25">
      <c r="A6" s="47" t="s">
        <v>1316</v>
      </c>
      <c r="B6" s="713" t="str">
        <f>IFERROR(VLOOKUP($B4,'Conf.'!$I:$R,9,0),"")</f>
        <v>01 -  MINISTERIO DE SALUD PUBLICA Y ASISTENCIA SOCIAL</v>
      </c>
      <c r="C6" s="714"/>
      <c r="D6" s="715"/>
    </row>
    <row r="7" spans="1:4" x14ac:dyDescent="0.25">
      <c r="A7" s="47" t="s">
        <v>543</v>
      </c>
      <c r="B7" s="713" t="str">
        <f>IFERROR(VLOOKUP($B4,'Conf.'!$I:$R,10,0),"")</f>
        <v>0001 -  MINISTERIO DE SALUD PUBLICA Y ASISTENCIA SOCIAL</v>
      </c>
      <c r="C7" s="714"/>
      <c r="D7" s="715"/>
    </row>
    <row r="8" spans="1:4" x14ac:dyDescent="0.25">
      <c r="A8" s="24"/>
      <c r="B8" s="24"/>
      <c r="C8" s="24"/>
      <c r="D8" s="24"/>
    </row>
    <row r="9" spans="1:4" s="12" customFormat="1" x14ac:dyDescent="0.25">
      <c r="A9" s="9" t="s">
        <v>1</v>
      </c>
      <c r="B9" s="8" t="s">
        <v>2</v>
      </c>
      <c r="C9" s="8" t="s">
        <v>3</v>
      </c>
      <c r="D9" s="8" t="s">
        <v>4</v>
      </c>
    </row>
    <row r="10" spans="1:4" s="2" customFormat="1" ht="30" x14ac:dyDescent="0.25">
      <c r="A10" s="11" t="s">
        <v>1393</v>
      </c>
      <c r="B10" s="10" t="s">
        <v>1394</v>
      </c>
      <c r="C10" s="6" t="s">
        <v>1017</v>
      </c>
      <c r="D10" s="3"/>
    </row>
    <row r="11" spans="1:4" s="2" customFormat="1" ht="75" x14ac:dyDescent="0.25">
      <c r="A11" s="11" t="s">
        <v>1395</v>
      </c>
      <c r="B11" s="10" t="s">
        <v>1396</v>
      </c>
      <c r="C11" s="6" t="str">
        <f>'13. FTIP MSP 1.1'!C8</f>
        <v>Acciones de salud colectiva para prevenir el embarazo en adolescentes, incluyendo la compra de métodos anticonceptivos (MAC), acciones de monitoreo y supervisión de la prestación del servicio basada en las normativas y estándares, elaboración y actualización de las normativas vigentes, y actividades de promoción, prevención y protección de la salud.</v>
      </c>
      <c r="D11" s="3"/>
    </row>
    <row r="12" spans="1:4" s="2" customFormat="1" x14ac:dyDescent="0.25">
      <c r="A12" s="549" t="s">
        <v>1397</v>
      </c>
      <c r="B12" s="10" t="s">
        <v>1398</v>
      </c>
      <c r="C12" s="6" t="s">
        <v>1399</v>
      </c>
      <c r="D12" s="3"/>
    </row>
    <row r="13" spans="1:4" s="2" customFormat="1" x14ac:dyDescent="0.25">
      <c r="A13" s="625"/>
      <c r="B13" s="10" t="s">
        <v>1400</v>
      </c>
      <c r="C13" s="6" t="s">
        <v>1446</v>
      </c>
      <c r="D13" s="3"/>
    </row>
    <row r="14" spans="1:4" s="2" customFormat="1" ht="30" x14ac:dyDescent="0.25">
      <c r="A14" s="550"/>
      <c r="B14" s="10" t="s">
        <v>1402</v>
      </c>
      <c r="C14" s="6" t="s">
        <v>1447</v>
      </c>
      <c r="D14" s="3"/>
    </row>
    <row r="15" spans="1:4" s="2" customFormat="1" ht="30" x14ac:dyDescent="0.25">
      <c r="A15" s="11" t="s">
        <v>1395</v>
      </c>
      <c r="B15" s="10" t="s">
        <v>1404</v>
      </c>
      <c r="C15" s="6" t="s">
        <v>1018</v>
      </c>
      <c r="D15" s="3"/>
    </row>
    <row r="16" spans="1:4" s="2" customFormat="1" ht="30" x14ac:dyDescent="0.25">
      <c r="A16" s="11" t="s">
        <v>1395</v>
      </c>
      <c r="B16" s="10" t="s">
        <v>1405</v>
      </c>
      <c r="C16" s="6" t="str">
        <f>'13. FTIP MSP 1.1'!C17</f>
        <v>Sumatoria de establecimientos de salud que ofertan servicios de atención integral de salud que son monitoreados en el periodo t</v>
      </c>
      <c r="D16" s="3"/>
    </row>
    <row r="17" spans="1:4" s="2" customFormat="1" ht="42.75" customHeight="1" x14ac:dyDescent="0.25">
      <c r="A17" s="11" t="s">
        <v>1395</v>
      </c>
      <c r="B17" s="10" t="s">
        <v>1406</v>
      </c>
      <c r="C17" s="6" t="str">
        <f>'13. FTIP MSP 1.1'!E27</f>
        <v>Informe de los datos recopilados con la Ficha Programática de Supervisión</v>
      </c>
      <c r="D17" s="3"/>
    </row>
    <row r="18" spans="1:4" s="2" customFormat="1" ht="30" x14ac:dyDescent="0.25">
      <c r="A18" s="11" t="s">
        <v>1395</v>
      </c>
      <c r="B18" s="10" t="s">
        <v>1407</v>
      </c>
      <c r="C18" s="6" t="str">
        <f>'13. FTIP MSP 1.1'!C23</f>
        <v>Trimestral</v>
      </c>
      <c r="D18" s="3"/>
    </row>
    <row r="19" spans="1:4" s="2" customFormat="1" ht="30" x14ac:dyDescent="0.25">
      <c r="A19" s="11" t="s">
        <v>1395</v>
      </c>
      <c r="B19" s="10" t="s">
        <v>1408</v>
      </c>
      <c r="C19" s="6">
        <f>'13. FTIP MSP 1.1'!C27</f>
        <v>336</v>
      </c>
      <c r="D19" s="3"/>
    </row>
    <row r="20" spans="1:4" s="2" customFormat="1" ht="30" x14ac:dyDescent="0.25">
      <c r="A20" s="11" t="s">
        <v>1395</v>
      </c>
      <c r="B20" s="10" t="s">
        <v>1409</v>
      </c>
      <c r="C20" s="6">
        <f>'13. FTIP MSP 1.1'!D27</f>
        <v>2024</v>
      </c>
      <c r="D20" s="3"/>
    </row>
    <row r="21" spans="1:4" s="2" customFormat="1" ht="30" x14ac:dyDescent="0.25">
      <c r="A21" s="11" t="s">
        <v>1395</v>
      </c>
      <c r="B21" s="10" t="s">
        <v>1410</v>
      </c>
      <c r="C21" s="6" t="s">
        <v>1045</v>
      </c>
      <c r="D21" s="3"/>
    </row>
    <row r="22" spans="1:4" s="2" customFormat="1" ht="30" x14ac:dyDescent="0.25">
      <c r="A22" s="11" t="s">
        <v>1395</v>
      </c>
      <c r="B22" s="10" t="s">
        <v>1411</v>
      </c>
      <c r="C22" s="6" t="str">
        <f>'13. FTIP MSP 1.2'!C17</f>
        <v>Sumatoria de adolescentes de 10 a 19 años que participan en sensibilizaciones sobre salud integral en la comunidad en el periodo t</v>
      </c>
      <c r="D22" s="3"/>
    </row>
    <row r="23" spans="1:4" s="2" customFormat="1" ht="30" x14ac:dyDescent="0.25">
      <c r="A23" s="11" t="s">
        <v>1395</v>
      </c>
      <c r="B23" s="10" t="s">
        <v>1412</v>
      </c>
      <c r="C23" s="6" t="str">
        <f>'13. FTIP MSP 1.2'!E27</f>
        <v>No disponible</v>
      </c>
      <c r="D23" s="3"/>
    </row>
    <row r="24" spans="1:4" s="2" customFormat="1" ht="30" x14ac:dyDescent="0.25">
      <c r="A24" s="11" t="s">
        <v>1395</v>
      </c>
      <c r="B24" s="10" t="s">
        <v>1413</v>
      </c>
      <c r="C24" s="6" t="str">
        <f>'13. FTIP MSP 1.2'!C23</f>
        <v>Trimestral</v>
      </c>
      <c r="D24" s="3"/>
    </row>
    <row r="25" spans="1:4" s="2" customFormat="1" ht="30" x14ac:dyDescent="0.25">
      <c r="A25" s="11" t="s">
        <v>1395</v>
      </c>
      <c r="B25" s="10" t="s">
        <v>1414</v>
      </c>
      <c r="C25" s="6" t="str">
        <f>'13. FTIP MSP 1.2'!C27</f>
        <v>No disponible</v>
      </c>
      <c r="D25" s="3"/>
    </row>
    <row r="26" spans="1:4" s="2" customFormat="1" ht="30" x14ac:dyDescent="0.25">
      <c r="A26" s="11" t="s">
        <v>1395</v>
      </c>
      <c r="B26" s="10" t="s">
        <v>1415</v>
      </c>
      <c r="C26" s="6" t="str">
        <f>'13. FTIP MSP 1.2'!C27</f>
        <v>No disponible</v>
      </c>
      <c r="D26" s="3"/>
    </row>
    <row r="27" spans="1:4" s="2" customFormat="1" x14ac:dyDescent="0.25">
      <c r="A27" s="11" t="s">
        <v>1416</v>
      </c>
      <c r="B27" s="10" t="s">
        <v>29</v>
      </c>
      <c r="C27" s="6" t="s">
        <v>1448</v>
      </c>
      <c r="D27" s="3"/>
    </row>
    <row r="28" spans="1:4" s="2" customFormat="1" ht="30" x14ac:dyDescent="0.25">
      <c r="A28" s="11" t="s">
        <v>1417</v>
      </c>
      <c r="B28" s="10" t="s">
        <v>1418</v>
      </c>
      <c r="C28" s="6" t="s">
        <v>1449</v>
      </c>
      <c r="D28" s="3"/>
    </row>
    <row r="29" spans="1:4" s="2" customFormat="1" ht="60" x14ac:dyDescent="0.25">
      <c r="A29" s="11" t="s">
        <v>1420</v>
      </c>
      <c r="B29" s="10" t="s">
        <v>1421</v>
      </c>
      <c r="C29" s="6" t="s">
        <v>1450</v>
      </c>
      <c r="D29" s="3"/>
    </row>
    <row r="30" spans="1:4" s="2" customFormat="1" ht="225" x14ac:dyDescent="0.25">
      <c r="A30" s="11" t="s">
        <v>1420</v>
      </c>
      <c r="B30" s="10" t="s">
        <v>1423</v>
      </c>
      <c r="C30" s="6" t="str">
        <f>+'12. Prod'!Q33</f>
        <v>• Contar con personal capacitado para la coordinación de las acciones de monitoreo y seguimiento a la prestación del servicio de salud a la población objetivo y a la disponibilidad de los MAC.
• Contar con el compromiso de las entidades gubernamentales involucradas (SNS) en los procesos de articulación para el monitoreo de los servicios.
• Contar con personal técnico disponible para las jornadas de monitoreo y seguimiento. 
• Un cronograma efectivo, realista y pragmático para la implementación del monitoreo en los centros.
• Contar con mecanismos y herramientas para el registro nominal o estadístico de participantes, evaluación de procesos, aplicación de instrumentos pre y post test y retroalimentación sobre la calidad de las actividades implementadas.
• Articulación interinstitucional con el sistema de protección y el sector salud. 
• Disposición de las personas adolescentes participantes de adquirir los contenidos.</v>
      </c>
      <c r="D30" s="3"/>
    </row>
  </sheetData>
  <mergeCells count="7">
    <mergeCell ref="A12:A14"/>
    <mergeCell ref="A1:D1"/>
    <mergeCell ref="B2:D2"/>
    <mergeCell ref="B4:D4"/>
    <mergeCell ref="B5:D5"/>
    <mergeCell ref="B6:D6"/>
    <mergeCell ref="B7:D7"/>
  </mergeCells>
  <pageMargins left="0.7" right="0.7" top="0.75" bottom="0.75" header="0.3" footer="0.3"/>
  <extLst>
    <ext xmlns:x14="http://schemas.microsoft.com/office/spreadsheetml/2009/9/main" uri="{CCE6A557-97BC-4b89-ADB6-D9C93CAAB3DF}">
      <x14:dataValidations xmlns:xm="http://schemas.microsoft.com/office/excel/2006/main" count="6">
        <x14:dataValidation type="list" allowBlank="1" showInputMessage="1" showErrorMessage="1" xr:uid="{194FC6DC-9BD1-42C9-B754-D6BCD7D4F745}">
          <x14:formula1>
            <xm:f>'Conf.'!$AR$2:$AR$1048576</xm:f>
          </x14:formula1>
          <xm:sqref>C14</xm:sqref>
        </x14:dataValidation>
        <x14:dataValidation type="list" allowBlank="1" showInputMessage="1" showErrorMessage="1" xr:uid="{8549C8D1-AEF9-4CE4-AFAD-6A1B2A8A8CAD}">
          <x14:formula1>
            <xm:f>'Conf.'!$AP$2:$AP$1048576</xm:f>
          </x14:formula1>
          <xm:sqref>C13</xm:sqref>
        </x14:dataValidation>
        <x14:dataValidation type="list" allowBlank="1" showInputMessage="1" showErrorMessage="1" xr:uid="{0FF6291D-5CAC-4F38-85B0-A309FD3B75BC}">
          <x14:formula1>
            <xm:f>'Conf.'!$AO$2:$AO$1048576</xm:f>
          </x14:formula1>
          <xm:sqref>C12</xm:sqref>
        </x14:dataValidation>
        <x14:dataValidation type="list" allowBlank="1" showInputMessage="1" showErrorMessage="1" xr:uid="{B3F6253B-DCAD-46D7-ACAF-C9FB19ACF7B3}">
          <x14:formula1>
            <xm:f>'Conf.'!$I$2:$I$1048576</xm:f>
          </x14:formula1>
          <xm:sqref>B4</xm:sqref>
        </x14:dataValidation>
        <x14:dataValidation type="list" allowBlank="1" showInputMessage="1" showErrorMessage="1" xr:uid="{7D0BFFBA-2EBE-4AD0-AF99-0DD6D615097F}">
          <x14:formula1>
            <xm:f>'12. Prod'!$D$5:$D$1048576</xm:f>
          </x14:formula1>
          <xm:sqref>C10</xm:sqref>
        </x14:dataValidation>
        <x14:dataValidation type="list" allowBlank="1" showInputMessage="1" showErrorMessage="1" xr:uid="{471A716B-8C90-4D8F-AF88-5ABC5DE1E9AB}">
          <x14:formula1>
            <xm:f>'12. Prod'!$E$5:$E$40</xm:f>
          </x14:formula1>
          <xm:sqref>C21 C15</xm:sqref>
        </x14:dataValidation>
      </x14:dataValidations>
    </ext>
  </extLs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0F2CE-376C-4A69-9FCB-D24D051E8F50}">
  <sheetPr>
    <tabColor rgb="FF00B050"/>
  </sheetPr>
  <dimension ref="A1:D30"/>
  <sheetViews>
    <sheetView showGridLines="0" zoomScale="110" zoomScaleNormal="110" workbookViewId="0">
      <pane ySplit="9" topLeftCell="A10" activePane="bottomLeft" state="frozen"/>
      <selection activeCell="C15" sqref="C15"/>
      <selection pane="bottomLeft" activeCell="A10" sqref="A10"/>
    </sheetView>
  </sheetViews>
  <sheetFormatPr baseColWidth="10" defaultColWidth="11.42578125" defaultRowHeight="15" x14ac:dyDescent="0.25"/>
  <cols>
    <col min="1" max="1" width="63.85546875" style="2" customWidth="1"/>
    <col min="2" max="2" width="32.28515625" style="2" customWidth="1"/>
    <col min="3" max="3" width="73" style="2" customWidth="1"/>
    <col min="4" max="4" width="60.140625" style="2" customWidth="1"/>
    <col min="5" max="16384" width="11.42578125" style="24"/>
  </cols>
  <sheetData>
    <row r="1" spans="1:4" ht="18.75" x14ac:dyDescent="0.25">
      <c r="A1" s="518" t="s">
        <v>1391</v>
      </c>
      <c r="B1" s="518"/>
      <c r="C1" s="518"/>
      <c r="D1" s="518"/>
    </row>
    <row r="2" spans="1:4" ht="71.25" customHeight="1" x14ac:dyDescent="0.25">
      <c r="A2" s="9" t="s">
        <v>184</v>
      </c>
      <c r="B2" s="525" t="s">
        <v>1392</v>
      </c>
      <c r="C2" s="525"/>
      <c r="D2" s="525"/>
    </row>
    <row r="4" spans="1:4" x14ac:dyDescent="0.25">
      <c r="A4" s="46" t="s">
        <v>1313</v>
      </c>
      <c r="B4" s="708" t="s">
        <v>1378</v>
      </c>
      <c r="C4" s="708"/>
      <c r="D4" s="708"/>
    </row>
    <row r="5" spans="1:4" x14ac:dyDescent="0.25">
      <c r="A5" s="47" t="s">
        <v>1315</v>
      </c>
      <c r="B5" s="713" t="str">
        <f>IFERROR(VLOOKUP($B4,'Conf.'!$I:$R,8,0),"")</f>
        <v>5180 -  DIRECCION CENTRAL DEL SERVICIO NACIONAL DE SALUD</v>
      </c>
      <c r="C5" s="714"/>
      <c r="D5" s="715"/>
    </row>
    <row r="6" spans="1:4" x14ac:dyDescent="0.25">
      <c r="A6" s="47" t="s">
        <v>1316</v>
      </c>
      <c r="B6" s="713" t="str">
        <f>IFERROR(VLOOKUP($B4,'Conf.'!$I:$R,9,0),"")</f>
        <v>01 -  DIRECCION CENTRAL DEL SERVICIO NACIONAL DE SALUD</v>
      </c>
      <c r="C6" s="714"/>
      <c r="D6" s="715"/>
    </row>
    <row r="7" spans="1:4" x14ac:dyDescent="0.25">
      <c r="A7" s="47" t="s">
        <v>543</v>
      </c>
      <c r="B7" s="713" t="str">
        <f>IFERROR(VLOOKUP($B4,'Conf.'!$I:$R,10,0),"")</f>
        <v>0001 -  DIRECCIÓN CENTRAL DEL SERVICIO NACIONAL DE SALUD</v>
      </c>
      <c r="C7" s="714"/>
      <c r="D7" s="715"/>
    </row>
    <row r="8" spans="1:4" x14ac:dyDescent="0.25">
      <c r="A8" s="24"/>
      <c r="B8" s="24"/>
      <c r="C8" s="24"/>
      <c r="D8" s="24"/>
    </row>
    <row r="9" spans="1:4" s="12" customFormat="1" x14ac:dyDescent="0.25">
      <c r="A9" s="9" t="s">
        <v>1</v>
      </c>
      <c r="B9" s="8" t="s">
        <v>2</v>
      </c>
      <c r="C9" s="8" t="s">
        <v>3</v>
      </c>
      <c r="D9" s="8" t="s">
        <v>4</v>
      </c>
    </row>
    <row r="10" spans="1:4" s="2" customFormat="1" ht="30" x14ac:dyDescent="0.25">
      <c r="A10" s="178" t="s">
        <v>1393</v>
      </c>
      <c r="B10" s="176" t="s">
        <v>1394</v>
      </c>
      <c r="C10" s="6" t="s">
        <v>1052</v>
      </c>
      <c r="D10" s="101"/>
    </row>
    <row r="11" spans="1:4" s="2" customFormat="1" ht="120" x14ac:dyDescent="0.25">
      <c r="A11" s="178" t="s">
        <v>1395</v>
      </c>
      <c r="B11" s="176" t="s">
        <v>1396</v>
      </c>
      <c r="C11" s="101" t="str">
        <f>+'13. FTIP SNS 1.2'!C8</f>
        <v>Provisión de servicios de atención integral, continua, equitativa, amigable y confidencial dirigidos a adolescentes entre 10 y 19 años, brindados en establecimientos de salud. La atención incluye acciones de promoción, prevención, diagnóstico y tratamiento en áreas clave como salud sexual y reproductiva, salud mental, nutrición, prevención de enfermedades transmisibles y no transmisibles, vacunación, educación para la salud y orientación individual o grupal, conforme a los lineamientos nacionales vigentes.</v>
      </c>
      <c r="D11" s="101"/>
    </row>
    <row r="12" spans="1:4" s="2" customFormat="1" x14ac:dyDescent="0.25">
      <c r="A12" s="716" t="s">
        <v>1397</v>
      </c>
      <c r="B12" s="176" t="s">
        <v>1398</v>
      </c>
      <c r="C12" s="6" t="s">
        <v>1399</v>
      </c>
      <c r="D12" s="101"/>
    </row>
    <row r="13" spans="1:4" s="2" customFormat="1" x14ac:dyDescent="0.25">
      <c r="A13" s="717"/>
      <c r="B13" s="176" t="s">
        <v>1400</v>
      </c>
      <c r="C13" s="6" t="s">
        <v>1446</v>
      </c>
      <c r="D13" s="101"/>
    </row>
    <row r="14" spans="1:4" s="2" customFormat="1" ht="60" x14ac:dyDescent="0.25">
      <c r="A14" s="717"/>
      <c r="B14" s="176" t="s">
        <v>1402</v>
      </c>
      <c r="C14" s="6" t="s">
        <v>1451</v>
      </c>
      <c r="D14" s="101"/>
    </row>
    <row r="15" spans="1:4" s="2" customFormat="1" ht="30" x14ac:dyDescent="0.25">
      <c r="A15" s="178" t="s">
        <v>1395</v>
      </c>
      <c r="B15" s="10" t="s">
        <v>1404</v>
      </c>
      <c r="C15" s="6" t="s">
        <v>1064</v>
      </c>
      <c r="D15" s="101"/>
    </row>
    <row r="16" spans="1:4" s="2" customFormat="1" ht="30" x14ac:dyDescent="0.25">
      <c r="A16" s="178" t="s">
        <v>1395</v>
      </c>
      <c r="B16" s="10" t="s">
        <v>1405</v>
      </c>
      <c r="C16" s="179" t="str">
        <f>'13. FTIP SNS 1.1'!C17</f>
        <v>Sumatoria de adolescentes atendidos en Servicios Integrales de Salud, CPN o visitas domiciliarias en los territorios priorizados en el periodo t</v>
      </c>
      <c r="D16" s="101"/>
    </row>
    <row r="17" spans="1:4" s="2" customFormat="1" ht="30" x14ac:dyDescent="0.25">
      <c r="A17" s="178" t="s">
        <v>1395</v>
      </c>
      <c r="B17" s="10" t="s">
        <v>1406</v>
      </c>
      <c r="C17" s="101" t="str">
        <f>'13. FTIP SNS 1.1'!E27</f>
        <v>Registros de atención en centros de salud</v>
      </c>
      <c r="D17" s="101"/>
    </row>
    <row r="18" spans="1:4" s="2" customFormat="1" ht="30" x14ac:dyDescent="0.25">
      <c r="A18" s="178" t="s">
        <v>1395</v>
      </c>
      <c r="B18" s="10" t="s">
        <v>1407</v>
      </c>
      <c r="C18" s="101" t="str">
        <f>'13. FTIP SNS 1.1'!C23</f>
        <v>Trimestral</v>
      </c>
      <c r="D18" s="101"/>
    </row>
    <row r="19" spans="1:4" s="2" customFormat="1" ht="30" x14ac:dyDescent="0.25">
      <c r="A19" s="178" t="s">
        <v>1395</v>
      </c>
      <c r="B19" s="10" t="s">
        <v>1408</v>
      </c>
      <c r="C19" s="352" t="str">
        <f>'13. FTIP SNS 1.1'!C27</f>
        <v>No disponible</v>
      </c>
      <c r="D19" s="101"/>
    </row>
    <row r="20" spans="1:4" s="2" customFormat="1" ht="30" x14ac:dyDescent="0.25">
      <c r="A20" s="178" t="s">
        <v>1395</v>
      </c>
      <c r="B20" s="10" t="s">
        <v>1409</v>
      </c>
      <c r="C20" s="101" t="str">
        <f>'13. FTIP SNS 1.1'!D27</f>
        <v>No disponible</v>
      </c>
      <c r="D20" s="101"/>
    </row>
    <row r="21" spans="1:4" s="2" customFormat="1" ht="30" x14ac:dyDescent="0.25">
      <c r="A21" s="178" t="s">
        <v>1395</v>
      </c>
      <c r="B21" s="10" t="s">
        <v>1410</v>
      </c>
      <c r="C21" s="6" t="s">
        <v>1053</v>
      </c>
      <c r="D21" s="101"/>
    </row>
    <row r="22" spans="1:4" s="2" customFormat="1" ht="45" x14ac:dyDescent="0.25">
      <c r="A22" s="178" t="s">
        <v>1395</v>
      </c>
      <c r="B22" s="10" t="s">
        <v>1411</v>
      </c>
      <c r="C22" s="179" t="str">
        <f>'13. FTIP SNS 1.2'!C17</f>
        <v>(Número de adolescentes atendidos en Servicios Integrales de Salud, CPN o visitas domiciliarias en los territorios priorizados en el periodo t) / (Número de adolescentes estimado en los territorios priorizados en el periodo t) x 100</v>
      </c>
      <c r="D22" s="101"/>
    </row>
    <row r="23" spans="1:4" s="2" customFormat="1" ht="30" x14ac:dyDescent="0.25">
      <c r="A23" s="178" t="s">
        <v>1395</v>
      </c>
      <c r="B23" s="10" t="s">
        <v>1412</v>
      </c>
      <c r="C23" s="101" t="str">
        <f>'13. FTIP SNS 1.2'!E27</f>
        <v>Registros de atención en centros de salud</v>
      </c>
      <c r="D23" s="101"/>
    </row>
    <row r="24" spans="1:4" s="2" customFormat="1" ht="30" x14ac:dyDescent="0.25">
      <c r="A24" s="178" t="s">
        <v>1395</v>
      </c>
      <c r="B24" s="10" t="s">
        <v>1413</v>
      </c>
      <c r="C24" s="101" t="str">
        <f>'13. FTIP SNS 1.2'!C23</f>
        <v>Trimestral</v>
      </c>
      <c r="D24" s="101"/>
    </row>
    <row r="25" spans="1:4" s="2" customFormat="1" ht="30" x14ac:dyDescent="0.25">
      <c r="A25" s="178" t="s">
        <v>1395</v>
      </c>
      <c r="B25" s="10" t="s">
        <v>1414</v>
      </c>
      <c r="C25" s="352" t="str">
        <f>'13. FTIP SNS 1.2'!C27</f>
        <v>No disponible</v>
      </c>
      <c r="D25" s="101"/>
    </row>
    <row r="26" spans="1:4" s="2" customFormat="1" ht="30" x14ac:dyDescent="0.25">
      <c r="A26" s="178" t="s">
        <v>1395</v>
      </c>
      <c r="B26" s="10" t="s">
        <v>1415</v>
      </c>
      <c r="C26" s="101" t="str">
        <f>'13. FTIP SNS 1.2'!D27</f>
        <v>No disponible</v>
      </c>
      <c r="D26" s="101"/>
    </row>
    <row r="27" spans="1:4" s="2" customFormat="1" x14ac:dyDescent="0.25">
      <c r="A27" s="178" t="s">
        <v>1416</v>
      </c>
      <c r="B27" s="176" t="s">
        <v>29</v>
      </c>
      <c r="C27" s="101" t="s">
        <v>1452</v>
      </c>
      <c r="D27" s="101"/>
    </row>
    <row r="28" spans="1:4" s="2" customFormat="1" ht="30" x14ac:dyDescent="0.25">
      <c r="A28" s="178" t="s">
        <v>1417</v>
      </c>
      <c r="B28" s="176" t="s">
        <v>1418</v>
      </c>
      <c r="C28" s="101" t="s">
        <v>1453</v>
      </c>
      <c r="D28" s="101"/>
    </row>
    <row r="29" spans="1:4" s="2" customFormat="1" ht="150" x14ac:dyDescent="0.25">
      <c r="A29" s="178" t="s">
        <v>1420</v>
      </c>
      <c r="B29" s="176" t="s">
        <v>1421</v>
      </c>
      <c r="C29" s="101" t="s">
        <v>1454</v>
      </c>
      <c r="D29" s="101"/>
    </row>
    <row r="30" spans="1:4" s="2" customFormat="1" ht="180" x14ac:dyDescent="0.25">
      <c r="A30" s="178" t="s">
        <v>1420</v>
      </c>
      <c r="B30" s="176" t="s">
        <v>1423</v>
      </c>
      <c r="C30" s="101" t="str">
        <f>+'12. Prod'!Q37</f>
        <v>• Disponibilidad de personal de salud capacitado en atención diferenciada para adolescentes.
• Colaboración de las familias y comunidades, que facilite el acceso de los adolescentes a los servicios.
• Disponibilidad de insumos y recursos (materiales educativos, métodos anticonceptivos, medicamentos, etc.).
• Confidencialidad garantizada en la atención, lo que fomenta la confianza de los adolescentes en el sistema de salud.
• Participación de los adolescentes.
• Lugar físico y geográfico adecuado.
• Coordinación intersectorial sostenida, estabilidad institucional y normativa, apoyo político, financiamiento y sostenibilidad.</v>
      </c>
      <c r="D30" s="101"/>
    </row>
  </sheetData>
  <mergeCells count="7">
    <mergeCell ref="A12:A14"/>
    <mergeCell ref="A1:D1"/>
    <mergeCell ref="B2:D2"/>
    <mergeCell ref="B4:D4"/>
    <mergeCell ref="B5:D5"/>
    <mergeCell ref="B6:D6"/>
    <mergeCell ref="B7:D7"/>
  </mergeCells>
  <pageMargins left="0.7" right="0.7" top="0.75" bottom="0.75" header="0.3" footer="0.3"/>
  <legacyDrawing r:id="rId1"/>
  <extLst>
    <ext xmlns:x14="http://schemas.microsoft.com/office/spreadsheetml/2009/9/main" uri="{CCE6A557-97BC-4b89-ADB6-D9C93CAAB3DF}">
      <x14:dataValidations xmlns:xm="http://schemas.microsoft.com/office/excel/2006/main" count="6">
        <x14:dataValidation type="list" allowBlank="1" showInputMessage="1" showErrorMessage="1" xr:uid="{0D3E265A-57D9-4DA3-A7C6-D800665D2EB9}">
          <x14:formula1>
            <xm:f>'Conf.'!$I$2:$I$1048576</xm:f>
          </x14:formula1>
          <xm:sqref>B4</xm:sqref>
        </x14:dataValidation>
        <x14:dataValidation type="list" allowBlank="1" showInputMessage="1" showErrorMessage="1" xr:uid="{9496A9CC-FF91-468A-9489-56FF28898BBB}">
          <x14:formula1>
            <xm:f>'Conf.'!$AO$2:$AO$1048576</xm:f>
          </x14:formula1>
          <xm:sqref>C12</xm:sqref>
        </x14:dataValidation>
        <x14:dataValidation type="list" allowBlank="1" showInputMessage="1" showErrorMessage="1" xr:uid="{FEAF344A-1899-459B-96AE-4E3DE9B6694B}">
          <x14:formula1>
            <xm:f>'Conf.'!$AP$2:$AP$1048576</xm:f>
          </x14:formula1>
          <xm:sqref>C13</xm:sqref>
        </x14:dataValidation>
        <x14:dataValidation type="list" allowBlank="1" showInputMessage="1" showErrorMessage="1" xr:uid="{64A8E2EC-2889-4651-B8C9-9978EEFDC20D}">
          <x14:formula1>
            <xm:f>'Conf.'!$AR$2:$AR$1048576</xm:f>
          </x14:formula1>
          <xm:sqref>C14</xm:sqref>
        </x14:dataValidation>
        <x14:dataValidation type="list" allowBlank="1" showInputMessage="1" showErrorMessage="1" xr:uid="{F18FED8A-DB7C-4501-B093-F1946E4FC217}">
          <x14:formula1>
            <xm:f>'12. Prod'!$E$5:$E$40</xm:f>
          </x14:formula1>
          <xm:sqref>C21 C15</xm:sqref>
        </x14:dataValidation>
        <x14:dataValidation type="list" allowBlank="1" showInputMessage="1" showErrorMessage="1" xr:uid="{96FCB2D9-E257-46D8-976F-4787F6E27E92}">
          <x14:formula1>
            <xm:f>'12. Prod'!$D$5:$D$1048576</xm:f>
          </x14:formula1>
          <xm:sqref>C10</xm:sqref>
        </x14:dataValidation>
      </x14:dataValidations>
    </ext>
  </extLs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1E97A-EAB6-43EF-9FD9-C9EF593390FE}">
  <sheetPr>
    <tabColor rgb="FF00B050"/>
  </sheetPr>
  <dimension ref="A1:T1272"/>
  <sheetViews>
    <sheetView showGridLines="0" topLeftCell="A3" zoomScale="70" zoomScaleNormal="70" workbookViewId="0">
      <pane ySplit="12" topLeftCell="A1049" activePane="bottomLeft" state="frozen"/>
      <selection activeCell="A3" sqref="A3"/>
      <selection pane="bottomLeft" activeCell="A15" sqref="A15"/>
    </sheetView>
  </sheetViews>
  <sheetFormatPr baseColWidth="10" defaultColWidth="11.42578125" defaultRowHeight="15" x14ac:dyDescent="0.25"/>
  <cols>
    <col min="1" max="4" width="22.42578125" style="2" customWidth="1"/>
    <col min="5" max="5" width="31.28515625" style="2" customWidth="1"/>
    <col min="6" max="6" width="31" style="2" customWidth="1"/>
    <col min="7" max="7" width="16.140625" style="2" customWidth="1"/>
    <col min="8" max="8" width="22.28515625" style="2" customWidth="1"/>
    <col min="9" max="9" width="19.28515625" style="2" customWidth="1"/>
    <col min="10" max="10" width="21" style="2" customWidth="1"/>
    <col min="11" max="11" width="19.140625" style="2" customWidth="1"/>
    <col min="12" max="13" width="16.42578125" style="2" customWidth="1"/>
    <col min="14" max="15" width="16.42578125" style="210" customWidth="1"/>
    <col min="16" max="17" width="38.7109375" style="2" customWidth="1"/>
    <col min="18" max="19" width="11.42578125" style="24"/>
    <col min="20" max="16384" width="11.42578125" style="2"/>
  </cols>
  <sheetData>
    <row r="1" spans="1:19" ht="18.75" x14ac:dyDescent="0.25">
      <c r="A1" s="518" t="s">
        <v>1455</v>
      </c>
      <c r="B1" s="518"/>
      <c r="C1" s="518"/>
      <c r="D1" s="518"/>
      <c r="E1" s="518"/>
      <c r="F1" s="518"/>
      <c r="G1" s="723"/>
      <c r="H1" s="723"/>
      <c r="I1" s="723"/>
      <c r="J1" s="723"/>
      <c r="K1" s="723"/>
      <c r="L1" s="723"/>
      <c r="M1" s="723"/>
      <c r="N1" s="723"/>
      <c r="O1" s="723"/>
      <c r="P1" s="518"/>
      <c r="Q1" s="518"/>
    </row>
    <row r="2" spans="1:19" ht="125.25" customHeight="1" x14ac:dyDescent="0.25">
      <c r="A2" s="9" t="s">
        <v>184</v>
      </c>
      <c r="B2" s="525" t="s">
        <v>1456</v>
      </c>
      <c r="C2" s="525"/>
      <c r="D2" s="525"/>
      <c r="E2" s="525"/>
      <c r="F2" s="525"/>
      <c r="G2" s="535"/>
      <c r="H2" s="535"/>
      <c r="I2" s="535"/>
      <c r="J2" s="535"/>
      <c r="K2" s="535"/>
      <c r="L2" s="535"/>
      <c r="M2" s="535"/>
      <c r="N2" s="535"/>
      <c r="O2" s="535"/>
      <c r="P2" s="525"/>
      <c r="Q2" s="525"/>
    </row>
    <row r="4" spans="1:19" x14ac:dyDescent="0.25">
      <c r="A4" s="46" t="s">
        <v>1313</v>
      </c>
      <c r="B4" s="724" t="s">
        <v>1314</v>
      </c>
      <c r="C4" s="725"/>
      <c r="D4" s="726"/>
      <c r="F4" s="727" t="s">
        <v>1457</v>
      </c>
      <c r="G4" s="728"/>
      <c r="H4" s="729" t="s">
        <v>1220</v>
      </c>
      <c r="I4" s="729"/>
      <c r="J4" s="729"/>
      <c r="K4" s="729"/>
    </row>
    <row r="5" spans="1:19" x14ac:dyDescent="0.25">
      <c r="A5" s="46" t="s">
        <v>1315</v>
      </c>
      <c r="B5" s="718" t="str">
        <f>IFERROR(VLOOKUP($B$4,'Conf.'!$I:$R,8,0),"")</f>
        <v>5151 -  CONSEJO NACIONAL PARA LA NIÑEZ Y LA ADOLESCENCIA</v>
      </c>
      <c r="C5" s="719"/>
      <c r="D5" s="720"/>
      <c r="F5" s="721" t="s">
        <v>1458</v>
      </c>
      <c r="G5" s="722"/>
      <c r="H5" s="46">
        <v>2026</v>
      </c>
      <c r="I5" s="46">
        <v>2027</v>
      </c>
      <c r="J5" s="46">
        <v>2028</v>
      </c>
      <c r="K5" s="46">
        <v>2029</v>
      </c>
    </row>
    <row r="6" spans="1:19" x14ac:dyDescent="0.25">
      <c r="A6" s="46" t="s">
        <v>1316</v>
      </c>
      <c r="B6" s="718" t="str">
        <f>IFERROR(VLOOKUP($B$4,'Conf.'!$I:$R,9,0),"")</f>
        <v>01 -  CONSEJO NACIONAL PARA LA NIÑEZ Y LA ADOLESCENCIA</v>
      </c>
      <c r="C6" s="719"/>
      <c r="D6" s="720"/>
      <c r="F6" s="731" t="s">
        <v>1459</v>
      </c>
      <c r="G6" s="732"/>
      <c r="H6" s="735">
        <f>+SUMIFS($O$15:$O$1048576,$J$15:$J$1048576,H$5,$A$15:$A$1048576,$B$4,$B$15:$B$1048576,$H$4)</f>
        <v>189504047.15999988</v>
      </c>
      <c r="I6" s="735">
        <f>+SUMIFS($O$15:$O$1048576,$J$15:$J$1048576,I$5,$A$15:$A$1048576,$B$4,$B$15:$B$1048576,$H$4)</f>
        <v>204643652.23055995</v>
      </c>
      <c r="J6" s="735">
        <f>+SUMIFS($O$15:$O$1048576,$J$15:$J$1048576,J$5,$A$15:$A$1048576,$B$4,$B$15:$B$1048576,$H$4)</f>
        <v>217761074.41868404</v>
      </c>
      <c r="K6" s="735">
        <f>+SUMIFS($O$15:$O$1048576,$J$15:$J$1048576,K$5,$A$15:$A$1048576,$B$4,$B$15:$B$1048576,$H$4)</f>
        <v>231719588.92049626</v>
      </c>
      <c r="O6" s="211"/>
    </row>
    <row r="7" spans="1:19" x14ac:dyDescent="0.25">
      <c r="A7" s="46" t="s">
        <v>543</v>
      </c>
      <c r="B7" s="718" t="str">
        <f>IFERROR(VLOOKUP($B$4,'Conf.'!$I:$R,10,0),"")</f>
        <v>0001 -  CONSEJO NACIONAL PARA LA NIÑEZ Y LA ADOLESCENCIA</v>
      </c>
      <c r="C7" s="719"/>
      <c r="D7" s="720"/>
      <c r="F7" s="733"/>
      <c r="G7" s="734"/>
      <c r="H7" s="736"/>
      <c r="I7" s="736"/>
      <c r="J7" s="736"/>
      <c r="K7" s="736"/>
    </row>
    <row r="8" spans="1:19" x14ac:dyDescent="0.25">
      <c r="B8" s="30"/>
      <c r="C8" s="30"/>
      <c r="D8" s="30"/>
      <c r="O8" s="211"/>
    </row>
    <row r="9" spans="1:19" x14ac:dyDescent="0.25">
      <c r="B9" s="30"/>
      <c r="C9" s="30"/>
      <c r="D9" s="30"/>
      <c r="F9" s="730" t="s">
        <v>1460</v>
      </c>
      <c r="G9" s="730"/>
      <c r="H9" s="730"/>
      <c r="I9" s="730"/>
      <c r="J9" s="730"/>
      <c r="K9" s="730"/>
    </row>
    <row r="10" spans="1:19" x14ac:dyDescent="0.25">
      <c r="B10" s="30"/>
      <c r="C10" s="30"/>
      <c r="D10" s="30"/>
      <c r="F10" s="721" t="s">
        <v>1458</v>
      </c>
      <c r="G10" s="722"/>
      <c r="H10" s="3">
        <f>+H5</f>
        <v>2026</v>
      </c>
      <c r="I10" s="3">
        <f>+I5</f>
        <v>2027</v>
      </c>
      <c r="J10" s="3">
        <f>+J5</f>
        <v>2028</v>
      </c>
      <c r="K10" s="3">
        <f>+K5</f>
        <v>2029</v>
      </c>
      <c r="O10" s="211"/>
    </row>
    <row r="11" spans="1:19" x14ac:dyDescent="0.25">
      <c r="F11" s="730" t="s">
        <v>1461</v>
      </c>
      <c r="G11" s="730"/>
      <c r="H11" s="201">
        <v>67.260000000000005</v>
      </c>
      <c r="I11" s="202">
        <v>69.95</v>
      </c>
      <c r="J11" s="202">
        <v>72.739999999999995</v>
      </c>
      <c r="K11" s="202">
        <v>75.650000000000006</v>
      </c>
      <c r="N11" s="283"/>
      <c r="O11" s="211"/>
    </row>
    <row r="12" spans="1:19" x14ac:dyDescent="0.25">
      <c r="F12" s="730" t="s">
        <v>1462</v>
      </c>
      <c r="G12" s="730"/>
      <c r="H12" s="201">
        <f>69.5801*1.055</f>
        <v>73.407005499999997</v>
      </c>
      <c r="I12" s="202">
        <f>+H12*1.04</f>
        <v>76.343285719999997</v>
      </c>
      <c r="J12" s="202">
        <f>+I12*1.04</f>
        <v>79.397017148800003</v>
      </c>
      <c r="K12" s="202">
        <f>+J12*1.04</f>
        <v>82.572897834752013</v>
      </c>
      <c r="O12" s="211"/>
    </row>
    <row r="13" spans="1:19" x14ac:dyDescent="0.25">
      <c r="O13" s="211"/>
    </row>
    <row r="14" spans="1:19" s="12" customFormat="1" ht="30" x14ac:dyDescent="0.25">
      <c r="A14" s="50" t="s">
        <v>1463</v>
      </c>
      <c r="B14" s="50" t="s">
        <v>1317</v>
      </c>
      <c r="C14" s="50" t="s">
        <v>895</v>
      </c>
      <c r="D14" s="50" t="s">
        <v>1318</v>
      </c>
      <c r="E14" s="50" t="s">
        <v>1319</v>
      </c>
      <c r="F14" s="50" t="s">
        <v>1464</v>
      </c>
      <c r="G14" s="50" t="s">
        <v>1465</v>
      </c>
      <c r="H14" s="50" t="s">
        <v>1466</v>
      </c>
      <c r="I14" s="421" t="s">
        <v>1467</v>
      </c>
      <c r="J14" s="50" t="s">
        <v>1468</v>
      </c>
      <c r="K14" s="50" t="s">
        <v>1469</v>
      </c>
      <c r="L14" s="50" t="s">
        <v>1470</v>
      </c>
      <c r="M14" s="421" t="s">
        <v>1471</v>
      </c>
      <c r="N14" s="50" t="s">
        <v>1472</v>
      </c>
      <c r="O14" s="421" t="s">
        <v>1473</v>
      </c>
      <c r="P14" s="50" t="s">
        <v>670</v>
      </c>
      <c r="Q14" s="50" t="s">
        <v>4</v>
      </c>
      <c r="R14" s="29"/>
      <c r="S14" s="29"/>
    </row>
    <row r="15" spans="1:19" x14ac:dyDescent="0.25">
      <c r="A15" s="432" t="s">
        <v>1314</v>
      </c>
      <c r="B15" s="452" t="s">
        <v>1220</v>
      </c>
      <c r="C15" s="452" t="s">
        <v>1474</v>
      </c>
      <c r="D15" s="452" t="s">
        <v>1475</v>
      </c>
      <c r="E15" s="452" t="s">
        <v>1476</v>
      </c>
      <c r="F15" s="1" t="s">
        <v>1477</v>
      </c>
      <c r="G15" s="263" t="s">
        <v>1478</v>
      </c>
      <c r="H15" s="432" t="s">
        <v>1479</v>
      </c>
      <c r="I15" s="432" t="str">
        <f t="shared" ref="I15:I80" si="0">IF($H15="","Sin CCP",LEFT($H15,3))</f>
        <v>2.1</v>
      </c>
      <c r="J15" s="432">
        <v>2026</v>
      </c>
      <c r="K15" s="263">
        <v>2</v>
      </c>
      <c r="L15" s="263">
        <v>12</v>
      </c>
      <c r="M15" s="453">
        <f t="shared" ref="M15:M78" si="1">K15*L15</f>
        <v>24</v>
      </c>
      <c r="N15" s="284">
        <v>35000</v>
      </c>
      <c r="O15" s="454">
        <f t="shared" ref="O15:O78" si="2">+M15*N15</f>
        <v>840000</v>
      </c>
      <c r="P15" s="74"/>
      <c r="Q15" s="74"/>
      <c r="S15" s="262"/>
    </row>
    <row r="16" spans="1:19" x14ac:dyDescent="0.25">
      <c r="A16" s="432" t="s">
        <v>1314</v>
      </c>
      <c r="B16" s="452" t="s">
        <v>1220</v>
      </c>
      <c r="C16" s="452" t="s">
        <v>1474</v>
      </c>
      <c r="D16" s="452" t="s">
        <v>1475</v>
      </c>
      <c r="E16" s="452" t="s">
        <v>1476</v>
      </c>
      <c r="F16" s="1" t="s">
        <v>1480</v>
      </c>
      <c r="G16" s="263" t="s">
        <v>1478</v>
      </c>
      <c r="H16" s="432" t="s">
        <v>1479</v>
      </c>
      <c r="I16" s="432" t="str">
        <f t="shared" si="0"/>
        <v>2.1</v>
      </c>
      <c r="J16" s="432">
        <v>2026</v>
      </c>
      <c r="K16" s="264">
        <v>1</v>
      </c>
      <c r="L16" s="263">
        <v>12</v>
      </c>
      <c r="M16" s="453">
        <f t="shared" si="1"/>
        <v>12</v>
      </c>
      <c r="N16" s="285">
        <v>145000</v>
      </c>
      <c r="O16" s="454">
        <f t="shared" si="2"/>
        <v>1740000</v>
      </c>
      <c r="P16" s="74"/>
      <c r="Q16" s="74"/>
      <c r="S16" s="262"/>
    </row>
    <row r="17" spans="1:20" x14ac:dyDescent="0.25">
      <c r="A17" s="432" t="s">
        <v>1314</v>
      </c>
      <c r="B17" s="452" t="s">
        <v>1220</v>
      </c>
      <c r="C17" s="452" t="s">
        <v>1474</v>
      </c>
      <c r="D17" s="452" t="s">
        <v>1475</v>
      </c>
      <c r="E17" s="452" t="s">
        <v>1476</v>
      </c>
      <c r="F17" s="1" t="s">
        <v>1481</v>
      </c>
      <c r="G17" s="263" t="s">
        <v>1478</v>
      </c>
      <c r="H17" s="432" t="s">
        <v>1479</v>
      </c>
      <c r="I17" s="432" t="str">
        <f t="shared" si="0"/>
        <v>2.1</v>
      </c>
      <c r="J17" s="432">
        <v>2026</v>
      </c>
      <c r="K17" s="264">
        <v>3</v>
      </c>
      <c r="L17" s="263">
        <v>12</v>
      </c>
      <c r="M17" s="453">
        <f t="shared" si="1"/>
        <v>36</v>
      </c>
      <c r="N17" s="285">
        <v>75000</v>
      </c>
      <c r="O17" s="454">
        <f t="shared" si="2"/>
        <v>2700000</v>
      </c>
      <c r="P17" s="74"/>
      <c r="Q17" s="74"/>
      <c r="S17" s="262"/>
    </row>
    <row r="18" spans="1:20" x14ac:dyDescent="0.25">
      <c r="A18" s="432" t="s">
        <v>1314</v>
      </c>
      <c r="B18" s="452" t="s">
        <v>1220</v>
      </c>
      <c r="C18" s="452" t="s">
        <v>1474</v>
      </c>
      <c r="D18" s="452" t="s">
        <v>1475</v>
      </c>
      <c r="E18" s="452" t="s">
        <v>1476</v>
      </c>
      <c r="F18" s="1" t="s">
        <v>1481</v>
      </c>
      <c r="G18" s="263" t="s">
        <v>1478</v>
      </c>
      <c r="H18" s="432" t="s">
        <v>1479</v>
      </c>
      <c r="I18" s="432" t="str">
        <f t="shared" si="0"/>
        <v>2.1</v>
      </c>
      <c r="J18" s="432">
        <v>2026</v>
      </c>
      <c r="K18" s="264">
        <v>1</v>
      </c>
      <c r="L18" s="263">
        <v>12</v>
      </c>
      <c r="M18" s="453">
        <f t="shared" si="1"/>
        <v>12</v>
      </c>
      <c r="N18" s="285">
        <v>90000</v>
      </c>
      <c r="O18" s="454">
        <f t="shared" si="2"/>
        <v>1080000</v>
      </c>
      <c r="P18" s="74"/>
      <c r="Q18" s="74"/>
    </row>
    <row r="19" spans="1:20" x14ac:dyDescent="0.25">
      <c r="A19" s="432" t="s">
        <v>1314</v>
      </c>
      <c r="B19" s="452" t="s">
        <v>1220</v>
      </c>
      <c r="C19" s="452" t="s">
        <v>1474</v>
      </c>
      <c r="D19" s="452" t="s">
        <v>1475</v>
      </c>
      <c r="E19" s="452" t="s">
        <v>1476</v>
      </c>
      <c r="F19" s="1" t="s">
        <v>1482</v>
      </c>
      <c r="G19" s="263" t="s">
        <v>1478</v>
      </c>
      <c r="H19" s="432" t="s">
        <v>1479</v>
      </c>
      <c r="I19" s="432" t="str">
        <f t="shared" si="0"/>
        <v>2.1</v>
      </c>
      <c r="J19" s="432">
        <v>2026</v>
      </c>
      <c r="K19" s="264">
        <v>36</v>
      </c>
      <c r="L19" s="263">
        <v>12</v>
      </c>
      <c r="M19" s="453">
        <f t="shared" si="1"/>
        <v>432</v>
      </c>
      <c r="N19" s="285">
        <v>43500</v>
      </c>
      <c r="O19" s="454">
        <f t="shared" si="2"/>
        <v>18792000</v>
      </c>
      <c r="P19" s="74"/>
      <c r="Q19" s="74"/>
    </row>
    <row r="20" spans="1:20" x14ac:dyDescent="0.25">
      <c r="A20" s="432" t="s">
        <v>1314</v>
      </c>
      <c r="B20" s="452" t="s">
        <v>1220</v>
      </c>
      <c r="C20" s="452" t="s">
        <v>1474</v>
      </c>
      <c r="D20" s="452" t="s">
        <v>1475</v>
      </c>
      <c r="E20" s="452" t="s">
        <v>1476</v>
      </c>
      <c r="F20" s="1" t="s">
        <v>1483</v>
      </c>
      <c r="G20" s="263" t="s">
        <v>1478</v>
      </c>
      <c r="H20" s="432" t="s">
        <v>1479</v>
      </c>
      <c r="I20" s="432" t="str">
        <f t="shared" si="0"/>
        <v>2.1</v>
      </c>
      <c r="J20" s="432">
        <v>2026</v>
      </c>
      <c r="K20" s="264">
        <v>36</v>
      </c>
      <c r="L20" s="263">
        <v>12</v>
      </c>
      <c r="M20" s="453">
        <f t="shared" si="1"/>
        <v>432</v>
      </c>
      <c r="N20" s="285">
        <v>43500</v>
      </c>
      <c r="O20" s="454">
        <f t="shared" si="2"/>
        <v>18792000</v>
      </c>
      <c r="P20" s="455" t="s">
        <v>1484</v>
      </c>
      <c r="Q20" s="74"/>
    </row>
    <row r="21" spans="1:20" x14ac:dyDescent="0.25">
      <c r="A21" s="432" t="s">
        <v>1314</v>
      </c>
      <c r="B21" s="452" t="s">
        <v>1220</v>
      </c>
      <c r="C21" s="452" t="s">
        <v>1474</v>
      </c>
      <c r="D21" s="452" t="s">
        <v>1475</v>
      </c>
      <c r="E21" s="452" t="s">
        <v>1476</v>
      </c>
      <c r="F21" s="1" t="s">
        <v>1485</v>
      </c>
      <c r="G21" s="263" t="s">
        <v>1478</v>
      </c>
      <c r="H21" s="432" t="s">
        <v>1486</v>
      </c>
      <c r="I21" s="432" t="str">
        <f t="shared" si="0"/>
        <v>2.1</v>
      </c>
      <c r="J21" s="432">
        <v>2026</v>
      </c>
      <c r="K21" s="264">
        <v>1</v>
      </c>
      <c r="L21" s="264">
        <v>1</v>
      </c>
      <c r="M21" s="453">
        <f t="shared" si="1"/>
        <v>1</v>
      </c>
      <c r="N21" s="434">
        <f>+SUMPRODUCT(N15:N20,K15:K20)</f>
        <v>3662000</v>
      </c>
      <c r="O21" s="454">
        <f t="shared" si="2"/>
        <v>3662000</v>
      </c>
      <c r="P21" s="455"/>
      <c r="Q21" s="74"/>
    </row>
    <row r="22" spans="1:20" x14ac:dyDescent="0.25">
      <c r="A22" s="432" t="s">
        <v>1314</v>
      </c>
      <c r="B22" s="452" t="s">
        <v>1220</v>
      </c>
      <c r="C22" s="452" t="s">
        <v>1474</v>
      </c>
      <c r="D22" s="452" t="s">
        <v>1475</v>
      </c>
      <c r="E22" s="452" t="s">
        <v>1476</v>
      </c>
      <c r="F22" s="1" t="s">
        <v>1487</v>
      </c>
      <c r="G22" s="263" t="s">
        <v>1478</v>
      </c>
      <c r="H22" s="432" t="s">
        <v>1488</v>
      </c>
      <c r="I22" s="432" t="str">
        <f t="shared" si="0"/>
        <v>2.1</v>
      </c>
      <c r="J22" s="432">
        <v>2026</v>
      </c>
      <c r="K22" s="264">
        <v>1</v>
      </c>
      <c r="L22" s="264">
        <v>12</v>
      </c>
      <c r="M22" s="453">
        <f t="shared" si="1"/>
        <v>12</v>
      </c>
      <c r="N22" s="434">
        <f>+SUMPRODUCT(N15:N20,K15:K20)*0.0709</f>
        <v>259635.80000000002</v>
      </c>
      <c r="O22" s="454">
        <f t="shared" si="2"/>
        <v>3115629.6</v>
      </c>
      <c r="P22" s="455"/>
      <c r="Q22" s="74"/>
    </row>
    <row r="23" spans="1:20" x14ac:dyDescent="0.25">
      <c r="A23" s="432" t="s">
        <v>1314</v>
      </c>
      <c r="B23" s="452" t="s">
        <v>1220</v>
      </c>
      <c r="C23" s="452" t="s">
        <v>1474</v>
      </c>
      <c r="D23" s="452" t="s">
        <v>1475</v>
      </c>
      <c r="E23" s="452" t="s">
        <v>1476</v>
      </c>
      <c r="F23" s="1" t="s">
        <v>1489</v>
      </c>
      <c r="G23" s="263" t="s">
        <v>1478</v>
      </c>
      <c r="H23" s="432" t="s">
        <v>1490</v>
      </c>
      <c r="I23" s="432" t="str">
        <f t="shared" si="0"/>
        <v>2.1</v>
      </c>
      <c r="J23" s="432">
        <v>2026</v>
      </c>
      <c r="K23" s="264">
        <v>1</v>
      </c>
      <c r="L23" s="264">
        <v>12</v>
      </c>
      <c r="M23" s="453">
        <f t="shared" si="1"/>
        <v>12</v>
      </c>
      <c r="N23" s="434">
        <f>+SUMPRODUCT(N15:N20,K15:K20)*0.071</f>
        <v>260001.99999999997</v>
      </c>
      <c r="O23" s="454">
        <f t="shared" si="2"/>
        <v>3120023.9999999995</v>
      </c>
      <c r="P23" s="455"/>
      <c r="Q23" s="74"/>
    </row>
    <row r="24" spans="1:20" x14ac:dyDescent="0.25">
      <c r="A24" s="432" t="s">
        <v>1314</v>
      </c>
      <c r="B24" s="452" t="s">
        <v>1220</v>
      </c>
      <c r="C24" s="452" t="s">
        <v>1474</v>
      </c>
      <c r="D24" s="452" t="s">
        <v>1475</v>
      </c>
      <c r="E24" s="452" t="s">
        <v>1476</v>
      </c>
      <c r="F24" s="1" t="s">
        <v>1491</v>
      </c>
      <c r="G24" s="263" t="s">
        <v>1478</v>
      </c>
      <c r="H24" s="432" t="s">
        <v>1492</v>
      </c>
      <c r="I24" s="432" t="str">
        <f t="shared" si="0"/>
        <v>2.1</v>
      </c>
      <c r="J24" s="432">
        <v>2026</v>
      </c>
      <c r="K24" s="264">
        <v>1</v>
      </c>
      <c r="L24" s="264">
        <v>12</v>
      </c>
      <c r="M24" s="453">
        <f t="shared" si="1"/>
        <v>12</v>
      </c>
      <c r="N24" s="434">
        <f>+SUMPRODUCT(N15:N20,K15:K20)*0.012</f>
        <v>43944</v>
      </c>
      <c r="O24" s="454">
        <f t="shared" si="2"/>
        <v>527328</v>
      </c>
      <c r="P24" s="74"/>
      <c r="Q24" s="74"/>
    </row>
    <row r="25" spans="1:20" x14ac:dyDescent="0.25">
      <c r="A25" s="432" t="s">
        <v>1314</v>
      </c>
      <c r="B25" s="452" t="s">
        <v>1220</v>
      </c>
      <c r="C25" s="452" t="s">
        <v>1474</v>
      </c>
      <c r="D25" s="452" t="s">
        <v>1475</v>
      </c>
      <c r="E25" s="452" t="s">
        <v>1476</v>
      </c>
      <c r="F25" s="1" t="s">
        <v>1493</v>
      </c>
      <c r="G25" s="264" t="s">
        <v>1494</v>
      </c>
      <c r="H25" s="432" t="s">
        <v>1495</v>
      </c>
      <c r="I25" s="432" t="str">
        <f t="shared" si="0"/>
        <v>2.6</v>
      </c>
      <c r="J25" s="432">
        <v>2026</v>
      </c>
      <c r="K25" s="264">
        <v>1</v>
      </c>
      <c r="L25" s="264">
        <v>1</v>
      </c>
      <c r="M25" s="453">
        <f t="shared" si="1"/>
        <v>1</v>
      </c>
      <c r="N25" s="285">
        <v>40000</v>
      </c>
      <c r="O25" s="454">
        <f t="shared" si="2"/>
        <v>40000</v>
      </c>
      <c r="P25" s="74"/>
      <c r="Q25" s="74"/>
      <c r="T25" s="61"/>
    </row>
    <row r="26" spans="1:20" x14ac:dyDescent="0.25">
      <c r="A26" s="432" t="s">
        <v>1314</v>
      </c>
      <c r="B26" s="452" t="s">
        <v>1220</v>
      </c>
      <c r="C26" s="452" t="s">
        <v>1474</v>
      </c>
      <c r="D26" s="452" t="s">
        <v>1475</v>
      </c>
      <c r="E26" s="452" t="s">
        <v>1476</v>
      </c>
      <c r="F26" s="1" t="s">
        <v>1496</v>
      </c>
      <c r="G26" s="264" t="s">
        <v>1494</v>
      </c>
      <c r="H26" s="432" t="s">
        <v>1495</v>
      </c>
      <c r="I26" s="432" t="str">
        <f t="shared" si="0"/>
        <v>2.6</v>
      </c>
      <c r="J26" s="432">
        <v>2026</v>
      </c>
      <c r="K26" s="264">
        <v>4</v>
      </c>
      <c r="L26" s="264">
        <v>1</v>
      </c>
      <c r="M26" s="453">
        <f t="shared" si="1"/>
        <v>4</v>
      </c>
      <c r="N26" s="285">
        <v>70000</v>
      </c>
      <c r="O26" s="454">
        <f t="shared" si="2"/>
        <v>280000</v>
      </c>
      <c r="P26" s="74"/>
      <c r="Q26" s="74"/>
    </row>
    <row r="27" spans="1:20" x14ac:dyDescent="0.25">
      <c r="A27" s="432" t="s">
        <v>1314</v>
      </c>
      <c r="B27" s="452" t="s">
        <v>1220</v>
      </c>
      <c r="C27" s="452" t="s">
        <v>1474</v>
      </c>
      <c r="D27" s="452" t="s">
        <v>1475</v>
      </c>
      <c r="E27" s="452" t="s">
        <v>1476</v>
      </c>
      <c r="F27" s="1" t="s">
        <v>1497</v>
      </c>
      <c r="G27" s="264" t="s">
        <v>1494</v>
      </c>
      <c r="H27" s="432" t="s">
        <v>1498</v>
      </c>
      <c r="I27" s="432" t="str">
        <f t="shared" si="0"/>
        <v>2.3</v>
      </c>
      <c r="J27" s="432">
        <v>2026</v>
      </c>
      <c r="K27" s="264">
        <v>5</v>
      </c>
      <c r="L27" s="264">
        <v>4</v>
      </c>
      <c r="M27" s="453">
        <f t="shared" si="1"/>
        <v>20</v>
      </c>
      <c r="N27" s="285">
        <v>351</v>
      </c>
      <c r="O27" s="454">
        <f t="shared" si="2"/>
        <v>7020</v>
      </c>
      <c r="P27" s="74"/>
      <c r="Q27" s="74"/>
    </row>
    <row r="28" spans="1:20" x14ac:dyDescent="0.25">
      <c r="A28" s="432" t="s">
        <v>1314</v>
      </c>
      <c r="B28" s="452" t="s">
        <v>1220</v>
      </c>
      <c r="C28" s="452" t="s">
        <v>1474</v>
      </c>
      <c r="D28" s="452" t="s">
        <v>1475</v>
      </c>
      <c r="E28" s="452" t="s">
        <v>1476</v>
      </c>
      <c r="F28" s="1" t="s">
        <v>1499</v>
      </c>
      <c r="G28" s="264" t="s">
        <v>1494</v>
      </c>
      <c r="H28" s="432" t="s">
        <v>1498</v>
      </c>
      <c r="I28" s="432" t="str">
        <f t="shared" si="0"/>
        <v>2.3</v>
      </c>
      <c r="J28" s="432">
        <v>2026</v>
      </c>
      <c r="K28" s="264">
        <v>3</v>
      </c>
      <c r="L28" s="264">
        <v>4</v>
      </c>
      <c r="M28" s="453">
        <f t="shared" si="1"/>
        <v>12</v>
      </c>
      <c r="N28" s="285">
        <v>150.80000000000001</v>
      </c>
      <c r="O28" s="454">
        <f t="shared" si="2"/>
        <v>1809.6000000000001</v>
      </c>
      <c r="P28" s="74"/>
      <c r="Q28" s="74"/>
    </row>
    <row r="29" spans="1:20" ht="45" x14ac:dyDescent="0.25">
      <c r="A29" s="432" t="s">
        <v>1314</v>
      </c>
      <c r="B29" s="452" t="s">
        <v>1220</v>
      </c>
      <c r="C29" s="452" t="s">
        <v>1474</v>
      </c>
      <c r="D29" s="452" t="s">
        <v>1475</v>
      </c>
      <c r="E29" s="452" t="s">
        <v>1476</v>
      </c>
      <c r="F29" s="1" t="s">
        <v>1500</v>
      </c>
      <c r="G29" s="264" t="s">
        <v>1494</v>
      </c>
      <c r="H29" s="432" t="s">
        <v>1498</v>
      </c>
      <c r="I29" s="432" t="str">
        <f t="shared" si="0"/>
        <v>2.3</v>
      </c>
      <c r="J29" s="432">
        <v>2026</v>
      </c>
      <c r="K29" s="265">
        <v>1000</v>
      </c>
      <c r="L29" s="264">
        <v>1</v>
      </c>
      <c r="M29" s="453">
        <f t="shared" si="1"/>
        <v>1000</v>
      </c>
      <c r="N29" s="285">
        <v>41.6</v>
      </c>
      <c r="O29" s="454">
        <f t="shared" si="2"/>
        <v>41600</v>
      </c>
      <c r="P29" s="74"/>
      <c r="Q29" s="74"/>
    </row>
    <row r="30" spans="1:20" x14ac:dyDescent="0.25">
      <c r="A30" s="432" t="s">
        <v>1314</v>
      </c>
      <c r="B30" s="452" t="s">
        <v>1220</v>
      </c>
      <c r="C30" s="452" t="s">
        <v>1474</v>
      </c>
      <c r="D30" s="452" t="s">
        <v>1475</v>
      </c>
      <c r="E30" s="452" t="s">
        <v>1476</v>
      </c>
      <c r="F30" s="1" t="s">
        <v>1501</v>
      </c>
      <c r="G30" s="264" t="s">
        <v>1494</v>
      </c>
      <c r="H30" s="432" t="s">
        <v>1498</v>
      </c>
      <c r="I30" s="432" t="str">
        <f t="shared" si="0"/>
        <v>2.3</v>
      </c>
      <c r="J30" s="432">
        <v>2026</v>
      </c>
      <c r="K30" s="264">
        <v>5</v>
      </c>
      <c r="L30" s="264">
        <v>4</v>
      </c>
      <c r="M30" s="453">
        <f t="shared" si="1"/>
        <v>20</v>
      </c>
      <c r="N30" s="285">
        <v>70</v>
      </c>
      <c r="O30" s="454">
        <f t="shared" si="2"/>
        <v>1400</v>
      </c>
      <c r="P30" s="74"/>
      <c r="Q30" s="74"/>
    </row>
    <row r="31" spans="1:20" x14ac:dyDescent="0.25">
      <c r="A31" s="432" t="s">
        <v>1314</v>
      </c>
      <c r="B31" s="452" t="s">
        <v>1220</v>
      </c>
      <c r="C31" s="452" t="s">
        <v>1474</v>
      </c>
      <c r="D31" s="452" t="s">
        <v>1475</v>
      </c>
      <c r="E31" s="452" t="s">
        <v>1476</v>
      </c>
      <c r="F31" s="1" t="s">
        <v>1502</v>
      </c>
      <c r="G31" s="264" t="s">
        <v>1494</v>
      </c>
      <c r="H31" s="432" t="s">
        <v>1498</v>
      </c>
      <c r="I31" s="432" t="str">
        <f t="shared" si="0"/>
        <v>2.3</v>
      </c>
      <c r="J31" s="432">
        <v>2026</v>
      </c>
      <c r="K31" s="264">
        <v>3</v>
      </c>
      <c r="L31" s="264">
        <v>4</v>
      </c>
      <c r="M31" s="453">
        <f t="shared" si="1"/>
        <v>12</v>
      </c>
      <c r="N31" s="285">
        <v>94.64</v>
      </c>
      <c r="O31" s="454">
        <f t="shared" si="2"/>
        <v>1135.68</v>
      </c>
      <c r="P31" s="74"/>
      <c r="Q31" s="74"/>
    </row>
    <row r="32" spans="1:20" x14ac:dyDescent="0.25">
      <c r="A32" s="432" t="s">
        <v>1314</v>
      </c>
      <c r="B32" s="452" t="s">
        <v>1220</v>
      </c>
      <c r="C32" s="452" t="s">
        <v>1474</v>
      </c>
      <c r="D32" s="452" t="s">
        <v>1475</v>
      </c>
      <c r="E32" s="452" t="s">
        <v>1476</v>
      </c>
      <c r="F32" s="1" t="s">
        <v>1503</v>
      </c>
      <c r="G32" s="264" t="s">
        <v>1494</v>
      </c>
      <c r="H32" s="432" t="s">
        <v>1498</v>
      </c>
      <c r="I32" s="432" t="str">
        <f t="shared" si="0"/>
        <v>2.3</v>
      </c>
      <c r="J32" s="432">
        <v>2026</v>
      </c>
      <c r="K32" s="264">
        <v>5</v>
      </c>
      <c r="L32" s="264">
        <v>2</v>
      </c>
      <c r="M32" s="453">
        <f t="shared" si="1"/>
        <v>10</v>
      </c>
      <c r="N32" s="285">
        <v>223.6</v>
      </c>
      <c r="O32" s="454">
        <f t="shared" si="2"/>
        <v>2236</v>
      </c>
      <c r="P32" s="74"/>
      <c r="Q32" s="74"/>
    </row>
    <row r="33" spans="1:17" ht="30" x14ac:dyDescent="0.25">
      <c r="A33" s="432" t="s">
        <v>1314</v>
      </c>
      <c r="B33" s="452" t="s">
        <v>1220</v>
      </c>
      <c r="C33" s="452" t="s">
        <v>1474</v>
      </c>
      <c r="D33" s="452" t="s">
        <v>1475</v>
      </c>
      <c r="E33" s="452" t="s">
        <v>1476</v>
      </c>
      <c r="F33" s="1" t="s">
        <v>1504</v>
      </c>
      <c r="G33" s="264" t="s">
        <v>1494</v>
      </c>
      <c r="H33" s="432" t="s">
        <v>1498</v>
      </c>
      <c r="I33" s="432" t="str">
        <f t="shared" si="0"/>
        <v>2.3</v>
      </c>
      <c r="J33" s="432">
        <v>2026</v>
      </c>
      <c r="K33" s="264">
        <v>10</v>
      </c>
      <c r="L33" s="264">
        <v>4</v>
      </c>
      <c r="M33" s="453">
        <f t="shared" si="1"/>
        <v>40</v>
      </c>
      <c r="N33" s="285">
        <v>55.12</v>
      </c>
      <c r="O33" s="454">
        <f t="shared" si="2"/>
        <v>2204.7999999999997</v>
      </c>
      <c r="P33" s="74"/>
      <c r="Q33" s="74"/>
    </row>
    <row r="34" spans="1:17" x14ac:dyDescent="0.25">
      <c r="A34" s="432" t="s">
        <v>1314</v>
      </c>
      <c r="B34" s="452" t="s">
        <v>1220</v>
      </c>
      <c r="C34" s="452" t="s">
        <v>1474</v>
      </c>
      <c r="D34" s="452" t="s">
        <v>1475</v>
      </c>
      <c r="E34" s="452" t="s">
        <v>1476</v>
      </c>
      <c r="F34" s="1" t="s">
        <v>1505</v>
      </c>
      <c r="G34" s="264" t="s">
        <v>1494</v>
      </c>
      <c r="H34" s="432" t="s">
        <v>1498</v>
      </c>
      <c r="I34" s="432" t="str">
        <f t="shared" si="0"/>
        <v>2.3</v>
      </c>
      <c r="J34" s="432">
        <v>2026</v>
      </c>
      <c r="K34" s="264">
        <v>10</v>
      </c>
      <c r="L34" s="264">
        <v>2</v>
      </c>
      <c r="M34" s="453">
        <f t="shared" si="1"/>
        <v>20</v>
      </c>
      <c r="N34" s="285">
        <v>37.86</v>
      </c>
      <c r="O34" s="454">
        <f t="shared" si="2"/>
        <v>757.2</v>
      </c>
      <c r="P34" s="74"/>
      <c r="Q34" s="74"/>
    </row>
    <row r="35" spans="1:17" ht="45" x14ac:dyDescent="0.25">
      <c r="A35" s="432" t="s">
        <v>1314</v>
      </c>
      <c r="B35" s="452" t="s">
        <v>1220</v>
      </c>
      <c r="C35" s="452" t="s">
        <v>1474</v>
      </c>
      <c r="D35" s="452" t="s">
        <v>1475</v>
      </c>
      <c r="E35" s="452" t="s">
        <v>1476</v>
      </c>
      <c r="F35" s="1" t="s">
        <v>1506</v>
      </c>
      <c r="G35" s="264" t="s">
        <v>1494</v>
      </c>
      <c r="H35" s="432" t="s">
        <v>1507</v>
      </c>
      <c r="I35" s="432" t="str">
        <f t="shared" si="0"/>
        <v>2.3</v>
      </c>
      <c r="J35" s="432">
        <v>2026</v>
      </c>
      <c r="K35" s="264">
        <v>30</v>
      </c>
      <c r="L35" s="264">
        <v>12</v>
      </c>
      <c r="M35" s="453">
        <f t="shared" si="1"/>
        <v>360</v>
      </c>
      <c r="N35" s="285">
        <v>350</v>
      </c>
      <c r="O35" s="454">
        <f t="shared" si="2"/>
        <v>126000</v>
      </c>
      <c r="P35" s="74"/>
      <c r="Q35" s="74"/>
    </row>
    <row r="36" spans="1:17" x14ac:dyDescent="0.25">
      <c r="A36" s="432" t="s">
        <v>1314</v>
      </c>
      <c r="B36" s="452" t="s">
        <v>1220</v>
      </c>
      <c r="C36" s="452" t="s">
        <v>1474</v>
      </c>
      <c r="D36" s="452" t="s">
        <v>1475</v>
      </c>
      <c r="E36" s="452" t="s">
        <v>1476</v>
      </c>
      <c r="F36" s="1" t="s">
        <v>1508</v>
      </c>
      <c r="G36" s="264" t="s">
        <v>1494</v>
      </c>
      <c r="H36" s="432" t="s">
        <v>1509</v>
      </c>
      <c r="I36" s="432" t="str">
        <f t="shared" si="0"/>
        <v>2.3</v>
      </c>
      <c r="J36" s="432">
        <v>2026</v>
      </c>
      <c r="K36" s="264">
        <v>100</v>
      </c>
      <c r="L36" s="264">
        <v>4</v>
      </c>
      <c r="M36" s="453">
        <f t="shared" si="1"/>
        <v>400</v>
      </c>
      <c r="N36" s="285">
        <v>275</v>
      </c>
      <c r="O36" s="454">
        <f t="shared" si="2"/>
        <v>110000</v>
      </c>
      <c r="P36" s="74"/>
      <c r="Q36" s="74"/>
    </row>
    <row r="37" spans="1:17" ht="62.25" customHeight="1" x14ac:dyDescent="0.25">
      <c r="A37" s="432" t="s">
        <v>1314</v>
      </c>
      <c r="B37" s="452" t="s">
        <v>1220</v>
      </c>
      <c r="C37" s="452" t="s">
        <v>1474</v>
      </c>
      <c r="D37" s="452" t="s">
        <v>1475</v>
      </c>
      <c r="E37" s="452" t="s">
        <v>1476</v>
      </c>
      <c r="F37" s="1" t="s">
        <v>1510</v>
      </c>
      <c r="G37" s="264" t="s">
        <v>1494</v>
      </c>
      <c r="H37" s="432" t="s">
        <v>1511</v>
      </c>
      <c r="I37" s="432" t="str">
        <f t="shared" si="0"/>
        <v>2.2</v>
      </c>
      <c r="J37" s="432">
        <v>2026</v>
      </c>
      <c r="K37" s="264">
        <v>10</v>
      </c>
      <c r="L37" s="264">
        <v>4</v>
      </c>
      <c r="M37" s="453">
        <f t="shared" si="1"/>
        <v>40</v>
      </c>
      <c r="N37" s="285">
        <v>2300</v>
      </c>
      <c r="O37" s="454">
        <f t="shared" si="2"/>
        <v>92000</v>
      </c>
      <c r="P37" s="74"/>
      <c r="Q37" s="1" t="s">
        <v>1512</v>
      </c>
    </row>
    <row r="38" spans="1:17" x14ac:dyDescent="0.25">
      <c r="A38" s="432" t="s">
        <v>1314</v>
      </c>
      <c r="B38" s="452" t="s">
        <v>1220</v>
      </c>
      <c r="C38" s="452" t="s">
        <v>1474</v>
      </c>
      <c r="D38" s="452" t="s">
        <v>1475</v>
      </c>
      <c r="E38" s="452" t="s">
        <v>1476</v>
      </c>
      <c r="F38" s="1" t="s">
        <v>1497</v>
      </c>
      <c r="G38" s="264" t="s">
        <v>1494</v>
      </c>
      <c r="H38" s="432" t="s">
        <v>1498</v>
      </c>
      <c r="I38" s="432" t="str">
        <f t="shared" si="0"/>
        <v>2.3</v>
      </c>
      <c r="J38" s="432">
        <v>2026</v>
      </c>
      <c r="K38" s="264">
        <v>5</v>
      </c>
      <c r="L38" s="264">
        <v>4</v>
      </c>
      <c r="M38" s="453">
        <f t="shared" si="1"/>
        <v>20</v>
      </c>
      <c r="N38" s="285">
        <v>351</v>
      </c>
      <c r="O38" s="454">
        <f t="shared" si="2"/>
        <v>7020</v>
      </c>
      <c r="P38" s="74"/>
      <c r="Q38" s="74"/>
    </row>
    <row r="39" spans="1:17" ht="30" x14ac:dyDescent="0.25">
      <c r="A39" s="432" t="s">
        <v>1314</v>
      </c>
      <c r="B39" s="452" t="s">
        <v>1220</v>
      </c>
      <c r="C39" s="452" t="s">
        <v>1474</v>
      </c>
      <c r="D39" s="452" t="s">
        <v>1475</v>
      </c>
      <c r="E39" s="452" t="s">
        <v>1476</v>
      </c>
      <c r="F39" s="1" t="s">
        <v>1513</v>
      </c>
      <c r="G39" s="264" t="s">
        <v>1494</v>
      </c>
      <c r="H39" s="432" t="s">
        <v>1509</v>
      </c>
      <c r="I39" s="432" t="str">
        <f t="shared" si="0"/>
        <v>2.3</v>
      </c>
      <c r="J39" s="432">
        <v>2026</v>
      </c>
      <c r="K39" s="264">
        <v>20</v>
      </c>
      <c r="L39" s="264">
        <v>20</v>
      </c>
      <c r="M39" s="453">
        <f t="shared" si="1"/>
        <v>400</v>
      </c>
      <c r="N39" s="285">
        <v>275</v>
      </c>
      <c r="O39" s="454">
        <f t="shared" si="2"/>
        <v>110000</v>
      </c>
      <c r="P39" s="74"/>
      <c r="Q39" s="74"/>
    </row>
    <row r="40" spans="1:17" ht="45" x14ac:dyDescent="0.25">
      <c r="A40" s="432" t="s">
        <v>1314</v>
      </c>
      <c r="B40" s="452" t="s">
        <v>1220</v>
      </c>
      <c r="C40" s="452" t="s">
        <v>1474</v>
      </c>
      <c r="D40" s="452" t="s">
        <v>1475</v>
      </c>
      <c r="E40" s="452" t="s">
        <v>1476</v>
      </c>
      <c r="F40" s="1" t="s">
        <v>1514</v>
      </c>
      <c r="G40" s="264" t="s">
        <v>1494</v>
      </c>
      <c r="H40" s="432" t="s">
        <v>1511</v>
      </c>
      <c r="I40" s="432" t="str">
        <f t="shared" si="0"/>
        <v>2.2</v>
      </c>
      <c r="J40" s="432">
        <v>2026</v>
      </c>
      <c r="K40" s="264">
        <v>5</v>
      </c>
      <c r="L40" s="264">
        <v>20</v>
      </c>
      <c r="M40" s="453">
        <f t="shared" si="1"/>
        <v>100</v>
      </c>
      <c r="N40" s="285">
        <v>2300</v>
      </c>
      <c r="O40" s="454">
        <f t="shared" si="2"/>
        <v>230000</v>
      </c>
      <c r="P40" s="74"/>
      <c r="Q40" s="74"/>
    </row>
    <row r="41" spans="1:17" ht="30" x14ac:dyDescent="0.25">
      <c r="A41" s="432" t="s">
        <v>1314</v>
      </c>
      <c r="B41" s="452" t="s">
        <v>1220</v>
      </c>
      <c r="C41" s="452" t="s">
        <v>1474</v>
      </c>
      <c r="D41" s="452" t="s">
        <v>1475</v>
      </c>
      <c r="E41" s="452" t="s">
        <v>1476</v>
      </c>
      <c r="F41" s="1" t="s">
        <v>1515</v>
      </c>
      <c r="G41" s="264" t="s">
        <v>1494</v>
      </c>
      <c r="H41" s="432" t="s">
        <v>1507</v>
      </c>
      <c r="I41" s="432" t="str">
        <f t="shared" si="0"/>
        <v>2.3</v>
      </c>
      <c r="J41" s="432">
        <v>2026</v>
      </c>
      <c r="K41" s="264">
        <v>60</v>
      </c>
      <c r="L41" s="264">
        <v>20</v>
      </c>
      <c r="M41" s="453">
        <f t="shared" si="1"/>
        <v>1200</v>
      </c>
      <c r="N41" s="285">
        <v>350</v>
      </c>
      <c r="O41" s="454">
        <f t="shared" si="2"/>
        <v>420000</v>
      </c>
      <c r="P41" s="74"/>
      <c r="Q41" s="74"/>
    </row>
    <row r="42" spans="1:17" ht="150" x14ac:dyDescent="0.25">
      <c r="A42" s="432" t="s">
        <v>1314</v>
      </c>
      <c r="B42" s="452" t="s">
        <v>1220</v>
      </c>
      <c r="C42" s="452" t="s">
        <v>1474</v>
      </c>
      <c r="D42" s="452" t="s">
        <v>1475</v>
      </c>
      <c r="E42" s="452" t="s">
        <v>1476</v>
      </c>
      <c r="F42" s="1" t="s">
        <v>1516</v>
      </c>
      <c r="G42" s="264" t="s">
        <v>1494</v>
      </c>
      <c r="H42" s="264" t="s">
        <v>1517</v>
      </c>
      <c r="I42" s="432" t="str">
        <f t="shared" si="0"/>
        <v>2.2</v>
      </c>
      <c r="J42" s="432">
        <v>2026</v>
      </c>
      <c r="K42" s="264">
        <v>1</v>
      </c>
      <c r="L42" s="264">
        <v>1</v>
      </c>
      <c r="M42" s="453">
        <f t="shared" si="1"/>
        <v>1</v>
      </c>
      <c r="N42" s="285">
        <v>70000000</v>
      </c>
      <c r="O42" s="454">
        <f t="shared" si="2"/>
        <v>70000000</v>
      </c>
      <c r="P42" s="74"/>
      <c r="Q42" s="74" t="s">
        <v>1518</v>
      </c>
    </row>
    <row r="43" spans="1:17" ht="75" x14ac:dyDescent="0.25">
      <c r="A43" s="432" t="s">
        <v>1314</v>
      </c>
      <c r="B43" s="452" t="s">
        <v>1220</v>
      </c>
      <c r="C43" s="452" t="s">
        <v>1474</v>
      </c>
      <c r="D43" s="452" t="s">
        <v>1475</v>
      </c>
      <c r="E43" s="292" t="s">
        <v>1519</v>
      </c>
      <c r="F43" s="339" t="s">
        <v>1520</v>
      </c>
      <c r="G43" s="264" t="s">
        <v>1494</v>
      </c>
      <c r="H43" s="432" t="s">
        <v>1517</v>
      </c>
      <c r="I43" s="432" t="str">
        <f t="shared" si="0"/>
        <v>2.2</v>
      </c>
      <c r="J43" s="432">
        <v>2026</v>
      </c>
      <c r="K43" s="264">
        <v>1</v>
      </c>
      <c r="L43" s="264">
        <v>1</v>
      </c>
      <c r="M43" s="453">
        <f t="shared" si="1"/>
        <v>1</v>
      </c>
      <c r="N43" s="285">
        <v>1200000</v>
      </c>
      <c r="O43" s="454">
        <f t="shared" si="2"/>
        <v>1200000</v>
      </c>
      <c r="P43" s="74"/>
      <c r="Q43" s="74"/>
    </row>
    <row r="44" spans="1:17" ht="30" x14ac:dyDescent="0.25">
      <c r="A44" s="432" t="s">
        <v>1314</v>
      </c>
      <c r="B44" s="452" t="s">
        <v>1220</v>
      </c>
      <c r="C44" s="452" t="s">
        <v>1474</v>
      </c>
      <c r="D44" s="452" t="s">
        <v>1475</v>
      </c>
      <c r="E44" s="292" t="s">
        <v>1519</v>
      </c>
      <c r="F44" s="339" t="s">
        <v>1521</v>
      </c>
      <c r="G44" s="264" t="s">
        <v>1494</v>
      </c>
      <c r="H44" s="432" t="s">
        <v>1507</v>
      </c>
      <c r="I44" s="432" t="str">
        <f t="shared" si="0"/>
        <v>2.3</v>
      </c>
      <c r="J44" s="432">
        <v>2026</v>
      </c>
      <c r="K44" s="264">
        <v>35</v>
      </c>
      <c r="L44" s="264">
        <v>5</v>
      </c>
      <c r="M44" s="453">
        <f t="shared" si="1"/>
        <v>175</v>
      </c>
      <c r="N44" s="285">
        <v>350</v>
      </c>
      <c r="O44" s="454">
        <f t="shared" si="2"/>
        <v>61250</v>
      </c>
      <c r="P44" s="74"/>
      <c r="Q44" s="74"/>
    </row>
    <row r="45" spans="1:17" ht="30" x14ac:dyDescent="0.25">
      <c r="A45" s="432" t="s">
        <v>1314</v>
      </c>
      <c r="B45" s="452" t="s">
        <v>1220</v>
      </c>
      <c r="C45" s="452" t="s">
        <v>1474</v>
      </c>
      <c r="D45" s="452" t="s">
        <v>1475</v>
      </c>
      <c r="E45" s="292" t="s">
        <v>1519</v>
      </c>
      <c r="F45" s="339" t="s">
        <v>1522</v>
      </c>
      <c r="G45" s="264" t="s">
        <v>1494</v>
      </c>
      <c r="H45" s="432" t="s">
        <v>1507</v>
      </c>
      <c r="I45" s="432" t="str">
        <f t="shared" si="0"/>
        <v>2.3</v>
      </c>
      <c r="J45" s="432">
        <v>2026</v>
      </c>
      <c r="K45" s="264">
        <v>50</v>
      </c>
      <c r="L45" s="264">
        <v>5</v>
      </c>
      <c r="M45" s="453">
        <f t="shared" si="1"/>
        <v>250</v>
      </c>
      <c r="N45" s="285">
        <v>350</v>
      </c>
      <c r="O45" s="454">
        <f t="shared" si="2"/>
        <v>87500</v>
      </c>
      <c r="P45" s="74"/>
      <c r="Q45" s="74"/>
    </row>
    <row r="46" spans="1:17" ht="45" x14ac:dyDescent="0.25">
      <c r="A46" s="432" t="s">
        <v>1314</v>
      </c>
      <c r="B46" s="452" t="s">
        <v>1220</v>
      </c>
      <c r="C46" s="452" t="s">
        <v>1474</v>
      </c>
      <c r="D46" s="452" t="s">
        <v>1475</v>
      </c>
      <c r="E46" s="292" t="s">
        <v>1523</v>
      </c>
      <c r="F46" s="339" t="s">
        <v>1524</v>
      </c>
      <c r="G46" s="264" t="s">
        <v>1494</v>
      </c>
      <c r="H46" s="432" t="s">
        <v>1517</v>
      </c>
      <c r="I46" s="432" t="str">
        <f t="shared" si="0"/>
        <v>2.2</v>
      </c>
      <c r="J46" s="432">
        <v>2026</v>
      </c>
      <c r="K46" s="264">
        <v>1</v>
      </c>
      <c r="L46" s="264">
        <v>1</v>
      </c>
      <c r="M46" s="453">
        <f t="shared" si="1"/>
        <v>1</v>
      </c>
      <c r="N46" s="285">
        <v>50000</v>
      </c>
      <c r="O46" s="454">
        <f t="shared" si="2"/>
        <v>50000</v>
      </c>
      <c r="P46" s="74"/>
      <c r="Q46" s="74"/>
    </row>
    <row r="47" spans="1:17" ht="30" x14ac:dyDescent="0.25">
      <c r="A47" s="432" t="s">
        <v>1314</v>
      </c>
      <c r="B47" s="452" t="s">
        <v>1220</v>
      </c>
      <c r="C47" s="452" t="s">
        <v>1474</v>
      </c>
      <c r="D47" s="452" t="s">
        <v>1475</v>
      </c>
      <c r="E47" s="292" t="s">
        <v>1523</v>
      </c>
      <c r="F47" s="339" t="s">
        <v>1525</v>
      </c>
      <c r="G47" s="264" t="s">
        <v>1494</v>
      </c>
      <c r="H47" s="432" t="s">
        <v>1517</v>
      </c>
      <c r="I47" s="432" t="str">
        <f t="shared" si="0"/>
        <v>2.2</v>
      </c>
      <c r="J47" s="432">
        <v>2026</v>
      </c>
      <c r="K47" s="264">
        <v>6</v>
      </c>
      <c r="L47" s="264">
        <v>1</v>
      </c>
      <c r="M47" s="453">
        <f t="shared" si="1"/>
        <v>6</v>
      </c>
      <c r="N47" s="285">
        <v>20000</v>
      </c>
      <c r="O47" s="454">
        <f t="shared" si="2"/>
        <v>120000</v>
      </c>
      <c r="P47" s="74"/>
      <c r="Q47" s="74"/>
    </row>
    <row r="48" spans="1:17" ht="30" x14ac:dyDescent="0.25">
      <c r="A48" s="432" t="s">
        <v>1314</v>
      </c>
      <c r="B48" s="452" t="s">
        <v>1220</v>
      </c>
      <c r="C48" s="452" t="s">
        <v>1474</v>
      </c>
      <c r="D48" s="452" t="s">
        <v>1475</v>
      </c>
      <c r="E48" s="292" t="s">
        <v>1523</v>
      </c>
      <c r="F48" s="339" t="s">
        <v>1526</v>
      </c>
      <c r="G48" s="264" t="s">
        <v>1494</v>
      </c>
      <c r="H48" s="432" t="s">
        <v>1507</v>
      </c>
      <c r="I48" s="432" t="str">
        <f t="shared" si="0"/>
        <v>2.3</v>
      </c>
      <c r="J48" s="432">
        <v>2026</v>
      </c>
      <c r="K48" s="264">
        <v>200</v>
      </c>
      <c r="L48" s="264">
        <v>1</v>
      </c>
      <c r="M48" s="453">
        <f t="shared" si="1"/>
        <v>200</v>
      </c>
      <c r="N48" s="285">
        <v>600</v>
      </c>
      <c r="O48" s="454">
        <f t="shared" si="2"/>
        <v>120000</v>
      </c>
      <c r="P48" s="74"/>
      <c r="Q48" s="74"/>
    </row>
    <row r="49" spans="1:17" x14ac:dyDescent="0.25">
      <c r="A49" s="432" t="s">
        <v>1314</v>
      </c>
      <c r="B49" s="452" t="s">
        <v>1220</v>
      </c>
      <c r="C49" s="452" t="s">
        <v>1474</v>
      </c>
      <c r="D49" s="452" t="s">
        <v>1475</v>
      </c>
      <c r="E49" s="292" t="s">
        <v>1523</v>
      </c>
      <c r="F49" s="339" t="s">
        <v>1527</v>
      </c>
      <c r="G49" s="264" t="s">
        <v>1494</v>
      </c>
      <c r="H49" s="432" t="s">
        <v>1507</v>
      </c>
      <c r="I49" s="432" t="str">
        <f t="shared" si="0"/>
        <v>2.3</v>
      </c>
      <c r="J49" s="432">
        <v>2026</v>
      </c>
      <c r="K49" s="264">
        <v>100</v>
      </c>
      <c r="L49" s="264">
        <v>1</v>
      </c>
      <c r="M49" s="453">
        <f t="shared" si="1"/>
        <v>100</v>
      </c>
      <c r="N49" s="285">
        <v>811.2</v>
      </c>
      <c r="O49" s="454">
        <f t="shared" si="2"/>
        <v>81120</v>
      </c>
      <c r="P49" s="74"/>
      <c r="Q49" s="74"/>
    </row>
    <row r="50" spans="1:17" ht="45" x14ac:dyDescent="0.25">
      <c r="A50" s="432" t="s">
        <v>1314</v>
      </c>
      <c r="B50" s="452" t="s">
        <v>1220</v>
      </c>
      <c r="C50" s="452" t="s">
        <v>1474</v>
      </c>
      <c r="D50" s="452" t="s">
        <v>1475</v>
      </c>
      <c r="E50" s="292" t="s">
        <v>1523</v>
      </c>
      <c r="F50" s="339" t="s">
        <v>1528</v>
      </c>
      <c r="G50" s="264" t="s">
        <v>1494</v>
      </c>
      <c r="H50" s="432" t="s">
        <v>1529</v>
      </c>
      <c r="I50" s="432" t="str">
        <f t="shared" si="0"/>
        <v>2.2</v>
      </c>
      <c r="J50" s="432">
        <v>2026</v>
      </c>
      <c r="K50" s="264">
        <v>100</v>
      </c>
      <c r="L50" s="264">
        <v>1</v>
      </c>
      <c r="M50" s="453">
        <f t="shared" si="1"/>
        <v>100</v>
      </c>
      <c r="N50" s="285">
        <v>500</v>
      </c>
      <c r="O50" s="454">
        <f t="shared" si="2"/>
        <v>50000</v>
      </c>
      <c r="P50" s="74"/>
      <c r="Q50" s="74"/>
    </row>
    <row r="51" spans="1:17" ht="45" x14ac:dyDescent="0.25">
      <c r="A51" s="432" t="s">
        <v>1314</v>
      </c>
      <c r="B51" s="452" t="s">
        <v>1220</v>
      </c>
      <c r="C51" s="452" t="s">
        <v>1474</v>
      </c>
      <c r="D51" s="452" t="s">
        <v>1475</v>
      </c>
      <c r="E51" s="292" t="s">
        <v>1523</v>
      </c>
      <c r="F51" s="339" t="s">
        <v>1530</v>
      </c>
      <c r="G51" s="264" t="s">
        <v>1494</v>
      </c>
      <c r="H51" s="432" t="s">
        <v>1531</v>
      </c>
      <c r="I51" s="432" t="str">
        <f t="shared" si="0"/>
        <v>2.2</v>
      </c>
      <c r="J51" s="432">
        <v>2026</v>
      </c>
      <c r="K51" s="264">
        <v>40</v>
      </c>
      <c r="L51" s="264">
        <v>12</v>
      </c>
      <c r="M51" s="453">
        <f t="shared" si="1"/>
        <v>480</v>
      </c>
      <c r="N51" s="285">
        <v>350</v>
      </c>
      <c r="O51" s="454">
        <f t="shared" si="2"/>
        <v>168000</v>
      </c>
      <c r="P51" s="74"/>
      <c r="Q51" s="74"/>
    </row>
    <row r="52" spans="1:17" ht="30" x14ac:dyDescent="0.25">
      <c r="A52" s="432" t="s">
        <v>1314</v>
      </c>
      <c r="B52" s="452" t="s">
        <v>1220</v>
      </c>
      <c r="C52" s="452" t="s">
        <v>1474</v>
      </c>
      <c r="D52" s="452" t="s">
        <v>1475</v>
      </c>
      <c r="E52" s="292" t="s">
        <v>1523</v>
      </c>
      <c r="F52" s="339" t="s">
        <v>1532</v>
      </c>
      <c r="G52" s="264" t="s">
        <v>1494</v>
      </c>
      <c r="H52" s="432" t="s">
        <v>1498</v>
      </c>
      <c r="I52" s="432" t="str">
        <f t="shared" si="0"/>
        <v>2.3</v>
      </c>
      <c r="J52" s="432">
        <v>2026</v>
      </c>
      <c r="K52" s="264">
        <v>30</v>
      </c>
      <c r="L52" s="264">
        <v>12</v>
      </c>
      <c r="M52" s="453">
        <f t="shared" si="1"/>
        <v>360</v>
      </c>
      <c r="N52" s="285">
        <v>37.86</v>
      </c>
      <c r="O52" s="454">
        <f t="shared" si="2"/>
        <v>13629.6</v>
      </c>
      <c r="P52" s="74"/>
      <c r="Q52" s="74"/>
    </row>
    <row r="53" spans="1:17" ht="45" x14ac:dyDescent="0.25">
      <c r="A53" s="432" t="s">
        <v>1314</v>
      </c>
      <c r="B53" s="452" t="s">
        <v>1220</v>
      </c>
      <c r="C53" s="452" t="s">
        <v>1474</v>
      </c>
      <c r="D53" s="452" t="s">
        <v>1475</v>
      </c>
      <c r="E53" s="292" t="s">
        <v>1523</v>
      </c>
      <c r="F53" s="339" t="s">
        <v>1533</v>
      </c>
      <c r="G53" s="264" t="s">
        <v>1494</v>
      </c>
      <c r="H53" s="432" t="s">
        <v>1534</v>
      </c>
      <c r="I53" s="432" t="str">
        <f t="shared" si="0"/>
        <v>2.3</v>
      </c>
      <c r="J53" s="432">
        <v>2026</v>
      </c>
      <c r="K53" s="264">
        <v>3</v>
      </c>
      <c r="L53" s="264">
        <v>12</v>
      </c>
      <c r="M53" s="453">
        <f t="shared" si="1"/>
        <v>36</v>
      </c>
      <c r="N53" s="285">
        <v>150.80000000000001</v>
      </c>
      <c r="O53" s="454">
        <f t="shared" si="2"/>
        <v>5428.8</v>
      </c>
      <c r="P53" s="74"/>
      <c r="Q53" s="74"/>
    </row>
    <row r="54" spans="1:17" ht="45" x14ac:dyDescent="0.25">
      <c r="A54" s="432" t="s">
        <v>1314</v>
      </c>
      <c r="B54" s="452" t="s">
        <v>1220</v>
      </c>
      <c r="C54" s="452" t="s">
        <v>1474</v>
      </c>
      <c r="D54" s="452" t="s">
        <v>1475</v>
      </c>
      <c r="E54" s="292" t="s">
        <v>1523</v>
      </c>
      <c r="F54" s="339" t="s">
        <v>1535</v>
      </c>
      <c r="G54" s="264" t="s">
        <v>1494</v>
      </c>
      <c r="H54" s="432" t="s">
        <v>1498</v>
      </c>
      <c r="I54" s="432" t="str">
        <f t="shared" si="0"/>
        <v>2.3</v>
      </c>
      <c r="J54" s="432">
        <v>2026</v>
      </c>
      <c r="K54" s="264">
        <v>2</v>
      </c>
      <c r="L54" s="264">
        <v>12</v>
      </c>
      <c r="M54" s="453">
        <f t="shared" si="1"/>
        <v>24</v>
      </c>
      <c r="N54" s="285">
        <v>351</v>
      </c>
      <c r="O54" s="454">
        <f t="shared" si="2"/>
        <v>8424</v>
      </c>
      <c r="P54" s="74"/>
      <c r="Q54" s="74"/>
    </row>
    <row r="55" spans="1:17" ht="30" x14ac:dyDescent="0.25">
      <c r="A55" s="432" t="s">
        <v>1314</v>
      </c>
      <c r="B55" s="452" t="s">
        <v>1220</v>
      </c>
      <c r="C55" s="452" t="s">
        <v>1474</v>
      </c>
      <c r="D55" s="452" t="s">
        <v>1475</v>
      </c>
      <c r="E55" s="292" t="s">
        <v>1523</v>
      </c>
      <c r="F55" s="339" t="s">
        <v>1536</v>
      </c>
      <c r="G55" s="264" t="s">
        <v>1494</v>
      </c>
      <c r="H55" s="432" t="s">
        <v>1534</v>
      </c>
      <c r="I55" s="432" t="str">
        <f t="shared" si="0"/>
        <v>2.3</v>
      </c>
      <c r="J55" s="432">
        <v>2026</v>
      </c>
      <c r="K55" s="264">
        <v>5</v>
      </c>
      <c r="L55" s="264">
        <v>12</v>
      </c>
      <c r="M55" s="453">
        <f t="shared" si="1"/>
        <v>60</v>
      </c>
      <c r="N55" s="285">
        <v>70</v>
      </c>
      <c r="O55" s="454">
        <f t="shared" si="2"/>
        <v>4200</v>
      </c>
      <c r="P55" s="74"/>
      <c r="Q55" s="74"/>
    </row>
    <row r="56" spans="1:17" ht="30" x14ac:dyDescent="0.25">
      <c r="A56" s="432" t="s">
        <v>1314</v>
      </c>
      <c r="B56" s="452" t="s">
        <v>1220</v>
      </c>
      <c r="C56" s="452" t="s">
        <v>1474</v>
      </c>
      <c r="D56" s="452" t="s">
        <v>1475</v>
      </c>
      <c r="E56" s="292" t="s">
        <v>1523</v>
      </c>
      <c r="F56" s="339" t="s">
        <v>1537</v>
      </c>
      <c r="G56" s="264" t="s">
        <v>1494</v>
      </c>
      <c r="H56" s="432" t="s">
        <v>1534</v>
      </c>
      <c r="I56" s="432" t="str">
        <f t="shared" si="0"/>
        <v>2.3</v>
      </c>
      <c r="J56" s="432">
        <v>2026</v>
      </c>
      <c r="K56" s="264">
        <v>1</v>
      </c>
      <c r="L56" s="264">
        <v>12</v>
      </c>
      <c r="M56" s="453">
        <f t="shared" si="1"/>
        <v>12</v>
      </c>
      <c r="N56" s="285">
        <v>94.64</v>
      </c>
      <c r="O56" s="454">
        <f t="shared" si="2"/>
        <v>1135.68</v>
      </c>
      <c r="P56" s="74"/>
      <c r="Q56" s="74"/>
    </row>
    <row r="57" spans="1:17" ht="60" x14ac:dyDescent="0.25">
      <c r="A57" s="432" t="s">
        <v>1314</v>
      </c>
      <c r="B57" s="452" t="s">
        <v>1220</v>
      </c>
      <c r="C57" s="452" t="s">
        <v>1474</v>
      </c>
      <c r="D57" s="452" t="s">
        <v>1475</v>
      </c>
      <c r="E57" s="292" t="s">
        <v>1523</v>
      </c>
      <c r="F57" s="339" t="s">
        <v>1538</v>
      </c>
      <c r="G57" s="300" t="s">
        <v>1494</v>
      </c>
      <c r="H57" s="432" t="s">
        <v>1498</v>
      </c>
      <c r="I57" s="432" t="str">
        <f t="shared" si="0"/>
        <v>2.3</v>
      </c>
      <c r="J57" s="432">
        <v>2026</v>
      </c>
      <c r="K57" s="264">
        <v>1</v>
      </c>
      <c r="L57" s="264">
        <v>12</v>
      </c>
      <c r="M57" s="453">
        <f t="shared" si="1"/>
        <v>12</v>
      </c>
      <c r="N57" s="285">
        <v>575</v>
      </c>
      <c r="O57" s="454">
        <f t="shared" si="2"/>
        <v>6900</v>
      </c>
      <c r="P57" s="74"/>
      <c r="Q57" s="74"/>
    </row>
    <row r="58" spans="1:17" ht="30" x14ac:dyDescent="0.25">
      <c r="A58" s="432" t="s">
        <v>1314</v>
      </c>
      <c r="B58" s="452" t="s">
        <v>1220</v>
      </c>
      <c r="C58" s="452" t="s">
        <v>1474</v>
      </c>
      <c r="D58" s="452" t="s">
        <v>1475</v>
      </c>
      <c r="E58" s="292" t="s">
        <v>1523</v>
      </c>
      <c r="F58" s="339" t="s">
        <v>1539</v>
      </c>
      <c r="G58" s="264" t="s">
        <v>1494</v>
      </c>
      <c r="H58" s="432" t="s">
        <v>1509</v>
      </c>
      <c r="I58" s="432" t="str">
        <f t="shared" si="0"/>
        <v>2.3</v>
      </c>
      <c r="J58" s="432">
        <v>2026</v>
      </c>
      <c r="K58" s="264">
        <v>30</v>
      </c>
      <c r="L58" s="264">
        <v>12</v>
      </c>
      <c r="M58" s="453">
        <f t="shared" si="1"/>
        <v>360</v>
      </c>
      <c r="N58" s="285">
        <v>290</v>
      </c>
      <c r="O58" s="454">
        <f t="shared" si="2"/>
        <v>104400</v>
      </c>
      <c r="P58" s="74"/>
      <c r="Q58" s="74"/>
    </row>
    <row r="59" spans="1:17" ht="45" x14ac:dyDescent="0.25">
      <c r="A59" s="432" t="s">
        <v>1314</v>
      </c>
      <c r="B59" s="452" t="s">
        <v>1220</v>
      </c>
      <c r="C59" s="452" t="s">
        <v>1474</v>
      </c>
      <c r="D59" s="452" t="s">
        <v>1475</v>
      </c>
      <c r="E59" s="292" t="s">
        <v>1523</v>
      </c>
      <c r="F59" s="339" t="s">
        <v>1540</v>
      </c>
      <c r="G59" s="264" t="s">
        <v>1494</v>
      </c>
      <c r="H59" s="432" t="s">
        <v>1509</v>
      </c>
      <c r="I59" s="432" t="str">
        <f t="shared" si="0"/>
        <v>2.3</v>
      </c>
      <c r="J59" s="432">
        <v>2026</v>
      </c>
      <c r="K59" s="264">
        <v>20</v>
      </c>
      <c r="L59" s="264">
        <v>20</v>
      </c>
      <c r="M59" s="453">
        <f t="shared" si="1"/>
        <v>400</v>
      </c>
      <c r="N59" s="285">
        <v>290</v>
      </c>
      <c r="O59" s="454">
        <f t="shared" si="2"/>
        <v>116000</v>
      </c>
      <c r="P59" s="74"/>
      <c r="Q59" s="74"/>
    </row>
    <row r="60" spans="1:17" ht="30" x14ac:dyDescent="0.25">
      <c r="A60" s="432" t="s">
        <v>1314</v>
      </c>
      <c r="B60" s="452" t="s">
        <v>1220</v>
      </c>
      <c r="C60" s="452" t="s">
        <v>1474</v>
      </c>
      <c r="D60" s="452" t="s">
        <v>1475</v>
      </c>
      <c r="E60" s="292" t="s">
        <v>1523</v>
      </c>
      <c r="F60" s="339" t="s">
        <v>1541</v>
      </c>
      <c r="G60" s="264" t="s">
        <v>1494</v>
      </c>
      <c r="H60" s="432" t="s">
        <v>1498</v>
      </c>
      <c r="I60" s="432" t="str">
        <f t="shared" si="0"/>
        <v>2.3</v>
      </c>
      <c r="J60" s="432">
        <v>2026</v>
      </c>
      <c r="K60" s="264">
        <v>1</v>
      </c>
      <c r="L60" s="264">
        <v>4</v>
      </c>
      <c r="M60" s="453">
        <f t="shared" si="1"/>
        <v>4</v>
      </c>
      <c r="N60" s="285">
        <v>351</v>
      </c>
      <c r="O60" s="454">
        <f t="shared" si="2"/>
        <v>1404</v>
      </c>
      <c r="P60" s="74"/>
      <c r="Q60" s="74"/>
    </row>
    <row r="61" spans="1:17" ht="30" x14ac:dyDescent="0.25">
      <c r="A61" s="432" t="s">
        <v>1314</v>
      </c>
      <c r="B61" s="452" t="s">
        <v>1220</v>
      </c>
      <c r="C61" s="452" t="s">
        <v>1474</v>
      </c>
      <c r="D61" s="452" t="s">
        <v>1475</v>
      </c>
      <c r="E61" s="292" t="s">
        <v>1523</v>
      </c>
      <c r="F61" s="339" t="s">
        <v>1542</v>
      </c>
      <c r="G61" s="264" t="s">
        <v>1494</v>
      </c>
      <c r="H61" s="432" t="s">
        <v>1531</v>
      </c>
      <c r="I61" s="432" t="str">
        <f t="shared" si="0"/>
        <v>2.2</v>
      </c>
      <c r="J61" s="432">
        <v>2026</v>
      </c>
      <c r="K61" s="264">
        <v>80</v>
      </c>
      <c r="L61" s="264">
        <v>20</v>
      </c>
      <c r="M61" s="453">
        <f t="shared" si="1"/>
        <v>1600</v>
      </c>
      <c r="N61" s="285">
        <v>350</v>
      </c>
      <c r="O61" s="454">
        <f t="shared" si="2"/>
        <v>560000</v>
      </c>
      <c r="P61" s="74"/>
      <c r="Q61" s="74"/>
    </row>
    <row r="62" spans="1:17" ht="90" x14ac:dyDescent="0.25">
      <c r="A62" s="432" t="s">
        <v>1314</v>
      </c>
      <c r="B62" s="452" t="s">
        <v>1220</v>
      </c>
      <c r="C62" s="452" t="s">
        <v>1474</v>
      </c>
      <c r="D62" s="452" t="s">
        <v>1475</v>
      </c>
      <c r="E62" s="292" t="s">
        <v>1523</v>
      </c>
      <c r="F62" s="339" t="s">
        <v>1543</v>
      </c>
      <c r="G62" s="264" t="s">
        <v>1494</v>
      </c>
      <c r="H62" s="432" t="s">
        <v>1529</v>
      </c>
      <c r="I62" s="432" t="str">
        <f t="shared" si="0"/>
        <v>2.2</v>
      </c>
      <c r="J62" s="432">
        <v>2026</v>
      </c>
      <c r="K62" s="264">
        <v>100</v>
      </c>
      <c r="L62" s="264">
        <v>3</v>
      </c>
      <c r="M62" s="453">
        <f t="shared" si="1"/>
        <v>300</v>
      </c>
      <c r="N62" s="285">
        <v>600</v>
      </c>
      <c r="O62" s="454">
        <f t="shared" si="2"/>
        <v>180000</v>
      </c>
      <c r="P62" s="74"/>
      <c r="Q62" s="74" t="s">
        <v>1544</v>
      </c>
    </row>
    <row r="63" spans="1:17" ht="45" x14ac:dyDescent="0.25">
      <c r="A63" s="432" t="s">
        <v>1314</v>
      </c>
      <c r="B63" s="452" t="s">
        <v>1220</v>
      </c>
      <c r="C63" s="452" t="s">
        <v>1474</v>
      </c>
      <c r="D63" s="452" t="s">
        <v>1475</v>
      </c>
      <c r="E63" s="292" t="s">
        <v>1523</v>
      </c>
      <c r="F63" s="339" t="s">
        <v>1545</v>
      </c>
      <c r="G63" s="264" t="s">
        <v>1494</v>
      </c>
      <c r="H63" s="432" t="s">
        <v>1531</v>
      </c>
      <c r="I63" s="432" t="str">
        <f t="shared" si="0"/>
        <v>2.2</v>
      </c>
      <c r="J63" s="432">
        <v>2026</v>
      </c>
      <c r="K63" s="264">
        <v>40</v>
      </c>
      <c r="L63" s="264">
        <v>20</v>
      </c>
      <c r="M63" s="453">
        <f t="shared" si="1"/>
        <v>800</v>
      </c>
      <c r="N63" s="285">
        <v>350</v>
      </c>
      <c r="O63" s="454">
        <f t="shared" si="2"/>
        <v>280000</v>
      </c>
      <c r="P63" s="74"/>
      <c r="Q63" s="74"/>
    </row>
    <row r="64" spans="1:17" ht="30" x14ac:dyDescent="0.25">
      <c r="A64" s="432" t="s">
        <v>1314</v>
      </c>
      <c r="B64" s="452" t="s">
        <v>1220</v>
      </c>
      <c r="C64" s="452" t="s">
        <v>1474</v>
      </c>
      <c r="D64" s="452" t="s">
        <v>1475</v>
      </c>
      <c r="E64" s="292" t="s">
        <v>1523</v>
      </c>
      <c r="F64" s="339" t="s">
        <v>1546</v>
      </c>
      <c r="G64" s="264" t="s">
        <v>1494</v>
      </c>
      <c r="H64" s="432" t="s">
        <v>1498</v>
      </c>
      <c r="I64" s="432" t="str">
        <f t="shared" si="0"/>
        <v>2.3</v>
      </c>
      <c r="J64" s="432">
        <v>2026</v>
      </c>
      <c r="K64" s="264">
        <v>40</v>
      </c>
      <c r="L64" s="264">
        <v>20</v>
      </c>
      <c r="M64" s="453">
        <f t="shared" si="1"/>
        <v>800</v>
      </c>
      <c r="N64" s="285">
        <v>37.86</v>
      </c>
      <c r="O64" s="454">
        <f t="shared" si="2"/>
        <v>30288</v>
      </c>
      <c r="P64" s="74"/>
      <c r="Q64" s="74"/>
    </row>
    <row r="65" spans="1:17" ht="45" x14ac:dyDescent="0.25">
      <c r="A65" s="432" t="s">
        <v>1314</v>
      </c>
      <c r="B65" s="452" t="s">
        <v>1220</v>
      </c>
      <c r="C65" s="452" t="s">
        <v>1474</v>
      </c>
      <c r="D65" s="452" t="s">
        <v>1475</v>
      </c>
      <c r="E65" s="292" t="s">
        <v>1523</v>
      </c>
      <c r="F65" s="339" t="s">
        <v>1547</v>
      </c>
      <c r="G65" s="264" t="s">
        <v>1494</v>
      </c>
      <c r="H65" s="432" t="s">
        <v>1534</v>
      </c>
      <c r="I65" s="432" t="str">
        <f t="shared" si="0"/>
        <v>2.3</v>
      </c>
      <c r="J65" s="432">
        <v>2026</v>
      </c>
      <c r="K65" s="264">
        <v>4</v>
      </c>
      <c r="L65" s="264">
        <v>20</v>
      </c>
      <c r="M65" s="453">
        <f t="shared" si="1"/>
        <v>80</v>
      </c>
      <c r="N65" s="285">
        <v>150.80000000000001</v>
      </c>
      <c r="O65" s="454">
        <f t="shared" si="2"/>
        <v>12064</v>
      </c>
      <c r="P65" s="74"/>
      <c r="Q65" s="74"/>
    </row>
    <row r="66" spans="1:17" ht="45" x14ac:dyDescent="0.25">
      <c r="A66" s="432" t="s">
        <v>1314</v>
      </c>
      <c r="B66" s="452" t="s">
        <v>1220</v>
      </c>
      <c r="C66" s="452" t="s">
        <v>1474</v>
      </c>
      <c r="D66" s="452" t="s">
        <v>1475</v>
      </c>
      <c r="E66" s="292" t="s">
        <v>1523</v>
      </c>
      <c r="F66" s="339" t="s">
        <v>1548</v>
      </c>
      <c r="G66" s="264" t="s">
        <v>1494</v>
      </c>
      <c r="H66" s="432" t="s">
        <v>1498</v>
      </c>
      <c r="I66" s="432" t="str">
        <f t="shared" si="0"/>
        <v>2.3</v>
      </c>
      <c r="J66" s="432">
        <v>2026</v>
      </c>
      <c r="K66" s="264">
        <v>2</v>
      </c>
      <c r="L66" s="264">
        <v>20</v>
      </c>
      <c r="M66" s="453">
        <f t="shared" si="1"/>
        <v>40</v>
      </c>
      <c r="N66" s="285">
        <v>351</v>
      </c>
      <c r="O66" s="454">
        <f t="shared" si="2"/>
        <v>14040</v>
      </c>
      <c r="P66" s="74"/>
      <c r="Q66" s="74"/>
    </row>
    <row r="67" spans="1:17" ht="30" x14ac:dyDescent="0.25">
      <c r="A67" s="432" t="s">
        <v>1314</v>
      </c>
      <c r="B67" s="452" t="s">
        <v>1220</v>
      </c>
      <c r="C67" s="452" t="s">
        <v>1474</v>
      </c>
      <c r="D67" s="452" t="s">
        <v>1475</v>
      </c>
      <c r="E67" s="292" t="s">
        <v>1523</v>
      </c>
      <c r="F67" s="339" t="s">
        <v>1549</v>
      </c>
      <c r="G67" s="264" t="s">
        <v>1494</v>
      </c>
      <c r="H67" s="432" t="s">
        <v>1534</v>
      </c>
      <c r="I67" s="432" t="str">
        <f t="shared" si="0"/>
        <v>2.3</v>
      </c>
      <c r="J67" s="432">
        <v>2026</v>
      </c>
      <c r="K67" s="264">
        <v>5</v>
      </c>
      <c r="L67" s="264">
        <v>20</v>
      </c>
      <c r="M67" s="453">
        <f t="shared" si="1"/>
        <v>100</v>
      </c>
      <c r="N67" s="285">
        <v>70</v>
      </c>
      <c r="O67" s="454">
        <f t="shared" si="2"/>
        <v>7000</v>
      </c>
      <c r="P67" s="74"/>
      <c r="Q67" s="74"/>
    </row>
    <row r="68" spans="1:17" ht="30" x14ac:dyDescent="0.25">
      <c r="A68" s="432" t="s">
        <v>1314</v>
      </c>
      <c r="B68" s="452" t="s">
        <v>1220</v>
      </c>
      <c r="C68" s="452" t="s">
        <v>1474</v>
      </c>
      <c r="D68" s="452" t="s">
        <v>1475</v>
      </c>
      <c r="E68" s="292" t="s">
        <v>1523</v>
      </c>
      <c r="F68" s="339" t="s">
        <v>1550</v>
      </c>
      <c r="G68" s="264" t="s">
        <v>1494</v>
      </c>
      <c r="H68" s="432" t="s">
        <v>1534</v>
      </c>
      <c r="I68" s="432" t="str">
        <f t="shared" si="0"/>
        <v>2.3</v>
      </c>
      <c r="J68" s="432">
        <v>2026</v>
      </c>
      <c r="K68" s="264">
        <v>1</v>
      </c>
      <c r="L68" s="264">
        <v>20</v>
      </c>
      <c r="M68" s="453">
        <f t="shared" si="1"/>
        <v>20</v>
      </c>
      <c r="N68" s="285">
        <v>94.64</v>
      </c>
      <c r="O68" s="454">
        <f t="shared" si="2"/>
        <v>1892.8</v>
      </c>
      <c r="P68" s="74"/>
      <c r="Q68" s="74"/>
    </row>
    <row r="69" spans="1:17" ht="60" x14ac:dyDescent="0.25">
      <c r="A69" s="432" t="s">
        <v>1314</v>
      </c>
      <c r="B69" s="452" t="s">
        <v>1220</v>
      </c>
      <c r="C69" s="452" t="s">
        <v>1474</v>
      </c>
      <c r="D69" s="452" t="s">
        <v>1475</v>
      </c>
      <c r="E69" s="292" t="s">
        <v>1523</v>
      </c>
      <c r="F69" s="339" t="s">
        <v>1551</v>
      </c>
      <c r="G69" s="300" t="s">
        <v>1494</v>
      </c>
      <c r="H69" s="432" t="s">
        <v>1498</v>
      </c>
      <c r="I69" s="432" t="str">
        <f t="shared" si="0"/>
        <v>2.3</v>
      </c>
      <c r="J69" s="432">
        <v>2026</v>
      </c>
      <c r="K69" s="264">
        <v>1</v>
      </c>
      <c r="L69" s="264">
        <v>20</v>
      </c>
      <c r="M69" s="453">
        <f t="shared" si="1"/>
        <v>20</v>
      </c>
      <c r="N69" s="285">
        <v>575</v>
      </c>
      <c r="O69" s="454">
        <f t="shared" si="2"/>
        <v>11500</v>
      </c>
      <c r="P69" s="74"/>
      <c r="Q69" s="74"/>
    </row>
    <row r="70" spans="1:17" ht="30" x14ac:dyDescent="0.25">
      <c r="A70" s="432" t="s">
        <v>1314</v>
      </c>
      <c r="B70" s="452" t="s">
        <v>1220</v>
      </c>
      <c r="C70" s="452" t="s">
        <v>1474</v>
      </c>
      <c r="D70" s="452" t="s">
        <v>1475</v>
      </c>
      <c r="E70" s="292" t="s">
        <v>1523</v>
      </c>
      <c r="F70" s="339" t="s">
        <v>1552</v>
      </c>
      <c r="G70" s="264" t="s">
        <v>1494</v>
      </c>
      <c r="H70" s="432" t="s">
        <v>1509</v>
      </c>
      <c r="I70" s="432" t="str">
        <f t="shared" si="0"/>
        <v>2.3</v>
      </c>
      <c r="J70" s="432">
        <v>2026</v>
      </c>
      <c r="K70" s="264">
        <v>30</v>
      </c>
      <c r="L70" s="264">
        <v>20</v>
      </c>
      <c r="M70" s="453">
        <f t="shared" si="1"/>
        <v>600</v>
      </c>
      <c r="N70" s="285">
        <v>290</v>
      </c>
      <c r="O70" s="454">
        <f t="shared" si="2"/>
        <v>174000</v>
      </c>
      <c r="P70" s="74"/>
      <c r="Q70" s="74"/>
    </row>
    <row r="71" spans="1:17" ht="90" x14ac:dyDescent="0.25">
      <c r="A71" s="432" t="s">
        <v>1314</v>
      </c>
      <c r="B71" s="452" t="s">
        <v>1220</v>
      </c>
      <c r="C71" s="452" t="s">
        <v>1474</v>
      </c>
      <c r="D71" s="452" t="s">
        <v>1475</v>
      </c>
      <c r="E71" s="292" t="s">
        <v>1523</v>
      </c>
      <c r="F71" s="339" t="s">
        <v>1553</v>
      </c>
      <c r="G71" s="264" t="s">
        <v>1494</v>
      </c>
      <c r="H71" s="432" t="s">
        <v>1511</v>
      </c>
      <c r="I71" s="432" t="str">
        <f t="shared" si="0"/>
        <v>2.2</v>
      </c>
      <c r="J71" s="432">
        <v>2026</v>
      </c>
      <c r="K71" s="264">
        <v>9</v>
      </c>
      <c r="L71" s="264">
        <v>20</v>
      </c>
      <c r="M71" s="453">
        <f t="shared" si="1"/>
        <v>180</v>
      </c>
      <c r="N71" s="285">
        <v>2300</v>
      </c>
      <c r="O71" s="454">
        <f t="shared" si="2"/>
        <v>414000</v>
      </c>
      <c r="P71" s="74"/>
      <c r="Q71" s="1" t="s">
        <v>1554</v>
      </c>
    </row>
    <row r="72" spans="1:17" ht="60" x14ac:dyDescent="0.25">
      <c r="A72" s="432" t="s">
        <v>1314</v>
      </c>
      <c r="B72" s="452" t="s">
        <v>1220</v>
      </c>
      <c r="C72" s="452" t="s">
        <v>1474</v>
      </c>
      <c r="D72" s="452" t="s">
        <v>1475</v>
      </c>
      <c r="E72" s="292" t="s">
        <v>1523</v>
      </c>
      <c r="F72" s="339" t="s">
        <v>1555</v>
      </c>
      <c r="G72" s="264" t="s">
        <v>1494</v>
      </c>
      <c r="H72" s="432" t="s">
        <v>1509</v>
      </c>
      <c r="I72" s="432" t="str">
        <f t="shared" si="0"/>
        <v>2.3</v>
      </c>
      <c r="J72" s="432">
        <v>2026</v>
      </c>
      <c r="K72" s="264">
        <v>20</v>
      </c>
      <c r="L72" s="264">
        <v>20</v>
      </c>
      <c r="M72" s="453">
        <f t="shared" si="1"/>
        <v>400</v>
      </c>
      <c r="N72" s="285">
        <v>290</v>
      </c>
      <c r="O72" s="454">
        <f t="shared" si="2"/>
        <v>116000</v>
      </c>
      <c r="P72" s="74"/>
      <c r="Q72" s="74"/>
    </row>
    <row r="73" spans="1:17" ht="45" x14ac:dyDescent="0.25">
      <c r="A73" s="432" t="s">
        <v>1314</v>
      </c>
      <c r="B73" s="452" t="s">
        <v>1220</v>
      </c>
      <c r="C73" s="452" t="s">
        <v>1474</v>
      </c>
      <c r="D73" s="452" t="s">
        <v>1475</v>
      </c>
      <c r="E73" s="292" t="s">
        <v>1523</v>
      </c>
      <c r="F73" s="339" t="s">
        <v>1556</v>
      </c>
      <c r="G73" s="264" t="s">
        <v>1494</v>
      </c>
      <c r="H73" s="432" t="s">
        <v>1511</v>
      </c>
      <c r="I73" s="432" t="str">
        <f t="shared" si="0"/>
        <v>2.2</v>
      </c>
      <c r="J73" s="432">
        <v>2026</v>
      </c>
      <c r="K73" s="264">
        <v>9</v>
      </c>
      <c r="L73" s="264">
        <v>20</v>
      </c>
      <c r="M73" s="453">
        <f t="shared" si="1"/>
        <v>180</v>
      </c>
      <c r="N73" s="285">
        <v>2300</v>
      </c>
      <c r="O73" s="454">
        <f t="shared" si="2"/>
        <v>414000</v>
      </c>
      <c r="P73" s="74"/>
      <c r="Q73" s="74"/>
    </row>
    <row r="74" spans="1:17" ht="30" x14ac:dyDescent="0.25">
      <c r="A74" s="432" t="s">
        <v>1314</v>
      </c>
      <c r="B74" s="452" t="s">
        <v>1220</v>
      </c>
      <c r="C74" s="452" t="s">
        <v>1474</v>
      </c>
      <c r="D74" s="452" t="s">
        <v>1475</v>
      </c>
      <c r="E74" s="292" t="s">
        <v>1523</v>
      </c>
      <c r="F74" s="339" t="s">
        <v>1557</v>
      </c>
      <c r="G74" s="264" t="s">
        <v>1494</v>
      </c>
      <c r="H74" s="432" t="s">
        <v>1498</v>
      </c>
      <c r="I74" s="432" t="str">
        <f t="shared" si="0"/>
        <v>2.3</v>
      </c>
      <c r="J74" s="432">
        <v>2026</v>
      </c>
      <c r="K74" s="264">
        <v>2</v>
      </c>
      <c r="L74" s="264">
        <v>4</v>
      </c>
      <c r="M74" s="453">
        <f t="shared" si="1"/>
        <v>8</v>
      </c>
      <c r="N74" s="285">
        <v>351</v>
      </c>
      <c r="O74" s="454">
        <f t="shared" si="2"/>
        <v>2808</v>
      </c>
      <c r="P74" s="74"/>
      <c r="Q74" s="74"/>
    </row>
    <row r="75" spans="1:17" ht="30" x14ac:dyDescent="0.25">
      <c r="A75" s="432" t="s">
        <v>1314</v>
      </c>
      <c r="B75" s="452" t="s">
        <v>1220</v>
      </c>
      <c r="C75" s="452" t="s">
        <v>1474</v>
      </c>
      <c r="D75" s="452" t="s">
        <v>1475</v>
      </c>
      <c r="E75" s="292" t="s">
        <v>1523</v>
      </c>
      <c r="F75" s="339" t="s">
        <v>1558</v>
      </c>
      <c r="G75" s="264" t="s">
        <v>1494</v>
      </c>
      <c r="H75" s="432" t="s">
        <v>1531</v>
      </c>
      <c r="I75" s="432" t="str">
        <f t="shared" si="0"/>
        <v>2.2</v>
      </c>
      <c r="J75" s="432">
        <v>2026</v>
      </c>
      <c r="K75" s="264">
        <v>80</v>
      </c>
      <c r="L75" s="264">
        <v>20</v>
      </c>
      <c r="M75" s="453">
        <f t="shared" si="1"/>
        <v>1600</v>
      </c>
      <c r="N75" s="285">
        <v>350</v>
      </c>
      <c r="O75" s="454">
        <f t="shared" si="2"/>
        <v>560000</v>
      </c>
      <c r="P75" s="74"/>
      <c r="Q75" s="74"/>
    </row>
    <row r="76" spans="1:17" ht="45" x14ac:dyDescent="0.25">
      <c r="A76" s="432" t="s">
        <v>1314</v>
      </c>
      <c r="B76" s="452" t="s">
        <v>1220</v>
      </c>
      <c r="C76" s="452" t="s">
        <v>1474</v>
      </c>
      <c r="D76" s="452" t="s">
        <v>1475</v>
      </c>
      <c r="E76" s="292" t="s">
        <v>1559</v>
      </c>
      <c r="F76" s="339" t="s">
        <v>1560</v>
      </c>
      <c r="G76" s="264" t="s">
        <v>1494</v>
      </c>
      <c r="H76" s="432" t="s">
        <v>1517</v>
      </c>
      <c r="I76" s="432" t="str">
        <f t="shared" si="0"/>
        <v>2.2</v>
      </c>
      <c r="J76" s="432">
        <v>2026</v>
      </c>
      <c r="K76" s="264">
        <v>1</v>
      </c>
      <c r="L76" s="264">
        <v>1</v>
      </c>
      <c r="M76" s="453">
        <f t="shared" si="1"/>
        <v>1</v>
      </c>
      <c r="N76" s="285">
        <v>3000000</v>
      </c>
      <c r="O76" s="454">
        <f t="shared" si="2"/>
        <v>3000000</v>
      </c>
      <c r="P76" s="74"/>
      <c r="Q76" s="74" t="s">
        <v>1561</v>
      </c>
    </row>
    <row r="77" spans="1:17" ht="30" x14ac:dyDescent="0.25">
      <c r="A77" s="432" t="s">
        <v>1314</v>
      </c>
      <c r="B77" s="452" t="s">
        <v>1220</v>
      </c>
      <c r="C77" s="452" t="s">
        <v>1474</v>
      </c>
      <c r="D77" s="452" t="s">
        <v>1475</v>
      </c>
      <c r="E77" s="292" t="s">
        <v>1559</v>
      </c>
      <c r="F77" s="339" t="s">
        <v>1562</v>
      </c>
      <c r="G77" s="264" t="s">
        <v>1494</v>
      </c>
      <c r="H77" s="432" t="s">
        <v>1517</v>
      </c>
      <c r="I77" s="432" t="str">
        <f t="shared" si="0"/>
        <v>2.2</v>
      </c>
      <c r="J77" s="432">
        <v>2026</v>
      </c>
      <c r="K77" s="264">
        <v>1</v>
      </c>
      <c r="L77" s="264">
        <v>1</v>
      </c>
      <c r="M77" s="453">
        <f t="shared" si="1"/>
        <v>1</v>
      </c>
      <c r="N77" s="285">
        <v>20000000</v>
      </c>
      <c r="O77" s="454">
        <f t="shared" si="2"/>
        <v>20000000</v>
      </c>
      <c r="P77" s="74"/>
      <c r="Q77" s="74"/>
    </row>
    <row r="78" spans="1:17" ht="30" x14ac:dyDescent="0.25">
      <c r="A78" s="432" t="s">
        <v>1314</v>
      </c>
      <c r="B78" s="452" t="s">
        <v>1220</v>
      </c>
      <c r="C78" s="452" t="s">
        <v>1074</v>
      </c>
      <c r="D78" s="452" t="s">
        <v>1475</v>
      </c>
      <c r="E78" s="452" t="s">
        <v>1563</v>
      </c>
      <c r="F78" s="1" t="s">
        <v>1564</v>
      </c>
      <c r="G78" s="264" t="s">
        <v>1494</v>
      </c>
      <c r="H78" s="264" t="s">
        <v>1531</v>
      </c>
      <c r="I78" s="432" t="str">
        <f t="shared" si="0"/>
        <v>2.2</v>
      </c>
      <c r="J78" s="432">
        <v>2026</v>
      </c>
      <c r="K78" s="264">
        <v>40</v>
      </c>
      <c r="L78" s="264">
        <v>9</v>
      </c>
      <c r="M78" s="453">
        <f t="shared" si="1"/>
        <v>360</v>
      </c>
      <c r="N78" s="285">
        <v>350</v>
      </c>
      <c r="O78" s="454">
        <f t="shared" si="2"/>
        <v>126000</v>
      </c>
      <c r="P78" s="74"/>
      <c r="Q78" s="74"/>
    </row>
    <row r="79" spans="1:17" ht="45" x14ac:dyDescent="0.25">
      <c r="A79" s="432" t="s">
        <v>1314</v>
      </c>
      <c r="B79" s="452" t="s">
        <v>1220</v>
      </c>
      <c r="C79" s="452" t="s">
        <v>1074</v>
      </c>
      <c r="D79" s="452" t="s">
        <v>1475</v>
      </c>
      <c r="E79" s="452" t="s">
        <v>1563</v>
      </c>
      <c r="F79" s="1" t="s">
        <v>1565</v>
      </c>
      <c r="G79" s="264" t="s">
        <v>1494</v>
      </c>
      <c r="H79" s="264" t="s">
        <v>1534</v>
      </c>
      <c r="I79" s="432" t="str">
        <f t="shared" si="0"/>
        <v>2.3</v>
      </c>
      <c r="J79" s="432">
        <v>2026</v>
      </c>
      <c r="K79" s="264">
        <v>3</v>
      </c>
      <c r="L79" s="264">
        <v>3</v>
      </c>
      <c r="M79" s="453">
        <f t="shared" ref="M79:M141" si="3">K79*L79</f>
        <v>9</v>
      </c>
      <c r="N79" s="285">
        <v>150.80000000000001</v>
      </c>
      <c r="O79" s="454">
        <f t="shared" ref="O79:O141" si="4">+M79*N79</f>
        <v>1357.2</v>
      </c>
      <c r="P79" s="74"/>
      <c r="Q79" s="74"/>
    </row>
    <row r="80" spans="1:17" ht="45" x14ac:dyDescent="0.25">
      <c r="A80" s="432" t="s">
        <v>1314</v>
      </c>
      <c r="B80" s="452" t="s">
        <v>1220</v>
      </c>
      <c r="C80" s="452" t="s">
        <v>1074</v>
      </c>
      <c r="D80" s="452" t="s">
        <v>1475</v>
      </c>
      <c r="E80" s="452" t="s">
        <v>1563</v>
      </c>
      <c r="F80" s="1" t="s">
        <v>1566</v>
      </c>
      <c r="G80" s="264" t="s">
        <v>1494</v>
      </c>
      <c r="H80" s="264" t="s">
        <v>1567</v>
      </c>
      <c r="I80" s="432" t="str">
        <f t="shared" si="0"/>
        <v>2.3</v>
      </c>
      <c r="J80" s="432">
        <v>2026</v>
      </c>
      <c r="K80" s="264">
        <v>5</v>
      </c>
      <c r="L80" s="264">
        <v>3</v>
      </c>
      <c r="M80" s="453">
        <f t="shared" si="3"/>
        <v>15</v>
      </c>
      <c r="N80" s="285">
        <v>351</v>
      </c>
      <c r="O80" s="454">
        <f t="shared" si="4"/>
        <v>5265</v>
      </c>
      <c r="P80" s="74"/>
      <c r="Q80" s="74"/>
    </row>
    <row r="81" spans="1:17" ht="45" x14ac:dyDescent="0.25">
      <c r="A81" s="432" t="s">
        <v>1314</v>
      </c>
      <c r="B81" s="452" t="s">
        <v>1220</v>
      </c>
      <c r="C81" s="452" t="s">
        <v>1074</v>
      </c>
      <c r="D81" s="452" t="s">
        <v>1475</v>
      </c>
      <c r="E81" s="452" t="s">
        <v>1563</v>
      </c>
      <c r="F81" s="1" t="s">
        <v>1568</v>
      </c>
      <c r="G81" s="264" t="s">
        <v>1494</v>
      </c>
      <c r="H81" s="264" t="s">
        <v>1534</v>
      </c>
      <c r="I81" s="432" t="str">
        <f t="shared" ref="I81:I143" si="5">IF($H81="","Sin CCP",LEFT($H81,3))</f>
        <v>2.3</v>
      </c>
      <c r="J81" s="432">
        <v>2026</v>
      </c>
      <c r="K81" s="264">
        <v>30</v>
      </c>
      <c r="L81" s="264">
        <v>3</v>
      </c>
      <c r="M81" s="453">
        <f t="shared" si="3"/>
        <v>90</v>
      </c>
      <c r="N81" s="285">
        <v>37.86</v>
      </c>
      <c r="O81" s="454">
        <f t="shared" si="4"/>
        <v>3407.4</v>
      </c>
      <c r="P81" s="74"/>
      <c r="Q81" s="74"/>
    </row>
    <row r="82" spans="1:17" ht="45" x14ac:dyDescent="0.25">
      <c r="A82" s="432" t="s">
        <v>1314</v>
      </c>
      <c r="B82" s="452" t="s">
        <v>1220</v>
      </c>
      <c r="C82" s="452" t="s">
        <v>1074</v>
      </c>
      <c r="D82" s="452" t="s">
        <v>1475</v>
      </c>
      <c r="E82" s="452" t="s">
        <v>1563</v>
      </c>
      <c r="F82" s="1" t="s">
        <v>1569</v>
      </c>
      <c r="G82" s="264" t="s">
        <v>1494</v>
      </c>
      <c r="H82" s="264" t="s">
        <v>1534</v>
      </c>
      <c r="I82" s="432" t="str">
        <f t="shared" si="5"/>
        <v>2.3</v>
      </c>
      <c r="J82" s="432">
        <v>2026</v>
      </c>
      <c r="K82" s="264">
        <v>10</v>
      </c>
      <c r="L82" s="264">
        <v>3</v>
      </c>
      <c r="M82" s="453">
        <f t="shared" si="3"/>
        <v>30</v>
      </c>
      <c r="N82" s="285">
        <v>70</v>
      </c>
      <c r="O82" s="454">
        <f t="shared" si="4"/>
        <v>2100</v>
      </c>
      <c r="P82" s="74"/>
      <c r="Q82" s="74"/>
    </row>
    <row r="83" spans="1:17" ht="45" x14ac:dyDescent="0.25">
      <c r="A83" s="432" t="s">
        <v>1314</v>
      </c>
      <c r="B83" s="452" t="s">
        <v>1220</v>
      </c>
      <c r="C83" s="452" t="s">
        <v>1074</v>
      </c>
      <c r="D83" s="452" t="s">
        <v>1475</v>
      </c>
      <c r="E83" s="452" t="s">
        <v>1563</v>
      </c>
      <c r="F83" s="1" t="s">
        <v>1570</v>
      </c>
      <c r="G83" s="264" t="s">
        <v>1494</v>
      </c>
      <c r="H83" s="264" t="s">
        <v>1534</v>
      </c>
      <c r="I83" s="432" t="str">
        <f t="shared" si="5"/>
        <v>2.3</v>
      </c>
      <c r="J83" s="432">
        <v>2026</v>
      </c>
      <c r="K83" s="264">
        <v>3</v>
      </c>
      <c r="L83" s="264">
        <v>3</v>
      </c>
      <c r="M83" s="453">
        <f t="shared" si="3"/>
        <v>9</v>
      </c>
      <c r="N83" s="285">
        <v>94.64</v>
      </c>
      <c r="O83" s="454">
        <f t="shared" si="4"/>
        <v>851.76</v>
      </c>
      <c r="P83" s="74"/>
      <c r="Q83" s="74"/>
    </row>
    <row r="84" spans="1:17" ht="45" x14ac:dyDescent="0.25">
      <c r="A84" s="432" t="s">
        <v>1314</v>
      </c>
      <c r="B84" s="452" t="s">
        <v>1220</v>
      </c>
      <c r="C84" s="452" t="s">
        <v>1074</v>
      </c>
      <c r="D84" s="452" t="s">
        <v>1475</v>
      </c>
      <c r="E84" s="452" t="s">
        <v>1563</v>
      </c>
      <c r="F84" s="1" t="s">
        <v>1571</v>
      </c>
      <c r="G84" s="264" t="s">
        <v>1494</v>
      </c>
      <c r="H84" s="264" t="s">
        <v>1534</v>
      </c>
      <c r="I84" s="432" t="str">
        <f t="shared" si="5"/>
        <v>2.3</v>
      </c>
      <c r="J84" s="432">
        <v>2026</v>
      </c>
      <c r="K84" s="264">
        <v>6</v>
      </c>
      <c r="L84" s="264">
        <v>3</v>
      </c>
      <c r="M84" s="453">
        <f t="shared" si="3"/>
        <v>18</v>
      </c>
      <c r="N84" s="285">
        <v>373.15</v>
      </c>
      <c r="O84" s="454">
        <f t="shared" si="4"/>
        <v>6716.7</v>
      </c>
      <c r="P84" s="74"/>
      <c r="Q84" s="74"/>
    </row>
    <row r="85" spans="1:17" x14ac:dyDescent="0.25">
      <c r="A85" s="432" t="s">
        <v>1314</v>
      </c>
      <c r="B85" s="452" t="s">
        <v>1220</v>
      </c>
      <c r="C85" s="452" t="s">
        <v>1074</v>
      </c>
      <c r="D85" s="452" t="s">
        <v>1475</v>
      </c>
      <c r="E85" s="452" t="s">
        <v>1563</v>
      </c>
      <c r="F85" s="1" t="s">
        <v>1572</v>
      </c>
      <c r="G85" s="264" t="s">
        <v>1494</v>
      </c>
      <c r="H85" s="264" t="s">
        <v>1529</v>
      </c>
      <c r="I85" s="432" t="str">
        <f t="shared" si="5"/>
        <v>2.2</v>
      </c>
      <c r="J85" s="432">
        <v>2026</v>
      </c>
      <c r="K85" s="264">
        <v>10</v>
      </c>
      <c r="L85" s="264">
        <v>1</v>
      </c>
      <c r="M85" s="453">
        <f t="shared" si="3"/>
        <v>10</v>
      </c>
      <c r="N85" s="285">
        <v>1500</v>
      </c>
      <c r="O85" s="454">
        <f t="shared" si="4"/>
        <v>15000</v>
      </c>
      <c r="P85" s="74"/>
      <c r="Q85" s="74"/>
    </row>
    <row r="86" spans="1:17" x14ac:dyDescent="0.25">
      <c r="A86" s="432" t="s">
        <v>1314</v>
      </c>
      <c r="B86" s="452" t="s">
        <v>1220</v>
      </c>
      <c r="C86" s="452" t="s">
        <v>1074</v>
      </c>
      <c r="D86" s="452" t="s">
        <v>1475</v>
      </c>
      <c r="E86" s="452" t="s">
        <v>1563</v>
      </c>
      <c r="F86" s="1" t="s">
        <v>1573</v>
      </c>
      <c r="G86" s="264" t="s">
        <v>1494</v>
      </c>
      <c r="H86" s="264" t="s">
        <v>1529</v>
      </c>
      <c r="I86" s="432" t="str">
        <f t="shared" si="5"/>
        <v>2.2</v>
      </c>
      <c r="J86" s="432">
        <v>2026</v>
      </c>
      <c r="K86" s="264">
        <v>10</v>
      </c>
      <c r="L86" s="264">
        <v>1</v>
      </c>
      <c r="M86" s="453">
        <f t="shared" si="3"/>
        <v>10</v>
      </c>
      <c r="N86" s="285">
        <v>4500</v>
      </c>
      <c r="O86" s="454">
        <f t="shared" si="4"/>
        <v>45000</v>
      </c>
      <c r="P86" s="74"/>
      <c r="Q86" s="74"/>
    </row>
    <row r="87" spans="1:17" ht="45" x14ac:dyDescent="0.25">
      <c r="A87" s="432" t="s">
        <v>1314</v>
      </c>
      <c r="B87" s="452" t="s">
        <v>1220</v>
      </c>
      <c r="C87" s="452" t="s">
        <v>1074</v>
      </c>
      <c r="D87" s="452" t="s">
        <v>1475</v>
      </c>
      <c r="E87" s="452" t="s">
        <v>1563</v>
      </c>
      <c r="F87" s="1" t="s">
        <v>1574</v>
      </c>
      <c r="G87" s="264" t="s">
        <v>1494</v>
      </c>
      <c r="H87" s="264" t="s">
        <v>1529</v>
      </c>
      <c r="I87" s="432" t="str">
        <f t="shared" si="5"/>
        <v>2.2</v>
      </c>
      <c r="J87" s="432">
        <v>2026</v>
      </c>
      <c r="K87" s="264">
        <v>36</v>
      </c>
      <c r="L87" s="264">
        <v>1</v>
      </c>
      <c r="M87" s="453">
        <f t="shared" si="3"/>
        <v>36</v>
      </c>
      <c r="N87" s="285">
        <v>18</v>
      </c>
      <c r="O87" s="454">
        <f t="shared" si="4"/>
        <v>648</v>
      </c>
      <c r="P87" s="74"/>
      <c r="Q87" s="74"/>
    </row>
    <row r="88" spans="1:17" ht="45" x14ac:dyDescent="0.25">
      <c r="A88" s="432" t="s">
        <v>1314</v>
      </c>
      <c r="B88" s="452" t="s">
        <v>1220</v>
      </c>
      <c r="C88" s="452" t="s">
        <v>1074</v>
      </c>
      <c r="D88" s="452" t="s">
        <v>1475</v>
      </c>
      <c r="E88" s="452" t="s">
        <v>1563</v>
      </c>
      <c r="F88" s="1" t="s">
        <v>1575</v>
      </c>
      <c r="G88" s="264" t="s">
        <v>1494</v>
      </c>
      <c r="H88" s="264" t="s">
        <v>1529</v>
      </c>
      <c r="I88" s="432" t="str">
        <f t="shared" si="5"/>
        <v>2.2</v>
      </c>
      <c r="J88" s="432">
        <v>2026</v>
      </c>
      <c r="K88" s="264">
        <v>36</v>
      </c>
      <c r="L88" s="264">
        <v>1</v>
      </c>
      <c r="M88" s="453">
        <f t="shared" si="3"/>
        <v>36</v>
      </c>
      <c r="N88" s="285">
        <v>18</v>
      </c>
      <c r="O88" s="454">
        <f t="shared" si="4"/>
        <v>648</v>
      </c>
      <c r="P88" s="74"/>
      <c r="Q88" s="74"/>
    </row>
    <row r="89" spans="1:17" x14ac:dyDescent="0.25">
      <c r="A89" s="432" t="s">
        <v>1314</v>
      </c>
      <c r="B89" s="452" t="s">
        <v>1220</v>
      </c>
      <c r="C89" s="452" t="s">
        <v>1074</v>
      </c>
      <c r="D89" s="452" t="s">
        <v>1475</v>
      </c>
      <c r="E89" s="452" t="s">
        <v>1563</v>
      </c>
      <c r="F89" s="1" t="s">
        <v>1576</v>
      </c>
      <c r="G89" s="264" t="s">
        <v>1494</v>
      </c>
      <c r="H89" s="264" t="s">
        <v>1529</v>
      </c>
      <c r="I89" s="432" t="str">
        <f t="shared" si="5"/>
        <v>2.2</v>
      </c>
      <c r="J89" s="432">
        <v>2026</v>
      </c>
      <c r="K89" s="265">
        <v>2000</v>
      </c>
      <c r="L89" s="264">
        <v>1</v>
      </c>
      <c r="M89" s="453">
        <f t="shared" si="3"/>
        <v>2000</v>
      </c>
      <c r="N89" s="285">
        <v>6</v>
      </c>
      <c r="O89" s="454">
        <f t="shared" si="4"/>
        <v>12000</v>
      </c>
      <c r="P89" s="74"/>
      <c r="Q89" s="74"/>
    </row>
    <row r="90" spans="1:17" x14ac:dyDescent="0.25">
      <c r="A90" s="432" t="s">
        <v>1314</v>
      </c>
      <c r="B90" s="452" t="s">
        <v>1220</v>
      </c>
      <c r="C90" s="452" t="s">
        <v>1074</v>
      </c>
      <c r="D90" s="452" t="s">
        <v>1475</v>
      </c>
      <c r="E90" s="452" t="s">
        <v>1563</v>
      </c>
      <c r="F90" s="1" t="s">
        <v>1577</v>
      </c>
      <c r="G90" s="264" t="s">
        <v>1494</v>
      </c>
      <c r="H90" s="264" t="s">
        <v>1529</v>
      </c>
      <c r="I90" s="432" t="str">
        <f t="shared" si="5"/>
        <v>2.2</v>
      </c>
      <c r="J90" s="432">
        <v>2026</v>
      </c>
      <c r="K90" s="265">
        <v>2000</v>
      </c>
      <c r="L90" s="264">
        <v>1</v>
      </c>
      <c r="M90" s="453">
        <f t="shared" si="3"/>
        <v>2000</v>
      </c>
      <c r="N90" s="285">
        <v>6</v>
      </c>
      <c r="O90" s="454">
        <f t="shared" si="4"/>
        <v>12000</v>
      </c>
      <c r="P90" s="74"/>
      <c r="Q90" s="74"/>
    </row>
    <row r="91" spans="1:17" ht="30" x14ac:dyDescent="0.25">
      <c r="A91" s="432" t="s">
        <v>1314</v>
      </c>
      <c r="B91" s="452" t="s">
        <v>1220</v>
      </c>
      <c r="C91" s="452" t="s">
        <v>1074</v>
      </c>
      <c r="D91" s="452" t="s">
        <v>1475</v>
      </c>
      <c r="E91" s="452" t="s">
        <v>1563</v>
      </c>
      <c r="F91" s="1" t="s">
        <v>1578</v>
      </c>
      <c r="G91" s="264" t="s">
        <v>1494</v>
      </c>
      <c r="H91" s="264" t="s">
        <v>1529</v>
      </c>
      <c r="I91" s="432" t="str">
        <f t="shared" si="5"/>
        <v>2.2</v>
      </c>
      <c r="J91" s="432">
        <v>2026</v>
      </c>
      <c r="K91" s="265">
        <v>2500</v>
      </c>
      <c r="L91" s="264">
        <v>1</v>
      </c>
      <c r="M91" s="453">
        <f t="shared" si="3"/>
        <v>2500</v>
      </c>
      <c r="N91" s="285">
        <v>100</v>
      </c>
      <c r="O91" s="454">
        <f t="shared" si="4"/>
        <v>250000</v>
      </c>
      <c r="P91" s="74"/>
      <c r="Q91" s="74"/>
    </row>
    <row r="92" spans="1:17" x14ac:dyDescent="0.25">
      <c r="A92" s="432" t="s">
        <v>1314</v>
      </c>
      <c r="B92" s="452" t="s">
        <v>1220</v>
      </c>
      <c r="C92" s="452" t="s">
        <v>1074</v>
      </c>
      <c r="D92" s="452" t="s">
        <v>1475</v>
      </c>
      <c r="E92" s="452" t="s">
        <v>1563</v>
      </c>
      <c r="F92" s="1" t="s">
        <v>1579</v>
      </c>
      <c r="G92" s="264" t="s">
        <v>1494</v>
      </c>
      <c r="H92" s="264" t="s">
        <v>1529</v>
      </c>
      <c r="I92" s="432" t="str">
        <f t="shared" si="5"/>
        <v>2.2</v>
      </c>
      <c r="J92" s="432">
        <v>2026</v>
      </c>
      <c r="K92" s="264">
        <v>36</v>
      </c>
      <c r="L92" s="264">
        <v>1</v>
      </c>
      <c r="M92" s="453">
        <f t="shared" si="3"/>
        <v>36</v>
      </c>
      <c r="N92" s="285">
        <v>400</v>
      </c>
      <c r="O92" s="454">
        <f t="shared" si="4"/>
        <v>14400</v>
      </c>
      <c r="P92" s="74"/>
      <c r="Q92" s="74"/>
    </row>
    <row r="93" spans="1:17" x14ac:dyDescent="0.25">
      <c r="A93" s="432" t="s">
        <v>1314</v>
      </c>
      <c r="B93" s="452" t="s">
        <v>1220</v>
      </c>
      <c r="C93" s="452" t="s">
        <v>1074</v>
      </c>
      <c r="D93" s="452" t="s">
        <v>1475</v>
      </c>
      <c r="E93" s="452" t="s">
        <v>1563</v>
      </c>
      <c r="F93" s="1" t="s">
        <v>1580</v>
      </c>
      <c r="G93" s="264" t="s">
        <v>1494</v>
      </c>
      <c r="H93" s="264" t="s">
        <v>1529</v>
      </c>
      <c r="I93" s="432" t="str">
        <f t="shared" si="5"/>
        <v>2.2</v>
      </c>
      <c r="J93" s="432">
        <v>2026</v>
      </c>
      <c r="K93" s="264">
        <v>36</v>
      </c>
      <c r="L93" s="264">
        <v>1</v>
      </c>
      <c r="M93" s="453">
        <f t="shared" si="3"/>
        <v>36</v>
      </c>
      <c r="N93" s="285">
        <v>18</v>
      </c>
      <c r="O93" s="454">
        <f t="shared" si="4"/>
        <v>648</v>
      </c>
      <c r="P93" s="74"/>
      <c r="Q93" s="74"/>
    </row>
    <row r="94" spans="1:17" ht="45" x14ac:dyDescent="0.25">
      <c r="A94" s="432" t="s">
        <v>1314</v>
      </c>
      <c r="B94" s="452" t="s">
        <v>1220</v>
      </c>
      <c r="C94" s="452" t="s">
        <v>1074</v>
      </c>
      <c r="D94" s="452" t="s">
        <v>1475</v>
      </c>
      <c r="E94" s="452" t="s">
        <v>1563</v>
      </c>
      <c r="F94" s="1" t="s">
        <v>1581</v>
      </c>
      <c r="G94" s="264" t="s">
        <v>1494</v>
      </c>
      <c r="H94" s="264" t="s">
        <v>1529</v>
      </c>
      <c r="I94" s="432" t="str">
        <f t="shared" si="5"/>
        <v>2.2</v>
      </c>
      <c r="J94" s="432">
        <v>2026</v>
      </c>
      <c r="K94" s="265">
        <v>2000</v>
      </c>
      <c r="L94" s="264">
        <v>1</v>
      </c>
      <c r="M94" s="453">
        <f t="shared" si="3"/>
        <v>2000</v>
      </c>
      <c r="N94" s="285">
        <v>18</v>
      </c>
      <c r="O94" s="454">
        <f t="shared" si="4"/>
        <v>36000</v>
      </c>
      <c r="P94" s="74"/>
      <c r="Q94" s="74"/>
    </row>
    <row r="95" spans="1:17" x14ac:dyDescent="0.25">
      <c r="A95" s="432" t="s">
        <v>1314</v>
      </c>
      <c r="B95" s="452" t="s">
        <v>1220</v>
      </c>
      <c r="C95" s="452" t="s">
        <v>1074</v>
      </c>
      <c r="D95" s="452" t="s">
        <v>1475</v>
      </c>
      <c r="E95" s="452" t="s">
        <v>1563</v>
      </c>
      <c r="F95" s="1" t="s">
        <v>1582</v>
      </c>
      <c r="G95" s="264" t="s">
        <v>1494</v>
      </c>
      <c r="H95" s="264" t="s">
        <v>1529</v>
      </c>
      <c r="I95" s="432" t="str">
        <f t="shared" si="5"/>
        <v>2.2</v>
      </c>
      <c r="J95" s="432">
        <v>2026</v>
      </c>
      <c r="K95" s="264">
        <v>5</v>
      </c>
      <c r="L95" s="264">
        <v>1</v>
      </c>
      <c r="M95" s="453">
        <f t="shared" si="3"/>
        <v>5</v>
      </c>
      <c r="N95" s="285">
        <v>11300</v>
      </c>
      <c r="O95" s="454">
        <f t="shared" si="4"/>
        <v>56500</v>
      </c>
      <c r="P95" s="74"/>
      <c r="Q95" s="74"/>
    </row>
    <row r="96" spans="1:17" ht="30" x14ac:dyDescent="0.25">
      <c r="A96" s="432" t="s">
        <v>1314</v>
      </c>
      <c r="B96" s="452" t="s">
        <v>1220</v>
      </c>
      <c r="C96" s="452" t="s">
        <v>1074</v>
      </c>
      <c r="D96" s="452" t="s">
        <v>1475</v>
      </c>
      <c r="E96" s="452" t="s">
        <v>1563</v>
      </c>
      <c r="F96" s="1" t="s">
        <v>1583</v>
      </c>
      <c r="G96" s="264" t="s">
        <v>1494</v>
      </c>
      <c r="H96" s="264" t="s">
        <v>1529</v>
      </c>
      <c r="I96" s="432" t="str">
        <f t="shared" si="5"/>
        <v>2.2</v>
      </c>
      <c r="J96" s="432">
        <v>2026</v>
      </c>
      <c r="K96" s="265">
        <v>2000</v>
      </c>
      <c r="L96" s="264">
        <v>1</v>
      </c>
      <c r="M96" s="453">
        <f t="shared" si="3"/>
        <v>2000</v>
      </c>
      <c r="N96" s="285">
        <v>40</v>
      </c>
      <c r="O96" s="454">
        <f t="shared" si="4"/>
        <v>80000</v>
      </c>
      <c r="P96" s="74"/>
      <c r="Q96" s="74"/>
    </row>
    <row r="97" spans="1:17" x14ac:dyDescent="0.25">
      <c r="A97" s="432" t="s">
        <v>1314</v>
      </c>
      <c r="B97" s="452" t="s">
        <v>1220</v>
      </c>
      <c r="C97" s="452" t="s">
        <v>1074</v>
      </c>
      <c r="D97" s="452" t="s">
        <v>1475</v>
      </c>
      <c r="E97" s="452" t="s">
        <v>1563</v>
      </c>
      <c r="F97" s="1" t="s">
        <v>1584</v>
      </c>
      <c r="G97" s="264" t="s">
        <v>1494</v>
      </c>
      <c r="H97" s="264" t="s">
        <v>1529</v>
      </c>
      <c r="I97" s="432" t="str">
        <f t="shared" si="5"/>
        <v>2.2</v>
      </c>
      <c r="J97" s="432">
        <v>2026</v>
      </c>
      <c r="K97" s="265">
        <v>2000</v>
      </c>
      <c r="L97" s="264">
        <v>1</v>
      </c>
      <c r="M97" s="453">
        <f t="shared" si="3"/>
        <v>2000</v>
      </c>
      <c r="N97" s="285">
        <v>35</v>
      </c>
      <c r="O97" s="454">
        <f t="shared" si="4"/>
        <v>70000</v>
      </c>
      <c r="P97" s="74"/>
      <c r="Q97" s="74"/>
    </row>
    <row r="98" spans="1:17" ht="60" x14ac:dyDescent="0.25">
      <c r="A98" s="432" t="s">
        <v>1314</v>
      </c>
      <c r="B98" s="452" t="s">
        <v>1220</v>
      </c>
      <c r="C98" s="452" t="s">
        <v>1074</v>
      </c>
      <c r="D98" s="452" t="s">
        <v>1475</v>
      </c>
      <c r="E98" s="452" t="s">
        <v>1563</v>
      </c>
      <c r="F98" s="1" t="s">
        <v>1585</v>
      </c>
      <c r="G98" s="264" t="s">
        <v>1494</v>
      </c>
      <c r="H98" s="264" t="s">
        <v>1498</v>
      </c>
      <c r="I98" s="432" t="str">
        <f t="shared" si="5"/>
        <v>2.3</v>
      </c>
      <c r="J98" s="432">
        <v>2026</v>
      </c>
      <c r="K98" s="264">
        <v>120</v>
      </c>
      <c r="L98" s="264">
        <v>25</v>
      </c>
      <c r="M98" s="453">
        <f t="shared" si="3"/>
        <v>3000</v>
      </c>
      <c r="N98" s="285">
        <v>160</v>
      </c>
      <c r="O98" s="454">
        <f t="shared" si="4"/>
        <v>480000</v>
      </c>
      <c r="P98" s="74"/>
      <c r="Q98" s="74"/>
    </row>
    <row r="99" spans="1:17" ht="45" x14ac:dyDescent="0.25">
      <c r="A99" s="432" t="s">
        <v>1314</v>
      </c>
      <c r="B99" s="452" t="s">
        <v>1220</v>
      </c>
      <c r="C99" s="452" t="s">
        <v>1074</v>
      </c>
      <c r="D99" s="452" t="s">
        <v>1475</v>
      </c>
      <c r="E99" s="452" t="s">
        <v>1563</v>
      </c>
      <c r="F99" s="1" t="s">
        <v>1586</v>
      </c>
      <c r="G99" s="264" t="s">
        <v>1494</v>
      </c>
      <c r="H99" s="264" t="s">
        <v>1587</v>
      </c>
      <c r="I99" s="432" t="str">
        <f t="shared" si="5"/>
        <v>2.3</v>
      </c>
      <c r="J99" s="432">
        <v>2026</v>
      </c>
      <c r="K99" s="264">
        <v>120</v>
      </c>
      <c r="L99" s="264">
        <v>25</v>
      </c>
      <c r="M99" s="453">
        <f t="shared" si="3"/>
        <v>3000</v>
      </c>
      <c r="N99" s="285">
        <v>450</v>
      </c>
      <c r="O99" s="454">
        <f t="shared" si="4"/>
        <v>1350000</v>
      </c>
      <c r="P99" s="74"/>
      <c r="Q99" s="74"/>
    </row>
    <row r="100" spans="1:17" ht="90" x14ac:dyDescent="0.25">
      <c r="A100" s="432" t="s">
        <v>1314</v>
      </c>
      <c r="B100" s="452" t="s">
        <v>1220</v>
      </c>
      <c r="C100" s="452" t="s">
        <v>1074</v>
      </c>
      <c r="D100" s="452" t="s">
        <v>1475</v>
      </c>
      <c r="E100" s="452" t="s">
        <v>1563</v>
      </c>
      <c r="F100" s="1" t="s">
        <v>1588</v>
      </c>
      <c r="G100" s="264" t="s">
        <v>1494</v>
      </c>
      <c r="H100" s="264" t="s">
        <v>1587</v>
      </c>
      <c r="I100" s="432" t="str">
        <f t="shared" si="5"/>
        <v>2.3</v>
      </c>
      <c r="J100" s="432">
        <v>2026</v>
      </c>
      <c r="K100" s="264">
        <v>120</v>
      </c>
      <c r="L100" s="264">
        <v>25</v>
      </c>
      <c r="M100" s="453">
        <f t="shared" si="3"/>
        <v>3000</v>
      </c>
      <c r="N100" s="285">
        <v>400</v>
      </c>
      <c r="O100" s="454">
        <f t="shared" si="4"/>
        <v>1200000</v>
      </c>
      <c r="P100" s="74"/>
      <c r="Q100" s="74"/>
    </row>
    <row r="101" spans="1:17" ht="75" x14ac:dyDescent="0.25">
      <c r="A101" s="432" t="s">
        <v>1314</v>
      </c>
      <c r="B101" s="452" t="s">
        <v>1220</v>
      </c>
      <c r="C101" s="452" t="s">
        <v>1074</v>
      </c>
      <c r="D101" s="452" t="s">
        <v>1475</v>
      </c>
      <c r="E101" s="452" t="s">
        <v>1563</v>
      </c>
      <c r="F101" s="1" t="s">
        <v>1589</v>
      </c>
      <c r="G101" s="264" t="s">
        <v>1494</v>
      </c>
      <c r="H101" s="264" t="s">
        <v>1498</v>
      </c>
      <c r="I101" s="432" t="str">
        <f t="shared" si="5"/>
        <v>2.3</v>
      </c>
      <c r="J101" s="432">
        <v>2026</v>
      </c>
      <c r="K101" s="264">
        <v>120</v>
      </c>
      <c r="L101" s="264">
        <v>25</v>
      </c>
      <c r="M101" s="453">
        <f t="shared" si="3"/>
        <v>3000</v>
      </c>
      <c r="N101" s="285">
        <v>350</v>
      </c>
      <c r="O101" s="454">
        <f t="shared" si="4"/>
        <v>1050000</v>
      </c>
      <c r="P101" s="74"/>
      <c r="Q101" s="74"/>
    </row>
    <row r="102" spans="1:17" ht="60" x14ac:dyDescent="0.25">
      <c r="A102" s="432" t="s">
        <v>1314</v>
      </c>
      <c r="B102" s="452" t="s">
        <v>1220</v>
      </c>
      <c r="C102" s="452" t="s">
        <v>1074</v>
      </c>
      <c r="D102" s="452" t="s">
        <v>1475</v>
      </c>
      <c r="E102" s="452" t="s">
        <v>1563</v>
      </c>
      <c r="F102" s="1" t="s">
        <v>1590</v>
      </c>
      <c r="G102" s="264" t="s">
        <v>1494</v>
      </c>
      <c r="H102" s="264" t="s">
        <v>1498</v>
      </c>
      <c r="I102" s="432" t="str">
        <f t="shared" si="5"/>
        <v>2.3</v>
      </c>
      <c r="J102" s="432">
        <v>2026</v>
      </c>
      <c r="K102" s="264">
        <v>120</v>
      </c>
      <c r="L102" s="264">
        <v>25</v>
      </c>
      <c r="M102" s="453">
        <f t="shared" si="3"/>
        <v>3000</v>
      </c>
      <c r="N102" s="285">
        <v>200</v>
      </c>
      <c r="O102" s="454">
        <f t="shared" si="4"/>
        <v>600000</v>
      </c>
      <c r="P102" s="74"/>
      <c r="Q102" s="74"/>
    </row>
    <row r="103" spans="1:17" ht="30" x14ac:dyDescent="0.25">
      <c r="A103" s="432" t="s">
        <v>1314</v>
      </c>
      <c r="B103" s="452" t="s">
        <v>1220</v>
      </c>
      <c r="C103" s="452" t="s">
        <v>1074</v>
      </c>
      <c r="D103" s="452" t="s">
        <v>1475</v>
      </c>
      <c r="E103" s="452" t="s">
        <v>1563</v>
      </c>
      <c r="F103" s="1" t="s">
        <v>1591</v>
      </c>
      <c r="G103" s="264" t="s">
        <v>1494</v>
      </c>
      <c r="H103" s="264" t="s">
        <v>1509</v>
      </c>
      <c r="I103" s="432" t="str">
        <f t="shared" si="5"/>
        <v>2.3</v>
      </c>
      <c r="J103" s="432">
        <v>2026</v>
      </c>
      <c r="K103" s="264">
        <v>50</v>
      </c>
      <c r="L103" s="264">
        <v>25</v>
      </c>
      <c r="M103" s="453">
        <f t="shared" si="3"/>
        <v>1250</v>
      </c>
      <c r="N103" s="285">
        <v>290</v>
      </c>
      <c r="O103" s="454">
        <f t="shared" si="4"/>
        <v>362500</v>
      </c>
      <c r="P103" s="74"/>
      <c r="Q103" s="74"/>
    </row>
    <row r="104" spans="1:17" ht="60" x14ac:dyDescent="0.25">
      <c r="A104" s="432" t="s">
        <v>1314</v>
      </c>
      <c r="B104" s="452" t="s">
        <v>1220</v>
      </c>
      <c r="C104" s="452" t="s">
        <v>1074</v>
      </c>
      <c r="D104" s="452" t="s">
        <v>1475</v>
      </c>
      <c r="E104" s="452" t="s">
        <v>1563</v>
      </c>
      <c r="F104" s="1" t="s">
        <v>1592</v>
      </c>
      <c r="G104" s="264" t="s">
        <v>1494</v>
      </c>
      <c r="H104" s="264" t="s">
        <v>1593</v>
      </c>
      <c r="I104" s="432" t="str">
        <f t="shared" si="5"/>
        <v>2.2</v>
      </c>
      <c r="J104" s="432">
        <v>2026</v>
      </c>
      <c r="K104" s="264">
        <v>15</v>
      </c>
      <c r="L104" s="264">
        <v>1</v>
      </c>
      <c r="M104" s="453">
        <f t="shared" si="3"/>
        <v>15</v>
      </c>
      <c r="N104" s="285">
        <v>43500</v>
      </c>
      <c r="O104" s="454">
        <f t="shared" si="4"/>
        <v>652500</v>
      </c>
      <c r="P104" s="74"/>
      <c r="Q104" s="74"/>
    </row>
    <row r="105" spans="1:17" ht="60" x14ac:dyDescent="0.25">
      <c r="A105" s="432" t="s">
        <v>1314</v>
      </c>
      <c r="B105" s="452" t="s">
        <v>1220</v>
      </c>
      <c r="C105" s="452" t="s">
        <v>1074</v>
      </c>
      <c r="D105" s="452" t="s">
        <v>1475</v>
      </c>
      <c r="E105" s="452" t="s">
        <v>1563</v>
      </c>
      <c r="F105" s="1" t="s">
        <v>1594</v>
      </c>
      <c r="G105" s="264" t="s">
        <v>1494</v>
      </c>
      <c r="H105" s="264" t="s">
        <v>1498</v>
      </c>
      <c r="I105" s="432" t="str">
        <f t="shared" si="5"/>
        <v>2.3</v>
      </c>
      <c r="J105" s="432">
        <v>2026</v>
      </c>
      <c r="K105" s="264">
        <v>80</v>
      </c>
      <c r="L105" s="264">
        <v>25</v>
      </c>
      <c r="M105" s="453">
        <f t="shared" si="3"/>
        <v>2000</v>
      </c>
      <c r="N105" s="285">
        <v>10</v>
      </c>
      <c r="O105" s="454">
        <f t="shared" si="4"/>
        <v>20000</v>
      </c>
      <c r="P105" s="74"/>
      <c r="Q105" s="74"/>
    </row>
    <row r="106" spans="1:17" ht="30" x14ac:dyDescent="0.25">
      <c r="A106" s="432" t="s">
        <v>1314</v>
      </c>
      <c r="B106" s="452" t="s">
        <v>1220</v>
      </c>
      <c r="C106" s="452" t="s">
        <v>1074</v>
      </c>
      <c r="D106" s="452" t="s">
        <v>1475</v>
      </c>
      <c r="E106" s="452" t="s">
        <v>1563</v>
      </c>
      <c r="F106" s="1" t="s">
        <v>1595</v>
      </c>
      <c r="G106" s="264" t="s">
        <v>1494</v>
      </c>
      <c r="H106" s="264" t="s">
        <v>1498</v>
      </c>
      <c r="I106" s="432" t="str">
        <f t="shared" si="5"/>
        <v>2.3</v>
      </c>
      <c r="J106" s="432">
        <v>2026</v>
      </c>
      <c r="K106" s="264">
        <v>25</v>
      </c>
      <c r="L106" s="264">
        <v>25</v>
      </c>
      <c r="M106" s="453">
        <f t="shared" si="3"/>
        <v>625</v>
      </c>
      <c r="N106" s="285">
        <v>8</v>
      </c>
      <c r="O106" s="454">
        <f t="shared" si="4"/>
        <v>5000</v>
      </c>
      <c r="P106" s="74"/>
      <c r="Q106" s="74"/>
    </row>
    <row r="107" spans="1:17" ht="30" x14ac:dyDescent="0.25">
      <c r="A107" s="432" t="s">
        <v>1314</v>
      </c>
      <c r="B107" s="452" t="s">
        <v>1220</v>
      </c>
      <c r="C107" s="452" t="s">
        <v>1074</v>
      </c>
      <c r="D107" s="452" t="s">
        <v>1475</v>
      </c>
      <c r="E107" s="452" t="s">
        <v>1563</v>
      </c>
      <c r="F107" s="1" t="s">
        <v>1596</v>
      </c>
      <c r="G107" s="264" t="s">
        <v>1494</v>
      </c>
      <c r="H107" s="264" t="s">
        <v>1498</v>
      </c>
      <c r="I107" s="432" t="str">
        <f t="shared" si="5"/>
        <v>2.3</v>
      </c>
      <c r="J107" s="432">
        <v>2026</v>
      </c>
      <c r="K107" s="264">
        <v>25</v>
      </c>
      <c r="L107" s="264">
        <v>25</v>
      </c>
      <c r="M107" s="453">
        <f t="shared" si="3"/>
        <v>625</v>
      </c>
      <c r="N107" s="285">
        <v>8</v>
      </c>
      <c r="O107" s="454">
        <f t="shared" si="4"/>
        <v>5000</v>
      </c>
      <c r="P107" s="74"/>
      <c r="Q107" s="74"/>
    </row>
    <row r="108" spans="1:17" ht="45" x14ac:dyDescent="0.25">
      <c r="A108" s="432" t="s">
        <v>1314</v>
      </c>
      <c r="B108" s="452" t="s">
        <v>1220</v>
      </c>
      <c r="C108" s="452" t="s">
        <v>1074</v>
      </c>
      <c r="D108" s="452" t="s">
        <v>1475</v>
      </c>
      <c r="E108" s="452" t="s">
        <v>1563</v>
      </c>
      <c r="F108" s="1" t="s">
        <v>1597</v>
      </c>
      <c r="G108" s="264" t="s">
        <v>1494</v>
      </c>
      <c r="H108" s="264" t="s">
        <v>1498</v>
      </c>
      <c r="I108" s="432" t="str">
        <f t="shared" si="5"/>
        <v>2.3</v>
      </c>
      <c r="J108" s="432">
        <v>2026</v>
      </c>
      <c r="K108" s="264">
        <v>50</v>
      </c>
      <c r="L108" s="264">
        <v>25</v>
      </c>
      <c r="M108" s="453">
        <f t="shared" si="3"/>
        <v>1250</v>
      </c>
      <c r="N108" s="285">
        <v>78</v>
      </c>
      <c r="O108" s="454">
        <f t="shared" si="4"/>
        <v>97500</v>
      </c>
      <c r="P108" s="74"/>
      <c r="Q108" s="74"/>
    </row>
    <row r="109" spans="1:17" ht="45" x14ac:dyDescent="0.25">
      <c r="A109" s="432" t="s">
        <v>1314</v>
      </c>
      <c r="B109" s="452" t="s">
        <v>1220</v>
      </c>
      <c r="C109" s="452" t="s">
        <v>1074</v>
      </c>
      <c r="D109" s="452" t="s">
        <v>1475</v>
      </c>
      <c r="E109" s="452" t="s">
        <v>1563</v>
      </c>
      <c r="F109" s="1" t="s">
        <v>1598</v>
      </c>
      <c r="G109" s="264" t="s">
        <v>1494</v>
      </c>
      <c r="H109" s="264" t="s">
        <v>1498</v>
      </c>
      <c r="I109" s="432" t="str">
        <f t="shared" si="5"/>
        <v>2.3</v>
      </c>
      <c r="J109" s="432">
        <v>2026</v>
      </c>
      <c r="K109" s="264">
        <v>4</v>
      </c>
      <c r="L109" s="264">
        <v>25</v>
      </c>
      <c r="M109" s="453">
        <f t="shared" si="3"/>
        <v>100</v>
      </c>
      <c r="N109" s="285">
        <v>70.5</v>
      </c>
      <c r="O109" s="454">
        <f t="shared" si="4"/>
        <v>7050</v>
      </c>
      <c r="P109" s="74"/>
      <c r="Q109" s="74"/>
    </row>
    <row r="110" spans="1:17" ht="30" x14ac:dyDescent="0.25">
      <c r="A110" s="432" t="s">
        <v>1314</v>
      </c>
      <c r="B110" s="452" t="s">
        <v>1220</v>
      </c>
      <c r="C110" s="452" t="s">
        <v>1074</v>
      </c>
      <c r="D110" s="452" t="s">
        <v>1475</v>
      </c>
      <c r="E110" s="452" t="s">
        <v>1563</v>
      </c>
      <c r="F110" s="1" t="s">
        <v>1599</v>
      </c>
      <c r="G110" s="264" t="s">
        <v>1494</v>
      </c>
      <c r="H110" s="264" t="s">
        <v>1498</v>
      </c>
      <c r="I110" s="432" t="str">
        <f t="shared" si="5"/>
        <v>2.3</v>
      </c>
      <c r="J110" s="432">
        <v>2026</v>
      </c>
      <c r="K110" s="264">
        <v>5</v>
      </c>
      <c r="L110" s="264">
        <v>25</v>
      </c>
      <c r="M110" s="453">
        <f t="shared" si="3"/>
        <v>125</v>
      </c>
      <c r="N110" s="285">
        <v>17</v>
      </c>
      <c r="O110" s="454">
        <f t="shared" si="4"/>
        <v>2125</v>
      </c>
      <c r="P110" s="74"/>
      <c r="Q110" s="74"/>
    </row>
    <row r="111" spans="1:17" ht="30" x14ac:dyDescent="0.25">
      <c r="A111" s="432" t="s">
        <v>1314</v>
      </c>
      <c r="B111" s="452" t="s">
        <v>1220</v>
      </c>
      <c r="C111" s="452" t="s">
        <v>1074</v>
      </c>
      <c r="D111" s="452" t="s">
        <v>1475</v>
      </c>
      <c r="E111" s="452" t="s">
        <v>1563</v>
      </c>
      <c r="F111" s="1" t="s">
        <v>1600</v>
      </c>
      <c r="G111" s="264" t="s">
        <v>1494</v>
      </c>
      <c r="H111" s="264" t="s">
        <v>1498</v>
      </c>
      <c r="I111" s="432" t="str">
        <f t="shared" si="5"/>
        <v>2.3</v>
      </c>
      <c r="J111" s="432">
        <v>2026</v>
      </c>
      <c r="K111" s="264">
        <v>5</v>
      </c>
      <c r="L111" s="264">
        <v>25</v>
      </c>
      <c r="M111" s="453">
        <f t="shared" si="3"/>
        <v>125</v>
      </c>
      <c r="N111" s="285">
        <v>12</v>
      </c>
      <c r="O111" s="454">
        <f t="shared" si="4"/>
        <v>1500</v>
      </c>
      <c r="P111" s="74"/>
      <c r="Q111" s="74"/>
    </row>
    <row r="112" spans="1:17" ht="30" x14ac:dyDescent="0.25">
      <c r="A112" s="432" t="s">
        <v>1314</v>
      </c>
      <c r="B112" s="452" t="s">
        <v>1220</v>
      </c>
      <c r="C112" s="452" t="s">
        <v>1074</v>
      </c>
      <c r="D112" s="452" t="s">
        <v>1475</v>
      </c>
      <c r="E112" s="452" t="s">
        <v>1563</v>
      </c>
      <c r="F112" s="1" t="s">
        <v>1601</v>
      </c>
      <c r="G112" s="264" t="s">
        <v>1494</v>
      </c>
      <c r="H112" s="264" t="s">
        <v>1498</v>
      </c>
      <c r="I112" s="432" t="str">
        <f t="shared" si="5"/>
        <v>2.3</v>
      </c>
      <c r="J112" s="432">
        <v>2026</v>
      </c>
      <c r="K112" s="264">
        <v>1</v>
      </c>
      <c r="L112" s="264">
        <v>25</v>
      </c>
      <c r="M112" s="453">
        <f t="shared" si="3"/>
        <v>25</v>
      </c>
      <c r="N112" s="285">
        <v>351</v>
      </c>
      <c r="O112" s="454">
        <f t="shared" si="4"/>
        <v>8775</v>
      </c>
      <c r="P112" s="74"/>
      <c r="Q112" s="74"/>
    </row>
    <row r="113" spans="1:17" ht="30" x14ac:dyDescent="0.25">
      <c r="A113" s="432" t="s">
        <v>1314</v>
      </c>
      <c r="B113" s="452" t="s">
        <v>1220</v>
      </c>
      <c r="C113" s="452" t="s">
        <v>1074</v>
      </c>
      <c r="D113" s="452" t="s">
        <v>1475</v>
      </c>
      <c r="E113" s="452" t="s">
        <v>1563</v>
      </c>
      <c r="F113" s="1" t="s">
        <v>1602</v>
      </c>
      <c r="G113" s="264" t="s">
        <v>1494</v>
      </c>
      <c r="H113" s="264" t="s">
        <v>1498</v>
      </c>
      <c r="I113" s="432" t="str">
        <f t="shared" si="5"/>
        <v>2.3</v>
      </c>
      <c r="J113" s="432">
        <v>2026</v>
      </c>
      <c r="K113" s="264">
        <v>1</v>
      </c>
      <c r="L113" s="264">
        <v>25</v>
      </c>
      <c r="M113" s="453">
        <f t="shared" si="3"/>
        <v>25</v>
      </c>
      <c r="N113" s="285">
        <v>195</v>
      </c>
      <c r="O113" s="454">
        <f t="shared" si="4"/>
        <v>4875</v>
      </c>
      <c r="P113" s="74"/>
      <c r="Q113" s="74"/>
    </row>
    <row r="114" spans="1:17" ht="45" x14ac:dyDescent="0.25">
      <c r="A114" s="432" t="s">
        <v>1314</v>
      </c>
      <c r="B114" s="452" t="s">
        <v>1220</v>
      </c>
      <c r="C114" s="452" t="s">
        <v>1074</v>
      </c>
      <c r="D114" s="452" t="s">
        <v>1475</v>
      </c>
      <c r="E114" s="452" t="s">
        <v>1563</v>
      </c>
      <c r="F114" s="1" t="s">
        <v>1603</v>
      </c>
      <c r="G114" s="264" t="s">
        <v>1494</v>
      </c>
      <c r="H114" s="264" t="s">
        <v>1531</v>
      </c>
      <c r="I114" s="432" t="str">
        <f t="shared" si="5"/>
        <v>2.2</v>
      </c>
      <c r="J114" s="432">
        <v>2026</v>
      </c>
      <c r="K114" s="264">
        <v>60</v>
      </c>
      <c r="L114" s="264">
        <v>180</v>
      </c>
      <c r="M114" s="453">
        <f t="shared" si="3"/>
        <v>10800</v>
      </c>
      <c r="N114" s="285">
        <v>13</v>
      </c>
      <c r="O114" s="454">
        <f t="shared" si="4"/>
        <v>140400</v>
      </c>
      <c r="P114" s="74"/>
      <c r="Q114" s="74"/>
    </row>
    <row r="115" spans="1:17" ht="45" x14ac:dyDescent="0.25">
      <c r="A115" s="432" t="s">
        <v>1314</v>
      </c>
      <c r="B115" s="452" t="s">
        <v>1220</v>
      </c>
      <c r="C115" s="452" t="s">
        <v>1074</v>
      </c>
      <c r="D115" s="452" t="s">
        <v>1475</v>
      </c>
      <c r="E115" s="452" t="s">
        <v>1563</v>
      </c>
      <c r="F115" s="1" t="s">
        <v>1604</v>
      </c>
      <c r="G115" s="264" t="s">
        <v>1494</v>
      </c>
      <c r="H115" s="264" t="s">
        <v>1531</v>
      </c>
      <c r="I115" s="432" t="str">
        <f t="shared" si="5"/>
        <v>2.2</v>
      </c>
      <c r="J115" s="432">
        <v>2026</v>
      </c>
      <c r="K115" s="264">
        <v>60</v>
      </c>
      <c r="L115" s="264">
        <v>180</v>
      </c>
      <c r="M115" s="453">
        <f t="shared" si="3"/>
        <v>10800</v>
      </c>
      <c r="N115" s="285">
        <v>40</v>
      </c>
      <c r="O115" s="454">
        <f t="shared" si="4"/>
        <v>432000</v>
      </c>
      <c r="P115" s="74"/>
      <c r="Q115" s="74"/>
    </row>
    <row r="116" spans="1:17" ht="45" x14ac:dyDescent="0.25">
      <c r="A116" s="432" t="s">
        <v>1314</v>
      </c>
      <c r="B116" s="452" t="s">
        <v>1220</v>
      </c>
      <c r="C116" s="452" t="s">
        <v>1074</v>
      </c>
      <c r="D116" s="452" t="s">
        <v>1475</v>
      </c>
      <c r="E116" s="452" t="s">
        <v>1563</v>
      </c>
      <c r="F116" s="1" t="s">
        <v>1605</v>
      </c>
      <c r="G116" s="264" t="s">
        <v>1494</v>
      </c>
      <c r="H116" s="264" t="s">
        <v>1531</v>
      </c>
      <c r="I116" s="432" t="str">
        <f t="shared" si="5"/>
        <v>2.2</v>
      </c>
      <c r="J116" s="432">
        <v>2026</v>
      </c>
      <c r="K116" s="264">
        <v>60</v>
      </c>
      <c r="L116" s="264">
        <v>180</v>
      </c>
      <c r="M116" s="453">
        <f t="shared" si="3"/>
        <v>10800</v>
      </c>
      <c r="N116" s="285">
        <v>60</v>
      </c>
      <c r="O116" s="454">
        <f t="shared" si="4"/>
        <v>648000</v>
      </c>
      <c r="P116" s="74"/>
      <c r="Q116" s="74"/>
    </row>
    <row r="117" spans="1:17" ht="45" x14ac:dyDescent="0.25">
      <c r="A117" s="432" t="s">
        <v>1314</v>
      </c>
      <c r="B117" s="452" t="s">
        <v>1220</v>
      </c>
      <c r="C117" s="452" t="s">
        <v>1074</v>
      </c>
      <c r="D117" s="452" t="s">
        <v>1475</v>
      </c>
      <c r="E117" s="452" t="s">
        <v>1563</v>
      </c>
      <c r="F117" s="1" t="s">
        <v>1606</v>
      </c>
      <c r="G117" s="264" t="s">
        <v>1494</v>
      </c>
      <c r="H117" s="264" t="s">
        <v>1531</v>
      </c>
      <c r="I117" s="432" t="str">
        <f t="shared" si="5"/>
        <v>2.2</v>
      </c>
      <c r="J117" s="432">
        <v>2026</v>
      </c>
      <c r="K117" s="264">
        <v>60</v>
      </c>
      <c r="L117" s="264">
        <v>180</v>
      </c>
      <c r="M117" s="453">
        <f t="shared" si="3"/>
        <v>10800</v>
      </c>
      <c r="N117" s="285">
        <v>20</v>
      </c>
      <c r="O117" s="454">
        <f t="shared" si="4"/>
        <v>216000</v>
      </c>
      <c r="P117" s="74"/>
      <c r="Q117" s="74"/>
    </row>
    <row r="118" spans="1:17" ht="45" x14ac:dyDescent="0.25">
      <c r="A118" s="432" t="s">
        <v>1314</v>
      </c>
      <c r="B118" s="452" t="s">
        <v>1220</v>
      </c>
      <c r="C118" s="452" t="s">
        <v>1074</v>
      </c>
      <c r="D118" s="452" t="s">
        <v>1475</v>
      </c>
      <c r="E118" s="292" t="s">
        <v>1607</v>
      </c>
      <c r="F118" s="339" t="s">
        <v>1608</v>
      </c>
      <c r="G118" s="264" t="s">
        <v>1494</v>
      </c>
      <c r="H118" s="264" t="s">
        <v>1529</v>
      </c>
      <c r="I118" s="432" t="str">
        <f t="shared" si="5"/>
        <v>2.2</v>
      </c>
      <c r="J118" s="432">
        <v>2026</v>
      </c>
      <c r="K118" s="264">
        <v>50</v>
      </c>
      <c r="L118" s="264">
        <v>1</v>
      </c>
      <c r="M118" s="453">
        <f t="shared" si="3"/>
        <v>50</v>
      </c>
      <c r="N118" s="285">
        <v>1050</v>
      </c>
      <c r="O118" s="454">
        <f t="shared" si="4"/>
        <v>52500</v>
      </c>
      <c r="P118" s="74"/>
      <c r="Q118" s="74"/>
    </row>
    <row r="119" spans="1:17" ht="30" x14ac:dyDescent="0.25">
      <c r="A119" s="432" t="s">
        <v>1314</v>
      </c>
      <c r="B119" s="452" t="s">
        <v>1220</v>
      </c>
      <c r="C119" s="452" t="s">
        <v>1074</v>
      </c>
      <c r="D119" s="452" t="s">
        <v>1475</v>
      </c>
      <c r="E119" s="292" t="s">
        <v>1607</v>
      </c>
      <c r="F119" s="339" t="s">
        <v>1609</v>
      </c>
      <c r="G119" s="264" t="s">
        <v>1494</v>
      </c>
      <c r="H119" s="264" t="s">
        <v>1529</v>
      </c>
      <c r="I119" s="432" t="str">
        <f t="shared" si="5"/>
        <v>2.2</v>
      </c>
      <c r="J119" s="432">
        <v>2026</v>
      </c>
      <c r="K119" s="264">
        <v>50</v>
      </c>
      <c r="L119" s="264">
        <v>1</v>
      </c>
      <c r="M119" s="453">
        <f t="shared" si="3"/>
        <v>50</v>
      </c>
      <c r="N119" s="285">
        <v>850</v>
      </c>
      <c r="O119" s="454">
        <f t="shared" si="4"/>
        <v>42500</v>
      </c>
      <c r="P119" s="74"/>
      <c r="Q119" s="74"/>
    </row>
    <row r="120" spans="1:17" ht="45" x14ac:dyDescent="0.25">
      <c r="A120" s="432" t="s">
        <v>1314</v>
      </c>
      <c r="B120" s="452" t="s">
        <v>1220</v>
      </c>
      <c r="C120" s="452" t="s">
        <v>1074</v>
      </c>
      <c r="D120" s="452" t="s">
        <v>1475</v>
      </c>
      <c r="E120" s="292" t="s">
        <v>1607</v>
      </c>
      <c r="F120" s="339" t="s">
        <v>1610</v>
      </c>
      <c r="G120" s="264" t="s">
        <v>1494</v>
      </c>
      <c r="H120" s="264" t="s">
        <v>1529</v>
      </c>
      <c r="I120" s="432" t="str">
        <f t="shared" si="5"/>
        <v>2.2</v>
      </c>
      <c r="J120" s="432">
        <v>2026</v>
      </c>
      <c r="K120" s="264">
        <v>50</v>
      </c>
      <c r="L120" s="264">
        <v>1</v>
      </c>
      <c r="M120" s="453">
        <f t="shared" si="3"/>
        <v>50</v>
      </c>
      <c r="N120" s="285">
        <v>1200</v>
      </c>
      <c r="O120" s="454">
        <f t="shared" si="4"/>
        <v>60000</v>
      </c>
      <c r="P120" s="74"/>
      <c r="Q120" s="74"/>
    </row>
    <row r="121" spans="1:17" ht="30" x14ac:dyDescent="0.25">
      <c r="A121" s="432" t="s">
        <v>1314</v>
      </c>
      <c r="B121" s="452" t="s">
        <v>1220</v>
      </c>
      <c r="C121" s="452" t="s">
        <v>1074</v>
      </c>
      <c r="D121" s="452" t="s">
        <v>1475</v>
      </c>
      <c r="E121" s="292" t="s">
        <v>1607</v>
      </c>
      <c r="F121" s="339" t="s">
        <v>1611</v>
      </c>
      <c r="G121" s="264" t="s">
        <v>1494</v>
      </c>
      <c r="H121" s="264" t="s">
        <v>1529</v>
      </c>
      <c r="I121" s="432" t="str">
        <f t="shared" si="5"/>
        <v>2.2</v>
      </c>
      <c r="J121" s="432">
        <v>2026</v>
      </c>
      <c r="K121" s="264">
        <v>50</v>
      </c>
      <c r="L121" s="264">
        <v>1</v>
      </c>
      <c r="M121" s="453">
        <f t="shared" si="3"/>
        <v>50</v>
      </c>
      <c r="N121" s="285">
        <v>550</v>
      </c>
      <c r="O121" s="454">
        <f t="shared" si="4"/>
        <v>27500</v>
      </c>
      <c r="P121" s="74"/>
      <c r="Q121" s="74"/>
    </row>
    <row r="122" spans="1:17" ht="30" x14ac:dyDescent="0.25">
      <c r="A122" s="432" t="s">
        <v>1314</v>
      </c>
      <c r="B122" s="452" t="s">
        <v>1220</v>
      </c>
      <c r="C122" s="452" t="s">
        <v>1074</v>
      </c>
      <c r="D122" s="452" t="s">
        <v>1475</v>
      </c>
      <c r="E122" s="292" t="s">
        <v>1607</v>
      </c>
      <c r="F122" s="339" t="s">
        <v>1612</v>
      </c>
      <c r="G122" s="264" t="s">
        <v>1494</v>
      </c>
      <c r="H122" s="264" t="s">
        <v>1613</v>
      </c>
      <c r="I122" s="432" t="str">
        <f t="shared" si="5"/>
        <v>2.3</v>
      </c>
      <c r="J122" s="432">
        <v>2026</v>
      </c>
      <c r="K122" s="264">
        <v>1</v>
      </c>
      <c r="L122" s="264">
        <v>10</v>
      </c>
      <c r="M122" s="453">
        <f t="shared" si="3"/>
        <v>10</v>
      </c>
      <c r="N122" s="285">
        <v>5000</v>
      </c>
      <c r="O122" s="454">
        <f t="shared" si="4"/>
        <v>50000</v>
      </c>
      <c r="P122" s="74"/>
      <c r="Q122" s="74"/>
    </row>
    <row r="123" spans="1:17" ht="30" x14ac:dyDescent="0.25">
      <c r="A123" s="432" t="s">
        <v>1314</v>
      </c>
      <c r="B123" s="452" t="s">
        <v>1220</v>
      </c>
      <c r="C123" s="452" t="s">
        <v>1074</v>
      </c>
      <c r="D123" s="452" t="s">
        <v>1475</v>
      </c>
      <c r="E123" s="292" t="s">
        <v>1607</v>
      </c>
      <c r="F123" s="339" t="s">
        <v>1614</v>
      </c>
      <c r="G123" s="264" t="s">
        <v>1494</v>
      </c>
      <c r="H123" s="264" t="s">
        <v>1613</v>
      </c>
      <c r="I123" s="432" t="str">
        <f t="shared" si="5"/>
        <v>2.3</v>
      </c>
      <c r="J123" s="432">
        <v>2026</v>
      </c>
      <c r="K123" s="264">
        <v>7</v>
      </c>
      <c r="L123" s="264">
        <v>10</v>
      </c>
      <c r="M123" s="453">
        <f t="shared" si="3"/>
        <v>70</v>
      </c>
      <c r="N123" s="285">
        <v>12000</v>
      </c>
      <c r="O123" s="454">
        <f t="shared" si="4"/>
        <v>840000</v>
      </c>
      <c r="P123" s="74"/>
      <c r="Q123" s="74"/>
    </row>
    <row r="124" spans="1:17" ht="30" x14ac:dyDescent="0.25">
      <c r="A124" s="432" t="s">
        <v>1314</v>
      </c>
      <c r="B124" s="452" t="s">
        <v>1220</v>
      </c>
      <c r="C124" s="452" t="s">
        <v>1074</v>
      </c>
      <c r="D124" s="452" t="s">
        <v>1475</v>
      </c>
      <c r="E124" s="292" t="s">
        <v>1607</v>
      </c>
      <c r="F124" s="339" t="s">
        <v>1615</v>
      </c>
      <c r="G124" s="264" t="s">
        <v>1494</v>
      </c>
      <c r="H124" s="264" t="s">
        <v>1613</v>
      </c>
      <c r="I124" s="432" t="str">
        <f t="shared" si="5"/>
        <v>2.3</v>
      </c>
      <c r="J124" s="432">
        <v>2026</v>
      </c>
      <c r="K124" s="264">
        <v>13</v>
      </c>
      <c r="L124" s="264">
        <v>10</v>
      </c>
      <c r="M124" s="453">
        <f t="shared" si="3"/>
        <v>130</v>
      </c>
      <c r="N124" s="285">
        <v>1500</v>
      </c>
      <c r="O124" s="454">
        <f t="shared" si="4"/>
        <v>195000</v>
      </c>
      <c r="P124" s="74"/>
      <c r="Q124" s="74"/>
    </row>
    <row r="125" spans="1:17" ht="45" x14ac:dyDescent="0.25">
      <c r="A125" s="432" t="s">
        <v>1314</v>
      </c>
      <c r="B125" s="452" t="s">
        <v>1220</v>
      </c>
      <c r="C125" s="452" t="s">
        <v>1074</v>
      </c>
      <c r="D125" s="452" t="s">
        <v>1475</v>
      </c>
      <c r="E125" s="292" t="s">
        <v>1607</v>
      </c>
      <c r="F125" s="339" t="s">
        <v>1616</v>
      </c>
      <c r="G125" s="264" t="s">
        <v>1494</v>
      </c>
      <c r="H125" s="264" t="s">
        <v>1529</v>
      </c>
      <c r="I125" s="432" t="str">
        <f t="shared" si="5"/>
        <v>2.2</v>
      </c>
      <c r="J125" s="432">
        <v>2026</v>
      </c>
      <c r="K125" s="264">
        <v>758</v>
      </c>
      <c r="L125" s="264">
        <v>10</v>
      </c>
      <c r="M125" s="453">
        <f t="shared" si="3"/>
        <v>7580</v>
      </c>
      <c r="N125" s="285">
        <v>80</v>
      </c>
      <c r="O125" s="454">
        <f t="shared" si="4"/>
        <v>606400</v>
      </c>
      <c r="P125" s="74"/>
      <c r="Q125" s="74"/>
    </row>
    <row r="126" spans="1:17" ht="30" x14ac:dyDescent="0.25">
      <c r="A126" s="432" t="s">
        <v>1314</v>
      </c>
      <c r="B126" s="452" t="s">
        <v>1220</v>
      </c>
      <c r="C126" s="452" t="s">
        <v>1074</v>
      </c>
      <c r="D126" s="452" t="s">
        <v>1475</v>
      </c>
      <c r="E126" s="292" t="s">
        <v>1607</v>
      </c>
      <c r="F126" s="339" t="s">
        <v>1617</v>
      </c>
      <c r="G126" s="264" t="s">
        <v>1494</v>
      </c>
      <c r="H126" s="264" t="s">
        <v>1529</v>
      </c>
      <c r="I126" s="432" t="str">
        <f t="shared" si="5"/>
        <v>2.2</v>
      </c>
      <c r="J126" s="432">
        <v>2026</v>
      </c>
      <c r="K126" s="264">
        <v>686</v>
      </c>
      <c r="L126" s="264">
        <v>10</v>
      </c>
      <c r="M126" s="453">
        <f t="shared" si="3"/>
        <v>6860</v>
      </c>
      <c r="N126" s="285">
        <v>6</v>
      </c>
      <c r="O126" s="454">
        <f t="shared" si="4"/>
        <v>41160</v>
      </c>
      <c r="P126" s="74"/>
      <c r="Q126" s="74"/>
    </row>
    <row r="127" spans="1:17" x14ac:dyDescent="0.25">
      <c r="A127" s="432" t="s">
        <v>1314</v>
      </c>
      <c r="B127" s="452" t="s">
        <v>1220</v>
      </c>
      <c r="C127" s="452" t="s">
        <v>1074</v>
      </c>
      <c r="D127" s="452" t="s">
        <v>1475</v>
      </c>
      <c r="E127" s="292" t="s">
        <v>1607</v>
      </c>
      <c r="F127" s="339" t="s">
        <v>1618</v>
      </c>
      <c r="G127" s="264" t="s">
        <v>1494</v>
      </c>
      <c r="H127" s="264" t="s">
        <v>1613</v>
      </c>
      <c r="I127" s="432" t="str">
        <f t="shared" si="5"/>
        <v>2.3</v>
      </c>
      <c r="J127" s="432">
        <v>2026</v>
      </c>
      <c r="K127" s="264">
        <v>118</v>
      </c>
      <c r="L127" s="264">
        <v>10</v>
      </c>
      <c r="M127" s="453">
        <f t="shared" si="3"/>
        <v>1180</v>
      </c>
      <c r="N127" s="285">
        <v>400</v>
      </c>
      <c r="O127" s="454">
        <f t="shared" si="4"/>
        <v>472000</v>
      </c>
      <c r="P127" s="74"/>
      <c r="Q127" s="74"/>
    </row>
    <row r="128" spans="1:17" ht="30" x14ac:dyDescent="0.25">
      <c r="A128" s="432" t="s">
        <v>1314</v>
      </c>
      <c r="B128" s="452" t="s">
        <v>1220</v>
      </c>
      <c r="C128" s="452" t="s">
        <v>1074</v>
      </c>
      <c r="D128" s="452" t="s">
        <v>1475</v>
      </c>
      <c r="E128" s="292" t="s">
        <v>1607</v>
      </c>
      <c r="F128" s="339" t="s">
        <v>1619</v>
      </c>
      <c r="G128" s="264" t="s">
        <v>1494</v>
      </c>
      <c r="H128" s="264" t="s">
        <v>1507</v>
      </c>
      <c r="I128" s="432" t="str">
        <f t="shared" si="5"/>
        <v>2.3</v>
      </c>
      <c r="J128" s="432">
        <v>2026</v>
      </c>
      <c r="K128" s="264">
        <v>40</v>
      </c>
      <c r="L128" s="264">
        <v>9</v>
      </c>
      <c r="M128" s="453">
        <f t="shared" si="3"/>
        <v>360</v>
      </c>
      <c r="N128" s="285">
        <v>350</v>
      </c>
      <c r="O128" s="454">
        <f t="shared" si="4"/>
        <v>126000</v>
      </c>
      <c r="P128" s="74"/>
      <c r="Q128" s="74"/>
    </row>
    <row r="129" spans="1:17" ht="30" x14ac:dyDescent="0.25">
      <c r="A129" s="432" t="s">
        <v>1314</v>
      </c>
      <c r="B129" s="452" t="s">
        <v>1220</v>
      </c>
      <c r="C129" s="452" t="s">
        <v>1074</v>
      </c>
      <c r="D129" s="452" t="s">
        <v>1475</v>
      </c>
      <c r="E129" s="292" t="s">
        <v>1607</v>
      </c>
      <c r="F129" s="339" t="s">
        <v>1620</v>
      </c>
      <c r="G129" s="264" t="s">
        <v>1494</v>
      </c>
      <c r="H129" s="264" t="s">
        <v>1534</v>
      </c>
      <c r="I129" s="432" t="str">
        <f t="shared" si="5"/>
        <v>2.3</v>
      </c>
      <c r="J129" s="432">
        <v>2026</v>
      </c>
      <c r="K129" s="264">
        <v>3</v>
      </c>
      <c r="L129" s="264">
        <v>3</v>
      </c>
      <c r="M129" s="453">
        <f t="shared" si="3"/>
        <v>9</v>
      </c>
      <c r="N129" s="285">
        <v>150.80000000000001</v>
      </c>
      <c r="O129" s="454">
        <f t="shared" si="4"/>
        <v>1357.2</v>
      </c>
      <c r="P129" s="74"/>
      <c r="Q129" s="74"/>
    </row>
    <row r="130" spans="1:17" ht="30" x14ac:dyDescent="0.25">
      <c r="A130" s="432" t="s">
        <v>1314</v>
      </c>
      <c r="B130" s="452" t="s">
        <v>1220</v>
      </c>
      <c r="C130" s="452" t="s">
        <v>1074</v>
      </c>
      <c r="D130" s="452" t="s">
        <v>1475</v>
      </c>
      <c r="E130" s="292" t="s">
        <v>1607</v>
      </c>
      <c r="F130" s="339" t="s">
        <v>1621</v>
      </c>
      <c r="G130" s="264" t="s">
        <v>1494</v>
      </c>
      <c r="H130" s="264" t="s">
        <v>1567</v>
      </c>
      <c r="I130" s="432" t="str">
        <f t="shared" si="5"/>
        <v>2.3</v>
      </c>
      <c r="J130" s="432">
        <v>2026</v>
      </c>
      <c r="K130" s="264">
        <v>5</v>
      </c>
      <c r="L130" s="264">
        <v>3</v>
      </c>
      <c r="M130" s="453">
        <f t="shared" si="3"/>
        <v>15</v>
      </c>
      <c r="N130" s="285">
        <v>351</v>
      </c>
      <c r="O130" s="454">
        <f t="shared" si="4"/>
        <v>5265</v>
      </c>
      <c r="P130" s="74"/>
      <c r="Q130" s="74"/>
    </row>
    <row r="131" spans="1:17" ht="45" x14ac:dyDescent="0.25">
      <c r="A131" s="432" t="s">
        <v>1314</v>
      </c>
      <c r="B131" s="452" t="s">
        <v>1220</v>
      </c>
      <c r="C131" s="452" t="s">
        <v>1074</v>
      </c>
      <c r="D131" s="452" t="s">
        <v>1475</v>
      </c>
      <c r="E131" s="292" t="s">
        <v>1607</v>
      </c>
      <c r="F131" s="339" t="s">
        <v>1622</v>
      </c>
      <c r="G131" s="264" t="s">
        <v>1494</v>
      </c>
      <c r="H131" s="264" t="s">
        <v>1534</v>
      </c>
      <c r="I131" s="432" t="str">
        <f t="shared" si="5"/>
        <v>2.3</v>
      </c>
      <c r="J131" s="432">
        <v>2026</v>
      </c>
      <c r="K131" s="264">
        <v>30</v>
      </c>
      <c r="L131" s="264">
        <v>3</v>
      </c>
      <c r="M131" s="453">
        <f t="shared" si="3"/>
        <v>90</v>
      </c>
      <c r="N131" s="285">
        <v>37.86</v>
      </c>
      <c r="O131" s="454">
        <f t="shared" si="4"/>
        <v>3407.4</v>
      </c>
      <c r="P131" s="74"/>
      <c r="Q131" s="74"/>
    </row>
    <row r="132" spans="1:17" ht="30" x14ac:dyDescent="0.25">
      <c r="A132" s="432" t="s">
        <v>1314</v>
      </c>
      <c r="B132" s="452" t="s">
        <v>1220</v>
      </c>
      <c r="C132" s="452" t="s">
        <v>1074</v>
      </c>
      <c r="D132" s="452" t="s">
        <v>1475</v>
      </c>
      <c r="E132" s="292" t="s">
        <v>1607</v>
      </c>
      <c r="F132" s="339" t="s">
        <v>1623</v>
      </c>
      <c r="G132" s="264" t="s">
        <v>1494</v>
      </c>
      <c r="H132" s="264" t="s">
        <v>1534</v>
      </c>
      <c r="I132" s="432" t="str">
        <f t="shared" si="5"/>
        <v>2.3</v>
      </c>
      <c r="J132" s="432">
        <v>2026</v>
      </c>
      <c r="K132" s="264">
        <v>10</v>
      </c>
      <c r="L132" s="264">
        <v>3</v>
      </c>
      <c r="M132" s="453">
        <f t="shared" si="3"/>
        <v>30</v>
      </c>
      <c r="N132" s="285">
        <v>70</v>
      </c>
      <c r="O132" s="454">
        <f t="shared" si="4"/>
        <v>2100</v>
      </c>
      <c r="P132" s="74"/>
      <c r="Q132" s="74"/>
    </row>
    <row r="133" spans="1:17" ht="45" x14ac:dyDescent="0.25">
      <c r="A133" s="432" t="s">
        <v>1314</v>
      </c>
      <c r="B133" s="452" t="s">
        <v>1220</v>
      </c>
      <c r="C133" s="452" t="s">
        <v>1074</v>
      </c>
      <c r="D133" s="452" t="s">
        <v>1475</v>
      </c>
      <c r="E133" s="292" t="s">
        <v>1607</v>
      </c>
      <c r="F133" s="339" t="s">
        <v>1624</v>
      </c>
      <c r="G133" s="264" t="s">
        <v>1494</v>
      </c>
      <c r="H133" s="264" t="s">
        <v>1534</v>
      </c>
      <c r="I133" s="432" t="str">
        <f t="shared" si="5"/>
        <v>2.3</v>
      </c>
      <c r="J133" s="432">
        <v>2026</v>
      </c>
      <c r="K133" s="264">
        <v>3</v>
      </c>
      <c r="L133" s="264">
        <v>3</v>
      </c>
      <c r="M133" s="453">
        <f t="shared" si="3"/>
        <v>9</v>
      </c>
      <c r="N133" s="285">
        <v>94.64</v>
      </c>
      <c r="O133" s="454">
        <f t="shared" si="4"/>
        <v>851.76</v>
      </c>
      <c r="P133" s="74"/>
      <c r="Q133" s="74"/>
    </row>
    <row r="134" spans="1:17" ht="45" x14ac:dyDescent="0.25">
      <c r="A134" s="432" t="s">
        <v>1314</v>
      </c>
      <c r="B134" s="452" t="s">
        <v>1220</v>
      </c>
      <c r="C134" s="452" t="s">
        <v>1074</v>
      </c>
      <c r="D134" s="452" t="s">
        <v>1475</v>
      </c>
      <c r="E134" s="292" t="s">
        <v>1607</v>
      </c>
      <c r="F134" s="339" t="s">
        <v>1625</v>
      </c>
      <c r="G134" s="264" t="s">
        <v>1494</v>
      </c>
      <c r="H134" s="264" t="s">
        <v>1534</v>
      </c>
      <c r="I134" s="432" t="str">
        <f t="shared" si="5"/>
        <v>2.3</v>
      </c>
      <c r="J134" s="432">
        <v>2026</v>
      </c>
      <c r="K134" s="264">
        <v>6</v>
      </c>
      <c r="L134" s="264">
        <v>3</v>
      </c>
      <c r="M134" s="453">
        <f t="shared" si="3"/>
        <v>18</v>
      </c>
      <c r="N134" s="285">
        <v>373.15</v>
      </c>
      <c r="O134" s="454">
        <f t="shared" si="4"/>
        <v>6716.7</v>
      </c>
      <c r="P134" s="74"/>
      <c r="Q134" s="74"/>
    </row>
    <row r="135" spans="1:17" ht="60" x14ac:dyDescent="0.25">
      <c r="A135" s="432" t="s">
        <v>1314</v>
      </c>
      <c r="B135" s="452" t="s">
        <v>1220</v>
      </c>
      <c r="C135" s="452" t="s">
        <v>1074</v>
      </c>
      <c r="D135" s="452" t="s">
        <v>1475</v>
      </c>
      <c r="E135" s="292" t="s">
        <v>1607</v>
      </c>
      <c r="F135" s="339" t="s">
        <v>1626</v>
      </c>
      <c r="G135" s="264" t="s">
        <v>1494</v>
      </c>
      <c r="H135" s="264" t="s">
        <v>1498</v>
      </c>
      <c r="I135" s="432" t="str">
        <f t="shared" si="5"/>
        <v>2.3</v>
      </c>
      <c r="J135" s="432">
        <v>2026</v>
      </c>
      <c r="K135" s="264">
        <v>150</v>
      </c>
      <c r="L135" s="264">
        <v>10</v>
      </c>
      <c r="M135" s="453">
        <f t="shared" si="3"/>
        <v>1500</v>
      </c>
      <c r="N135" s="285">
        <v>160</v>
      </c>
      <c r="O135" s="454">
        <f t="shared" si="4"/>
        <v>240000</v>
      </c>
      <c r="P135" s="74"/>
      <c r="Q135" s="74"/>
    </row>
    <row r="136" spans="1:17" ht="45" x14ac:dyDescent="0.25">
      <c r="A136" s="432" t="s">
        <v>1314</v>
      </c>
      <c r="B136" s="452" t="s">
        <v>1220</v>
      </c>
      <c r="C136" s="452" t="s">
        <v>1074</v>
      </c>
      <c r="D136" s="452" t="s">
        <v>1475</v>
      </c>
      <c r="E136" s="292" t="s">
        <v>1607</v>
      </c>
      <c r="F136" s="339" t="s">
        <v>1627</v>
      </c>
      <c r="G136" s="264" t="s">
        <v>1494</v>
      </c>
      <c r="H136" s="264" t="s">
        <v>1587</v>
      </c>
      <c r="I136" s="432" t="str">
        <f t="shared" si="5"/>
        <v>2.3</v>
      </c>
      <c r="J136" s="432">
        <v>2026</v>
      </c>
      <c r="K136" s="264">
        <v>150</v>
      </c>
      <c r="L136" s="264">
        <v>10</v>
      </c>
      <c r="M136" s="453">
        <f t="shared" si="3"/>
        <v>1500</v>
      </c>
      <c r="N136" s="285">
        <v>450</v>
      </c>
      <c r="O136" s="454">
        <f t="shared" si="4"/>
        <v>675000</v>
      </c>
      <c r="P136" s="74"/>
      <c r="Q136" s="74"/>
    </row>
    <row r="137" spans="1:17" ht="75" x14ac:dyDescent="0.25">
      <c r="A137" s="432" t="s">
        <v>1314</v>
      </c>
      <c r="B137" s="452" t="s">
        <v>1220</v>
      </c>
      <c r="C137" s="452" t="s">
        <v>1074</v>
      </c>
      <c r="D137" s="452" t="s">
        <v>1475</v>
      </c>
      <c r="E137" s="292" t="s">
        <v>1607</v>
      </c>
      <c r="F137" s="339" t="s">
        <v>1628</v>
      </c>
      <c r="G137" s="264" t="s">
        <v>1494</v>
      </c>
      <c r="H137" s="264" t="s">
        <v>1587</v>
      </c>
      <c r="I137" s="432" t="str">
        <f t="shared" si="5"/>
        <v>2.3</v>
      </c>
      <c r="J137" s="432">
        <v>2026</v>
      </c>
      <c r="K137" s="264">
        <v>150</v>
      </c>
      <c r="L137" s="264">
        <v>10</v>
      </c>
      <c r="M137" s="453">
        <f t="shared" si="3"/>
        <v>1500</v>
      </c>
      <c r="N137" s="285">
        <v>400</v>
      </c>
      <c r="O137" s="454">
        <f t="shared" si="4"/>
        <v>600000</v>
      </c>
      <c r="P137" s="74"/>
      <c r="Q137" s="74"/>
    </row>
    <row r="138" spans="1:17" ht="75" x14ac:dyDescent="0.25">
      <c r="A138" s="432" t="s">
        <v>1314</v>
      </c>
      <c r="B138" s="452" t="s">
        <v>1220</v>
      </c>
      <c r="C138" s="452" t="s">
        <v>1074</v>
      </c>
      <c r="D138" s="452" t="s">
        <v>1475</v>
      </c>
      <c r="E138" s="292" t="s">
        <v>1607</v>
      </c>
      <c r="F138" s="339" t="s">
        <v>1629</v>
      </c>
      <c r="G138" s="264" t="s">
        <v>1494</v>
      </c>
      <c r="H138" s="264" t="s">
        <v>1498</v>
      </c>
      <c r="I138" s="432" t="str">
        <f t="shared" si="5"/>
        <v>2.3</v>
      </c>
      <c r="J138" s="432">
        <v>2026</v>
      </c>
      <c r="K138" s="264">
        <v>150</v>
      </c>
      <c r="L138" s="264">
        <v>10</v>
      </c>
      <c r="M138" s="453">
        <f t="shared" si="3"/>
        <v>1500</v>
      </c>
      <c r="N138" s="285">
        <v>350</v>
      </c>
      <c r="O138" s="454">
        <f t="shared" si="4"/>
        <v>525000</v>
      </c>
      <c r="P138" s="74"/>
      <c r="Q138" s="74"/>
    </row>
    <row r="139" spans="1:17" ht="60" x14ac:dyDescent="0.25">
      <c r="A139" s="432" t="s">
        <v>1314</v>
      </c>
      <c r="B139" s="452" t="s">
        <v>1220</v>
      </c>
      <c r="C139" s="452" t="s">
        <v>1074</v>
      </c>
      <c r="D139" s="452" t="s">
        <v>1475</v>
      </c>
      <c r="E139" s="292" t="s">
        <v>1607</v>
      </c>
      <c r="F139" s="339" t="s">
        <v>1630</v>
      </c>
      <c r="G139" s="264" t="s">
        <v>1494</v>
      </c>
      <c r="H139" s="264" t="s">
        <v>1498</v>
      </c>
      <c r="I139" s="432" t="str">
        <f t="shared" si="5"/>
        <v>2.3</v>
      </c>
      <c r="J139" s="432">
        <v>2026</v>
      </c>
      <c r="K139" s="264">
        <v>150</v>
      </c>
      <c r="L139" s="264">
        <v>10</v>
      </c>
      <c r="M139" s="453">
        <f t="shared" si="3"/>
        <v>1500</v>
      </c>
      <c r="N139" s="285">
        <v>200</v>
      </c>
      <c r="O139" s="454">
        <f t="shared" si="4"/>
        <v>300000</v>
      </c>
      <c r="P139" s="74"/>
      <c r="Q139" s="74"/>
    </row>
    <row r="140" spans="1:17" ht="75" x14ac:dyDescent="0.25">
      <c r="A140" s="432" t="s">
        <v>1314</v>
      </c>
      <c r="B140" s="452" t="s">
        <v>1220</v>
      </c>
      <c r="C140" s="452" t="s">
        <v>1074</v>
      </c>
      <c r="D140" s="452" t="s">
        <v>1475</v>
      </c>
      <c r="E140" s="292" t="s">
        <v>1607</v>
      </c>
      <c r="F140" s="339" t="s">
        <v>1631</v>
      </c>
      <c r="G140" s="264" t="s">
        <v>1494</v>
      </c>
      <c r="H140" s="264" t="s">
        <v>1531</v>
      </c>
      <c r="I140" s="432" t="str">
        <f t="shared" si="5"/>
        <v>2.2</v>
      </c>
      <c r="J140" s="432">
        <v>2026</v>
      </c>
      <c r="K140" s="265">
        <v>1680</v>
      </c>
      <c r="L140" s="264">
        <v>10</v>
      </c>
      <c r="M140" s="453">
        <f t="shared" si="3"/>
        <v>16800</v>
      </c>
      <c r="N140" s="285">
        <v>250</v>
      </c>
      <c r="O140" s="454">
        <f t="shared" si="4"/>
        <v>4200000</v>
      </c>
      <c r="P140" s="74"/>
      <c r="Q140" s="74"/>
    </row>
    <row r="141" spans="1:17" ht="45" x14ac:dyDescent="0.25">
      <c r="A141" s="432" t="s">
        <v>1314</v>
      </c>
      <c r="B141" s="452" t="s">
        <v>1220</v>
      </c>
      <c r="C141" s="452" t="s">
        <v>1074</v>
      </c>
      <c r="D141" s="452" t="s">
        <v>1475</v>
      </c>
      <c r="E141" s="292" t="s">
        <v>1607</v>
      </c>
      <c r="F141" s="339" t="s">
        <v>1632</v>
      </c>
      <c r="G141" s="264" t="s">
        <v>1494</v>
      </c>
      <c r="H141" s="264" t="s">
        <v>1509</v>
      </c>
      <c r="I141" s="432" t="str">
        <f t="shared" si="5"/>
        <v>2.3</v>
      </c>
      <c r="J141" s="432">
        <v>2026</v>
      </c>
      <c r="K141" s="264">
        <v>60</v>
      </c>
      <c r="L141" s="264">
        <v>10</v>
      </c>
      <c r="M141" s="453">
        <f t="shared" si="3"/>
        <v>600</v>
      </c>
      <c r="N141" s="285">
        <v>290</v>
      </c>
      <c r="O141" s="454">
        <f t="shared" si="4"/>
        <v>174000</v>
      </c>
      <c r="P141" s="74"/>
      <c r="Q141" s="74"/>
    </row>
    <row r="142" spans="1:17" ht="60" x14ac:dyDescent="0.25">
      <c r="A142" s="432" t="s">
        <v>1314</v>
      </c>
      <c r="B142" s="452" t="s">
        <v>1220</v>
      </c>
      <c r="C142" s="452" t="s">
        <v>1074</v>
      </c>
      <c r="D142" s="452" t="s">
        <v>1475</v>
      </c>
      <c r="E142" s="292" t="s">
        <v>1607</v>
      </c>
      <c r="F142" s="339" t="s">
        <v>1633</v>
      </c>
      <c r="G142" s="264" t="s">
        <v>1494</v>
      </c>
      <c r="H142" s="264" t="s">
        <v>1498</v>
      </c>
      <c r="I142" s="432" t="str">
        <f t="shared" si="5"/>
        <v>2.3</v>
      </c>
      <c r="J142" s="432">
        <v>2026</v>
      </c>
      <c r="K142" s="265">
        <v>1440</v>
      </c>
      <c r="L142" s="264">
        <v>1</v>
      </c>
      <c r="M142" s="453">
        <f t="shared" ref="M142:M205" si="6">K142*L142</f>
        <v>1440</v>
      </c>
      <c r="N142" s="285">
        <v>10</v>
      </c>
      <c r="O142" s="454">
        <f t="shared" ref="O142:O205" si="7">+M142*N142</f>
        <v>14400</v>
      </c>
      <c r="P142" s="74"/>
      <c r="Q142" s="74"/>
    </row>
    <row r="143" spans="1:17" ht="30" x14ac:dyDescent="0.25">
      <c r="A143" s="432" t="s">
        <v>1314</v>
      </c>
      <c r="B143" s="452" t="s">
        <v>1220</v>
      </c>
      <c r="C143" s="452" t="s">
        <v>1074</v>
      </c>
      <c r="D143" s="452" t="s">
        <v>1475</v>
      </c>
      <c r="E143" s="292" t="s">
        <v>1607</v>
      </c>
      <c r="F143" s="339" t="s">
        <v>1634</v>
      </c>
      <c r="G143" s="264" t="s">
        <v>1494</v>
      </c>
      <c r="H143" s="264" t="s">
        <v>1498</v>
      </c>
      <c r="I143" s="432" t="str">
        <f t="shared" si="5"/>
        <v>2.3</v>
      </c>
      <c r="J143" s="432">
        <v>2026</v>
      </c>
      <c r="K143" s="265">
        <v>1050</v>
      </c>
      <c r="L143" s="264">
        <v>1</v>
      </c>
      <c r="M143" s="453">
        <f t="shared" si="6"/>
        <v>1050</v>
      </c>
      <c r="N143" s="285">
        <v>8</v>
      </c>
      <c r="O143" s="454">
        <f t="shared" si="7"/>
        <v>8400</v>
      </c>
      <c r="P143" s="74"/>
      <c r="Q143" s="74"/>
    </row>
    <row r="144" spans="1:17" ht="30" x14ac:dyDescent="0.25">
      <c r="A144" s="432" t="s">
        <v>1314</v>
      </c>
      <c r="B144" s="452" t="s">
        <v>1220</v>
      </c>
      <c r="C144" s="452" t="s">
        <v>1074</v>
      </c>
      <c r="D144" s="452" t="s">
        <v>1475</v>
      </c>
      <c r="E144" s="292" t="s">
        <v>1607</v>
      </c>
      <c r="F144" s="339" t="s">
        <v>1635</v>
      </c>
      <c r="G144" s="264" t="s">
        <v>1494</v>
      </c>
      <c r="H144" s="264" t="s">
        <v>1498</v>
      </c>
      <c r="I144" s="432" t="str">
        <f t="shared" ref="I144:I207" si="8">IF($H144="","Sin CCP",LEFT($H144,3))</f>
        <v>2.3</v>
      </c>
      <c r="J144" s="432">
        <v>2026</v>
      </c>
      <c r="K144" s="265">
        <v>1050</v>
      </c>
      <c r="L144" s="264">
        <v>1</v>
      </c>
      <c r="M144" s="453">
        <f t="shared" si="6"/>
        <v>1050</v>
      </c>
      <c r="N144" s="285">
        <v>8</v>
      </c>
      <c r="O144" s="454">
        <f t="shared" si="7"/>
        <v>8400</v>
      </c>
      <c r="P144" s="74"/>
      <c r="Q144" s="74"/>
    </row>
    <row r="145" spans="1:17" ht="45" x14ac:dyDescent="0.25">
      <c r="A145" s="432" t="s">
        <v>1314</v>
      </c>
      <c r="B145" s="452" t="s">
        <v>1220</v>
      </c>
      <c r="C145" s="452" t="s">
        <v>1074</v>
      </c>
      <c r="D145" s="452" t="s">
        <v>1475</v>
      </c>
      <c r="E145" s="292" t="s">
        <v>1607</v>
      </c>
      <c r="F145" s="339" t="s">
        <v>1636</v>
      </c>
      <c r="G145" s="264" t="s">
        <v>1494</v>
      </c>
      <c r="H145" s="264" t="s">
        <v>1498</v>
      </c>
      <c r="I145" s="432" t="str">
        <f t="shared" si="8"/>
        <v>2.3</v>
      </c>
      <c r="J145" s="432">
        <v>2026</v>
      </c>
      <c r="K145" s="265">
        <v>2100</v>
      </c>
      <c r="L145" s="264">
        <v>1</v>
      </c>
      <c r="M145" s="453">
        <f t="shared" si="6"/>
        <v>2100</v>
      </c>
      <c r="N145" s="285">
        <v>9</v>
      </c>
      <c r="O145" s="454">
        <f t="shared" si="7"/>
        <v>18900</v>
      </c>
      <c r="P145" s="74"/>
      <c r="Q145" s="74"/>
    </row>
    <row r="146" spans="1:17" ht="45" x14ac:dyDescent="0.25">
      <c r="A146" s="432" t="s">
        <v>1314</v>
      </c>
      <c r="B146" s="452" t="s">
        <v>1220</v>
      </c>
      <c r="C146" s="452" t="s">
        <v>1074</v>
      </c>
      <c r="D146" s="452" t="s">
        <v>1475</v>
      </c>
      <c r="E146" s="292" t="s">
        <v>1607</v>
      </c>
      <c r="F146" s="339" t="s">
        <v>1637</v>
      </c>
      <c r="G146" s="264" t="s">
        <v>1494</v>
      </c>
      <c r="H146" s="264" t="s">
        <v>1498</v>
      </c>
      <c r="I146" s="432" t="str">
        <f t="shared" si="8"/>
        <v>2.3</v>
      </c>
      <c r="J146" s="432">
        <v>2026</v>
      </c>
      <c r="K146" s="264">
        <v>144</v>
      </c>
      <c r="L146" s="264">
        <v>1</v>
      </c>
      <c r="M146" s="453">
        <f t="shared" si="6"/>
        <v>144</v>
      </c>
      <c r="N146" s="285">
        <v>70.5</v>
      </c>
      <c r="O146" s="454">
        <f t="shared" si="7"/>
        <v>10152</v>
      </c>
      <c r="P146" s="74"/>
      <c r="Q146" s="74"/>
    </row>
    <row r="147" spans="1:17" ht="30" x14ac:dyDescent="0.25">
      <c r="A147" s="432" t="s">
        <v>1314</v>
      </c>
      <c r="B147" s="452" t="s">
        <v>1220</v>
      </c>
      <c r="C147" s="452" t="s">
        <v>1074</v>
      </c>
      <c r="D147" s="452" t="s">
        <v>1475</v>
      </c>
      <c r="E147" s="292" t="s">
        <v>1607</v>
      </c>
      <c r="F147" s="339" t="s">
        <v>1638</v>
      </c>
      <c r="G147" s="264" t="s">
        <v>1494</v>
      </c>
      <c r="H147" s="264" t="s">
        <v>1498</v>
      </c>
      <c r="I147" s="432" t="str">
        <f t="shared" si="8"/>
        <v>2.3</v>
      </c>
      <c r="J147" s="432">
        <v>2026</v>
      </c>
      <c r="K147" s="264">
        <v>360</v>
      </c>
      <c r="L147" s="264">
        <v>1</v>
      </c>
      <c r="M147" s="453">
        <f t="shared" si="6"/>
        <v>360</v>
      </c>
      <c r="N147" s="285">
        <v>17</v>
      </c>
      <c r="O147" s="454">
        <f t="shared" si="7"/>
        <v>6120</v>
      </c>
      <c r="P147" s="74"/>
      <c r="Q147" s="74"/>
    </row>
    <row r="148" spans="1:17" ht="30" x14ac:dyDescent="0.25">
      <c r="A148" s="432" t="s">
        <v>1314</v>
      </c>
      <c r="B148" s="452" t="s">
        <v>1220</v>
      </c>
      <c r="C148" s="452" t="s">
        <v>1074</v>
      </c>
      <c r="D148" s="452" t="s">
        <v>1475</v>
      </c>
      <c r="E148" s="292" t="s">
        <v>1607</v>
      </c>
      <c r="F148" s="339" t="s">
        <v>1639</v>
      </c>
      <c r="G148" s="264" t="s">
        <v>1494</v>
      </c>
      <c r="H148" s="264" t="s">
        <v>1498</v>
      </c>
      <c r="I148" s="432" t="str">
        <f t="shared" si="8"/>
        <v>2.3</v>
      </c>
      <c r="J148" s="432">
        <v>2026</v>
      </c>
      <c r="K148" s="264">
        <v>144</v>
      </c>
      <c r="L148" s="264">
        <v>1</v>
      </c>
      <c r="M148" s="453">
        <f t="shared" si="6"/>
        <v>144</v>
      </c>
      <c r="N148" s="285">
        <v>12</v>
      </c>
      <c r="O148" s="454">
        <f t="shared" si="7"/>
        <v>1728</v>
      </c>
      <c r="P148" s="74"/>
      <c r="Q148" s="74"/>
    </row>
    <row r="149" spans="1:17" ht="30" x14ac:dyDescent="0.25">
      <c r="A149" s="432" t="s">
        <v>1314</v>
      </c>
      <c r="B149" s="452" t="s">
        <v>1220</v>
      </c>
      <c r="C149" s="452" t="s">
        <v>1074</v>
      </c>
      <c r="D149" s="452" t="s">
        <v>1475</v>
      </c>
      <c r="E149" s="292" t="s">
        <v>1607</v>
      </c>
      <c r="F149" s="339" t="s">
        <v>1640</v>
      </c>
      <c r="G149" s="264" t="s">
        <v>1494</v>
      </c>
      <c r="H149" s="264" t="s">
        <v>1498</v>
      </c>
      <c r="I149" s="432" t="str">
        <f t="shared" si="8"/>
        <v>2.3</v>
      </c>
      <c r="J149" s="432">
        <v>2026</v>
      </c>
      <c r="K149" s="264">
        <v>174</v>
      </c>
      <c r="L149" s="264">
        <v>1</v>
      </c>
      <c r="M149" s="453">
        <f t="shared" si="6"/>
        <v>174</v>
      </c>
      <c r="N149" s="285">
        <v>351</v>
      </c>
      <c r="O149" s="454">
        <f t="shared" si="7"/>
        <v>61074</v>
      </c>
      <c r="P149" s="74"/>
      <c r="Q149" s="74"/>
    </row>
    <row r="150" spans="1:17" ht="30" x14ac:dyDescent="0.25">
      <c r="A150" s="432" t="s">
        <v>1314</v>
      </c>
      <c r="B150" s="452" t="s">
        <v>1220</v>
      </c>
      <c r="C150" s="452" t="s">
        <v>1074</v>
      </c>
      <c r="D150" s="452" t="s">
        <v>1475</v>
      </c>
      <c r="E150" s="292" t="s">
        <v>1607</v>
      </c>
      <c r="F150" s="339" t="s">
        <v>1641</v>
      </c>
      <c r="G150" s="264" t="s">
        <v>1494</v>
      </c>
      <c r="H150" s="264" t="s">
        <v>1498</v>
      </c>
      <c r="I150" s="432" t="str">
        <f t="shared" si="8"/>
        <v>2.3</v>
      </c>
      <c r="J150" s="432">
        <v>2026</v>
      </c>
      <c r="K150" s="264">
        <v>84</v>
      </c>
      <c r="L150" s="264">
        <v>1</v>
      </c>
      <c r="M150" s="453">
        <f t="shared" si="6"/>
        <v>84</v>
      </c>
      <c r="N150" s="285">
        <v>90</v>
      </c>
      <c r="O150" s="454">
        <f t="shared" si="7"/>
        <v>7560</v>
      </c>
      <c r="P150" s="74"/>
      <c r="Q150" s="74"/>
    </row>
    <row r="151" spans="1:17" ht="30" x14ac:dyDescent="0.25">
      <c r="A151" s="432" t="s">
        <v>1314</v>
      </c>
      <c r="B151" s="452" t="s">
        <v>1220</v>
      </c>
      <c r="C151" s="452" t="s">
        <v>1074</v>
      </c>
      <c r="D151" s="452" t="s">
        <v>1475</v>
      </c>
      <c r="E151" s="292" t="s">
        <v>1607</v>
      </c>
      <c r="F151" s="339" t="s">
        <v>1642</v>
      </c>
      <c r="G151" s="264" t="s">
        <v>1494</v>
      </c>
      <c r="H151" s="264" t="s">
        <v>1498</v>
      </c>
      <c r="I151" s="432" t="str">
        <f t="shared" si="8"/>
        <v>2.3</v>
      </c>
      <c r="J151" s="432">
        <v>2026</v>
      </c>
      <c r="K151" s="264">
        <v>144</v>
      </c>
      <c r="L151" s="264">
        <v>1</v>
      </c>
      <c r="M151" s="453">
        <f t="shared" si="6"/>
        <v>144</v>
      </c>
      <c r="N151" s="285">
        <v>260</v>
      </c>
      <c r="O151" s="454">
        <f t="shared" si="7"/>
        <v>37440</v>
      </c>
      <c r="P151" s="74"/>
      <c r="Q151" s="74"/>
    </row>
    <row r="152" spans="1:17" ht="30" x14ac:dyDescent="0.25">
      <c r="A152" s="432" t="s">
        <v>1314</v>
      </c>
      <c r="B152" s="452" t="s">
        <v>1220</v>
      </c>
      <c r="C152" s="452" t="s">
        <v>1074</v>
      </c>
      <c r="D152" s="452" t="s">
        <v>1475</v>
      </c>
      <c r="E152" s="292" t="s">
        <v>1607</v>
      </c>
      <c r="F152" s="339" t="s">
        <v>1643</v>
      </c>
      <c r="G152" s="264" t="s">
        <v>1494</v>
      </c>
      <c r="H152" s="264" t="s">
        <v>1498</v>
      </c>
      <c r="I152" s="432" t="str">
        <f t="shared" si="8"/>
        <v>2.3</v>
      </c>
      <c r="J152" s="432">
        <v>2026</v>
      </c>
      <c r="K152" s="264">
        <v>144</v>
      </c>
      <c r="L152" s="264">
        <v>1</v>
      </c>
      <c r="M152" s="453">
        <f t="shared" si="6"/>
        <v>144</v>
      </c>
      <c r="N152" s="285">
        <v>100</v>
      </c>
      <c r="O152" s="454">
        <f t="shared" si="7"/>
        <v>14400</v>
      </c>
      <c r="P152" s="74"/>
      <c r="Q152" s="74"/>
    </row>
    <row r="153" spans="1:17" ht="30" x14ac:dyDescent="0.25">
      <c r="A153" s="432" t="s">
        <v>1314</v>
      </c>
      <c r="B153" s="452" t="s">
        <v>1220</v>
      </c>
      <c r="C153" s="452" t="s">
        <v>1074</v>
      </c>
      <c r="D153" s="452" t="s">
        <v>1475</v>
      </c>
      <c r="E153" s="292" t="s">
        <v>1607</v>
      </c>
      <c r="F153" s="339" t="s">
        <v>1644</v>
      </c>
      <c r="G153" s="264" t="s">
        <v>1494</v>
      </c>
      <c r="H153" s="264" t="s">
        <v>1498</v>
      </c>
      <c r="I153" s="432" t="str">
        <f t="shared" si="8"/>
        <v>2.3</v>
      </c>
      <c r="J153" s="432">
        <v>2026</v>
      </c>
      <c r="K153" s="264">
        <v>144</v>
      </c>
      <c r="L153" s="264">
        <v>1</v>
      </c>
      <c r="M153" s="453">
        <f t="shared" si="6"/>
        <v>144</v>
      </c>
      <c r="N153" s="285">
        <v>247</v>
      </c>
      <c r="O153" s="454">
        <f t="shared" si="7"/>
        <v>35568</v>
      </c>
      <c r="P153" s="74"/>
      <c r="Q153" s="74"/>
    </row>
    <row r="154" spans="1:17" ht="45" x14ac:dyDescent="0.25">
      <c r="A154" s="432" t="s">
        <v>1314</v>
      </c>
      <c r="B154" s="452" t="s">
        <v>1220</v>
      </c>
      <c r="C154" s="452" t="s">
        <v>1074</v>
      </c>
      <c r="D154" s="452" t="s">
        <v>1475</v>
      </c>
      <c r="E154" s="292" t="s">
        <v>1607</v>
      </c>
      <c r="F154" s="339" t="s">
        <v>1645</v>
      </c>
      <c r="G154" s="264" t="s">
        <v>1494</v>
      </c>
      <c r="H154" s="264" t="s">
        <v>1498</v>
      </c>
      <c r="I154" s="432" t="str">
        <f t="shared" si="8"/>
        <v>2.3</v>
      </c>
      <c r="J154" s="432">
        <v>2026</v>
      </c>
      <c r="K154" s="264">
        <v>90</v>
      </c>
      <c r="L154" s="264">
        <v>1</v>
      </c>
      <c r="M154" s="453">
        <f t="shared" si="6"/>
        <v>90</v>
      </c>
      <c r="N154" s="285">
        <v>575</v>
      </c>
      <c r="O154" s="454">
        <f t="shared" si="7"/>
        <v>51750</v>
      </c>
      <c r="P154" s="74"/>
      <c r="Q154" s="74"/>
    </row>
    <row r="155" spans="1:17" ht="30" x14ac:dyDescent="0.25">
      <c r="A155" s="432" t="s">
        <v>1314</v>
      </c>
      <c r="B155" s="452" t="s">
        <v>1220</v>
      </c>
      <c r="C155" s="452" t="s">
        <v>1074</v>
      </c>
      <c r="D155" s="452" t="s">
        <v>1475</v>
      </c>
      <c r="E155" s="292" t="s">
        <v>1607</v>
      </c>
      <c r="F155" s="339" t="s">
        <v>1646</v>
      </c>
      <c r="G155" s="264" t="s">
        <v>1494</v>
      </c>
      <c r="H155" s="264" t="s">
        <v>1498</v>
      </c>
      <c r="I155" s="432" t="str">
        <f t="shared" si="8"/>
        <v>2.3</v>
      </c>
      <c r="J155" s="432">
        <v>2026</v>
      </c>
      <c r="K155" s="264">
        <v>80</v>
      </c>
      <c r="L155" s="264">
        <v>1</v>
      </c>
      <c r="M155" s="453">
        <f t="shared" si="6"/>
        <v>80</v>
      </c>
      <c r="N155" s="285">
        <v>55</v>
      </c>
      <c r="O155" s="454">
        <f t="shared" si="7"/>
        <v>4400</v>
      </c>
      <c r="P155" s="74"/>
      <c r="Q155" s="74"/>
    </row>
    <row r="156" spans="1:17" ht="30" x14ac:dyDescent="0.25">
      <c r="A156" s="432" t="s">
        <v>1314</v>
      </c>
      <c r="B156" s="452" t="s">
        <v>1220</v>
      </c>
      <c r="C156" s="452" t="s">
        <v>1074</v>
      </c>
      <c r="D156" s="452" t="s">
        <v>1475</v>
      </c>
      <c r="E156" s="292" t="s">
        <v>1607</v>
      </c>
      <c r="F156" s="339" t="s">
        <v>1647</v>
      </c>
      <c r="G156" s="264" t="s">
        <v>1494</v>
      </c>
      <c r="H156" s="264" t="s">
        <v>1498</v>
      </c>
      <c r="I156" s="432" t="str">
        <f t="shared" si="8"/>
        <v>2.3</v>
      </c>
      <c r="J156" s="432">
        <v>2026</v>
      </c>
      <c r="K156" s="264">
        <v>70</v>
      </c>
      <c r="L156" s="264">
        <v>1</v>
      </c>
      <c r="M156" s="453">
        <f t="shared" si="6"/>
        <v>70</v>
      </c>
      <c r="N156" s="285">
        <v>55</v>
      </c>
      <c r="O156" s="454">
        <f t="shared" si="7"/>
        <v>3850</v>
      </c>
      <c r="P156" s="74"/>
      <c r="Q156" s="74"/>
    </row>
    <row r="157" spans="1:17" ht="30" x14ac:dyDescent="0.25">
      <c r="A157" s="432" t="s">
        <v>1314</v>
      </c>
      <c r="B157" s="452" t="s">
        <v>1220</v>
      </c>
      <c r="C157" s="452" t="s">
        <v>1074</v>
      </c>
      <c r="D157" s="452" t="s">
        <v>1475</v>
      </c>
      <c r="E157" s="292" t="s">
        <v>1607</v>
      </c>
      <c r="F157" s="339" t="s">
        <v>1648</v>
      </c>
      <c r="G157" s="264" t="s">
        <v>1494</v>
      </c>
      <c r="H157" s="264" t="s">
        <v>1498</v>
      </c>
      <c r="I157" s="432" t="str">
        <f t="shared" si="8"/>
        <v>2.3</v>
      </c>
      <c r="J157" s="432">
        <v>2026</v>
      </c>
      <c r="K157" s="264">
        <v>30</v>
      </c>
      <c r="L157" s="264">
        <v>1</v>
      </c>
      <c r="M157" s="453">
        <f t="shared" si="6"/>
        <v>30</v>
      </c>
      <c r="N157" s="285">
        <v>55</v>
      </c>
      <c r="O157" s="454">
        <f t="shared" si="7"/>
        <v>1650</v>
      </c>
      <c r="P157" s="74"/>
      <c r="Q157" s="74"/>
    </row>
    <row r="158" spans="1:17" ht="30" x14ac:dyDescent="0.25">
      <c r="A158" s="432" t="s">
        <v>1314</v>
      </c>
      <c r="B158" s="452" t="s">
        <v>1220</v>
      </c>
      <c r="C158" s="452" t="s">
        <v>1074</v>
      </c>
      <c r="D158" s="452" t="s">
        <v>1475</v>
      </c>
      <c r="E158" s="292" t="s">
        <v>1607</v>
      </c>
      <c r="F158" s="339" t="s">
        <v>1649</v>
      </c>
      <c r="G158" s="264" t="s">
        <v>1494</v>
      </c>
      <c r="H158" s="264" t="s">
        <v>1498</v>
      </c>
      <c r="I158" s="432" t="str">
        <f t="shared" si="8"/>
        <v>2.3</v>
      </c>
      <c r="J158" s="432">
        <v>2026</v>
      </c>
      <c r="K158" s="264">
        <v>30</v>
      </c>
      <c r="L158" s="264">
        <v>1</v>
      </c>
      <c r="M158" s="453">
        <f t="shared" si="6"/>
        <v>30</v>
      </c>
      <c r="N158" s="285">
        <v>55</v>
      </c>
      <c r="O158" s="454">
        <f t="shared" si="7"/>
        <v>1650</v>
      </c>
      <c r="P158" s="74"/>
      <c r="Q158" s="74"/>
    </row>
    <row r="159" spans="1:17" ht="30" x14ac:dyDescent="0.25">
      <c r="A159" s="432" t="s">
        <v>1314</v>
      </c>
      <c r="B159" s="452" t="s">
        <v>1220</v>
      </c>
      <c r="C159" s="452" t="s">
        <v>1074</v>
      </c>
      <c r="D159" s="452" t="s">
        <v>1475</v>
      </c>
      <c r="E159" s="292" t="s">
        <v>1607</v>
      </c>
      <c r="F159" s="339" t="s">
        <v>1650</v>
      </c>
      <c r="G159" s="264" t="s">
        <v>1494</v>
      </c>
      <c r="H159" s="264" t="s">
        <v>1498</v>
      </c>
      <c r="I159" s="432" t="str">
        <f t="shared" si="8"/>
        <v>2.3</v>
      </c>
      <c r="J159" s="432">
        <v>2026</v>
      </c>
      <c r="K159" s="264">
        <v>600</v>
      </c>
      <c r="L159" s="264">
        <v>1</v>
      </c>
      <c r="M159" s="453">
        <f t="shared" si="6"/>
        <v>600</v>
      </c>
      <c r="N159" s="285">
        <v>366.5</v>
      </c>
      <c r="O159" s="454">
        <f t="shared" si="7"/>
        <v>219900</v>
      </c>
      <c r="P159" s="74"/>
      <c r="Q159" s="74"/>
    </row>
    <row r="160" spans="1:17" ht="30" x14ac:dyDescent="0.25">
      <c r="A160" s="432" t="s">
        <v>1314</v>
      </c>
      <c r="B160" s="452" t="s">
        <v>1220</v>
      </c>
      <c r="C160" s="452" t="s">
        <v>1074</v>
      </c>
      <c r="D160" s="452" t="s">
        <v>1475</v>
      </c>
      <c r="E160" s="292" t="s">
        <v>1607</v>
      </c>
      <c r="F160" s="339" t="s">
        <v>1651</v>
      </c>
      <c r="G160" s="264" t="s">
        <v>1494</v>
      </c>
      <c r="H160" s="264" t="s">
        <v>1498</v>
      </c>
      <c r="I160" s="432" t="str">
        <f t="shared" si="8"/>
        <v>2.3</v>
      </c>
      <c r="J160" s="432">
        <v>2026</v>
      </c>
      <c r="K160" s="264">
        <v>600</v>
      </c>
      <c r="L160" s="264">
        <v>1</v>
      </c>
      <c r="M160" s="453">
        <f t="shared" si="6"/>
        <v>600</v>
      </c>
      <c r="N160" s="285">
        <v>366.5</v>
      </c>
      <c r="O160" s="454">
        <f t="shared" si="7"/>
        <v>219900</v>
      </c>
      <c r="P160" s="74"/>
      <c r="Q160" s="74"/>
    </row>
    <row r="161" spans="1:17" ht="30" x14ac:dyDescent="0.25">
      <c r="A161" s="432" t="s">
        <v>1314</v>
      </c>
      <c r="B161" s="452" t="s">
        <v>1220</v>
      </c>
      <c r="C161" s="452" t="s">
        <v>1074</v>
      </c>
      <c r="D161" s="452" t="s">
        <v>1475</v>
      </c>
      <c r="E161" s="292" t="s">
        <v>1607</v>
      </c>
      <c r="F161" s="339" t="s">
        <v>1652</v>
      </c>
      <c r="G161" s="264" t="s">
        <v>1494</v>
      </c>
      <c r="H161" s="264" t="s">
        <v>1498</v>
      </c>
      <c r="I161" s="432" t="str">
        <f t="shared" si="8"/>
        <v>2.3</v>
      </c>
      <c r="J161" s="432">
        <v>2026</v>
      </c>
      <c r="K161" s="264">
        <v>460</v>
      </c>
      <c r="L161" s="264">
        <v>1</v>
      </c>
      <c r="M161" s="453">
        <f t="shared" si="6"/>
        <v>460</v>
      </c>
      <c r="N161" s="285">
        <v>366.5</v>
      </c>
      <c r="O161" s="454">
        <f t="shared" si="7"/>
        <v>168590</v>
      </c>
      <c r="P161" s="74"/>
      <c r="Q161" s="74"/>
    </row>
    <row r="162" spans="1:17" ht="30" x14ac:dyDescent="0.25">
      <c r="A162" s="432" t="s">
        <v>1314</v>
      </c>
      <c r="B162" s="452" t="s">
        <v>1220</v>
      </c>
      <c r="C162" s="452" t="s">
        <v>1074</v>
      </c>
      <c r="D162" s="452" t="s">
        <v>1475</v>
      </c>
      <c r="E162" s="292" t="s">
        <v>1607</v>
      </c>
      <c r="F162" s="339" t="s">
        <v>1653</v>
      </c>
      <c r="G162" s="264" t="s">
        <v>1494</v>
      </c>
      <c r="H162" s="264" t="s">
        <v>1498</v>
      </c>
      <c r="I162" s="432" t="str">
        <f t="shared" si="8"/>
        <v>2.3</v>
      </c>
      <c r="J162" s="432">
        <v>2026</v>
      </c>
      <c r="K162" s="264">
        <v>320</v>
      </c>
      <c r="L162" s="264">
        <v>1</v>
      </c>
      <c r="M162" s="453">
        <f t="shared" si="6"/>
        <v>320</v>
      </c>
      <c r="N162" s="285">
        <v>366.5</v>
      </c>
      <c r="O162" s="454">
        <f t="shared" si="7"/>
        <v>117280</v>
      </c>
      <c r="P162" s="74"/>
      <c r="Q162" s="74"/>
    </row>
    <row r="163" spans="1:17" ht="30" x14ac:dyDescent="0.25">
      <c r="A163" s="432" t="s">
        <v>1314</v>
      </c>
      <c r="B163" s="452" t="s">
        <v>1220</v>
      </c>
      <c r="C163" s="452" t="s">
        <v>1074</v>
      </c>
      <c r="D163" s="452" t="s">
        <v>1475</v>
      </c>
      <c r="E163" s="292" t="s">
        <v>1607</v>
      </c>
      <c r="F163" s="339" t="s">
        <v>1654</v>
      </c>
      <c r="G163" s="264" t="s">
        <v>1494</v>
      </c>
      <c r="H163" s="264" t="s">
        <v>1498</v>
      </c>
      <c r="I163" s="432" t="str">
        <f t="shared" si="8"/>
        <v>2.3</v>
      </c>
      <c r="J163" s="432">
        <v>2026</v>
      </c>
      <c r="K163" s="264">
        <v>240</v>
      </c>
      <c r="L163" s="264">
        <v>1</v>
      </c>
      <c r="M163" s="453">
        <f t="shared" si="6"/>
        <v>240</v>
      </c>
      <c r="N163" s="285">
        <v>25</v>
      </c>
      <c r="O163" s="454">
        <f t="shared" si="7"/>
        <v>6000</v>
      </c>
      <c r="P163" s="74"/>
      <c r="Q163" s="74"/>
    </row>
    <row r="164" spans="1:17" ht="30" x14ac:dyDescent="0.25">
      <c r="A164" s="432" t="s">
        <v>1314</v>
      </c>
      <c r="B164" s="452" t="s">
        <v>1220</v>
      </c>
      <c r="C164" s="452" t="s">
        <v>1074</v>
      </c>
      <c r="D164" s="452" t="s">
        <v>1475</v>
      </c>
      <c r="E164" s="292" t="s">
        <v>1607</v>
      </c>
      <c r="F164" s="339" t="s">
        <v>1655</v>
      </c>
      <c r="G164" s="264" t="s">
        <v>1494</v>
      </c>
      <c r="H164" s="264" t="s">
        <v>1498</v>
      </c>
      <c r="I164" s="432" t="str">
        <f t="shared" si="8"/>
        <v>2.3</v>
      </c>
      <c r="J164" s="432">
        <v>2026</v>
      </c>
      <c r="K164" s="264">
        <v>510</v>
      </c>
      <c r="L164" s="264">
        <v>1</v>
      </c>
      <c r="M164" s="453">
        <f t="shared" si="6"/>
        <v>510</v>
      </c>
      <c r="N164" s="285">
        <v>25</v>
      </c>
      <c r="O164" s="454">
        <f t="shared" si="7"/>
        <v>12750</v>
      </c>
      <c r="P164" s="74"/>
      <c r="Q164" s="74"/>
    </row>
    <row r="165" spans="1:17" ht="30" x14ac:dyDescent="0.25">
      <c r="A165" s="432" t="s">
        <v>1314</v>
      </c>
      <c r="B165" s="452" t="s">
        <v>1220</v>
      </c>
      <c r="C165" s="452" t="s">
        <v>1074</v>
      </c>
      <c r="D165" s="452" t="s">
        <v>1475</v>
      </c>
      <c r="E165" s="292" t="s">
        <v>1607</v>
      </c>
      <c r="F165" s="339" t="s">
        <v>1656</v>
      </c>
      <c r="G165" s="264" t="s">
        <v>1494</v>
      </c>
      <c r="H165" s="264" t="s">
        <v>1498</v>
      </c>
      <c r="I165" s="432" t="str">
        <f t="shared" si="8"/>
        <v>2.3</v>
      </c>
      <c r="J165" s="432">
        <v>2026</v>
      </c>
      <c r="K165" s="264">
        <v>240</v>
      </c>
      <c r="L165" s="264">
        <v>1</v>
      </c>
      <c r="M165" s="453">
        <f t="shared" si="6"/>
        <v>240</v>
      </c>
      <c r="N165" s="285">
        <v>25</v>
      </c>
      <c r="O165" s="454">
        <f t="shared" si="7"/>
        <v>6000</v>
      </c>
      <c r="P165" s="74"/>
      <c r="Q165" s="74"/>
    </row>
    <row r="166" spans="1:17" ht="30" x14ac:dyDescent="0.25">
      <c r="A166" s="432" t="s">
        <v>1314</v>
      </c>
      <c r="B166" s="452" t="s">
        <v>1220</v>
      </c>
      <c r="C166" s="452" t="s">
        <v>1074</v>
      </c>
      <c r="D166" s="452" t="s">
        <v>1475</v>
      </c>
      <c r="E166" s="292" t="s">
        <v>1607</v>
      </c>
      <c r="F166" s="339" t="s">
        <v>1657</v>
      </c>
      <c r="G166" s="264" t="s">
        <v>1494</v>
      </c>
      <c r="H166" s="264" t="s">
        <v>1498</v>
      </c>
      <c r="I166" s="432" t="str">
        <f t="shared" si="8"/>
        <v>2.3</v>
      </c>
      <c r="J166" s="432">
        <v>2026</v>
      </c>
      <c r="K166" s="264">
        <v>240</v>
      </c>
      <c r="L166" s="264">
        <v>1</v>
      </c>
      <c r="M166" s="453">
        <f t="shared" si="6"/>
        <v>240</v>
      </c>
      <c r="N166" s="285">
        <v>25</v>
      </c>
      <c r="O166" s="454">
        <f t="shared" si="7"/>
        <v>6000</v>
      </c>
      <c r="P166" s="74"/>
      <c r="Q166" s="74"/>
    </row>
    <row r="167" spans="1:17" ht="30" x14ac:dyDescent="0.25">
      <c r="A167" s="432" t="s">
        <v>1314</v>
      </c>
      <c r="B167" s="452" t="s">
        <v>1220</v>
      </c>
      <c r="C167" s="452" t="s">
        <v>1074</v>
      </c>
      <c r="D167" s="452" t="s">
        <v>1475</v>
      </c>
      <c r="E167" s="292" t="s">
        <v>1607</v>
      </c>
      <c r="F167" s="339" t="s">
        <v>1658</v>
      </c>
      <c r="G167" s="264" t="s">
        <v>1494</v>
      </c>
      <c r="H167" s="264" t="s">
        <v>1498</v>
      </c>
      <c r="I167" s="432" t="str">
        <f t="shared" si="8"/>
        <v>2.3</v>
      </c>
      <c r="J167" s="432">
        <v>2026</v>
      </c>
      <c r="K167" s="265">
        <v>1068</v>
      </c>
      <c r="L167" s="264">
        <v>1</v>
      </c>
      <c r="M167" s="453">
        <f t="shared" si="6"/>
        <v>1068</v>
      </c>
      <c r="N167" s="285">
        <v>75</v>
      </c>
      <c r="O167" s="454">
        <f t="shared" si="7"/>
        <v>80100</v>
      </c>
      <c r="P167" s="74"/>
      <c r="Q167" s="74"/>
    </row>
    <row r="168" spans="1:17" ht="30" x14ac:dyDescent="0.25">
      <c r="A168" s="432" t="s">
        <v>1314</v>
      </c>
      <c r="B168" s="452" t="s">
        <v>1220</v>
      </c>
      <c r="C168" s="452" t="s">
        <v>1074</v>
      </c>
      <c r="D168" s="452" t="s">
        <v>1475</v>
      </c>
      <c r="E168" s="292" t="s">
        <v>1607</v>
      </c>
      <c r="F168" s="339" t="s">
        <v>1659</v>
      </c>
      <c r="G168" s="264" t="s">
        <v>1494</v>
      </c>
      <c r="H168" s="264" t="s">
        <v>1498</v>
      </c>
      <c r="I168" s="432" t="str">
        <f t="shared" si="8"/>
        <v>2.3</v>
      </c>
      <c r="J168" s="432">
        <v>2026</v>
      </c>
      <c r="K168" s="264">
        <v>150</v>
      </c>
      <c r="L168" s="264">
        <v>1</v>
      </c>
      <c r="M168" s="453">
        <f t="shared" si="6"/>
        <v>150</v>
      </c>
      <c r="N168" s="285">
        <v>65</v>
      </c>
      <c r="O168" s="454">
        <f t="shared" si="7"/>
        <v>9750</v>
      </c>
      <c r="P168" s="74"/>
      <c r="Q168" s="74"/>
    </row>
    <row r="169" spans="1:17" ht="30" x14ac:dyDescent="0.25">
      <c r="A169" s="432" t="s">
        <v>1314</v>
      </c>
      <c r="B169" s="452" t="s">
        <v>1220</v>
      </c>
      <c r="C169" s="452" t="s">
        <v>1074</v>
      </c>
      <c r="D169" s="452" t="s">
        <v>1475</v>
      </c>
      <c r="E169" s="292" t="s">
        <v>1607</v>
      </c>
      <c r="F169" s="339" t="s">
        <v>1660</v>
      </c>
      <c r="G169" s="264" t="s">
        <v>1494</v>
      </c>
      <c r="H169" s="264" t="s">
        <v>1498</v>
      </c>
      <c r="I169" s="432" t="str">
        <f t="shared" si="8"/>
        <v>2.3</v>
      </c>
      <c r="J169" s="432">
        <v>2026</v>
      </c>
      <c r="K169" s="264">
        <v>150</v>
      </c>
      <c r="L169" s="264">
        <v>1</v>
      </c>
      <c r="M169" s="453">
        <f t="shared" si="6"/>
        <v>150</v>
      </c>
      <c r="N169" s="285">
        <v>254</v>
      </c>
      <c r="O169" s="454">
        <f t="shared" si="7"/>
        <v>38100</v>
      </c>
      <c r="P169" s="74"/>
      <c r="Q169" s="74"/>
    </row>
    <row r="170" spans="1:17" ht="30" x14ac:dyDescent="0.25">
      <c r="A170" s="432" t="s">
        <v>1314</v>
      </c>
      <c r="B170" s="452" t="s">
        <v>1220</v>
      </c>
      <c r="C170" s="452" t="s">
        <v>1074</v>
      </c>
      <c r="D170" s="452" t="s">
        <v>1475</v>
      </c>
      <c r="E170" s="292" t="s">
        <v>1607</v>
      </c>
      <c r="F170" s="339" t="s">
        <v>1661</v>
      </c>
      <c r="G170" s="264" t="s">
        <v>1494</v>
      </c>
      <c r="H170" s="264" t="s">
        <v>1662</v>
      </c>
      <c r="I170" s="432" t="str">
        <f t="shared" si="8"/>
        <v>2.3</v>
      </c>
      <c r="J170" s="432">
        <v>2026</v>
      </c>
      <c r="K170" s="264">
        <v>48</v>
      </c>
      <c r="L170" s="264">
        <v>1</v>
      </c>
      <c r="M170" s="453">
        <f t="shared" si="6"/>
        <v>48</v>
      </c>
      <c r="N170" s="285">
        <v>499</v>
      </c>
      <c r="O170" s="454">
        <f t="shared" si="7"/>
        <v>23952</v>
      </c>
      <c r="P170" s="74"/>
      <c r="Q170" s="74"/>
    </row>
    <row r="171" spans="1:17" ht="30" x14ac:dyDescent="0.25">
      <c r="A171" s="432" t="s">
        <v>1314</v>
      </c>
      <c r="B171" s="452" t="s">
        <v>1220</v>
      </c>
      <c r="C171" s="452" t="s">
        <v>1074</v>
      </c>
      <c r="D171" s="452" t="s">
        <v>1475</v>
      </c>
      <c r="E171" s="292" t="s">
        <v>1607</v>
      </c>
      <c r="F171" s="339" t="s">
        <v>1663</v>
      </c>
      <c r="G171" s="264" t="s">
        <v>1494</v>
      </c>
      <c r="H171" s="264" t="s">
        <v>1662</v>
      </c>
      <c r="I171" s="432" t="str">
        <f t="shared" si="8"/>
        <v>2.3</v>
      </c>
      <c r="J171" s="432">
        <v>2026</v>
      </c>
      <c r="K171" s="264">
        <v>48</v>
      </c>
      <c r="L171" s="264">
        <v>1</v>
      </c>
      <c r="M171" s="453">
        <f t="shared" si="6"/>
        <v>48</v>
      </c>
      <c r="N171" s="285">
        <v>522</v>
      </c>
      <c r="O171" s="454">
        <f t="shared" si="7"/>
        <v>25056</v>
      </c>
      <c r="P171" s="74"/>
      <c r="Q171" s="74"/>
    </row>
    <row r="172" spans="1:17" ht="30" x14ac:dyDescent="0.25">
      <c r="A172" s="432" t="s">
        <v>1314</v>
      </c>
      <c r="B172" s="452" t="s">
        <v>1220</v>
      </c>
      <c r="C172" s="452" t="s">
        <v>1074</v>
      </c>
      <c r="D172" s="452" t="s">
        <v>1475</v>
      </c>
      <c r="E172" s="292" t="s">
        <v>1607</v>
      </c>
      <c r="F172" s="339" t="s">
        <v>1664</v>
      </c>
      <c r="G172" s="264" t="s">
        <v>1494</v>
      </c>
      <c r="H172" s="264" t="s">
        <v>1662</v>
      </c>
      <c r="I172" s="432" t="str">
        <f t="shared" si="8"/>
        <v>2.3</v>
      </c>
      <c r="J172" s="432">
        <v>2026</v>
      </c>
      <c r="K172" s="264">
        <v>48</v>
      </c>
      <c r="L172" s="264">
        <v>1</v>
      </c>
      <c r="M172" s="453">
        <f t="shared" si="6"/>
        <v>48</v>
      </c>
      <c r="N172" s="285">
        <v>522</v>
      </c>
      <c r="O172" s="454">
        <f t="shared" si="7"/>
        <v>25056</v>
      </c>
      <c r="P172" s="74"/>
      <c r="Q172" s="74"/>
    </row>
    <row r="173" spans="1:17" ht="30" x14ac:dyDescent="0.25">
      <c r="A173" s="432" t="s">
        <v>1314</v>
      </c>
      <c r="B173" s="452" t="s">
        <v>1220</v>
      </c>
      <c r="C173" s="452" t="s">
        <v>1074</v>
      </c>
      <c r="D173" s="452" t="s">
        <v>1475</v>
      </c>
      <c r="E173" s="292" t="s">
        <v>1607</v>
      </c>
      <c r="F173" s="339" t="s">
        <v>1665</v>
      </c>
      <c r="G173" s="264" t="s">
        <v>1494</v>
      </c>
      <c r="H173" s="264" t="s">
        <v>1662</v>
      </c>
      <c r="I173" s="432" t="str">
        <f t="shared" si="8"/>
        <v>2.3</v>
      </c>
      <c r="J173" s="432">
        <v>2026</v>
      </c>
      <c r="K173" s="264">
        <v>48</v>
      </c>
      <c r="L173" s="264">
        <v>1</v>
      </c>
      <c r="M173" s="453">
        <f t="shared" si="6"/>
        <v>48</v>
      </c>
      <c r="N173" s="285">
        <v>522</v>
      </c>
      <c r="O173" s="454">
        <f t="shared" si="7"/>
        <v>25056</v>
      </c>
      <c r="P173" s="74"/>
      <c r="Q173" s="74"/>
    </row>
    <row r="174" spans="1:17" ht="30" x14ac:dyDescent="0.25">
      <c r="A174" s="432" t="s">
        <v>1314</v>
      </c>
      <c r="B174" s="452" t="s">
        <v>1220</v>
      </c>
      <c r="C174" s="452" t="s">
        <v>1074</v>
      </c>
      <c r="D174" s="452" t="s">
        <v>1475</v>
      </c>
      <c r="E174" s="292" t="s">
        <v>1607</v>
      </c>
      <c r="F174" s="339" t="s">
        <v>1666</v>
      </c>
      <c r="G174" s="264" t="s">
        <v>1494</v>
      </c>
      <c r="H174" s="264" t="s">
        <v>1662</v>
      </c>
      <c r="I174" s="432" t="str">
        <f t="shared" si="8"/>
        <v>2.3</v>
      </c>
      <c r="J174" s="432">
        <v>2026</v>
      </c>
      <c r="K174" s="264">
        <v>48</v>
      </c>
      <c r="L174" s="264">
        <v>1</v>
      </c>
      <c r="M174" s="453">
        <f t="shared" si="6"/>
        <v>48</v>
      </c>
      <c r="N174" s="285">
        <v>522</v>
      </c>
      <c r="O174" s="454">
        <f t="shared" si="7"/>
        <v>25056</v>
      </c>
      <c r="P174" s="74"/>
      <c r="Q174" s="74"/>
    </row>
    <row r="175" spans="1:17" ht="30" x14ac:dyDescent="0.25">
      <c r="A175" s="432" t="s">
        <v>1314</v>
      </c>
      <c r="B175" s="452" t="s">
        <v>1220</v>
      </c>
      <c r="C175" s="452" t="s">
        <v>1074</v>
      </c>
      <c r="D175" s="452" t="s">
        <v>1475</v>
      </c>
      <c r="E175" s="292" t="s">
        <v>1607</v>
      </c>
      <c r="F175" s="339" t="s">
        <v>1667</v>
      </c>
      <c r="G175" s="264" t="s">
        <v>1494</v>
      </c>
      <c r="H175" s="264" t="s">
        <v>1662</v>
      </c>
      <c r="I175" s="432" t="str">
        <f t="shared" si="8"/>
        <v>2.3</v>
      </c>
      <c r="J175" s="432">
        <v>2026</v>
      </c>
      <c r="K175" s="264">
        <v>48</v>
      </c>
      <c r="L175" s="264">
        <v>1</v>
      </c>
      <c r="M175" s="453">
        <f t="shared" si="6"/>
        <v>48</v>
      </c>
      <c r="N175" s="285">
        <v>522</v>
      </c>
      <c r="O175" s="454">
        <f t="shared" si="7"/>
        <v>25056</v>
      </c>
      <c r="P175" s="74"/>
      <c r="Q175" s="74"/>
    </row>
    <row r="176" spans="1:17" ht="45" x14ac:dyDescent="0.25">
      <c r="A176" s="432" t="s">
        <v>1314</v>
      </c>
      <c r="B176" s="452" t="s">
        <v>1220</v>
      </c>
      <c r="C176" s="452" t="s">
        <v>1074</v>
      </c>
      <c r="D176" s="452" t="s">
        <v>1475</v>
      </c>
      <c r="E176" s="292" t="s">
        <v>1607</v>
      </c>
      <c r="F176" s="339" t="s">
        <v>1668</v>
      </c>
      <c r="G176" s="264" t="s">
        <v>1494</v>
      </c>
      <c r="H176" s="264" t="s">
        <v>1498</v>
      </c>
      <c r="I176" s="432" t="str">
        <f t="shared" si="8"/>
        <v>2.3</v>
      </c>
      <c r="J176" s="432">
        <v>2026</v>
      </c>
      <c r="K176" s="264">
        <v>840</v>
      </c>
      <c r="L176" s="264">
        <v>1</v>
      </c>
      <c r="M176" s="453">
        <f t="shared" si="6"/>
        <v>840</v>
      </c>
      <c r="N176" s="285">
        <v>204</v>
      </c>
      <c r="O176" s="454">
        <f t="shared" si="7"/>
        <v>171360</v>
      </c>
      <c r="P176" s="74"/>
      <c r="Q176" s="74"/>
    </row>
    <row r="177" spans="1:17" ht="30" x14ac:dyDescent="0.25">
      <c r="A177" s="432" t="s">
        <v>1314</v>
      </c>
      <c r="B177" s="452" t="s">
        <v>1220</v>
      </c>
      <c r="C177" s="452" t="s">
        <v>1074</v>
      </c>
      <c r="D177" s="452" t="s">
        <v>1475</v>
      </c>
      <c r="E177" s="292" t="s">
        <v>1607</v>
      </c>
      <c r="F177" s="339" t="s">
        <v>1669</v>
      </c>
      <c r="G177" s="264" t="s">
        <v>1494</v>
      </c>
      <c r="H177" s="264" t="s">
        <v>1498</v>
      </c>
      <c r="I177" s="432" t="str">
        <f t="shared" si="8"/>
        <v>2.3</v>
      </c>
      <c r="J177" s="432">
        <v>2026</v>
      </c>
      <c r="K177" s="264">
        <v>246</v>
      </c>
      <c r="L177" s="264">
        <v>1</v>
      </c>
      <c r="M177" s="453">
        <f t="shared" si="6"/>
        <v>246</v>
      </c>
      <c r="N177" s="285">
        <v>72.03</v>
      </c>
      <c r="O177" s="454">
        <f t="shared" si="7"/>
        <v>17719.38</v>
      </c>
      <c r="P177" s="74"/>
      <c r="Q177" s="74"/>
    </row>
    <row r="178" spans="1:17" ht="30" x14ac:dyDescent="0.25">
      <c r="A178" s="432" t="s">
        <v>1314</v>
      </c>
      <c r="B178" s="452" t="s">
        <v>1220</v>
      </c>
      <c r="C178" s="452" t="s">
        <v>1074</v>
      </c>
      <c r="D178" s="452" t="s">
        <v>1475</v>
      </c>
      <c r="E178" s="292" t="s">
        <v>1607</v>
      </c>
      <c r="F178" s="339" t="s">
        <v>1670</v>
      </c>
      <c r="G178" s="264" t="s">
        <v>1494</v>
      </c>
      <c r="H178" s="264" t="s">
        <v>1498</v>
      </c>
      <c r="I178" s="432" t="str">
        <f t="shared" si="8"/>
        <v>2.3</v>
      </c>
      <c r="J178" s="432">
        <v>2026</v>
      </c>
      <c r="K178" s="264">
        <v>480</v>
      </c>
      <c r="L178" s="264">
        <v>1</v>
      </c>
      <c r="M178" s="453">
        <f t="shared" si="6"/>
        <v>480</v>
      </c>
      <c r="N178" s="285">
        <v>125</v>
      </c>
      <c r="O178" s="454">
        <f t="shared" si="7"/>
        <v>60000</v>
      </c>
      <c r="P178" s="74"/>
      <c r="Q178" s="74"/>
    </row>
    <row r="179" spans="1:17" ht="60" x14ac:dyDescent="0.25">
      <c r="A179" s="432" t="s">
        <v>1314</v>
      </c>
      <c r="B179" s="452" t="s">
        <v>1220</v>
      </c>
      <c r="C179" s="452" t="s">
        <v>1074</v>
      </c>
      <c r="D179" s="452" t="s">
        <v>1475</v>
      </c>
      <c r="E179" s="292" t="s">
        <v>1607</v>
      </c>
      <c r="F179" s="339" t="s">
        <v>1671</v>
      </c>
      <c r="G179" s="264" t="s">
        <v>1494</v>
      </c>
      <c r="H179" s="264" t="s">
        <v>1498</v>
      </c>
      <c r="I179" s="432" t="str">
        <f t="shared" si="8"/>
        <v>2.3</v>
      </c>
      <c r="J179" s="432">
        <v>2026</v>
      </c>
      <c r="K179" s="264">
        <v>96</v>
      </c>
      <c r="L179" s="264">
        <v>1</v>
      </c>
      <c r="M179" s="453">
        <f t="shared" si="6"/>
        <v>96</v>
      </c>
      <c r="N179" s="285">
        <v>200</v>
      </c>
      <c r="O179" s="454">
        <f t="shared" si="7"/>
        <v>19200</v>
      </c>
      <c r="P179" s="74"/>
      <c r="Q179" s="74"/>
    </row>
    <row r="180" spans="1:17" ht="60" x14ac:dyDescent="0.25">
      <c r="A180" s="432" t="s">
        <v>1314</v>
      </c>
      <c r="B180" s="452" t="s">
        <v>1220</v>
      </c>
      <c r="C180" s="452" t="s">
        <v>1074</v>
      </c>
      <c r="D180" s="452" t="s">
        <v>1475</v>
      </c>
      <c r="E180" s="292" t="s">
        <v>1607</v>
      </c>
      <c r="F180" s="339" t="s">
        <v>1672</v>
      </c>
      <c r="G180" s="264" t="s">
        <v>1494</v>
      </c>
      <c r="H180" s="264" t="s">
        <v>1498</v>
      </c>
      <c r="I180" s="432" t="str">
        <f t="shared" si="8"/>
        <v>2.3</v>
      </c>
      <c r="J180" s="432">
        <v>2026</v>
      </c>
      <c r="K180" s="264">
        <v>18</v>
      </c>
      <c r="L180" s="264">
        <v>1</v>
      </c>
      <c r="M180" s="453">
        <f t="shared" si="6"/>
        <v>18</v>
      </c>
      <c r="N180" s="285">
        <v>150</v>
      </c>
      <c r="O180" s="454">
        <f t="shared" si="7"/>
        <v>2700</v>
      </c>
      <c r="P180" s="74"/>
      <c r="Q180" s="74"/>
    </row>
    <row r="181" spans="1:17" ht="30" x14ac:dyDescent="0.25">
      <c r="A181" s="432" t="s">
        <v>1314</v>
      </c>
      <c r="B181" s="452" t="s">
        <v>1220</v>
      </c>
      <c r="C181" s="452" t="s">
        <v>1074</v>
      </c>
      <c r="D181" s="452" t="s">
        <v>1475</v>
      </c>
      <c r="E181" s="292" t="s">
        <v>1607</v>
      </c>
      <c r="F181" s="339" t="s">
        <v>1673</v>
      </c>
      <c r="G181" s="264" t="s">
        <v>1494</v>
      </c>
      <c r="H181" s="264" t="s">
        <v>1498</v>
      </c>
      <c r="I181" s="432" t="str">
        <f t="shared" si="8"/>
        <v>2.3</v>
      </c>
      <c r="J181" s="432">
        <v>2026</v>
      </c>
      <c r="K181" s="264">
        <v>48</v>
      </c>
      <c r="L181" s="264">
        <v>1</v>
      </c>
      <c r="M181" s="453">
        <f t="shared" si="6"/>
        <v>48</v>
      </c>
      <c r="N181" s="285">
        <v>595</v>
      </c>
      <c r="O181" s="454">
        <f t="shared" si="7"/>
        <v>28560</v>
      </c>
      <c r="P181" s="74"/>
      <c r="Q181" s="74"/>
    </row>
    <row r="182" spans="1:17" ht="30" x14ac:dyDescent="0.25">
      <c r="A182" s="432" t="s">
        <v>1314</v>
      </c>
      <c r="B182" s="452" t="s">
        <v>1220</v>
      </c>
      <c r="C182" s="452" t="s">
        <v>1074</v>
      </c>
      <c r="D182" s="452" t="s">
        <v>1475</v>
      </c>
      <c r="E182" s="292" t="s">
        <v>1607</v>
      </c>
      <c r="F182" s="339" t="s">
        <v>1674</v>
      </c>
      <c r="G182" s="264" t="s">
        <v>1494</v>
      </c>
      <c r="H182" s="264" t="s">
        <v>1498</v>
      </c>
      <c r="I182" s="432" t="str">
        <f t="shared" si="8"/>
        <v>2.3</v>
      </c>
      <c r="J182" s="432">
        <v>2026</v>
      </c>
      <c r="K182" s="264">
        <v>30</v>
      </c>
      <c r="L182" s="264">
        <v>1</v>
      </c>
      <c r="M182" s="453">
        <f t="shared" si="6"/>
        <v>30</v>
      </c>
      <c r="N182" s="285">
        <v>235</v>
      </c>
      <c r="O182" s="454">
        <f t="shared" si="7"/>
        <v>7050</v>
      </c>
      <c r="P182" s="74"/>
      <c r="Q182" s="74"/>
    </row>
    <row r="183" spans="1:17" ht="30" x14ac:dyDescent="0.25">
      <c r="A183" s="432" t="s">
        <v>1314</v>
      </c>
      <c r="B183" s="452" t="s">
        <v>1220</v>
      </c>
      <c r="C183" s="452" t="s">
        <v>1074</v>
      </c>
      <c r="D183" s="452" t="s">
        <v>1475</v>
      </c>
      <c r="E183" s="292" t="s">
        <v>1607</v>
      </c>
      <c r="F183" s="339" t="s">
        <v>1675</v>
      </c>
      <c r="G183" s="264" t="s">
        <v>1494</v>
      </c>
      <c r="H183" s="264" t="s">
        <v>1498</v>
      </c>
      <c r="I183" s="432" t="str">
        <f t="shared" si="8"/>
        <v>2.3</v>
      </c>
      <c r="J183" s="432">
        <v>2026</v>
      </c>
      <c r="K183" s="264">
        <v>200</v>
      </c>
      <c r="L183" s="264">
        <v>1</v>
      </c>
      <c r="M183" s="453">
        <f t="shared" si="6"/>
        <v>200</v>
      </c>
      <c r="N183" s="285">
        <v>200</v>
      </c>
      <c r="O183" s="454">
        <f t="shared" si="7"/>
        <v>40000</v>
      </c>
      <c r="P183" s="74"/>
      <c r="Q183" s="74"/>
    </row>
    <row r="184" spans="1:17" ht="30" x14ac:dyDescent="0.25">
      <c r="A184" s="432" t="s">
        <v>1314</v>
      </c>
      <c r="B184" s="452" t="s">
        <v>1220</v>
      </c>
      <c r="C184" s="452" t="s">
        <v>1074</v>
      </c>
      <c r="D184" s="452" t="s">
        <v>1475</v>
      </c>
      <c r="E184" s="292" t="s">
        <v>1676</v>
      </c>
      <c r="F184" s="339" t="s">
        <v>1677</v>
      </c>
      <c r="G184" s="264" t="s">
        <v>1494</v>
      </c>
      <c r="H184" s="264" t="s">
        <v>1593</v>
      </c>
      <c r="I184" s="432" t="str">
        <f t="shared" si="8"/>
        <v>2.2</v>
      </c>
      <c r="J184" s="432">
        <v>2026</v>
      </c>
      <c r="K184" s="264">
        <v>10</v>
      </c>
      <c r="L184" s="264">
        <v>6</v>
      </c>
      <c r="M184" s="453">
        <f t="shared" si="6"/>
        <v>60</v>
      </c>
      <c r="N184" s="285">
        <v>32000</v>
      </c>
      <c r="O184" s="454">
        <f t="shared" si="7"/>
        <v>1920000</v>
      </c>
      <c r="P184" s="74"/>
      <c r="Q184" s="74"/>
    </row>
    <row r="185" spans="1:17" ht="30" x14ac:dyDescent="0.25">
      <c r="A185" s="432" t="s">
        <v>1314</v>
      </c>
      <c r="B185" s="452" t="s">
        <v>1220</v>
      </c>
      <c r="C185" s="452" t="s">
        <v>1074</v>
      </c>
      <c r="D185" s="452" t="s">
        <v>1475</v>
      </c>
      <c r="E185" s="292" t="s">
        <v>1676</v>
      </c>
      <c r="F185" s="339" t="s">
        <v>1678</v>
      </c>
      <c r="G185" s="264" t="s">
        <v>1494</v>
      </c>
      <c r="H185" s="264" t="s">
        <v>1593</v>
      </c>
      <c r="I185" s="432" t="str">
        <f t="shared" si="8"/>
        <v>2.2</v>
      </c>
      <c r="J185" s="432">
        <v>2026</v>
      </c>
      <c r="K185" s="264">
        <v>5</v>
      </c>
      <c r="L185" s="264">
        <v>6</v>
      </c>
      <c r="M185" s="453">
        <f t="shared" si="6"/>
        <v>30</v>
      </c>
      <c r="N185" s="285">
        <v>25000</v>
      </c>
      <c r="O185" s="454">
        <f t="shared" si="7"/>
        <v>750000</v>
      </c>
      <c r="P185" s="74"/>
      <c r="Q185" s="74"/>
    </row>
    <row r="186" spans="1:17" ht="45" x14ac:dyDescent="0.25">
      <c r="A186" s="432" t="s">
        <v>1314</v>
      </c>
      <c r="B186" s="452" t="s">
        <v>1220</v>
      </c>
      <c r="C186" s="452" t="s">
        <v>1074</v>
      </c>
      <c r="D186" s="452" t="s">
        <v>1475</v>
      </c>
      <c r="E186" s="292" t="s">
        <v>1676</v>
      </c>
      <c r="F186" s="339" t="s">
        <v>1679</v>
      </c>
      <c r="G186" s="264" t="s">
        <v>1494</v>
      </c>
      <c r="H186" s="264" t="s">
        <v>1507</v>
      </c>
      <c r="I186" s="432" t="str">
        <f t="shared" si="8"/>
        <v>2.3</v>
      </c>
      <c r="J186" s="432">
        <v>2026</v>
      </c>
      <c r="K186" s="264">
        <v>30</v>
      </c>
      <c r="L186" s="264">
        <v>5</v>
      </c>
      <c r="M186" s="453">
        <f t="shared" si="6"/>
        <v>150</v>
      </c>
      <c r="N186" s="285">
        <v>350</v>
      </c>
      <c r="O186" s="454">
        <f t="shared" si="7"/>
        <v>52500</v>
      </c>
      <c r="P186" s="74"/>
      <c r="Q186" s="74"/>
    </row>
    <row r="187" spans="1:17" ht="75" x14ac:dyDescent="0.25">
      <c r="A187" s="432" t="s">
        <v>1314</v>
      </c>
      <c r="B187" s="452" t="s">
        <v>1220</v>
      </c>
      <c r="C187" s="452" t="s">
        <v>1074</v>
      </c>
      <c r="D187" s="452" t="s">
        <v>1475</v>
      </c>
      <c r="E187" s="292" t="s">
        <v>1676</v>
      </c>
      <c r="F187" s="339" t="s">
        <v>1680</v>
      </c>
      <c r="G187" s="264" t="s">
        <v>1494</v>
      </c>
      <c r="H187" s="264" t="s">
        <v>1507</v>
      </c>
      <c r="I187" s="432" t="str">
        <f t="shared" si="8"/>
        <v>2.3</v>
      </c>
      <c r="J187" s="432">
        <v>2026</v>
      </c>
      <c r="K187" s="264">
        <v>30</v>
      </c>
      <c r="L187" s="264">
        <v>5</v>
      </c>
      <c r="M187" s="453">
        <f t="shared" si="6"/>
        <v>150</v>
      </c>
      <c r="N187" s="285">
        <v>350</v>
      </c>
      <c r="O187" s="454">
        <f t="shared" si="7"/>
        <v>52500</v>
      </c>
      <c r="P187" s="74"/>
      <c r="Q187" s="74"/>
    </row>
    <row r="188" spans="1:17" ht="75" x14ac:dyDescent="0.25">
      <c r="A188" s="432" t="s">
        <v>1314</v>
      </c>
      <c r="B188" s="452" t="s">
        <v>1220</v>
      </c>
      <c r="C188" s="452" t="s">
        <v>1074</v>
      </c>
      <c r="D188" s="452" t="s">
        <v>1475</v>
      </c>
      <c r="E188" s="292" t="s">
        <v>1676</v>
      </c>
      <c r="F188" s="339" t="s">
        <v>1681</v>
      </c>
      <c r="G188" s="264" t="s">
        <v>1494</v>
      </c>
      <c r="H188" s="264" t="s">
        <v>1507</v>
      </c>
      <c r="I188" s="432" t="str">
        <f t="shared" si="8"/>
        <v>2.3</v>
      </c>
      <c r="J188" s="432">
        <v>2026</v>
      </c>
      <c r="K188" s="264">
        <v>30</v>
      </c>
      <c r="L188" s="264">
        <v>5</v>
      </c>
      <c r="M188" s="453">
        <f t="shared" si="6"/>
        <v>150</v>
      </c>
      <c r="N188" s="285">
        <v>350</v>
      </c>
      <c r="O188" s="454">
        <f t="shared" si="7"/>
        <v>52500</v>
      </c>
      <c r="P188" s="74"/>
      <c r="Q188" s="74"/>
    </row>
    <row r="189" spans="1:17" ht="60" x14ac:dyDescent="0.25">
      <c r="A189" s="432" t="s">
        <v>1314</v>
      </c>
      <c r="B189" s="452" t="s">
        <v>1220</v>
      </c>
      <c r="C189" s="452" t="s">
        <v>1074</v>
      </c>
      <c r="D189" s="452" t="s">
        <v>1475</v>
      </c>
      <c r="E189" s="292" t="s">
        <v>1676</v>
      </c>
      <c r="F189" s="339" t="s">
        <v>1682</v>
      </c>
      <c r="G189" s="264" t="s">
        <v>1494</v>
      </c>
      <c r="H189" s="264" t="s">
        <v>1507</v>
      </c>
      <c r="I189" s="432" t="str">
        <f t="shared" si="8"/>
        <v>2.3</v>
      </c>
      <c r="J189" s="432">
        <v>2026</v>
      </c>
      <c r="K189" s="264">
        <v>30</v>
      </c>
      <c r="L189" s="264">
        <v>5</v>
      </c>
      <c r="M189" s="453">
        <f t="shared" si="6"/>
        <v>150</v>
      </c>
      <c r="N189" s="285">
        <v>350</v>
      </c>
      <c r="O189" s="454">
        <f t="shared" si="7"/>
        <v>52500</v>
      </c>
      <c r="P189" s="74"/>
      <c r="Q189" s="74"/>
    </row>
    <row r="190" spans="1:17" ht="45" x14ac:dyDescent="0.25">
      <c r="A190" s="432" t="s">
        <v>1314</v>
      </c>
      <c r="B190" s="452" t="s">
        <v>1220</v>
      </c>
      <c r="C190" s="452" t="s">
        <v>1074</v>
      </c>
      <c r="D190" s="452" t="s">
        <v>1475</v>
      </c>
      <c r="E190" s="292" t="s">
        <v>1676</v>
      </c>
      <c r="F190" s="339" t="s">
        <v>1683</v>
      </c>
      <c r="G190" s="264" t="s">
        <v>1494</v>
      </c>
      <c r="H190" s="264" t="s">
        <v>1507</v>
      </c>
      <c r="I190" s="432" t="str">
        <f t="shared" si="8"/>
        <v>2.3</v>
      </c>
      <c r="J190" s="432">
        <v>2026</v>
      </c>
      <c r="K190" s="265">
        <v>1000</v>
      </c>
      <c r="L190" s="264">
        <v>5</v>
      </c>
      <c r="M190" s="453">
        <f t="shared" si="6"/>
        <v>5000</v>
      </c>
      <c r="N190" s="285">
        <v>270</v>
      </c>
      <c r="O190" s="454">
        <f t="shared" si="7"/>
        <v>1350000</v>
      </c>
      <c r="P190" s="74"/>
      <c r="Q190" s="74"/>
    </row>
    <row r="191" spans="1:17" ht="45" x14ac:dyDescent="0.25">
      <c r="A191" s="432" t="s">
        <v>1314</v>
      </c>
      <c r="B191" s="452" t="s">
        <v>1220</v>
      </c>
      <c r="C191" s="452" t="s">
        <v>1074</v>
      </c>
      <c r="D191" s="452" t="s">
        <v>1475</v>
      </c>
      <c r="E191" s="292" t="s">
        <v>1676</v>
      </c>
      <c r="F191" s="339" t="s">
        <v>1684</v>
      </c>
      <c r="G191" s="264" t="s">
        <v>1494</v>
      </c>
      <c r="H191" s="264" t="s">
        <v>1507</v>
      </c>
      <c r="I191" s="432" t="str">
        <f t="shared" si="8"/>
        <v>2.3</v>
      </c>
      <c r="J191" s="432">
        <v>2026</v>
      </c>
      <c r="K191" s="264">
        <v>350</v>
      </c>
      <c r="L191" s="264">
        <v>5</v>
      </c>
      <c r="M191" s="453">
        <f t="shared" si="6"/>
        <v>1750</v>
      </c>
      <c r="N191" s="285">
        <v>270</v>
      </c>
      <c r="O191" s="454">
        <f t="shared" si="7"/>
        <v>472500</v>
      </c>
      <c r="P191" s="74"/>
      <c r="Q191" s="74"/>
    </row>
    <row r="192" spans="1:17" ht="60" x14ac:dyDescent="0.25">
      <c r="A192" s="432" t="s">
        <v>1314</v>
      </c>
      <c r="B192" s="452" t="s">
        <v>1220</v>
      </c>
      <c r="C192" s="452" t="s">
        <v>1074</v>
      </c>
      <c r="D192" s="452" t="s">
        <v>1475</v>
      </c>
      <c r="E192" s="292" t="s">
        <v>1676</v>
      </c>
      <c r="F192" s="339" t="s">
        <v>1685</v>
      </c>
      <c r="G192" s="264" t="s">
        <v>1494</v>
      </c>
      <c r="H192" s="264" t="s">
        <v>1507</v>
      </c>
      <c r="I192" s="432" t="str">
        <f t="shared" si="8"/>
        <v>2.3</v>
      </c>
      <c r="J192" s="432">
        <v>2026</v>
      </c>
      <c r="K192" s="264">
        <v>180</v>
      </c>
      <c r="L192" s="264">
        <v>5</v>
      </c>
      <c r="M192" s="453">
        <f t="shared" si="6"/>
        <v>900</v>
      </c>
      <c r="N192" s="285">
        <v>270</v>
      </c>
      <c r="O192" s="454">
        <f t="shared" si="7"/>
        <v>243000</v>
      </c>
      <c r="P192" s="74"/>
      <c r="Q192" s="74"/>
    </row>
    <row r="193" spans="1:17" ht="30" x14ac:dyDescent="0.25">
      <c r="A193" s="432" t="s">
        <v>1314</v>
      </c>
      <c r="B193" s="452" t="s">
        <v>1220</v>
      </c>
      <c r="C193" s="452" t="s">
        <v>1074</v>
      </c>
      <c r="D193" s="452" t="s">
        <v>1475</v>
      </c>
      <c r="E193" s="292" t="s">
        <v>1676</v>
      </c>
      <c r="F193" s="339" t="s">
        <v>1686</v>
      </c>
      <c r="G193" s="264" t="s">
        <v>1494</v>
      </c>
      <c r="H193" s="264" t="s">
        <v>1507</v>
      </c>
      <c r="I193" s="432" t="str">
        <f t="shared" si="8"/>
        <v>2.3</v>
      </c>
      <c r="J193" s="432">
        <v>2026</v>
      </c>
      <c r="K193" s="264">
        <v>200</v>
      </c>
      <c r="L193" s="264">
        <v>5</v>
      </c>
      <c r="M193" s="453">
        <f t="shared" si="6"/>
        <v>1000</v>
      </c>
      <c r="N193" s="285">
        <v>350</v>
      </c>
      <c r="O193" s="454">
        <f t="shared" si="7"/>
        <v>350000</v>
      </c>
      <c r="P193" s="74"/>
      <c r="Q193" s="74"/>
    </row>
    <row r="194" spans="1:17" ht="30" x14ac:dyDescent="0.25">
      <c r="A194" s="432" t="s">
        <v>1314</v>
      </c>
      <c r="B194" s="452" t="s">
        <v>1220</v>
      </c>
      <c r="C194" s="452" t="s">
        <v>1074</v>
      </c>
      <c r="D194" s="452" t="s">
        <v>1475</v>
      </c>
      <c r="E194" s="292" t="s">
        <v>1676</v>
      </c>
      <c r="F194" s="339" t="s">
        <v>1687</v>
      </c>
      <c r="G194" s="264" t="s">
        <v>1494</v>
      </c>
      <c r="H194" s="264" t="s">
        <v>1587</v>
      </c>
      <c r="I194" s="432" t="str">
        <f t="shared" si="8"/>
        <v>2.3</v>
      </c>
      <c r="J194" s="432">
        <v>2026</v>
      </c>
      <c r="K194" s="264">
        <v>500</v>
      </c>
      <c r="L194" s="264">
        <v>1</v>
      </c>
      <c r="M194" s="453">
        <f t="shared" si="6"/>
        <v>500</v>
      </c>
      <c r="N194" s="285">
        <v>450</v>
      </c>
      <c r="O194" s="454">
        <f t="shared" si="7"/>
        <v>225000</v>
      </c>
      <c r="P194" s="74"/>
      <c r="Q194" s="74"/>
    </row>
    <row r="195" spans="1:17" ht="30" x14ac:dyDescent="0.25">
      <c r="A195" s="432" t="s">
        <v>1314</v>
      </c>
      <c r="B195" s="452" t="s">
        <v>1220</v>
      </c>
      <c r="C195" s="452" t="s">
        <v>1074</v>
      </c>
      <c r="D195" s="452" t="s">
        <v>1475</v>
      </c>
      <c r="E195" s="292" t="s">
        <v>1676</v>
      </c>
      <c r="F195" s="339" t="s">
        <v>1688</v>
      </c>
      <c r="G195" s="264" t="s">
        <v>1494</v>
      </c>
      <c r="H195" s="264" t="s">
        <v>1587</v>
      </c>
      <c r="I195" s="432" t="str">
        <f t="shared" si="8"/>
        <v>2.3</v>
      </c>
      <c r="J195" s="432">
        <v>2026</v>
      </c>
      <c r="K195" s="264">
        <v>500</v>
      </c>
      <c r="L195" s="264">
        <v>1</v>
      </c>
      <c r="M195" s="453">
        <f t="shared" si="6"/>
        <v>500</v>
      </c>
      <c r="N195" s="285">
        <v>400</v>
      </c>
      <c r="O195" s="454">
        <f t="shared" si="7"/>
        <v>200000</v>
      </c>
      <c r="P195" s="74"/>
      <c r="Q195" s="74"/>
    </row>
    <row r="196" spans="1:17" ht="45" x14ac:dyDescent="0.25">
      <c r="A196" s="432" t="s">
        <v>1314</v>
      </c>
      <c r="B196" s="452" t="s">
        <v>1220</v>
      </c>
      <c r="C196" s="452" t="s">
        <v>1074</v>
      </c>
      <c r="D196" s="452" t="s">
        <v>1475</v>
      </c>
      <c r="E196" s="292" t="s">
        <v>1676</v>
      </c>
      <c r="F196" s="339" t="s">
        <v>1689</v>
      </c>
      <c r="G196" s="264" t="s">
        <v>1494</v>
      </c>
      <c r="H196" s="264" t="s">
        <v>1498</v>
      </c>
      <c r="I196" s="432" t="str">
        <f t="shared" si="8"/>
        <v>2.3</v>
      </c>
      <c r="J196" s="432">
        <v>2026</v>
      </c>
      <c r="K196" s="264">
        <v>500</v>
      </c>
      <c r="L196" s="264">
        <v>1</v>
      </c>
      <c r="M196" s="453">
        <f t="shared" si="6"/>
        <v>500</v>
      </c>
      <c r="N196" s="285">
        <v>350</v>
      </c>
      <c r="O196" s="454">
        <f t="shared" si="7"/>
        <v>175000</v>
      </c>
      <c r="P196" s="74"/>
      <c r="Q196" s="74"/>
    </row>
    <row r="197" spans="1:17" ht="45" x14ac:dyDescent="0.25">
      <c r="A197" s="432" t="s">
        <v>1314</v>
      </c>
      <c r="B197" s="452" t="s">
        <v>1220</v>
      </c>
      <c r="C197" s="452" t="s">
        <v>1074</v>
      </c>
      <c r="D197" s="452" t="s">
        <v>1475</v>
      </c>
      <c r="E197" s="292" t="s">
        <v>1676</v>
      </c>
      <c r="F197" s="339" t="s">
        <v>1690</v>
      </c>
      <c r="G197" s="264" t="s">
        <v>1494</v>
      </c>
      <c r="H197" s="264" t="s">
        <v>1498</v>
      </c>
      <c r="I197" s="432" t="str">
        <f t="shared" si="8"/>
        <v>2.3</v>
      </c>
      <c r="J197" s="432">
        <v>2026</v>
      </c>
      <c r="K197" s="264">
        <v>500</v>
      </c>
      <c r="L197" s="264">
        <v>1</v>
      </c>
      <c r="M197" s="453">
        <f t="shared" si="6"/>
        <v>500</v>
      </c>
      <c r="N197" s="285">
        <v>200</v>
      </c>
      <c r="O197" s="454">
        <f t="shared" si="7"/>
        <v>100000</v>
      </c>
      <c r="P197" s="74"/>
      <c r="Q197" s="74"/>
    </row>
    <row r="198" spans="1:17" ht="30" x14ac:dyDescent="0.25">
      <c r="A198" s="432" t="s">
        <v>1314</v>
      </c>
      <c r="B198" s="452" t="s">
        <v>1220</v>
      </c>
      <c r="C198" s="452" t="s">
        <v>1074</v>
      </c>
      <c r="D198" s="452" t="s">
        <v>1475</v>
      </c>
      <c r="E198" s="292" t="s">
        <v>1676</v>
      </c>
      <c r="F198" s="339" t="s">
        <v>1691</v>
      </c>
      <c r="G198" s="264" t="s">
        <v>1494</v>
      </c>
      <c r="H198" s="264" t="s">
        <v>1613</v>
      </c>
      <c r="I198" s="432" t="str">
        <f t="shared" si="8"/>
        <v>2.3</v>
      </c>
      <c r="J198" s="432">
        <v>2026</v>
      </c>
      <c r="K198" s="264">
        <v>2</v>
      </c>
      <c r="L198" s="264">
        <v>5</v>
      </c>
      <c r="M198" s="453">
        <f t="shared" si="6"/>
        <v>10</v>
      </c>
      <c r="N198" s="285">
        <v>12000</v>
      </c>
      <c r="O198" s="454">
        <f t="shared" si="7"/>
        <v>120000</v>
      </c>
      <c r="P198" s="74"/>
      <c r="Q198" s="74"/>
    </row>
    <row r="199" spans="1:17" ht="30" x14ac:dyDescent="0.25">
      <c r="A199" s="432" t="s">
        <v>1314</v>
      </c>
      <c r="B199" s="452" t="s">
        <v>1220</v>
      </c>
      <c r="C199" s="452" t="s">
        <v>1074</v>
      </c>
      <c r="D199" s="452" t="s">
        <v>1475</v>
      </c>
      <c r="E199" s="292" t="s">
        <v>1676</v>
      </c>
      <c r="F199" s="339" t="s">
        <v>1692</v>
      </c>
      <c r="G199" s="264" t="s">
        <v>1494</v>
      </c>
      <c r="H199" s="264" t="s">
        <v>1529</v>
      </c>
      <c r="I199" s="432" t="str">
        <f t="shared" si="8"/>
        <v>2.2</v>
      </c>
      <c r="J199" s="432">
        <v>2026</v>
      </c>
      <c r="K199" s="264">
        <v>300</v>
      </c>
      <c r="L199" s="264">
        <v>5</v>
      </c>
      <c r="M199" s="453">
        <f t="shared" si="6"/>
        <v>1500</v>
      </c>
      <c r="N199" s="285">
        <v>100</v>
      </c>
      <c r="O199" s="454">
        <f t="shared" si="7"/>
        <v>150000</v>
      </c>
      <c r="P199" s="74"/>
      <c r="Q199" s="74"/>
    </row>
    <row r="200" spans="1:17" x14ac:dyDescent="0.25">
      <c r="A200" s="432" t="s">
        <v>1314</v>
      </c>
      <c r="B200" s="452" t="s">
        <v>1220</v>
      </c>
      <c r="C200" s="452" t="s">
        <v>1074</v>
      </c>
      <c r="D200" s="452" t="s">
        <v>1475</v>
      </c>
      <c r="E200" s="292" t="s">
        <v>1676</v>
      </c>
      <c r="F200" s="339" t="s">
        <v>1693</v>
      </c>
      <c r="G200" s="264" t="s">
        <v>1494</v>
      </c>
      <c r="H200" s="264" t="s">
        <v>1498</v>
      </c>
      <c r="I200" s="432" t="str">
        <f t="shared" si="8"/>
        <v>2.3</v>
      </c>
      <c r="J200" s="432">
        <v>2026</v>
      </c>
      <c r="K200" s="264">
        <v>5</v>
      </c>
      <c r="L200" s="264">
        <v>5</v>
      </c>
      <c r="M200" s="453">
        <f t="shared" si="6"/>
        <v>25</v>
      </c>
      <c r="N200" s="285">
        <v>55</v>
      </c>
      <c r="O200" s="454">
        <f t="shared" si="7"/>
        <v>1375</v>
      </c>
      <c r="P200" s="74"/>
      <c r="Q200" s="74"/>
    </row>
    <row r="201" spans="1:17" x14ac:dyDescent="0.25">
      <c r="A201" s="432" t="s">
        <v>1314</v>
      </c>
      <c r="B201" s="452" t="s">
        <v>1220</v>
      </c>
      <c r="C201" s="452" t="s">
        <v>1074</v>
      </c>
      <c r="D201" s="452" t="s">
        <v>1475</v>
      </c>
      <c r="E201" s="292" t="s">
        <v>1676</v>
      </c>
      <c r="F201" s="339" t="s">
        <v>1694</v>
      </c>
      <c r="G201" s="264" t="s">
        <v>1494</v>
      </c>
      <c r="H201" s="264" t="s">
        <v>1534</v>
      </c>
      <c r="I201" s="432" t="str">
        <f t="shared" si="8"/>
        <v>2.3</v>
      </c>
      <c r="J201" s="432">
        <v>2026</v>
      </c>
      <c r="K201" s="264">
        <v>20</v>
      </c>
      <c r="L201" s="264">
        <v>5</v>
      </c>
      <c r="M201" s="453">
        <f t="shared" si="6"/>
        <v>100</v>
      </c>
      <c r="N201" s="285">
        <v>70</v>
      </c>
      <c r="O201" s="454">
        <f t="shared" si="7"/>
        <v>7000</v>
      </c>
      <c r="P201" s="74"/>
      <c r="Q201" s="74"/>
    </row>
    <row r="202" spans="1:17" x14ac:dyDescent="0.25">
      <c r="A202" s="432" t="s">
        <v>1314</v>
      </c>
      <c r="B202" s="452" t="s">
        <v>1220</v>
      </c>
      <c r="C202" s="452" t="s">
        <v>1074</v>
      </c>
      <c r="D202" s="452" t="s">
        <v>1475</v>
      </c>
      <c r="E202" s="292" t="s">
        <v>1676</v>
      </c>
      <c r="F202" s="339" t="s">
        <v>1695</v>
      </c>
      <c r="G202" s="264" t="s">
        <v>1494</v>
      </c>
      <c r="H202" s="264" t="s">
        <v>1498</v>
      </c>
      <c r="I202" s="432" t="str">
        <f t="shared" si="8"/>
        <v>2.3</v>
      </c>
      <c r="J202" s="432">
        <v>2026</v>
      </c>
      <c r="K202" s="264">
        <v>50</v>
      </c>
      <c r="L202" s="264">
        <v>5</v>
      </c>
      <c r="M202" s="453">
        <f t="shared" si="6"/>
        <v>250</v>
      </c>
      <c r="N202" s="285">
        <v>75</v>
      </c>
      <c r="O202" s="454">
        <f t="shared" si="7"/>
        <v>18750</v>
      </c>
      <c r="P202" s="74"/>
      <c r="Q202" s="74"/>
    </row>
    <row r="203" spans="1:17" ht="30" x14ac:dyDescent="0.25">
      <c r="A203" s="432" t="s">
        <v>1314</v>
      </c>
      <c r="B203" s="452" t="s">
        <v>1220</v>
      </c>
      <c r="C203" s="452" t="s">
        <v>1074</v>
      </c>
      <c r="D203" s="452" t="s">
        <v>1475</v>
      </c>
      <c r="E203" s="292" t="s">
        <v>1676</v>
      </c>
      <c r="F203" s="339" t="s">
        <v>1696</v>
      </c>
      <c r="G203" s="264" t="s">
        <v>1494</v>
      </c>
      <c r="H203" s="264" t="s">
        <v>1498</v>
      </c>
      <c r="I203" s="432" t="str">
        <f t="shared" si="8"/>
        <v>2.3</v>
      </c>
      <c r="J203" s="432">
        <v>2026</v>
      </c>
      <c r="K203" s="264">
        <v>120</v>
      </c>
      <c r="L203" s="264">
        <v>5</v>
      </c>
      <c r="M203" s="453">
        <f t="shared" si="6"/>
        <v>600</v>
      </c>
      <c r="N203" s="285">
        <v>25</v>
      </c>
      <c r="O203" s="454">
        <f t="shared" si="7"/>
        <v>15000</v>
      </c>
      <c r="P203" s="74"/>
      <c r="Q203" s="74"/>
    </row>
    <row r="204" spans="1:17" x14ac:dyDescent="0.25">
      <c r="A204" s="432" t="s">
        <v>1314</v>
      </c>
      <c r="B204" s="452" t="s">
        <v>1220</v>
      </c>
      <c r="C204" s="452" t="s">
        <v>1074</v>
      </c>
      <c r="D204" s="452" t="s">
        <v>1475</v>
      </c>
      <c r="E204" s="292" t="s">
        <v>1676</v>
      </c>
      <c r="F204" s="339" t="s">
        <v>1697</v>
      </c>
      <c r="G204" s="264" t="s">
        <v>1494</v>
      </c>
      <c r="H204" s="264" t="s">
        <v>1498</v>
      </c>
      <c r="I204" s="432" t="str">
        <f t="shared" si="8"/>
        <v>2.3</v>
      </c>
      <c r="J204" s="432">
        <v>2026</v>
      </c>
      <c r="K204" s="264">
        <v>50</v>
      </c>
      <c r="L204" s="264">
        <v>5</v>
      </c>
      <c r="M204" s="453">
        <f t="shared" si="6"/>
        <v>250</v>
      </c>
      <c r="N204" s="285">
        <v>94.64</v>
      </c>
      <c r="O204" s="454">
        <f t="shared" si="7"/>
        <v>23660</v>
      </c>
      <c r="P204" s="74"/>
      <c r="Q204" s="74"/>
    </row>
    <row r="205" spans="1:17" ht="30" x14ac:dyDescent="0.25">
      <c r="A205" s="432" t="s">
        <v>1314</v>
      </c>
      <c r="B205" s="452" t="s">
        <v>1220</v>
      </c>
      <c r="C205" s="452" t="s">
        <v>1074</v>
      </c>
      <c r="D205" s="452" t="s">
        <v>1475</v>
      </c>
      <c r="E205" s="292" t="s">
        <v>1676</v>
      </c>
      <c r="F205" s="339" t="s">
        <v>1698</v>
      </c>
      <c r="G205" s="264" t="s">
        <v>1494</v>
      </c>
      <c r="H205" s="264" t="s">
        <v>1534</v>
      </c>
      <c r="I205" s="432" t="str">
        <f t="shared" si="8"/>
        <v>2.3</v>
      </c>
      <c r="J205" s="432">
        <v>2026</v>
      </c>
      <c r="K205" s="264">
        <v>10</v>
      </c>
      <c r="L205" s="264">
        <v>5</v>
      </c>
      <c r="M205" s="453">
        <f t="shared" si="6"/>
        <v>50</v>
      </c>
      <c r="N205" s="285">
        <v>150.80000000000001</v>
      </c>
      <c r="O205" s="454">
        <f t="shared" si="7"/>
        <v>7540.0000000000009</v>
      </c>
      <c r="P205" s="74"/>
      <c r="Q205" s="74"/>
    </row>
    <row r="206" spans="1:17" ht="30" x14ac:dyDescent="0.25">
      <c r="A206" s="432" t="s">
        <v>1314</v>
      </c>
      <c r="B206" s="452" t="s">
        <v>1220</v>
      </c>
      <c r="C206" s="452" t="s">
        <v>1074</v>
      </c>
      <c r="D206" s="452" t="s">
        <v>1475</v>
      </c>
      <c r="E206" s="292" t="s">
        <v>1676</v>
      </c>
      <c r="F206" s="339" t="s">
        <v>1699</v>
      </c>
      <c r="G206" s="264" t="s">
        <v>1494</v>
      </c>
      <c r="H206" s="264" t="s">
        <v>1498</v>
      </c>
      <c r="I206" s="432" t="str">
        <f t="shared" si="8"/>
        <v>2.3</v>
      </c>
      <c r="J206" s="432">
        <v>2026</v>
      </c>
      <c r="K206" s="264">
        <v>4</v>
      </c>
      <c r="L206" s="264">
        <v>5</v>
      </c>
      <c r="M206" s="453">
        <f t="shared" ref="M206:M268" si="9">K206*L206</f>
        <v>20</v>
      </c>
      <c r="N206" s="285">
        <v>351</v>
      </c>
      <c r="O206" s="454">
        <f t="shared" ref="O206:O268" si="10">+M206*N206</f>
        <v>7020</v>
      </c>
      <c r="P206" s="74"/>
      <c r="Q206" s="74"/>
    </row>
    <row r="207" spans="1:17" ht="30" x14ac:dyDescent="0.25">
      <c r="A207" s="432" t="s">
        <v>1314</v>
      </c>
      <c r="B207" s="452" t="s">
        <v>1220</v>
      </c>
      <c r="C207" s="452" t="s">
        <v>1074</v>
      </c>
      <c r="D207" s="452" t="s">
        <v>1475</v>
      </c>
      <c r="E207" s="292" t="s">
        <v>1676</v>
      </c>
      <c r="F207" s="339" t="s">
        <v>1700</v>
      </c>
      <c r="G207" s="264" t="s">
        <v>1494</v>
      </c>
      <c r="H207" s="264" t="s">
        <v>1498</v>
      </c>
      <c r="I207" s="432" t="str">
        <f t="shared" si="8"/>
        <v>2.3</v>
      </c>
      <c r="J207" s="432">
        <v>2026</v>
      </c>
      <c r="K207" s="264">
        <v>25</v>
      </c>
      <c r="L207" s="264">
        <v>5</v>
      </c>
      <c r="M207" s="453">
        <f t="shared" si="9"/>
        <v>125</v>
      </c>
      <c r="N207" s="285">
        <v>72.03</v>
      </c>
      <c r="O207" s="454">
        <f t="shared" si="10"/>
        <v>9003.75</v>
      </c>
      <c r="P207" s="74"/>
      <c r="Q207" s="74"/>
    </row>
    <row r="208" spans="1:17" ht="45" x14ac:dyDescent="0.25">
      <c r="A208" s="432" t="s">
        <v>1314</v>
      </c>
      <c r="B208" s="452" t="s">
        <v>1220</v>
      </c>
      <c r="C208" s="452" t="s">
        <v>1074</v>
      </c>
      <c r="D208" s="452" t="s">
        <v>1475</v>
      </c>
      <c r="E208" s="292" t="s">
        <v>1676</v>
      </c>
      <c r="F208" s="339" t="s">
        <v>1701</v>
      </c>
      <c r="G208" s="264" t="s">
        <v>1494</v>
      </c>
      <c r="H208" s="264" t="s">
        <v>1498</v>
      </c>
      <c r="I208" s="432" t="str">
        <f t="shared" ref="I208:I270" si="11">IF($H208="","Sin CCP",LEFT($H208,3))</f>
        <v>2.3</v>
      </c>
      <c r="J208" s="432">
        <v>2026</v>
      </c>
      <c r="K208" s="264">
        <v>110</v>
      </c>
      <c r="L208" s="264">
        <v>5</v>
      </c>
      <c r="M208" s="453">
        <f t="shared" si="9"/>
        <v>550</v>
      </c>
      <c r="N208" s="285">
        <v>10</v>
      </c>
      <c r="O208" s="454">
        <f t="shared" si="10"/>
        <v>5500</v>
      </c>
      <c r="P208" s="74"/>
      <c r="Q208" s="74"/>
    </row>
    <row r="209" spans="1:17" ht="75" x14ac:dyDescent="0.25">
      <c r="A209" s="432" t="s">
        <v>1314</v>
      </c>
      <c r="B209" s="452" t="s">
        <v>1220</v>
      </c>
      <c r="C209" s="452" t="s">
        <v>1112</v>
      </c>
      <c r="D209" s="452" t="s">
        <v>1475</v>
      </c>
      <c r="E209" s="292" t="s">
        <v>1702</v>
      </c>
      <c r="F209" s="339" t="s">
        <v>1703</v>
      </c>
      <c r="G209" s="264" t="s">
        <v>1494</v>
      </c>
      <c r="H209" s="264" t="s">
        <v>1593</v>
      </c>
      <c r="I209" s="432" t="str">
        <f t="shared" si="11"/>
        <v>2.2</v>
      </c>
      <c r="J209" s="432">
        <v>2026</v>
      </c>
      <c r="K209" s="264">
        <v>10</v>
      </c>
      <c r="L209" s="264">
        <v>1</v>
      </c>
      <c r="M209" s="453">
        <f t="shared" si="9"/>
        <v>10</v>
      </c>
      <c r="N209" s="285">
        <v>25000</v>
      </c>
      <c r="O209" s="454">
        <f t="shared" si="10"/>
        <v>250000</v>
      </c>
      <c r="P209" s="74"/>
      <c r="Q209" s="74"/>
    </row>
    <row r="210" spans="1:17" ht="30" x14ac:dyDescent="0.25">
      <c r="A210" s="432" t="s">
        <v>1314</v>
      </c>
      <c r="B210" s="452" t="s">
        <v>1220</v>
      </c>
      <c r="C210" s="452" t="s">
        <v>1112</v>
      </c>
      <c r="D210" s="452" t="s">
        <v>1475</v>
      </c>
      <c r="E210" s="292" t="s">
        <v>1702</v>
      </c>
      <c r="F210" s="339" t="s">
        <v>1704</v>
      </c>
      <c r="G210" s="300" t="s">
        <v>1494</v>
      </c>
      <c r="H210" s="264" t="s">
        <v>1498</v>
      </c>
      <c r="I210" s="432" t="str">
        <f t="shared" si="11"/>
        <v>2.3</v>
      </c>
      <c r="J210" s="432">
        <v>2026</v>
      </c>
      <c r="K210" s="266">
        <v>1</v>
      </c>
      <c r="L210" s="264">
        <v>18</v>
      </c>
      <c r="M210" s="453">
        <f t="shared" si="9"/>
        <v>18</v>
      </c>
      <c r="N210" s="285">
        <v>260</v>
      </c>
      <c r="O210" s="454">
        <f t="shared" si="10"/>
        <v>4680</v>
      </c>
      <c r="P210" s="74"/>
      <c r="Q210" s="74"/>
    </row>
    <row r="211" spans="1:17" x14ac:dyDescent="0.25">
      <c r="A211" s="432" t="s">
        <v>1314</v>
      </c>
      <c r="B211" s="452" t="s">
        <v>1220</v>
      </c>
      <c r="C211" s="452" t="s">
        <v>1112</v>
      </c>
      <c r="D211" s="452" t="s">
        <v>1475</v>
      </c>
      <c r="E211" s="292" t="s">
        <v>1702</v>
      </c>
      <c r="F211" s="339" t="s">
        <v>1705</v>
      </c>
      <c r="G211" s="300" t="s">
        <v>1494</v>
      </c>
      <c r="H211" s="264" t="s">
        <v>1498</v>
      </c>
      <c r="I211" s="432" t="str">
        <f t="shared" si="11"/>
        <v>2.3</v>
      </c>
      <c r="J211" s="432">
        <v>2026</v>
      </c>
      <c r="K211" s="266">
        <v>1</v>
      </c>
      <c r="L211" s="264">
        <v>18</v>
      </c>
      <c r="M211" s="453">
        <f t="shared" si="9"/>
        <v>18</v>
      </c>
      <c r="N211" s="285">
        <v>100</v>
      </c>
      <c r="O211" s="454">
        <f t="shared" si="10"/>
        <v>1800</v>
      </c>
      <c r="P211" s="74"/>
      <c r="Q211" s="74"/>
    </row>
    <row r="212" spans="1:17" x14ac:dyDescent="0.25">
      <c r="A212" s="432" t="s">
        <v>1314</v>
      </c>
      <c r="B212" s="452" t="s">
        <v>1220</v>
      </c>
      <c r="C212" s="452" t="s">
        <v>1112</v>
      </c>
      <c r="D212" s="452" t="s">
        <v>1475</v>
      </c>
      <c r="E212" s="292" t="s">
        <v>1702</v>
      </c>
      <c r="F212" s="339" t="s">
        <v>1706</v>
      </c>
      <c r="G212" s="300" t="s">
        <v>1494</v>
      </c>
      <c r="H212" s="264" t="s">
        <v>1498</v>
      </c>
      <c r="I212" s="432" t="str">
        <f t="shared" si="11"/>
        <v>2.3</v>
      </c>
      <c r="J212" s="432">
        <v>2026</v>
      </c>
      <c r="K212" s="266">
        <v>1</v>
      </c>
      <c r="L212" s="264">
        <v>18</v>
      </c>
      <c r="M212" s="453">
        <f t="shared" si="9"/>
        <v>18</v>
      </c>
      <c r="N212" s="285">
        <v>247</v>
      </c>
      <c r="O212" s="454">
        <f t="shared" si="10"/>
        <v>4446</v>
      </c>
      <c r="P212" s="74"/>
      <c r="Q212" s="74"/>
    </row>
    <row r="213" spans="1:17" ht="30" x14ac:dyDescent="0.25">
      <c r="A213" s="432" t="s">
        <v>1314</v>
      </c>
      <c r="B213" s="452" t="s">
        <v>1220</v>
      </c>
      <c r="C213" s="452" t="s">
        <v>1112</v>
      </c>
      <c r="D213" s="452" t="s">
        <v>1475</v>
      </c>
      <c r="E213" s="292" t="s">
        <v>1702</v>
      </c>
      <c r="F213" s="339" t="s">
        <v>1707</v>
      </c>
      <c r="G213" s="264" t="s">
        <v>1494</v>
      </c>
      <c r="H213" s="264" t="s">
        <v>1498</v>
      </c>
      <c r="I213" s="432" t="str">
        <f t="shared" si="11"/>
        <v>2.3</v>
      </c>
      <c r="J213" s="432">
        <v>2026</v>
      </c>
      <c r="K213" s="266">
        <v>1</v>
      </c>
      <c r="L213" s="264">
        <v>18</v>
      </c>
      <c r="M213" s="453">
        <f t="shared" si="9"/>
        <v>18</v>
      </c>
      <c r="N213" s="285">
        <v>575</v>
      </c>
      <c r="O213" s="454">
        <f t="shared" si="10"/>
        <v>10350</v>
      </c>
      <c r="P213" s="74"/>
      <c r="Q213" s="74"/>
    </row>
    <row r="214" spans="1:17" x14ac:dyDescent="0.25">
      <c r="A214" s="432" t="s">
        <v>1314</v>
      </c>
      <c r="B214" s="452" t="s">
        <v>1220</v>
      </c>
      <c r="C214" s="452" t="s">
        <v>1112</v>
      </c>
      <c r="D214" s="452" t="s">
        <v>1475</v>
      </c>
      <c r="E214" s="292" t="s">
        <v>1702</v>
      </c>
      <c r="F214" s="339" t="s">
        <v>1708</v>
      </c>
      <c r="G214" s="300" t="s">
        <v>1494</v>
      </c>
      <c r="H214" s="264" t="s">
        <v>1498</v>
      </c>
      <c r="I214" s="432" t="str">
        <f t="shared" si="11"/>
        <v>2.3</v>
      </c>
      <c r="J214" s="432">
        <v>2026</v>
      </c>
      <c r="K214" s="266">
        <v>1</v>
      </c>
      <c r="L214" s="264">
        <v>18</v>
      </c>
      <c r="M214" s="453">
        <f t="shared" si="9"/>
        <v>18</v>
      </c>
      <c r="N214" s="285">
        <v>55</v>
      </c>
      <c r="O214" s="454">
        <f t="shared" si="10"/>
        <v>990</v>
      </c>
      <c r="P214" s="74"/>
      <c r="Q214" s="74"/>
    </row>
    <row r="215" spans="1:17" x14ac:dyDescent="0.25">
      <c r="A215" s="432" t="s">
        <v>1314</v>
      </c>
      <c r="B215" s="452" t="s">
        <v>1220</v>
      </c>
      <c r="C215" s="452" t="s">
        <v>1112</v>
      </c>
      <c r="D215" s="452" t="s">
        <v>1475</v>
      </c>
      <c r="E215" s="292" t="s">
        <v>1702</v>
      </c>
      <c r="F215" s="339" t="s">
        <v>1709</v>
      </c>
      <c r="G215" s="300" t="s">
        <v>1494</v>
      </c>
      <c r="H215" s="264" t="s">
        <v>1498</v>
      </c>
      <c r="I215" s="432" t="str">
        <f t="shared" si="11"/>
        <v>2.3</v>
      </c>
      <c r="J215" s="432">
        <v>2026</v>
      </c>
      <c r="K215" s="266">
        <v>1</v>
      </c>
      <c r="L215" s="264">
        <v>18</v>
      </c>
      <c r="M215" s="453">
        <f t="shared" si="9"/>
        <v>18</v>
      </c>
      <c r="N215" s="285">
        <v>55</v>
      </c>
      <c r="O215" s="454">
        <f t="shared" si="10"/>
        <v>990</v>
      </c>
      <c r="P215" s="74"/>
      <c r="Q215" s="74"/>
    </row>
    <row r="216" spans="1:17" x14ac:dyDescent="0.25">
      <c r="A216" s="432" t="s">
        <v>1314</v>
      </c>
      <c r="B216" s="452" t="s">
        <v>1220</v>
      </c>
      <c r="C216" s="452" t="s">
        <v>1112</v>
      </c>
      <c r="D216" s="452" t="s">
        <v>1475</v>
      </c>
      <c r="E216" s="292" t="s">
        <v>1702</v>
      </c>
      <c r="F216" s="339" t="s">
        <v>1710</v>
      </c>
      <c r="G216" s="300" t="s">
        <v>1494</v>
      </c>
      <c r="H216" s="264" t="s">
        <v>1498</v>
      </c>
      <c r="I216" s="432" t="str">
        <f t="shared" si="11"/>
        <v>2.3</v>
      </c>
      <c r="J216" s="432">
        <v>2026</v>
      </c>
      <c r="K216" s="266">
        <v>1</v>
      </c>
      <c r="L216" s="264">
        <v>18</v>
      </c>
      <c r="M216" s="453">
        <f t="shared" si="9"/>
        <v>18</v>
      </c>
      <c r="N216" s="285">
        <v>55</v>
      </c>
      <c r="O216" s="454">
        <f t="shared" si="10"/>
        <v>990</v>
      </c>
      <c r="P216" s="74"/>
      <c r="Q216" s="74"/>
    </row>
    <row r="217" spans="1:17" x14ac:dyDescent="0.25">
      <c r="A217" s="432" t="s">
        <v>1314</v>
      </c>
      <c r="B217" s="452" t="s">
        <v>1220</v>
      </c>
      <c r="C217" s="452" t="s">
        <v>1112</v>
      </c>
      <c r="D217" s="452" t="s">
        <v>1475</v>
      </c>
      <c r="E217" s="292" t="s">
        <v>1702</v>
      </c>
      <c r="F217" s="339" t="s">
        <v>1711</v>
      </c>
      <c r="G217" s="300" t="s">
        <v>1494</v>
      </c>
      <c r="H217" s="264" t="s">
        <v>1498</v>
      </c>
      <c r="I217" s="432" t="str">
        <f t="shared" si="11"/>
        <v>2.3</v>
      </c>
      <c r="J217" s="432">
        <v>2026</v>
      </c>
      <c r="K217" s="266">
        <v>1</v>
      </c>
      <c r="L217" s="264">
        <v>18</v>
      </c>
      <c r="M217" s="453">
        <f t="shared" si="9"/>
        <v>18</v>
      </c>
      <c r="N217" s="285">
        <v>55</v>
      </c>
      <c r="O217" s="454">
        <f t="shared" si="10"/>
        <v>990</v>
      </c>
      <c r="P217" s="74"/>
      <c r="Q217" s="74"/>
    </row>
    <row r="218" spans="1:17" x14ac:dyDescent="0.25">
      <c r="A218" s="432" t="s">
        <v>1314</v>
      </c>
      <c r="B218" s="452" t="s">
        <v>1220</v>
      </c>
      <c r="C218" s="452" t="s">
        <v>1112</v>
      </c>
      <c r="D218" s="452" t="s">
        <v>1475</v>
      </c>
      <c r="E218" s="292" t="s">
        <v>1702</v>
      </c>
      <c r="F218" s="339" t="s">
        <v>1712</v>
      </c>
      <c r="G218" s="264" t="s">
        <v>1494</v>
      </c>
      <c r="H218" s="264" t="s">
        <v>1498</v>
      </c>
      <c r="I218" s="432" t="str">
        <f t="shared" si="11"/>
        <v>2.3</v>
      </c>
      <c r="J218" s="432">
        <v>2026</v>
      </c>
      <c r="K218" s="266">
        <v>2</v>
      </c>
      <c r="L218" s="264">
        <v>18</v>
      </c>
      <c r="M218" s="453">
        <f t="shared" si="9"/>
        <v>36</v>
      </c>
      <c r="N218" s="285">
        <v>366.5</v>
      </c>
      <c r="O218" s="454">
        <f t="shared" si="10"/>
        <v>13194</v>
      </c>
      <c r="P218" s="74"/>
      <c r="Q218" s="74"/>
    </row>
    <row r="219" spans="1:17" x14ac:dyDescent="0.25">
      <c r="A219" s="432" t="s">
        <v>1314</v>
      </c>
      <c r="B219" s="452" t="s">
        <v>1220</v>
      </c>
      <c r="C219" s="452" t="s">
        <v>1112</v>
      </c>
      <c r="D219" s="452" t="s">
        <v>1475</v>
      </c>
      <c r="E219" s="292" t="s">
        <v>1702</v>
      </c>
      <c r="F219" s="339" t="s">
        <v>1713</v>
      </c>
      <c r="G219" s="264" t="s">
        <v>1494</v>
      </c>
      <c r="H219" s="264" t="s">
        <v>1498</v>
      </c>
      <c r="I219" s="432" t="str">
        <f t="shared" si="11"/>
        <v>2.3</v>
      </c>
      <c r="J219" s="432">
        <v>2026</v>
      </c>
      <c r="K219" s="266">
        <v>2</v>
      </c>
      <c r="L219" s="264">
        <v>18</v>
      </c>
      <c r="M219" s="453">
        <f t="shared" si="9"/>
        <v>36</v>
      </c>
      <c r="N219" s="285">
        <v>366.5</v>
      </c>
      <c r="O219" s="454">
        <f t="shared" si="10"/>
        <v>13194</v>
      </c>
      <c r="P219" s="74"/>
      <c r="Q219" s="74"/>
    </row>
    <row r="220" spans="1:17" x14ac:dyDescent="0.25">
      <c r="A220" s="432" t="s">
        <v>1314</v>
      </c>
      <c r="B220" s="452" t="s">
        <v>1220</v>
      </c>
      <c r="C220" s="452" t="s">
        <v>1112</v>
      </c>
      <c r="D220" s="452" t="s">
        <v>1475</v>
      </c>
      <c r="E220" s="292" t="s">
        <v>1702</v>
      </c>
      <c r="F220" s="339" t="s">
        <v>1714</v>
      </c>
      <c r="G220" s="264" t="s">
        <v>1494</v>
      </c>
      <c r="H220" s="264" t="s">
        <v>1498</v>
      </c>
      <c r="I220" s="432" t="str">
        <f t="shared" si="11"/>
        <v>2.3</v>
      </c>
      <c r="J220" s="432">
        <v>2026</v>
      </c>
      <c r="K220" s="266">
        <v>2</v>
      </c>
      <c r="L220" s="264">
        <v>18</v>
      </c>
      <c r="M220" s="453">
        <f t="shared" si="9"/>
        <v>36</v>
      </c>
      <c r="N220" s="285">
        <v>366.5</v>
      </c>
      <c r="O220" s="454">
        <f t="shared" si="10"/>
        <v>13194</v>
      </c>
      <c r="P220" s="74"/>
      <c r="Q220" s="74"/>
    </row>
    <row r="221" spans="1:17" x14ac:dyDescent="0.25">
      <c r="A221" s="432" t="s">
        <v>1314</v>
      </c>
      <c r="B221" s="452" t="s">
        <v>1220</v>
      </c>
      <c r="C221" s="452" t="s">
        <v>1112</v>
      </c>
      <c r="D221" s="452" t="s">
        <v>1475</v>
      </c>
      <c r="E221" s="292" t="s">
        <v>1702</v>
      </c>
      <c r="F221" s="339" t="s">
        <v>1715</v>
      </c>
      <c r="G221" s="264" t="s">
        <v>1494</v>
      </c>
      <c r="H221" s="264" t="s">
        <v>1498</v>
      </c>
      <c r="I221" s="432" t="str">
        <f t="shared" si="11"/>
        <v>2.3</v>
      </c>
      <c r="J221" s="432">
        <v>2026</v>
      </c>
      <c r="K221" s="266">
        <v>2</v>
      </c>
      <c r="L221" s="264">
        <v>18</v>
      </c>
      <c r="M221" s="453">
        <f t="shared" si="9"/>
        <v>36</v>
      </c>
      <c r="N221" s="285">
        <v>366.5</v>
      </c>
      <c r="O221" s="454">
        <f t="shared" si="10"/>
        <v>13194</v>
      </c>
      <c r="P221" s="74"/>
      <c r="Q221" s="74"/>
    </row>
    <row r="222" spans="1:17" x14ac:dyDescent="0.25">
      <c r="A222" s="432" t="s">
        <v>1314</v>
      </c>
      <c r="B222" s="452" t="s">
        <v>1220</v>
      </c>
      <c r="C222" s="452" t="s">
        <v>1112</v>
      </c>
      <c r="D222" s="452" t="s">
        <v>1475</v>
      </c>
      <c r="E222" s="292" t="s">
        <v>1702</v>
      </c>
      <c r="F222" s="339" t="s">
        <v>1716</v>
      </c>
      <c r="G222" s="264" t="s">
        <v>1494</v>
      </c>
      <c r="H222" s="264" t="s">
        <v>1498</v>
      </c>
      <c r="I222" s="432" t="str">
        <f t="shared" si="11"/>
        <v>2.3</v>
      </c>
      <c r="J222" s="432">
        <v>2026</v>
      </c>
      <c r="K222" s="267">
        <v>2</v>
      </c>
      <c r="L222" s="264">
        <v>18</v>
      </c>
      <c r="M222" s="453">
        <f t="shared" si="9"/>
        <v>36</v>
      </c>
      <c r="N222" s="285">
        <v>25</v>
      </c>
      <c r="O222" s="454">
        <f t="shared" si="10"/>
        <v>900</v>
      </c>
      <c r="P222" s="74"/>
      <c r="Q222" s="74"/>
    </row>
    <row r="223" spans="1:17" x14ac:dyDescent="0.25">
      <c r="A223" s="432" t="s">
        <v>1314</v>
      </c>
      <c r="B223" s="452" t="s">
        <v>1220</v>
      </c>
      <c r="C223" s="452" t="s">
        <v>1112</v>
      </c>
      <c r="D223" s="452" t="s">
        <v>1475</v>
      </c>
      <c r="E223" s="292" t="s">
        <v>1702</v>
      </c>
      <c r="F223" s="339" t="s">
        <v>1717</v>
      </c>
      <c r="G223" s="264" t="s">
        <v>1494</v>
      </c>
      <c r="H223" s="264" t="s">
        <v>1498</v>
      </c>
      <c r="I223" s="432" t="str">
        <f t="shared" si="11"/>
        <v>2.3</v>
      </c>
      <c r="J223" s="432">
        <v>2026</v>
      </c>
      <c r="K223" s="267">
        <v>2</v>
      </c>
      <c r="L223" s="264">
        <v>18</v>
      </c>
      <c r="M223" s="453">
        <f t="shared" si="9"/>
        <v>36</v>
      </c>
      <c r="N223" s="285">
        <v>25</v>
      </c>
      <c r="O223" s="454">
        <f t="shared" si="10"/>
        <v>900</v>
      </c>
      <c r="P223" s="74"/>
      <c r="Q223" s="74"/>
    </row>
    <row r="224" spans="1:17" x14ac:dyDescent="0.25">
      <c r="A224" s="432" t="s">
        <v>1314</v>
      </c>
      <c r="B224" s="452" t="s">
        <v>1220</v>
      </c>
      <c r="C224" s="452" t="s">
        <v>1112</v>
      </c>
      <c r="D224" s="452" t="s">
        <v>1475</v>
      </c>
      <c r="E224" s="292" t="s">
        <v>1702</v>
      </c>
      <c r="F224" s="339" t="s">
        <v>1718</v>
      </c>
      <c r="G224" s="264" t="s">
        <v>1494</v>
      </c>
      <c r="H224" s="264" t="s">
        <v>1498</v>
      </c>
      <c r="I224" s="432" t="str">
        <f t="shared" si="11"/>
        <v>2.3</v>
      </c>
      <c r="J224" s="432">
        <v>2026</v>
      </c>
      <c r="K224" s="267">
        <v>2</v>
      </c>
      <c r="L224" s="264">
        <v>18</v>
      </c>
      <c r="M224" s="453">
        <f t="shared" si="9"/>
        <v>36</v>
      </c>
      <c r="N224" s="285">
        <v>25</v>
      </c>
      <c r="O224" s="454">
        <f t="shared" si="10"/>
        <v>900</v>
      </c>
      <c r="P224" s="74"/>
      <c r="Q224" s="74"/>
    </row>
    <row r="225" spans="1:17" x14ac:dyDescent="0.25">
      <c r="A225" s="432" t="s">
        <v>1314</v>
      </c>
      <c r="B225" s="452" t="s">
        <v>1220</v>
      </c>
      <c r="C225" s="452" t="s">
        <v>1112</v>
      </c>
      <c r="D225" s="452" t="s">
        <v>1475</v>
      </c>
      <c r="E225" s="292" t="s">
        <v>1702</v>
      </c>
      <c r="F225" s="339" t="s">
        <v>1719</v>
      </c>
      <c r="G225" s="264" t="s">
        <v>1494</v>
      </c>
      <c r="H225" s="264" t="s">
        <v>1498</v>
      </c>
      <c r="I225" s="432" t="str">
        <f t="shared" si="11"/>
        <v>2.3</v>
      </c>
      <c r="J225" s="432">
        <v>2026</v>
      </c>
      <c r="K225" s="267">
        <v>2</v>
      </c>
      <c r="L225" s="264">
        <v>18</v>
      </c>
      <c r="M225" s="453">
        <f t="shared" si="9"/>
        <v>36</v>
      </c>
      <c r="N225" s="285">
        <v>25</v>
      </c>
      <c r="O225" s="454">
        <f t="shared" si="10"/>
        <v>900</v>
      </c>
      <c r="P225" s="74"/>
      <c r="Q225" s="74"/>
    </row>
    <row r="226" spans="1:17" x14ac:dyDescent="0.25">
      <c r="A226" s="432" t="s">
        <v>1314</v>
      </c>
      <c r="B226" s="452" t="s">
        <v>1220</v>
      </c>
      <c r="C226" s="452" t="s">
        <v>1112</v>
      </c>
      <c r="D226" s="452" t="s">
        <v>1475</v>
      </c>
      <c r="E226" s="292" t="s">
        <v>1702</v>
      </c>
      <c r="F226" s="339" t="s">
        <v>1720</v>
      </c>
      <c r="G226" s="264" t="s">
        <v>1494</v>
      </c>
      <c r="H226" s="264" t="s">
        <v>1498</v>
      </c>
      <c r="I226" s="432" t="str">
        <f t="shared" si="11"/>
        <v>2.3</v>
      </c>
      <c r="J226" s="432">
        <v>2026</v>
      </c>
      <c r="K226" s="266">
        <v>50</v>
      </c>
      <c r="L226" s="264">
        <v>18</v>
      </c>
      <c r="M226" s="453">
        <f t="shared" si="9"/>
        <v>900</v>
      </c>
      <c r="N226" s="285">
        <v>75</v>
      </c>
      <c r="O226" s="454">
        <f t="shared" si="10"/>
        <v>67500</v>
      </c>
      <c r="P226" s="74"/>
      <c r="Q226" s="74"/>
    </row>
    <row r="227" spans="1:17" x14ac:dyDescent="0.25">
      <c r="A227" s="432" t="s">
        <v>1314</v>
      </c>
      <c r="B227" s="452" t="s">
        <v>1220</v>
      </c>
      <c r="C227" s="452" t="s">
        <v>1112</v>
      </c>
      <c r="D227" s="452" t="s">
        <v>1475</v>
      </c>
      <c r="E227" s="292" t="s">
        <v>1702</v>
      </c>
      <c r="F227" s="339" t="s">
        <v>1721</v>
      </c>
      <c r="G227" s="264" t="s">
        <v>1494</v>
      </c>
      <c r="H227" s="264" t="s">
        <v>1498</v>
      </c>
      <c r="I227" s="432" t="str">
        <f t="shared" si="11"/>
        <v>2.3</v>
      </c>
      <c r="J227" s="432">
        <v>2026</v>
      </c>
      <c r="K227" s="266">
        <v>1</v>
      </c>
      <c r="L227" s="264">
        <v>18</v>
      </c>
      <c r="M227" s="453">
        <f t="shared" si="9"/>
        <v>18</v>
      </c>
      <c r="N227" s="285">
        <v>65</v>
      </c>
      <c r="O227" s="454">
        <f t="shared" si="10"/>
        <v>1170</v>
      </c>
      <c r="P227" s="74"/>
      <c r="Q227" s="74"/>
    </row>
    <row r="228" spans="1:17" ht="30" x14ac:dyDescent="0.25">
      <c r="A228" s="432" t="s">
        <v>1314</v>
      </c>
      <c r="B228" s="452" t="s">
        <v>1220</v>
      </c>
      <c r="C228" s="452" t="s">
        <v>1112</v>
      </c>
      <c r="D228" s="452" t="s">
        <v>1475</v>
      </c>
      <c r="E228" s="292" t="s">
        <v>1702</v>
      </c>
      <c r="F228" s="339" t="s">
        <v>1722</v>
      </c>
      <c r="G228" s="264" t="s">
        <v>1494</v>
      </c>
      <c r="H228" s="264" t="s">
        <v>1498</v>
      </c>
      <c r="I228" s="432" t="str">
        <f t="shared" si="11"/>
        <v>2.3</v>
      </c>
      <c r="J228" s="432">
        <v>2026</v>
      </c>
      <c r="K228" s="266">
        <v>1</v>
      </c>
      <c r="L228" s="264">
        <v>18</v>
      </c>
      <c r="M228" s="453">
        <f t="shared" si="9"/>
        <v>18</v>
      </c>
      <c r="N228" s="285">
        <v>254</v>
      </c>
      <c r="O228" s="454">
        <f t="shared" si="10"/>
        <v>4572</v>
      </c>
      <c r="P228" s="74"/>
      <c r="Q228" s="74"/>
    </row>
    <row r="229" spans="1:17" ht="30" x14ac:dyDescent="0.25">
      <c r="A229" s="432" t="s">
        <v>1314</v>
      </c>
      <c r="B229" s="452" t="s">
        <v>1220</v>
      </c>
      <c r="C229" s="452" t="s">
        <v>1112</v>
      </c>
      <c r="D229" s="452" t="s">
        <v>1475</v>
      </c>
      <c r="E229" s="292" t="s">
        <v>1702</v>
      </c>
      <c r="F229" s="339" t="s">
        <v>1723</v>
      </c>
      <c r="G229" s="264" t="s">
        <v>1494</v>
      </c>
      <c r="H229" s="264" t="s">
        <v>1498</v>
      </c>
      <c r="I229" s="432" t="str">
        <f t="shared" si="11"/>
        <v>2.3</v>
      </c>
      <c r="J229" s="432">
        <v>2026</v>
      </c>
      <c r="K229" s="266">
        <v>1</v>
      </c>
      <c r="L229" s="264">
        <v>18</v>
      </c>
      <c r="M229" s="453">
        <f t="shared" si="9"/>
        <v>18</v>
      </c>
      <c r="N229" s="285">
        <v>499</v>
      </c>
      <c r="O229" s="454">
        <f t="shared" si="10"/>
        <v>8982</v>
      </c>
      <c r="P229" s="74"/>
      <c r="Q229" s="74"/>
    </row>
    <row r="230" spans="1:17" ht="30" x14ac:dyDescent="0.25">
      <c r="A230" s="432" t="s">
        <v>1314</v>
      </c>
      <c r="B230" s="452" t="s">
        <v>1220</v>
      </c>
      <c r="C230" s="452" t="s">
        <v>1112</v>
      </c>
      <c r="D230" s="452" t="s">
        <v>1475</v>
      </c>
      <c r="E230" s="292" t="s">
        <v>1702</v>
      </c>
      <c r="F230" s="339" t="s">
        <v>1724</v>
      </c>
      <c r="G230" s="264" t="s">
        <v>1494</v>
      </c>
      <c r="H230" s="264" t="s">
        <v>1498</v>
      </c>
      <c r="I230" s="432" t="str">
        <f t="shared" si="11"/>
        <v>2.3</v>
      </c>
      <c r="J230" s="432">
        <v>2026</v>
      </c>
      <c r="K230" s="266">
        <v>1</v>
      </c>
      <c r="L230" s="264">
        <v>18</v>
      </c>
      <c r="M230" s="453">
        <f t="shared" si="9"/>
        <v>18</v>
      </c>
      <c r="N230" s="285">
        <v>522</v>
      </c>
      <c r="O230" s="454">
        <f t="shared" si="10"/>
        <v>9396</v>
      </c>
      <c r="P230" s="74"/>
      <c r="Q230" s="74"/>
    </row>
    <row r="231" spans="1:17" ht="30" x14ac:dyDescent="0.25">
      <c r="A231" s="432" t="s">
        <v>1314</v>
      </c>
      <c r="B231" s="452" t="s">
        <v>1220</v>
      </c>
      <c r="C231" s="452" t="s">
        <v>1112</v>
      </c>
      <c r="D231" s="452" t="s">
        <v>1475</v>
      </c>
      <c r="E231" s="292" t="s">
        <v>1702</v>
      </c>
      <c r="F231" s="339" t="s">
        <v>1725</v>
      </c>
      <c r="G231" s="264" t="s">
        <v>1494</v>
      </c>
      <c r="H231" s="264" t="s">
        <v>1498</v>
      </c>
      <c r="I231" s="432" t="str">
        <f t="shared" si="11"/>
        <v>2.3</v>
      </c>
      <c r="J231" s="432">
        <v>2026</v>
      </c>
      <c r="K231" s="266">
        <v>1</v>
      </c>
      <c r="L231" s="264">
        <v>18</v>
      </c>
      <c r="M231" s="453">
        <f t="shared" si="9"/>
        <v>18</v>
      </c>
      <c r="N231" s="285">
        <v>522</v>
      </c>
      <c r="O231" s="454">
        <f t="shared" si="10"/>
        <v>9396</v>
      </c>
      <c r="P231" s="74"/>
      <c r="Q231" s="74"/>
    </row>
    <row r="232" spans="1:17" ht="30" x14ac:dyDescent="0.25">
      <c r="A232" s="432" t="s">
        <v>1314</v>
      </c>
      <c r="B232" s="452" t="s">
        <v>1220</v>
      </c>
      <c r="C232" s="452" t="s">
        <v>1112</v>
      </c>
      <c r="D232" s="452" t="s">
        <v>1475</v>
      </c>
      <c r="E232" s="292" t="s">
        <v>1702</v>
      </c>
      <c r="F232" s="339" t="s">
        <v>1726</v>
      </c>
      <c r="G232" s="264" t="s">
        <v>1494</v>
      </c>
      <c r="H232" s="264" t="s">
        <v>1498</v>
      </c>
      <c r="I232" s="432" t="str">
        <f t="shared" si="11"/>
        <v>2.3</v>
      </c>
      <c r="J232" s="432">
        <v>2026</v>
      </c>
      <c r="K232" s="266">
        <v>1</v>
      </c>
      <c r="L232" s="264">
        <v>18</v>
      </c>
      <c r="M232" s="453">
        <f t="shared" si="9"/>
        <v>18</v>
      </c>
      <c r="N232" s="285">
        <v>522</v>
      </c>
      <c r="O232" s="454">
        <f t="shared" si="10"/>
        <v>9396</v>
      </c>
      <c r="P232" s="74"/>
      <c r="Q232" s="74"/>
    </row>
    <row r="233" spans="1:17" ht="30" x14ac:dyDescent="0.25">
      <c r="A233" s="432" t="s">
        <v>1314</v>
      </c>
      <c r="B233" s="452" t="s">
        <v>1220</v>
      </c>
      <c r="C233" s="452" t="s">
        <v>1112</v>
      </c>
      <c r="D233" s="452" t="s">
        <v>1475</v>
      </c>
      <c r="E233" s="292" t="s">
        <v>1702</v>
      </c>
      <c r="F233" s="339" t="s">
        <v>1727</v>
      </c>
      <c r="G233" s="264" t="s">
        <v>1494</v>
      </c>
      <c r="H233" s="264" t="s">
        <v>1498</v>
      </c>
      <c r="I233" s="432" t="str">
        <f t="shared" si="11"/>
        <v>2.3</v>
      </c>
      <c r="J233" s="432">
        <v>2026</v>
      </c>
      <c r="K233" s="266">
        <v>1</v>
      </c>
      <c r="L233" s="264">
        <v>18</v>
      </c>
      <c r="M233" s="453">
        <f t="shared" si="9"/>
        <v>18</v>
      </c>
      <c r="N233" s="285">
        <v>522</v>
      </c>
      <c r="O233" s="454">
        <f t="shared" si="10"/>
        <v>9396</v>
      </c>
      <c r="P233" s="74"/>
      <c r="Q233" s="74"/>
    </row>
    <row r="234" spans="1:17" ht="30" x14ac:dyDescent="0.25">
      <c r="A234" s="432" t="s">
        <v>1314</v>
      </c>
      <c r="B234" s="452" t="s">
        <v>1220</v>
      </c>
      <c r="C234" s="452" t="s">
        <v>1112</v>
      </c>
      <c r="D234" s="452" t="s">
        <v>1475</v>
      </c>
      <c r="E234" s="292" t="s">
        <v>1702</v>
      </c>
      <c r="F234" s="339" t="s">
        <v>1728</v>
      </c>
      <c r="G234" s="264" t="s">
        <v>1494</v>
      </c>
      <c r="H234" s="264" t="s">
        <v>1498</v>
      </c>
      <c r="I234" s="432" t="str">
        <f t="shared" si="11"/>
        <v>2.3</v>
      </c>
      <c r="J234" s="432">
        <v>2026</v>
      </c>
      <c r="K234" s="266">
        <v>1</v>
      </c>
      <c r="L234" s="264">
        <v>18</v>
      </c>
      <c r="M234" s="453">
        <f t="shared" si="9"/>
        <v>18</v>
      </c>
      <c r="N234" s="285">
        <v>522</v>
      </c>
      <c r="O234" s="454">
        <f t="shared" si="10"/>
        <v>9396</v>
      </c>
      <c r="P234" s="74"/>
      <c r="Q234" s="74"/>
    </row>
    <row r="235" spans="1:17" ht="30" x14ac:dyDescent="0.25">
      <c r="A235" s="432" t="s">
        <v>1314</v>
      </c>
      <c r="B235" s="452" t="s">
        <v>1220</v>
      </c>
      <c r="C235" s="452" t="s">
        <v>1112</v>
      </c>
      <c r="D235" s="452" t="s">
        <v>1475</v>
      </c>
      <c r="E235" s="292" t="s">
        <v>1702</v>
      </c>
      <c r="F235" s="339" t="s">
        <v>1729</v>
      </c>
      <c r="G235" s="264" t="s">
        <v>1494</v>
      </c>
      <c r="H235" s="264" t="s">
        <v>1498</v>
      </c>
      <c r="I235" s="432" t="str">
        <f t="shared" si="11"/>
        <v>2.3</v>
      </c>
      <c r="J235" s="432">
        <v>2026</v>
      </c>
      <c r="K235" s="266">
        <v>40</v>
      </c>
      <c r="L235" s="264">
        <v>18</v>
      </c>
      <c r="M235" s="453">
        <f t="shared" si="9"/>
        <v>720</v>
      </c>
      <c r="N235" s="285">
        <v>204</v>
      </c>
      <c r="O235" s="454">
        <f t="shared" si="10"/>
        <v>146880</v>
      </c>
      <c r="P235" s="74"/>
      <c r="Q235" s="74"/>
    </row>
    <row r="236" spans="1:17" ht="30" x14ac:dyDescent="0.25">
      <c r="A236" s="432" t="s">
        <v>1314</v>
      </c>
      <c r="B236" s="452" t="s">
        <v>1220</v>
      </c>
      <c r="C236" s="452" t="s">
        <v>1112</v>
      </c>
      <c r="D236" s="452" t="s">
        <v>1475</v>
      </c>
      <c r="E236" s="292" t="s">
        <v>1702</v>
      </c>
      <c r="F236" s="339" t="s">
        <v>1730</v>
      </c>
      <c r="G236" s="264" t="s">
        <v>1494</v>
      </c>
      <c r="H236" s="264" t="s">
        <v>1498</v>
      </c>
      <c r="I236" s="432" t="str">
        <f t="shared" si="11"/>
        <v>2.3</v>
      </c>
      <c r="J236" s="432">
        <v>2026</v>
      </c>
      <c r="K236" s="266">
        <v>5</v>
      </c>
      <c r="L236" s="264">
        <v>18</v>
      </c>
      <c r="M236" s="453">
        <f t="shared" si="9"/>
        <v>90</v>
      </c>
      <c r="N236" s="285">
        <v>72.03</v>
      </c>
      <c r="O236" s="454">
        <f t="shared" si="10"/>
        <v>6482.7</v>
      </c>
      <c r="P236" s="74"/>
      <c r="Q236" s="74"/>
    </row>
    <row r="237" spans="1:17" ht="30" x14ac:dyDescent="0.25">
      <c r="A237" s="432" t="s">
        <v>1314</v>
      </c>
      <c r="B237" s="452" t="s">
        <v>1220</v>
      </c>
      <c r="C237" s="452" t="s">
        <v>1112</v>
      </c>
      <c r="D237" s="452" t="s">
        <v>1475</v>
      </c>
      <c r="E237" s="292" t="s">
        <v>1702</v>
      </c>
      <c r="F237" s="339" t="s">
        <v>1731</v>
      </c>
      <c r="G237" s="264" t="s">
        <v>1494</v>
      </c>
      <c r="H237" s="264" t="s">
        <v>1498</v>
      </c>
      <c r="I237" s="432" t="str">
        <f t="shared" si="11"/>
        <v>2.3</v>
      </c>
      <c r="J237" s="432">
        <v>2026</v>
      </c>
      <c r="K237" s="267">
        <v>5</v>
      </c>
      <c r="L237" s="264">
        <v>18</v>
      </c>
      <c r="M237" s="453">
        <f t="shared" si="9"/>
        <v>90</v>
      </c>
      <c r="N237" s="285">
        <v>125</v>
      </c>
      <c r="O237" s="454">
        <f t="shared" si="10"/>
        <v>11250</v>
      </c>
      <c r="P237" s="74"/>
      <c r="Q237" s="74"/>
    </row>
    <row r="238" spans="1:17" ht="45" x14ac:dyDescent="0.25">
      <c r="A238" s="432" t="s">
        <v>1314</v>
      </c>
      <c r="B238" s="452" t="s">
        <v>1220</v>
      </c>
      <c r="C238" s="452" t="s">
        <v>1112</v>
      </c>
      <c r="D238" s="452" t="s">
        <v>1475</v>
      </c>
      <c r="E238" s="292" t="s">
        <v>1702</v>
      </c>
      <c r="F238" s="339" t="s">
        <v>1732</v>
      </c>
      <c r="G238" s="264" t="s">
        <v>1494</v>
      </c>
      <c r="H238" s="264" t="s">
        <v>1498</v>
      </c>
      <c r="I238" s="432" t="str">
        <f t="shared" si="11"/>
        <v>2.3</v>
      </c>
      <c r="J238" s="432">
        <v>2026</v>
      </c>
      <c r="K238" s="267">
        <v>6</v>
      </c>
      <c r="L238" s="264">
        <v>18</v>
      </c>
      <c r="M238" s="453">
        <f t="shared" si="9"/>
        <v>108</v>
      </c>
      <c r="N238" s="285">
        <v>200</v>
      </c>
      <c r="O238" s="454">
        <f t="shared" si="10"/>
        <v>21600</v>
      </c>
      <c r="P238" s="74"/>
      <c r="Q238" s="74"/>
    </row>
    <row r="239" spans="1:17" ht="45" x14ac:dyDescent="0.25">
      <c r="A239" s="432" t="s">
        <v>1314</v>
      </c>
      <c r="B239" s="452" t="s">
        <v>1220</v>
      </c>
      <c r="C239" s="452" t="s">
        <v>1112</v>
      </c>
      <c r="D239" s="452" t="s">
        <v>1475</v>
      </c>
      <c r="E239" s="292" t="s">
        <v>1702</v>
      </c>
      <c r="F239" s="339" t="s">
        <v>1733</v>
      </c>
      <c r="G239" s="264" t="s">
        <v>1494</v>
      </c>
      <c r="H239" s="264" t="s">
        <v>1498</v>
      </c>
      <c r="I239" s="432" t="str">
        <f t="shared" si="11"/>
        <v>2.3</v>
      </c>
      <c r="J239" s="432">
        <v>2026</v>
      </c>
      <c r="K239" s="267">
        <v>2</v>
      </c>
      <c r="L239" s="264">
        <v>18</v>
      </c>
      <c r="M239" s="453">
        <f t="shared" si="9"/>
        <v>36</v>
      </c>
      <c r="N239" s="285">
        <v>150</v>
      </c>
      <c r="O239" s="454">
        <f t="shared" si="10"/>
        <v>5400</v>
      </c>
      <c r="P239" s="74"/>
      <c r="Q239" s="74"/>
    </row>
    <row r="240" spans="1:17" ht="45" x14ac:dyDescent="0.25">
      <c r="A240" s="432" t="s">
        <v>1314</v>
      </c>
      <c r="B240" s="452" t="s">
        <v>1220</v>
      </c>
      <c r="C240" s="452" t="s">
        <v>1112</v>
      </c>
      <c r="D240" s="452" t="s">
        <v>1475</v>
      </c>
      <c r="E240" s="292" t="s">
        <v>1734</v>
      </c>
      <c r="F240" s="339" t="s">
        <v>1735</v>
      </c>
      <c r="G240" s="264" t="s">
        <v>1494</v>
      </c>
      <c r="H240" s="264" t="s">
        <v>1529</v>
      </c>
      <c r="I240" s="432" t="str">
        <f t="shared" si="11"/>
        <v>2.2</v>
      </c>
      <c r="J240" s="432">
        <v>2026</v>
      </c>
      <c r="K240" s="267">
        <v>100</v>
      </c>
      <c r="L240" s="264">
        <v>1</v>
      </c>
      <c r="M240" s="453">
        <f t="shared" si="9"/>
        <v>100</v>
      </c>
      <c r="N240" s="285">
        <v>1500</v>
      </c>
      <c r="O240" s="454">
        <f t="shared" si="10"/>
        <v>150000</v>
      </c>
      <c r="P240" s="74"/>
      <c r="Q240" s="74"/>
    </row>
    <row r="241" spans="1:17" x14ac:dyDescent="0.25">
      <c r="A241" s="432" t="s">
        <v>1314</v>
      </c>
      <c r="B241" s="452" t="s">
        <v>1220</v>
      </c>
      <c r="C241" s="452" t="s">
        <v>1112</v>
      </c>
      <c r="D241" s="452" t="s">
        <v>1475</v>
      </c>
      <c r="E241" s="292" t="s">
        <v>1734</v>
      </c>
      <c r="F241" s="339" t="s">
        <v>1736</v>
      </c>
      <c r="G241" s="264" t="s">
        <v>1494</v>
      </c>
      <c r="H241" s="264" t="s">
        <v>1498</v>
      </c>
      <c r="I241" s="432" t="str">
        <f t="shared" si="11"/>
        <v>2.3</v>
      </c>
      <c r="J241" s="432">
        <v>2026</v>
      </c>
      <c r="K241" s="264">
        <v>10</v>
      </c>
      <c r="L241" s="264">
        <v>10</v>
      </c>
      <c r="M241" s="453">
        <f t="shared" si="9"/>
        <v>100</v>
      </c>
      <c r="N241" s="285">
        <v>100</v>
      </c>
      <c r="O241" s="454">
        <f t="shared" si="10"/>
        <v>10000</v>
      </c>
      <c r="P241" s="74"/>
      <c r="Q241" s="74"/>
    </row>
    <row r="242" spans="1:17" x14ac:dyDescent="0.25">
      <c r="A242" s="432" t="s">
        <v>1314</v>
      </c>
      <c r="B242" s="452" t="s">
        <v>1220</v>
      </c>
      <c r="C242" s="452" t="s">
        <v>1112</v>
      </c>
      <c r="D242" s="452" t="s">
        <v>1475</v>
      </c>
      <c r="E242" s="292" t="s">
        <v>1734</v>
      </c>
      <c r="F242" s="339" t="s">
        <v>1737</v>
      </c>
      <c r="G242" s="264" t="s">
        <v>1494</v>
      </c>
      <c r="H242" s="264" t="s">
        <v>1498</v>
      </c>
      <c r="I242" s="432" t="str">
        <f t="shared" si="11"/>
        <v>2.3</v>
      </c>
      <c r="J242" s="432">
        <v>2026</v>
      </c>
      <c r="K242" s="264">
        <v>5</v>
      </c>
      <c r="L242" s="264">
        <v>10</v>
      </c>
      <c r="M242" s="453">
        <f t="shared" si="9"/>
        <v>50</v>
      </c>
      <c r="N242" s="285">
        <v>100</v>
      </c>
      <c r="O242" s="454">
        <f t="shared" si="10"/>
        <v>5000</v>
      </c>
      <c r="P242" s="74"/>
      <c r="Q242" s="74"/>
    </row>
    <row r="243" spans="1:17" x14ac:dyDescent="0.25">
      <c r="A243" s="432" t="s">
        <v>1314</v>
      </c>
      <c r="B243" s="452" t="s">
        <v>1220</v>
      </c>
      <c r="C243" s="452" t="s">
        <v>1112</v>
      </c>
      <c r="D243" s="452" t="s">
        <v>1475</v>
      </c>
      <c r="E243" s="292" t="s">
        <v>1734</v>
      </c>
      <c r="F243" s="339" t="s">
        <v>1738</v>
      </c>
      <c r="G243" s="264" t="s">
        <v>1494</v>
      </c>
      <c r="H243" s="264" t="s">
        <v>1498</v>
      </c>
      <c r="I243" s="432" t="str">
        <f t="shared" si="11"/>
        <v>2.3</v>
      </c>
      <c r="J243" s="432">
        <v>2026</v>
      </c>
      <c r="K243" s="264">
        <v>5</v>
      </c>
      <c r="L243" s="264">
        <v>10</v>
      </c>
      <c r="M243" s="453">
        <f t="shared" si="9"/>
        <v>50</v>
      </c>
      <c r="N243" s="285">
        <v>70</v>
      </c>
      <c r="O243" s="454">
        <f t="shared" si="10"/>
        <v>3500</v>
      </c>
      <c r="P243" s="74"/>
      <c r="Q243" s="74"/>
    </row>
    <row r="244" spans="1:17" x14ac:dyDescent="0.25">
      <c r="A244" s="432" t="s">
        <v>1314</v>
      </c>
      <c r="B244" s="452" t="s">
        <v>1220</v>
      </c>
      <c r="C244" s="452" t="s">
        <v>1112</v>
      </c>
      <c r="D244" s="452" t="s">
        <v>1475</v>
      </c>
      <c r="E244" s="292" t="s">
        <v>1734</v>
      </c>
      <c r="F244" s="339" t="s">
        <v>1739</v>
      </c>
      <c r="G244" s="264" t="s">
        <v>1494</v>
      </c>
      <c r="H244" s="264" t="s">
        <v>1498</v>
      </c>
      <c r="I244" s="432" t="str">
        <f t="shared" si="11"/>
        <v>2.3</v>
      </c>
      <c r="J244" s="432">
        <v>2026</v>
      </c>
      <c r="K244" s="264">
        <v>10</v>
      </c>
      <c r="L244" s="264">
        <v>10</v>
      </c>
      <c r="M244" s="453">
        <f t="shared" si="9"/>
        <v>100</v>
      </c>
      <c r="N244" s="285">
        <v>120</v>
      </c>
      <c r="O244" s="454">
        <f t="shared" si="10"/>
        <v>12000</v>
      </c>
      <c r="P244" s="74"/>
      <c r="Q244" s="74"/>
    </row>
    <row r="245" spans="1:17" x14ac:dyDescent="0.25">
      <c r="A245" s="432" t="s">
        <v>1314</v>
      </c>
      <c r="B245" s="452" t="s">
        <v>1220</v>
      </c>
      <c r="C245" s="452" t="s">
        <v>1112</v>
      </c>
      <c r="D245" s="452" t="s">
        <v>1475</v>
      </c>
      <c r="E245" s="292" t="s">
        <v>1734</v>
      </c>
      <c r="F245" s="339" t="s">
        <v>1740</v>
      </c>
      <c r="G245" s="264" t="s">
        <v>1494</v>
      </c>
      <c r="H245" s="264" t="s">
        <v>1498</v>
      </c>
      <c r="I245" s="432" t="str">
        <f t="shared" si="11"/>
        <v>2.3</v>
      </c>
      <c r="J245" s="432">
        <v>2026</v>
      </c>
      <c r="K245" s="264">
        <v>6</v>
      </c>
      <c r="L245" s="264">
        <v>10</v>
      </c>
      <c r="M245" s="453">
        <f t="shared" si="9"/>
        <v>60</v>
      </c>
      <c r="N245" s="285">
        <v>15</v>
      </c>
      <c r="O245" s="454">
        <f t="shared" si="10"/>
        <v>900</v>
      </c>
      <c r="P245" s="74"/>
      <c r="Q245" s="74"/>
    </row>
    <row r="246" spans="1:17" x14ac:dyDescent="0.25">
      <c r="A246" s="432" t="s">
        <v>1314</v>
      </c>
      <c r="B246" s="452" t="s">
        <v>1220</v>
      </c>
      <c r="C246" s="452" t="s">
        <v>1112</v>
      </c>
      <c r="D246" s="452" t="s">
        <v>1475</v>
      </c>
      <c r="E246" s="292" t="s">
        <v>1734</v>
      </c>
      <c r="F246" s="339" t="s">
        <v>1741</v>
      </c>
      <c r="G246" s="264" t="s">
        <v>1494</v>
      </c>
      <c r="H246" s="264" t="s">
        <v>1498</v>
      </c>
      <c r="I246" s="432" t="str">
        <f t="shared" si="11"/>
        <v>2.3</v>
      </c>
      <c r="J246" s="432">
        <v>2026</v>
      </c>
      <c r="K246" s="264">
        <v>10</v>
      </c>
      <c r="L246" s="264">
        <v>10</v>
      </c>
      <c r="M246" s="453">
        <f t="shared" si="9"/>
        <v>100</v>
      </c>
      <c r="N246" s="285">
        <v>50</v>
      </c>
      <c r="O246" s="454">
        <f t="shared" si="10"/>
        <v>5000</v>
      </c>
      <c r="P246" s="74"/>
      <c r="Q246" s="74"/>
    </row>
    <row r="247" spans="1:17" x14ac:dyDescent="0.25">
      <c r="A247" s="432" t="s">
        <v>1314</v>
      </c>
      <c r="B247" s="452" t="s">
        <v>1220</v>
      </c>
      <c r="C247" s="452" t="s">
        <v>1112</v>
      </c>
      <c r="D247" s="452" t="s">
        <v>1475</v>
      </c>
      <c r="E247" s="292" t="s">
        <v>1734</v>
      </c>
      <c r="F247" s="339" t="s">
        <v>1742</v>
      </c>
      <c r="G247" s="264" t="s">
        <v>1494</v>
      </c>
      <c r="H247" s="264" t="s">
        <v>1498</v>
      </c>
      <c r="I247" s="432" t="str">
        <f t="shared" si="11"/>
        <v>2.3</v>
      </c>
      <c r="J247" s="432">
        <v>2026</v>
      </c>
      <c r="K247" s="264">
        <v>10</v>
      </c>
      <c r="L247" s="264">
        <v>10</v>
      </c>
      <c r="M247" s="453">
        <f t="shared" si="9"/>
        <v>100</v>
      </c>
      <c r="N247" s="285">
        <v>70</v>
      </c>
      <c r="O247" s="454">
        <f t="shared" si="10"/>
        <v>7000</v>
      </c>
      <c r="P247" s="74"/>
      <c r="Q247" s="74"/>
    </row>
    <row r="248" spans="1:17" x14ac:dyDescent="0.25">
      <c r="A248" s="432" t="s">
        <v>1314</v>
      </c>
      <c r="B248" s="452" t="s">
        <v>1220</v>
      </c>
      <c r="C248" s="452" t="s">
        <v>1112</v>
      </c>
      <c r="D248" s="452" t="s">
        <v>1475</v>
      </c>
      <c r="E248" s="292" t="s">
        <v>1734</v>
      </c>
      <c r="F248" s="339" t="s">
        <v>1743</v>
      </c>
      <c r="G248" s="264" t="s">
        <v>1494</v>
      </c>
      <c r="H248" s="264" t="s">
        <v>1498</v>
      </c>
      <c r="I248" s="432" t="str">
        <f t="shared" si="11"/>
        <v>2.3</v>
      </c>
      <c r="J248" s="432">
        <v>2026</v>
      </c>
      <c r="K248" s="264">
        <v>5</v>
      </c>
      <c r="L248" s="264">
        <v>10</v>
      </c>
      <c r="M248" s="453">
        <f t="shared" si="9"/>
        <v>50</v>
      </c>
      <c r="N248" s="285">
        <v>235</v>
      </c>
      <c r="O248" s="454">
        <f t="shared" si="10"/>
        <v>11750</v>
      </c>
      <c r="P248" s="74"/>
      <c r="Q248" s="74"/>
    </row>
    <row r="249" spans="1:17" ht="30" x14ac:dyDescent="0.25">
      <c r="A249" s="432" t="s">
        <v>1314</v>
      </c>
      <c r="B249" s="452" t="s">
        <v>1220</v>
      </c>
      <c r="C249" s="452" t="s">
        <v>1112</v>
      </c>
      <c r="D249" s="452" t="s">
        <v>1475</v>
      </c>
      <c r="E249" s="292" t="s">
        <v>1734</v>
      </c>
      <c r="F249" s="339" t="s">
        <v>1744</v>
      </c>
      <c r="G249" s="264" t="s">
        <v>1494</v>
      </c>
      <c r="H249" s="264" t="s">
        <v>1498</v>
      </c>
      <c r="I249" s="432" t="str">
        <f t="shared" si="11"/>
        <v>2.3</v>
      </c>
      <c r="J249" s="432">
        <v>2026</v>
      </c>
      <c r="K249" s="264">
        <v>5</v>
      </c>
      <c r="L249" s="264">
        <v>10</v>
      </c>
      <c r="M249" s="453">
        <f t="shared" si="9"/>
        <v>50</v>
      </c>
      <c r="N249" s="285">
        <v>351</v>
      </c>
      <c r="O249" s="454">
        <f t="shared" si="10"/>
        <v>17550</v>
      </c>
      <c r="P249" s="74"/>
      <c r="Q249" s="74"/>
    </row>
    <row r="250" spans="1:17" ht="45" x14ac:dyDescent="0.25">
      <c r="A250" s="432" t="s">
        <v>1314</v>
      </c>
      <c r="B250" s="452" t="s">
        <v>1220</v>
      </c>
      <c r="C250" s="452" t="s">
        <v>1112</v>
      </c>
      <c r="D250" s="452" t="s">
        <v>1475</v>
      </c>
      <c r="E250" s="292" t="s">
        <v>1734</v>
      </c>
      <c r="F250" s="339" t="s">
        <v>1745</v>
      </c>
      <c r="G250" s="264" t="s">
        <v>1494</v>
      </c>
      <c r="H250" s="264" t="s">
        <v>1498</v>
      </c>
      <c r="I250" s="432" t="str">
        <f t="shared" si="11"/>
        <v>2.3</v>
      </c>
      <c r="J250" s="432">
        <v>2026</v>
      </c>
      <c r="K250" s="264">
        <v>15</v>
      </c>
      <c r="L250" s="264">
        <v>10</v>
      </c>
      <c r="M250" s="453">
        <f t="shared" si="9"/>
        <v>150</v>
      </c>
      <c r="N250" s="285">
        <v>366.5</v>
      </c>
      <c r="O250" s="454">
        <f t="shared" si="10"/>
        <v>54975</v>
      </c>
      <c r="P250" s="74"/>
      <c r="Q250" s="74"/>
    </row>
    <row r="251" spans="1:17" x14ac:dyDescent="0.25">
      <c r="A251" s="432" t="s">
        <v>1314</v>
      </c>
      <c r="B251" s="452" t="s">
        <v>1220</v>
      </c>
      <c r="C251" s="452" t="s">
        <v>1112</v>
      </c>
      <c r="D251" s="452" t="s">
        <v>1475</v>
      </c>
      <c r="E251" s="292" t="s">
        <v>1734</v>
      </c>
      <c r="F251" s="339" t="s">
        <v>1746</v>
      </c>
      <c r="G251" s="264" t="s">
        <v>1494</v>
      </c>
      <c r="H251" s="264" t="s">
        <v>1498</v>
      </c>
      <c r="I251" s="432" t="str">
        <f t="shared" si="11"/>
        <v>2.3</v>
      </c>
      <c r="J251" s="432">
        <v>2026</v>
      </c>
      <c r="K251" s="264">
        <v>10</v>
      </c>
      <c r="L251" s="264">
        <v>10</v>
      </c>
      <c r="M251" s="453">
        <f t="shared" si="9"/>
        <v>100</v>
      </c>
      <c r="N251" s="285">
        <v>55</v>
      </c>
      <c r="O251" s="454">
        <f t="shared" si="10"/>
        <v>5500</v>
      </c>
      <c r="P251" s="74"/>
      <c r="Q251" s="74"/>
    </row>
    <row r="252" spans="1:17" x14ac:dyDescent="0.25">
      <c r="A252" s="432" t="s">
        <v>1314</v>
      </c>
      <c r="B252" s="452" t="s">
        <v>1220</v>
      </c>
      <c r="C252" s="452" t="s">
        <v>1112</v>
      </c>
      <c r="D252" s="452" t="s">
        <v>1475</v>
      </c>
      <c r="E252" s="292" t="s">
        <v>1734</v>
      </c>
      <c r="F252" s="339" t="s">
        <v>1747</v>
      </c>
      <c r="G252" s="264" t="s">
        <v>1494</v>
      </c>
      <c r="H252" s="264" t="s">
        <v>1498</v>
      </c>
      <c r="I252" s="432" t="str">
        <f t="shared" si="11"/>
        <v>2.3</v>
      </c>
      <c r="J252" s="432">
        <v>2026</v>
      </c>
      <c r="K252" s="264">
        <v>5</v>
      </c>
      <c r="L252" s="264">
        <v>10</v>
      </c>
      <c r="M252" s="453">
        <f t="shared" si="9"/>
        <v>50</v>
      </c>
      <c r="N252" s="285">
        <v>150</v>
      </c>
      <c r="O252" s="454">
        <f t="shared" si="10"/>
        <v>7500</v>
      </c>
      <c r="P252" s="74"/>
      <c r="Q252" s="74"/>
    </row>
    <row r="253" spans="1:17" x14ac:dyDescent="0.25">
      <c r="A253" s="432" t="s">
        <v>1314</v>
      </c>
      <c r="B253" s="452" t="s">
        <v>1220</v>
      </c>
      <c r="C253" s="452" t="s">
        <v>1112</v>
      </c>
      <c r="D253" s="452" t="s">
        <v>1475</v>
      </c>
      <c r="E253" s="292" t="s">
        <v>1734</v>
      </c>
      <c r="F253" s="339" t="s">
        <v>1748</v>
      </c>
      <c r="G253" s="264" t="s">
        <v>1494</v>
      </c>
      <c r="H253" s="264" t="s">
        <v>1498</v>
      </c>
      <c r="I253" s="432" t="str">
        <f t="shared" si="11"/>
        <v>2.3</v>
      </c>
      <c r="J253" s="432">
        <v>2026</v>
      </c>
      <c r="K253" s="264">
        <v>10</v>
      </c>
      <c r="L253" s="264">
        <v>10</v>
      </c>
      <c r="M253" s="453">
        <f t="shared" si="9"/>
        <v>100</v>
      </c>
      <c r="N253" s="285">
        <v>700</v>
      </c>
      <c r="O253" s="454">
        <f t="shared" si="10"/>
        <v>70000</v>
      </c>
      <c r="P253" s="74"/>
      <c r="Q253" s="74"/>
    </row>
    <row r="254" spans="1:17" x14ac:dyDescent="0.25">
      <c r="A254" s="432" t="s">
        <v>1314</v>
      </c>
      <c r="B254" s="452" t="s">
        <v>1220</v>
      </c>
      <c r="C254" s="452" t="s">
        <v>1112</v>
      </c>
      <c r="D254" s="452" t="s">
        <v>1475</v>
      </c>
      <c r="E254" s="292" t="s">
        <v>1734</v>
      </c>
      <c r="F254" s="339" t="s">
        <v>1749</v>
      </c>
      <c r="G254" s="264" t="s">
        <v>1494</v>
      </c>
      <c r="H254" s="264" t="s">
        <v>1498</v>
      </c>
      <c r="I254" s="432" t="str">
        <f t="shared" si="11"/>
        <v>2.3</v>
      </c>
      <c r="J254" s="432">
        <v>2026</v>
      </c>
      <c r="K254" s="264">
        <v>10</v>
      </c>
      <c r="L254" s="264">
        <v>10</v>
      </c>
      <c r="M254" s="453">
        <f t="shared" si="9"/>
        <v>100</v>
      </c>
      <c r="N254" s="285">
        <v>75</v>
      </c>
      <c r="O254" s="454">
        <f t="shared" si="10"/>
        <v>7500</v>
      </c>
      <c r="P254" s="74"/>
      <c r="Q254" s="74"/>
    </row>
    <row r="255" spans="1:17" x14ac:dyDescent="0.25">
      <c r="A255" s="432" t="s">
        <v>1314</v>
      </c>
      <c r="B255" s="452" t="s">
        <v>1220</v>
      </c>
      <c r="C255" s="452" t="s">
        <v>1112</v>
      </c>
      <c r="D255" s="452" t="s">
        <v>1475</v>
      </c>
      <c r="E255" s="292" t="s">
        <v>1734</v>
      </c>
      <c r="F255" s="339" t="s">
        <v>1750</v>
      </c>
      <c r="G255" s="264" t="s">
        <v>1494</v>
      </c>
      <c r="H255" s="264" t="s">
        <v>1498</v>
      </c>
      <c r="I255" s="432" t="str">
        <f t="shared" si="11"/>
        <v>2.3</v>
      </c>
      <c r="J255" s="432">
        <v>2026</v>
      </c>
      <c r="K255" s="264">
        <v>4</v>
      </c>
      <c r="L255" s="264">
        <v>10</v>
      </c>
      <c r="M255" s="453">
        <f t="shared" si="9"/>
        <v>40</v>
      </c>
      <c r="N255" s="285">
        <v>94.64</v>
      </c>
      <c r="O255" s="454">
        <f t="shared" si="10"/>
        <v>3785.6</v>
      </c>
      <c r="P255" s="74"/>
      <c r="Q255" s="74"/>
    </row>
    <row r="256" spans="1:17" x14ac:dyDescent="0.25">
      <c r="A256" s="432" t="s">
        <v>1314</v>
      </c>
      <c r="B256" s="452" t="s">
        <v>1220</v>
      </c>
      <c r="C256" s="452" t="s">
        <v>1112</v>
      </c>
      <c r="D256" s="452" t="s">
        <v>1475</v>
      </c>
      <c r="E256" s="292" t="s">
        <v>1734</v>
      </c>
      <c r="F256" s="339" t="s">
        <v>1751</v>
      </c>
      <c r="G256" s="264" t="s">
        <v>1494</v>
      </c>
      <c r="H256" s="264" t="s">
        <v>1498</v>
      </c>
      <c r="I256" s="432" t="str">
        <f t="shared" si="11"/>
        <v>2.3</v>
      </c>
      <c r="J256" s="432">
        <v>2026</v>
      </c>
      <c r="K256" s="264">
        <v>20</v>
      </c>
      <c r="L256" s="264">
        <v>10</v>
      </c>
      <c r="M256" s="453">
        <f t="shared" si="9"/>
        <v>200</v>
      </c>
      <c r="N256" s="285">
        <v>25</v>
      </c>
      <c r="O256" s="454">
        <f t="shared" si="10"/>
        <v>5000</v>
      </c>
      <c r="P256" s="74"/>
      <c r="Q256" s="74"/>
    </row>
    <row r="257" spans="1:17" ht="45" x14ac:dyDescent="0.25">
      <c r="A257" s="432" t="s">
        <v>1314</v>
      </c>
      <c r="B257" s="452" t="s">
        <v>1220</v>
      </c>
      <c r="C257" s="452" t="s">
        <v>1112</v>
      </c>
      <c r="D257" s="452" t="s">
        <v>1475</v>
      </c>
      <c r="E257" s="292" t="s">
        <v>1734</v>
      </c>
      <c r="F257" s="339" t="s">
        <v>1752</v>
      </c>
      <c r="G257" s="264" t="s">
        <v>1494</v>
      </c>
      <c r="H257" s="264" t="s">
        <v>1662</v>
      </c>
      <c r="I257" s="432" t="str">
        <f t="shared" si="11"/>
        <v>2.3</v>
      </c>
      <c r="J257" s="432">
        <v>2026</v>
      </c>
      <c r="K257" s="264">
        <v>10</v>
      </c>
      <c r="L257" s="264">
        <v>10</v>
      </c>
      <c r="M257" s="453">
        <f t="shared" si="9"/>
        <v>100</v>
      </c>
      <c r="N257" s="285">
        <v>522</v>
      </c>
      <c r="O257" s="454">
        <f t="shared" si="10"/>
        <v>52200</v>
      </c>
      <c r="P257" s="74"/>
      <c r="Q257" s="74"/>
    </row>
    <row r="258" spans="1:17" ht="30" x14ac:dyDescent="0.25">
      <c r="A258" s="432" t="s">
        <v>1314</v>
      </c>
      <c r="B258" s="452" t="s">
        <v>1220</v>
      </c>
      <c r="C258" s="452" t="s">
        <v>1112</v>
      </c>
      <c r="D258" s="452" t="s">
        <v>1475</v>
      </c>
      <c r="E258" s="292" t="s">
        <v>1734</v>
      </c>
      <c r="F258" s="339" t="s">
        <v>1753</v>
      </c>
      <c r="G258" s="264" t="s">
        <v>1494</v>
      </c>
      <c r="H258" s="264" t="s">
        <v>1498</v>
      </c>
      <c r="I258" s="432" t="str">
        <f t="shared" si="11"/>
        <v>2.3</v>
      </c>
      <c r="J258" s="432">
        <v>2026</v>
      </c>
      <c r="K258" s="264">
        <v>10</v>
      </c>
      <c r="L258" s="264">
        <v>10</v>
      </c>
      <c r="M258" s="453">
        <f t="shared" si="9"/>
        <v>100</v>
      </c>
      <c r="N258" s="285">
        <v>204</v>
      </c>
      <c r="O258" s="454">
        <f t="shared" si="10"/>
        <v>20400</v>
      </c>
      <c r="P258" s="74"/>
      <c r="Q258" s="74"/>
    </row>
    <row r="259" spans="1:17" ht="30" x14ac:dyDescent="0.25">
      <c r="A259" s="432" t="s">
        <v>1314</v>
      </c>
      <c r="B259" s="452" t="s">
        <v>1220</v>
      </c>
      <c r="C259" s="452" t="s">
        <v>1112</v>
      </c>
      <c r="D259" s="452" t="s">
        <v>1475</v>
      </c>
      <c r="E259" s="292" t="s">
        <v>1734</v>
      </c>
      <c r="F259" s="339" t="s">
        <v>1754</v>
      </c>
      <c r="G259" s="264" t="s">
        <v>1494</v>
      </c>
      <c r="H259" s="264" t="s">
        <v>1498</v>
      </c>
      <c r="I259" s="432" t="str">
        <f t="shared" si="11"/>
        <v>2.3</v>
      </c>
      <c r="J259" s="432">
        <v>2026</v>
      </c>
      <c r="K259" s="264">
        <v>4</v>
      </c>
      <c r="L259" s="264">
        <v>10</v>
      </c>
      <c r="M259" s="453">
        <f t="shared" si="9"/>
        <v>40</v>
      </c>
      <c r="N259" s="285">
        <v>585</v>
      </c>
      <c r="O259" s="454">
        <f t="shared" si="10"/>
        <v>23400</v>
      </c>
      <c r="P259" s="74"/>
      <c r="Q259" s="74"/>
    </row>
    <row r="260" spans="1:17" x14ac:dyDescent="0.25">
      <c r="A260" s="432" t="s">
        <v>1314</v>
      </c>
      <c r="B260" s="452" t="s">
        <v>1220</v>
      </c>
      <c r="C260" s="452" t="s">
        <v>1112</v>
      </c>
      <c r="D260" s="452" t="s">
        <v>1475</v>
      </c>
      <c r="E260" s="292" t="s">
        <v>1734</v>
      </c>
      <c r="F260" s="339" t="s">
        <v>1755</v>
      </c>
      <c r="G260" s="264" t="s">
        <v>1494</v>
      </c>
      <c r="H260" s="264" t="s">
        <v>1498</v>
      </c>
      <c r="I260" s="432" t="str">
        <f t="shared" si="11"/>
        <v>2.3</v>
      </c>
      <c r="J260" s="432">
        <v>2026</v>
      </c>
      <c r="K260" s="264">
        <v>5</v>
      </c>
      <c r="L260" s="264">
        <v>10</v>
      </c>
      <c r="M260" s="453">
        <f t="shared" si="9"/>
        <v>50</v>
      </c>
      <c r="N260" s="285">
        <v>200</v>
      </c>
      <c r="O260" s="454">
        <f t="shared" si="10"/>
        <v>10000</v>
      </c>
      <c r="P260" s="74"/>
      <c r="Q260" s="74"/>
    </row>
    <row r="261" spans="1:17" ht="30" x14ac:dyDescent="0.25">
      <c r="A261" s="432" t="s">
        <v>1314</v>
      </c>
      <c r="B261" s="452" t="s">
        <v>1220</v>
      </c>
      <c r="C261" s="452" t="s">
        <v>1112</v>
      </c>
      <c r="D261" s="452" t="s">
        <v>1475</v>
      </c>
      <c r="E261" s="292" t="s">
        <v>1734</v>
      </c>
      <c r="F261" s="339" t="s">
        <v>1756</v>
      </c>
      <c r="G261" s="264" t="s">
        <v>1494</v>
      </c>
      <c r="H261" s="264" t="s">
        <v>1498</v>
      </c>
      <c r="I261" s="432" t="str">
        <f t="shared" si="11"/>
        <v>2.3</v>
      </c>
      <c r="J261" s="432">
        <v>2026</v>
      </c>
      <c r="K261" s="264">
        <v>12</v>
      </c>
      <c r="L261" s="264">
        <v>10</v>
      </c>
      <c r="M261" s="453">
        <f t="shared" si="9"/>
        <v>120</v>
      </c>
      <c r="N261" s="285">
        <v>150</v>
      </c>
      <c r="O261" s="454">
        <f t="shared" si="10"/>
        <v>18000</v>
      </c>
      <c r="P261" s="74"/>
      <c r="Q261" s="74"/>
    </row>
    <row r="262" spans="1:17" ht="30" x14ac:dyDescent="0.25">
      <c r="A262" s="432" t="s">
        <v>1314</v>
      </c>
      <c r="B262" s="452" t="s">
        <v>1220</v>
      </c>
      <c r="C262" s="452" t="s">
        <v>1112</v>
      </c>
      <c r="D262" s="452" t="s">
        <v>1475</v>
      </c>
      <c r="E262" s="292" t="s">
        <v>1734</v>
      </c>
      <c r="F262" s="339" t="s">
        <v>1757</v>
      </c>
      <c r="G262" s="264" t="s">
        <v>1494</v>
      </c>
      <c r="H262" s="264" t="s">
        <v>1498</v>
      </c>
      <c r="I262" s="432" t="str">
        <f t="shared" si="11"/>
        <v>2.3</v>
      </c>
      <c r="J262" s="432">
        <v>2026</v>
      </c>
      <c r="K262" s="264">
        <v>6</v>
      </c>
      <c r="L262" s="264">
        <v>10</v>
      </c>
      <c r="M262" s="453">
        <f t="shared" si="9"/>
        <v>60</v>
      </c>
      <c r="N262" s="285">
        <v>250</v>
      </c>
      <c r="O262" s="454">
        <f t="shared" si="10"/>
        <v>15000</v>
      </c>
      <c r="P262" s="74"/>
      <c r="Q262" s="74"/>
    </row>
    <row r="263" spans="1:17" ht="30" x14ac:dyDescent="0.25">
      <c r="A263" s="432" t="s">
        <v>1314</v>
      </c>
      <c r="B263" s="452" t="s">
        <v>1220</v>
      </c>
      <c r="C263" s="452" t="s">
        <v>1112</v>
      </c>
      <c r="D263" s="452" t="s">
        <v>1475</v>
      </c>
      <c r="E263" s="292" t="s">
        <v>1734</v>
      </c>
      <c r="F263" s="339" t="s">
        <v>1758</v>
      </c>
      <c r="G263" s="264" t="s">
        <v>1494</v>
      </c>
      <c r="H263" s="264" t="s">
        <v>1759</v>
      </c>
      <c r="I263" s="432" t="str">
        <f t="shared" si="11"/>
        <v>2.3</v>
      </c>
      <c r="J263" s="432">
        <v>2026</v>
      </c>
      <c r="K263" s="264">
        <v>5</v>
      </c>
      <c r="L263" s="264">
        <v>10</v>
      </c>
      <c r="M263" s="453">
        <f t="shared" si="9"/>
        <v>50</v>
      </c>
      <c r="N263" s="285">
        <v>500</v>
      </c>
      <c r="O263" s="454">
        <f t="shared" si="10"/>
        <v>25000</v>
      </c>
      <c r="P263" s="74"/>
      <c r="Q263" s="74"/>
    </row>
    <row r="264" spans="1:17" x14ac:dyDescent="0.25">
      <c r="A264" s="432" t="s">
        <v>1314</v>
      </c>
      <c r="B264" s="452" t="s">
        <v>1220</v>
      </c>
      <c r="C264" s="452" t="s">
        <v>1112</v>
      </c>
      <c r="D264" s="452" t="s">
        <v>1475</v>
      </c>
      <c r="E264" s="292" t="s">
        <v>1734</v>
      </c>
      <c r="F264" s="339" t="s">
        <v>1760</v>
      </c>
      <c r="G264" s="264" t="s">
        <v>1494</v>
      </c>
      <c r="H264" s="264" t="s">
        <v>1759</v>
      </c>
      <c r="I264" s="432" t="str">
        <f t="shared" si="11"/>
        <v>2.3</v>
      </c>
      <c r="J264" s="432">
        <v>2026</v>
      </c>
      <c r="K264" s="264">
        <v>5</v>
      </c>
      <c r="L264" s="264">
        <v>10</v>
      </c>
      <c r="M264" s="453">
        <f t="shared" si="9"/>
        <v>50</v>
      </c>
      <c r="N264" s="285">
        <v>350</v>
      </c>
      <c r="O264" s="454">
        <f t="shared" si="10"/>
        <v>17500</v>
      </c>
      <c r="P264" s="74"/>
      <c r="Q264" s="74"/>
    </row>
    <row r="265" spans="1:17" x14ac:dyDescent="0.25">
      <c r="A265" s="432" t="s">
        <v>1314</v>
      </c>
      <c r="B265" s="452" t="s">
        <v>1220</v>
      </c>
      <c r="C265" s="452" t="s">
        <v>1112</v>
      </c>
      <c r="D265" s="452" t="s">
        <v>1475</v>
      </c>
      <c r="E265" s="292" t="s">
        <v>1734</v>
      </c>
      <c r="F265" s="339" t="s">
        <v>1761</v>
      </c>
      <c r="G265" s="264" t="s">
        <v>1494</v>
      </c>
      <c r="H265" s="264" t="s">
        <v>1759</v>
      </c>
      <c r="I265" s="432" t="str">
        <f t="shared" si="11"/>
        <v>2.3</v>
      </c>
      <c r="J265" s="432">
        <v>2026</v>
      </c>
      <c r="K265" s="264">
        <v>5</v>
      </c>
      <c r="L265" s="264">
        <v>10</v>
      </c>
      <c r="M265" s="453">
        <f t="shared" si="9"/>
        <v>50</v>
      </c>
      <c r="N265" s="285">
        <v>300</v>
      </c>
      <c r="O265" s="454">
        <f t="shared" si="10"/>
        <v>15000</v>
      </c>
      <c r="P265" s="74"/>
      <c r="Q265" s="74"/>
    </row>
    <row r="266" spans="1:17" x14ac:dyDescent="0.25">
      <c r="A266" s="432" t="s">
        <v>1314</v>
      </c>
      <c r="B266" s="452" t="s">
        <v>1220</v>
      </c>
      <c r="C266" s="452" t="s">
        <v>1112</v>
      </c>
      <c r="D266" s="452" t="s">
        <v>1475</v>
      </c>
      <c r="E266" s="292" t="s">
        <v>1734</v>
      </c>
      <c r="F266" s="339" t="s">
        <v>1762</v>
      </c>
      <c r="G266" s="264" t="s">
        <v>1494</v>
      </c>
      <c r="H266" s="264" t="s">
        <v>1498</v>
      </c>
      <c r="I266" s="432" t="str">
        <f t="shared" si="11"/>
        <v>2.3</v>
      </c>
      <c r="J266" s="432">
        <v>2026</v>
      </c>
      <c r="K266" s="264">
        <v>10</v>
      </c>
      <c r="L266" s="264">
        <v>10</v>
      </c>
      <c r="M266" s="453">
        <f t="shared" si="9"/>
        <v>100</v>
      </c>
      <c r="N266" s="285">
        <v>125</v>
      </c>
      <c r="O266" s="454">
        <f t="shared" si="10"/>
        <v>12500</v>
      </c>
      <c r="P266" s="74"/>
      <c r="Q266" s="74"/>
    </row>
    <row r="267" spans="1:17" x14ac:dyDescent="0.25">
      <c r="A267" s="432" t="s">
        <v>1314</v>
      </c>
      <c r="B267" s="452" t="s">
        <v>1220</v>
      </c>
      <c r="C267" s="452" t="s">
        <v>1112</v>
      </c>
      <c r="D267" s="452" t="s">
        <v>1475</v>
      </c>
      <c r="E267" s="292" t="s">
        <v>1734</v>
      </c>
      <c r="F267" s="339" t="s">
        <v>1763</v>
      </c>
      <c r="G267" s="264" t="s">
        <v>1494</v>
      </c>
      <c r="H267" s="264" t="s">
        <v>1507</v>
      </c>
      <c r="I267" s="432" t="str">
        <f t="shared" si="11"/>
        <v>2.3</v>
      </c>
      <c r="J267" s="432">
        <v>2026</v>
      </c>
      <c r="K267" s="264">
        <v>50</v>
      </c>
      <c r="L267" s="264">
        <v>6</v>
      </c>
      <c r="M267" s="453">
        <f t="shared" si="9"/>
        <v>300</v>
      </c>
      <c r="N267" s="285">
        <v>350</v>
      </c>
      <c r="O267" s="454">
        <f t="shared" si="10"/>
        <v>105000</v>
      </c>
      <c r="P267" s="74"/>
      <c r="Q267" s="74"/>
    </row>
    <row r="268" spans="1:17" ht="30" x14ac:dyDescent="0.25">
      <c r="A268" s="432" t="s">
        <v>1314</v>
      </c>
      <c r="B268" s="452" t="s">
        <v>1220</v>
      </c>
      <c r="C268" s="452" t="s">
        <v>1112</v>
      </c>
      <c r="D268" s="452" t="s">
        <v>1475</v>
      </c>
      <c r="E268" s="292" t="s">
        <v>1734</v>
      </c>
      <c r="F268" s="339" t="s">
        <v>1764</v>
      </c>
      <c r="G268" s="264" t="s">
        <v>1494</v>
      </c>
      <c r="H268" s="264" t="s">
        <v>1534</v>
      </c>
      <c r="I268" s="432" t="str">
        <f t="shared" si="11"/>
        <v>2.3</v>
      </c>
      <c r="J268" s="432">
        <v>2026</v>
      </c>
      <c r="K268" s="264">
        <v>3</v>
      </c>
      <c r="L268" s="264">
        <v>3</v>
      </c>
      <c r="M268" s="453">
        <f t="shared" si="9"/>
        <v>9</v>
      </c>
      <c r="N268" s="285">
        <v>150.80000000000001</v>
      </c>
      <c r="O268" s="454">
        <f t="shared" si="10"/>
        <v>1357.2</v>
      </c>
      <c r="P268" s="74"/>
      <c r="Q268" s="74"/>
    </row>
    <row r="269" spans="1:17" ht="30" x14ac:dyDescent="0.25">
      <c r="A269" s="432" t="s">
        <v>1314</v>
      </c>
      <c r="B269" s="452" t="s">
        <v>1220</v>
      </c>
      <c r="C269" s="452" t="s">
        <v>1112</v>
      </c>
      <c r="D269" s="452" t="s">
        <v>1475</v>
      </c>
      <c r="E269" s="292" t="s">
        <v>1734</v>
      </c>
      <c r="F269" s="339" t="s">
        <v>1765</v>
      </c>
      <c r="G269" s="264" t="s">
        <v>1494</v>
      </c>
      <c r="H269" s="264" t="s">
        <v>1567</v>
      </c>
      <c r="I269" s="432" t="str">
        <f t="shared" si="11"/>
        <v>2.3</v>
      </c>
      <c r="J269" s="432">
        <v>2026</v>
      </c>
      <c r="K269" s="264">
        <v>3</v>
      </c>
      <c r="L269" s="264">
        <v>3</v>
      </c>
      <c r="M269" s="453">
        <f t="shared" ref="M269:M332" si="12">K269*L269</f>
        <v>9</v>
      </c>
      <c r="N269" s="285">
        <v>351</v>
      </c>
      <c r="O269" s="454">
        <f t="shared" ref="O269:O332" si="13">+M269*N269</f>
        <v>3159</v>
      </c>
      <c r="P269" s="74"/>
      <c r="Q269" s="74"/>
    </row>
    <row r="270" spans="1:17" ht="30" x14ac:dyDescent="0.25">
      <c r="A270" s="432" t="s">
        <v>1314</v>
      </c>
      <c r="B270" s="452" t="s">
        <v>1220</v>
      </c>
      <c r="C270" s="452" t="s">
        <v>1112</v>
      </c>
      <c r="D270" s="452" t="s">
        <v>1475</v>
      </c>
      <c r="E270" s="292" t="s">
        <v>1734</v>
      </c>
      <c r="F270" s="339" t="s">
        <v>1766</v>
      </c>
      <c r="G270" s="264" t="s">
        <v>1494</v>
      </c>
      <c r="H270" s="264" t="s">
        <v>1534</v>
      </c>
      <c r="I270" s="432" t="str">
        <f t="shared" si="11"/>
        <v>2.3</v>
      </c>
      <c r="J270" s="432">
        <v>2026</v>
      </c>
      <c r="K270" s="264">
        <v>100</v>
      </c>
      <c r="L270" s="264">
        <v>1</v>
      </c>
      <c r="M270" s="453">
        <f t="shared" si="12"/>
        <v>100</v>
      </c>
      <c r="N270" s="285">
        <v>37.86</v>
      </c>
      <c r="O270" s="454">
        <f t="shared" si="13"/>
        <v>3786</v>
      </c>
      <c r="P270" s="74"/>
      <c r="Q270" s="74"/>
    </row>
    <row r="271" spans="1:17" x14ac:dyDescent="0.25">
      <c r="A271" s="432" t="s">
        <v>1314</v>
      </c>
      <c r="B271" s="452" t="s">
        <v>1220</v>
      </c>
      <c r="C271" s="452" t="s">
        <v>1112</v>
      </c>
      <c r="D271" s="452" t="s">
        <v>1475</v>
      </c>
      <c r="E271" s="292" t="s">
        <v>1734</v>
      </c>
      <c r="F271" s="339" t="s">
        <v>1767</v>
      </c>
      <c r="G271" s="264" t="s">
        <v>1494</v>
      </c>
      <c r="H271" s="264" t="s">
        <v>1534</v>
      </c>
      <c r="I271" s="432" t="str">
        <f t="shared" ref="I271:I334" si="14">IF($H271="","Sin CCP",LEFT($H271,3))</f>
        <v>2.3</v>
      </c>
      <c r="J271" s="432">
        <v>2026</v>
      </c>
      <c r="K271" s="264">
        <v>10</v>
      </c>
      <c r="L271" s="264">
        <v>3</v>
      </c>
      <c r="M271" s="453">
        <f t="shared" si="12"/>
        <v>30</v>
      </c>
      <c r="N271" s="285">
        <v>70</v>
      </c>
      <c r="O271" s="454">
        <f t="shared" si="13"/>
        <v>2100</v>
      </c>
      <c r="P271" s="74"/>
      <c r="Q271" s="74"/>
    </row>
    <row r="272" spans="1:17" ht="30" x14ac:dyDescent="0.25">
      <c r="A272" s="432" t="s">
        <v>1314</v>
      </c>
      <c r="B272" s="452" t="s">
        <v>1220</v>
      </c>
      <c r="C272" s="452" t="s">
        <v>1112</v>
      </c>
      <c r="D272" s="452" t="s">
        <v>1475</v>
      </c>
      <c r="E272" s="292" t="s">
        <v>1734</v>
      </c>
      <c r="F272" s="339" t="s">
        <v>1768</v>
      </c>
      <c r="G272" s="264" t="s">
        <v>1494</v>
      </c>
      <c r="H272" s="264" t="s">
        <v>1534</v>
      </c>
      <c r="I272" s="432" t="str">
        <f t="shared" si="14"/>
        <v>2.3</v>
      </c>
      <c r="J272" s="432">
        <v>2026</v>
      </c>
      <c r="K272" s="264">
        <v>10</v>
      </c>
      <c r="L272" s="264">
        <v>3</v>
      </c>
      <c r="M272" s="453">
        <f t="shared" si="12"/>
        <v>30</v>
      </c>
      <c r="N272" s="285">
        <v>94.64</v>
      </c>
      <c r="O272" s="454">
        <f t="shared" si="13"/>
        <v>2839.2</v>
      </c>
      <c r="P272" s="74"/>
      <c r="Q272" s="74"/>
    </row>
    <row r="273" spans="1:17" ht="30" x14ac:dyDescent="0.25">
      <c r="A273" s="432" t="s">
        <v>1314</v>
      </c>
      <c r="B273" s="452" t="s">
        <v>1220</v>
      </c>
      <c r="C273" s="452" t="s">
        <v>1112</v>
      </c>
      <c r="D273" s="452" t="s">
        <v>1475</v>
      </c>
      <c r="E273" s="292" t="s">
        <v>1734</v>
      </c>
      <c r="F273" s="339" t="s">
        <v>1769</v>
      </c>
      <c r="G273" s="264" t="s">
        <v>1494</v>
      </c>
      <c r="H273" s="264" t="s">
        <v>1534</v>
      </c>
      <c r="I273" s="432" t="str">
        <f t="shared" si="14"/>
        <v>2.3</v>
      </c>
      <c r="J273" s="432">
        <v>2026</v>
      </c>
      <c r="K273" s="264">
        <v>10</v>
      </c>
      <c r="L273" s="264">
        <v>3</v>
      </c>
      <c r="M273" s="453">
        <f t="shared" si="12"/>
        <v>30</v>
      </c>
      <c r="N273" s="285">
        <v>373.15</v>
      </c>
      <c r="O273" s="454">
        <f t="shared" si="13"/>
        <v>11194.5</v>
      </c>
      <c r="P273" s="74"/>
      <c r="Q273" s="74"/>
    </row>
    <row r="274" spans="1:17" ht="30" x14ac:dyDescent="0.25">
      <c r="A274" s="432" t="s">
        <v>1314</v>
      </c>
      <c r="B274" s="452" t="s">
        <v>1220</v>
      </c>
      <c r="C274" s="452" t="s">
        <v>1128</v>
      </c>
      <c r="D274" s="452" t="s">
        <v>1475</v>
      </c>
      <c r="E274" s="292" t="s">
        <v>1770</v>
      </c>
      <c r="F274" s="339" t="s">
        <v>1771</v>
      </c>
      <c r="G274" s="264" t="s">
        <v>1494</v>
      </c>
      <c r="H274" s="264" t="s">
        <v>1529</v>
      </c>
      <c r="I274" s="432" t="str">
        <f t="shared" si="14"/>
        <v>2.2</v>
      </c>
      <c r="J274" s="432">
        <v>2026</v>
      </c>
      <c r="K274" s="264">
        <v>5</v>
      </c>
      <c r="L274" s="264">
        <v>1</v>
      </c>
      <c r="M274" s="453">
        <f t="shared" si="12"/>
        <v>5</v>
      </c>
      <c r="N274" s="285">
        <v>50</v>
      </c>
      <c r="O274" s="454">
        <f t="shared" si="13"/>
        <v>250</v>
      </c>
      <c r="P274" s="74"/>
      <c r="Q274" s="74"/>
    </row>
    <row r="275" spans="1:17" ht="30" x14ac:dyDescent="0.25">
      <c r="A275" s="432" t="s">
        <v>1314</v>
      </c>
      <c r="B275" s="452" t="s">
        <v>1220</v>
      </c>
      <c r="C275" s="452" t="s">
        <v>1128</v>
      </c>
      <c r="D275" s="452" t="s">
        <v>1475</v>
      </c>
      <c r="E275" s="292" t="s">
        <v>1770</v>
      </c>
      <c r="F275" s="339" t="s">
        <v>1772</v>
      </c>
      <c r="G275" s="264" t="s">
        <v>1494</v>
      </c>
      <c r="H275" s="264" t="s">
        <v>1529</v>
      </c>
      <c r="I275" s="432" t="str">
        <f t="shared" si="14"/>
        <v>2.2</v>
      </c>
      <c r="J275" s="432">
        <v>2026</v>
      </c>
      <c r="K275" s="264">
        <v>5</v>
      </c>
      <c r="L275" s="264">
        <v>1</v>
      </c>
      <c r="M275" s="453">
        <f t="shared" si="12"/>
        <v>5</v>
      </c>
      <c r="N275" s="285">
        <v>50</v>
      </c>
      <c r="O275" s="454">
        <f t="shared" si="13"/>
        <v>250</v>
      </c>
      <c r="P275" s="74"/>
      <c r="Q275" s="74"/>
    </row>
    <row r="276" spans="1:17" x14ac:dyDescent="0.25">
      <c r="A276" s="432" t="s">
        <v>1314</v>
      </c>
      <c r="B276" s="452" t="s">
        <v>1220</v>
      </c>
      <c r="C276" s="452" t="s">
        <v>1128</v>
      </c>
      <c r="D276" s="452" t="s">
        <v>1475</v>
      </c>
      <c r="E276" s="292" t="s">
        <v>1770</v>
      </c>
      <c r="F276" s="339" t="s">
        <v>1773</v>
      </c>
      <c r="G276" s="264" t="s">
        <v>1494</v>
      </c>
      <c r="H276" s="264" t="s">
        <v>1529</v>
      </c>
      <c r="I276" s="432" t="str">
        <f t="shared" si="14"/>
        <v>2.2</v>
      </c>
      <c r="J276" s="432">
        <v>2026</v>
      </c>
      <c r="K276" s="264">
        <v>5</v>
      </c>
      <c r="L276" s="264">
        <v>1</v>
      </c>
      <c r="M276" s="453">
        <f t="shared" si="12"/>
        <v>5</v>
      </c>
      <c r="N276" s="285">
        <v>1500</v>
      </c>
      <c r="O276" s="454">
        <f t="shared" si="13"/>
        <v>7500</v>
      </c>
      <c r="P276" s="74"/>
      <c r="Q276" s="74"/>
    </row>
    <row r="277" spans="1:17" x14ac:dyDescent="0.25">
      <c r="A277" s="432" t="s">
        <v>1314</v>
      </c>
      <c r="B277" s="452" t="s">
        <v>1220</v>
      </c>
      <c r="C277" s="452" t="s">
        <v>1128</v>
      </c>
      <c r="D277" s="452" t="s">
        <v>1475</v>
      </c>
      <c r="E277" s="292" t="s">
        <v>1770</v>
      </c>
      <c r="F277" s="339" t="s">
        <v>1774</v>
      </c>
      <c r="G277" s="264" t="s">
        <v>1494</v>
      </c>
      <c r="H277" s="264" t="s">
        <v>1529</v>
      </c>
      <c r="I277" s="432" t="str">
        <f t="shared" si="14"/>
        <v>2.2</v>
      </c>
      <c r="J277" s="432">
        <v>2026</v>
      </c>
      <c r="K277" s="264">
        <v>5</v>
      </c>
      <c r="L277" s="264">
        <v>1</v>
      </c>
      <c r="M277" s="453">
        <f t="shared" si="12"/>
        <v>5</v>
      </c>
      <c r="N277" s="285">
        <v>4500</v>
      </c>
      <c r="O277" s="454">
        <f t="shared" si="13"/>
        <v>22500</v>
      </c>
      <c r="P277" s="74"/>
      <c r="Q277" s="74"/>
    </row>
    <row r="278" spans="1:17" x14ac:dyDescent="0.25">
      <c r="A278" s="432" t="s">
        <v>1314</v>
      </c>
      <c r="B278" s="452" t="s">
        <v>1220</v>
      </c>
      <c r="C278" s="452" t="s">
        <v>1128</v>
      </c>
      <c r="D278" s="452" t="s">
        <v>1475</v>
      </c>
      <c r="E278" s="292" t="s">
        <v>1770</v>
      </c>
      <c r="F278" s="339" t="s">
        <v>1775</v>
      </c>
      <c r="G278" s="264" t="s">
        <v>1494</v>
      </c>
      <c r="H278" s="264" t="s">
        <v>1529</v>
      </c>
      <c r="I278" s="432" t="str">
        <f t="shared" si="14"/>
        <v>2.2</v>
      </c>
      <c r="J278" s="432">
        <v>2026</v>
      </c>
      <c r="K278" s="265">
        <v>2000</v>
      </c>
      <c r="L278" s="264">
        <v>1</v>
      </c>
      <c r="M278" s="453">
        <f t="shared" si="12"/>
        <v>2000</v>
      </c>
      <c r="N278" s="285">
        <v>6</v>
      </c>
      <c r="O278" s="454">
        <f t="shared" si="13"/>
        <v>12000</v>
      </c>
      <c r="P278" s="74"/>
      <c r="Q278" s="74"/>
    </row>
    <row r="279" spans="1:17" x14ac:dyDescent="0.25">
      <c r="A279" s="432" t="s">
        <v>1314</v>
      </c>
      <c r="B279" s="452" t="s">
        <v>1220</v>
      </c>
      <c r="C279" s="452" t="s">
        <v>1128</v>
      </c>
      <c r="D279" s="452" t="s">
        <v>1475</v>
      </c>
      <c r="E279" s="292" t="s">
        <v>1770</v>
      </c>
      <c r="F279" s="339" t="s">
        <v>1776</v>
      </c>
      <c r="G279" s="264" t="s">
        <v>1494</v>
      </c>
      <c r="H279" s="264" t="s">
        <v>1529</v>
      </c>
      <c r="I279" s="432" t="str">
        <f t="shared" si="14"/>
        <v>2.2</v>
      </c>
      <c r="J279" s="432">
        <v>2026</v>
      </c>
      <c r="K279" s="265">
        <v>2000</v>
      </c>
      <c r="L279" s="264">
        <v>1</v>
      </c>
      <c r="M279" s="453">
        <f t="shared" si="12"/>
        <v>2000</v>
      </c>
      <c r="N279" s="285">
        <v>6</v>
      </c>
      <c r="O279" s="454">
        <f t="shared" si="13"/>
        <v>12000</v>
      </c>
      <c r="P279" s="74"/>
      <c r="Q279" s="74"/>
    </row>
    <row r="280" spans="1:17" ht="30" x14ac:dyDescent="0.25">
      <c r="A280" s="432" t="s">
        <v>1314</v>
      </c>
      <c r="B280" s="452" t="s">
        <v>1220</v>
      </c>
      <c r="C280" s="452" t="s">
        <v>1128</v>
      </c>
      <c r="D280" s="452" t="s">
        <v>1475</v>
      </c>
      <c r="E280" s="292" t="s">
        <v>1770</v>
      </c>
      <c r="F280" s="339" t="s">
        <v>1777</v>
      </c>
      <c r="G280" s="264" t="s">
        <v>1494</v>
      </c>
      <c r="H280" s="264" t="s">
        <v>1529</v>
      </c>
      <c r="I280" s="432" t="str">
        <f t="shared" si="14"/>
        <v>2.2</v>
      </c>
      <c r="J280" s="432">
        <v>2026</v>
      </c>
      <c r="K280" s="264">
        <v>45</v>
      </c>
      <c r="L280" s="264">
        <v>1</v>
      </c>
      <c r="M280" s="453">
        <f t="shared" si="12"/>
        <v>45</v>
      </c>
      <c r="N280" s="285">
        <v>600</v>
      </c>
      <c r="O280" s="454">
        <f t="shared" si="13"/>
        <v>27000</v>
      </c>
      <c r="P280" s="74"/>
      <c r="Q280" s="74"/>
    </row>
    <row r="281" spans="1:17" x14ac:dyDescent="0.25">
      <c r="A281" s="432" t="s">
        <v>1314</v>
      </c>
      <c r="B281" s="452" t="s">
        <v>1220</v>
      </c>
      <c r="C281" s="452" t="s">
        <v>1128</v>
      </c>
      <c r="D281" s="452" t="s">
        <v>1475</v>
      </c>
      <c r="E281" s="292" t="s">
        <v>1770</v>
      </c>
      <c r="F281" s="339" t="s">
        <v>1778</v>
      </c>
      <c r="G281" s="264" t="s">
        <v>1494</v>
      </c>
      <c r="H281" s="264" t="s">
        <v>1529</v>
      </c>
      <c r="I281" s="432" t="str">
        <f t="shared" si="14"/>
        <v>2.2</v>
      </c>
      <c r="J281" s="432">
        <v>2026</v>
      </c>
      <c r="K281" s="264">
        <v>20</v>
      </c>
      <c r="L281" s="264">
        <v>1</v>
      </c>
      <c r="M281" s="453">
        <f t="shared" si="12"/>
        <v>20</v>
      </c>
      <c r="N281" s="285">
        <v>18</v>
      </c>
      <c r="O281" s="454">
        <f t="shared" si="13"/>
        <v>360</v>
      </c>
      <c r="P281" s="74"/>
      <c r="Q281" s="74"/>
    </row>
    <row r="282" spans="1:17" ht="45" x14ac:dyDescent="0.25">
      <c r="A282" s="432" t="s">
        <v>1314</v>
      </c>
      <c r="B282" s="452" t="s">
        <v>1220</v>
      </c>
      <c r="C282" s="452" t="s">
        <v>1128</v>
      </c>
      <c r="D282" s="452" t="s">
        <v>1475</v>
      </c>
      <c r="E282" s="292" t="s">
        <v>1770</v>
      </c>
      <c r="F282" s="339" t="s">
        <v>1779</v>
      </c>
      <c r="G282" s="264" t="s">
        <v>1494</v>
      </c>
      <c r="H282" s="264" t="s">
        <v>1529</v>
      </c>
      <c r="I282" s="432" t="str">
        <f t="shared" si="14"/>
        <v>2.2</v>
      </c>
      <c r="J282" s="432">
        <v>2026</v>
      </c>
      <c r="K282" s="264">
        <v>500</v>
      </c>
      <c r="L282" s="264">
        <v>1</v>
      </c>
      <c r="M282" s="453">
        <f t="shared" si="12"/>
        <v>500</v>
      </c>
      <c r="N282" s="285">
        <v>18</v>
      </c>
      <c r="O282" s="454">
        <f t="shared" si="13"/>
        <v>9000</v>
      </c>
      <c r="P282" s="74"/>
      <c r="Q282" s="74"/>
    </row>
    <row r="283" spans="1:17" ht="45" x14ac:dyDescent="0.25">
      <c r="A283" s="432" t="s">
        <v>1314</v>
      </c>
      <c r="B283" s="452" t="s">
        <v>1220</v>
      </c>
      <c r="C283" s="452" t="s">
        <v>1128</v>
      </c>
      <c r="D283" s="452" t="s">
        <v>1475</v>
      </c>
      <c r="E283" s="292" t="s">
        <v>1770</v>
      </c>
      <c r="F283" s="339" t="s">
        <v>1780</v>
      </c>
      <c r="G283" s="264" t="s">
        <v>1494</v>
      </c>
      <c r="H283" s="264" t="s">
        <v>1529</v>
      </c>
      <c r="I283" s="432" t="str">
        <f t="shared" si="14"/>
        <v>2.2</v>
      </c>
      <c r="J283" s="432">
        <v>2026</v>
      </c>
      <c r="K283" s="265">
        <v>2000</v>
      </c>
      <c r="L283" s="264">
        <v>1</v>
      </c>
      <c r="M283" s="453">
        <f t="shared" si="12"/>
        <v>2000</v>
      </c>
      <c r="N283" s="285">
        <v>18</v>
      </c>
      <c r="O283" s="454">
        <f t="shared" si="13"/>
        <v>36000</v>
      </c>
      <c r="P283" s="74"/>
      <c r="Q283" s="74"/>
    </row>
    <row r="284" spans="1:17" ht="45" x14ac:dyDescent="0.25">
      <c r="A284" s="432" t="s">
        <v>1314</v>
      </c>
      <c r="B284" s="452" t="s">
        <v>1220</v>
      </c>
      <c r="C284" s="452" t="s">
        <v>1128</v>
      </c>
      <c r="D284" s="452" t="s">
        <v>1475</v>
      </c>
      <c r="E284" s="292" t="s">
        <v>1770</v>
      </c>
      <c r="F284" s="339" t="s">
        <v>1781</v>
      </c>
      <c r="G284" s="264" t="s">
        <v>1494</v>
      </c>
      <c r="H284" s="264" t="s">
        <v>1529</v>
      </c>
      <c r="I284" s="432" t="str">
        <f t="shared" si="14"/>
        <v>2.2</v>
      </c>
      <c r="J284" s="432">
        <v>2026</v>
      </c>
      <c r="K284" s="265">
        <v>1000</v>
      </c>
      <c r="L284" s="264">
        <v>1</v>
      </c>
      <c r="M284" s="453">
        <f t="shared" si="12"/>
        <v>1000</v>
      </c>
      <c r="N284" s="285">
        <v>18</v>
      </c>
      <c r="O284" s="454">
        <f t="shared" si="13"/>
        <v>18000</v>
      </c>
      <c r="P284" s="74"/>
      <c r="Q284" s="74"/>
    </row>
    <row r="285" spans="1:17" ht="45" x14ac:dyDescent="0.25">
      <c r="A285" s="432" t="s">
        <v>1314</v>
      </c>
      <c r="B285" s="452" t="s">
        <v>1220</v>
      </c>
      <c r="C285" s="452" t="s">
        <v>1128</v>
      </c>
      <c r="D285" s="452" t="s">
        <v>1475</v>
      </c>
      <c r="E285" s="292" t="s">
        <v>1770</v>
      </c>
      <c r="F285" s="339" t="s">
        <v>1782</v>
      </c>
      <c r="G285" s="264" t="s">
        <v>1494</v>
      </c>
      <c r="H285" s="264" t="s">
        <v>1529</v>
      </c>
      <c r="I285" s="432" t="str">
        <f t="shared" si="14"/>
        <v>2.2</v>
      </c>
      <c r="J285" s="432">
        <v>2026</v>
      </c>
      <c r="K285" s="265">
        <v>1000</v>
      </c>
      <c r="L285" s="264">
        <v>1</v>
      </c>
      <c r="M285" s="453">
        <f t="shared" si="12"/>
        <v>1000</v>
      </c>
      <c r="N285" s="285">
        <v>18</v>
      </c>
      <c r="O285" s="454">
        <f t="shared" si="13"/>
        <v>18000</v>
      </c>
      <c r="P285" s="74"/>
      <c r="Q285" s="74"/>
    </row>
    <row r="286" spans="1:17" ht="45" x14ac:dyDescent="0.25">
      <c r="A286" s="432" t="s">
        <v>1314</v>
      </c>
      <c r="B286" s="452" t="s">
        <v>1220</v>
      </c>
      <c r="C286" s="452" t="s">
        <v>1128</v>
      </c>
      <c r="D286" s="452" t="s">
        <v>1475</v>
      </c>
      <c r="E286" s="292" t="s">
        <v>1770</v>
      </c>
      <c r="F286" s="339" t="s">
        <v>1783</v>
      </c>
      <c r="G286" s="264" t="s">
        <v>1494</v>
      </c>
      <c r="H286" s="264" t="s">
        <v>1529</v>
      </c>
      <c r="I286" s="432" t="str">
        <f t="shared" si="14"/>
        <v>2.2</v>
      </c>
      <c r="J286" s="432">
        <v>2026</v>
      </c>
      <c r="K286" s="265">
        <v>1000</v>
      </c>
      <c r="L286" s="264">
        <v>1</v>
      </c>
      <c r="M286" s="453">
        <f t="shared" si="12"/>
        <v>1000</v>
      </c>
      <c r="N286" s="285">
        <v>18</v>
      </c>
      <c r="O286" s="454">
        <f t="shared" si="13"/>
        <v>18000</v>
      </c>
      <c r="P286" s="74"/>
      <c r="Q286" s="74"/>
    </row>
    <row r="287" spans="1:17" x14ac:dyDescent="0.25">
      <c r="A287" s="432" t="s">
        <v>1314</v>
      </c>
      <c r="B287" s="452" t="s">
        <v>1220</v>
      </c>
      <c r="C287" s="452" t="s">
        <v>1128</v>
      </c>
      <c r="D287" s="452" t="s">
        <v>1475</v>
      </c>
      <c r="E287" s="292" t="s">
        <v>1770</v>
      </c>
      <c r="F287" s="339" t="s">
        <v>1784</v>
      </c>
      <c r="G287" s="264" t="s">
        <v>1494</v>
      </c>
      <c r="H287" s="264" t="s">
        <v>1529</v>
      </c>
      <c r="I287" s="432" t="str">
        <f t="shared" si="14"/>
        <v>2.2</v>
      </c>
      <c r="J287" s="432">
        <v>2026</v>
      </c>
      <c r="K287" s="265">
        <v>2000</v>
      </c>
      <c r="L287" s="264">
        <v>1</v>
      </c>
      <c r="M287" s="453">
        <f t="shared" si="12"/>
        <v>2000</v>
      </c>
      <c r="N287" s="285">
        <v>100</v>
      </c>
      <c r="O287" s="454">
        <f t="shared" si="13"/>
        <v>200000</v>
      </c>
      <c r="P287" s="74"/>
      <c r="Q287" s="74"/>
    </row>
    <row r="288" spans="1:17" x14ac:dyDescent="0.25">
      <c r="A288" s="432" t="s">
        <v>1314</v>
      </c>
      <c r="B288" s="452" t="s">
        <v>1220</v>
      </c>
      <c r="C288" s="452" t="s">
        <v>1128</v>
      </c>
      <c r="D288" s="452" t="s">
        <v>1475</v>
      </c>
      <c r="E288" s="292" t="s">
        <v>1770</v>
      </c>
      <c r="F288" s="339" t="s">
        <v>1785</v>
      </c>
      <c r="G288" s="264" t="s">
        <v>1494</v>
      </c>
      <c r="H288" s="264" t="s">
        <v>1529</v>
      </c>
      <c r="I288" s="432" t="str">
        <f t="shared" si="14"/>
        <v>2.2</v>
      </c>
      <c r="J288" s="432">
        <v>2026</v>
      </c>
      <c r="K288" s="264">
        <v>5</v>
      </c>
      <c r="L288" s="264">
        <v>1</v>
      </c>
      <c r="M288" s="453">
        <f t="shared" si="12"/>
        <v>5</v>
      </c>
      <c r="N288" s="285">
        <v>11300</v>
      </c>
      <c r="O288" s="454">
        <f t="shared" si="13"/>
        <v>56500</v>
      </c>
      <c r="P288" s="74"/>
      <c r="Q288" s="74"/>
    </row>
    <row r="289" spans="1:17" x14ac:dyDescent="0.25">
      <c r="A289" s="432" t="s">
        <v>1314</v>
      </c>
      <c r="B289" s="452" t="s">
        <v>1220</v>
      </c>
      <c r="C289" s="452" t="s">
        <v>1128</v>
      </c>
      <c r="D289" s="452" t="s">
        <v>1475</v>
      </c>
      <c r="E289" s="292" t="s">
        <v>1770</v>
      </c>
      <c r="F289" s="339" t="s">
        <v>1786</v>
      </c>
      <c r="G289" s="264" t="s">
        <v>1494</v>
      </c>
      <c r="H289" s="264" t="s">
        <v>1529</v>
      </c>
      <c r="I289" s="432" t="str">
        <f t="shared" si="14"/>
        <v>2.2</v>
      </c>
      <c r="J289" s="432">
        <v>2026</v>
      </c>
      <c r="K289" s="265">
        <v>2000</v>
      </c>
      <c r="L289" s="264">
        <v>1</v>
      </c>
      <c r="M289" s="453">
        <f t="shared" si="12"/>
        <v>2000</v>
      </c>
      <c r="N289" s="285">
        <v>35</v>
      </c>
      <c r="O289" s="454">
        <f t="shared" si="13"/>
        <v>70000</v>
      </c>
      <c r="P289" s="74"/>
      <c r="Q289" s="74"/>
    </row>
    <row r="290" spans="1:17" ht="45" x14ac:dyDescent="0.25">
      <c r="A290" s="432" t="s">
        <v>1314</v>
      </c>
      <c r="B290" s="452" t="s">
        <v>1220</v>
      </c>
      <c r="C290" s="452" t="s">
        <v>1128</v>
      </c>
      <c r="D290" s="452" t="s">
        <v>1475</v>
      </c>
      <c r="E290" s="292" t="s">
        <v>1770</v>
      </c>
      <c r="F290" s="339" t="s">
        <v>1787</v>
      </c>
      <c r="G290" s="264" t="s">
        <v>1494</v>
      </c>
      <c r="H290" s="264" t="s">
        <v>1498</v>
      </c>
      <c r="I290" s="432" t="str">
        <f t="shared" si="14"/>
        <v>2.3</v>
      </c>
      <c r="J290" s="432">
        <v>2026</v>
      </c>
      <c r="K290" s="264">
        <v>120</v>
      </c>
      <c r="L290" s="264">
        <v>25</v>
      </c>
      <c r="M290" s="453">
        <f t="shared" si="12"/>
        <v>3000</v>
      </c>
      <c r="N290" s="285">
        <v>160</v>
      </c>
      <c r="O290" s="454">
        <f t="shared" si="13"/>
        <v>480000</v>
      </c>
      <c r="P290" s="74"/>
      <c r="Q290" s="74"/>
    </row>
    <row r="291" spans="1:17" ht="45" x14ac:dyDescent="0.25">
      <c r="A291" s="432" t="s">
        <v>1314</v>
      </c>
      <c r="B291" s="452" t="s">
        <v>1220</v>
      </c>
      <c r="C291" s="452" t="s">
        <v>1128</v>
      </c>
      <c r="D291" s="452" t="s">
        <v>1475</v>
      </c>
      <c r="E291" s="292" t="s">
        <v>1770</v>
      </c>
      <c r="F291" s="339" t="s">
        <v>1788</v>
      </c>
      <c r="G291" s="264" t="s">
        <v>1494</v>
      </c>
      <c r="H291" s="264" t="s">
        <v>1498</v>
      </c>
      <c r="I291" s="432" t="str">
        <f t="shared" si="14"/>
        <v>2.3</v>
      </c>
      <c r="J291" s="432">
        <v>2026</v>
      </c>
      <c r="K291" s="264">
        <v>120</v>
      </c>
      <c r="L291" s="264">
        <v>25</v>
      </c>
      <c r="M291" s="453">
        <f t="shared" si="12"/>
        <v>3000</v>
      </c>
      <c r="N291" s="285">
        <v>450</v>
      </c>
      <c r="O291" s="454">
        <f t="shared" si="13"/>
        <v>1350000</v>
      </c>
      <c r="P291" s="74"/>
      <c r="Q291" s="74"/>
    </row>
    <row r="292" spans="1:17" ht="75" x14ac:dyDescent="0.25">
      <c r="A292" s="432" t="s">
        <v>1314</v>
      </c>
      <c r="B292" s="452" t="s">
        <v>1220</v>
      </c>
      <c r="C292" s="452" t="s">
        <v>1128</v>
      </c>
      <c r="D292" s="452" t="s">
        <v>1475</v>
      </c>
      <c r="E292" s="292" t="s">
        <v>1770</v>
      </c>
      <c r="F292" s="339" t="s">
        <v>1789</v>
      </c>
      <c r="G292" s="264" t="s">
        <v>1494</v>
      </c>
      <c r="H292" s="264" t="s">
        <v>1498</v>
      </c>
      <c r="I292" s="432" t="str">
        <f t="shared" si="14"/>
        <v>2.3</v>
      </c>
      <c r="J292" s="432">
        <v>2026</v>
      </c>
      <c r="K292" s="264">
        <v>120</v>
      </c>
      <c r="L292" s="264">
        <v>25</v>
      </c>
      <c r="M292" s="453">
        <f t="shared" si="12"/>
        <v>3000</v>
      </c>
      <c r="N292" s="285">
        <v>400</v>
      </c>
      <c r="O292" s="454">
        <f t="shared" si="13"/>
        <v>1200000</v>
      </c>
      <c r="P292" s="74"/>
      <c r="Q292" s="74"/>
    </row>
    <row r="293" spans="1:17" ht="75" x14ac:dyDescent="0.25">
      <c r="A293" s="432" t="s">
        <v>1314</v>
      </c>
      <c r="B293" s="452" t="s">
        <v>1220</v>
      </c>
      <c r="C293" s="452" t="s">
        <v>1128</v>
      </c>
      <c r="D293" s="452" t="s">
        <v>1475</v>
      </c>
      <c r="E293" s="292" t="s">
        <v>1770</v>
      </c>
      <c r="F293" s="339" t="s">
        <v>1790</v>
      </c>
      <c r="G293" s="264" t="s">
        <v>1494</v>
      </c>
      <c r="H293" s="264" t="s">
        <v>1498</v>
      </c>
      <c r="I293" s="432" t="str">
        <f t="shared" si="14"/>
        <v>2.3</v>
      </c>
      <c r="J293" s="432">
        <v>2026</v>
      </c>
      <c r="K293" s="264">
        <v>120</v>
      </c>
      <c r="L293" s="264">
        <v>25</v>
      </c>
      <c r="M293" s="453">
        <f t="shared" si="12"/>
        <v>3000</v>
      </c>
      <c r="N293" s="285">
        <v>350</v>
      </c>
      <c r="O293" s="454">
        <f t="shared" si="13"/>
        <v>1050000</v>
      </c>
      <c r="P293" s="74"/>
      <c r="Q293" s="74"/>
    </row>
    <row r="294" spans="1:17" ht="45" x14ac:dyDescent="0.25">
      <c r="A294" s="432" t="s">
        <v>1314</v>
      </c>
      <c r="B294" s="452" t="s">
        <v>1220</v>
      </c>
      <c r="C294" s="452" t="s">
        <v>1128</v>
      </c>
      <c r="D294" s="452" t="s">
        <v>1475</v>
      </c>
      <c r="E294" s="292" t="s">
        <v>1770</v>
      </c>
      <c r="F294" s="339" t="s">
        <v>1791</v>
      </c>
      <c r="G294" s="264" t="s">
        <v>1494</v>
      </c>
      <c r="H294" s="264" t="s">
        <v>1498</v>
      </c>
      <c r="I294" s="432" t="str">
        <f t="shared" si="14"/>
        <v>2.3</v>
      </c>
      <c r="J294" s="432">
        <v>2026</v>
      </c>
      <c r="K294" s="264">
        <v>120</v>
      </c>
      <c r="L294" s="264">
        <v>25</v>
      </c>
      <c r="M294" s="453">
        <f t="shared" si="12"/>
        <v>3000</v>
      </c>
      <c r="N294" s="285">
        <v>200</v>
      </c>
      <c r="O294" s="454">
        <f t="shared" si="13"/>
        <v>600000</v>
      </c>
      <c r="P294" s="74"/>
      <c r="Q294" s="74"/>
    </row>
    <row r="295" spans="1:17" ht="75" x14ac:dyDescent="0.25">
      <c r="A295" s="432" t="s">
        <v>1314</v>
      </c>
      <c r="B295" s="452" t="s">
        <v>1220</v>
      </c>
      <c r="C295" s="452" t="s">
        <v>1128</v>
      </c>
      <c r="D295" s="452" t="s">
        <v>1475</v>
      </c>
      <c r="E295" s="292" t="s">
        <v>1770</v>
      </c>
      <c r="F295" s="339" t="s">
        <v>1631</v>
      </c>
      <c r="G295" s="264" t="s">
        <v>1494</v>
      </c>
      <c r="H295" s="264" t="s">
        <v>1531</v>
      </c>
      <c r="I295" s="432" t="str">
        <f t="shared" si="14"/>
        <v>2.2</v>
      </c>
      <c r="J295" s="432">
        <v>2026</v>
      </c>
      <c r="K295" s="264">
        <v>135</v>
      </c>
      <c r="L295" s="264">
        <v>25</v>
      </c>
      <c r="M295" s="453">
        <f t="shared" si="12"/>
        <v>3375</v>
      </c>
      <c r="N295" s="285">
        <v>250</v>
      </c>
      <c r="O295" s="454">
        <f t="shared" si="13"/>
        <v>843750</v>
      </c>
      <c r="P295" s="74"/>
      <c r="Q295" s="74"/>
    </row>
    <row r="296" spans="1:17" x14ac:dyDescent="0.25">
      <c r="A296" s="432" t="s">
        <v>1314</v>
      </c>
      <c r="B296" s="452" t="s">
        <v>1220</v>
      </c>
      <c r="C296" s="452" t="s">
        <v>1128</v>
      </c>
      <c r="D296" s="452" t="s">
        <v>1475</v>
      </c>
      <c r="E296" s="292" t="s">
        <v>1770</v>
      </c>
      <c r="F296" s="339" t="s">
        <v>1792</v>
      </c>
      <c r="G296" s="264" t="s">
        <v>1494</v>
      </c>
      <c r="H296" s="264" t="s">
        <v>1793</v>
      </c>
      <c r="I296" s="432" t="str">
        <f t="shared" si="14"/>
        <v>2.3</v>
      </c>
      <c r="J296" s="432">
        <v>2026</v>
      </c>
      <c r="K296" s="264">
        <v>30</v>
      </c>
      <c r="L296" s="264">
        <v>25</v>
      </c>
      <c r="M296" s="453">
        <f t="shared" si="12"/>
        <v>750</v>
      </c>
      <c r="N296" s="285">
        <v>290</v>
      </c>
      <c r="O296" s="454">
        <f t="shared" si="13"/>
        <v>217500</v>
      </c>
      <c r="P296" s="74"/>
      <c r="Q296" s="74"/>
    </row>
    <row r="297" spans="1:17" ht="60" x14ac:dyDescent="0.25">
      <c r="A297" s="432" t="s">
        <v>1314</v>
      </c>
      <c r="B297" s="452" t="s">
        <v>1220</v>
      </c>
      <c r="C297" s="452" t="s">
        <v>1128</v>
      </c>
      <c r="D297" s="452" t="s">
        <v>1475</v>
      </c>
      <c r="E297" s="292" t="s">
        <v>1770</v>
      </c>
      <c r="F297" s="339" t="s">
        <v>1794</v>
      </c>
      <c r="G297" s="264" t="s">
        <v>1494</v>
      </c>
      <c r="H297" s="264" t="s">
        <v>1498</v>
      </c>
      <c r="I297" s="432" t="str">
        <f t="shared" si="14"/>
        <v>2.3</v>
      </c>
      <c r="J297" s="432">
        <v>2026</v>
      </c>
      <c r="K297" s="264">
        <v>1</v>
      </c>
      <c r="L297" s="264">
        <v>25</v>
      </c>
      <c r="M297" s="453">
        <f t="shared" si="12"/>
        <v>25</v>
      </c>
      <c r="N297" s="285">
        <v>89</v>
      </c>
      <c r="O297" s="454">
        <f t="shared" si="13"/>
        <v>2225</v>
      </c>
      <c r="P297" s="74"/>
      <c r="Q297" s="74"/>
    </row>
    <row r="298" spans="1:17" ht="45" x14ac:dyDescent="0.25">
      <c r="A298" s="432" t="s">
        <v>1314</v>
      </c>
      <c r="B298" s="452" t="s">
        <v>1220</v>
      </c>
      <c r="C298" s="452" t="s">
        <v>1128</v>
      </c>
      <c r="D298" s="452" t="s">
        <v>1475</v>
      </c>
      <c r="E298" s="292" t="s">
        <v>1770</v>
      </c>
      <c r="F298" s="339" t="s">
        <v>1795</v>
      </c>
      <c r="G298" s="264" t="s">
        <v>1494</v>
      </c>
      <c r="H298" s="264" t="s">
        <v>1498</v>
      </c>
      <c r="I298" s="432" t="str">
        <f t="shared" si="14"/>
        <v>2.3</v>
      </c>
      <c r="J298" s="432">
        <v>2026</v>
      </c>
      <c r="K298" s="264">
        <v>40</v>
      </c>
      <c r="L298" s="264">
        <v>25</v>
      </c>
      <c r="M298" s="453">
        <f t="shared" si="12"/>
        <v>1000</v>
      </c>
      <c r="N298" s="285">
        <v>8</v>
      </c>
      <c r="O298" s="454">
        <f t="shared" si="13"/>
        <v>8000</v>
      </c>
      <c r="P298" s="74"/>
      <c r="Q298" s="74"/>
    </row>
    <row r="299" spans="1:17" x14ac:dyDescent="0.25">
      <c r="A299" s="432" t="s">
        <v>1314</v>
      </c>
      <c r="B299" s="452" t="s">
        <v>1220</v>
      </c>
      <c r="C299" s="452" t="s">
        <v>1128</v>
      </c>
      <c r="D299" s="452" t="s">
        <v>1475</v>
      </c>
      <c r="E299" s="292" t="s">
        <v>1770</v>
      </c>
      <c r="F299" s="339" t="s">
        <v>1796</v>
      </c>
      <c r="G299" s="264" t="s">
        <v>1494</v>
      </c>
      <c r="H299" s="264" t="s">
        <v>1498</v>
      </c>
      <c r="I299" s="432" t="str">
        <f t="shared" si="14"/>
        <v>2.3</v>
      </c>
      <c r="J299" s="432">
        <v>2026</v>
      </c>
      <c r="K299" s="264">
        <v>50</v>
      </c>
      <c r="L299" s="264">
        <v>25</v>
      </c>
      <c r="M299" s="453">
        <f t="shared" si="12"/>
        <v>1250</v>
      </c>
      <c r="N299" s="285">
        <v>8</v>
      </c>
      <c r="O299" s="454">
        <f t="shared" si="13"/>
        <v>10000</v>
      </c>
      <c r="P299" s="74"/>
      <c r="Q299" s="74"/>
    </row>
    <row r="300" spans="1:17" x14ac:dyDescent="0.25">
      <c r="A300" s="432" t="s">
        <v>1314</v>
      </c>
      <c r="B300" s="452" t="s">
        <v>1220</v>
      </c>
      <c r="C300" s="452" t="s">
        <v>1128</v>
      </c>
      <c r="D300" s="452" t="s">
        <v>1475</v>
      </c>
      <c r="E300" s="292" t="s">
        <v>1770</v>
      </c>
      <c r="F300" s="339" t="s">
        <v>1797</v>
      </c>
      <c r="G300" s="264" t="s">
        <v>1494</v>
      </c>
      <c r="H300" s="264" t="s">
        <v>1498</v>
      </c>
      <c r="I300" s="432" t="str">
        <f t="shared" si="14"/>
        <v>2.3</v>
      </c>
      <c r="J300" s="432">
        <v>2026</v>
      </c>
      <c r="K300" s="264">
        <v>50</v>
      </c>
      <c r="L300" s="264">
        <v>25</v>
      </c>
      <c r="M300" s="453">
        <f t="shared" si="12"/>
        <v>1250</v>
      </c>
      <c r="N300" s="285">
        <v>9</v>
      </c>
      <c r="O300" s="454">
        <f t="shared" si="13"/>
        <v>11250</v>
      </c>
      <c r="P300" s="74"/>
      <c r="Q300" s="74"/>
    </row>
    <row r="301" spans="1:17" ht="30" x14ac:dyDescent="0.25">
      <c r="A301" s="432" t="s">
        <v>1314</v>
      </c>
      <c r="B301" s="452" t="s">
        <v>1220</v>
      </c>
      <c r="C301" s="452" t="s">
        <v>1128</v>
      </c>
      <c r="D301" s="452" t="s">
        <v>1475</v>
      </c>
      <c r="E301" s="292" t="s">
        <v>1770</v>
      </c>
      <c r="F301" s="339" t="s">
        <v>1798</v>
      </c>
      <c r="G301" s="264" t="s">
        <v>1494</v>
      </c>
      <c r="H301" s="264" t="s">
        <v>1567</v>
      </c>
      <c r="I301" s="432" t="str">
        <f t="shared" si="14"/>
        <v>2.3</v>
      </c>
      <c r="J301" s="432">
        <v>2026</v>
      </c>
      <c r="K301" s="264">
        <v>3</v>
      </c>
      <c r="L301" s="264">
        <v>25</v>
      </c>
      <c r="M301" s="453">
        <f t="shared" si="12"/>
        <v>75</v>
      </c>
      <c r="N301" s="285">
        <v>351</v>
      </c>
      <c r="O301" s="454">
        <f t="shared" si="13"/>
        <v>26325</v>
      </c>
      <c r="P301" s="74"/>
      <c r="Q301" s="74"/>
    </row>
    <row r="302" spans="1:17" ht="30" x14ac:dyDescent="0.25">
      <c r="A302" s="432" t="s">
        <v>1314</v>
      </c>
      <c r="B302" s="452" t="s">
        <v>1220</v>
      </c>
      <c r="C302" s="452" t="s">
        <v>1128</v>
      </c>
      <c r="D302" s="452" t="s">
        <v>1475</v>
      </c>
      <c r="E302" s="292" t="s">
        <v>1770</v>
      </c>
      <c r="F302" s="339" t="s">
        <v>1799</v>
      </c>
      <c r="G302" s="264" t="s">
        <v>1494</v>
      </c>
      <c r="H302" s="264" t="s">
        <v>1498</v>
      </c>
      <c r="I302" s="432" t="str">
        <f t="shared" si="14"/>
        <v>2.3</v>
      </c>
      <c r="J302" s="432">
        <v>2026</v>
      </c>
      <c r="K302" s="264">
        <v>5</v>
      </c>
      <c r="L302" s="264">
        <v>25</v>
      </c>
      <c r="M302" s="453">
        <f t="shared" si="12"/>
        <v>125</v>
      </c>
      <c r="N302" s="285">
        <v>65</v>
      </c>
      <c r="O302" s="454">
        <f t="shared" si="13"/>
        <v>8125</v>
      </c>
      <c r="P302" s="74"/>
      <c r="Q302" s="74"/>
    </row>
    <row r="303" spans="1:17" ht="30" x14ac:dyDescent="0.25">
      <c r="A303" s="432" t="s">
        <v>1314</v>
      </c>
      <c r="B303" s="452" t="s">
        <v>1220</v>
      </c>
      <c r="C303" s="452" t="s">
        <v>1128</v>
      </c>
      <c r="D303" s="452" t="s">
        <v>1475</v>
      </c>
      <c r="E303" s="292" t="s">
        <v>1770</v>
      </c>
      <c r="F303" s="339" t="s">
        <v>1800</v>
      </c>
      <c r="G303" s="264" t="s">
        <v>1494</v>
      </c>
      <c r="H303" s="264" t="s">
        <v>1498</v>
      </c>
      <c r="I303" s="432" t="str">
        <f t="shared" si="14"/>
        <v>2.3</v>
      </c>
      <c r="J303" s="432">
        <v>2026</v>
      </c>
      <c r="K303" s="264">
        <v>30</v>
      </c>
      <c r="L303" s="264">
        <v>25</v>
      </c>
      <c r="M303" s="453">
        <f t="shared" si="12"/>
        <v>750</v>
      </c>
      <c r="N303" s="285">
        <v>70</v>
      </c>
      <c r="O303" s="454">
        <f t="shared" si="13"/>
        <v>52500</v>
      </c>
      <c r="P303" s="74"/>
      <c r="Q303" s="74"/>
    </row>
    <row r="304" spans="1:17" ht="30" x14ac:dyDescent="0.25">
      <c r="A304" s="432" t="s">
        <v>1314</v>
      </c>
      <c r="B304" s="452" t="s">
        <v>1220</v>
      </c>
      <c r="C304" s="452" t="s">
        <v>1128</v>
      </c>
      <c r="D304" s="452" t="s">
        <v>1475</v>
      </c>
      <c r="E304" s="292" t="s">
        <v>1770</v>
      </c>
      <c r="F304" s="339" t="s">
        <v>1801</v>
      </c>
      <c r="G304" s="264" t="s">
        <v>1494</v>
      </c>
      <c r="H304" s="264" t="s">
        <v>1567</v>
      </c>
      <c r="I304" s="432" t="str">
        <f t="shared" si="14"/>
        <v>2.3</v>
      </c>
      <c r="J304" s="432">
        <v>2026</v>
      </c>
      <c r="K304" s="264">
        <v>2</v>
      </c>
      <c r="L304" s="264">
        <v>25</v>
      </c>
      <c r="M304" s="453">
        <f t="shared" si="12"/>
        <v>50</v>
      </c>
      <c r="N304" s="285">
        <v>85</v>
      </c>
      <c r="O304" s="454">
        <f t="shared" si="13"/>
        <v>4250</v>
      </c>
      <c r="P304" s="74"/>
      <c r="Q304" s="74"/>
    </row>
    <row r="305" spans="1:17" ht="30" x14ac:dyDescent="0.25">
      <c r="A305" s="432" t="s">
        <v>1314</v>
      </c>
      <c r="B305" s="452" t="s">
        <v>1220</v>
      </c>
      <c r="C305" s="452" t="s">
        <v>1128</v>
      </c>
      <c r="D305" s="452" t="s">
        <v>1475</v>
      </c>
      <c r="E305" s="292" t="s">
        <v>1770</v>
      </c>
      <c r="F305" s="339" t="s">
        <v>1802</v>
      </c>
      <c r="G305" s="264" t="s">
        <v>1494</v>
      </c>
      <c r="H305" s="264" t="s">
        <v>1567</v>
      </c>
      <c r="I305" s="432" t="str">
        <f t="shared" si="14"/>
        <v>2.3</v>
      </c>
      <c r="J305" s="432">
        <v>2026</v>
      </c>
      <c r="K305" s="264">
        <v>1</v>
      </c>
      <c r="L305" s="264">
        <v>25</v>
      </c>
      <c r="M305" s="453">
        <f t="shared" si="12"/>
        <v>25</v>
      </c>
      <c r="N305" s="285">
        <v>749</v>
      </c>
      <c r="O305" s="454">
        <f t="shared" si="13"/>
        <v>18725</v>
      </c>
      <c r="P305" s="74"/>
      <c r="Q305" s="74"/>
    </row>
    <row r="306" spans="1:17" ht="30" x14ac:dyDescent="0.25">
      <c r="A306" s="432" t="s">
        <v>1314</v>
      </c>
      <c r="B306" s="452" t="s">
        <v>1220</v>
      </c>
      <c r="C306" s="452" t="s">
        <v>1128</v>
      </c>
      <c r="D306" s="452" t="s">
        <v>1475</v>
      </c>
      <c r="E306" s="292" t="s">
        <v>1770</v>
      </c>
      <c r="F306" s="339" t="s">
        <v>1803</v>
      </c>
      <c r="G306" s="264" t="s">
        <v>1494</v>
      </c>
      <c r="H306" s="264" t="s">
        <v>1567</v>
      </c>
      <c r="I306" s="432" t="str">
        <f t="shared" si="14"/>
        <v>2.3</v>
      </c>
      <c r="J306" s="432">
        <v>2026</v>
      </c>
      <c r="K306" s="264">
        <v>15</v>
      </c>
      <c r="L306" s="264">
        <v>25</v>
      </c>
      <c r="M306" s="453">
        <f t="shared" si="12"/>
        <v>375</v>
      </c>
      <c r="N306" s="285">
        <v>25</v>
      </c>
      <c r="O306" s="454">
        <f t="shared" si="13"/>
        <v>9375</v>
      </c>
      <c r="P306" s="74"/>
      <c r="Q306" s="74"/>
    </row>
    <row r="307" spans="1:17" x14ac:dyDescent="0.25">
      <c r="A307" s="432" t="s">
        <v>1314</v>
      </c>
      <c r="B307" s="452" t="s">
        <v>1220</v>
      </c>
      <c r="C307" s="452" t="s">
        <v>1128</v>
      </c>
      <c r="D307" s="452" t="s">
        <v>1475</v>
      </c>
      <c r="E307" s="292" t="s">
        <v>1770</v>
      </c>
      <c r="F307" s="339" t="s">
        <v>1804</v>
      </c>
      <c r="G307" s="264" t="s">
        <v>1494</v>
      </c>
      <c r="H307" s="264" t="s">
        <v>1498</v>
      </c>
      <c r="I307" s="432" t="str">
        <f t="shared" si="14"/>
        <v>2.3</v>
      </c>
      <c r="J307" s="432">
        <v>2026</v>
      </c>
      <c r="K307" s="264">
        <v>6</v>
      </c>
      <c r="L307" s="264">
        <v>25</v>
      </c>
      <c r="M307" s="453">
        <f t="shared" si="12"/>
        <v>150</v>
      </c>
      <c r="N307" s="285">
        <v>75</v>
      </c>
      <c r="O307" s="454">
        <f t="shared" si="13"/>
        <v>11250</v>
      </c>
      <c r="P307" s="74"/>
      <c r="Q307" s="74"/>
    </row>
    <row r="308" spans="1:17" ht="30" x14ac:dyDescent="0.25">
      <c r="A308" s="432" t="s">
        <v>1314</v>
      </c>
      <c r="B308" s="452" t="s">
        <v>1220</v>
      </c>
      <c r="C308" s="452" t="s">
        <v>1128</v>
      </c>
      <c r="D308" s="452" t="s">
        <v>1475</v>
      </c>
      <c r="E308" s="292" t="s">
        <v>1770</v>
      </c>
      <c r="F308" s="339" t="s">
        <v>1805</v>
      </c>
      <c r="G308" s="264" t="s">
        <v>1494</v>
      </c>
      <c r="H308" s="264" t="s">
        <v>1498</v>
      </c>
      <c r="I308" s="432" t="str">
        <f t="shared" si="14"/>
        <v>2.3</v>
      </c>
      <c r="J308" s="432">
        <v>2026</v>
      </c>
      <c r="K308" s="264">
        <v>3</v>
      </c>
      <c r="L308" s="264">
        <v>25</v>
      </c>
      <c r="M308" s="453">
        <f t="shared" si="12"/>
        <v>75</v>
      </c>
      <c r="N308" s="285">
        <v>65</v>
      </c>
      <c r="O308" s="454">
        <f t="shared" si="13"/>
        <v>4875</v>
      </c>
      <c r="P308" s="74"/>
      <c r="Q308" s="74"/>
    </row>
    <row r="309" spans="1:17" ht="30" x14ac:dyDescent="0.25">
      <c r="A309" s="432" t="s">
        <v>1314</v>
      </c>
      <c r="B309" s="452" t="s">
        <v>1220</v>
      </c>
      <c r="C309" s="452" t="s">
        <v>1128</v>
      </c>
      <c r="D309" s="452" t="s">
        <v>1475</v>
      </c>
      <c r="E309" s="292" t="s">
        <v>1770</v>
      </c>
      <c r="F309" s="339" t="s">
        <v>1806</v>
      </c>
      <c r="G309" s="264" t="s">
        <v>1494</v>
      </c>
      <c r="H309" s="264" t="s">
        <v>1498</v>
      </c>
      <c r="I309" s="432" t="str">
        <f t="shared" si="14"/>
        <v>2.3</v>
      </c>
      <c r="J309" s="432">
        <v>2026</v>
      </c>
      <c r="K309" s="264">
        <v>3</v>
      </c>
      <c r="L309" s="264">
        <v>25</v>
      </c>
      <c r="M309" s="453">
        <f t="shared" si="12"/>
        <v>75</v>
      </c>
      <c r="N309" s="285">
        <v>254</v>
      </c>
      <c r="O309" s="454">
        <f t="shared" si="13"/>
        <v>19050</v>
      </c>
      <c r="P309" s="74"/>
      <c r="Q309" s="74"/>
    </row>
    <row r="310" spans="1:17" ht="30" x14ac:dyDescent="0.25">
      <c r="A310" s="432" t="s">
        <v>1314</v>
      </c>
      <c r="B310" s="452" t="s">
        <v>1220</v>
      </c>
      <c r="C310" s="452" t="s">
        <v>1128</v>
      </c>
      <c r="D310" s="452" t="s">
        <v>1475</v>
      </c>
      <c r="E310" s="292" t="s">
        <v>1770</v>
      </c>
      <c r="F310" s="339" t="s">
        <v>1807</v>
      </c>
      <c r="G310" s="264" t="s">
        <v>1494</v>
      </c>
      <c r="H310" s="264" t="s">
        <v>1498</v>
      </c>
      <c r="I310" s="432" t="str">
        <f t="shared" si="14"/>
        <v>2.3</v>
      </c>
      <c r="J310" s="432">
        <v>2026</v>
      </c>
      <c r="K310" s="264">
        <v>3</v>
      </c>
      <c r="L310" s="264">
        <v>25</v>
      </c>
      <c r="M310" s="453">
        <f t="shared" si="12"/>
        <v>75</v>
      </c>
      <c r="N310" s="285">
        <v>72.03</v>
      </c>
      <c r="O310" s="454">
        <f t="shared" si="13"/>
        <v>5402.25</v>
      </c>
      <c r="P310" s="74"/>
      <c r="Q310" s="74"/>
    </row>
    <row r="311" spans="1:17" ht="45" x14ac:dyDescent="0.25">
      <c r="A311" s="432" t="s">
        <v>1314</v>
      </c>
      <c r="B311" s="452" t="s">
        <v>1220</v>
      </c>
      <c r="C311" s="452" t="s">
        <v>1128</v>
      </c>
      <c r="D311" s="452" t="s">
        <v>1475</v>
      </c>
      <c r="E311" s="452" t="s">
        <v>1808</v>
      </c>
      <c r="F311" s="1" t="s">
        <v>1809</v>
      </c>
      <c r="G311" s="264" t="s">
        <v>1494</v>
      </c>
      <c r="H311" s="264" t="s">
        <v>1529</v>
      </c>
      <c r="I311" s="432" t="str">
        <f t="shared" si="14"/>
        <v>2.2</v>
      </c>
      <c r="J311" s="432">
        <v>2026</v>
      </c>
      <c r="K311" s="264">
        <v>50</v>
      </c>
      <c r="L311" s="264">
        <v>1</v>
      </c>
      <c r="M311" s="453">
        <f t="shared" si="12"/>
        <v>50</v>
      </c>
      <c r="N311" s="285">
        <v>650</v>
      </c>
      <c r="O311" s="454">
        <f t="shared" si="13"/>
        <v>32500</v>
      </c>
      <c r="P311" s="74"/>
      <c r="Q311" s="74"/>
    </row>
    <row r="312" spans="1:17" ht="45" x14ac:dyDescent="0.25">
      <c r="A312" s="432" t="s">
        <v>1314</v>
      </c>
      <c r="B312" s="452" t="s">
        <v>1220</v>
      </c>
      <c r="C312" s="452" t="s">
        <v>1128</v>
      </c>
      <c r="D312" s="452" t="s">
        <v>1475</v>
      </c>
      <c r="E312" s="452" t="s">
        <v>1808</v>
      </c>
      <c r="F312" s="1" t="s">
        <v>1810</v>
      </c>
      <c r="G312" s="264" t="s">
        <v>1494</v>
      </c>
      <c r="H312" s="264" t="s">
        <v>1529</v>
      </c>
      <c r="I312" s="432" t="str">
        <f t="shared" si="14"/>
        <v>2.2</v>
      </c>
      <c r="J312" s="432">
        <v>2026</v>
      </c>
      <c r="K312" s="264">
        <v>51</v>
      </c>
      <c r="L312" s="264">
        <v>10</v>
      </c>
      <c r="M312" s="453">
        <f t="shared" si="12"/>
        <v>510</v>
      </c>
      <c r="N312" s="285">
        <v>80</v>
      </c>
      <c r="O312" s="454">
        <f t="shared" si="13"/>
        <v>40800</v>
      </c>
      <c r="P312" s="74"/>
      <c r="Q312" s="74"/>
    </row>
    <row r="313" spans="1:17" ht="30" x14ac:dyDescent="0.25">
      <c r="A313" s="432" t="s">
        <v>1314</v>
      </c>
      <c r="B313" s="452" t="s">
        <v>1220</v>
      </c>
      <c r="C313" s="452" t="s">
        <v>1128</v>
      </c>
      <c r="D313" s="452" t="s">
        <v>1475</v>
      </c>
      <c r="E313" s="452" t="s">
        <v>1808</v>
      </c>
      <c r="F313" s="1" t="s">
        <v>1811</v>
      </c>
      <c r="G313" s="264" t="s">
        <v>1494</v>
      </c>
      <c r="H313" s="264" t="s">
        <v>1529</v>
      </c>
      <c r="I313" s="432" t="str">
        <f t="shared" si="14"/>
        <v>2.2</v>
      </c>
      <c r="J313" s="432">
        <v>2026</v>
      </c>
      <c r="K313" s="264">
        <v>378</v>
      </c>
      <c r="L313" s="264">
        <v>10</v>
      </c>
      <c r="M313" s="453">
        <f t="shared" si="12"/>
        <v>3780</v>
      </c>
      <c r="N313" s="285">
        <v>6</v>
      </c>
      <c r="O313" s="454">
        <f t="shared" si="13"/>
        <v>22680</v>
      </c>
      <c r="P313" s="74"/>
      <c r="Q313" s="74"/>
    </row>
    <row r="314" spans="1:17" ht="30" x14ac:dyDescent="0.25">
      <c r="A314" s="432" t="s">
        <v>1314</v>
      </c>
      <c r="B314" s="452" t="s">
        <v>1220</v>
      </c>
      <c r="C314" s="452" t="s">
        <v>1128</v>
      </c>
      <c r="D314" s="452" t="s">
        <v>1475</v>
      </c>
      <c r="E314" s="452" t="s">
        <v>1808</v>
      </c>
      <c r="F314" s="1" t="s">
        <v>1812</v>
      </c>
      <c r="G314" s="264" t="s">
        <v>1494</v>
      </c>
      <c r="H314" s="264" t="s">
        <v>1529</v>
      </c>
      <c r="I314" s="432" t="str">
        <f t="shared" si="14"/>
        <v>2.2</v>
      </c>
      <c r="J314" s="432">
        <v>2026</v>
      </c>
      <c r="K314" s="264">
        <v>14</v>
      </c>
      <c r="L314" s="264">
        <v>10</v>
      </c>
      <c r="M314" s="453">
        <f t="shared" si="12"/>
        <v>140</v>
      </c>
      <c r="N314" s="285">
        <v>400</v>
      </c>
      <c r="O314" s="454">
        <f t="shared" si="13"/>
        <v>56000</v>
      </c>
      <c r="P314" s="74"/>
      <c r="Q314" s="74"/>
    </row>
    <row r="315" spans="1:17" ht="75" x14ac:dyDescent="0.25">
      <c r="A315" s="432" t="s">
        <v>1314</v>
      </c>
      <c r="B315" s="452" t="s">
        <v>1220</v>
      </c>
      <c r="C315" s="452" t="s">
        <v>1128</v>
      </c>
      <c r="D315" s="452" t="s">
        <v>1475</v>
      </c>
      <c r="E315" s="452" t="s">
        <v>1808</v>
      </c>
      <c r="F315" s="1" t="s">
        <v>1631</v>
      </c>
      <c r="G315" s="264" t="s">
        <v>1494</v>
      </c>
      <c r="H315" s="264" t="s">
        <v>1531</v>
      </c>
      <c r="I315" s="432" t="str">
        <f t="shared" si="14"/>
        <v>2.2</v>
      </c>
      <c r="J315" s="432">
        <v>2026</v>
      </c>
      <c r="K315" s="264">
        <v>810</v>
      </c>
      <c r="L315" s="264">
        <v>10</v>
      </c>
      <c r="M315" s="453">
        <f t="shared" si="12"/>
        <v>8100</v>
      </c>
      <c r="N315" s="285">
        <v>250</v>
      </c>
      <c r="O315" s="454">
        <f t="shared" si="13"/>
        <v>2025000</v>
      </c>
      <c r="P315" s="74"/>
      <c r="Q315" s="74"/>
    </row>
    <row r="316" spans="1:17" ht="30" x14ac:dyDescent="0.25">
      <c r="A316" s="432" t="s">
        <v>1314</v>
      </c>
      <c r="B316" s="452" t="s">
        <v>1220</v>
      </c>
      <c r="C316" s="452" t="s">
        <v>1128</v>
      </c>
      <c r="D316" s="452" t="s">
        <v>1475</v>
      </c>
      <c r="E316" s="452" t="s">
        <v>1808</v>
      </c>
      <c r="F316" s="1" t="s">
        <v>1813</v>
      </c>
      <c r="G316" s="264" t="s">
        <v>1494</v>
      </c>
      <c r="H316" s="264" t="s">
        <v>1793</v>
      </c>
      <c r="I316" s="432" t="str">
        <f t="shared" si="14"/>
        <v>2.3</v>
      </c>
      <c r="J316" s="432">
        <v>2026</v>
      </c>
      <c r="K316" s="264">
        <v>60</v>
      </c>
      <c r="L316" s="264">
        <v>10</v>
      </c>
      <c r="M316" s="453">
        <f t="shared" si="12"/>
        <v>600</v>
      </c>
      <c r="N316" s="285">
        <v>290</v>
      </c>
      <c r="O316" s="454">
        <f t="shared" si="13"/>
        <v>174000</v>
      </c>
      <c r="P316" s="74"/>
      <c r="Q316" s="74"/>
    </row>
    <row r="317" spans="1:17" ht="60" x14ac:dyDescent="0.25">
      <c r="A317" s="432" t="s">
        <v>1314</v>
      </c>
      <c r="B317" s="452" t="s">
        <v>1220</v>
      </c>
      <c r="C317" s="452" t="s">
        <v>1128</v>
      </c>
      <c r="D317" s="452" t="s">
        <v>1475</v>
      </c>
      <c r="E317" s="452" t="s">
        <v>1808</v>
      </c>
      <c r="F317" s="1" t="s">
        <v>1814</v>
      </c>
      <c r="G317" s="264" t="s">
        <v>1494</v>
      </c>
      <c r="H317" s="264" t="s">
        <v>1498</v>
      </c>
      <c r="I317" s="432" t="str">
        <f t="shared" si="14"/>
        <v>2.3</v>
      </c>
      <c r="J317" s="432">
        <v>2026</v>
      </c>
      <c r="K317" s="264">
        <v>3</v>
      </c>
      <c r="L317" s="264">
        <v>10</v>
      </c>
      <c r="M317" s="453">
        <f t="shared" si="12"/>
        <v>30</v>
      </c>
      <c r="N317" s="285">
        <v>89</v>
      </c>
      <c r="O317" s="454">
        <f t="shared" si="13"/>
        <v>2670</v>
      </c>
      <c r="P317" s="74"/>
      <c r="Q317" s="74"/>
    </row>
    <row r="318" spans="1:17" ht="30" x14ac:dyDescent="0.25">
      <c r="A318" s="432" t="s">
        <v>1314</v>
      </c>
      <c r="B318" s="452" t="s">
        <v>1220</v>
      </c>
      <c r="C318" s="452" t="s">
        <v>1128</v>
      </c>
      <c r="D318" s="452" t="s">
        <v>1475</v>
      </c>
      <c r="E318" s="452" t="s">
        <v>1808</v>
      </c>
      <c r="F318" s="1" t="s">
        <v>1815</v>
      </c>
      <c r="G318" s="264" t="s">
        <v>1494</v>
      </c>
      <c r="H318" s="264" t="s">
        <v>1498</v>
      </c>
      <c r="I318" s="432" t="str">
        <f t="shared" si="14"/>
        <v>2.3</v>
      </c>
      <c r="J318" s="432">
        <v>2026</v>
      </c>
      <c r="K318" s="264">
        <v>120</v>
      </c>
      <c r="L318" s="264">
        <v>10</v>
      </c>
      <c r="M318" s="453">
        <f t="shared" si="12"/>
        <v>1200</v>
      </c>
      <c r="N318" s="285">
        <v>8</v>
      </c>
      <c r="O318" s="454">
        <f t="shared" si="13"/>
        <v>9600</v>
      </c>
      <c r="P318" s="74"/>
      <c r="Q318" s="74"/>
    </row>
    <row r="319" spans="1:17" x14ac:dyDescent="0.25">
      <c r="A319" s="432" t="s">
        <v>1314</v>
      </c>
      <c r="B319" s="452" t="s">
        <v>1220</v>
      </c>
      <c r="C319" s="452" t="s">
        <v>1128</v>
      </c>
      <c r="D319" s="452" t="s">
        <v>1475</v>
      </c>
      <c r="E319" s="452" t="s">
        <v>1808</v>
      </c>
      <c r="F319" s="1" t="s">
        <v>1816</v>
      </c>
      <c r="G319" s="264" t="s">
        <v>1494</v>
      </c>
      <c r="H319" s="264" t="s">
        <v>1498</v>
      </c>
      <c r="I319" s="432" t="str">
        <f t="shared" si="14"/>
        <v>2.3</v>
      </c>
      <c r="J319" s="432">
        <v>2026</v>
      </c>
      <c r="K319" s="264">
        <v>150</v>
      </c>
      <c r="L319" s="264">
        <v>10</v>
      </c>
      <c r="M319" s="453">
        <f t="shared" si="12"/>
        <v>1500</v>
      </c>
      <c r="N319" s="285">
        <v>8</v>
      </c>
      <c r="O319" s="454">
        <f t="shared" si="13"/>
        <v>12000</v>
      </c>
      <c r="P319" s="74"/>
      <c r="Q319" s="74"/>
    </row>
    <row r="320" spans="1:17" x14ac:dyDescent="0.25">
      <c r="A320" s="432" t="s">
        <v>1314</v>
      </c>
      <c r="B320" s="452" t="s">
        <v>1220</v>
      </c>
      <c r="C320" s="452" t="s">
        <v>1128</v>
      </c>
      <c r="D320" s="452" t="s">
        <v>1475</v>
      </c>
      <c r="E320" s="452" t="s">
        <v>1808</v>
      </c>
      <c r="F320" s="1" t="s">
        <v>1817</v>
      </c>
      <c r="G320" s="264" t="s">
        <v>1494</v>
      </c>
      <c r="H320" s="264" t="s">
        <v>1498</v>
      </c>
      <c r="I320" s="432" t="str">
        <f t="shared" si="14"/>
        <v>2.3</v>
      </c>
      <c r="J320" s="432">
        <v>2026</v>
      </c>
      <c r="K320" s="264">
        <v>150</v>
      </c>
      <c r="L320" s="264">
        <v>10</v>
      </c>
      <c r="M320" s="453">
        <f t="shared" si="12"/>
        <v>1500</v>
      </c>
      <c r="N320" s="285">
        <v>9</v>
      </c>
      <c r="O320" s="454">
        <f t="shared" si="13"/>
        <v>13500</v>
      </c>
      <c r="P320" s="74"/>
      <c r="Q320" s="74"/>
    </row>
    <row r="321" spans="1:17" x14ac:dyDescent="0.25">
      <c r="A321" s="432" t="s">
        <v>1314</v>
      </c>
      <c r="B321" s="452" t="s">
        <v>1220</v>
      </c>
      <c r="C321" s="452" t="s">
        <v>1128</v>
      </c>
      <c r="D321" s="452" t="s">
        <v>1475</v>
      </c>
      <c r="E321" s="452" t="s">
        <v>1808</v>
      </c>
      <c r="F321" s="1" t="s">
        <v>1497</v>
      </c>
      <c r="G321" s="264" t="s">
        <v>1494</v>
      </c>
      <c r="H321" s="264" t="s">
        <v>1567</v>
      </c>
      <c r="I321" s="432" t="str">
        <f t="shared" si="14"/>
        <v>2.3</v>
      </c>
      <c r="J321" s="432">
        <v>2026</v>
      </c>
      <c r="K321" s="264">
        <v>9</v>
      </c>
      <c r="L321" s="264">
        <v>10</v>
      </c>
      <c r="M321" s="453">
        <f t="shared" si="12"/>
        <v>90</v>
      </c>
      <c r="N321" s="285">
        <v>351</v>
      </c>
      <c r="O321" s="454">
        <f t="shared" si="13"/>
        <v>31590</v>
      </c>
      <c r="P321" s="74"/>
      <c r="Q321" s="74"/>
    </row>
    <row r="322" spans="1:17" x14ac:dyDescent="0.25">
      <c r="A322" s="432" t="s">
        <v>1314</v>
      </c>
      <c r="B322" s="452" t="s">
        <v>1220</v>
      </c>
      <c r="C322" s="452" t="s">
        <v>1128</v>
      </c>
      <c r="D322" s="452" t="s">
        <v>1475</v>
      </c>
      <c r="E322" s="452" t="s">
        <v>1808</v>
      </c>
      <c r="F322" s="1" t="s">
        <v>1818</v>
      </c>
      <c r="G322" s="264" t="s">
        <v>1494</v>
      </c>
      <c r="H322" s="264" t="s">
        <v>1498</v>
      </c>
      <c r="I322" s="432" t="str">
        <f t="shared" si="14"/>
        <v>2.3</v>
      </c>
      <c r="J322" s="432">
        <v>2026</v>
      </c>
      <c r="K322" s="264">
        <v>15</v>
      </c>
      <c r="L322" s="264">
        <v>10</v>
      </c>
      <c r="M322" s="453">
        <f t="shared" si="12"/>
        <v>150</v>
      </c>
      <c r="N322" s="285">
        <v>65</v>
      </c>
      <c r="O322" s="454">
        <f t="shared" si="13"/>
        <v>9750</v>
      </c>
      <c r="P322" s="74"/>
      <c r="Q322" s="74"/>
    </row>
    <row r="323" spans="1:17" ht="30" x14ac:dyDescent="0.25">
      <c r="A323" s="432" t="s">
        <v>1314</v>
      </c>
      <c r="B323" s="452" t="s">
        <v>1220</v>
      </c>
      <c r="C323" s="452" t="s">
        <v>1128</v>
      </c>
      <c r="D323" s="452" t="s">
        <v>1475</v>
      </c>
      <c r="E323" s="452" t="s">
        <v>1808</v>
      </c>
      <c r="F323" s="1" t="s">
        <v>1819</v>
      </c>
      <c r="G323" s="264" t="s">
        <v>1494</v>
      </c>
      <c r="H323" s="264" t="s">
        <v>1498</v>
      </c>
      <c r="I323" s="432" t="str">
        <f t="shared" si="14"/>
        <v>2.3</v>
      </c>
      <c r="J323" s="432">
        <v>2026</v>
      </c>
      <c r="K323" s="264">
        <v>90</v>
      </c>
      <c r="L323" s="264">
        <v>10</v>
      </c>
      <c r="M323" s="453">
        <f t="shared" si="12"/>
        <v>900</v>
      </c>
      <c r="N323" s="285">
        <v>70</v>
      </c>
      <c r="O323" s="454">
        <f t="shared" si="13"/>
        <v>63000</v>
      </c>
      <c r="P323" s="74"/>
      <c r="Q323" s="74"/>
    </row>
    <row r="324" spans="1:17" x14ac:dyDescent="0.25">
      <c r="A324" s="432" t="s">
        <v>1314</v>
      </c>
      <c r="B324" s="452" t="s">
        <v>1220</v>
      </c>
      <c r="C324" s="452" t="s">
        <v>1128</v>
      </c>
      <c r="D324" s="452" t="s">
        <v>1475</v>
      </c>
      <c r="E324" s="452" t="s">
        <v>1808</v>
      </c>
      <c r="F324" s="1" t="s">
        <v>1820</v>
      </c>
      <c r="G324" s="264" t="s">
        <v>1494</v>
      </c>
      <c r="H324" s="264" t="s">
        <v>1567</v>
      </c>
      <c r="I324" s="432" t="str">
        <f t="shared" si="14"/>
        <v>2.3</v>
      </c>
      <c r="J324" s="432">
        <v>2026</v>
      </c>
      <c r="K324" s="264">
        <v>6</v>
      </c>
      <c r="L324" s="264">
        <v>10</v>
      </c>
      <c r="M324" s="453">
        <f t="shared" si="12"/>
        <v>60</v>
      </c>
      <c r="N324" s="285">
        <v>85</v>
      </c>
      <c r="O324" s="454">
        <f t="shared" si="13"/>
        <v>5100</v>
      </c>
      <c r="P324" s="74"/>
      <c r="Q324" s="74"/>
    </row>
    <row r="325" spans="1:17" ht="30" x14ac:dyDescent="0.25">
      <c r="A325" s="432" t="s">
        <v>1314</v>
      </c>
      <c r="B325" s="452" t="s">
        <v>1220</v>
      </c>
      <c r="C325" s="452" t="s">
        <v>1128</v>
      </c>
      <c r="D325" s="452" t="s">
        <v>1475</v>
      </c>
      <c r="E325" s="452" t="s">
        <v>1808</v>
      </c>
      <c r="F325" s="1" t="s">
        <v>1821</v>
      </c>
      <c r="G325" s="264" t="s">
        <v>1494</v>
      </c>
      <c r="H325" s="264" t="s">
        <v>1567</v>
      </c>
      <c r="I325" s="432" t="str">
        <f t="shared" si="14"/>
        <v>2.3</v>
      </c>
      <c r="J325" s="432">
        <v>2026</v>
      </c>
      <c r="K325" s="264">
        <v>3</v>
      </c>
      <c r="L325" s="264">
        <v>10</v>
      </c>
      <c r="M325" s="453">
        <f t="shared" si="12"/>
        <v>30</v>
      </c>
      <c r="N325" s="285">
        <v>749</v>
      </c>
      <c r="O325" s="454">
        <f t="shared" si="13"/>
        <v>22470</v>
      </c>
      <c r="P325" s="74"/>
      <c r="Q325" s="74"/>
    </row>
    <row r="326" spans="1:17" x14ac:dyDescent="0.25">
      <c r="A326" s="432" t="s">
        <v>1314</v>
      </c>
      <c r="B326" s="452" t="s">
        <v>1220</v>
      </c>
      <c r="C326" s="452" t="s">
        <v>1128</v>
      </c>
      <c r="D326" s="452" t="s">
        <v>1475</v>
      </c>
      <c r="E326" s="452" t="s">
        <v>1808</v>
      </c>
      <c r="F326" s="1" t="s">
        <v>1822</v>
      </c>
      <c r="G326" s="264" t="s">
        <v>1494</v>
      </c>
      <c r="H326" s="264" t="s">
        <v>1498</v>
      </c>
      <c r="I326" s="432" t="str">
        <f t="shared" si="14"/>
        <v>2.3</v>
      </c>
      <c r="J326" s="432">
        <v>2026</v>
      </c>
      <c r="K326" s="264">
        <v>45</v>
      </c>
      <c r="L326" s="264">
        <v>10</v>
      </c>
      <c r="M326" s="453">
        <f t="shared" si="12"/>
        <v>450</v>
      </c>
      <c r="N326" s="285">
        <v>25</v>
      </c>
      <c r="O326" s="454">
        <f t="shared" si="13"/>
        <v>11250</v>
      </c>
      <c r="P326" s="74"/>
      <c r="Q326" s="74"/>
    </row>
    <row r="327" spans="1:17" x14ac:dyDescent="0.25">
      <c r="A327" s="432" t="s">
        <v>1314</v>
      </c>
      <c r="B327" s="452" t="s">
        <v>1220</v>
      </c>
      <c r="C327" s="452" t="s">
        <v>1128</v>
      </c>
      <c r="D327" s="452" t="s">
        <v>1475</v>
      </c>
      <c r="E327" s="452" t="s">
        <v>1808</v>
      </c>
      <c r="F327" s="1" t="s">
        <v>1823</v>
      </c>
      <c r="G327" s="264" t="s">
        <v>1494</v>
      </c>
      <c r="H327" s="264" t="s">
        <v>1498</v>
      </c>
      <c r="I327" s="432" t="str">
        <f t="shared" si="14"/>
        <v>2.3</v>
      </c>
      <c r="J327" s="432">
        <v>2026</v>
      </c>
      <c r="K327" s="264">
        <v>18</v>
      </c>
      <c r="L327" s="264">
        <v>10</v>
      </c>
      <c r="M327" s="453">
        <f t="shared" si="12"/>
        <v>180</v>
      </c>
      <c r="N327" s="285">
        <v>75</v>
      </c>
      <c r="O327" s="454">
        <f t="shared" si="13"/>
        <v>13500</v>
      </c>
      <c r="P327" s="74"/>
      <c r="Q327" s="74"/>
    </row>
    <row r="328" spans="1:17" x14ac:dyDescent="0.25">
      <c r="A328" s="432" t="s">
        <v>1314</v>
      </c>
      <c r="B328" s="452" t="s">
        <v>1220</v>
      </c>
      <c r="C328" s="452" t="s">
        <v>1128</v>
      </c>
      <c r="D328" s="452" t="s">
        <v>1475</v>
      </c>
      <c r="E328" s="452" t="s">
        <v>1808</v>
      </c>
      <c r="F328" s="1" t="s">
        <v>1824</v>
      </c>
      <c r="G328" s="264" t="s">
        <v>1494</v>
      </c>
      <c r="H328" s="264" t="s">
        <v>1498</v>
      </c>
      <c r="I328" s="432" t="str">
        <f t="shared" si="14"/>
        <v>2.3</v>
      </c>
      <c r="J328" s="432">
        <v>2026</v>
      </c>
      <c r="K328" s="264">
        <v>9</v>
      </c>
      <c r="L328" s="264">
        <v>10</v>
      </c>
      <c r="M328" s="453">
        <f t="shared" si="12"/>
        <v>90</v>
      </c>
      <c r="N328" s="285">
        <v>65</v>
      </c>
      <c r="O328" s="454">
        <f t="shared" si="13"/>
        <v>5850</v>
      </c>
      <c r="P328" s="74"/>
      <c r="Q328" s="74"/>
    </row>
    <row r="329" spans="1:17" ht="30" x14ac:dyDescent="0.25">
      <c r="A329" s="432" t="s">
        <v>1314</v>
      </c>
      <c r="B329" s="452" t="s">
        <v>1220</v>
      </c>
      <c r="C329" s="452" t="s">
        <v>1128</v>
      </c>
      <c r="D329" s="452" t="s">
        <v>1475</v>
      </c>
      <c r="E329" s="452" t="s">
        <v>1808</v>
      </c>
      <c r="F329" s="1" t="s">
        <v>1825</v>
      </c>
      <c r="G329" s="264" t="s">
        <v>1494</v>
      </c>
      <c r="H329" s="264" t="s">
        <v>1498</v>
      </c>
      <c r="I329" s="432" t="str">
        <f t="shared" si="14"/>
        <v>2.3</v>
      </c>
      <c r="J329" s="432">
        <v>2026</v>
      </c>
      <c r="K329" s="264">
        <v>9</v>
      </c>
      <c r="L329" s="264">
        <v>10</v>
      </c>
      <c r="M329" s="453">
        <f t="shared" si="12"/>
        <v>90</v>
      </c>
      <c r="N329" s="285">
        <v>254</v>
      </c>
      <c r="O329" s="454">
        <f t="shared" si="13"/>
        <v>22860</v>
      </c>
      <c r="P329" s="74"/>
      <c r="Q329" s="74"/>
    </row>
    <row r="330" spans="1:17" x14ac:dyDescent="0.25">
      <c r="A330" s="432" t="s">
        <v>1314</v>
      </c>
      <c r="B330" s="452" t="s">
        <v>1220</v>
      </c>
      <c r="C330" s="452" t="s">
        <v>1128</v>
      </c>
      <c r="D330" s="452" t="s">
        <v>1475</v>
      </c>
      <c r="E330" s="452" t="s">
        <v>1808</v>
      </c>
      <c r="F330" s="1" t="s">
        <v>1826</v>
      </c>
      <c r="G330" s="264" t="s">
        <v>1494</v>
      </c>
      <c r="H330" s="264" t="s">
        <v>1498</v>
      </c>
      <c r="I330" s="432" t="str">
        <f t="shared" si="14"/>
        <v>2.3</v>
      </c>
      <c r="J330" s="432">
        <v>2026</v>
      </c>
      <c r="K330" s="264">
        <v>9</v>
      </c>
      <c r="L330" s="264">
        <v>10</v>
      </c>
      <c r="M330" s="453">
        <f t="shared" si="12"/>
        <v>90</v>
      </c>
      <c r="N330" s="285">
        <v>72.03</v>
      </c>
      <c r="O330" s="454">
        <f t="shared" si="13"/>
        <v>6482.7</v>
      </c>
      <c r="P330" s="74"/>
      <c r="Q330" s="74"/>
    </row>
    <row r="331" spans="1:17" x14ac:dyDescent="0.25">
      <c r="A331" s="435" t="s">
        <v>1314</v>
      </c>
      <c r="B331" s="436" t="s">
        <v>1220</v>
      </c>
      <c r="C331" s="436" t="s">
        <v>1474</v>
      </c>
      <c r="D331" s="436" t="s">
        <v>1475</v>
      </c>
      <c r="E331" s="436" t="s">
        <v>1476</v>
      </c>
      <c r="F331" s="456" t="s">
        <v>1477</v>
      </c>
      <c r="G331" s="268" t="s">
        <v>1478</v>
      </c>
      <c r="H331" s="268" t="s">
        <v>1479</v>
      </c>
      <c r="I331" s="435" t="str">
        <f t="shared" si="14"/>
        <v>2.1</v>
      </c>
      <c r="J331" s="435">
        <v>2027</v>
      </c>
      <c r="K331" s="268">
        <v>2</v>
      </c>
      <c r="L331" s="268">
        <v>12</v>
      </c>
      <c r="M331" s="457">
        <f t="shared" si="12"/>
        <v>24</v>
      </c>
      <c r="N331" s="458">
        <v>37243.5</v>
      </c>
      <c r="O331" s="459">
        <f t="shared" si="13"/>
        <v>893844</v>
      </c>
      <c r="P331" s="409"/>
      <c r="Q331" s="409"/>
    </row>
    <row r="332" spans="1:17" x14ac:dyDescent="0.25">
      <c r="A332" s="435" t="s">
        <v>1314</v>
      </c>
      <c r="B332" s="436" t="s">
        <v>1220</v>
      </c>
      <c r="C332" s="436" t="s">
        <v>1474</v>
      </c>
      <c r="D332" s="436" t="s">
        <v>1475</v>
      </c>
      <c r="E332" s="436" t="s">
        <v>1476</v>
      </c>
      <c r="F332" s="456" t="s">
        <v>1480</v>
      </c>
      <c r="G332" s="268" t="s">
        <v>1478</v>
      </c>
      <c r="H332" s="268" t="s">
        <v>1479</v>
      </c>
      <c r="I332" s="435" t="str">
        <f t="shared" si="14"/>
        <v>2.1</v>
      </c>
      <c r="J332" s="435">
        <v>2027</v>
      </c>
      <c r="K332" s="268">
        <v>1</v>
      </c>
      <c r="L332" s="268">
        <v>12</v>
      </c>
      <c r="M332" s="457">
        <f t="shared" si="12"/>
        <v>12</v>
      </c>
      <c r="N332" s="460">
        <v>154294.5</v>
      </c>
      <c r="O332" s="459">
        <f t="shared" si="13"/>
        <v>1851534</v>
      </c>
      <c r="P332" s="409"/>
      <c r="Q332" s="409"/>
    </row>
    <row r="333" spans="1:17" x14ac:dyDescent="0.25">
      <c r="A333" s="435" t="s">
        <v>1314</v>
      </c>
      <c r="B333" s="436" t="s">
        <v>1220</v>
      </c>
      <c r="C333" s="436" t="s">
        <v>1474</v>
      </c>
      <c r="D333" s="436" t="s">
        <v>1475</v>
      </c>
      <c r="E333" s="436" t="s">
        <v>1476</v>
      </c>
      <c r="F333" s="456" t="s">
        <v>1481</v>
      </c>
      <c r="G333" s="268" t="s">
        <v>1478</v>
      </c>
      <c r="H333" s="268" t="s">
        <v>1479</v>
      </c>
      <c r="I333" s="435" t="str">
        <f t="shared" si="14"/>
        <v>2.1</v>
      </c>
      <c r="J333" s="435">
        <v>2027</v>
      </c>
      <c r="K333" s="268">
        <v>3</v>
      </c>
      <c r="L333" s="268">
        <v>12</v>
      </c>
      <c r="M333" s="457">
        <f t="shared" ref="M333:M398" si="15">K333*L333</f>
        <v>36</v>
      </c>
      <c r="N333" s="460">
        <v>79807.5</v>
      </c>
      <c r="O333" s="459">
        <f t="shared" ref="O333:O398" si="16">+M333*N333</f>
        <v>2873070</v>
      </c>
      <c r="P333" s="409"/>
      <c r="Q333" s="409"/>
    </row>
    <row r="334" spans="1:17" x14ac:dyDescent="0.25">
      <c r="A334" s="435" t="s">
        <v>1314</v>
      </c>
      <c r="B334" s="436" t="s">
        <v>1220</v>
      </c>
      <c r="C334" s="436" t="s">
        <v>1474</v>
      </c>
      <c r="D334" s="436" t="s">
        <v>1475</v>
      </c>
      <c r="E334" s="436" t="s">
        <v>1476</v>
      </c>
      <c r="F334" s="456" t="s">
        <v>1481</v>
      </c>
      <c r="G334" s="268" t="s">
        <v>1478</v>
      </c>
      <c r="H334" s="268" t="s">
        <v>1479</v>
      </c>
      <c r="I334" s="435" t="str">
        <f t="shared" si="14"/>
        <v>2.1</v>
      </c>
      <c r="J334" s="435">
        <v>2027</v>
      </c>
      <c r="K334" s="268">
        <v>1</v>
      </c>
      <c r="L334" s="268">
        <v>12</v>
      </c>
      <c r="M334" s="457">
        <f t="shared" si="15"/>
        <v>12</v>
      </c>
      <c r="N334" s="460">
        <v>95769</v>
      </c>
      <c r="O334" s="459">
        <f t="shared" si="16"/>
        <v>1149228</v>
      </c>
      <c r="P334" s="409"/>
      <c r="Q334" s="409"/>
    </row>
    <row r="335" spans="1:17" x14ac:dyDescent="0.25">
      <c r="A335" s="435" t="s">
        <v>1314</v>
      </c>
      <c r="B335" s="436" t="s">
        <v>1220</v>
      </c>
      <c r="C335" s="436" t="s">
        <v>1474</v>
      </c>
      <c r="D335" s="436" t="s">
        <v>1475</v>
      </c>
      <c r="E335" s="436" t="s">
        <v>1476</v>
      </c>
      <c r="F335" s="456" t="s">
        <v>1482</v>
      </c>
      <c r="G335" s="268" t="s">
        <v>1478</v>
      </c>
      <c r="H335" s="268" t="s">
        <v>1479</v>
      </c>
      <c r="I335" s="435" t="str">
        <f t="shared" ref="I335:I396" si="17">IF($H335="","Sin CCP",LEFT($H335,3))</f>
        <v>2.1</v>
      </c>
      <c r="J335" s="435">
        <v>2027</v>
      </c>
      <c r="K335" s="268">
        <v>36</v>
      </c>
      <c r="L335" s="268">
        <v>12</v>
      </c>
      <c r="M335" s="457">
        <f t="shared" si="15"/>
        <v>432</v>
      </c>
      <c r="N335" s="460">
        <v>46288.35</v>
      </c>
      <c r="O335" s="459">
        <f t="shared" si="16"/>
        <v>19996567.199999999</v>
      </c>
      <c r="P335" s="409"/>
      <c r="Q335" s="409"/>
    </row>
    <row r="336" spans="1:17" x14ac:dyDescent="0.25">
      <c r="A336" s="435" t="s">
        <v>1314</v>
      </c>
      <c r="B336" s="436" t="s">
        <v>1220</v>
      </c>
      <c r="C336" s="436" t="s">
        <v>1474</v>
      </c>
      <c r="D336" s="436" t="s">
        <v>1475</v>
      </c>
      <c r="E336" s="436" t="s">
        <v>1476</v>
      </c>
      <c r="F336" s="456" t="s">
        <v>1483</v>
      </c>
      <c r="G336" s="268" t="s">
        <v>1478</v>
      </c>
      <c r="H336" s="268" t="s">
        <v>1479</v>
      </c>
      <c r="I336" s="435" t="str">
        <f t="shared" si="17"/>
        <v>2.1</v>
      </c>
      <c r="J336" s="435">
        <v>2027</v>
      </c>
      <c r="K336" s="268">
        <v>36</v>
      </c>
      <c r="L336" s="268">
        <v>12</v>
      </c>
      <c r="M336" s="457">
        <v>504</v>
      </c>
      <c r="N336" s="460">
        <v>46288.35</v>
      </c>
      <c r="O336" s="459">
        <v>23329328.399999999</v>
      </c>
      <c r="P336" s="455" t="s">
        <v>1484</v>
      </c>
      <c r="Q336" s="409"/>
    </row>
    <row r="337" spans="1:17" x14ac:dyDescent="0.25">
      <c r="A337" s="435" t="s">
        <v>1314</v>
      </c>
      <c r="B337" s="436" t="s">
        <v>1220</v>
      </c>
      <c r="C337" s="436" t="s">
        <v>1474</v>
      </c>
      <c r="D337" s="436" t="s">
        <v>1475</v>
      </c>
      <c r="E337" s="436" t="s">
        <v>1476</v>
      </c>
      <c r="F337" s="456" t="s">
        <v>1485</v>
      </c>
      <c r="G337" s="268" t="s">
        <v>1478</v>
      </c>
      <c r="H337" s="268" t="s">
        <v>1486</v>
      </c>
      <c r="I337" s="435" t="str">
        <f t="shared" si="17"/>
        <v>2.1</v>
      </c>
      <c r="J337" s="435">
        <v>2027</v>
      </c>
      <c r="K337" s="268">
        <v>1</v>
      </c>
      <c r="L337" s="268">
        <v>1</v>
      </c>
      <c r="M337" s="457">
        <f>K337*L337</f>
        <v>1</v>
      </c>
      <c r="N337" s="460">
        <f>+SUMPRODUCT(N331:N336,K331:K336)</f>
        <v>3896734.1999999993</v>
      </c>
      <c r="O337" s="459">
        <f>+M337*N337</f>
        <v>3896734.1999999993</v>
      </c>
      <c r="P337" s="455" t="e">
        <f>+VLOOKUP(F337,'Conf.'!$AE:$AM,9,0)</f>
        <v>#N/A</v>
      </c>
      <c r="Q337" s="409"/>
    </row>
    <row r="338" spans="1:17" x14ac:dyDescent="0.25">
      <c r="A338" s="435" t="s">
        <v>1314</v>
      </c>
      <c r="B338" s="436" t="s">
        <v>1220</v>
      </c>
      <c r="C338" s="436" t="s">
        <v>1474</v>
      </c>
      <c r="D338" s="436" t="s">
        <v>1475</v>
      </c>
      <c r="E338" s="436" t="s">
        <v>1476</v>
      </c>
      <c r="F338" s="456" t="s">
        <v>1487</v>
      </c>
      <c r="G338" s="268" t="s">
        <v>1478</v>
      </c>
      <c r="H338" s="268" t="s">
        <v>1488</v>
      </c>
      <c r="I338" s="435" t="str">
        <f t="shared" si="17"/>
        <v>2.1</v>
      </c>
      <c r="J338" s="435">
        <v>2027</v>
      </c>
      <c r="K338" s="268">
        <v>1</v>
      </c>
      <c r="L338" s="268">
        <v>12</v>
      </c>
      <c r="M338" s="457">
        <f>K338*L338</f>
        <v>12</v>
      </c>
      <c r="N338" s="460">
        <f>+SUMPRODUCT(N331:N336,K331:K336)*0.0709</f>
        <v>276278.45477999997</v>
      </c>
      <c r="O338" s="459">
        <f>+M338*N338</f>
        <v>3315341.4573599994</v>
      </c>
      <c r="P338" s="455" t="e">
        <f>+VLOOKUP(F338,'Conf.'!$AE:$AM,9,0)</f>
        <v>#N/A</v>
      </c>
      <c r="Q338" s="409"/>
    </row>
    <row r="339" spans="1:17" x14ac:dyDescent="0.25">
      <c r="A339" s="435" t="s">
        <v>1314</v>
      </c>
      <c r="B339" s="436" t="s">
        <v>1220</v>
      </c>
      <c r="C339" s="436" t="s">
        <v>1474</v>
      </c>
      <c r="D339" s="436" t="s">
        <v>1475</v>
      </c>
      <c r="E339" s="436" t="s">
        <v>1476</v>
      </c>
      <c r="F339" s="456" t="s">
        <v>1489</v>
      </c>
      <c r="G339" s="268" t="s">
        <v>1478</v>
      </c>
      <c r="H339" s="268" t="s">
        <v>1490</v>
      </c>
      <c r="I339" s="435" t="str">
        <f t="shared" si="17"/>
        <v>2.1</v>
      </c>
      <c r="J339" s="435">
        <v>2027</v>
      </c>
      <c r="K339" s="268">
        <v>1</v>
      </c>
      <c r="L339" s="268">
        <v>12</v>
      </c>
      <c r="M339" s="457">
        <f>K339*L339</f>
        <v>12</v>
      </c>
      <c r="N339" s="460">
        <f>+SUMPRODUCT(N331:N336,K331:K336)*0.071</f>
        <v>276668.12819999992</v>
      </c>
      <c r="O339" s="459">
        <f>+M339*N339</f>
        <v>3320017.538399999</v>
      </c>
      <c r="P339" s="455" t="e">
        <f>+VLOOKUP(F339,'Conf.'!$AE:$AM,9,0)</f>
        <v>#N/A</v>
      </c>
      <c r="Q339" s="409"/>
    </row>
    <row r="340" spans="1:17" x14ac:dyDescent="0.25">
      <c r="A340" s="435" t="s">
        <v>1314</v>
      </c>
      <c r="B340" s="436" t="s">
        <v>1220</v>
      </c>
      <c r="C340" s="436" t="s">
        <v>1474</v>
      </c>
      <c r="D340" s="436" t="s">
        <v>1475</v>
      </c>
      <c r="E340" s="436" t="s">
        <v>1476</v>
      </c>
      <c r="F340" s="456" t="s">
        <v>1491</v>
      </c>
      <c r="G340" s="268" t="s">
        <v>1478</v>
      </c>
      <c r="H340" s="268" t="s">
        <v>1492</v>
      </c>
      <c r="I340" s="435" t="str">
        <f t="shared" si="17"/>
        <v>2.1</v>
      </c>
      <c r="J340" s="435">
        <v>2027</v>
      </c>
      <c r="K340" s="268">
        <v>1</v>
      </c>
      <c r="L340" s="268">
        <v>12</v>
      </c>
      <c r="M340" s="457">
        <f>K340*L340</f>
        <v>12</v>
      </c>
      <c r="N340" s="460">
        <f>+SUMPRODUCT(N331:N336,K331:K336)*0.012</f>
        <v>46760.810399999995</v>
      </c>
      <c r="O340" s="459">
        <f>+M340*N340</f>
        <v>561129.72479999997</v>
      </c>
      <c r="P340" s="409" t="e">
        <f>+VLOOKUP(F340,'Conf.'!$AE:$AM,9,0)</f>
        <v>#N/A</v>
      </c>
      <c r="Q340" s="409"/>
    </row>
    <row r="341" spans="1:17" x14ac:dyDescent="0.25">
      <c r="A341" s="435" t="s">
        <v>1314</v>
      </c>
      <c r="B341" s="436" t="s">
        <v>1220</v>
      </c>
      <c r="C341" s="436" t="s">
        <v>1474</v>
      </c>
      <c r="D341" s="436" t="s">
        <v>1475</v>
      </c>
      <c r="E341" s="436" t="s">
        <v>1476</v>
      </c>
      <c r="F341" s="456" t="s">
        <v>1497</v>
      </c>
      <c r="G341" s="268" t="s">
        <v>1494</v>
      </c>
      <c r="H341" s="268" t="s">
        <v>1498</v>
      </c>
      <c r="I341" s="435" t="str">
        <f t="shared" si="17"/>
        <v>2.3</v>
      </c>
      <c r="J341" s="435">
        <v>2027</v>
      </c>
      <c r="K341" s="268">
        <v>5</v>
      </c>
      <c r="L341" s="268">
        <v>4</v>
      </c>
      <c r="M341" s="457">
        <f t="shared" si="15"/>
        <v>20</v>
      </c>
      <c r="N341" s="460">
        <v>373.5</v>
      </c>
      <c r="O341" s="459">
        <f t="shared" si="16"/>
        <v>7470</v>
      </c>
      <c r="P341" s="409"/>
      <c r="Q341" s="409"/>
    </row>
    <row r="342" spans="1:17" x14ac:dyDescent="0.25">
      <c r="A342" s="435" t="s">
        <v>1314</v>
      </c>
      <c r="B342" s="436" t="s">
        <v>1220</v>
      </c>
      <c r="C342" s="436" t="s">
        <v>1474</v>
      </c>
      <c r="D342" s="436" t="s">
        <v>1475</v>
      </c>
      <c r="E342" s="436" t="s">
        <v>1476</v>
      </c>
      <c r="F342" s="456" t="s">
        <v>1499</v>
      </c>
      <c r="G342" s="268" t="s">
        <v>1494</v>
      </c>
      <c r="H342" s="268" t="s">
        <v>1498</v>
      </c>
      <c r="I342" s="435" t="str">
        <f t="shared" si="17"/>
        <v>2.3</v>
      </c>
      <c r="J342" s="435">
        <v>2027</v>
      </c>
      <c r="K342" s="268">
        <v>3</v>
      </c>
      <c r="L342" s="268">
        <v>4</v>
      </c>
      <c r="M342" s="457">
        <f t="shared" si="15"/>
        <v>12</v>
      </c>
      <c r="N342" s="460">
        <v>160.47</v>
      </c>
      <c r="O342" s="459">
        <f t="shared" si="16"/>
        <v>1925.6399999999999</v>
      </c>
      <c r="P342" s="409"/>
      <c r="Q342" s="409"/>
    </row>
    <row r="343" spans="1:17" ht="45" x14ac:dyDescent="0.25">
      <c r="A343" s="435" t="s">
        <v>1314</v>
      </c>
      <c r="B343" s="436" t="s">
        <v>1220</v>
      </c>
      <c r="C343" s="436" t="s">
        <v>1474</v>
      </c>
      <c r="D343" s="436" t="s">
        <v>1475</v>
      </c>
      <c r="E343" s="436" t="s">
        <v>1476</v>
      </c>
      <c r="F343" s="456" t="s">
        <v>1500</v>
      </c>
      <c r="G343" s="268" t="s">
        <v>1494</v>
      </c>
      <c r="H343" s="268" t="s">
        <v>1498</v>
      </c>
      <c r="I343" s="435" t="str">
        <f t="shared" si="17"/>
        <v>2.3</v>
      </c>
      <c r="J343" s="435">
        <v>2027</v>
      </c>
      <c r="K343" s="270">
        <v>1000</v>
      </c>
      <c r="L343" s="268">
        <v>1</v>
      </c>
      <c r="M343" s="457">
        <f t="shared" si="15"/>
        <v>1000</v>
      </c>
      <c r="N343" s="460">
        <v>44.27</v>
      </c>
      <c r="O343" s="459">
        <f t="shared" si="16"/>
        <v>44270</v>
      </c>
      <c r="P343" s="409"/>
      <c r="Q343" s="409"/>
    </row>
    <row r="344" spans="1:17" x14ac:dyDescent="0.25">
      <c r="A344" s="435" t="s">
        <v>1314</v>
      </c>
      <c r="B344" s="436" t="s">
        <v>1220</v>
      </c>
      <c r="C344" s="436" t="s">
        <v>1474</v>
      </c>
      <c r="D344" s="436" t="s">
        <v>1475</v>
      </c>
      <c r="E344" s="436" t="s">
        <v>1476</v>
      </c>
      <c r="F344" s="456" t="s">
        <v>1501</v>
      </c>
      <c r="G344" s="268" t="s">
        <v>1494</v>
      </c>
      <c r="H344" s="268" t="s">
        <v>1498</v>
      </c>
      <c r="I344" s="435" t="str">
        <f t="shared" si="17"/>
        <v>2.3</v>
      </c>
      <c r="J344" s="435">
        <v>2027</v>
      </c>
      <c r="K344" s="268">
        <v>5</v>
      </c>
      <c r="L344" s="268">
        <v>4</v>
      </c>
      <c r="M344" s="457">
        <f t="shared" si="15"/>
        <v>20</v>
      </c>
      <c r="N344" s="460">
        <v>74.489999999999995</v>
      </c>
      <c r="O344" s="459">
        <f t="shared" si="16"/>
        <v>1489.8</v>
      </c>
      <c r="P344" s="409"/>
      <c r="Q344" s="409"/>
    </row>
    <row r="345" spans="1:17" x14ac:dyDescent="0.25">
      <c r="A345" s="435" t="s">
        <v>1314</v>
      </c>
      <c r="B345" s="436" t="s">
        <v>1220</v>
      </c>
      <c r="C345" s="436" t="s">
        <v>1474</v>
      </c>
      <c r="D345" s="436" t="s">
        <v>1475</v>
      </c>
      <c r="E345" s="436" t="s">
        <v>1476</v>
      </c>
      <c r="F345" s="456" t="s">
        <v>1502</v>
      </c>
      <c r="G345" s="268" t="s">
        <v>1494</v>
      </c>
      <c r="H345" s="268" t="s">
        <v>1498</v>
      </c>
      <c r="I345" s="435" t="str">
        <f t="shared" si="17"/>
        <v>2.3</v>
      </c>
      <c r="J345" s="435">
        <v>2027</v>
      </c>
      <c r="K345" s="268">
        <v>3</v>
      </c>
      <c r="L345" s="268">
        <v>4</v>
      </c>
      <c r="M345" s="457">
        <f t="shared" si="15"/>
        <v>12</v>
      </c>
      <c r="N345" s="460">
        <v>100.71</v>
      </c>
      <c r="O345" s="459">
        <f t="shared" si="16"/>
        <v>1208.52</v>
      </c>
      <c r="P345" s="409"/>
      <c r="Q345" s="409"/>
    </row>
    <row r="346" spans="1:17" x14ac:dyDescent="0.25">
      <c r="A346" s="435" t="s">
        <v>1314</v>
      </c>
      <c r="B346" s="436" t="s">
        <v>1220</v>
      </c>
      <c r="C346" s="436" t="s">
        <v>1474</v>
      </c>
      <c r="D346" s="436" t="s">
        <v>1475</v>
      </c>
      <c r="E346" s="436" t="s">
        <v>1476</v>
      </c>
      <c r="F346" s="456" t="s">
        <v>1503</v>
      </c>
      <c r="G346" s="268" t="s">
        <v>1494</v>
      </c>
      <c r="H346" s="268" t="s">
        <v>1498</v>
      </c>
      <c r="I346" s="435" t="str">
        <f t="shared" si="17"/>
        <v>2.3</v>
      </c>
      <c r="J346" s="435">
        <v>2027</v>
      </c>
      <c r="K346" s="268">
        <v>5</v>
      </c>
      <c r="L346" s="268">
        <v>2</v>
      </c>
      <c r="M346" s="457">
        <f t="shared" si="15"/>
        <v>10</v>
      </c>
      <c r="N346" s="460">
        <v>237.93</v>
      </c>
      <c r="O346" s="459">
        <f t="shared" si="16"/>
        <v>2379.3000000000002</v>
      </c>
      <c r="P346" s="409"/>
      <c r="Q346" s="409"/>
    </row>
    <row r="347" spans="1:17" ht="30" x14ac:dyDescent="0.25">
      <c r="A347" s="435" t="s">
        <v>1314</v>
      </c>
      <c r="B347" s="436" t="s">
        <v>1220</v>
      </c>
      <c r="C347" s="436" t="s">
        <v>1474</v>
      </c>
      <c r="D347" s="436" t="s">
        <v>1475</v>
      </c>
      <c r="E347" s="436" t="s">
        <v>1476</v>
      </c>
      <c r="F347" s="456" t="s">
        <v>1504</v>
      </c>
      <c r="G347" s="268" t="s">
        <v>1494</v>
      </c>
      <c r="H347" s="268" t="s">
        <v>1498</v>
      </c>
      <c r="I347" s="435" t="str">
        <f t="shared" si="17"/>
        <v>2.3</v>
      </c>
      <c r="J347" s="435">
        <v>2027</v>
      </c>
      <c r="K347" s="268">
        <v>10</v>
      </c>
      <c r="L347" s="268">
        <v>4</v>
      </c>
      <c r="M347" s="457">
        <f t="shared" si="15"/>
        <v>40</v>
      </c>
      <c r="N347" s="460">
        <v>58.65</v>
      </c>
      <c r="O347" s="459">
        <f t="shared" si="16"/>
        <v>2346</v>
      </c>
      <c r="P347" s="409"/>
      <c r="Q347" s="409"/>
    </row>
    <row r="348" spans="1:17" x14ac:dyDescent="0.25">
      <c r="A348" s="435" t="s">
        <v>1314</v>
      </c>
      <c r="B348" s="436" t="s">
        <v>1220</v>
      </c>
      <c r="C348" s="436" t="s">
        <v>1474</v>
      </c>
      <c r="D348" s="436" t="s">
        <v>1475</v>
      </c>
      <c r="E348" s="436" t="s">
        <v>1476</v>
      </c>
      <c r="F348" s="456" t="s">
        <v>1505</v>
      </c>
      <c r="G348" s="268" t="s">
        <v>1494</v>
      </c>
      <c r="H348" s="268" t="s">
        <v>1498</v>
      </c>
      <c r="I348" s="435" t="str">
        <f t="shared" si="17"/>
        <v>2.3</v>
      </c>
      <c r="J348" s="435">
        <v>2027</v>
      </c>
      <c r="K348" s="268">
        <v>10</v>
      </c>
      <c r="L348" s="268">
        <v>2</v>
      </c>
      <c r="M348" s="457">
        <f t="shared" si="15"/>
        <v>20</v>
      </c>
      <c r="N348" s="460">
        <v>40.28</v>
      </c>
      <c r="O348" s="459">
        <f t="shared" si="16"/>
        <v>805.6</v>
      </c>
      <c r="P348" s="409"/>
      <c r="Q348" s="409"/>
    </row>
    <row r="349" spans="1:17" ht="45" x14ac:dyDescent="0.25">
      <c r="A349" s="435" t="s">
        <v>1314</v>
      </c>
      <c r="B349" s="436" t="s">
        <v>1220</v>
      </c>
      <c r="C349" s="436" t="s">
        <v>1474</v>
      </c>
      <c r="D349" s="436" t="s">
        <v>1475</v>
      </c>
      <c r="E349" s="436" t="s">
        <v>1476</v>
      </c>
      <c r="F349" s="456" t="s">
        <v>1506</v>
      </c>
      <c r="G349" s="268" t="s">
        <v>1494</v>
      </c>
      <c r="H349" s="268" t="s">
        <v>1507</v>
      </c>
      <c r="I349" s="435" t="str">
        <f t="shared" si="17"/>
        <v>2.3</v>
      </c>
      <c r="J349" s="435">
        <v>2027</v>
      </c>
      <c r="K349" s="268">
        <v>30</v>
      </c>
      <c r="L349" s="268">
        <v>12</v>
      </c>
      <c r="M349" s="457">
        <f t="shared" si="15"/>
        <v>360</v>
      </c>
      <c r="N349" s="460">
        <v>372.44</v>
      </c>
      <c r="O349" s="459">
        <f t="shared" si="16"/>
        <v>134078.39999999999</v>
      </c>
      <c r="P349" s="409"/>
      <c r="Q349" s="409"/>
    </row>
    <row r="350" spans="1:17" x14ac:dyDescent="0.25">
      <c r="A350" s="435" t="s">
        <v>1314</v>
      </c>
      <c r="B350" s="436" t="s">
        <v>1220</v>
      </c>
      <c r="C350" s="436" t="s">
        <v>1474</v>
      </c>
      <c r="D350" s="436" t="s">
        <v>1475</v>
      </c>
      <c r="E350" s="436" t="s">
        <v>1476</v>
      </c>
      <c r="F350" s="456" t="s">
        <v>1508</v>
      </c>
      <c r="G350" s="268" t="s">
        <v>1494</v>
      </c>
      <c r="H350" s="268" t="s">
        <v>1509</v>
      </c>
      <c r="I350" s="435" t="str">
        <f t="shared" si="17"/>
        <v>2.3</v>
      </c>
      <c r="J350" s="435">
        <v>2027</v>
      </c>
      <c r="K350" s="268">
        <v>100</v>
      </c>
      <c r="L350" s="268">
        <v>4</v>
      </c>
      <c r="M350" s="457">
        <f t="shared" si="15"/>
        <v>400</v>
      </c>
      <c r="N350" s="460">
        <v>292.63</v>
      </c>
      <c r="O350" s="459">
        <f t="shared" si="16"/>
        <v>117052</v>
      </c>
      <c r="P350" s="409"/>
      <c r="Q350" s="409"/>
    </row>
    <row r="351" spans="1:17" ht="45" x14ac:dyDescent="0.25">
      <c r="A351" s="435" t="s">
        <v>1314</v>
      </c>
      <c r="B351" s="436" t="s">
        <v>1220</v>
      </c>
      <c r="C351" s="436" t="s">
        <v>1474</v>
      </c>
      <c r="D351" s="436" t="s">
        <v>1475</v>
      </c>
      <c r="E351" s="436" t="s">
        <v>1476</v>
      </c>
      <c r="F351" s="456" t="s">
        <v>1510</v>
      </c>
      <c r="G351" s="268" t="s">
        <v>1494</v>
      </c>
      <c r="H351" s="268" t="s">
        <v>1511</v>
      </c>
      <c r="I351" s="435" t="str">
        <f t="shared" si="17"/>
        <v>2.2</v>
      </c>
      <c r="J351" s="435">
        <v>2027</v>
      </c>
      <c r="K351" s="268">
        <v>10</v>
      </c>
      <c r="L351" s="268">
        <v>4</v>
      </c>
      <c r="M351" s="457">
        <f t="shared" si="15"/>
        <v>40</v>
      </c>
      <c r="N351" s="460">
        <v>2447.4299999999998</v>
      </c>
      <c r="O351" s="459">
        <f t="shared" si="16"/>
        <v>97897.2</v>
      </c>
      <c r="P351" s="409"/>
      <c r="Q351" s="409"/>
    </row>
    <row r="352" spans="1:17" x14ac:dyDescent="0.25">
      <c r="A352" s="435" t="s">
        <v>1314</v>
      </c>
      <c r="B352" s="436" t="s">
        <v>1220</v>
      </c>
      <c r="C352" s="436" t="s">
        <v>1474</v>
      </c>
      <c r="D352" s="436" t="s">
        <v>1475</v>
      </c>
      <c r="E352" s="436" t="s">
        <v>1476</v>
      </c>
      <c r="F352" s="456" t="s">
        <v>1497</v>
      </c>
      <c r="G352" s="268" t="s">
        <v>1494</v>
      </c>
      <c r="H352" s="268" t="s">
        <v>1498</v>
      </c>
      <c r="I352" s="435" t="str">
        <f t="shared" si="17"/>
        <v>2.3</v>
      </c>
      <c r="J352" s="435">
        <v>2027</v>
      </c>
      <c r="K352" s="268">
        <v>5</v>
      </c>
      <c r="L352" s="268">
        <v>4</v>
      </c>
      <c r="M352" s="457">
        <f t="shared" si="15"/>
        <v>20</v>
      </c>
      <c r="N352" s="460">
        <v>373.5</v>
      </c>
      <c r="O352" s="459">
        <f t="shared" si="16"/>
        <v>7470</v>
      </c>
      <c r="P352" s="409"/>
      <c r="Q352" s="409"/>
    </row>
    <row r="353" spans="1:17" ht="30" x14ac:dyDescent="0.25">
      <c r="A353" s="435" t="s">
        <v>1314</v>
      </c>
      <c r="B353" s="436" t="s">
        <v>1220</v>
      </c>
      <c r="C353" s="436" t="s">
        <v>1474</v>
      </c>
      <c r="D353" s="436" t="s">
        <v>1475</v>
      </c>
      <c r="E353" s="436" t="s">
        <v>1476</v>
      </c>
      <c r="F353" s="456" t="s">
        <v>1513</v>
      </c>
      <c r="G353" s="268" t="s">
        <v>1494</v>
      </c>
      <c r="H353" s="268" t="s">
        <v>1509</v>
      </c>
      <c r="I353" s="435" t="str">
        <f t="shared" si="17"/>
        <v>2.3</v>
      </c>
      <c r="J353" s="435">
        <v>2027</v>
      </c>
      <c r="K353" s="268">
        <v>20</v>
      </c>
      <c r="L353" s="268">
        <v>20</v>
      </c>
      <c r="M353" s="457">
        <f t="shared" si="15"/>
        <v>400</v>
      </c>
      <c r="N353" s="460">
        <v>292.63</v>
      </c>
      <c r="O353" s="459">
        <f t="shared" si="16"/>
        <v>117052</v>
      </c>
      <c r="P353" s="409"/>
      <c r="Q353" s="409"/>
    </row>
    <row r="354" spans="1:17" ht="45" x14ac:dyDescent="0.25">
      <c r="A354" s="435" t="s">
        <v>1314</v>
      </c>
      <c r="B354" s="436" t="s">
        <v>1220</v>
      </c>
      <c r="C354" s="436" t="s">
        <v>1474</v>
      </c>
      <c r="D354" s="436" t="s">
        <v>1475</v>
      </c>
      <c r="E354" s="436" t="s">
        <v>1476</v>
      </c>
      <c r="F354" s="456" t="s">
        <v>1514</v>
      </c>
      <c r="G354" s="268" t="s">
        <v>1494</v>
      </c>
      <c r="H354" s="268" t="s">
        <v>1511</v>
      </c>
      <c r="I354" s="435" t="str">
        <f t="shared" si="17"/>
        <v>2.2</v>
      </c>
      <c r="J354" s="435">
        <v>2027</v>
      </c>
      <c r="K354" s="268">
        <v>5</v>
      </c>
      <c r="L354" s="268">
        <v>20</v>
      </c>
      <c r="M354" s="457">
        <f t="shared" si="15"/>
        <v>100</v>
      </c>
      <c r="N354" s="460">
        <v>2447.4299999999998</v>
      </c>
      <c r="O354" s="459">
        <f t="shared" si="16"/>
        <v>244742.99999999997</v>
      </c>
      <c r="P354" s="409"/>
      <c r="Q354" s="409"/>
    </row>
    <row r="355" spans="1:17" ht="30" x14ac:dyDescent="0.25">
      <c r="A355" s="435" t="s">
        <v>1314</v>
      </c>
      <c r="B355" s="436" t="s">
        <v>1220</v>
      </c>
      <c r="C355" s="436" t="s">
        <v>1474</v>
      </c>
      <c r="D355" s="436" t="s">
        <v>1475</v>
      </c>
      <c r="E355" s="436" t="s">
        <v>1476</v>
      </c>
      <c r="F355" s="456" t="s">
        <v>1515</v>
      </c>
      <c r="G355" s="268" t="s">
        <v>1494</v>
      </c>
      <c r="H355" s="268" t="s">
        <v>1507</v>
      </c>
      <c r="I355" s="435" t="str">
        <f t="shared" si="17"/>
        <v>2.3</v>
      </c>
      <c r="J355" s="435">
        <v>2027</v>
      </c>
      <c r="K355" s="268">
        <v>60</v>
      </c>
      <c r="L355" s="268">
        <v>20</v>
      </c>
      <c r="M355" s="457">
        <f t="shared" si="15"/>
        <v>1200</v>
      </c>
      <c r="N355" s="460">
        <v>372.44</v>
      </c>
      <c r="O355" s="459">
        <f t="shared" si="16"/>
        <v>446928</v>
      </c>
      <c r="P355" s="409"/>
      <c r="Q355" s="409"/>
    </row>
    <row r="356" spans="1:17" ht="150" x14ac:dyDescent="0.25">
      <c r="A356" s="435" t="s">
        <v>1314</v>
      </c>
      <c r="B356" s="436" t="s">
        <v>1220</v>
      </c>
      <c r="C356" s="436" t="s">
        <v>1474</v>
      </c>
      <c r="D356" s="436" t="s">
        <v>1475</v>
      </c>
      <c r="E356" s="436" t="s">
        <v>1476</v>
      </c>
      <c r="F356" s="456" t="s">
        <v>1516</v>
      </c>
      <c r="G356" s="268" t="s">
        <v>1494</v>
      </c>
      <c r="H356" s="268" t="s">
        <v>1517</v>
      </c>
      <c r="I356" s="435" t="str">
        <f t="shared" si="17"/>
        <v>2.2</v>
      </c>
      <c r="J356" s="435">
        <v>2027</v>
      </c>
      <c r="K356" s="268">
        <v>1</v>
      </c>
      <c r="L356" s="268">
        <v>1</v>
      </c>
      <c r="M356" s="457">
        <f t="shared" si="15"/>
        <v>1</v>
      </c>
      <c r="N356" s="460">
        <v>74487000</v>
      </c>
      <c r="O356" s="459">
        <f t="shared" si="16"/>
        <v>74487000</v>
      </c>
      <c r="P356" s="409"/>
      <c r="Q356" s="409" t="s">
        <v>1518</v>
      </c>
    </row>
    <row r="357" spans="1:17" ht="60" x14ac:dyDescent="0.25">
      <c r="A357" s="435" t="s">
        <v>1314</v>
      </c>
      <c r="B357" s="436" t="s">
        <v>1220</v>
      </c>
      <c r="C357" s="436" t="s">
        <v>1474</v>
      </c>
      <c r="D357" s="436" t="s">
        <v>1475</v>
      </c>
      <c r="E357" s="255" t="s">
        <v>1519</v>
      </c>
      <c r="F357" s="340" t="s">
        <v>1827</v>
      </c>
      <c r="G357" s="268" t="s">
        <v>1494</v>
      </c>
      <c r="H357" s="268" t="s">
        <v>1517</v>
      </c>
      <c r="I357" s="435" t="str">
        <f t="shared" si="17"/>
        <v>2.2</v>
      </c>
      <c r="J357" s="435">
        <v>2027</v>
      </c>
      <c r="K357" s="268">
        <v>1</v>
      </c>
      <c r="L357" s="268">
        <v>1</v>
      </c>
      <c r="M357" s="457">
        <f t="shared" si="15"/>
        <v>1</v>
      </c>
      <c r="N357" s="460">
        <v>1276920</v>
      </c>
      <c r="O357" s="459">
        <f t="shared" si="16"/>
        <v>1276920</v>
      </c>
      <c r="P357" s="409"/>
      <c r="Q357" s="409"/>
    </row>
    <row r="358" spans="1:17" ht="30" x14ac:dyDescent="0.25">
      <c r="A358" s="435" t="s">
        <v>1314</v>
      </c>
      <c r="B358" s="436" t="s">
        <v>1220</v>
      </c>
      <c r="C358" s="436" t="s">
        <v>1474</v>
      </c>
      <c r="D358" s="436" t="s">
        <v>1475</v>
      </c>
      <c r="E358" s="255" t="s">
        <v>1519</v>
      </c>
      <c r="F358" s="340" t="s">
        <v>1521</v>
      </c>
      <c r="G358" s="268" t="s">
        <v>1494</v>
      </c>
      <c r="H358" s="268" t="s">
        <v>1507</v>
      </c>
      <c r="I358" s="435" t="str">
        <f t="shared" si="17"/>
        <v>2.3</v>
      </c>
      <c r="J358" s="435">
        <v>2027</v>
      </c>
      <c r="K358" s="268">
        <v>35</v>
      </c>
      <c r="L358" s="268">
        <v>5</v>
      </c>
      <c r="M358" s="457">
        <f t="shared" si="15"/>
        <v>175</v>
      </c>
      <c r="N358" s="460">
        <v>372.44</v>
      </c>
      <c r="O358" s="459">
        <f t="shared" si="16"/>
        <v>65177</v>
      </c>
      <c r="P358" s="409"/>
      <c r="Q358" s="409"/>
    </row>
    <row r="359" spans="1:17" ht="30" x14ac:dyDescent="0.25">
      <c r="A359" s="435" t="s">
        <v>1314</v>
      </c>
      <c r="B359" s="436" t="s">
        <v>1220</v>
      </c>
      <c r="C359" s="436" t="s">
        <v>1474</v>
      </c>
      <c r="D359" s="436" t="s">
        <v>1475</v>
      </c>
      <c r="E359" s="255" t="s">
        <v>1519</v>
      </c>
      <c r="F359" s="340" t="s">
        <v>1522</v>
      </c>
      <c r="G359" s="268" t="s">
        <v>1494</v>
      </c>
      <c r="H359" s="268" t="s">
        <v>1507</v>
      </c>
      <c r="I359" s="435" t="str">
        <f t="shared" si="17"/>
        <v>2.3</v>
      </c>
      <c r="J359" s="435">
        <v>2027</v>
      </c>
      <c r="K359" s="268">
        <v>50</v>
      </c>
      <c r="L359" s="268">
        <v>5</v>
      </c>
      <c r="M359" s="457">
        <f t="shared" si="15"/>
        <v>250</v>
      </c>
      <c r="N359" s="460">
        <v>372.44</v>
      </c>
      <c r="O359" s="459">
        <f t="shared" si="16"/>
        <v>93110</v>
      </c>
      <c r="P359" s="409"/>
      <c r="Q359" s="409"/>
    </row>
    <row r="360" spans="1:17" ht="45" x14ac:dyDescent="0.25">
      <c r="A360" s="435" t="s">
        <v>1314</v>
      </c>
      <c r="B360" s="436" t="s">
        <v>1220</v>
      </c>
      <c r="C360" s="436" t="s">
        <v>1474</v>
      </c>
      <c r="D360" s="436" t="s">
        <v>1475</v>
      </c>
      <c r="E360" s="255" t="s">
        <v>1523</v>
      </c>
      <c r="F360" s="340" t="s">
        <v>1524</v>
      </c>
      <c r="G360" s="268" t="s">
        <v>1494</v>
      </c>
      <c r="H360" s="268" t="s">
        <v>1517</v>
      </c>
      <c r="I360" s="435" t="str">
        <f t="shared" si="17"/>
        <v>2.2</v>
      </c>
      <c r="J360" s="435">
        <v>2027</v>
      </c>
      <c r="K360" s="268">
        <v>1</v>
      </c>
      <c r="L360" s="268">
        <v>1</v>
      </c>
      <c r="M360" s="457">
        <f t="shared" si="15"/>
        <v>1</v>
      </c>
      <c r="N360" s="460">
        <v>53205</v>
      </c>
      <c r="O360" s="459">
        <f t="shared" si="16"/>
        <v>53205</v>
      </c>
      <c r="P360" s="409"/>
      <c r="Q360" s="409"/>
    </row>
    <row r="361" spans="1:17" ht="30" x14ac:dyDescent="0.25">
      <c r="A361" s="435" t="s">
        <v>1314</v>
      </c>
      <c r="B361" s="436" t="s">
        <v>1220</v>
      </c>
      <c r="C361" s="436" t="s">
        <v>1474</v>
      </c>
      <c r="D361" s="436" t="s">
        <v>1475</v>
      </c>
      <c r="E361" s="255" t="s">
        <v>1523</v>
      </c>
      <c r="F361" s="340" t="s">
        <v>1525</v>
      </c>
      <c r="G361" s="268" t="s">
        <v>1494</v>
      </c>
      <c r="H361" s="268" t="s">
        <v>1517</v>
      </c>
      <c r="I361" s="435" t="str">
        <f t="shared" si="17"/>
        <v>2.2</v>
      </c>
      <c r="J361" s="435">
        <v>2027</v>
      </c>
      <c r="K361" s="268">
        <v>6</v>
      </c>
      <c r="L361" s="268">
        <v>1</v>
      </c>
      <c r="M361" s="457">
        <f t="shared" si="15"/>
        <v>6</v>
      </c>
      <c r="N361" s="460">
        <v>21282</v>
      </c>
      <c r="O361" s="459">
        <f t="shared" si="16"/>
        <v>127692</v>
      </c>
      <c r="P361" s="409"/>
      <c r="Q361" s="409"/>
    </row>
    <row r="362" spans="1:17" ht="30" x14ac:dyDescent="0.25">
      <c r="A362" s="435" t="s">
        <v>1314</v>
      </c>
      <c r="B362" s="436" t="s">
        <v>1220</v>
      </c>
      <c r="C362" s="436" t="s">
        <v>1474</v>
      </c>
      <c r="D362" s="436" t="s">
        <v>1475</v>
      </c>
      <c r="E362" s="255" t="s">
        <v>1523</v>
      </c>
      <c r="F362" s="340" t="s">
        <v>1526</v>
      </c>
      <c r="G362" s="268" t="s">
        <v>1494</v>
      </c>
      <c r="H362" s="268" t="s">
        <v>1507</v>
      </c>
      <c r="I362" s="435" t="str">
        <f t="shared" si="17"/>
        <v>2.3</v>
      </c>
      <c r="J362" s="435">
        <v>2027</v>
      </c>
      <c r="K362" s="268">
        <v>200</v>
      </c>
      <c r="L362" s="268">
        <v>1</v>
      </c>
      <c r="M362" s="457">
        <f t="shared" si="15"/>
        <v>200</v>
      </c>
      <c r="N362" s="460">
        <v>638.46</v>
      </c>
      <c r="O362" s="459">
        <f t="shared" si="16"/>
        <v>127692</v>
      </c>
      <c r="P362" s="409"/>
      <c r="Q362" s="409"/>
    </row>
    <row r="363" spans="1:17" x14ac:dyDescent="0.25">
      <c r="A363" s="435" t="s">
        <v>1314</v>
      </c>
      <c r="B363" s="436" t="s">
        <v>1220</v>
      </c>
      <c r="C363" s="436" t="s">
        <v>1474</v>
      </c>
      <c r="D363" s="436" t="s">
        <v>1475</v>
      </c>
      <c r="E363" s="255" t="s">
        <v>1523</v>
      </c>
      <c r="F363" s="340" t="s">
        <v>1527</v>
      </c>
      <c r="G363" s="268" t="s">
        <v>1494</v>
      </c>
      <c r="H363" s="268" t="s">
        <v>1507</v>
      </c>
      <c r="I363" s="435" t="str">
        <f t="shared" si="17"/>
        <v>2.3</v>
      </c>
      <c r="J363" s="435">
        <v>2027</v>
      </c>
      <c r="K363" s="268">
        <v>100</v>
      </c>
      <c r="L363" s="268">
        <v>1</v>
      </c>
      <c r="M363" s="457">
        <f t="shared" si="15"/>
        <v>100</v>
      </c>
      <c r="N363" s="460">
        <v>863.2</v>
      </c>
      <c r="O363" s="459">
        <f t="shared" si="16"/>
        <v>86320</v>
      </c>
      <c r="P363" s="409"/>
      <c r="Q363" s="409"/>
    </row>
    <row r="364" spans="1:17" ht="45" x14ac:dyDescent="0.25">
      <c r="A364" s="435" t="s">
        <v>1314</v>
      </c>
      <c r="B364" s="436" t="s">
        <v>1220</v>
      </c>
      <c r="C364" s="436" t="s">
        <v>1474</v>
      </c>
      <c r="D364" s="436" t="s">
        <v>1475</v>
      </c>
      <c r="E364" s="255" t="s">
        <v>1523</v>
      </c>
      <c r="F364" s="340" t="s">
        <v>1528</v>
      </c>
      <c r="G364" s="268" t="s">
        <v>1494</v>
      </c>
      <c r="H364" s="268" t="s">
        <v>1529</v>
      </c>
      <c r="I364" s="435" t="str">
        <f t="shared" si="17"/>
        <v>2.2</v>
      </c>
      <c r="J364" s="435">
        <v>2027</v>
      </c>
      <c r="K364" s="268">
        <v>100</v>
      </c>
      <c r="L364" s="268">
        <v>1</v>
      </c>
      <c r="M364" s="457">
        <f t="shared" si="15"/>
        <v>100</v>
      </c>
      <c r="N364" s="460">
        <v>532.04999999999995</v>
      </c>
      <c r="O364" s="459">
        <f t="shared" si="16"/>
        <v>53204.999999999993</v>
      </c>
      <c r="P364" s="409"/>
      <c r="Q364" s="409"/>
    </row>
    <row r="365" spans="1:17" ht="45" x14ac:dyDescent="0.25">
      <c r="A365" s="435" t="s">
        <v>1314</v>
      </c>
      <c r="B365" s="436" t="s">
        <v>1220</v>
      </c>
      <c r="C365" s="436" t="s">
        <v>1474</v>
      </c>
      <c r="D365" s="436" t="s">
        <v>1475</v>
      </c>
      <c r="E365" s="255" t="s">
        <v>1523</v>
      </c>
      <c r="F365" s="340" t="s">
        <v>1530</v>
      </c>
      <c r="G365" s="268" t="s">
        <v>1494</v>
      </c>
      <c r="H365" s="268" t="s">
        <v>1531</v>
      </c>
      <c r="I365" s="435" t="str">
        <f t="shared" si="17"/>
        <v>2.2</v>
      </c>
      <c r="J365" s="435">
        <v>2027</v>
      </c>
      <c r="K365" s="268">
        <v>40</v>
      </c>
      <c r="L365" s="268">
        <v>12</v>
      </c>
      <c r="M365" s="457">
        <f t="shared" si="15"/>
        <v>480</v>
      </c>
      <c r="N365" s="460">
        <v>372.44</v>
      </c>
      <c r="O365" s="459">
        <f t="shared" si="16"/>
        <v>178771.20000000001</v>
      </c>
      <c r="P365" s="409"/>
      <c r="Q365" s="409"/>
    </row>
    <row r="366" spans="1:17" ht="30" x14ac:dyDescent="0.25">
      <c r="A366" s="435" t="s">
        <v>1314</v>
      </c>
      <c r="B366" s="436" t="s">
        <v>1220</v>
      </c>
      <c r="C366" s="436" t="s">
        <v>1474</v>
      </c>
      <c r="D366" s="436" t="s">
        <v>1475</v>
      </c>
      <c r="E366" s="255" t="s">
        <v>1523</v>
      </c>
      <c r="F366" s="340" t="s">
        <v>1532</v>
      </c>
      <c r="G366" s="268" t="s">
        <v>1494</v>
      </c>
      <c r="H366" s="268" t="s">
        <v>1498</v>
      </c>
      <c r="I366" s="435" t="str">
        <f t="shared" si="17"/>
        <v>2.3</v>
      </c>
      <c r="J366" s="435">
        <v>2027</v>
      </c>
      <c r="K366" s="268">
        <v>30</v>
      </c>
      <c r="L366" s="268">
        <v>12</v>
      </c>
      <c r="M366" s="457">
        <f t="shared" si="15"/>
        <v>360</v>
      </c>
      <c r="N366" s="460">
        <v>40.28</v>
      </c>
      <c r="O366" s="459">
        <f t="shared" si="16"/>
        <v>14500.800000000001</v>
      </c>
      <c r="P366" s="409"/>
      <c r="Q366" s="409"/>
    </row>
    <row r="367" spans="1:17" ht="45" x14ac:dyDescent="0.25">
      <c r="A367" s="435" t="s">
        <v>1314</v>
      </c>
      <c r="B367" s="436" t="s">
        <v>1220</v>
      </c>
      <c r="C367" s="436" t="s">
        <v>1474</v>
      </c>
      <c r="D367" s="436" t="s">
        <v>1475</v>
      </c>
      <c r="E367" s="255" t="s">
        <v>1523</v>
      </c>
      <c r="F367" s="340" t="s">
        <v>1533</v>
      </c>
      <c r="G367" s="268" t="s">
        <v>1494</v>
      </c>
      <c r="H367" s="268" t="s">
        <v>1534</v>
      </c>
      <c r="I367" s="435" t="str">
        <f t="shared" si="17"/>
        <v>2.3</v>
      </c>
      <c r="J367" s="435">
        <v>2027</v>
      </c>
      <c r="K367" s="268">
        <v>3</v>
      </c>
      <c r="L367" s="268">
        <v>12</v>
      </c>
      <c r="M367" s="457">
        <f t="shared" si="15"/>
        <v>36</v>
      </c>
      <c r="N367" s="460">
        <v>160.47</v>
      </c>
      <c r="O367" s="459">
        <f t="shared" si="16"/>
        <v>5776.92</v>
      </c>
      <c r="P367" s="409"/>
      <c r="Q367" s="409"/>
    </row>
    <row r="368" spans="1:17" ht="45" x14ac:dyDescent="0.25">
      <c r="A368" s="435" t="s">
        <v>1314</v>
      </c>
      <c r="B368" s="436" t="s">
        <v>1220</v>
      </c>
      <c r="C368" s="436" t="s">
        <v>1474</v>
      </c>
      <c r="D368" s="436" t="s">
        <v>1475</v>
      </c>
      <c r="E368" s="255" t="s">
        <v>1523</v>
      </c>
      <c r="F368" s="340" t="s">
        <v>1535</v>
      </c>
      <c r="G368" s="268" t="s">
        <v>1494</v>
      </c>
      <c r="H368" s="268" t="s">
        <v>1498</v>
      </c>
      <c r="I368" s="435" t="str">
        <f t="shared" si="17"/>
        <v>2.3</v>
      </c>
      <c r="J368" s="435">
        <v>2027</v>
      </c>
      <c r="K368" s="268">
        <v>2</v>
      </c>
      <c r="L368" s="268">
        <v>12</v>
      </c>
      <c r="M368" s="457">
        <f t="shared" si="15"/>
        <v>24</v>
      </c>
      <c r="N368" s="460">
        <v>373.5</v>
      </c>
      <c r="O368" s="459">
        <f t="shared" si="16"/>
        <v>8964</v>
      </c>
      <c r="P368" s="409"/>
      <c r="Q368" s="409"/>
    </row>
    <row r="369" spans="1:17" ht="30" x14ac:dyDescent="0.25">
      <c r="A369" s="435" t="s">
        <v>1314</v>
      </c>
      <c r="B369" s="436" t="s">
        <v>1220</v>
      </c>
      <c r="C369" s="436" t="s">
        <v>1474</v>
      </c>
      <c r="D369" s="436" t="s">
        <v>1475</v>
      </c>
      <c r="E369" s="255" t="s">
        <v>1523</v>
      </c>
      <c r="F369" s="340" t="s">
        <v>1536</v>
      </c>
      <c r="G369" s="268" t="s">
        <v>1494</v>
      </c>
      <c r="H369" s="268" t="s">
        <v>1534</v>
      </c>
      <c r="I369" s="435" t="str">
        <f t="shared" si="17"/>
        <v>2.3</v>
      </c>
      <c r="J369" s="435">
        <v>2027</v>
      </c>
      <c r="K369" s="268">
        <v>5</v>
      </c>
      <c r="L369" s="268">
        <v>12</v>
      </c>
      <c r="M369" s="457">
        <f t="shared" si="15"/>
        <v>60</v>
      </c>
      <c r="N369" s="460">
        <v>74.489999999999995</v>
      </c>
      <c r="O369" s="459">
        <f t="shared" si="16"/>
        <v>4469.3999999999996</v>
      </c>
      <c r="P369" s="409"/>
      <c r="Q369" s="409"/>
    </row>
    <row r="370" spans="1:17" ht="30" x14ac:dyDescent="0.25">
      <c r="A370" s="435" t="s">
        <v>1314</v>
      </c>
      <c r="B370" s="436" t="s">
        <v>1220</v>
      </c>
      <c r="C370" s="436" t="s">
        <v>1474</v>
      </c>
      <c r="D370" s="436" t="s">
        <v>1475</v>
      </c>
      <c r="E370" s="255" t="s">
        <v>1523</v>
      </c>
      <c r="F370" s="340" t="s">
        <v>1537</v>
      </c>
      <c r="G370" s="268" t="s">
        <v>1494</v>
      </c>
      <c r="H370" s="268" t="s">
        <v>1534</v>
      </c>
      <c r="I370" s="435" t="str">
        <f t="shared" si="17"/>
        <v>2.3</v>
      </c>
      <c r="J370" s="435">
        <v>2027</v>
      </c>
      <c r="K370" s="268">
        <v>1</v>
      </c>
      <c r="L370" s="268">
        <v>12</v>
      </c>
      <c r="M370" s="457">
        <f t="shared" si="15"/>
        <v>12</v>
      </c>
      <c r="N370" s="460">
        <v>100.71</v>
      </c>
      <c r="O370" s="459">
        <f t="shared" si="16"/>
        <v>1208.52</v>
      </c>
      <c r="P370" s="409"/>
      <c r="Q370" s="409"/>
    </row>
    <row r="371" spans="1:17" ht="60" x14ac:dyDescent="0.25">
      <c r="A371" s="435" t="s">
        <v>1314</v>
      </c>
      <c r="B371" s="436" t="s">
        <v>1220</v>
      </c>
      <c r="C371" s="436" t="s">
        <v>1474</v>
      </c>
      <c r="D371" s="436" t="s">
        <v>1475</v>
      </c>
      <c r="E371" s="255" t="s">
        <v>1523</v>
      </c>
      <c r="F371" s="340" t="s">
        <v>1538</v>
      </c>
      <c r="G371" s="301" t="s">
        <v>1494</v>
      </c>
      <c r="H371" s="268" t="s">
        <v>1498</v>
      </c>
      <c r="I371" s="435" t="str">
        <f t="shared" si="17"/>
        <v>2.3</v>
      </c>
      <c r="J371" s="435">
        <v>2027</v>
      </c>
      <c r="K371" s="268">
        <v>1</v>
      </c>
      <c r="L371" s="268">
        <v>12</v>
      </c>
      <c r="M371" s="457">
        <f t="shared" si="15"/>
        <v>12</v>
      </c>
      <c r="N371" s="460">
        <v>611.86</v>
      </c>
      <c r="O371" s="459">
        <f t="shared" si="16"/>
        <v>7342.32</v>
      </c>
      <c r="P371" s="409"/>
      <c r="Q371" s="409"/>
    </row>
    <row r="372" spans="1:17" ht="30" x14ac:dyDescent="0.25">
      <c r="A372" s="435" t="s">
        <v>1314</v>
      </c>
      <c r="B372" s="436" t="s">
        <v>1220</v>
      </c>
      <c r="C372" s="436" t="s">
        <v>1474</v>
      </c>
      <c r="D372" s="436" t="s">
        <v>1475</v>
      </c>
      <c r="E372" s="255" t="s">
        <v>1523</v>
      </c>
      <c r="F372" s="340" t="s">
        <v>1539</v>
      </c>
      <c r="G372" s="268" t="s">
        <v>1494</v>
      </c>
      <c r="H372" s="268" t="s">
        <v>1509</v>
      </c>
      <c r="I372" s="435" t="str">
        <f t="shared" si="17"/>
        <v>2.3</v>
      </c>
      <c r="J372" s="435">
        <v>2027</v>
      </c>
      <c r="K372" s="268">
        <v>30</v>
      </c>
      <c r="L372" s="268">
        <v>12</v>
      </c>
      <c r="M372" s="457">
        <f t="shared" si="15"/>
        <v>360</v>
      </c>
      <c r="N372" s="460">
        <v>308.58999999999997</v>
      </c>
      <c r="O372" s="459">
        <f t="shared" si="16"/>
        <v>111092.4</v>
      </c>
      <c r="P372" s="409"/>
      <c r="Q372" s="409"/>
    </row>
    <row r="373" spans="1:17" ht="45" x14ac:dyDescent="0.25">
      <c r="A373" s="435" t="s">
        <v>1314</v>
      </c>
      <c r="B373" s="436" t="s">
        <v>1220</v>
      </c>
      <c r="C373" s="436" t="s">
        <v>1474</v>
      </c>
      <c r="D373" s="436" t="s">
        <v>1475</v>
      </c>
      <c r="E373" s="255" t="s">
        <v>1523</v>
      </c>
      <c r="F373" s="340" t="s">
        <v>1540</v>
      </c>
      <c r="G373" s="268" t="s">
        <v>1494</v>
      </c>
      <c r="H373" s="268" t="s">
        <v>1509</v>
      </c>
      <c r="I373" s="435" t="str">
        <f t="shared" si="17"/>
        <v>2.3</v>
      </c>
      <c r="J373" s="435">
        <v>2027</v>
      </c>
      <c r="K373" s="268">
        <v>20</v>
      </c>
      <c r="L373" s="268">
        <v>20</v>
      </c>
      <c r="M373" s="457">
        <f t="shared" si="15"/>
        <v>400</v>
      </c>
      <c r="N373" s="460">
        <v>308.58999999999997</v>
      </c>
      <c r="O373" s="459">
        <f t="shared" si="16"/>
        <v>123435.99999999999</v>
      </c>
      <c r="P373" s="409"/>
      <c r="Q373" s="409"/>
    </row>
    <row r="374" spans="1:17" ht="30" x14ac:dyDescent="0.25">
      <c r="A374" s="435" t="s">
        <v>1314</v>
      </c>
      <c r="B374" s="436" t="s">
        <v>1220</v>
      </c>
      <c r="C374" s="436" t="s">
        <v>1474</v>
      </c>
      <c r="D374" s="436" t="s">
        <v>1475</v>
      </c>
      <c r="E374" s="255" t="s">
        <v>1523</v>
      </c>
      <c r="F374" s="340" t="s">
        <v>1541</v>
      </c>
      <c r="G374" s="268" t="s">
        <v>1494</v>
      </c>
      <c r="H374" s="268" t="s">
        <v>1498</v>
      </c>
      <c r="I374" s="435" t="str">
        <f t="shared" si="17"/>
        <v>2.3</v>
      </c>
      <c r="J374" s="435">
        <v>2027</v>
      </c>
      <c r="K374" s="268">
        <v>1</v>
      </c>
      <c r="L374" s="268">
        <v>4</v>
      </c>
      <c r="M374" s="457">
        <f t="shared" si="15"/>
        <v>4</v>
      </c>
      <c r="N374" s="460">
        <v>373.5</v>
      </c>
      <c r="O374" s="459">
        <f t="shared" si="16"/>
        <v>1494</v>
      </c>
      <c r="P374" s="409"/>
      <c r="Q374" s="409"/>
    </row>
    <row r="375" spans="1:17" ht="30" x14ac:dyDescent="0.25">
      <c r="A375" s="435" t="s">
        <v>1314</v>
      </c>
      <c r="B375" s="436" t="s">
        <v>1220</v>
      </c>
      <c r="C375" s="436" t="s">
        <v>1474</v>
      </c>
      <c r="D375" s="436" t="s">
        <v>1475</v>
      </c>
      <c r="E375" s="255" t="s">
        <v>1523</v>
      </c>
      <c r="F375" s="340" t="s">
        <v>1542</v>
      </c>
      <c r="G375" s="268" t="s">
        <v>1494</v>
      </c>
      <c r="H375" s="268" t="s">
        <v>1531</v>
      </c>
      <c r="I375" s="435" t="str">
        <f t="shared" si="17"/>
        <v>2.2</v>
      </c>
      <c r="J375" s="435">
        <v>2027</v>
      </c>
      <c r="K375" s="268">
        <v>80</v>
      </c>
      <c r="L375" s="268">
        <v>20</v>
      </c>
      <c r="M375" s="457">
        <f t="shared" si="15"/>
        <v>1600</v>
      </c>
      <c r="N375" s="460">
        <v>372.44</v>
      </c>
      <c r="O375" s="459">
        <f t="shared" si="16"/>
        <v>595904</v>
      </c>
      <c r="P375" s="409"/>
      <c r="Q375" s="409"/>
    </row>
    <row r="376" spans="1:17" ht="90" x14ac:dyDescent="0.25">
      <c r="A376" s="435" t="s">
        <v>1314</v>
      </c>
      <c r="B376" s="436" t="s">
        <v>1220</v>
      </c>
      <c r="C376" s="436" t="s">
        <v>1474</v>
      </c>
      <c r="D376" s="436" t="s">
        <v>1475</v>
      </c>
      <c r="E376" s="255" t="s">
        <v>1523</v>
      </c>
      <c r="F376" s="340" t="s">
        <v>1543</v>
      </c>
      <c r="G376" s="268" t="s">
        <v>1494</v>
      </c>
      <c r="H376" s="268" t="s">
        <v>1529</v>
      </c>
      <c r="I376" s="435" t="str">
        <f t="shared" si="17"/>
        <v>2.2</v>
      </c>
      <c r="J376" s="435">
        <v>2027</v>
      </c>
      <c r="K376" s="268">
        <v>100</v>
      </c>
      <c r="L376" s="268">
        <v>3</v>
      </c>
      <c r="M376" s="457">
        <f t="shared" si="15"/>
        <v>300</v>
      </c>
      <c r="N376" s="460">
        <v>638.46</v>
      </c>
      <c r="O376" s="459">
        <f t="shared" si="16"/>
        <v>191538</v>
      </c>
      <c r="P376" s="409"/>
      <c r="Q376" s="409" t="s">
        <v>1544</v>
      </c>
    </row>
    <row r="377" spans="1:17" ht="45" x14ac:dyDescent="0.25">
      <c r="A377" s="435" t="s">
        <v>1314</v>
      </c>
      <c r="B377" s="436" t="s">
        <v>1220</v>
      </c>
      <c r="C377" s="436" t="s">
        <v>1474</v>
      </c>
      <c r="D377" s="436" t="s">
        <v>1475</v>
      </c>
      <c r="E377" s="255" t="s">
        <v>1523</v>
      </c>
      <c r="F377" s="340" t="s">
        <v>1545</v>
      </c>
      <c r="G377" s="268" t="s">
        <v>1494</v>
      </c>
      <c r="H377" s="268" t="s">
        <v>1531</v>
      </c>
      <c r="I377" s="435" t="str">
        <f t="shared" si="17"/>
        <v>2.2</v>
      </c>
      <c r="J377" s="435">
        <v>2027</v>
      </c>
      <c r="K377" s="268">
        <v>40</v>
      </c>
      <c r="L377" s="268">
        <v>20</v>
      </c>
      <c r="M377" s="457">
        <f t="shared" si="15"/>
        <v>800</v>
      </c>
      <c r="N377" s="460">
        <v>372.44</v>
      </c>
      <c r="O377" s="459">
        <f t="shared" si="16"/>
        <v>297952</v>
      </c>
      <c r="P377" s="409"/>
      <c r="Q377" s="409"/>
    </row>
    <row r="378" spans="1:17" ht="30" x14ac:dyDescent="0.25">
      <c r="A378" s="435" t="s">
        <v>1314</v>
      </c>
      <c r="B378" s="436" t="s">
        <v>1220</v>
      </c>
      <c r="C378" s="436" t="s">
        <v>1474</v>
      </c>
      <c r="D378" s="436" t="s">
        <v>1475</v>
      </c>
      <c r="E378" s="255" t="s">
        <v>1523</v>
      </c>
      <c r="F378" s="340" t="s">
        <v>1546</v>
      </c>
      <c r="G378" s="268" t="s">
        <v>1494</v>
      </c>
      <c r="H378" s="268" t="s">
        <v>1498</v>
      </c>
      <c r="I378" s="435" t="str">
        <f t="shared" si="17"/>
        <v>2.3</v>
      </c>
      <c r="J378" s="435">
        <v>2027</v>
      </c>
      <c r="K378" s="268">
        <v>40</v>
      </c>
      <c r="L378" s="268">
        <v>20</v>
      </c>
      <c r="M378" s="457">
        <f t="shared" si="15"/>
        <v>800</v>
      </c>
      <c r="N378" s="460">
        <v>40.28</v>
      </c>
      <c r="O378" s="459">
        <f t="shared" si="16"/>
        <v>32224</v>
      </c>
      <c r="P378" s="409"/>
      <c r="Q378" s="409"/>
    </row>
    <row r="379" spans="1:17" ht="45" x14ac:dyDescent="0.25">
      <c r="A379" s="435" t="s">
        <v>1314</v>
      </c>
      <c r="B379" s="436" t="s">
        <v>1220</v>
      </c>
      <c r="C379" s="436" t="s">
        <v>1474</v>
      </c>
      <c r="D379" s="436" t="s">
        <v>1475</v>
      </c>
      <c r="E379" s="255" t="s">
        <v>1523</v>
      </c>
      <c r="F379" s="340" t="s">
        <v>1547</v>
      </c>
      <c r="G379" s="268" t="s">
        <v>1494</v>
      </c>
      <c r="H379" s="268" t="s">
        <v>1534</v>
      </c>
      <c r="I379" s="435" t="str">
        <f t="shared" si="17"/>
        <v>2.3</v>
      </c>
      <c r="J379" s="435">
        <v>2027</v>
      </c>
      <c r="K379" s="268">
        <v>4</v>
      </c>
      <c r="L379" s="268">
        <v>20</v>
      </c>
      <c r="M379" s="457">
        <f t="shared" si="15"/>
        <v>80</v>
      </c>
      <c r="N379" s="460">
        <v>160.47</v>
      </c>
      <c r="O379" s="459">
        <f t="shared" si="16"/>
        <v>12837.6</v>
      </c>
      <c r="P379" s="409"/>
      <c r="Q379" s="409"/>
    </row>
    <row r="380" spans="1:17" ht="45" x14ac:dyDescent="0.25">
      <c r="A380" s="435" t="s">
        <v>1314</v>
      </c>
      <c r="B380" s="436" t="s">
        <v>1220</v>
      </c>
      <c r="C380" s="436" t="s">
        <v>1474</v>
      </c>
      <c r="D380" s="436" t="s">
        <v>1475</v>
      </c>
      <c r="E380" s="255" t="s">
        <v>1523</v>
      </c>
      <c r="F380" s="340" t="s">
        <v>1548</v>
      </c>
      <c r="G380" s="268" t="s">
        <v>1494</v>
      </c>
      <c r="H380" s="268" t="s">
        <v>1498</v>
      </c>
      <c r="I380" s="435" t="str">
        <f t="shared" si="17"/>
        <v>2.3</v>
      </c>
      <c r="J380" s="435">
        <v>2027</v>
      </c>
      <c r="K380" s="268">
        <v>2</v>
      </c>
      <c r="L380" s="268">
        <v>20</v>
      </c>
      <c r="M380" s="457">
        <f t="shared" si="15"/>
        <v>40</v>
      </c>
      <c r="N380" s="460">
        <v>373.5</v>
      </c>
      <c r="O380" s="459">
        <f t="shared" si="16"/>
        <v>14940</v>
      </c>
      <c r="P380" s="409"/>
      <c r="Q380" s="409"/>
    </row>
    <row r="381" spans="1:17" ht="30" x14ac:dyDescent="0.25">
      <c r="A381" s="435" t="s">
        <v>1314</v>
      </c>
      <c r="B381" s="436" t="s">
        <v>1220</v>
      </c>
      <c r="C381" s="436" t="s">
        <v>1474</v>
      </c>
      <c r="D381" s="436" t="s">
        <v>1475</v>
      </c>
      <c r="E381" s="255" t="s">
        <v>1523</v>
      </c>
      <c r="F381" s="340" t="s">
        <v>1549</v>
      </c>
      <c r="G381" s="268" t="s">
        <v>1494</v>
      </c>
      <c r="H381" s="268" t="s">
        <v>1534</v>
      </c>
      <c r="I381" s="435" t="str">
        <f t="shared" si="17"/>
        <v>2.3</v>
      </c>
      <c r="J381" s="435">
        <v>2027</v>
      </c>
      <c r="K381" s="268">
        <v>5</v>
      </c>
      <c r="L381" s="268">
        <v>20</v>
      </c>
      <c r="M381" s="457">
        <f t="shared" si="15"/>
        <v>100</v>
      </c>
      <c r="N381" s="460">
        <v>74.489999999999995</v>
      </c>
      <c r="O381" s="459">
        <f t="shared" si="16"/>
        <v>7448.9999999999991</v>
      </c>
      <c r="P381" s="409"/>
      <c r="Q381" s="409"/>
    </row>
    <row r="382" spans="1:17" ht="30" x14ac:dyDescent="0.25">
      <c r="A382" s="435" t="s">
        <v>1314</v>
      </c>
      <c r="B382" s="436" t="s">
        <v>1220</v>
      </c>
      <c r="C382" s="436" t="s">
        <v>1474</v>
      </c>
      <c r="D382" s="436" t="s">
        <v>1475</v>
      </c>
      <c r="E382" s="255" t="s">
        <v>1523</v>
      </c>
      <c r="F382" s="340" t="s">
        <v>1550</v>
      </c>
      <c r="G382" s="268" t="s">
        <v>1494</v>
      </c>
      <c r="H382" s="268" t="s">
        <v>1534</v>
      </c>
      <c r="I382" s="435" t="str">
        <f t="shared" si="17"/>
        <v>2.3</v>
      </c>
      <c r="J382" s="435">
        <v>2027</v>
      </c>
      <c r="K382" s="268">
        <v>1</v>
      </c>
      <c r="L382" s="268">
        <v>20</v>
      </c>
      <c r="M382" s="457">
        <f t="shared" si="15"/>
        <v>20</v>
      </c>
      <c r="N382" s="460">
        <v>100.71</v>
      </c>
      <c r="O382" s="459">
        <f t="shared" si="16"/>
        <v>2014.1999999999998</v>
      </c>
      <c r="P382" s="409"/>
      <c r="Q382" s="409"/>
    </row>
    <row r="383" spans="1:17" ht="60" x14ac:dyDescent="0.25">
      <c r="A383" s="435" t="s">
        <v>1314</v>
      </c>
      <c r="B383" s="436" t="s">
        <v>1220</v>
      </c>
      <c r="C383" s="436" t="s">
        <v>1474</v>
      </c>
      <c r="D383" s="436" t="s">
        <v>1475</v>
      </c>
      <c r="E383" s="255" t="s">
        <v>1523</v>
      </c>
      <c r="F383" s="340" t="s">
        <v>1551</v>
      </c>
      <c r="G383" s="301" t="s">
        <v>1494</v>
      </c>
      <c r="H383" s="268" t="s">
        <v>1498</v>
      </c>
      <c r="I383" s="435" t="str">
        <f t="shared" si="17"/>
        <v>2.3</v>
      </c>
      <c r="J383" s="435">
        <v>2027</v>
      </c>
      <c r="K383" s="268">
        <v>1</v>
      </c>
      <c r="L383" s="268">
        <v>20</v>
      </c>
      <c r="M383" s="457">
        <f t="shared" si="15"/>
        <v>20</v>
      </c>
      <c r="N383" s="460">
        <v>611.86</v>
      </c>
      <c r="O383" s="459">
        <f t="shared" si="16"/>
        <v>12237.2</v>
      </c>
      <c r="P383" s="409"/>
      <c r="Q383" s="409"/>
    </row>
    <row r="384" spans="1:17" ht="30" x14ac:dyDescent="0.25">
      <c r="A384" s="435" t="s">
        <v>1314</v>
      </c>
      <c r="B384" s="436" t="s">
        <v>1220</v>
      </c>
      <c r="C384" s="436" t="s">
        <v>1474</v>
      </c>
      <c r="D384" s="436" t="s">
        <v>1475</v>
      </c>
      <c r="E384" s="255" t="s">
        <v>1523</v>
      </c>
      <c r="F384" s="340" t="s">
        <v>1552</v>
      </c>
      <c r="G384" s="268" t="s">
        <v>1494</v>
      </c>
      <c r="H384" s="268" t="s">
        <v>1509</v>
      </c>
      <c r="I384" s="435" t="str">
        <f t="shared" si="17"/>
        <v>2.3</v>
      </c>
      <c r="J384" s="435">
        <v>2027</v>
      </c>
      <c r="K384" s="268">
        <v>30</v>
      </c>
      <c r="L384" s="268">
        <v>20</v>
      </c>
      <c r="M384" s="457">
        <f t="shared" si="15"/>
        <v>600</v>
      </c>
      <c r="N384" s="460">
        <v>308.58999999999997</v>
      </c>
      <c r="O384" s="459">
        <f t="shared" si="16"/>
        <v>185153.99999999997</v>
      </c>
      <c r="P384" s="409"/>
      <c r="Q384" s="409"/>
    </row>
    <row r="385" spans="1:17" ht="45" x14ac:dyDescent="0.25">
      <c r="A385" s="435" t="s">
        <v>1314</v>
      </c>
      <c r="B385" s="436" t="s">
        <v>1220</v>
      </c>
      <c r="C385" s="436" t="s">
        <v>1474</v>
      </c>
      <c r="D385" s="436" t="s">
        <v>1475</v>
      </c>
      <c r="E385" s="255" t="s">
        <v>1523</v>
      </c>
      <c r="F385" s="340" t="s">
        <v>1553</v>
      </c>
      <c r="G385" s="268" t="s">
        <v>1494</v>
      </c>
      <c r="H385" s="268" t="s">
        <v>1511</v>
      </c>
      <c r="I385" s="435" t="str">
        <f t="shared" si="17"/>
        <v>2.2</v>
      </c>
      <c r="J385" s="435">
        <v>2027</v>
      </c>
      <c r="K385" s="268">
        <v>9</v>
      </c>
      <c r="L385" s="268">
        <v>20</v>
      </c>
      <c r="M385" s="457">
        <f t="shared" si="15"/>
        <v>180</v>
      </c>
      <c r="N385" s="460">
        <v>2447.4299999999998</v>
      </c>
      <c r="O385" s="459">
        <f t="shared" si="16"/>
        <v>440537.39999999997</v>
      </c>
      <c r="P385" s="409"/>
      <c r="Q385" s="409"/>
    </row>
    <row r="386" spans="1:17" ht="60" x14ac:dyDescent="0.25">
      <c r="A386" s="435" t="s">
        <v>1314</v>
      </c>
      <c r="B386" s="436" t="s">
        <v>1220</v>
      </c>
      <c r="C386" s="436" t="s">
        <v>1474</v>
      </c>
      <c r="D386" s="436" t="s">
        <v>1475</v>
      </c>
      <c r="E386" s="255" t="s">
        <v>1523</v>
      </c>
      <c r="F386" s="340" t="s">
        <v>1555</v>
      </c>
      <c r="G386" s="268" t="s">
        <v>1494</v>
      </c>
      <c r="H386" s="268" t="s">
        <v>1509</v>
      </c>
      <c r="I386" s="435" t="str">
        <f t="shared" si="17"/>
        <v>2.3</v>
      </c>
      <c r="J386" s="435">
        <v>2027</v>
      </c>
      <c r="K386" s="268">
        <v>20</v>
      </c>
      <c r="L386" s="268">
        <v>20</v>
      </c>
      <c r="M386" s="457">
        <f t="shared" si="15"/>
        <v>400</v>
      </c>
      <c r="N386" s="460">
        <v>308.58999999999997</v>
      </c>
      <c r="O386" s="459">
        <f t="shared" si="16"/>
        <v>123435.99999999999</v>
      </c>
      <c r="P386" s="409"/>
      <c r="Q386" s="409"/>
    </row>
    <row r="387" spans="1:17" ht="45" x14ac:dyDescent="0.25">
      <c r="A387" s="435" t="s">
        <v>1314</v>
      </c>
      <c r="B387" s="436" t="s">
        <v>1220</v>
      </c>
      <c r="C387" s="436" t="s">
        <v>1474</v>
      </c>
      <c r="D387" s="436" t="s">
        <v>1475</v>
      </c>
      <c r="E387" s="255" t="s">
        <v>1523</v>
      </c>
      <c r="F387" s="340" t="s">
        <v>1556</v>
      </c>
      <c r="G387" s="268" t="s">
        <v>1494</v>
      </c>
      <c r="H387" s="268" t="s">
        <v>1511</v>
      </c>
      <c r="I387" s="435" t="str">
        <f t="shared" si="17"/>
        <v>2.2</v>
      </c>
      <c r="J387" s="435">
        <v>2027</v>
      </c>
      <c r="K387" s="268">
        <v>9</v>
      </c>
      <c r="L387" s="268">
        <v>20</v>
      </c>
      <c r="M387" s="457">
        <f t="shared" si="15"/>
        <v>180</v>
      </c>
      <c r="N387" s="460">
        <v>2447.4299999999998</v>
      </c>
      <c r="O387" s="459">
        <f t="shared" si="16"/>
        <v>440537.39999999997</v>
      </c>
      <c r="P387" s="409"/>
      <c r="Q387" s="409"/>
    </row>
    <row r="388" spans="1:17" ht="30" x14ac:dyDescent="0.25">
      <c r="A388" s="435" t="s">
        <v>1314</v>
      </c>
      <c r="B388" s="436" t="s">
        <v>1220</v>
      </c>
      <c r="C388" s="436" t="s">
        <v>1474</v>
      </c>
      <c r="D388" s="436" t="s">
        <v>1475</v>
      </c>
      <c r="E388" s="255" t="s">
        <v>1523</v>
      </c>
      <c r="F388" s="340" t="s">
        <v>1557</v>
      </c>
      <c r="G388" s="268" t="s">
        <v>1494</v>
      </c>
      <c r="H388" s="268" t="s">
        <v>1498</v>
      </c>
      <c r="I388" s="435" t="str">
        <f t="shared" si="17"/>
        <v>2.3</v>
      </c>
      <c r="J388" s="435">
        <v>2027</v>
      </c>
      <c r="K388" s="268">
        <v>2</v>
      </c>
      <c r="L388" s="268">
        <v>4</v>
      </c>
      <c r="M388" s="457">
        <f t="shared" si="15"/>
        <v>8</v>
      </c>
      <c r="N388" s="460">
        <v>373.5</v>
      </c>
      <c r="O388" s="459">
        <f t="shared" si="16"/>
        <v>2988</v>
      </c>
      <c r="P388" s="409"/>
      <c r="Q388" s="409"/>
    </row>
    <row r="389" spans="1:17" ht="30" x14ac:dyDescent="0.25">
      <c r="A389" s="435" t="s">
        <v>1314</v>
      </c>
      <c r="B389" s="436" t="s">
        <v>1220</v>
      </c>
      <c r="C389" s="436" t="s">
        <v>1474</v>
      </c>
      <c r="D389" s="436" t="s">
        <v>1475</v>
      </c>
      <c r="E389" s="255" t="s">
        <v>1523</v>
      </c>
      <c r="F389" s="340" t="s">
        <v>1558</v>
      </c>
      <c r="G389" s="268" t="s">
        <v>1494</v>
      </c>
      <c r="H389" s="268" t="s">
        <v>1531</v>
      </c>
      <c r="I389" s="435" t="str">
        <f t="shared" si="17"/>
        <v>2.2</v>
      </c>
      <c r="J389" s="435">
        <v>2027</v>
      </c>
      <c r="K389" s="268">
        <v>80</v>
      </c>
      <c r="L389" s="268">
        <v>20</v>
      </c>
      <c r="M389" s="457">
        <f t="shared" si="15"/>
        <v>1600</v>
      </c>
      <c r="N389" s="460">
        <v>372.44</v>
      </c>
      <c r="O389" s="459">
        <f t="shared" si="16"/>
        <v>595904</v>
      </c>
      <c r="P389" s="409"/>
      <c r="Q389" s="409"/>
    </row>
    <row r="390" spans="1:17" ht="45" x14ac:dyDescent="0.25">
      <c r="A390" s="435" t="s">
        <v>1314</v>
      </c>
      <c r="B390" s="436" t="s">
        <v>1220</v>
      </c>
      <c r="C390" s="436" t="s">
        <v>1474</v>
      </c>
      <c r="D390" s="436" t="s">
        <v>1475</v>
      </c>
      <c r="E390" s="255" t="s">
        <v>1559</v>
      </c>
      <c r="F390" s="340" t="s">
        <v>1560</v>
      </c>
      <c r="G390" s="268" t="s">
        <v>1494</v>
      </c>
      <c r="H390" s="268" t="s">
        <v>1517</v>
      </c>
      <c r="I390" s="435" t="str">
        <f t="shared" si="17"/>
        <v>2.2</v>
      </c>
      <c r="J390" s="435">
        <v>2027</v>
      </c>
      <c r="K390" s="268">
        <v>1</v>
      </c>
      <c r="L390" s="268">
        <v>1</v>
      </c>
      <c r="M390" s="457">
        <f t="shared" si="15"/>
        <v>1</v>
      </c>
      <c r="N390" s="460">
        <v>3192300</v>
      </c>
      <c r="O390" s="459">
        <f t="shared" si="16"/>
        <v>3192300</v>
      </c>
      <c r="P390" s="409"/>
      <c r="Q390" s="409" t="s">
        <v>1561</v>
      </c>
    </row>
    <row r="391" spans="1:17" ht="30" x14ac:dyDescent="0.25">
      <c r="A391" s="435" t="s">
        <v>1314</v>
      </c>
      <c r="B391" s="436" t="s">
        <v>1220</v>
      </c>
      <c r="C391" s="436" t="s">
        <v>1474</v>
      </c>
      <c r="D391" s="436" t="s">
        <v>1475</v>
      </c>
      <c r="E391" s="255" t="s">
        <v>1559</v>
      </c>
      <c r="F391" s="340" t="s">
        <v>1828</v>
      </c>
      <c r="G391" s="268" t="s">
        <v>1494</v>
      </c>
      <c r="H391" s="268" t="s">
        <v>1517</v>
      </c>
      <c r="I391" s="435" t="str">
        <f t="shared" si="17"/>
        <v>2.2</v>
      </c>
      <c r="J391" s="435">
        <v>2027</v>
      </c>
      <c r="K391" s="268">
        <v>1</v>
      </c>
      <c r="L391" s="268">
        <v>1</v>
      </c>
      <c r="M391" s="457">
        <f t="shared" si="15"/>
        <v>1</v>
      </c>
      <c r="N391" s="460">
        <v>21282000</v>
      </c>
      <c r="O391" s="459">
        <f t="shared" si="16"/>
        <v>21282000</v>
      </c>
      <c r="P391" s="409"/>
      <c r="Q391" s="409"/>
    </row>
    <row r="392" spans="1:17" ht="30" x14ac:dyDescent="0.25">
      <c r="A392" s="435" t="s">
        <v>1314</v>
      </c>
      <c r="B392" s="436" t="s">
        <v>1220</v>
      </c>
      <c r="C392" s="436" t="s">
        <v>1074</v>
      </c>
      <c r="D392" s="436" t="s">
        <v>1475</v>
      </c>
      <c r="E392" s="436" t="s">
        <v>1563</v>
      </c>
      <c r="F392" s="456" t="s">
        <v>1564</v>
      </c>
      <c r="G392" s="268" t="s">
        <v>1494</v>
      </c>
      <c r="H392" s="268" t="s">
        <v>1531</v>
      </c>
      <c r="I392" s="435" t="str">
        <f t="shared" si="17"/>
        <v>2.2</v>
      </c>
      <c r="J392" s="268">
        <v>2027</v>
      </c>
      <c r="K392" s="268">
        <v>40</v>
      </c>
      <c r="L392" s="268">
        <v>9</v>
      </c>
      <c r="M392" s="457">
        <f t="shared" si="15"/>
        <v>360</v>
      </c>
      <c r="N392" s="461">
        <v>372.44</v>
      </c>
      <c r="O392" s="459">
        <f t="shared" si="16"/>
        <v>134078.39999999999</v>
      </c>
      <c r="P392" s="409"/>
      <c r="Q392" s="409"/>
    </row>
    <row r="393" spans="1:17" ht="45" x14ac:dyDescent="0.25">
      <c r="A393" s="435" t="s">
        <v>1314</v>
      </c>
      <c r="B393" s="436" t="s">
        <v>1220</v>
      </c>
      <c r="C393" s="436" t="s">
        <v>1074</v>
      </c>
      <c r="D393" s="436" t="s">
        <v>1475</v>
      </c>
      <c r="E393" s="436" t="s">
        <v>1563</v>
      </c>
      <c r="F393" s="456" t="s">
        <v>1565</v>
      </c>
      <c r="G393" s="268" t="s">
        <v>1494</v>
      </c>
      <c r="H393" s="268" t="s">
        <v>1534</v>
      </c>
      <c r="I393" s="435" t="str">
        <f t="shared" si="17"/>
        <v>2.3</v>
      </c>
      <c r="J393" s="268">
        <v>2027</v>
      </c>
      <c r="K393" s="268">
        <v>3</v>
      </c>
      <c r="L393" s="268">
        <v>3</v>
      </c>
      <c r="M393" s="457">
        <f t="shared" si="15"/>
        <v>9</v>
      </c>
      <c r="N393" s="461">
        <v>160.47</v>
      </c>
      <c r="O393" s="459">
        <f t="shared" si="16"/>
        <v>1444.23</v>
      </c>
      <c r="P393" s="409"/>
      <c r="Q393" s="409"/>
    </row>
    <row r="394" spans="1:17" ht="45" x14ac:dyDescent="0.25">
      <c r="A394" s="435" t="s">
        <v>1314</v>
      </c>
      <c r="B394" s="436" t="s">
        <v>1220</v>
      </c>
      <c r="C394" s="436" t="s">
        <v>1074</v>
      </c>
      <c r="D394" s="436" t="s">
        <v>1475</v>
      </c>
      <c r="E394" s="436" t="s">
        <v>1563</v>
      </c>
      <c r="F394" s="456" t="s">
        <v>1566</v>
      </c>
      <c r="G394" s="268" t="s">
        <v>1494</v>
      </c>
      <c r="H394" s="268" t="s">
        <v>1567</v>
      </c>
      <c r="I394" s="435" t="str">
        <f t="shared" si="17"/>
        <v>2.3</v>
      </c>
      <c r="J394" s="268">
        <v>2027</v>
      </c>
      <c r="K394" s="268">
        <v>5</v>
      </c>
      <c r="L394" s="268">
        <v>3</v>
      </c>
      <c r="M394" s="457">
        <f t="shared" si="15"/>
        <v>15</v>
      </c>
      <c r="N394" s="461">
        <v>373.5</v>
      </c>
      <c r="O394" s="459">
        <f t="shared" si="16"/>
        <v>5602.5</v>
      </c>
      <c r="P394" s="409"/>
      <c r="Q394" s="409"/>
    </row>
    <row r="395" spans="1:17" ht="45" x14ac:dyDescent="0.25">
      <c r="A395" s="435" t="s">
        <v>1314</v>
      </c>
      <c r="B395" s="436" t="s">
        <v>1220</v>
      </c>
      <c r="C395" s="436" t="s">
        <v>1074</v>
      </c>
      <c r="D395" s="436" t="s">
        <v>1475</v>
      </c>
      <c r="E395" s="436" t="s">
        <v>1563</v>
      </c>
      <c r="F395" s="456" t="s">
        <v>1568</v>
      </c>
      <c r="G395" s="268" t="s">
        <v>1494</v>
      </c>
      <c r="H395" s="268" t="s">
        <v>1534</v>
      </c>
      <c r="I395" s="435" t="str">
        <f t="shared" si="17"/>
        <v>2.3</v>
      </c>
      <c r="J395" s="268">
        <v>2027</v>
      </c>
      <c r="K395" s="268">
        <v>30</v>
      </c>
      <c r="L395" s="268">
        <v>3</v>
      </c>
      <c r="M395" s="457">
        <f t="shared" si="15"/>
        <v>90</v>
      </c>
      <c r="N395" s="461">
        <v>40.28</v>
      </c>
      <c r="O395" s="459">
        <f t="shared" si="16"/>
        <v>3625.2000000000003</v>
      </c>
      <c r="P395" s="409"/>
      <c r="Q395" s="409"/>
    </row>
    <row r="396" spans="1:17" ht="45" x14ac:dyDescent="0.25">
      <c r="A396" s="435" t="s">
        <v>1314</v>
      </c>
      <c r="B396" s="436" t="s">
        <v>1220</v>
      </c>
      <c r="C396" s="436" t="s">
        <v>1074</v>
      </c>
      <c r="D396" s="436" t="s">
        <v>1475</v>
      </c>
      <c r="E396" s="436" t="s">
        <v>1563</v>
      </c>
      <c r="F396" s="456" t="s">
        <v>1569</v>
      </c>
      <c r="G396" s="268" t="s">
        <v>1494</v>
      </c>
      <c r="H396" s="268" t="s">
        <v>1534</v>
      </c>
      <c r="I396" s="435" t="str">
        <f t="shared" si="17"/>
        <v>2.3</v>
      </c>
      <c r="J396" s="268">
        <v>2027</v>
      </c>
      <c r="K396" s="268">
        <v>10</v>
      </c>
      <c r="L396" s="268">
        <v>3</v>
      </c>
      <c r="M396" s="457">
        <f t="shared" si="15"/>
        <v>30</v>
      </c>
      <c r="N396" s="461">
        <v>74.489999999999995</v>
      </c>
      <c r="O396" s="459">
        <f t="shared" si="16"/>
        <v>2234.6999999999998</v>
      </c>
      <c r="P396" s="409"/>
      <c r="Q396" s="409"/>
    </row>
    <row r="397" spans="1:17" ht="45" x14ac:dyDescent="0.25">
      <c r="A397" s="435" t="s">
        <v>1314</v>
      </c>
      <c r="B397" s="436" t="s">
        <v>1220</v>
      </c>
      <c r="C397" s="436" t="s">
        <v>1074</v>
      </c>
      <c r="D397" s="436" t="s">
        <v>1475</v>
      </c>
      <c r="E397" s="436" t="s">
        <v>1563</v>
      </c>
      <c r="F397" s="456" t="s">
        <v>1570</v>
      </c>
      <c r="G397" s="268" t="s">
        <v>1494</v>
      </c>
      <c r="H397" s="268" t="s">
        <v>1534</v>
      </c>
      <c r="I397" s="435" t="str">
        <f t="shared" ref="I397:I459" si="18">IF($H397="","Sin CCP",LEFT($H397,3))</f>
        <v>2.3</v>
      </c>
      <c r="J397" s="268">
        <v>2027</v>
      </c>
      <c r="K397" s="268">
        <v>3</v>
      </c>
      <c r="L397" s="268">
        <v>3</v>
      </c>
      <c r="M397" s="457">
        <f t="shared" si="15"/>
        <v>9</v>
      </c>
      <c r="N397" s="461">
        <v>100.71</v>
      </c>
      <c r="O397" s="459">
        <f t="shared" si="16"/>
        <v>906.39</v>
      </c>
      <c r="P397" s="409"/>
      <c r="Q397" s="409"/>
    </row>
    <row r="398" spans="1:17" ht="45" x14ac:dyDescent="0.25">
      <c r="A398" s="435" t="s">
        <v>1314</v>
      </c>
      <c r="B398" s="436" t="s">
        <v>1220</v>
      </c>
      <c r="C398" s="436" t="s">
        <v>1074</v>
      </c>
      <c r="D398" s="436" t="s">
        <v>1475</v>
      </c>
      <c r="E398" s="436" t="s">
        <v>1563</v>
      </c>
      <c r="F398" s="456" t="s">
        <v>1571</v>
      </c>
      <c r="G398" s="268" t="s">
        <v>1494</v>
      </c>
      <c r="H398" s="268" t="s">
        <v>1534</v>
      </c>
      <c r="I398" s="435" t="str">
        <f t="shared" si="18"/>
        <v>2.3</v>
      </c>
      <c r="J398" s="268">
        <v>2027</v>
      </c>
      <c r="K398" s="268">
        <v>6</v>
      </c>
      <c r="L398" s="268">
        <v>3</v>
      </c>
      <c r="M398" s="457">
        <f t="shared" si="15"/>
        <v>18</v>
      </c>
      <c r="N398" s="461">
        <v>397.07</v>
      </c>
      <c r="O398" s="459">
        <f t="shared" si="16"/>
        <v>7147.26</v>
      </c>
      <c r="P398" s="409"/>
      <c r="Q398" s="409"/>
    </row>
    <row r="399" spans="1:17" x14ac:dyDescent="0.25">
      <c r="A399" s="435" t="s">
        <v>1314</v>
      </c>
      <c r="B399" s="436" t="s">
        <v>1220</v>
      </c>
      <c r="C399" s="436" t="s">
        <v>1074</v>
      </c>
      <c r="D399" s="436" t="s">
        <v>1475</v>
      </c>
      <c r="E399" s="436" t="s">
        <v>1563</v>
      </c>
      <c r="F399" s="456" t="s">
        <v>1572</v>
      </c>
      <c r="G399" s="268" t="s">
        <v>1494</v>
      </c>
      <c r="H399" s="268" t="s">
        <v>1529</v>
      </c>
      <c r="I399" s="435" t="str">
        <f t="shared" si="18"/>
        <v>2.2</v>
      </c>
      <c r="J399" s="268">
        <v>2027</v>
      </c>
      <c r="K399" s="268">
        <v>10</v>
      </c>
      <c r="L399" s="268">
        <v>1</v>
      </c>
      <c r="M399" s="457">
        <f t="shared" ref="M399:M461" si="19">K399*L399</f>
        <v>10</v>
      </c>
      <c r="N399" s="461">
        <v>1596.15</v>
      </c>
      <c r="O399" s="459">
        <f t="shared" ref="O399:O461" si="20">+M399*N399</f>
        <v>15961.5</v>
      </c>
      <c r="P399" s="409"/>
      <c r="Q399" s="409"/>
    </row>
    <row r="400" spans="1:17" x14ac:dyDescent="0.25">
      <c r="A400" s="435" t="s">
        <v>1314</v>
      </c>
      <c r="B400" s="436" t="s">
        <v>1220</v>
      </c>
      <c r="C400" s="436" t="s">
        <v>1074</v>
      </c>
      <c r="D400" s="436" t="s">
        <v>1475</v>
      </c>
      <c r="E400" s="436" t="s">
        <v>1563</v>
      </c>
      <c r="F400" s="456" t="s">
        <v>1573</v>
      </c>
      <c r="G400" s="268" t="s">
        <v>1494</v>
      </c>
      <c r="H400" s="268" t="s">
        <v>1529</v>
      </c>
      <c r="I400" s="435" t="str">
        <f t="shared" si="18"/>
        <v>2.2</v>
      </c>
      <c r="J400" s="268">
        <v>2027</v>
      </c>
      <c r="K400" s="268">
        <v>10</v>
      </c>
      <c r="L400" s="268">
        <v>1</v>
      </c>
      <c r="M400" s="457">
        <f t="shared" si="19"/>
        <v>10</v>
      </c>
      <c r="N400" s="461">
        <v>4788.45</v>
      </c>
      <c r="O400" s="459">
        <f t="shared" si="20"/>
        <v>47884.5</v>
      </c>
      <c r="P400" s="409"/>
      <c r="Q400" s="409"/>
    </row>
    <row r="401" spans="1:17" ht="45" x14ac:dyDescent="0.25">
      <c r="A401" s="435" t="s">
        <v>1314</v>
      </c>
      <c r="B401" s="436" t="s">
        <v>1220</v>
      </c>
      <c r="C401" s="436" t="s">
        <v>1074</v>
      </c>
      <c r="D401" s="436" t="s">
        <v>1475</v>
      </c>
      <c r="E401" s="436" t="s">
        <v>1563</v>
      </c>
      <c r="F401" s="456" t="s">
        <v>1574</v>
      </c>
      <c r="G401" s="268" t="s">
        <v>1494</v>
      </c>
      <c r="H401" s="268" t="s">
        <v>1529</v>
      </c>
      <c r="I401" s="435" t="str">
        <f t="shared" si="18"/>
        <v>2.2</v>
      </c>
      <c r="J401" s="268">
        <v>2027</v>
      </c>
      <c r="K401" s="268">
        <v>36</v>
      </c>
      <c r="L401" s="268">
        <v>1</v>
      </c>
      <c r="M401" s="457">
        <f t="shared" si="19"/>
        <v>36</v>
      </c>
      <c r="N401" s="461">
        <v>19.149999999999999</v>
      </c>
      <c r="O401" s="459">
        <f t="shared" si="20"/>
        <v>689.4</v>
      </c>
      <c r="P401" s="409"/>
      <c r="Q401" s="409"/>
    </row>
    <row r="402" spans="1:17" ht="45" x14ac:dyDescent="0.25">
      <c r="A402" s="435" t="s">
        <v>1314</v>
      </c>
      <c r="B402" s="436" t="s">
        <v>1220</v>
      </c>
      <c r="C402" s="436" t="s">
        <v>1074</v>
      </c>
      <c r="D402" s="436" t="s">
        <v>1475</v>
      </c>
      <c r="E402" s="436" t="s">
        <v>1563</v>
      </c>
      <c r="F402" s="456" t="s">
        <v>1575</v>
      </c>
      <c r="G402" s="268" t="s">
        <v>1494</v>
      </c>
      <c r="H402" s="268" t="s">
        <v>1529</v>
      </c>
      <c r="I402" s="435" t="str">
        <f t="shared" si="18"/>
        <v>2.2</v>
      </c>
      <c r="J402" s="268">
        <v>2027</v>
      </c>
      <c r="K402" s="268">
        <v>36</v>
      </c>
      <c r="L402" s="268">
        <v>1</v>
      </c>
      <c r="M402" s="457">
        <f t="shared" si="19"/>
        <v>36</v>
      </c>
      <c r="N402" s="461">
        <v>19.149999999999999</v>
      </c>
      <c r="O402" s="459">
        <f t="shared" si="20"/>
        <v>689.4</v>
      </c>
      <c r="P402" s="409"/>
      <c r="Q402" s="409"/>
    </row>
    <row r="403" spans="1:17" x14ac:dyDescent="0.25">
      <c r="A403" s="435" t="s">
        <v>1314</v>
      </c>
      <c r="B403" s="436" t="s">
        <v>1220</v>
      </c>
      <c r="C403" s="436" t="s">
        <v>1074</v>
      </c>
      <c r="D403" s="436" t="s">
        <v>1475</v>
      </c>
      <c r="E403" s="436" t="s">
        <v>1563</v>
      </c>
      <c r="F403" s="456" t="s">
        <v>1576</v>
      </c>
      <c r="G403" s="268" t="s">
        <v>1494</v>
      </c>
      <c r="H403" s="268" t="s">
        <v>1529</v>
      </c>
      <c r="I403" s="435" t="str">
        <f t="shared" si="18"/>
        <v>2.2</v>
      </c>
      <c r="J403" s="268">
        <v>2027</v>
      </c>
      <c r="K403" s="270">
        <v>2000</v>
      </c>
      <c r="L403" s="268">
        <v>1</v>
      </c>
      <c r="M403" s="457">
        <f t="shared" si="19"/>
        <v>2000</v>
      </c>
      <c r="N403" s="461">
        <v>6.38</v>
      </c>
      <c r="O403" s="459">
        <f t="shared" si="20"/>
        <v>12760</v>
      </c>
      <c r="P403" s="409"/>
      <c r="Q403" s="409"/>
    </row>
    <row r="404" spans="1:17" x14ac:dyDescent="0.25">
      <c r="A404" s="435" t="s">
        <v>1314</v>
      </c>
      <c r="B404" s="436" t="s">
        <v>1220</v>
      </c>
      <c r="C404" s="436" t="s">
        <v>1074</v>
      </c>
      <c r="D404" s="436" t="s">
        <v>1475</v>
      </c>
      <c r="E404" s="436" t="s">
        <v>1563</v>
      </c>
      <c r="F404" s="456" t="s">
        <v>1577</v>
      </c>
      <c r="G404" s="268" t="s">
        <v>1494</v>
      </c>
      <c r="H404" s="268" t="s">
        <v>1529</v>
      </c>
      <c r="I404" s="435" t="str">
        <f t="shared" si="18"/>
        <v>2.2</v>
      </c>
      <c r="J404" s="268">
        <v>2027</v>
      </c>
      <c r="K404" s="270">
        <v>2000</v>
      </c>
      <c r="L404" s="268">
        <v>1</v>
      </c>
      <c r="M404" s="457">
        <f t="shared" si="19"/>
        <v>2000</v>
      </c>
      <c r="N404" s="461">
        <v>6.38</v>
      </c>
      <c r="O404" s="459">
        <f t="shared" si="20"/>
        <v>12760</v>
      </c>
      <c r="P404" s="409"/>
      <c r="Q404" s="409"/>
    </row>
    <row r="405" spans="1:17" ht="30" x14ac:dyDescent="0.25">
      <c r="A405" s="435" t="s">
        <v>1314</v>
      </c>
      <c r="B405" s="436" t="s">
        <v>1220</v>
      </c>
      <c r="C405" s="436" t="s">
        <v>1074</v>
      </c>
      <c r="D405" s="436" t="s">
        <v>1475</v>
      </c>
      <c r="E405" s="436" t="s">
        <v>1563</v>
      </c>
      <c r="F405" s="456" t="s">
        <v>1578</v>
      </c>
      <c r="G405" s="268" t="s">
        <v>1494</v>
      </c>
      <c r="H405" s="268" t="s">
        <v>1529</v>
      </c>
      <c r="I405" s="435" t="str">
        <f t="shared" si="18"/>
        <v>2.2</v>
      </c>
      <c r="J405" s="268">
        <v>2027</v>
      </c>
      <c r="K405" s="270">
        <v>2500</v>
      </c>
      <c r="L405" s="268">
        <v>1</v>
      </c>
      <c r="M405" s="457">
        <f t="shared" si="19"/>
        <v>2500</v>
      </c>
      <c r="N405" s="461">
        <v>106.41</v>
      </c>
      <c r="O405" s="459">
        <f t="shared" si="20"/>
        <v>266025</v>
      </c>
      <c r="P405" s="409"/>
      <c r="Q405" s="409"/>
    </row>
    <row r="406" spans="1:17" x14ac:dyDescent="0.25">
      <c r="A406" s="435" t="s">
        <v>1314</v>
      </c>
      <c r="B406" s="436" t="s">
        <v>1220</v>
      </c>
      <c r="C406" s="436" t="s">
        <v>1074</v>
      </c>
      <c r="D406" s="436" t="s">
        <v>1475</v>
      </c>
      <c r="E406" s="436" t="s">
        <v>1563</v>
      </c>
      <c r="F406" s="456" t="s">
        <v>1579</v>
      </c>
      <c r="G406" s="268" t="s">
        <v>1494</v>
      </c>
      <c r="H406" s="268" t="s">
        <v>1529</v>
      </c>
      <c r="I406" s="435" t="str">
        <f t="shared" si="18"/>
        <v>2.2</v>
      </c>
      <c r="J406" s="268">
        <v>2027</v>
      </c>
      <c r="K406" s="268">
        <v>36</v>
      </c>
      <c r="L406" s="268">
        <v>1</v>
      </c>
      <c r="M406" s="457">
        <f t="shared" si="19"/>
        <v>36</v>
      </c>
      <c r="N406" s="461">
        <v>425.64</v>
      </c>
      <c r="O406" s="459">
        <f t="shared" si="20"/>
        <v>15323.039999999999</v>
      </c>
      <c r="P406" s="409"/>
      <c r="Q406" s="409"/>
    </row>
    <row r="407" spans="1:17" x14ac:dyDescent="0.25">
      <c r="A407" s="435" t="s">
        <v>1314</v>
      </c>
      <c r="B407" s="436" t="s">
        <v>1220</v>
      </c>
      <c r="C407" s="436" t="s">
        <v>1074</v>
      </c>
      <c r="D407" s="436" t="s">
        <v>1475</v>
      </c>
      <c r="E407" s="436" t="s">
        <v>1563</v>
      </c>
      <c r="F407" s="456" t="s">
        <v>1580</v>
      </c>
      <c r="G407" s="268" t="s">
        <v>1494</v>
      </c>
      <c r="H407" s="268" t="s">
        <v>1529</v>
      </c>
      <c r="I407" s="435" t="str">
        <f t="shared" si="18"/>
        <v>2.2</v>
      </c>
      <c r="J407" s="268">
        <v>2027</v>
      </c>
      <c r="K407" s="268">
        <v>36</v>
      </c>
      <c r="L407" s="268">
        <v>1</v>
      </c>
      <c r="M407" s="457">
        <f t="shared" si="19"/>
        <v>36</v>
      </c>
      <c r="N407" s="461">
        <v>19.149999999999999</v>
      </c>
      <c r="O407" s="459">
        <f t="shared" si="20"/>
        <v>689.4</v>
      </c>
      <c r="P407" s="409"/>
      <c r="Q407" s="409"/>
    </row>
    <row r="408" spans="1:17" ht="45" x14ac:dyDescent="0.25">
      <c r="A408" s="435" t="s">
        <v>1314</v>
      </c>
      <c r="B408" s="436" t="s">
        <v>1220</v>
      </c>
      <c r="C408" s="436" t="s">
        <v>1074</v>
      </c>
      <c r="D408" s="436" t="s">
        <v>1475</v>
      </c>
      <c r="E408" s="436" t="s">
        <v>1563</v>
      </c>
      <c r="F408" s="456" t="s">
        <v>1581</v>
      </c>
      <c r="G408" s="268" t="s">
        <v>1494</v>
      </c>
      <c r="H408" s="268" t="s">
        <v>1529</v>
      </c>
      <c r="I408" s="435" t="str">
        <f t="shared" si="18"/>
        <v>2.2</v>
      </c>
      <c r="J408" s="268">
        <v>2027</v>
      </c>
      <c r="K408" s="270">
        <v>2000</v>
      </c>
      <c r="L408" s="268">
        <v>1</v>
      </c>
      <c r="M408" s="457">
        <f t="shared" si="19"/>
        <v>2000</v>
      </c>
      <c r="N408" s="461">
        <v>19.149999999999999</v>
      </c>
      <c r="O408" s="459">
        <f t="shared" si="20"/>
        <v>38300</v>
      </c>
      <c r="P408" s="409"/>
      <c r="Q408" s="409"/>
    </row>
    <row r="409" spans="1:17" x14ac:dyDescent="0.25">
      <c r="A409" s="435" t="s">
        <v>1314</v>
      </c>
      <c r="B409" s="436" t="s">
        <v>1220</v>
      </c>
      <c r="C409" s="436" t="s">
        <v>1074</v>
      </c>
      <c r="D409" s="436" t="s">
        <v>1475</v>
      </c>
      <c r="E409" s="436" t="s">
        <v>1563</v>
      </c>
      <c r="F409" s="456" t="s">
        <v>1582</v>
      </c>
      <c r="G409" s="268" t="s">
        <v>1494</v>
      </c>
      <c r="H409" s="268" t="s">
        <v>1529</v>
      </c>
      <c r="I409" s="435" t="str">
        <f t="shared" si="18"/>
        <v>2.2</v>
      </c>
      <c r="J409" s="268">
        <v>2027</v>
      </c>
      <c r="K409" s="268">
        <v>5</v>
      </c>
      <c r="L409" s="268">
        <v>1</v>
      </c>
      <c r="M409" s="457">
        <f t="shared" si="19"/>
        <v>5</v>
      </c>
      <c r="N409" s="461">
        <v>12024.33</v>
      </c>
      <c r="O409" s="459">
        <f t="shared" si="20"/>
        <v>60121.65</v>
      </c>
      <c r="P409" s="409"/>
      <c r="Q409" s="409"/>
    </row>
    <row r="410" spans="1:17" ht="30" x14ac:dyDescent="0.25">
      <c r="A410" s="435" t="s">
        <v>1314</v>
      </c>
      <c r="B410" s="436" t="s">
        <v>1220</v>
      </c>
      <c r="C410" s="436" t="s">
        <v>1074</v>
      </c>
      <c r="D410" s="436" t="s">
        <v>1475</v>
      </c>
      <c r="E410" s="436" t="s">
        <v>1563</v>
      </c>
      <c r="F410" s="456" t="s">
        <v>1583</v>
      </c>
      <c r="G410" s="268" t="s">
        <v>1494</v>
      </c>
      <c r="H410" s="268" t="s">
        <v>1529</v>
      </c>
      <c r="I410" s="435" t="str">
        <f t="shared" si="18"/>
        <v>2.2</v>
      </c>
      <c r="J410" s="268">
        <v>2027</v>
      </c>
      <c r="K410" s="270">
        <v>2000</v>
      </c>
      <c r="L410" s="268">
        <v>1</v>
      </c>
      <c r="M410" s="457">
        <f t="shared" si="19"/>
        <v>2000</v>
      </c>
      <c r="N410" s="461">
        <v>42.56</v>
      </c>
      <c r="O410" s="459">
        <f t="shared" si="20"/>
        <v>85120</v>
      </c>
      <c r="P410" s="409"/>
      <c r="Q410" s="409"/>
    </row>
    <row r="411" spans="1:17" x14ac:dyDescent="0.25">
      <c r="A411" s="435" t="s">
        <v>1314</v>
      </c>
      <c r="B411" s="436" t="s">
        <v>1220</v>
      </c>
      <c r="C411" s="436" t="s">
        <v>1074</v>
      </c>
      <c r="D411" s="436" t="s">
        <v>1475</v>
      </c>
      <c r="E411" s="436" t="s">
        <v>1563</v>
      </c>
      <c r="F411" s="456" t="s">
        <v>1584</v>
      </c>
      <c r="G411" s="268" t="s">
        <v>1494</v>
      </c>
      <c r="H411" s="268" t="s">
        <v>1529</v>
      </c>
      <c r="I411" s="435" t="str">
        <f t="shared" si="18"/>
        <v>2.2</v>
      </c>
      <c r="J411" s="268">
        <v>2027</v>
      </c>
      <c r="K411" s="270">
        <v>2000</v>
      </c>
      <c r="L411" s="268">
        <v>1</v>
      </c>
      <c r="M411" s="457">
        <f t="shared" si="19"/>
        <v>2000</v>
      </c>
      <c r="N411" s="461">
        <v>37.24</v>
      </c>
      <c r="O411" s="459">
        <f t="shared" si="20"/>
        <v>74480</v>
      </c>
      <c r="P411" s="409"/>
      <c r="Q411" s="409"/>
    </row>
    <row r="412" spans="1:17" ht="60" x14ac:dyDescent="0.25">
      <c r="A412" s="435" t="s">
        <v>1314</v>
      </c>
      <c r="B412" s="436" t="s">
        <v>1220</v>
      </c>
      <c r="C412" s="436" t="s">
        <v>1074</v>
      </c>
      <c r="D412" s="436" t="s">
        <v>1475</v>
      </c>
      <c r="E412" s="436" t="s">
        <v>1563</v>
      </c>
      <c r="F412" s="456" t="s">
        <v>1585</v>
      </c>
      <c r="G412" s="268" t="s">
        <v>1494</v>
      </c>
      <c r="H412" s="268" t="s">
        <v>1498</v>
      </c>
      <c r="I412" s="435" t="str">
        <f t="shared" si="18"/>
        <v>2.3</v>
      </c>
      <c r="J412" s="268">
        <v>2027</v>
      </c>
      <c r="K412" s="268">
        <v>120</v>
      </c>
      <c r="L412" s="268">
        <v>25</v>
      </c>
      <c r="M412" s="457">
        <f t="shared" si="19"/>
        <v>3000</v>
      </c>
      <c r="N412" s="461">
        <v>170.26</v>
      </c>
      <c r="O412" s="459">
        <f t="shared" si="20"/>
        <v>510780</v>
      </c>
      <c r="P412" s="409"/>
      <c r="Q412" s="409"/>
    </row>
    <row r="413" spans="1:17" ht="45" x14ac:dyDescent="0.25">
      <c r="A413" s="435" t="s">
        <v>1314</v>
      </c>
      <c r="B413" s="436" t="s">
        <v>1220</v>
      </c>
      <c r="C413" s="436" t="s">
        <v>1074</v>
      </c>
      <c r="D413" s="436" t="s">
        <v>1475</v>
      </c>
      <c r="E413" s="436" t="s">
        <v>1563</v>
      </c>
      <c r="F413" s="456" t="s">
        <v>1586</v>
      </c>
      <c r="G413" s="268" t="s">
        <v>1494</v>
      </c>
      <c r="H413" s="268" t="s">
        <v>1587</v>
      </c>
      <c r="I413" s="435" t="str">
        <f t="shared" si="18"/>
        <v>2.3</v>
      </c>
      <c r="J413" s="268">
        <v>2027</v>
      </c>
      <c r="K413" s="268">
        <v>120</v>
      </c>
      <c r="L413" s="268">
        <v>25</v>
      </c>
      <c r="M413" s="457">
        <f t="shared" si="19"/>
        <v>3000</v>
      </c>
      <c r="N413" s="461">
        <v>478.85</v>
      </c>
      <c r="O413" s="459">
        <f t="shared" si="20"/>
        <v>1436550</v>
      </c>
      <c r="P413" s="409"/>
      <c r="Q413" s="409"/>
    </row>
    <row r="414" spans="1:17" ht="90" x14ac:dyDescent="0.25">
      <c r="A414" s="435" t="s">
        <v>1314</v>
      </c>
      <c r="B414" s="436" t="s">
        <v>1220</v>
      </c>
      <c r="C414" s="436" t="s">
        <v>1074</v>
      </c>
      <c r="D414" s="436" t="s">
        <v>1475</v>
      </c>
      <c r="E414" s="436" t="s">
        <v>1563</v>
      </c>
      <c r="F414" s="456" t="s">
        <v>1588</v>
      </c>
      <c r="G414" s="268" t="s">
        <v>1494</v>
      </c>
      <c r="H414" s="268" t="s">
        <v>1587</v>
      </c>
      <c r="I414" s="435" t="str">
        <f t="shared" si="18"/>
        <v>2.3</v>
      </c>
      <c r="J414" s="268">
        <v>2027</v>
      </c>
      <c r="K414" s="268">
        <v>120</v>
      </c>
      <c r="L414" s="268">
        <v>25</v>
      </c>
      <c r="M414" s="457">
        <f t="shared" si="19"/>
        <v>3000</v>
      </c>
      <c r="N414" s="461">
        <v>425.64</v>
      </c>
      <c r="O414" s="459">
        <f t="shared" si="20"/>
        <v>1276920</v>
      </c>
      <c r="P414" s="409"/>
      <c r="Q414" s="409"/>
    </row>
    <row r="415" spans="1:17" ht="75" x14ac:dyDescent="0.25">
      <c r="A415" s="435" t="s">
        <v>1314</v>
      </c>
      <c r="B415" s="436" t="s">
        <v>1220</v>
      </c>
      <c r="C415" s="436" t="s">
        <v>1074</v>
      </c>
      <c r="D415" s="436" t="s">
        <v>1475</v>
      </c>
      <c r="E415" s="436" t="s">
        <v>1563</v>
      </c>
      <c r="F415" s="456" t="s">
        <v>1589</v>
      </c>
      <c r="G415" s="268" t="s">
        <v>1494</v>
      </c>
      <c r="H415" s="268" t="s">
        <v>1498</v>
      </c>
      <c r="I415" s="435" t="str">
        <f t="shared" si="18"/>
        <v>2.3</v>
      </c>
      <c r="J415" s="268">
        <v>2027</v>
      </c>
      <c r="K415" s="268">
        <v>120</v>
      </c>
      <c r="L415" s="268">
        <v>25</v>
      </c>
      <c r="M415" s="457">
        <f t="shared" si="19"/>
        <v>3000</v>
      </c>
      <c r="N415" s="461">
        <v>372.44</v>
      </c>
      <c r="O415" s="459">
        <f t="shared" si="20"/>
        <v>1117320</v>
      </c>
      <c r="P415" s="409"/>
      <c r="Q415" s="409"/>
    </row>
    <row r="416" spans="1:17" ht="60" x14ac:dyDescent="0.25">
      <c r="A416" s="435" t="s">
        <v>1314</v>
      </c>
      <c r="B416" s="436" t="s">
        <v>1220</v>
      </c>
      <c r="C416" s="436" t="s">
        <v>1074</v>
      </c>
      <c r="D416" s="436" t="s">
        <v>1475</v>
      </c>
      <c r="E416" s="436" t="s">
        <v>1563</v>
      </c>
      <c r="F416" s="456" t="s">
        <v>1590</v>
      </c>
      <c r="G416" s="268" t="s">
        <v>1494</v>
      </c>
      <c r="H416" s="268" t="s">
        <v>1498</v>
      </c>
      <c r="I416" s="435" t="str">
        <f t="shared" si="18"/>
        <v>2.3</v>
      </c>
      <c r="J416" s="268">
        <v>2027</v>
      </c>
      <c r="K416" s="268">
        <v>120</v>
      </c>
      <c r="L416" s="268">
        <v>25</v>
      </c>
      <c r="M416" s="457">
        <f t="shared" si="19"/>
        <v>3000</v>
      </c>
      <c r="N416" s="461">
        <v>212.82</v>
      </c>
      <c r="O416" s="459">
        <f t="shared" si="20"/>
        <v>638460</v>
      </c>
      <c r="P416" s="409"/>
      <c r="Q416" s="409"/>
    </row>
    <row r="417" spans="1:17" ht="30" x14ac:dyDescent="0.25">
      <c r="A417" s="435" t="s">
        <v>1314</v>
      </c>
      <c r="B417" s="436" t="s">
        <v>1220</v>
      </c>
      <c r="C417" s="436" t="s">
        <v>1074</v>
      </c>
      <c r="D417" s="436" t="s">
        <v>1475</v>
      </c>
      <c r="E417" s="436" t="s">
        <v>1563</v>
      </c>
      <c r="F417" s="456" t="s">
        <v>1591</v>
      </c>
      <c r="G417" s="268" t="s">
        <v>1494</v>
      </c>
      <c r="H417" s="268" t="s">
        <v>1509</v>
      </c>
      <c r="I417" s="435" t="str">
        <f t="shared" si="18"/>
        <v>2.3</v>
      </c>
      <c r="J417" s="268">
        <v>2027</v>
      </c>
      <c r="K417" s="268">
        <v>50</v>
      </c>
      <c r="L417" s="268">
        <v>25</v>
      </c>
      <c r="M417" s="457">
        <f t="shared" si="19"/>
        <v>1250</v>
      </c>
      <c r="N417" s="461">
        <v>308.58999999999997</v>
      </c>
      <c r="O417" s="459">
        <f t="shared" si="20"/>
        <v>385737.49999999994</v>
      </c>
      <c r="P417" s="409"/>
      <c r="Q417" s="409"/>
    </row>
    <row r="418" spans="1:17" ht="60" x14ac:dyDescent="0.25">
      <c r="A418" s="435" t="s">
        <v>1314</v>
      </c>
      <c r="B418" s="436" t="s">
        <v>1220</v>
      </c>
      <c r="C418" s="436" t="s">
        <v>1074</v>
      </c>
      <c r="D418" s="436" t="s">
        <v>1475</v>
      </c>
      <c r="E418" s="436" t="s">
        <v>1563</v>
      </c>
      <c r="F418" s="456" t="s">
        <v>1592</v>
      </c>
      <c r="G418" s="268" t="s">
        <v>1494</v>
      </c>
      <c r="H418" s="268" t="s">
        <v>1593</v>
      </c>
      <c r="I418" s="435" t="str">
        <f t="shared" si="18"/>
        <v>2.2</v>
      </c>
      <c r="J418" s="268">
        <v>2027</v>
      </c>
      <c r="K418" s="268">
        <v>15</v>
      </c>
      <c r="L418" s="268">
        <v>1</v>
      </c>
      <c r="M418" s="457">
        <f t="shared" si="19"/>
        <v>15</v>
      </c>
      <c r="N418" s="461">
        <v>46288.35</v>
      </c>
      <c r="O418" s="459">
        <f t="shared" si="20"/>
        <v>694325.25</v>
      </c>
      <c r="P418" s="409"/>
      <c r="Q418" s="409"/>
    </row>
    <row r="419" spans="1:17" ht="60" x14ac:dyDescent="0.25">
      <c r="A419" s="435" t="s">
        <v>1314</v>
      </c>
      <c r="B419" s="436" t="s">
        <v>1220</v>
      </c>
      <c r="C419" s="436" t="s">
        <v>1074</v>
      </c>
      <c r="D419" s="436" t="s">
        <v>1475</v>
      </c>
      <c r="E419" s="436" t="s">
        <v>1563</v>
      </c>
      <c r="F419" s="456" t="s">
        <v>1594</v>
      </c>
      <c r="G419" s="268" t="s">
        <v>1494</v>
      </c>
      <c r="H419" s="268" t="s">
        <v>1498</v>
      </c>
      <c r="I419" s="435" t="str">
        <f t="shared" si="18"/>
        <v>2.3</v>
      </c>
      <c r="J419" s="268">
        <v>2027</v>
      </c>
      <c r="K419" s="268">
        <v>80</v>
      </c>
      <c r="L419" s="268">
        <v>25</v>
      </c>
      <c r="M419" s="457">
        <f t="shared" si="19"/>
        <v>2000</v>
      </c>
      <c r="N419" s="461">
        <v>10.64</v>
      </c>
      <c r="O419" s="459">
        <f t="shared" si="20"/>
        <v>21280</v>
      </c>
      <c r="P419" s="409"/>
      <c r="Q419" s="409"/>
    </row>
    <row r="420" spans="1:17" ht="30" x14ac:dyDescent="0.25">
      <c r="A420" s="435" t="s">
        <v>1314</v>
      </c>
      <c r="B420" s="436" t="s">
        <v>1220</v>
      </c>
      <c r="C420" s="436" t="s">
        <v>1074</v>
      </c>
      <c r="D420" s="436" t="s">
        <v>1475</v>
      </c>
      <c r="E420" s="436" t="s">
        <v>1563</v>
      </c>
      <c r="F420" s="456" t="s">
        <v>1595</v>
      </c>
      <c r="G420" s="268" t="s">
        <v>1494</v>
      </c>
      <c r="H420" s="268" t="s">
        <v>1498</v>
      </c>
      <c r="I420" s="435" t="str">
        <f t="shared" si="18"/>
        <v>2.3</v>
      </c>
      <c r="J420" s="268">
        <v>2027</v>
      </c>
      <c r="K420" s="268">
        <v>25</v>
      </c>
      <c r="L420" s="268">
        <v>25</v>
      </c>
      <c r="M420" s="457">
        <f t="shared" si="19"/>
        <v>625</v>
      </c>
      <c r="N420" s="461">
        <v>8.51</v>
      </c>
      <c r="O420" s="459">
        <f t="shared" si="20"/>
        <v>5318.75</v>
      </c>
      <c r="P420" s="409"/>
      <c r="Q420" s="409"/>
    </row>
    <row r="421" spans="1:17" ht="30" x14ac:dyDescent="0.25">
      <c r="A421" s="435" t="s">
        <v>1314</v>
      </c>
      <c r="B421" s="436" t="s">
        <v>1220</v>
      </c>
      <c r="C421" s="436" t="s">
        <v>1074</v>
      </c>
      <c r="D421" s="436" t="s">
        <v>1475</v>
      </c>
      <c r="E421" s="436" t="s">
        <v>1563</v>
      </c>
      <c r="F421" s="456" t="s">
        <v>1596</v>
      </c>
      <c r="G421" s="268" t="s">
        <v>1494</v>
      </c>
      <c r="H421" s="268" t="s">
        <v>1498</v>
      </c>
      <c r="I421" s="435" t="str">
        <f t="shared" si="18"/>
        <v>2.3</v>
      </c>
      <c r="J421" s="268">
        <v>2027</v>
      </c>
      <c r="K421" s="268">
        <v>25</v>
      </c>
      <c r="L421" s="268">
        <v>25</v>
      </c>
      <c r="M421" s="457">
        <f t="shared" si="19"/>
        <v>625</v>
      </c>
      <c r="N421" s="461">
        <v>8.51</v>
      </c>
      <c r="O421" s="459">
        <f t="shared" si="20"/>
        <v>5318.75</v>
      </c>
      <c r="P421" s="409"/>
      <c r="Q421" s="409"/>
    </row>
    <row r="422" spans="1:17" ht="45" x14ac:dyDescent="0.25">
      <c r="A422" s="435" t="s">
        <v>1314</v>
      </c>
      <c r="B422" s="436" t="s">
        <v>1220</v>
      </c>
      <c r="C422" s="436" t="s">
        <v>1074</v>
      </c>
      <c r="D422" s="436" t="s">
        <v>1475</v>
      </c>
      <c r="E422" s="436" t="s">
        <v>1563</v>
      </c>
      <c r="F422" s="456" t="s">
        <v>1597</v>
      </c>
      <c r="G422" s="268" t="s">
        <v>1494</v>
      </c>
      <c r="H422" s="268" t="s">
        <v>1498</v>
      </c>
      <c r="I422" s="435" t="str">
        <f t="shared" si="18"/>
        <v>2.3</v>
      </c>
      <c r="J422" s="268">
        <v>2027</v>
      </c>
      <c r="K422" s="268">
        <v>50</v>
      </c>
      <c r="L422" s="268">
        <v>25</v>
      </c>
      <c r="M422" s="457">
        <f t="shared" si="19"/>
        <v>1250</v>
      </c>
      <c r="N422" s="461">
        <v>83</v>
      </c>
      <c r="O422" s="459">
        <f t="shared" si="20"/>
        <v>103750</v>
      </c>
      <c r="P422" s="409"/>
      <c r="Q422" s="409"/>
    </row>
    <row r="423" spans="1:17" ht="45" x14ac:dyDescent="0.25">
      <c r="A423" s="435" t="s">
        <v>1314</v>
      </c>
      <c r="B423" s="436" t="s">
        <v>1220</v>
      </c>
      <c r="C423" s="436" t="s">
        <v>1074</v>
      </c>
      <c r="D423" s="436" t="s">
        <v>1475</v>
      </c>
      <c r="E423" s="436" t="s">
        <v>1563</v>
      </c>
      <c r="F423" s="456" t="s">
        <v>1598</v>
      </c>
      <c r="G423" s="268" t="s">
        <v>1494</v>
      </c>
      <c r="H423" s="268" t="s">
        <v>1498</v>
      </c>
      <c r="I423" s="435" t="str">
        <f t="shared" si="18"/>
        <v>2.3</v>
      </c>
      <c r="J423" s="268">
        <v>2027</v>
      </c>
      <c r="K423" s="268">
        <v>4</v>
      </c>
      <c r="L423" s="268">
        <v>25</v>
      </c>
      <c r="M423" s="457">
        <f t="shared" si="19"/>
        <v>100</v>
      </c>
      <c r="N423" s="461">
        <v>75.02</v>
      </c>
      <c r="O423" s="459">
        <f t="shared" si="20"/>
        <v>7502</v>
      </c>
      <c r="P423" s="409"/>
      <c r="Q423" s="409"/>
    </row>
    <row r="424" spans="1:17" ht="30" x14ac:dyDescent="0.25">
      <c r="A424" s="435" t="s">
        <v>1314</v>
      </c>
      <c r="B424" s="436" t="s">
        <v>1220</v>
      </c>
      <c r="C424" s="436" t="s">
        <v>1074</v>
      </c>
      <c r="D424" s="436" t="s">
        <v>1475</v>
      </c>
      <c r="E424" s="436" t="s">
        <v>1563</v>
      </c>
      <c r="F424" s="456" t="s">
        <v>1599</v>
      </c>
      <c r="G424" s="268" t="s">
        <v>1494</v>
      </c>
      <c r="H424" s="268" t="s">
        <v>1498</v>
      </c>
      <c r="I424" s="435" t="str">
        <f t="shared" si="18"/>
        <v>2.3</v>
      </c>
      <c r="J424" s="268">
        <v>2027</v>
      </c>
      <c r="K424" s="268">
        <v>5</v>
      </c>
      <c r="L424" s="268">
        <v>25</v>
      </c>
      <c r="M424" s="457">
        <f t="shared" si="19"/>
        <v>125</v>
      </c>
      <c r="N424" s="461">
        <v>18.09</v>
      </c>
      <c r="O424" s="459">
        <f t="shared" si="20"/>
        <v>2261.25</v>
      </c>
      <c r="P424" s="409"/>
      <c r="Q424" s="409"/>
    </row>
    <row r="425" spans="1:17" ht="30" x14ac:dyDescent="0.25">
      <c r="A425" s="435" t="s">
        <v>1314</v>
      </c>
      <c r="B425" s="436" t="s">
        <v>1220</v>
      </c>
      <c r="C425" s="436" t="s">
        <v>1074</v>
      </c>
      <c r="D425" s="436" t="s">
        <v>1475</v>
      </c>
      <c r="E425" s="436" t="s">
        <v>1563</v>
      </c>
      <c r="F425" s="456" t="s">
        <v>1600</v>
      </c>
      <c r="G425" s="268" t="s">
        <v>1494</v>
      </c>
      <c r="H425" s="268" t="s">
        <v>1498</v>
      </c>
      <c r="I425" s="435" t="str">
        <f t="shared" si="18"/>
        <v>2.3</v>
      </c>
      <c r="J425" s="268">
        <v>2027</v>
      </c>
      <c r="K425" s="268">
        <v>5</v>
      </c>
      <c r="L425" s="268">
        <v>25</v>
      </c>
      <c r="M425" s="457">
        <f t="shared" si="19"/>
        <v>125</v>
      </c>
      <c r="N425" s="461">
        <v>12.77</v>
      </c>
      <c r="O425" s="459">
        <f t="shared" si="20"/>
        <v>1596.25</v>
      </c>
      <c r="P425" s="409"/>
      <c r="Q425" s="409"/>
    </row>
    <row r="426" spans="1:17" ht="30" x14ac:dyDescent="0.25">
      <c r="A426" s="435" t="s">
        <v>1314</v>
      </c>
      <c r="B426" s="436" t="s">
        <v>1220</v>
      </c>
      <c r="C426" s="436" t="s">
        <v>1074</v>
      </c>
      <c r="D426" s="436" t="s">
        <v>1475</v>
      </c>
      <c r="E426" s="436" t="s">
        <v>1563</v>
      </c>
      <c r="F426" s="456" t="s">
        <v>1601</v>
      </c>
      <c r="G426" s="268" t="s">
        <v>1494</v>
      </c>
      <c r="H426" s="268" t="s">
        <v>1498</v>
      </c>
      <c r="I426" s="435" t="str">
        <f t="shared" si="18"/>
        <v>2.3</v>
      </c>
      <c r="J426" s="268">
        <v>2027</v>
      </c>
      <c r="K426" s="268">
        <v>1</v>
      </c>
      <c r="L426" s="268">
        <v>25</v>
      </c>
      <c r="M426" s="457">
        <f t="shared" si="19"/>
        <v>25</v>
      </c>
      <c r="N426" s="461">
        <v>373.5</v>
      </c>
      <c r="O426" s="459">
        <f t="shared" si="20"/>
        <v>9337.5</v>
      </c>
      <c r="P426" s="409"/>
      <c r="Q426" s="409"/>
    </row>
    <row r="427" spans="1:17" ht="30" x14ac:dyDescent="0.25">
      <c r="A427" s="435" t="s">
        <v>1314</v>
      </c>
      <c r="B427" s="436" t="s">
        <v>1220</v>
      </c>
      <c r="C427" s="436" t="s">
        <v>1074</v>
      </c>
      <c r="D427" s="436" t="s">
        <v>1475</v>
      </c>
      <c r="E427" s="436" t="s">
        <v>1563</v>
      </c>
      <c r="F427" s="456" t="s">
        <v>1602</v>
      </c>
      <c r="G427" s="268" t="s">
        <v>1494</v>
      </c>
      <c r="H427" s="268" t="s">
        <v>1498</v>
      </c>
      <c r="I427" s="435" t="str">
        <f t="shared" si="18"/>
        <v>2.3</v>
      </c>
      <c r="J427" s="268">
        <v>2027</v>
      </c>
      <c r="K427" s="268">
        <v>1</v>
      </c>
      <c r="L427" s="268">
        <v>25</v>
      </c>
      <c r="M427" s="457">
        <f t="shared" si="19"/>
        <v>25</v>
      </c>
      <c r="N427" s="461">
        <v>207.5</v>
      </c>
      <c r="O427" s="459">
        <f t="shared" si="20"/>
        <v>5187.5</v>
      </c>
      <c r="P427" s="409"/>
      <c r="Q427" s="409"/>
    </row>
    <row r="428" spans="1:17" ht="45" x14ac:dyDescent="0.25">
      <c r="A428" s="435" t="s">
        <v>1314</v>
      </c>
      <c r="B428" s="436" t="s">
        <v>1220</v>
      </c>
      <c r="C428" s="436" t="s">
        <v>1074</v>
      </c>
      <c r="D428" s="436" t="s">
        <v>1475</v>
      </c>
      <c r="E428" s="436" t="s">
        <v>1563</v>
      </c>
      <c r="F428" s="456" t="s">
        <v>1603</v>
      </c>
      <c r="G428" s="268" t="s">
        <v>1494</v>
      </c>
      <c r="H428" s="268" t="s">
        <v>1531</v>
      </c>
      <c r="I428" s="435" t="str">
        <f t="shared" si="18"/>
        <v>2.2</v>
      </c>
      <c r="J428" s="268">
        <v>2027</v>
      </c>
      <c r="K428" s="268">
        <v>60</v>
      </c>
      <c r="L428" s="268">
        <v>180</v>
      </c>
      <c r="M428" s="457">
        <f t="shared" si="19"/>
        <v>10800</v>
      </c>
      <c r="N428" s="461">
        <v>13.83</v>
      </c>
      <c r="O428" s="459">
        <f t="shared" si="20"/>
        <v>149364</v>
      </c>
      <c r="P428" s="409"/>
      <c r="Q428" s="409"/>
    </row>
    <row r="429" spans="1:17" ht="45" x14ac:dyDescent="0.25">
      <c r="A429" s="435" t="s">
        <v>1314</v>
      </c>
      <c r="B429" s="436" t="s">
        <v>1220</v>
      </c>
      <c r="C429" s="436" t="s">
        <v>1074</v>
      </c>
      <c r="D429" s="436" t="s">
        <v>1475</v>
      </c>
      <c r="E429" s="436" t="s">
        <v>1563</v>
      </c>
      <c r="F429" s="456" t="s">
        <v>1604</v>
      </c>
      <c r="G429" s="268" t="s">
        <v>1494</v>
      </c>
      <c r="H429" s="268" t="s">
        <v>1531</v>
      </c>
      <c r="I429" s="435" t="str">
        <f t="shared" si="18"/>
        <v>2.2</v>
      </c>
      <c r="J429" s="268">
        <v>2027</v>
      </c>
      <c r="K429" s="268">
        <v>60</v>
      </c>
      <c r="L429" s="268">
        <v>180</v>
      </c>
      <c r="M429" s="457">
        <f t="shared" si="19"/>
        <v>10800</v>
      </c>
      <c r="N429" s="461">
        <v>42.56</v>
      </c>
      <c r="O429" s="459">
        <f t="shared" si="20"/>
        <v>459648</v>
      </c>
      <c r="P429" s="409"/>
      <c r="Q429" s="409"/>
    </row>
    <row r="430" spans="1:17" ht="45" x14ac:dyDescent="0.25">
      <c r="A430" s="435" t="s">
        <v>1314</v>
      </c>
      <c r="B430" s="436" t="s">
        <v>1220</v>
      </c>
      <c r="C430" s="436" t="s">
        <v>1074</v>
      </c>
      <c r="D430" s="436" t="s">
        <v>1475</v>
      </c>
      <c r="E430" s="436" t="s">
        <v>1563</v>
      </c>
      <c r="F430" s="456" t="s">
        <v>1605</v>
      </c>
      <c r="G430" s="268" t="s">
        <v>1494</v>
      </c>
      <c r="H430" s="268" t="s">
        <v>1531</v>
      </c>
      <c r="I430" s="435" t="str">
        <f t="shared" si="18"/>
        <v>2.2</v>
      </c>
      <c r="J430" s="268">
        <v>2027</v>
      </c>
      <c r="K430" s="268">
        <v>60</v>
      </c>
      <c r="L430" s="268">
        <v>180</v>
      </c>
      <c r="M430" s="457">
        <f t="shared" si="19"/>
        <v>10800</v>
      </c>
      <c r="N430" s="461">
        <v>63.85</v>
      </c>
      <c r="O430" s="459">
        <f t="shared" si="20"/>
        <v>689580</v>
      </c>
      <c r="P430" s="409"/>
      <c r="Q430" s="409"/>
    </row>
    <row r="431" spans="1:17" ht="45" x14ac:dyDescent="0.25">
      <c r="A431" s="435" t="s">
        <v>1314</v>
      </c>
      <c r="B431" s="436" t="s">
        <v>1220</v>
      </c>
      <c r="C431" s="436" t="s">
        <v>1074</v>
      </c>
      <c r="D431" s="436" t="s">
        <v>1475</v>
      </c>
      <c r="E431" s="436" t="s">
        <v>1563</v>
      </c>
      <c r="F431" s="456" t="s">
        <v>1606</v>
      </c>
      <c r="G431" s="268" t="s">
        <v>1494</v>
      </c>
      <c r="H431" s="268" t="s">
        <v>1531</v>
      </c>
      <c r="I431" s="435" t="str">
        <f t="shared" si="18"/>
        <v>2.2</v>
      </c>
      <c r="J431" s="268">
        <v>2027</v>
      </c>
      <c r="K431" s="268">
        <v>60</v>
      </c>
      <c r="L431" s="268">
        <v>180</v>
      </c>
      <c r="M431" s="457">
        <f t="shared" si="19"/>
        <v>10800</v>
      </c>
      <c r="N431" s="461">
        <v>21.28</v>
      </c>
      <c r="O431" s="459">
        <f t="shared" si="20"/>
        <v>229824</v>
      </c>
      <c r="P431" s="409"/>
      <c r="Q431" s="409"/>
    </row>
    <row r="432" spans="1:17" ht="45" x14ac:dyDescent="0.25">
      <c r="A432" s="435" t="s">
        <v>1314</v>
      </c>
      <c r="B432" s="436" t="s">
        <v>1220</v>
      </c>
      <c r="C432" s="436" t="s">
        <v>1074</v>
      </c>
      <c r="D432" s="436" t="s">
        <v>1475</v>
      </c>
      <c r="E432" s="255" t="s">
        <v>1607</v>
      </c>
      <c r="F432" s="340" t="s">
        <v>1608</v>
      </c>
      <c r="G432" s="268" t="s">
        <v>1494</v>
      </c>
      <c r="H432" s="268" t="s">
        <v>1529</v>
      </c>
      <c r="I432" s="435" t="str">
        <f t="shared" si="18"/>
        <v>2.2</v>
      </c>
      <c r="J432" s="435">
        <v>2027</v>
      </c>
      <c r="K432" s="268">
        <v>50</v>
      </c>
      <c r="L432" s="268">
        <v>1</v>
      </c>
      <c r="M432" s="457">
        <f t="shared" si="19"/>
        <v>50</v>
      </c>
      <c r="N432" s="461">
        <v>1117.31</v>
      </c>
      <c r="O432" s="459">
        <f t="shared" si="20"/>
        <v>55865.5</v>
      </c>
      <c r="P432" s="409"/>
      <c r="Q432" s="409"/>
    </row>
    <row r="433" spans="1:17" ht="30" x14ac:dyDescent="0.25">
      <c r="A433" s="435" t="s">
        <v>1314</v>
      </c>
      <c r="B433" s="436" t="s">
        <v>1220</v>
      </c>
      <c r="C433" s="436" t="s">
        <v>1074</v>
      </c>
      <c r="D433" s="436" t="s">
        <v>1475</v>
      </c>
      <c r="E433" s="255" t="s">
        <v>1607</v>
      </c>
      <c r="F433" s="340" t="s">
        <v>1609</v>
      </c>
      <c r="G433" s="268" t="s">
        <v>1494</v>
      </c>
      <c r="H433" s="268" t="s">
        <v>1529</v>
      </c>
      <c r="I433" s="435" t="str">
        <f t="shared" si="18"/>
        <v>2.2</v>
      </c>
      <c r="J433" s="435">
        <v>2027</v>
      </c>
      <c r="K433" s="268">
        <v>50</v>
      </c>
      <c r="L433" s="268">
        <v>1</v>
      </c>
      <c r="M433" s="457">
        <f t="shared" si="19"/>
        <v>50</v>
      </c>
      <c r="N433" s="461">
        <v>904.49</v>
      </c>
      <c r="O433" s="459">
        <f t="shared" si="20"/>
        <v>45224.5</v>
      </c>
      <c r="P433" s="409"/>
      <c r="Q433" s="409"/>
    </row>
    <row r="434" spans="1:17" ht="45" x14ac:dyDescent="0.25">
      <c r="A434" s="435" t="s">
        <v>1314</v>
      </c>
      <c r="B434" s="436" t="s">
        <v>1220</v>
      </c>
      <c r="C434" s="436" t="s">
        <v>1074</v>
      </c>
      <c r="D434" s="436" t="s">
        <v>1475</v>
      </c>
      <c r="E434" s="255" t="s">
        <v>1607</v>
      </c>
      <c r="F434" s="340" t="s">
        <v>1610</v>
      </c>
      <c r="G434" s="268" t="s">
        <v>1494</v>
      </c>
      <c r="H434" s="268" t="s">
        <v>1529</v>
      </c>
      <c r="I434" s="435" t="str">
        <f t="shared" si="18"/>
        <v>2.2</v>
      </c>
      <c r="J434" s="435">
        <v>2027</v>
      </c>
      <c r="K434" s="268">
        <v>50</v>
      </c>
      <c r="L434" s="268">
        <v>1</v>
      </c>
      <c r="M434" s="457">
        <f t="shared" si="19"/>
        <v>50</v>
      </c>
      <c r="N434" s="461">
        <v>1276.92</v>
      </c>
      <c r="O434" s="459">
        <f t="shared" si="20"/>
        <v>63846</v>
      </c>
      <c r="P434" s="409"/>
      <c r="Q434" s="409"/>
    </row>
    <row r="435" spans="1:17" ht="30" x14ac:dyDescent="0.25">
      <c r="A435" s="435" t="s">
        <v>1314</v>
      </c>
      <c r="B435" s="436" t="s">
        <v>1220</v>
      </c>
      <c r="C435" s="436" t="s">
        <v>1074</v>
      </c>
      <c r="D435" s="436" t="s">
        <v>1475</v>
      </c>
      <c r="E435" s="255" t="s">
        <v>1607</v>
      </c>
      <c r="F435" s="340" t="s">
        <v>1611</v>
      </c>
      <c r="G435" s="268" t="s">
        <v>1494</v>
      </c>
      <c r="H435" s="268" t="s">
        <v>1529</v>
      </c>
      <c r="I435" s="435" t="str">
        <f t="shared" si="18"/>
        <v>2.2</v>
      </c>
      <c r="J435" s="435">
        <v>2027</v>
      </c>
      <c r="K435" s="268">
        <v>50</v>
      </c>
      <c r="L435" s="268">
        <v>1</v>
      </c>
      <c r="M435" s="457">
        <f t="shared" si="19"/>
        <v>50</v>
      </c>
      <c r="N435" s="461">
        <v>585.26</v>
      </c>
      <c r="O435" s="459">
        <f t="shared" si="20"/>
        <v>29263</v>
      </c>
      <c r="P435" s="409"/>
      <c r="Q435" s="409"/>
    </row>
    <row r="436" spans="1:17" ht="30" x14ac:dyDescent="0.25">
      <c r="A436" s="435" t="s">
        <v>1314</v>
      </c>
      <c r="B436" s="436" t="s">
        <v>1220</v>
      </c>
      <c r="C436" s="436" t="s">
        <v>1074</v>
      </c>
      <c r="D436" s="436" t="s">
        <v>1475</v>
      </c>
      <c r="E436" s="255" t="s">
        <v>1607</v>
      </c>
      <c r="F436" s="340" t="s">
        <v>1612</v>
      </c>
      <c r="G436" s="268" t="s">
        <v>1494</v>
      </c>
      <c r="H436" s="268" t="s">
        <v>1613</v>
      </c>
      <c r="I436" s="435" t="str">
        <f t="shared" si="18"/>
        <v>2.3</v>
      </c>
      <c r="J436" s="435">
        <v>2027</v>
      </c>
      <c r="K436" s="268">
        <v>1</v>
      </c>
      <c r="L436" s="268">
        <v>10</v>
      </c>
      <c r="M436" s="457">
        <f t="shared" si="19"/>
        <v>10</v>
      </c>
      <c r="N436" s="461">
        <v>5320.5</v>
      </c>
      <c r="O436" s="459">
        <f t="shared" si="20"/>
        <v>53205</v>
      </c>
      <c r="P436" s="409"/>
      <c r="Q436" s="409"/>
    </row>
    <row r="437" spans="1:17" ht="30" x14ac:dyDescent="0.25">
      <c r="A437" s="435" t="s">
        <v>1314</v>
      </c>
      <c r="B437" s="436" t="s">
        <v>1220</v>
      </c>
      <c r="C437" s="436" t="s">
        <v>1074</v>
      </c>
      <c r="D437" s="436" t="s">
        <v>1475</v>
      </c>
      <c r="E437" s="255" t="s">
        <v>1607</v>
      </c>
      <c r="F437" s="340" t="s">
        <v>1614</v>
      </c>
      <c r="G437" s="268" t="s">
        <v>1494</v>
      </c>
      <c r="H437" s="268" t="s">
        <v>1613</v>
      </c>
      <c r="I437" s="435" t="str">
        <f t="shared" si="18"/>
        <v>2.3</v>
      </c>
      <c r="J437" s="435">
        <v>2027</v>
      </c>
      <c r="K437" s="268">
        <v>7</v>
      </c>
      <c r="L437" s="268">
        <v>10</v>
      </c>
      <c r="M437" s="457">
        <f t="shared" si="19"/>
        <v>70</v>
      </c>
      <c r="N437" s="461">
        <v>12769.2</v>
      </c>
      <c r="O437" s="459">
        <f t="shared" si="20"/>
        <v>893844</v>
      </c>
      <c r="P437" s="409"/>
      <c r="Q437" s="409"/>
    </row>
    <row r="438" spans="1:17" ht="30" x14ac:dyDescent="0.25">
      <c r="A438" s="435" t="s">
        <v>1314</v>
      </c>
      <c r="B438" s="436" t="s">
        <v>1220</v>
      </c>
      <c r="C438" s="436" t="s">
        <v>1074</v>
      </c>
      <c r="D438" s="436" t="s">
        <v>1475</v>
      </c>
      <c r="E438" s="255" t="s">
        <v>1607</v>
      </c>
      <c r="F438" s="340" t="s">
        <v>1615</v>
      </c>
      <c r="G438" s="268" t="s">
        <v>1494</v>
      </c>
      <c r="H438" s="268" t="s">
        <v>1613</v>
      </c>
      <c r="I438" s="435" t="str">
        <f t="shared" si="18"/>
        <v>2.3</v>
      </c>
      <c r="J438" s="435">
        <v>2027</v>
      </c>
      <c r="K438" s="268">
        <v>13</v>
      </c>
      <c r="L438" s="268">
        <v>10</v>
      </c>
      <c r="M438" s="457">
        <f t="shared" si="19"/>
        <v>130</v>
      </c>
      <c r="N438" s="461">
        <v>1596.15</v>
      </c>
      <c r="O438" s="459">
        <f t="shared" si="20"/>
        <v>207499.5</v>
      </c>
      <c r="P438" s="409"/>
      <c r="Q438" s="409"/>
    </row>
    <row r="439" spans="1:17" ht="45" x14ac:dyDescent="0.25">
      <c r="A439" s="435" t="s">
        <v>1314</v>
      </c>
      <c r="B439" s="436" t="s">
        <v>1220</v>
      </c>
      <c r="C439" s="436" t="s">
        <v>1074</v>
      </c>
      <c r="D439" s="436" t="s">
        <v>1475</v>
      </c>
      <c r="E439" s="255" t="s">
        <v>1607</v>
      </c>
      <c r="F439" s="340" t="s">
        <v>1616</v>
      </c>
      <c r="G439" s="268" t="s">
        <v>1494</v>
      </c>
      <c r="H439" s="268" t="s">
        <v>1529</v>
      </c>
      <c r="I439" s="435" t="str">
        <f t="shared" si="18"/>
        <v>2.2</v>
      </c>
      <c r="J439" s="435">
        <v>2027</v>
      </c>
      <c r="K439" s="268">
        <v>758</v>
      </c>
      <c r="L439" s="268">
        <v>10</v>
      </c>
      <c r="M439" s="457">
        <f t="shared" si="19"/>
        <v>7580</v>
      </c>
      <c r="N439" s="461">
        <v>85.13</v>
      </c>
      <c r="O439" s="459">
        <f t="shared" si="20"/>
        <v>645285.4</v>
      </c>
      <c r="P439" s="409"/>
      <c r="Q439" s="409"/>
    </row>
    <row r="440" spans="1:17" ht="30" x14ac:dyDescent="0.25">
      <c r="A440" s="435" t="s">
        <v>1314</v>
      </c>
      <c r="B440" s="436" t="s">
        <v>1220</v>
      </c>
      <c r="C440" s="436" t="s">
        <v>1074</v>
      </c>
      <c r="D440" s="436" t="s">
        <v>1475</v>
      </c>
      <c r="E440" s="255" t="s">
        <v>1607</v>
      </c>
      <c r="F440" s="340" t="s">
        <v>1617</v>
      </c>
      <c r="G440" s="268" t="s">
        <v>1494</v>
      </c>
      <c r="H440" s="268" t="s">
        <v>1529</v>
      </c>
      <c r="I440" s="435" t="str">
        <f t="shared" si="18"/>
        <v>2.2</v>
      </c>
      <c r="J440" s="435">
        <v>2027</v>
      </c>
      <c r="K440" s="268">
        <v>686</v>
      </c>
      <c r="L440" s="268">
        <v>10</v>
      </c>
      <c r="M440" s="457">
        <f t="shared" si="19"/>
        <v>6860</v>
      </c>
      <c r="N440" s="461">
        <v>6.38</v>
      </c>
      <c r="O440" s="459">
        <f t="shared" si="20"/>
        <v>43766.799999999996</v>
      </c>
      <c r="P440" s="409"/>
      <c r="Q440" s="409"/>
    </row>
    <row r="441" spans="1:17" x14ac:dyDescent="0.25">
      <c r="A441" s="435" t="s">
        <v>1314</v>
      </c>
      <c r="B441" s="436" t="s">
        <v>1220</v>
      </c>
      <c r="C441" s="436" t="s">
        <v>1074</v>
      </c>
      <c r="D441" s="436" t="s">
        <v>1475</v>
      </c>
      <c r="E441" s="255" t="s">
        <v>1607</v>
      </c>
      <c r="F441" s="340" t="s">
        <v>1618</v>
      </c>
      <c r="G441" s="268" t="s">
        <v>1494</v>
      </c>
      <c r="H441" s="268" t="s">
        <v>1613</v>
      </c>
      <c r="I441" s="435" t="str">
        <f t="shared" si="18"/>
        <v>2.3</v>
      </c>
      <c r="J441" s="435">
        <v>2027</v>
      </c>
      <c r="K441" s="268">
        <v>118</v>
      </c>
      <c r="L441" s="268">
        <v>10</v>
      </c>
      <c r="M441" s="457">
        <f t="shared" si="19"/>
        <v>1180</v>
      </c>
      <c r="N441" s="461">
        <v>425.64</v>
      </c>
      <c r="O441" s="459">
        <f t="shared" si="20"/>
        <v>502255.2</v>
      </c>
      <c r="P441" s="409"/>
      <c r="Q441" s="409"/>
    </row>
    <row r="442" spans="1:17" ht="30" x14ac:dyDescent="0.25">
      <c r="A442" s="435" t="s">
        <v>1314</v>
      </c>
      <c r="B442" s="436" t="s">
        <v>1220</v>
      </c>
      <c r="C442" s="436" t="s">
        <v>1074</v>
      </c>
      <c r="D442" s="436" t="s">
        <v>1475</v>
      </c>
      <c r="E442" s="255" t="s">
        <v>1607</v>
      </c>
      <c r="F442" s="340" t="s">
        <v>1619</v>
      </c>
      <c r="G442" s="268" t="s">
        <v>1494</v>
      </c>
      <c r="H442" s="268" t="s">
        <v>1507</v>
      </c>
      <c r="I442" s="435" t="str">
        <f t="shared" si="18"/>
        <v>2.3</v>
      </c>
      <c r="J442" s="435">
        <v>2027</v>
      </c>
      <c r="K442" s="268">
        <v>40</v>
      </c>
      <c r="L442" s="268">
        <v>9</v>
      </c>
      <c r="M442" s="457">
        <f t="shared" si="19"/>
        <v>360</v>
      </c>
      <c r="N442" s="461">
        <v>372.44</v>
      </c>
      <c r="O442" s="459">
        <f t="shared" si="20"/>
        <v>134078.39999999999</v>
      </c>
      <c r="P442" s="409"/>
      <c r="Q442" s="409"/>
    </row>
    <row r="443" spans="1:17" ht="30" x14ac:dyDescent="0.25">
      <c r="A443" s="435" t="s">
        <v>1314</v>
      </c>
      <c r="B443" s="436" t="s">
        <v>1220</v>
      </c>
      <c r="C443" s="436" t="s">
        <v>1074</v>
      </c>
      <c r="D443" s="436" t="s">
        <v>1475</v>
      </c>
      <c r="E443" s="255" t="s">
        <v>1607</v>
      </c>
      <c r="F443" s="340" t="s">
        <v>1620</v>
      </c>
      <c r="G443" s="268" t="s">
        <v>1494</v>
      </c>
      <c r="H443" s="268" t="s">
        <v>1534</v>
      </c>
      <c r="I443" s="435" t="str">
        <f t="shared" si="18"/>
        <v>2.3</v>
      </c>
      <c r="J443" s="435">
        <v>2027</v>
      </c>
      <c r="K443" s="268">
        <v>3</v>
      </c>
      <c r="L443" s="268">
        <v>3</v>
      </c>
      <c r="M443" s="457">
        <f t="shared" si="19"/>
        <v>9</v>
      </c>
      <c r="N443" s="461">
        <v>160.47</v>
      </c>
      <c r="O443" s="459">
        <f t="shared" si="20"/>
        <v>1444.23</v>
      </c>
      <c r="P443" s="409"/>
      <c r="Q443" s="409"/>
    </row>
    <row r="444" spans="1:17" ht="30" x14ac:dyDescent="0.25">
      <c r="A444" s="435" t="s">
        <v>1314</v>
      </c>
      <c r="B444" s="436" t="s">
        <v>1220</v>
      </c>
      <c r="C444" s="436" t="s">
        <v>1074</v>
      </c>
      <c r="D444" s="436" t="s">
        <v>1475</v>
      </c>
      <c r="E444" s="255" t="s">
        <v>1607</v>
      </c>
      <c r="F444" s="340" t="s">
        <v>1621</v>
      </c>
      <c r="G444" s="268" t="s">
        <v>1494</v>
      </c>
      <c r="H444" s="268" t="s">
        <v>1567</v>
      </c>
      <c r="I444" s="435" t="str">
        <f t="shared" si="18"/>
        <v>2.3</v>
      </c>
      <c r="J444" s="435">
        <v>2027</v>
      </c>
      <c r="K444" s="268">
        <v>5</v>
      </c>
      <c r="L444" s="268">
        <v>3</v>
      </c>
      <c r="M444" s="457">
        <f t="shared" si="19"/>
        <v>15</v>
      </c>
      <c r="N444" s="461">
        <v>373.5</v>
      </c>
      <c r="O444" s="459">
        <f t="shared" si="20"/>
        <v>5602.5</v>
      </c>
      <c r="P444" s="409"/>
      <c r="Q444" s="409"/>
    </row>
    <row r="445" spans="1:17" ht="45" x14ac:dyDescent="0.25">
      <c r="A445" s="435" t="s">
        <v>1314</v>
      </c>
      <c r="B445" s="436" t="s">
        <v>1220</v>
      </c>
      <c r="C445" s="436" t="s">
        <v>1074</v>
      </c>
      <c r="D445" s="436" t="s">
        <v>1475</v>
      </c>
      <c r="E445" s="255" t="s">
        <v>1607</v>
      </c>
      <c r="F445" s="340" t="s">
        <v>1622</v>
      </c>
      <c r="G445" s="268" t="s">
        <v>1494</v>
      </c>
      <c r="H445" s="268" t="s">
        <v>1534</v>
      </c>
      <c r="I445" s="435" t="str">
        <f t="shared" si="18"/>
        <v>2.3</v>
      </c>
      <c r="J445" s="435">
        <v>2027</v>
      </c>
      <c r="K445" s="268">
        <v>30</v>
      </c>
      <c r="L445" s="268">
        <v>3</v>
      </c>
      <c r="M445" s="457">
        <f t="shared" si="19"/>
        <v>90</v>
      </c>
      <c r="N445" s="461">
        <v>40.28</v>
      </c>
      <c r="O445" s="459">
        <f t="shared" si="20"/>
        <v>3625.2000000000003</v>
      </c>
      <c r="P445" s="409"/>
      <c r="Q445" s="409"/>
    </row>
    <row r="446" spans="1:17" ht="30" x14ac:dyDescent="0.25">
      <c r="A446" s="435" t="s">
        <v>1314</v>
      </c>
      <c r="B446" s="436" t="s">
        <v>1220</v>
      </c>
      <c r="C446" s="436" t="s">
        <v>1074</v>
      </c>
      <c r="D446" s="436" t="s">
        <v>1475</v>
      </c>
      <c r="E446" s="255" t="s">
        <v>1607</v>
      </c>
      <c r="F446" s="340" t="s">
        <v>1623</v>
      </c>
      <c r="G446" s="268" t="s">
        <v>1494</v>
      </c>
      <c r="H446" s="268" t="s">
        <v>1534</v>
      </c>
      <c r="I446" s="435" t="str">
        <f t="shared" si="18"/>
        <v>2.3</v>
      </c>
      <c r="J446" s="435">
        <v>2027</v>
      </c>
      <c r="K446" s="268">
        <v>10</v>
      </c>
      <c r="L446" s="268">
        <v>3</v>
      </c>
      <c r="M446" s="457">
        <f t="shared" si="19"/>
        <v>30</v>
      </c>
      <c r="N446" s="461">
        <v>74.489999999999995</v>
      </c>
      <c r="O446" s="459">
        <f t="shared" si="20"/>
        <v>2234.6999999999998</v>
      </c>
      <c r="P446" s="409"/>
      <c r="Q446" s="409"/>
    </row>
    <row r="447" spans="1:17" ht="45" x14ac:dyDescent="0.25">
      <c r="A447" s="435" t="s">
        <v>1314</v>
      </c>
      <c r="B447" s="436" t="s">
        <v>1220</v>
      </c>
      <c r="C447" s="436" t="s">
        <v>1074</v>
      </c>
      <c r="D447" s="436" t="s">
        <v>1475</v>
      </c>
      <c r="E447" s="255" t="s">
        <v>1607</v>
      </c>
      <c r="F447" s="340" t="s">
        <v>1624</v>
      </c>
      <c r="G447" s="268" t="s">
        <v>1494</v>
      </c>
      <c r="H447" s="268" t="s">
        <v>1534</v>
      </c>
      <c r="I447" s="435" t="str">
        <f t="shared" si="18"/>
        <v>2.3</v>
      </c>
      <c r="J447" s="435">
        <v>2027</v>
      </c>
      <c r="K447" s="268">
        <v>3</v>
      </c>
      <c r="L447" s="268">
        <v>3</v>
      </c>
      <c r="M447" s="457">
        <f t="shared" si="19"/>
        <v>9</v>
      </c>
      <c r="N447" s="461">
        <v>100.71</v>
      </c>
      <c r="O447" s="459">
        <f t="shared" si="20"/>
        <v>906.39</v>
      </c>
      <c r="P447" s="409"/>
      <c r="Q447" s="409"/>
    </row>
    <row r="448" spans="1:17" ht="45" x14ac:dyDescent="0.25">
      <c r="A448" s="435" t="s">
        <v>1314</v>
      </c>
      <c r="B448" s="436" t="s">
        <v>1220</v>
      </c>
      <c r="C448" s="436" t="s">
        <v>1074</v>
      </c>
      <c r="D448" s="436" t="s">
        <v>1475</v>
      </c>
      <c r="E448" s="255" t="s">
        <v>1607</v>
      </c>
      <c r="F448" s="340" t="s">
        <v>1625</v>
      </c>
      <c r="G448" s="268" t="s">
        <v>1494</v>
      </c>
      <c r="H448" s="268" t="s">
        <v>1534</v>
      </c>
      <c r="I448" s="435" t="str">
        <f t="shared" si="18"/>
        <v>2.3</v>
      </c>
      <c r="J448" s="435">
        <v>2027</v>
      </c>
      <c r="K448" s="268">
        <v>6</v>
      </c>
      <c r="L448" s="268">
        <v>3</v>
      </c>
      <c r="M448" s="457">
        <f t="shared" si="19"/>
        <v>18</v>
      </c>
      <c r="N448" s="461">
        <v>397.07</v>
      </c>
      <c r="O448" s="459">
        <f t="shared" si="20"/>
        <v>7147.26</v>
      </c>
      <c r="P448" s="409"/>
      <c r="Q448" s="409"/>
    </row>
    <row r="449" spans="1:17" ht="60" x14ac:dyDescent="0.25">
      <c r="A449" s="435" t="s">
        <v>1314</v>
      </c>
      <c r="B449" s="436" t="s">
        <v>1220</v>
      </c>
      <c r="C449" s="436" t="s">
        <v>1074</v>
      </c>
      <c r="D449" s="436" t="s">
        <v>1475</v>
      </c>
      <c r="E449" s="255" t="s">
        <v>1607</v>
      </c>
      <c r="F449" s="340" t="s">
        <v>1626</v>
      </c>
      <c r="G449" s="268" t="s">
        <v>1494</v>
      </c>
      <c r="H449" s="268" t="s">
        <v>1498</v>
      </c>
      <c r="I449" s="435" t="str">
        <f t="shared" si="18"/>
        <v>2.3</v>
      </c>
      <c r="J449" s="435">
        <v>2027</v>
      </c>
      <c r="K449" s="268">
        <v>150</v>
      </c>
      <c r="L449" s="268">
        <v>10</v>
      </c>
      <c r="M449" s="457">
        <f t="shared" si="19"/>
        <v>1500</v>
      </c>
      <c r="N449" s="461">
        <v>170.26</v>
      </c>
      <c r="O449" s="459">
        <f t="shared" si="20"/>
        <v>255390</v>
      </c>
      <c r="P449" s="409"/>
      <c r="Q449" s="409"/>
    </row>
    <row r="450" spans="1:17" ht="45" x14ac:dyDescent="0.25">
      <c r="A450" s="435" t="s">
        <v>1314</v>
      </c>
      <c r="B450" s="436" t="s">
        <v>1220</v>
      </c>
      <c r="C450" s="436" t="s">
        <v>1074</v>
      </c>
      <c r="D450" s="436" t="s">
        <v>1475</v>
      </c>
      <c r="E450" s="255" t="s">
        <v>1607</v>
      </c>
      <c r="F450" s="340" t="s">
        <v>1627</v>
      </c>
      <c r="G450" s="268" t="s">
        <v>1494</v>
      </c>
      <c r="H450" s="268" t="s">
        <v>1587</v>
      </c>
      <c r="I450" s="435" t="str">
        <f t="shared" si="18"/>
        <v>2.3</v>
      </c>
      <c r="J450" s="435">
        <v>2027</v>
      </c>
      <c r="K450" s="268">
        <v>150</v>
      </c>
      <c r="L450" s="268">
        <v>10</v>
      </c>
      <c r="M450" s="457">
        <f t="shared" si="19"/>
        <v>1500</v>
      </c>
      <c r="N450" s="461">
        <v>478.85</v>
      </c>
      <c r="O450" s="459">
        <f t="shared" si="20"/>
        <v>718275</v>
      </c>
      <c r="P450" s="409"/>
      <c r="Q450" s="409"/>
    </row>
    <row r="451" spans="1:17" ht="75" x14ac:dyDescent="0.25">
      <c r="A451" s="435" t="s">
        <v>1314</v>
      </c>
      <c r="B451" s="436" t="s">
        <v>1220</v>
      </c>
      <c r="C451" s="436" t="s">
        <v>1074</v>
      </c>
      <c r="D451" s="436" t="s">
        <v>1475</v>
      </c>
      <c r="E451" s="255" t="s">
        <v>1607</v>
      </c>
      <c r="F451" s="340" t="s">
        <v>1628</v>
      </c>
      <c r="G451" s="268" t="s">
        <v>1494</v>
      </c>
      <c r="H451" s="268" t="s">
        <v>1587</v>
      </c>
      <c r="I451" s="435" t="str">
        <f t="shared" si="18"/>
        <v>2.3</v>
      </c>
      <c r="J451" s="435">
        <v>2027</v>
      </c>
      <c r="K451" s="268">
        <v>150</v>
      </c>
      <c r="L451" s="268">
        <v>10</v>
      </c>
      <c r="M451" s="457">
        <f t="shared" si="19"/>
        <v>1500</v>
      </c>
      <c r="N451" s="461">
        <v>425.64</v>
      </c>
      <c r="O451" s="459">
        <f t="shared" si="20"/>
        <v>638460</v>
      </c>
      <c r="P451" s="409"/>
      <c r="Q451" s="409"/>
    </row>
    <row r="452" spans="1:17" ht="75" x14ac:dyDescent="0.25">
      <c r="A452" s="435" t="s">
        <v>1314</v>
      </c>
      <c r="B452" s="436" t="s">
        <v>1220</v>
      </c>
      <c r="C452" s="436" t="s">
        <v>1074</v>
      </c>
      <c r="D452" s="436" t="s">
        <v>1475</v>
      </c>
      <c r="E452" s="255" t="s">
        <v>1607</v>
      </c>
      <c r="F452" s="340" t="s">
        <v>1629</v>
      </c>
      <c r="G452" s="268" t="s">
        <v>1494</v>
      </c>
      <c r="H452" s="268" t="s">
        <v>1498</v>
      </c>
      <c r="I452" s="435" t="str">
        <f t="shared" si="18"/>
        <v>2.3</v>
      </c>
      <c r="J452" s="435">
        <v>2027</v>
      </c>
      <c r="K452" s="268">
        <v>150</v>
      </c>
      <c r="L452" s="268">
        <v>10</v>
      </c>
      <c r="M452" s="457">
        <f t="shared" si="19"/>
        <v>1500</v>
      </c>
      <c r="N452" s="461">
        <v>372.44</v>
      </c>
      <c r="O452" s="459">
        <f t="shared" si="20"/>
        <v>558660</v>
      </c>
      <c r="P452" s="409"/>
      <c r="Q452" s="409"/>
    </row>
    <row r="453" spans="1:17" ht="60" x14ac:dyDescent="0.25">
      <c r="A453" s="435" t="s">
        <v>1314</v>
      </c>
      <c r="B453" s="436" t="s">
        <v>1220</v>
      </c>
      <c r="C453" s="436" t="s">
        <v>1074</v>
      </c>
      <c r="D453" s="436" t="s">
        <v>1475</v>
      </c>
      <c r="E453" s="255" t="s">
        <v>1607</v>
      </c>
      <c r="F453" s="340" t="s">
        <v>1630</v>
      </c>
      <c r="G453" s="268" t="s">
        <v>1494</v>
      </c>
      <c r="H453" s="268" t="s">
        <v>1498</v>
      </c>
      <c r="I453" s="435" t="str">
        <f t="shared" si="18"/>
        <v>2.3</v>
      </c>
      <c r="J453" s="435">
        <v>2027</v>
      </c>
      <c r="K453" s="268">
        <v>150</v>
      </c>
      <c r="L453" s="268">
        <v>10</v>
      </c>
      <c r="M453" s="457">
        <f t="shared" si="19"/>
        <v>1500</v>
      </c>
      <c r="N453" s="461">
        <v>212.82</v>
      </c>
      <c r="O453" s="459">
        <f t="shared" si="20"/>
        <v>319230</v>
      </c>
      <c r="P453" s="409"/>
      <c r="Q453" s="409"/>
    </row>
    <row r="454" spans="1:17" ht="75" x14ac:dyDescent="0.25">
      <c r="A454" s="435" t="s">
        <v>1314</v>
      </c>
      <c r="B454" s="436" t="s">
        <v>1220</v>
      </c>
      <c r="C454" s="436" t="s">
        <v>1074</v>
      </c>
      <c r="D454" s="436" t="s">
        <v>1475</v>
      </c>
      <c r="E454" s="255" t="s">
        <v>1607</v>
      </c>
      <c r="F454" s="340" t="s">
        <v>1631</v>
      </c>
      <c r="G454" s="268" t="s">
        <v>1494</v>
      </c>
      <c r="H454" s="268" t="s">
        <v>1531</v>
      </c>
      <c r="I454" s="435" t="str">
        <f t="shared" si="18"/>
        <v>2.2</v>
      </c>
      <c r="J454" s="435">
        <v>2027</v>
      </c>
      <c r="K454" s="270">
        <v>1680</v>
      </c>
      <c r="L454" s="268">
        <v>10</v>
      </c>
      <c r="M454" s="457">
        <f t="shared" si="19"/>
        <v>16800</v>
      </c>
      <c r="N454" s="461">
        <v>266.02999999999997</v>
      </c>
      <c r="O454" s="459">
        <f t="shared" si="20"/>
        <v>4469304</v>
      </c>
      <c r="P454" s="409"/>
      <c r="Q454" s="409"/>
    </row>
    <row r="455" spans="1:17" ht="45" x14ac:dyDescent="0.25">
      <c r="A455" s="435" t="s">
        <v>1314</v>
      </c>
      <c r="B455" s="436" t="s">
        <v>1220</v>
      </c>
      <c r="C455" s="436" t="s">
        <v>1074</v>
      </c>
      <c r="D455" s="436" t="s">
        <v>1475</v>
      </c>
      <c r="E455" s="255" t="s">
        <v>1607</v>
      </c>
      <c r="F455" s="340" t="s">
        <v>1632</v>
      </c>
      <c r="G455" s="268" t="s">
        <v>1494</v>
      </c>
      <c r="H455" s="268" t="s">
        <v>1509</v>
      </c>
      <c r="I455" s="435" t="str">
        <f t="shared" si="18"/>
        <v>2.3</v>
      </c>
      <c r="J455" s="435">
        <v>2027</v>
      </c>
      <c r="K455" s="268">
        <v>60</v>
      </c>
      <c r="L455" s="268">
        <v>10</v>
      </c>
      <c r="M455" s="457">
        <f t="shared" si="19"/>
        <v>600</v>
      </c>
      <c r="N455" s="461">
        <v>308.58999999999997</v>
      </c>
      <c r="O455" s="459">
        <f t="shared" si="20"/>
        <v>185153.99999999997</v>
      </c>
      <c r="P455" s="409"/>
      <c r="Q455" s="409"/>
    </row>
    <row r="456" spans="1:17" ht="60" x14ac:dyDescent="0.25">
      <c r="A456" s="435" t="s">
        <v>1314</v>
      </c>
      <c r="B456" s="436" t="s">
        <v>1220</v>
      </c>
      <c r="C456" s="436" t="s">
        <v>1074</v>
      </c>
      <c r="D456" s="436" t="s">
        <v>1475</v>
      </c>
      <c r="E456" s="255" t="s">
        <v>1607</v>
      </c>
      <c r="F456" s="340" t="s">
        <v>1633</v>
      </c>
      <c r="G456" s="268" t="s">
        <v>1494</v>
      </c>
      <c r="H456" s="268" t="s">
        <v>1498</v>
      </c>
      <c r="I456" s="435" t="str">
        <f t="shared" si="18"/>
        <v>2.3</v>
      </c>
      <c r="J456" s="435">
        <v>2027</v>
      </c>
      <c r="K456" s="270">
        <v>1440</v>
      </c>
      <c r="L456" s="268">
        <v>1</v>
      </c>
      <c r="M456" s="457">
        <f t="shared" si="19"/>
        <v>1440</v>
      </c>
      <c r="N456" s="461">
        <v>10.64</v>
      </c>
      <c r="O456" s="459">
        <f t="shared" si="20"/>
        <v>15321.6</v>
      </c>
      <c r="P456" s="409"/>
      <c r="Q456" s="409"/>
    </row>
    <row r="457" spans="1:17" ht="30" x14ac:dyDescent="0.25">
      <c r="A457" s="435" t="s">
        <v>1314</v>
      </c>
      <c r="B457" s="436" t="s">
        <v>1220</v>
      </c>
      <c r="C457" s="436" t="s">
        <v>1074</v>
      </c>
      <c r="D457" s="436" t="s">
        <v>1475</v>
      </c>
      <c r="E457" s="255" t="s">
        <v>1607</v>
      </c>
      <c r="F457" s="340" t="s">
        <v>1634</v>
      </c>
      <c r="G457" s="268" t="s">
        <v>1494</v>
      </c>
      <c r="H457" s="268" t="s">
        <v>1498</v>
      </c>
      <c r="I457" s="435" t="str">
        <f t="shared" si="18"/>
        <v>2.3</v>
      </c>
      <c r="J457" s="435">
        <v>2027</v>
      </c>
      <c r="K457" s="270">
        <v>1050</v>
      </c>
      <c r="L457" s="268">
        <v>1</v>
      </c>
      <c r="M457" s="457">
        <f t="shared" si="19"/>
        <v>1050</v>
      </c>
      <c r="N457" s="461">
        <v>8.51</v>
      </c>
      <c r="O457" s="459">
        <f t="shared" si="20"/>
        <v>8935.5</v>
      </c>
      <c r="P457" s="409"/>
      <c r="Q457" s="409"/>
    </row>
    <row r="458" spans="1:17" ht="30" x14ac:dyDescent="0.25">
      <c r="A458" s="435" t="s">
        <v>1314</v>
      </c>
      <c r="B458" s="436" t="s">
        <v>1220</v>
      </c>
      <c r="C458" s="436" t="s">
        <v>1074</v>
      </c>
      <c r="D458" s="436" t="s">
        <v>1475</v>
      </c>
      <c r="E458" s="255" t="s">
        <v>1607</v>
      </c>
      <c r="F458" s="340" t="s">
        <v>1635</v>
      </c>
      <c r="G458" s="268" t="s">
        <v>1494</v>
      </c>
      <c r="H458" s="268" t="s">
        <v>1498</v>
      </c>
      <c r="I458" s="435" t="str">
        <f t="shared" si="18"/>
        <v>2.3</v>
      </c>
      <c r="J458" s="435">
        <v>2027</v>
      </c>
      <c r="K458" s="270">
        <v>1050</v>
      </c>
      <c r="L458" s="268">
        <v>1</v>
      </c>
      <c r="M458" s="457">
        <f t="shared" si="19"/>
        <v>1050</v>
      </c>
      <c r="N458" s="461">
        <v>8.51</v>
      </c>
      <c r="O458" s="459">
        <f t="shared" si="20"/>
        <v>8935.5</v>
      </c>
      <c r="P458" s="409"/>
      <c r="Q458" s="409"/>
    </row>
    <row r="459" spans="1:17" ht="45" x14ac:dyDescent="0.25">
      <c r="A459" s="435" t="s">
        <v>1314</v>
      </c>
      <c r="B459" s="436" t="s">
        <v>1220</v>
      </c>
      <c r="C459" s="436" t="s">
        <v>1074</v>
      </c>
      <c r="D459" s="436" t="s">
        <v>1475</v>
      </c>
      <c r="E459" s="255" t="s">
        <v>1607</v>
      </c>
      <c r="F459" s="340" t="s">
        <v>1636</v>
      </c>
      <c r="G459" s="268" t="s">
        <v>1494</v>
      </c>
      <c r="H459" s="268" t="s">
        <v>1498</v>
      </c>
      <c r="I459" s="435" t="str">
        <f t="shared" si="18"/>
        <v>2.3</v>
      </c>
      <c r="J459" s="435">
        <v>2027</v>
      </c>
      <c r="K459" s="270">
        <v>2100</v>
      </c>
      <c r="L459" s="268">
        <v>1</v>
      </c>
      <c r="M459" s="457">
        <f t="shared" si="19"/>
        <v>2100</v>
      </c>
      <c r="N459" s="461">
        <v>9.58</v>
      </c>
      <c r="O459" s="459">
        <f t="shared" si="20"/>
        <v>20118</v>
      </c>
      <c r="P459" s="409"/>
      <c r="Q459" s="409"/>
    </row>
    <row r="460" spans="1:17" ht="45" x14ac:dyDescent="0.25">
      <c r="A460" s="435" t="s">
        <v>1314</v>
      </c>
      <c r="B460" s="436" t="s">
        <v>1220</v>
      </c>
      <c r="C460" s="436" t="s">
        <v>1074</v>
      </c>
      <c r="D460" s="436" t="s">
        <v>1475</v>
      </c>
      <c r="E460" s="255" t="s">
        <v>1607</v>
      </c>
      <c r="F460" s="340" t="s">
        <v>1637</v>
      </c>
      <c r="G460" s="268" t="s">
        <v>1494</v>
      </c>
      <c r="H460" s="268" t="s">
        <v>1498</v>
      </c>
      <c r="I460" s="435" t="str">
        <f t="shared" ref="I460:I523" si="21">IF($H460="","Sin CCP",LEFT($H460,3))</f>
        <v>2.3</v>
      </c>
      <c r="J460" s="435">
        <v>2027</v>
      </c>
      <c r="K460" s="268">
        <v>144</v>
      </c>
      <c r="L460" s="268">
        <v>1</v>
      </c>
      <c r="M460" s="457">
        <f t="shared" si="19"/>
        <v>144</v>
      </c>
      <c r="N460" s="461">
        <v>75.02</v>
      </c>
      <c r="O460" s="459">
        <f t="shared" si="20"/>
        <v>10802.88</v>
      </c>
      <c r="P460" s="409"/>
      <c r="Q460" s="409"/>
    </row>
    <row r="461" spans="1:17" ht="30" x14ac:dyDescent="0.25">
      <c r="A461" s="435" t="s">
        <v>1314</v>
      </c>
      <c r="B461" s="436" t="s">
        <v>1220</v>
      </c>
      <c r="C461" s="436" t="s">
        <v>1074</v>
      </c>
      <c r="D461" s="436" t="s">
        <v>1475</v>
      </c>
      <c r="E461" s="255" t="s">
        <v>1607</v>
      </c>
      <c r="F461" s="340" t="s">
        <v>1638</v>
      </c>
      <c r="G461" s="268" t="s">
        <v>1494</v>
      </c>
      <c r="H461" s="268" t="s">
        <v>1498</v>
      </c>
      <c r="I461" s="435" t="str">
        <f t="shared" si="21"/>
        <v>2.3</v>
      </c>
      <c r="J461" s="435">
        <v>2027</v>
      </c>
      <c r="K461" s="268">
        <v>360</v>
      </c>
      <c r="L461" s="268">
        <v>1</v>
      </c>
      <c r="M461" s="457">
        <f t="shared" si="19"/>
        <v>360</v>
      </c>
      <c r="N461" s="461">
        <v>18.09</v>
      </c>
      <c r="O461" s="459">
        <f t="shared" si="20"/>
        <v>6512.4</v>
      </c>
      <c r="P461" s="409"/>
      <c r="Q461" s="409"/>
    </row>
    <row r="462" spans="1:17" ht="30" x14ac:dyDescent="0.25">
      <c r="A462" s="435" t="s">
        <v>1314</v>
      </c>
      <c r="B462" s="436" t="s">
        <v>1220</v>
      </c>
      <c r="C462" s="436" t="s">
        <v>1074</v>
      </c>
      <c r="D462" s="436" t="s">
        <v>1475</v>
      </c>
      <c r="E462" s="255" t="s">
        <v>1607</v>
      </c>
      <c r="F462" s="340" t="s">
        <v>1639</v>
      </c>
      <c r="G462" s="268" t="s">
        <v>1494</v>
      </c>
      <c r="H462" s="268" t="s">
        <v>1498</v>
      </c>
      <c r="I462" s="435" t="str">
        <f t="shared" si="21"/>
        <v>2.3</v>
      </c>
      <c r="J462" s="435">
        <v>2027</v>
      </c>
      <c r="K462" s="268">
        <v>144</v>
      </c>
      <c r="L462" s="268">
        <v>1</v>
      </c>
      <c r="M462" s="457">
        <f t="shared" ref="M462:M525" si="22">K462*L462</f>
        <v>144</v>
      </c>
      <c r="N462" s="461">
        <v>12.77</v>
      </c>
      <c r="O462" s="459">
        <f t="shared" ref="O462:O525" si="23">+M462*N462</f>
        <v>1838.8799999999999</v>
      </c>
      <c r="P462" s="409"/>
      <c r="Q462" s="409"/>
    </row>
    <row r="463" spans="1:17" ht="30" x14ac:dyDescent="0.25">
      <c r="A463" s="435" t="s">
        <v>1314</v>
      </c>
      <c r="B463" s="436" t="s">
        <v>1220</v>
      </c>
      <c r="C463" s="436" t="s">
        <v>1074</v>
      </c>
      <c r="D463" s="436" t="s">
        <v>1475</v>
      </c>
      <c r="E463" s="255" t="s">
        <v>1607</v>
      </c>
      <c r="F463" s="340" t="s">
        <v>1640</v>
      </c>
      <c r="G463" s="268" t="s">
        <v>1494</v>
      </c>
      <c r="H463" s="268" t="s">
        <v>1498</v>
      </c>
      <c r="I463" s="435" t="str">
        <f t="shared" si="21"/>
        <v>2.3</v>
      </c>
      <c r="J463" s="435">
        <v>2027</v>
      </c>
      <c r="K463" s="268">
        <v>174</v>
      </c>
      <c r="L463" s="268">
        <v>1</v>
      </c>
      <c r="M463" s="457">
        <f t="shared" si="22"/>
        <v>174</v>
      </c>
      <c r="N463" s="461">
        <v>373.5</v>
      </c>
      <c r="O463" s="459">
        <f t="shared" si="23"/>
        <v>64989</v>
      </c>
      <c r="P463" s="409"/>
      <c r="Q463" s="409"/>
    </row>
    <row r="464" spans="1:17" ht="30" x14ac:dyDescent="0.25">
      <c r="A464" s="435" t="s">
        <v>1314</v>
      </c>
      <c r="B464" s="436" t="s">
        <v>1220</v>
      </c>
      <c r="C464" s="436" t="s">
        <v>1074</v>
      </c>
      <c r="D464" s="436" t="s">
        <v>1475</v>
      </c>
      <c r="E464" s="255" t="s">
        <v>1607</v>
      </c>
      <c r="F464" s="340" t="s">
        <v>1641</v>
      </c>
      <c r="G464" s="268" t="s">
        <v>1494</v>
      </c>
      <c r="H464" s="268" t="s">
        <v>1498</v>
      </c>
      <c r="I464" s="435" t="str">
        <f t="shared" si="21"/>
        <v>2.3</v>
      </c>
      <c r="J464" s="435">
        <v>2027</v>
      </c>
      <c r="K464" s="268">
        <v>84</v>
      </c>
      <c r="L464" s="268">
        <v>1</v>
      </c>
      <c r="M464" s="457">
        <f t="shared" si="22"/>
        <v>84</v>
      </c>
      <c r="N464" s="461">
        <v>95.77</v>
      </c>
      <c r="O464" s="459">
        <f t="shared" si="23"/>
        <v>8044.6799999999994</v>
      </c>
      <c r="P464" s="409"/>
      <c r="Q464" s="409"/>
    </row>
    <row r="465" spans="1:17" ht="30" x14ac:dyDescent="0.25">
      <c r="A465" s="435" t="s">
        <v>1314</v>
      </c>
      <c r="B465" s="436" t="s">
        <v>1220</v>
      </c>
      <c r="C465" s="436" t="s">
        <v>1074</v>
      </c>
      <c r="D465" s="436" t="s">
        <v>1475</v>
      </c>
      <c r="E465" s="255" t="s">
        <v>1607</v>
      </c>
      <c r="F465" s="340" t="s">
        <v>1642</v>
      </c>
      <c r="G465" s="268" t="s">
        <v>1494</v>
      </c>
      <c r="H465" s="268" t="s">
        <v>1498</v>
      </c>
      <c r="I465" s="435" t="str">
        <f t="shared" si="21"/>
        <v>2.3</v>
      </c>
      <c r="J465" s="435">
        <v>2027</v>
      </c>
      <c r="K465" s="268">
        <v>144</v>
      </c>
      <c r="L465" s="268">
        <v>1</v>
      </c>
      <c r="M465" s="457">
        <f t="shared" si="22"/>
        <v>144</v>
      </c>
      <c r="N465" s="461">
        <v>276.67</v>
      </c>
      <c r="O465" s="459">
        <f t="shared" si="23"/>
        <v>39840.480000000003</v>
      </c>
      <c r="P465" s="409"/>
      <c r="Q465" s="409"/>
    </row>
    <row r="466" spans="1:17" ht="30" x14ac:dyDescent="0.25">
      <c r="A466" s="435" t="s">
        <v>1314</v>
      </c>
      <c r="B466" s="436" t="s">
        <v>1220</v>
      </c>
      <c r="C466" s="436" t="s">
        <v>1074</v>
      </c>
      <c r="D466" s="436" t="s">
        <v>1475</v>
      </c>
      <c r="E466" s="255" t="s">
        <v>1607</v>
      </c>
      <c r="F466" s="340" t="s">
        <v>1643</v>
      </c>
      <c r="G466" s="268" t="s">
        <v>1494</v>
      </c>
      <c r="H466" s="268" t="s">
        <v>1498</v>
      </c>
      <c r="I466" s="435" t="str">
        <f t="shared" si="21"/>
        <v>2.3</v>
      </c>
      <c r="J466" s="435">
        <v>2027</v>
      </c>
      <c r="K466" s="268">
        <v>144</v>
      </c>
      <c r="L466" s="268">
        <v>1</v>
      </c>
      <c r="M466" s="457">
        <f t="shared" si="22"/>
        <v>144</v>
      </c>
      <c r="N466" s="461">
        <v>106.41</v>
      </c>
      <c r="O466" s="459">
        <f t="shared" si="23"/>
        <v>15323.039999999999</v>
      </c>
      <c r="P466" s="409"/>
      <c r="Q466" s="409"/>
    </row>
    <row r="467" spans="1:17" ht="30" x14ac:dyDescent="0.25">
      <c r="A467" s="435" t="s">
        <v>1314</v>
      </c>
      <c r="B467" s="436" t="s">
        <v>1220</v>
      </c>
      <c r="C467" s="436" t="s">
        <v>1074</v>
      </c>
      <c r="D467" s="436" t="s">
        <v>1475</v>
      </c>
      <c r="E467" s="255" t="s">
        <v>1607</v>
      </c>
      <c r="F467" s="340" t="s">
        <v>1644</v>
      </c>
      <c r="G467" s="268" t="s">
        <v>1494</v>
      </c>
      <c r="H467" s="268" t="s">
        <v>1498</v>
      </c>
      <c r="I467" s="435" t="str">
        <f t="shared" si="21"/>
        <v>2.3</v>
      </c>
      <c r="J467" s="435">
        <v>2027</v>
      </c>
      <c r="K467" s="268">
        <v>144</v>
      </c>
      <c r="L467" s="268">
        <v>1</v>
      </c>
      <c r="M467" s="457">
        <f t="shared" si="22"/>
        <v>144</v>
      </c>
      <c r="N467" s="461">
        <v>262.83</v>
      </c>
      <c r="O467" s="459">
        <f t="shared" si="23"/>
        <v>37847.519999999997</v>
      </c>
      <c r="P467" s="409"/>
      <c r="Q467" s="409"/>
    </row>
    <row r="468" spans="1:17" ht="45" x14ac:dyDescent="0.25">
      <c r="A468" s="435" t="s">
        <v>1314</v>
      </c>
      <c r="B468" s="436" t="s">
        <v>1220</v>
      </c>
      <c r="C468" s="436" t="s">
        <v>1074</v>
      </c>
      <c r="D468" s="436" t="s">
        <v>1475</v>
      </c>
      <c r="E468" s="255" t="s">
        <v>1607</v>
      </c>
      <c r="F468" s="340" t="s">
        <v>1645</v>
      </c>
      <c r="G468" s="268" t="s">
        <v>1494</v>
      </c>
      <c r="H468" s="268" t="s">
        <v>1498</v>
      </c>
      <c r="I468" s="435" t="str">
        <f t="shared" si="21"/>
        <v>2.3</v>
      </c>
      <c r="J468" s="435">
        <v>2027</v>
      </c>
      <c r="K468" s="268">
        <v>90</v>
      </c>
      <c r="L468" s="268">
        <v>1</v>
      </c>
      <c r="M468" s="457">
        <f t="shared" si="22"/>
        <v>90</v>
      </c>
      <c r="N468" s="461">
        <v>611.86</v>
      </c>
      <c r="O468" s="459">
        <f t="shared" si="23"/>
        <v>55067.4</v>
      </c>
      <c r="P468" s="409"/>
      <c r="Q468" s="409"/>
    </row>
    <row r="469" spans="1:17" ht="30" x14ac:dyDescent="0.25">
      <c r="A469" s="435" t="s">
        <v>1314</v>
      </c>
      <c r="B469" s="436" t="s">
        <v>1220</v>
      </c>
      <c r="C469" s="436" t="s">
        <v>1074</v>
      </c>
      <c r="D469" s="436" t="s">
        <v>1475</v>
      </c>
      <c r="E469" s="255" t="s">
        <v>1607</v>
      </c>
      <c r="F469" s="340" t="s">
        <v>1646</v>
      </c>
      <c r="G469" s="268" t="s">
        <v>1494</v>
      </c>
      <c r="H469" s="268" t="s">
        <v>1498</v>
      </c>
      <c r="I469" s="435" t="str">
        <f t="shared" si="21"/>
        <v>2.3</v>
      </c>
      <c r="J469" s="435">
        <v>2027</v>
      </c>
      <c r="K469" s="268">
        <v>80</v>
      </c>
      <c r="L469" s="268">
        <v>1</v>
      </c>
      <c r="M469" s="457">
        <f t="shared" si="22"/>
        <v>80</v>
      </c>
      <c r="N469" s="461">
        <v>58.53</v>
      </c>
      <c r="O469" s="459">
        <f t="shared" si="23"/>
        <v>4682.3999999999996</v>
      </c>
      <c r="P469" s="409"/>
      <c r="Q469" s="409"/>
    </row>
    <row r="470" spans="1:17" ht="30" x14ac:dyDescent="0.25">
      <c r="A470" s="435" t="s">
        <v>1314</v>
      </c>
      <c r="B470" s="436" t="s">
        <v>1220</v>
      </c>
      <c r="C470" s="436" t="s">
        <v>1074</v>
      </c>
      <c r="D470" s="436" t="s">
        <v>1475</v>
      </c>
      <c r="E470" s="255" t="s">
        <v>1607</v>
      </c>
      <c r="F470" s="340" t="s">
        <v>1647</v>
      </c>
      <c r="G470" s="268" t="s">
        <v>1494</v>
      </c>
      <c r="H470" s="268" t="s">
        <v>1498</v>
      </c>
      <c r="I470" s="435" t="str">
        <f t="shared" si="21"/>
        <v>2.3</v>
      </c>
      <c r="J470" s="435">
        <v>2027</v>
      </c>
      <c r="K470" s="268">
        <v>70</v>
      </c>
      <c r="L470" s="268">
        <v>1</v>
      </c>
      <c r="M470" s="457">
        <f t="shared" si="22"/>
        <v>70</v>
      </c>
      <c r="N470" s="461">
        <v>58.53</v>
      </c>
      <c r="O470" s="459">
        <f t="shared" si="23"/>
        <v>4097.1000000000004</v>
      </c>
      <c r="P470" s="409"/>
      <c r="Q470" s="409"/>
    </row>
    <row r="471" spans="1:17" ht="30" x14ac:dyDescent="0.25">
      <c r="A471" s="435" t="s">
        <v>1314</v>
      </c>
      <c r="B471" s="436" t="s">
        <v>1220</v>
      </c>
      <c r="C471" s="436" t="s">
        <v>1074</v>
      </c>
      <c r="D471" s="436" t="s">
        <v>1475</v>
      </c>
      <c r="E471" s="255" t="s">
        <v>1607</v>
      </c>
      <c r="F471" s="340" t="s">
        <v>1648</v>
      </c>
      <c r="G471" s="268" t="s">
        <v>1494</v>
      </c>
      <c r="H471" s="268" t="s">
        <v>1498</v>
      </c>
      <c r="I471" s="435" t="str">
        <f t="shared" si="21"/>
        <v>2.3</v>
      </c>
      <c r="J471" s="435">
        <v>2027</v>
      </c>
      <c r="K471" s="268">
        <v>30</v>
      </c>
      <c r="L471" s="268">
        <v>1</v>
      </c>
      <c r="M471" s="457">
        <f t="shared" si="22"/>
        <v>30</v>
      </c>
      <c r="N471" s="461">
        <v>58.53</v>
      </c>
      <c r="O471" s="459">
        <f t="shared" si="23"/>
        <v>1755.9</v>
      </c>
      <c r="P471" s="409"/>
      <c r="Q471" s="409"/>
    </row>
    <row r="472" spans="1:17" ht="30" x14ac:dyDescent="0.25">
      <c r="A472" s="435" t="s">
        <v>1314</v>
      </c>
      <c r="B472" s="436" t="s">
        <v>1220</v>
      </c>
      <c r="C472" s="436" t="s">
        <v>1074</v>
      </c>
      <c r="D472" s="436" t="s">
        <v>1475</v>
      </c>
      <c r="E472" s="255" t="s">
        <v>1607</v>
      </c>
      <c r="F472" s="340" t="s">
        <v>1649</v>
      </c>
      <c r="G472" s="268" t="s">
        <v>1494</v>
      </c>
      <c r="H472" s="268" t="s">
        <v>1498</v>
      </c>
      <c r="I472" s="435" t="str">
        <f t="shared" si="21"/>
        <v>2.3</v>
      </c>
      <c r="J472" s="435">
        <v>2027</v>
      </c>
      <c r="K472" s="268">
        <v>30</v>
      </c>
      <c r="L472" s="268">
        <v>1</v>
      </c>
      <c r="M472" s="457">
        <f t="shared" si="22"/>
        <v>30</v>
      </c>
      <c r="N472" s="461">
        <v>58.53</v>
      </c>
      <c r="O472" s="459">
        <f t="shared" si="23"/>
        <v>1755.9</v>
      </c>
      <c r="P472" s="409"/>
      <c r="Q472" s="409"/>
    </row>
    <row r="473" spans="1:17" ht="30" x14ac:dyDescent="0.25">
      <c r="A473" s="435" t="s">
        <v>1314</v>
      </c>
      <c r="B473" s="436" t="s">
        <v>1220</v>
      </c>
      <c r="C473" s="436" t="s">
        <v>1074</v>
      </c>
      <c r="D473" s="436" t="s">
        <v>1475</v>
      </c>
      <c r="E473" s="255" t="s">
        <v>1607</v>
      </c>
      <c r="F473" s="340" t="s">
        <v>1650</v>
      </c>
      <c r="G473" s="268" t="s">
        <v>1494</v>
      </c>
      <c r="H473" s="268" t="s">
        <v>1498</v>
      </c>
      <c r="I473" s="435" t="str">
        <f t="shared" si="21"/>
        <v>2.3</v>
      </c>
      <c r="J473" s="435">
        <v>2027</v>
      </c>
      <c r="K473" s="268">
        <v>600</v>
      </c>
      <c r="L473" s="268">
        <v>1</v>
      </c>
      <c r="M473" s="457">
        <f t="shared" si="22"/>
        <v>600</v>
      </c>
      <c r="N473" s="461">
        <v>389.99</v>
      </c>
      <c r="O473" s="459">
        <f t="shared" si="23"/>
        <v>233994</v>
      </c>
      <c r="P473" s="409"/>
      <c r="Q473" s="409"/>
    </row>
    <row r="474" spans="1:17" ht="30" x14ac:dyDescent="0.25">
      <c r="A474" s="435" t="s">
        <v>1314</v>
      </c>
      <c r="B474" s="436" t="s">
        <v>1220</v>
      </c>
      <c r="C474" s="436" t="s">
        <v>1074</v>
      </c>
      <c r="D474" s="436" t="s">
        <v>1475</v>
      </c>
      <c r="E474" s="255" t="s">
        <v>1607</v>
      </c>
      <c r="F474" s="340" t="s">
        <v>1651</v>
      </c>
      <c r="G474" s="268" t="s">
        <v>1494</v>
      </c>
      <c r="H474" s="268" t="s">
        <v>1498</v>
      </c>
      <c r="I474" s="435" t="str">
        <f t="shared" si="21"/>
        <v>2.3</v>
      </c>
      <c r="J474" s="435">
        <v>2027</v>
      </c>
      <c r="K474" s="268">
        <v>600</v>
      </c>
      <c r="L474" s="268">
        <v>1</v>
      </c>
      <c r="M474" s="457">
        <f t="shared" si="22"/>
        <v>600</v>
      </c>
      <c r="N474" s="461">
        <v>389.99</v>
      </c>
      <c r="O474" s="459">
        <f t="shared" si="23"/>
        <v>233994</v>
      </c>
      <c r="P474" s="409"/>
      <c r="Q474" s="409"/>
    </row>
    <row r="475" spans="1:17" ht="30" x14ac:dyDescent="0.25">
      <c r="A475" s="435" t="s">
        <v>1314</v>
      </c>
      <c r="B475" s="436" t="s">
        <v>1220</v>
      </c>
      <c r="C475" s="436" t="s">
        <v>1074</v>
      </c>
      <c r="D475" s="436" t="s">
        <v>1475</v>
      </c>
      <c r="E475" s="255" t="s">
        <v>1607</v>
      </c>
      <c r="F475" s="340" t="s">
        <v>1652</v>
      </c>
      <c r="G475" s="268" t="s">
        <v>1494</v>
      </c>
      <c r="H475" s="268" t="s">
        <v>1498</v>
      </c>
      <c r="I475" s="435" t="str">
        <f t="shared" si="21"/>
        <v>2.3</v>
      </c>
      <c r="J475" s="435">
        <v>2027</v>
      </c>
      <c r="K475" s="268">
        <v>460</v>
      </c>
      <c r="L475" s="268">
        <v>1</v>
      </c>
      <c r="M475" s="457">
        <f t="shared" si="22"/>
        <v>460</v>
      </c>
      <c r="N475" s="461">
        <v>389.99</v>
      </c>
      <c r="O475" s="459">
        <f t="shared" si="23"/>
        <v>179395.4</v>
      </c>
      <c r="P475" s="409"/>
      <c r="Q475" s="409"/>
    </row>
    <row r="476" spans="1:17" ht="30" x14ac:dyDescent="0.25">
      <c r="A476" s="435" t="s">
        <v>1314</v>
      </c>
      <c r="B476" s="436" t="s">
        <v>1220</v>
      </c>
      <c r="C476" s="436" t="s">
        <v>1074</v>
      </c>
      <c r="D476" s="436" t="s">
        <v>1475</v>
      </c>
      <c r="E476" s="255" t="s">
        <v>1607</v>
      </c>
      <c r="F476" s="340" t="s">
        <v>1653</v>
      </c>
      <c r="G476" s="268" t="s">
        <v>1494</v>
      </c>
      <c r="H476" s="268" t="s">
        <v>1498</v>
      </c>
      <c r="I476" s="435" t="str">
        <f t="shared" si="21"/>
        <v>2.3</v>
      </c>
      <c r="J476" s="435">
        <v>2027</v>
      </c>
      <c r="K476" s="268">
        <v>320</v>
      </c>
      <c r="L476" s="268">
        <v>1</v>
      </c>
      <c r="M476" s="457">
        <f t="shared" si="22"/>
        <v>320</v>
      </c>
      <c r="N476" s="461">
        <v>389.99</v>
      </c>
      <c r="O476" s="459">
        <f t="shared" si="23"/>
        <v>124796.8</v>
      </c>
      <c r="P476" s="409"/>
      <c r="Q476" s="409"/>
    </row>
    <row r="477" spans="1:17" ht="30" x14ac:dyDescent="0.25">
      <c r="A477" s="435" t="s">
        <v>1314</v>
      </c>
      <c r="B477" s="436" t="s">
        <v>1220</v>
      </c>
      <c r="C477" s="436" t="s">
        <v>1074</v>
      </c>
      <c r="D477" s="436" t="s">
        <v>1475</v>
      </c>
      <c r="E477" s="255" t="s">
        <v>1607</v>
      </c>
      <c r="F477" s="340" t="s">
        <v>1654</v>
      </c>
      <c r="G477" s="268" t="s">
        <v>1494</v>
      </c>
      <c r="H477" s="268" t="s">
        <v>1498</v>
      </c>
      <c r="I477" s="435" t="str">
        <f t="shared" si="21"/>
        <v>2.3</v>
      </c>
      <c r="J477" s="435">
        <v>2027</v>
      </c>
      <c r="K477" s="268">
        <v>240</v>
      </c>
      <c r="L477" s="268">
        <v>1</v>
      </c>
      <c r="M477" s="457">
        <f t="shared" si="22"/>
        <v>240</v>
      </c>
      <c r="N477" s="461">
        <v>26.6</v>
      </c>
      <c r="O477" s="459">
        <f t="shared" si="23"/>
        <v>6384</v>
      </c>
      <c r="P477" s="409"/>
      <c r="Q477" s="409"/>
    </row>
    <row r="478" spans="1:17" ht="30" x14ac:dyDescent="0.25">
      <c r="A478" s="435" t="s">
        <v>1314</v>
      </c>
      <c r="B478" s="436" t="s">
        <v>1220</v>
      </c>
      <c r="C478" s="436" t="s">
        <v>1074</v>
      </c>
      <c r="D478" s="436" t="s">
        <v>1475</v>
      </c>
      <c r="E478" s="255" t="s">
        <v>1607</v>
      </c>
      <c r="F478" s="340" t="s">
        <v>1655</v>
      </c>
      <c r="G478" s="268" t="s">
        <v>1494</v>
      </c>
      <c r="H478" s="268" t="s">
        <v>1498</v>
      </c>
      <c r="I478" s="435" t="str">
        <f t="shared" si="21"/>
        <v>2.3</v>
      </c>
      <c r="J478" s="435">
        <v>2027</v>
      </c>
      <c r="K478" s="268">
        <v>510</v>
      </c>
      <c r="L478" s="268">
        <v>1</v>
      </c>
      <c r="M478" s="457">
        <f t="shared" si="22"/>
        <v>510</v>
      </c>
      <c r="N478" s="461">
        <v>26.6</v>
      </c>
      <c r="O478" s="459">
        <f t="shared" si="23"/>
        <v>13566</v>
      </c>
      <c r="P478" s="409"/>
      <c r="Q478" s="409"/>
    </row>
    <row r="479" spans="1:17" ht="30" x14ac:dyDescent="0.25">
      <c r="A479" s="435" t="s">
        <v>1314</v>
      </c>
      <c r="B479" s="436" t="s">
        <v>1220</v>
      </c>
      <c r="C479" s="436" t="s">
        <v>1074</v>
      </c>
      <c r="D479" s="436" t="s">
        <v>1475</v>
      </c>
      <c r="E479" s="255" t="s">
        <v>1607</v>
      </c>
      <c r="F479" s="340" t="s">
        <v>1656</v>
      </c>
      <c r="G479" s="268" t="s">
        <v>1494</v>
      </c>
      <c r="H479" s="268" t="s">
        <v>1498</v>
      </c>
      <c r="I479" s="435" t="str">
        <f t="shared" si="21"/>
        <v>2.3</v>
      </c>
      <c r="J479" s="435">
        <v>2027</v>
      </c>
      <c r="K479" s="268">
        <v>240</v>
      </c>
      <c r="L479" s="268">
        <v>1</v>
      </c>
      <c r="M479" s="457">
        <f t="shared" si="22"/>
        <v>240</v>
      </c>
      <c r="N479" s="461">
        <v>26.6</v>
      </c>
      <c r="O479" s="459">
        <f t="shared" si="23"/>
        <v>6384</v>
      </c>
      <c r="P479" s="409"/>
      <c r="Q479" s="409"/>
    </row>
    <row r="480" spans="1:17" ht="30" x14ac:dyDescent="0.25">
      <c r="A480" s="435" t="s">
        <v>1314</v>
      </c>
      <c r="B480" s="436" t="s">
        <v>1220</v>
      </c>
      <c r="C480" s="436" t="s">
        <v>1074</v>
      </c>
      <c r="D480" s="436" t="s">
        <v>1475</v>
      </c>
      <c r="E480" s="255" t="s">
        <v>1607</v>
      </c>
      <c r="F480" s="340" t="s">
        <v>1657</v>
      </c>
      <c r="G480" s="268" t="s">
        <v>1494</v>
      </c>
      <c r="H480" s="268" t="s">
        <v>1498</v>
      </c>
      <c r="I480" s="435" t="str">
        <f t="shared" si="21"/>
        <v>2.3</v>
      </c>
      <c r="J480" s="435">
        <v>2027</v>
      </c>
      <c r="K480" s="268">
        <v>240</v>
      </c>
      <c r="L480" s="268">
        <v>1</v>
      </c>
      <c r="M480" s="457">
        <f t="shared" si="22"/>
        <v>240</v>
      </c>
      <c r="N480" s="461">
        <v>26.6</v>
      </c>
      <c r="O480" s="459">
        <f t="shared" si="23"/>
        <v>6384</v>
      </c>
      <c r="P480" s="409"/>
      <c r="Q480" s="409"/>
    </row>
    <row r="481" spans="1:17" ht="30" x14ac:dyDescent="0.25">
      <c r="A481" s="435" t="s">
        <v>1314</v>
      </c>
      <c r="B481" s="436" t="s">
        <v>1220</v>
      </c>
      <c r="C481" s="436" t="s">
        <v>1074</v>
      </c>
      <c r="D481" s="436" t="s">
        <v>1475</v>
      </c>
      <c r="E481" s="255" t="s">
        <v>1607</v>
      </c>
      <c r="F481" s="340" t="s">
        <v>1658</v>
      </c>
      <c r="G481" s="268" t="s">
        <v>1494</v>
      </c>
      <c r="H481" s="268" t="s">
        <v>1498</v>
      </c>
      <c r="I481" s="435" t="str">
        <f t="shared" si="21"/>
        <v>2.3</v>
      </c>
      <c r="J481" s="435">
        <v>2027</v>
      </c>
      <c r="K481" s="270">
        <v>1068</v>
      </c>
      <c r="L481" s="268">
        <v>1</v>
      </c>
      <c r="M481" s="457">
        <f t="shared" si="22"/>
        <v>1068</v>
      </c>
      <c r="N481" s="461">
        <v>79.81</v>
      </c>
      <c r="O481" s="459">
        <f t="shared" si="23"/>
        <v>85237.08</v>
      </c>
      <c r="P481" s="409"/>
      <c r="Q481" s="409"/>
    </row>
    <row r="482" spans="1:17" ht="30" x14ac:dyDescent="0.25">
      <c r="A482" s="435" t="s">
        <v>1314</v>
      </c>
      <c r="B482" s="436" t="s">
        <v>1220</v>
      </c>
      <c r="C482" s="436" t="s">
        <v>1074</v>
      </c>
      <c r="D482" s="436" t="s">
        <v>1475</v>
      </c>
      <c r="E482" s="255" t="s">
        <v>1607</v>
      </c>
      <c r="F482" s="340" t="s">
        <v>1659</v>
      </c>
      <c r="G482" s="268" t="s">
        <v>1494</v>
      </c>
      <c r="H482" s="268" t="s">
        <v>1498</v>
      </c>
      <c r="I482" s="435" t="str">
        <f t="shared" si="21"/>
        <v>2.3</v>
      </c>
      <c r="J482" s="435">
        <v>2027</v>
      </c>
      <c r="K482" s="268">
        <v>150</v>
      </c>
      <c r="L482" s="268">
        <v>1</v>
      </c>
      <c r="M482" s="457">
        <f t="shared" si="22"/>
        <v>150</v>
      </c>
      <c r="N482" s="461">
        <v>69.17</v>
      </c>
      <c r="O482" s="459">
        <f t="shared" si="23"/>
        <v>10375.5</v>
      </c>
      <c r="P482" s="409"/>
      <c r="Q482" s="409"/>
    </row>
    <row r="483" spans="1:17" ht="30" x14ac:dyDescent="0.25">
      <c r="A483" s="435" t="s">
        <v>1314</v>
      </c>
      <c r="B483" s="436" t="s">
        <v>1220</v>
      </c>
      <c r="C483" s="436" t="s">
        <v>1074</v>
      </c>
      <c r="D483" s="436" t="s">
        <v>1475</v>
      </c>
      <c r="E483" s="255" t="s">
        <v>1607</v>
      </c>
      <c r="F483" s="340" t="s">
        <v>1660</v>
      </c>
      <c r="G483" s="268" t="s">
        <v>1494</v>
      </c>
      <c r="H483" s="268" t="s">
        <v>1498</v>
      </c>
      <c r="I483" s="435" t="str">
        <f t="shared" si="21"/>
        <v>2.3</v>
      </c>
      <c r="J483" s="435">
        <v>2027</v>
      </c>
      <c r="K483" s="268">
        <v>150</v>
      </c>
      <c r="L483" s="268">
        <v>1</v>
      </c>
      <c r="M483" s="457">
        <f t="shared" si="22"/>
        <v>150</v>
      </c>
      <c r="N483" s="461">
        <v>270.27999999999997</v>
      </c>
      <c r="O483" s="459">
        <f t="shared" si="23"/>
        <v>40541.999999999993</v>
      </c>
      <c r="P483" s="409"/>
      <c r="Q483" s="409"/>
    </row>
    <row r="484" spans="1:17" ht="30" x14ac:dyDescent="0.25">
      <c r="A484" s="435" t="s">
        <v>1314</v>
      </c>
      <c r="B484" s="436" t="s">
        <v>1220</v>
      </c>
      <c r="C484" s="436" t="s">
        <v>1074</v>
      </c>
      <c r="D484" s="436" t="s">
        <v>1475</v>
      </c>
      <c r="E484" s="255" t="s">
        <v>1607</v>
      </c>
      <c r="F484" s="340" t="s">
        <v>1661</v>
      </c>
      <c r="G484" s="268" t="s">
        <v>1494</v>
      </c>
      <c r="H484" s="268" t="s">
        <v>1662</v>
      </c>
      <c r="I484" s="435" t="str">
        <f t="shared" si="21"/>
        <v>2.3</v>
      </c>
      <c r="J484" s="435">
        <v>2027</v>
      </c>
      <c r="K484" s="268">
        <v>48</v>
      </c>
      <c r="L484" s="268">
        <v>1</v>
      </c>
      <c r="M484" s="457">
        <f t="shared" si="22"/>
        <v>48</v>
      </c>
      <c r="N484" s="461">
        <v>530.99</v>
      </c>
      <c r="O484" s="459">
        <f t="shared" si="23"/>
        <v>25487.52</v>
      </c>
      <c r="P484" s="409"/>
      <c r="Q484" s="409"/>
    </row>
    <row r="485" spans="1:17" ht="30" x14ac:dyDescent="0.25">
      <c r="A485" s="435" t="s">
        <v>1314</v>
      </c>
      <c r="B485" s="436" t="s">
        <v>1220</v>
      </c>
      <c r="C485" s="436" t="s">
        <v>1074</v>
      </c>
      <c r="D485" s="436" t="s">
        <v>1475</v>
      </c>
      <c r="E485" s="255" t="s">
        <v>1607</v>
      </c>
      <c r="F485" s="340" t="s">
        <v>1663</v>
      </c>
      <c r="G485" s="268" t="s">
        <v>1494</v>
      </c>
      <c r="H485" s="268" t="s">
        <v>1662</v>
      </c>
      <c r="I485" s="435" t="str">
        <f t="shared" si="21"/>
        <v>2.3</v>
      </c>
      <c r="J485" s="435">
        <v>2027</v>
      </c>
      <c r="K485" s="268">
        <v>48</v>
      </c>
      <c r="L485" s="268">
        <v>1</v>
      </c>
      <c r="M485" s="457">
        <f t="shared" si="22"/>
        <v>48</v>
      </c>
      <c r="N485" s="461">
        <v>555.46</v>
      </c>
      <c r="O485" s="459">
        <f t="shared" si="23"/>
        <v>26662.080000000002</v>
      </c>
      <c r="P485" s="409"/>
      <c r="Q485" s="409"/>
    </row>
    <row r="486" spans="1:17" ht="30" x14ac:dyDescent="0.25">
      <c r="A486" s="435" t="s">
        <v>1314</v>
      </c>
      <c r="B486" s="436" t="s">
        <v>1220</v>
      </c>
      <c r="C486" s="436" t="s">
        <v>1074</v>
      </c>
      <c r="D486" s="436" t="s">
        <v>1475</v>
      </c>
      <c r="E486" s="255" t="s">
        <v>1607</v>
      </c>
      <c r="F486" s="340" t="s">
        <v>1664</v>
      </c>
      <c r="G486" s="268" t="s">
        <v>1494</v>
      </c>
      <c r="H486" s="268" t="s">
        <v>1662</v>
      </c>
      <c r="I486" s="435" t="str">
        <f t="shared" si="21"/>
        <v>2.3</v>
      </c>
      <c r="J486" s="435">
        <v>2027</v>
      </c>
      <c r="K486" s="268">
        <v>48</v>
      </c>
      <c r="L486" s="268">
        <v>1</v>
      </c>
      <c r="M486" s="457">
        <f t="shared" si="22"/>
        <v>48</v>
      </c>
      <c r="N486" s="461">
        <v>555.46</v>
      </c>
      <c r="O486" s="459">
        <f t="shared" si="23"/>
        <v>26662.080000000002</v>
      </c>
      <c r="P486" s="409"/>
      <c r="Q486" s="409"/>
    </row>
    <row r="487" spans="1:17" ht="30" x14ac:dyDescent="0.25">
      <c r="A487" s="435" t="s">
        <v>1314</v>
      </c>
      <c r="B487" s="436" t="s">
        <v>1220</v>
      </c>
      <c r="C487" s="436" t="s">
        <v>1074</v>
      </c>
      <c r="D487" s="436" t="s">
        <v>1475</v>
      </c>
      <c r="E487" s="255" t="s">
        <v>1607</v>
      </c>
      <c r="F487" s="340" t="s">
        <v>1665</v>
      </c>
      <c r="G487" s="268" t="s">
        <v>1494</v>
      </c>
      <c r="H487" s="268" t="s">
        <v>1662</v>
      </c>
      <c r="I487" s="435" t="str">
        <f t="shared" si="21"/>
        <v>2.3</v>
      </c>
      <c r="J487" s="435">
        <v>2027</v>
      </c>
      <c r="K487" s="268">
        <v>48</v>
      </c>
      <c r="L487" s="268">
        <v>1</v>
      </c>
      <c r="M487" s="457">
        <f t="shared" si="22"/>
        <v>48</v>
      </c>
      <c r="N487" s="461">
        <v>555.46</v>
      </c>
      <c r="O487" s="459">
        <f t="shared" si="23"/>
        <v>26662.080000000002</v>
      </c>
      <c r="P487" s="409"/>
      <c r="Q487" s="409"/>
    </row>
    <row r="488" spans="1:17" ht="30" x14ac:dyDescent="0.25">
      <c r="A488" s="435" t="s">
        <v>1314</v>
      </c>
      <c r="B488" s="436" t="s">
        <v>1220</v>
      </c>
      <c r="C488" s="436" t="s">
        <v>1074</v>
      </c>
      <c r="D488" s="436" t="s">
        <v>1475</v>
      </c>
      <c r="E488" s="255" t="s">
        <v>1607</v>
      </c>
      <c r="F488" s="340" t="s">
        <v>1666</v>
      </c>
      <c r="G488" s="268" t="s">
        <v>1494</v>
      </c>
      <c r="H488" s="268" t="s">
        <v>1662</v>
      </c>
      <c r="I488" s="435" t="str">
        <f t="shared" si="21"/>
        <v>2.3</v>
      </c>
      <c r="J488" s="435">
        <v>2027</v>
      </c>
      <c r="K488" s="268">
        <v>48</v>
      </c>
      <c r="L488" s="268">
        <v>1</v>
      </c>
      <c r="M488" s="457">
        <f t="shared" si="22"/>
        <v>48</v>
      </c>
      <c r="N488" s="461">
        <v>555.46</v>
      </c>
      <c r="O488" s="459">
        <f t="shared" si="23"/>
        <v>26662.080000000002</v>
      </c>
      <c r="P488" s="409"/>
      <c r="Q488" s="409"/>
    </row>
    <row r="489" spans="1:17" ht="30" x14ac:dyDescent="0.25">
      <c r="A489" s="435" t="s">
        <v>1314</v>
      </c>
      <c r="B489" s="436" t="s">
        <v>1220</v>
      </c>
      <c r="C489" s="436" t="s">
        <v>1074</v>
      </c>
      <c r="D489" s="436" t="s">
        <v>1475</v>
      </c>
      <c r="E489" s="255" t="s">
        <v>1607</v>
      </c>
      <c r="F489" s="340" t="s">
        <v>1667</v>
      </c>
      <c r="G489" s="268" t="s">
        <v>1494</v>
      </c>
      <c r="H489" s="268" t="s">
        <v>1662</v>
      </c>
      <c r="I489" s="435" t="str">
        <f t="shared" si="21"/>
        <v>2.3</v>
      </c>
      <c r="J489" s="435">
        <v>2027</v>
      </c>
      <c r="K489" s="268">
        <v>48</v>
      </c>
      <c r="L489" s="268">
        <v>1</v>
      </c>
      <c r="M489" s="457">
        <f t="shared" si="22"/>
        <v>48</v>
      </c>
      <c r="N489" s="461">
        <v>555.46</v>
      </c>
      <c r="O489" s="459">
        <f t="shared" si="23"/>
        <v>26662.080000000002</v>
      </c>
      <c r="P489" s="409"/>
      <c r="Q489" s="409"/>
    </row>
    <row r="490" spans="1:17" ht="45" x14ac:dyDescent="0.25">
      <c r="A490" s="435" t="s">
        <v>1314</v>
      </c>
      <c r="B490" s="436" t="s">
        <v>1220</v>
      </c>
      <c r="C490" s="436" t="s">
        <v>1074</v>
      </c>
      <c r="D490" s="436" t="s">
        <v>1475</v>
      </c>
      <c r="E490" s="255" t="s">
        <v>1607</v>
      </c>
      <c r="F490" s="340" t="s">
        <v>1668</v>
      </c>
      <c r="G490" s="268" t="s">
        <v>1494</v>
      </c>
      <c r="H490" s="268" t="s">
        <v>1498</v>
      </c>
      <c r="I490" s="435" t="str">
        <f t="shared" si="21"/>
        <v>2.3</v>
      </c>
      <c r="J490" s="435">
        <v>2027</v>
      </c>
      <c r="K490" s="268">
        <v>840</v>
      </c>
      <c r="L490" s="268">
        <v>1</v>
      </c>
      <c r="M490" s="457">
        <f t="shared" si="22"/>
        <v>840</v>
      </c>
      <c r="N490" s="461">
        <v>217.08</v>
      </c>
      <c r="O490" s="459">
        <f t="shared" si="23"/>
        <v>182347.2</v>
      </c>
      <c r="P490" s="409"/>
      <c r="Q490" s="409"/>
    </row>
    <row r="491" spans="1:17" ht="30" x14ac:dyDescent="0.25">
      <c r="A491" s="435" t="s">
        <v>1314</v>
      </c>
      <c r="B491" s="436" t="s">
        <v>1220</v>
      </c>
      <c r="C491" s="436" t="s">
        <v>1074</v>
      </c>
      <c r="D491" s="436" t="s">
        <v>1475</v>
      </c>
      <c r="E491" s="255" t="s">
        <v>1607</v>
      </c>
      <c r="F491" s="340" t="s">
        <v>1669</v>
      </c>
      <c r="G491" s="268" t="s">
        <v>1494</v>
      </c>
      <c r="H491" s="268" t="s">
        <v>1498</v>
      </c>
      <c r="I491" s="435" t="str">
        <f t="shared" si="21"/>
        <v>2.3</v>
      </c>
      <c r="J491" s="435">
        <v>2027</v>
      </c>
      <c r="K491" s="268">
        <v>246</v>
      </c>
      <c r="L491" s="268">
        <v>1</v>
      </c>
      <c r="M491" s="457">
        <f t="shared" si="22"/>
        <v>246</v>
      </c>
      <c r="N491" s="461">
        <v>76.650000000000006</v>
      </c>
      <c r="O491" s="459">
        <f t="shared" si="23"/>
        <v>18855.900000000001</v>
      </c>
      <c r="P491" s="409"/>
      <c r="Q491" s="409"/>
    </row>
    <row r="492" spans="1:17" ht="30" x14ac:dyDescent="0.25">
      <c r="A492" s="435" t="s">
        <v>1314</v>
      </c>
      <c r="B492" s="436" t="s">
        <v>1220</v>
      </c>
      <c r="C492" s="436" t="s">
        <v>1074</v>
      </c>
      <c r="D492" s="436" t="s">
        <v>1475</v>
      </c>
      <c r="E492" s="255" t="s">
        <v>1607</v>
      </c>
      <c r="F492" s="340" t="s">
        <v>1670</v>
      </c>
      <c r="G492" s="268" t="s">
        <v>1494</v>
      </c>
      <c r="H492" s="268" t="s">
        <v>1498</v>
      </c>
      <c r="I492" s="435" t="str">
        <f t="shared" si="21"/>
        <v>2.3</v>
      </c>
      <c r="J492" s="435">
        <v>2027</v>
      </c>
      <c r="K492" s="268">
        <v>480</v>
      </c>
      <c r="L492" s="268">
        <v>1</v>
      </c>
      <c r="M492" s="457">
        <f t="shared" si="22"/>
        <v>480</v>
      </c>
      <c r="N492" s="461">
        <v>133.01</v>
      </c>
      <c r="O492" s="459">
        <f t="shared" si="23"/>
        <v>63844.799999999996</v>
      </c>
      <c r="P492" s="409"/>
      <c r="Q492" s="409"/>
    </row>
    <row r="493" spans="1:17" ht="60" x14ac:dyDescent="0.25">
      <c r="A493" s="435" t="s">
        <v>1314</v>
      </c>
      <c r="B493" s="436" t="s">
        <v>1220</v>
      </c>
      <c r="C493" s="436" t="s">
        <v>1074</v>
      </c>
      <c r="D493" s="436" t="s">
        <v>1475</v>
      </c>
      <c r="E493" s="255" t="s">
        <v>1607</v>
      </c>
      <c r="F493" s="340" t="s">
        <v>1671</v>
      </c>
      <c r="G493" s="268" t="s">
        <v>1494</v>
      </c>
      <c r="H493" s="268" t="s">
        <v>1498</v>
      </c>
      <c r="I493" s="435" t="str">
        <f t="shared" si="21"/>
        <v>2.3</v>
      </c>
      <c r="J493" s="435">
        <v>2027</v>
      </c>
      <c r="K493" s="268">
        <v>96</v>
      </c>
      <c r="L493" s="268">
        <v>1</v>
      </c>
      <c r="M493" s="457">
        <f t="shared" si="22"/>
        <v>96</v>
      </c>
      <c r="N493" s="461">
        <v>212.82</v>
      </c>
      <c r="O493" s="459">
        <f t="shared" si="23"/>
        <v>20430.72</v>
      </c>
      <c r="P493" s="409"/>
      <c r="Q493" s="409"/>
    </row>
    <row r="494" spans="1:17" ht="60" x14ac:dyDescent="0.25">
      <c r="A494" s="435" t="s">
        <v>1314</v>
      </c>
      <c r="B494" s="436" t="s">
        <v>1220</v>
      </c>
      <c r="C494" s="436" t="s">
        <v>1074</v>
      </c>
      <c r="D494" s="436" t="s">
        <v>1475</v>
      </c>
      <c r="E494" s="255" t="s">
        <v>1607</v>
      </c>
      <c r="F494" s="340" t="s">
        <v>1672</v>
      </c>
      <c r="G494" s="268" t="s">
        <v>1494</v>
      </c>
      <c r="H494" s="268" t="s">
        <v>1498</v>
      </c>
      <c r="I494" s="435" t="str">
        <f t="shared" si="21"/>
        <v>2.3</v>
      </c>
      <c r="J494" s="435">
        <v>2027</v>
      </c>
      <c r="K494" s="268">
        <v>18</v>
      </c>
      <c r="L494" s="268">
        <v>1</v>
      </c>
      <c r="M494" s="457">
        <f t="shared" si="22"/>
        <v>18</v>
      </c>
      <c r="N494" s="461">
        <v>159.62</v>
      </c>
      <c r="O494" s="459">
        <f t="shared" si="23"/>
        <v>2873.16</v>
      </c>
      <c r="P494" s="409"/>
      <c r="Q494" s="409"/>
    </row>
    <row r="495" spans="1:17" ht="30" x14ac:dyDescent="0.25">
      <c r="A495" s="435" t="s">
        <v>1314</v>
      </c>
      <c r="B495" s="436" t="s">
        <v>1220</v>
      </c>
      <c r="C495" s="436" t="s">
        <v>1074</v>
      </c>
      <c r="D495" s="436" t="s">
        <v>1475</v>
      </c>
      <c r="E495" s="255" t="s">
        <v>1607</v>
      </c>
      <c r="F495" s="340" t="s">
        <v>1673</v>
      </c>
      <c r="G495" s="268" t="s">
        <v>1494</v>
      </c>
      <c r="H495" s="268" t="s">
        <v>1498</v>
      </c>
      <c r="I495" s="435" t="str">
        <f t="shared" si="21"/>
        <v>2.3</v>
      </c>
      <c r="J495" s="435">
        <v>2027</v>
      </c>
      <c r="K495" s="268">
        <v>48</v>
      </c>
      <c r="L495" s="268">
        <v>1</v>
      </c>
      <c r="M495" s="457">
        <f t="shared" si="22"/>
        <v>48</v>
      </c>
      <c r="N495" s="461">
        <v>633.14</v>
      </c>
      <c r="O495" s="459">
        <f t="shared" si="23"/>
        <v>30390.720000000001</v>
      </c>
      <c r="P495" s="409"/>
      <c r="Q495" s="409"/>
    </row>
    <row r="496" spans="1:17" ht="30" x14ac:dyDescent="0.25">
      <c r="A496" s="435" t="s">
        <v>1314</v>
      </c>
      <c r="B496" s="436" t="s">
        <v>1220</v>
      </c>
      <c r="C496" s="436" t="s">
        <v>1074</v>
      </c>
      <c r="D496" s="436" t="s">
        <v>1475</v>
      </c>
      <c r="E496" s="255" t="s">
        <v>1607</v>
      </c>
      <c r="F496" s="340" t="s">
        <v>1674</v>
      </c>
      <c r="G496" s="268" t="s">
        <v>1494</v>
      </c>
      <c r="H496" s="268" t="s">
        <v>1498</v>
      </c>
      <c r="I496" s="435" t="str">
        <f t="shared" si="21"/>
        <v>2.3</v>
      </c>
      <c r="J496" s="435">
        <v>2027</v>
      </c>
      <c r="K496" s="268">
        <v>30</v>
      </c>
      <c r="L496" s="268">
        <v>1</v>
      </c>
      <c r="M496" s="457">
        <f t="shared" si="22"/>
        <v>30</v>
      </c>
      <c r="N496" s="461">
        <v>250.06</v>
      </c>
      <c r="O496" s="459">
        <f t="shared" si="23"/>
        <v>7501.8</v>
      </c>
      <c r="P496" s="409"/>
      <c r="Q496" s="409"/>
    </row>
    <row r="497" spans="1:17" ht="30" x14ac:dyDescent="0.25">
      <c r="A497" s="435" t="s">
        <v>1314</v>
      </c>
      <c r="B497" s="436" t="s">
        <v>1220</v>
      </c>
      <c r="C497" s="436" t="s">
        <v>1074</v>
      </c>
      <c r="D497" s="436" t="s">
        <v>1475</v>
      </c>
      <c r="E497" s="255" t="s">
        <v>1607</v>
      </c>
      <c r="F497" s="340" t="s">
        <v>1675</v>
      </c>
      <c r="G497" s="268" t="s">
        <v>1494</v>
      </c>
      <c r="H497" s="268" t="s">
        <v>1498</v>
      </c>
      <c r="I497" s="435" t="str">
        <f t="shared" si="21"/>
        <v>2.3</v>
      </c>
      <c r="J497" s="435">
        <v>2027</v>
      </c>
      <c r="K497" s="268">
        <v>200</v>
      </c>
      <c r="L497" s="268">
        <v>1</v>
      </c>
      <c r="M497" s="457">
        <f t="shared" si="22"/>
        <v>200</v>
      </c>
      <c r="N497" s="461">
        <v>212.82</v>
      </c>
      <c r="O497" s="459">
        <f t="shared" si="23"/>
        <v>42564</v>
      </c>
      <c r="P497" s="409"/>
      <c r="Q497" s="409"/>
    </row>
    <row r="498" spans="1:17" ht="30" x14ac:dyDescent="0.25">
      <c r="A498" s="435" t="s">
        <v>1314</v>
      </c>
      <c r="B498" s="436" t="s">
        <v>1220</v>
      </c>
      <c r="C498" s="436" t="s">
        <v>1074</v>
      </c>
      <c r="D498" s="436" t="s">
        <v>1475</v>
      </c>
      <c r="E498" s="255" t="s">
        <v>1676</v>
      </c>
      <c r="F498" s="340" t="s">
        <v>1677</v>
      </c>
      <c r="G498" s="268" t="s">
        <v>1494</v>
      </c>
      <c r="H498" s="268" t="s">
        <v>1593</v>
      </c>
      <c r="I498" s="435" t="str">
        <f t="shared" si="21"/>
        <v>2.2</v>
      </c>
      <c r="J498" s="268">
        <v>2027</v>
      </c>
      <c r="K498" s="268">
        <v>10</v>
      </c>
      <c r="L498" s="268">
        <v>6</v>
      </c>
      <c r="M498" s="457">
        <f t="shared" si="22"/>
        <v>60</v>
      </c>
      <c r="N498" s="461">
        <v>34051.199999999997</v>
      </c>
      <c r="O498" s="459">
        <f t="shared" si="23"/>
        <v>2043071.9999999998</v>
      </c>
      <c r="P498" s="409"/>
      <c r="Q498" s="409"/>
    </row>
    <row r="499" spans="1:17" ht="30" x14ac:dyDescent="0.25">
      <c r="A499" s="435" t="s">
        <v>1314</v>
      </c>
      <c r="B499" s="436" t="s">
        <v>1220</v>
      </c>
      <c r="C499" s="436" t="s">
        <v>1074</v>
      </c>
      <c r="D499" s="436" t="s">
        <v>1475</v>
      </c>
      <c r="E499" s="255" t="s">
        <v>1676</v>
      </c>
      <c r="F499" s="340" t="s">
        <v>1678</v>
      </c>
      <c r="G499" s="268" t="s">
        <v>1494</v>
      </c>
      <c r="H499" s="268" t="s">
        <v>1593</v>
      </c>
      <c r="I499" s="435" t="str">
        <f t="shared" si="21"/>
        <v>2.2</v>
      </c>
      <c r="J499" s="268">
        <v>2027</v>
      </c>
      <c r="K499" s="268">
        <v>5</v>
      </c>
      <c r="L499" s="268">
        <v>6</v>
      </c>
      <c r="M499" s="457">
        <f t="shared" si="22"/>
        <v>30</v>
      </c>
      <c r="N499" s="461">
        <v>26602.5</v>
      </c>
      <c r="O499" s="459">
        <f t="shared" si="23"/>
        <v>798075</v>
      </c>
      <c r="P499" s="409"/>
      <c r="Q499" s="409"/>
    </row>
    <row r="500" spans="1:17" ht="45" x14ac:dyDescent="0.25">
      <c r="A500" s="435" t="s">
        <v>1314</v>
      </c>
      <c r="B500" s="436" t="s">
        <v>1220</v>
      </c>
      <c r="C500" s="436" t="s">
        <v>1074</v>
      </c>
      <c r="D500" s="436" t="s">
        <v>1475</v>
      </c>
      <c r="E500" s="255" t="s">
        <v>1676</v>
      </c>
      <c r="F500" s="340" t="s">
        <v>1679</v>
      </c>
      <c r="G500" s="268" t="s">
        <v>1494</v>
      </c>
      <c r="H500" s="268" t="s">
        <v>1507</v>
      </c>
      <c r="I500" s="435" t="str">
        <f t="shared" si="21"/>
        <v>2.3</v>
      </c>
      <c r="J500" s="268">
        <v>2027</v>
      </c>
      <c r="K500" s="268">
        <v>30</v>
      </c>
      <c r="L500" s="268">
        <v>5</v>
      </c>
      <c r="M500" s="457">
        <f t="shared" si="22"/>
        <v>150</v>
      </c>
      <c r="N500" s="461">
        <v>372.44</v>
      </c>
      <c r="O500" s="459">
        <f t="shared" si="23"/>
        <v>55866</v>
      </c>
      <c r="P500" s="409"/>
      <c r="Q500" s="409"/>
    </row>
    <row r="501" spans="1:17" ht="75" x14ac:dyDescent="0.25">
      <c r="A501" s="435" t="s">
        <v>1314</v>
      </c>
      <c r="B501" s="436" t="s">
        <v>1220</v>
      </c>
      <c r="C501" s="436" t="s">
        <v>1074</v>
      </c>
      <c r="D501" s="436" t="s">
        <v>1475</v>
      </c>
      <c r="E501" s="255" t="s">
        <v>1676</v>
      </c>
      <c r="F501" s="340" t="s">
        <v>1680</v>
      </c>
      <c r="G501" s="268" t="s">
        <v>1494</v>
      </c>
      <c r="H501" s="268" t="s">
        <v>1507</v>
      </c>
      <c r="I501" s="435" t="str">
        <f t="shared" si="21"/>
        <v>2.3</v>
      </c>
      <c r="J501" s="268">
        <v>2027</v>
      </c>
      <c r="K501" s="268">
        <v>30</v>
      </c>
      <c r="L501" s="268">
        <v>5</v>
      </c>
      <c r="M501" s="457">
        <f t="shared" si="22"/>
        <v>150</v>
      </c>
      <c r="N501" s="461">
        <v>372.44</v>
      </c>
      <c r="O501" s="459">
        <f t="shared" si="23"/>
        <v>55866</v>
      </c>
      <c r="P501" s="409"/>
      <c r="Q501" s="409"/>
    </row>
    <row r="502" spans="1:17" ht="75" x14ac:dyDescent="0.25">
      <c r="A502" s="435" t="s">
        <v>1314</v>
      </c>
      <c r="B502" s="436" t="s">
        <v>1220</v>
      </c>
      <c r="C502" s="436" t="s">
        <v>1074</v>
      </c>
      <c r="D502" s="436" t="s">
        <v>1475</v>
      </c>
      <c r="E502" s="255" t="s">
        <v>1676</v>
      </c>
      <c r="F502" s="340" t="s">
        <v>1681</v>
      </c>
      <c r="G502" s="268" t="s">
        <v>1494</v>
      </c>
      <c r="H502" s="268" t="s">
        <v>1507</v>
      </c>
      <c r="I502" s="435" t="str">
        <f t="shared" si="21"/>
        <v>2.3</v>
      </c>
      <c r="J502" s="268">
        <v>2027</v>
      </c>
      <c r="K502" s="268">
        <v>30</v>
      </c>
      <c r="L502" s="268">
        <v>5</v>
      </c>
      <c r="M502" s="457">
        <f t="shared" si="22"/>
        <v>150</v>
      </c>
      <c r="N502" s="461">
        <v>372.44</v>
      </c>
      <c r="O502" s="459">
        <f t="shared" si="23"/>
        <v>55866</v>
      </c>
      <c r="P502" s="409"/>
      <c r="Q502" s="409"/>
    </row>
    <row r="503" spans="1:17" ht="60" x14ac:dyDescent="0.25">
      <c r="A503" s="435" t="s">
        <v>1314</v>
      </c>
      <c r="B503" s="436" t="s">
        <v>1220</v>
      </c>
      <c r="C503" s="436" t="s">
        <v>1074</v>
      </c>
      <c r="D503" s="436" t="s">
        <v>1475</v>
      </c>
      <c r="E503" s="255" t="s">
        <v>1676</v>
      </c>
      <c r="F503" s="340" t="s">
        <v>1682</v>
      </c>
      <c r="G503" s="268" t="s">
        <v>1494</v>
      </c>
      <c r="H503" s="268" t="s">
        <v>1507</v>
      </c>
      <c r="I503" s="435" t="str">
        <f t="shared" si="21"/>
        <v>2.3</v>
      </c>
      <c r="J503" s="268">
        <v>2027</v>
      </c>
      <c r="K503" s="268">
        <v>30</v>
      </c>
      <c r="L503" s="268">
        <v>5</v>
      </c>
      <c r="M503" s="457">
        <f t="shared" si="22"/>
        <v>150</v>
      </c>
      <c r="N503" s="461">
        <v>372.44</v>
      </c>
      <c r="O503" s="459">
        <f t="shared" si="23"/>
        <v>55866</v>
      </c>
      <c r="P503" s="409"/>
      <c r="Q503" s="409"/>
    </row>
    <row r="504" spans="1:17" ht="45" x14ac:dyDescent="0.25">
      <c r="A504" s="435" t="s">
        <v>1314</v>
      </c>
      <c r="B504" s="436" t="s">
        <v>1220</v>
      </c>
      <c r="C504" s="436" t="s">
        <v>1074</v>
      </c>
      <c r="D504" s="436" t="s">
        <v>1475</v>
      </c>
      <c r="E504" s="255" t="s">
        <v>1676</v>
      </c>
      <c r="F504" s="340" t="s">
        <v>1683</v>
      </c>
      <c r="G504" s="268" t="s">
        <v>1494</v>
      </c>
      <c r="H504" s="268" t="s">
        <v>1507</v>
      </c>
      <c r="I504" s="435" t="str">
        <f t="shared" si="21"/>
        <v>2.3</v>
      </c>
      <c r="J504" s="268">
        <v>2027</v>
      </c>
      <c r="K504" s="270">
        <v>1000</v>
      </c>
      <c r="L504" s="268">
        <v>5</v>
      </c>
      <c r="M504" s="457">
        <f t="shared" si="22"/>
        <v>5000</v>
      </c>
      <c r="N504" s="461">
        <v>287.31</v>
      </c>
      <c r="O504" s="459">
        <f t="shared" si="23"/>
        <v>1436550</v>
      </c>
      <c r="P504" s="409"/>
      <c r="Q504" s="409"/>
    </row>
    <row r="505" spans="1:17" ht="45" x14ac:dyDescent="0.25">
      <c r="A505" s="435" t="s">
        <v>1314</v>
      </c>
      <c r="B505" s="436" t="s">
        <v>1220</v>
      </c>
      <c r="C505" s="436" t="s">
        <v>1074</v>
      </c>
      <c r="D505" s="436" t="s">
        <v>1475</v>
      </c>
      <c r="E505" s="255" t="s">
        <v>1676</v>
      </c>
      <c r="F505" s="340" t="s">
        <v>1684</v>
      </c>
      <c r="G505" s="268" t="s">
        <v>1494</v>
      </c>
      <c r="H505" s="268" t="s">
        <v>1507</v>
      </c>
      <c r="I505" s="435" t="str">
        <f t="shared" si="21"/>
        <v>2.3</v>
      </c>
      <c r="J505" s="268">
        <v>2027</v>
      </c>
      <c r="K505" s="268">
        <v>350</v>
      </c>
      <c r="L505" s="268">
        <v>5</v>
      </c>
      <c r="M505" s="457">
        <f t="shared" si="22"/>
        <v>1750</v>
      </c>
      <c r="N505" s="461">
        <v>287.31</v>
      </c>
      <c r="O505" s="459">
        <f t="shared" si="23"/>
        <v>502792.5</v>
      </c>
      <c r="P505" s="409"/>
      <c r="Q505" s="409"/>
    </row>
    <row r="506" spans="1:17" ht="60" x14ac:dyDescent="0.25">
      <c r="A506" s="435" t="s">
        <v>1314</v>
      </c>
      <c r="B506" s="436" t="s">
        <v>1220</v>
      </c>
      <c r="C506" s="436" t="s">
        <v>1074</v>
      </c>
      <c r="D506" s="436" t="s">
        <v>1475</v>
      </c>
      <c r="E506" s="255" t="s">
        <v>1676</v>
      </c>
      <c r="F506" s="340" t="s">
        <v>1685</v>
      </c>
      <c r="G506" s="268" t="s">
        <v>1494</v>
      </c>
      <c r="H506" s="268" t="s">
        <v>1507</v>
      </c>
      <c r="I506" s="435" t="str">
        <f t="shared" si="21"/>
        <v>2.3</v>
      </c>
      <c r="J506" s="268">
        <v>2027</v>
      </c>
      <c r="K506" s="268">
        <v>180</v>
      </c>
      <c r="L506" s="268">
        <v>5</v>
      </c>
      <c r="M506" s="457">
        <f t="shared" si="22"/>
        <v>900</v>
      </c>
      <c r="N506" s="461">
        <v>287.31</v>
      </c>
      <c r="O506" s="459">
        <f t="shared" si="23"/>
        <v>258579</v>
      </c>
      <c r="P506" s="409"/>
      <c r="Q506" s="409"/>
    </row>
    <row r="507" spans="1:17" ht="30" x14ac:dyDescent="0.25">
      <c r="A507" s="435" t="s">
        <v>1314</v>
      </c>
      <c r="B507" s="436" t="s">
        <v>1220</v>
      </c>
      <c r="C507" s="436" t="s">
        <v>1074</v>
      </c>
      <c r="D507" s="436" t="s">
        <v>1475</v>
      </c>
      <c r="E507" s="255" t="s">
        <v>1676</v>
      </c>
      <c r="F507" s="340" t="s">
        <v>1686</v>
      </c>
      <c r="G507" s="268" t="s">
        <v>1494</v>
      </c>
      <c r="H507" s="268" t="s">
        <v>1507</v>
      </c>
      <c r="I507" s="435" t="str">
        <f t="shared" si="21"/>
        <v>2.3</v>
      </c>
      <c r="J507" s="268">
        <v>2027</v>
      </c>
      <c r="K507" s="268">
        <v>200</v>
      </c>
      <c r="L507" s="268">
        <v>5</v>
      </c>
      <c r="M507" s="457">
        <f t="shared" si="22"/>
        <v>1000</v>
      </c>
      <c r="N507" s="461">
        <v>372.44</v>
      </c>
      <c r="O507" s="459">
        <f t="shared" si="23"/>
        <v>372440</v>
      </c>
      <c r="P507" s="409"/>
      <c r="Q507" s="409"/>
    </row>
    <row r="508" spans="1:17" ht="30" x14ac:dyDescent="0.25">
      <c r="A508" s="435" t="s">
        <v>1314</v>
      </c>
      <c r="B508" s="436" t="s">
        <v>1220</v>
      </c>
      <c r="C508" s="436" t="s">
        <v>1074</v>
      </c>
      <c r="D508" s="436" t="s">
        <v>1475</v>
      </c>
      <c r="E508" s="255" t="s">
        <v>1676</v>
      </c>
      <c r="F508" s="340" t="s">
        <v>1687</v>
      </c>
      <c r="G508" s="268" t="s">
        <v>1494</v>
      </c>
      <c r="H508" s="268" t="s">
        <v>1587</v>
      </c>
      <c r="I508" s="435" t="str">
        <f t="shared" si="21"/>
        <v>2.3</v>
      </c>
      <c r="J508" s="268">
        <v>2027</v>
      </c>
      <c r="K508" s="268">
        <v>500</v>
      </c>
      <c r="L508" s="268">
        <v>1</v>
      </c>
      <c r="M508" s="457">
        <f t="shared" si="22"/>
        <v>500</v>
      </c>
      <c r="N508" s="461">
        <v>478.85</v>
      </c>
      <c r="O508" s="459">
        <f t="shared" si="23"/>
        <v>239425</v>
      </c>
      <c r="P508" s="409"/>
      <c r="Q508" s="409"/>
    </row>
    <row r="509" spans="1:17" ht="30" x14ac:dyDescent="0.25">
      <c r="A509" s="435" t="s">
        <v>1314</v>
      </c>
      <c r="B509" s="436" t="s">
        <v>1220</v>
      </c>
      <c r="C509" s="436" t="s">
        <v>1074</v>
      </c>
      <c r="D509" s="436" t="s">
        <v>1475</v>
      </c>
      <c r="E509" s="255" t="s">
        <v>1676</v>
      </c>
      <c r="F509" s="340" t="s">
        <v>1688</v>
      </c>
      <c r="G509" s="268" t="s">
        <v>1494</v>
      </c>
      <c r="H509" s="268" t="s">
        <v>1587</v>
      </c>
      <c r="I509" s="435" t="str">
        <f t="shared" si="21"/>
        <v>2.3</v>
      </c>
      <c r="J509" s="268">
        <v>2027</v>
      </c>
      <c r="K509" s="268">
        <v>500</v>
      </c>
      <c r="L509" s="268">
        <v>1</v>
      </c>
      <c r="M509" s="457">
        <f t="shared" si="22"/>
        <v>500</v>
      </c>
      <c r="N509" s="461">
        <v>425.64</v>
      </c>
      <c r="O509" s="459">
        <f t="shared" si="23"/>
        <v>212820</v>
      </c>
      <c r="P509" s="409"/>
      <c r="Q509" s="409"/>
    </row>
    <row r="510" spans="1:17" ht="45" x14ac:dyDescent="0.25">
      <c r="A510" s="435" t="s">
        <v>1314</v>
      </c>
      <c r="B510" s="436" t="s">
        <v>1220</v>
      </c>
      <c r="C510" s="436" t="s">
        <v>1074</v>
      </c>
      <c r="D510" s="436" t="s">
        <v>1475</v>
      </c>
      <c r="E510" s="255" t="s">
        <v>1676</v>
      </c>
      <c r="F510" s="340" t="s">
        <v>1689</v>
      </c>
      <c r="G510" s="268" t="s">
        <v>1494</v>
      </c>
      <c r="H510" s="268" t="s">
        <v>1498</v>
      </c>
      <c r="I510" s="435" t="str">
        <f t="shared" si="21"/>
        <v>2.3</v>
      </c>
      <c r="J510" s="268">
        <v>2027</v>
      </c>
      <c r="K510" s="268">
        <v>500</v>
      </c>
      <c r="L510" s="268">
        <v>1</v>
      </c>
      <c r="M510" s="457">
        <f t="shared" si="22"/>
        <v>500</v>
      </c>
      <c r="N510" s="461">
        <v>372.44</v>
      </c>
      <c r="O510" s="459">
        <f t="shared" si="23"/>
        <v>186220</v>
      </c>
      <c r="P510" s="409"/>
      <c r="Q510" s="409"/>
    </row>
    <row r="511" spans="1:17" ht="45" x14ac:dyDescent="0.25">
      <c r="A511" s="435" t="s">
        <v>1314</v>
      </c>
      <c r="B511" s="436" t="s">
        <v>1220</v>
      </c>
      <c r="C511" s="436" t="s">
        <v>1074</v>
      </c>
      <c r="D511" s="436" t="s">
        <v>1475</v>
      </c>
      <c r="E511" s="255" t="s">
        <v>1676</v>
      </c>
      <c r="F511" s="340" t="s">
        <v>1690</v>
      </c>
      <c r="G511" s="268" t="s">
        <v>1494</v>
      </c>
      <c r="H511" s="268" t="s">
        <v>1498</v>
      </c>
      <c r="I511" s="435" t="str">
        <f t="shared" si="21"/>
        <v>2.3</v>
      </c>
      <c r="J511" s="268">
        <v>2027</v>
      </c>
      <c r="K511" s="268">
        <v>500</v>
      </c>
      <c r="L511" s="268">
        <v>1</v>
      </c>
      <c r="M511" s="457">
        <f t="shared" si="22"/>
        <v>500</v>
      </c>
      <c r="N511" s="461">
        <v>212.82</v>
      </c>
      <c r="O511" s="459">
        <f t="shared" si="23"/>
        <v>106410</v>
      </c>
      <c r="P511" s="409"/>
      <c r="Q511" s="409"/>
    </row>
    <row r="512" spans="1:17" ht="30" x14ac:dyDescent="0.25">
      <c r="A512" s="435" t="s">
        <v>1314</v>
      </c>
      <c r="B512" s="436" t="s">
        <v>1220</v>
      </c>
      <c r="C512" s="436" t="s">
        <v>1074</v>
      </c>
      <c r="D512" s="436" t="s">
        <v>1475</v>
      </c>
      <c r="E512" s="255" t="s">
        <v>1676</v>
      </c>
      <c r="F512" s="340" t="s">
        <v>1691</v>
      </c>
      <c r="G512" s="268" t="s">
        <v>1494</v>
      </c>
      <c r="H512" s="268" t="s">
        <v>1613</v>
      </c>
      <c r="I512" s="435" t="str">
        <f t="shared" si="21"/>
        <v>2.3</v>
      </c>
      <c r="J512" s="268">
        <v>2027</v>
      </c>
      <c r="K512" s="268">
        <v>2</v>
      </c>
      <c r="L512" s="268">
        <v>5</v>
      </c>
      <c r="M512" s="457">
        <f t="shared" si="22"/>
        <v>10</v>
      </c>
      <c r="N512" s="461">
        <v>12769.2</v>
      </c>
      <c r="O512" s="459">
        <f t="shared" si="23"/>
        <v>127692</v>
      </c>
      <c r="P512" s="409"/>
      <c r="Q512" s="409"/>
    </row>
    <row r="513" spans="1:17" ht="30" x14ac:dyDescent="0.25">
      <c r="A513" s="435" t="s">
        <v>1314</v>
      </c>
      <c r="B513" s="436" t="s">
        <v>1220</v>
      </c>
      <c r="C513" s="436" t="s">
        <v>1074</v>
      </c>
      <c r="D513" s="436" t="s">
        <v>1475</v>
      </c>
      <c r="E513" s="255" t="s">
        <v>1676</v>
      </c>
      <c r="F513" s="340" t="s">
        <v>1692</v>
      </c>
      <c r="G513" s="268" t="s">
        <v>1494</v>
      </c>
      <c r="H513" s="268" t="s">
        <v>1529</v>
      </c>
      <c r="I513" s="435" t="str">
        <f t="shared" si="21"/>
        <v>2.2</v>
      </c>
      <c r="J513" s="268">
        <v>2027</v>
      </c>
      <c r="K513" s="268">
        <v>300</v>
      </c>
      <c r="L513" s="268">
        <v>5</v>
      </c>
      <c r="M513" s="457">
        <f t="shared" si="22"/>
        <v>1500</v>
      </c>
      <c r="N513" s="461">
        <v>106.41</v>
      </c>
      <c r="O513" s="459">
        <f t="shared" si="23"/>
        <v>159615</v>
      </c>
      <c r="P513" s="409"/>
      <c r="Q513" s="409"/>
    </row>
    <row r="514" spans="1:17" x14ac:dyDescent="0.25">
      <c r="A514" s="435" t="s">
        <v>1314</v>
      </c>
      <c r="B514" s="436" t="s">
        <v>1220</v>
      </c>
      <c r="C514" s="436" t="s">
        <v>1074</v>
      </c>
      <c r="D514" s="436" t="s">
        <v>1475</v>
      </c>
      <c r="E514" s="255" t="s">
        <v>1676</v>
      </c>
      <c r="F514" s="340" t="s">
        <v>1693</v>
      </c>
      <c r="G514" s="268" t="s">
        <v>1494</v>
      </c>
      <c r="H514" s="268" t="s">
        <v>1498</v>
      </c>
      <c r="I514" s="435" t="str">
        <f t="shared" si="21"/>
        <v>2.3</v>
      </c>
      <c r="J514" s="268">
        <v>2027</v>
      </c>
      <c r="K514" s="268">
        <v>5</v>
      </c>
      <c r="L514" s="268">
        <v>5</v>
      </c>
      <c r="M514" s="457">
        <f t="shared" si="22"/>
        <v>25</v>
      </c>
      <c r="N514" s="461">
        <v>58.53</v>
      </c>
      <c r="O514" s="459">
        <f t="shared" si="23"/>
        <v>1463.25</v>
      </c>
      <c r="P514" s="409"/>
      <c r="Q514" s="409"/>
    </row>
    <row r="515" spans="1:17" x14ac:dyDescent="0.25">
      <c r="A515" s="435" t="s">
        <v>1314</v>
      </c>
      <c r="B515" s="436" t="s">
        <v>1220</v>
      </c>
      <c r="C515" s="436" t="s">
        <v>1074</v>
      </c>
      <c r="D515" s="436" t="s">
        <v>1475</v>
      </c>
      <c r="E515" s="255" t="s">
        <v>1676</v>
      </c>
      <c r="F515" s="340" t="s">
        <v>1694</v>
      </c>
      <c r="G515" s="268" t="s">
        <v>1494</v>
      </c>
      <c r="H515" s="268" t="s">
        <v>1534</v>
      </c>
      <c r="I515" s="435" t="str">
        <f t="shared" si="21"/>
        <v>2.3</v>
      </c>
      <c r="J515" s="268">
        <v>2027</v>
      </c>
      <c r="K515" s="268">
        <v>20</v>
      </c>
      <c r="L515" s="268">
        <v>5</v>
      </c>
      <c r="M515" s="457">
        <f t="shared" si="22"/>
        <v>100</v>
      </c>
      <c r="N515" s="461">
        <v>74.489999999999995</v>
      </c>
      <c r="O515" s="459">
        <f t="shared" si="23"/>
        <v>7448.9999999999991</v>
      </c>
      <c r="P515" s="409"/>
      <c r="Q515" s="409"/>
    </row>
    <row r="516" spans="1:17" x14ac:dyDescent="0.25">
      <c r="A516" s="435" t="s">
        <v>1314</v>
      </c>
      <c r="B516" s="436" t="s">
        <v>1220</v>
      </c>
      <c r="C516" s="436" t="s">
        <v>1074</v>
      </c>
      <c r="D516" s="436" t="s">
        <v>1475</v>
      </c>
      <c r="E516" s="255" t="s">
        <v>1676</v>
      </c>
      <c r="F516" s="340" t="s">
        <v>1695</v>
      </c>
      <c r="G516" s="268" t="s">
        <v>1494</v>
      </c>
      <c r="H516" s="268" t="s">
        <v>1498</v>
      </c>
      <c r="I516" s="435" t="str">
        <f t="shared" si="21"/>
        <v>2.3</v>
      </c>
      <c r="J516" s="268">
        <v>2027</v>
      </c>
      <c r="K516" s="268">
        <v>50</v>
      </c>
      <c r="L516" s="268">
        <v>5</v>
      </c>
      <c r="M516" s="457">
        <f t="shared" si="22"/>
        <v>250</v>
      </c>
      <c r="N516" s="461">
        <v>79.81</v>
      </c>
      <c r="O516" s="459">
        <f t="shared" si="23"/>
        <v>19952.5</v>
      </c>
      <c r="P516" s="409"/>
      <c r="Q516" s="409"/>
    </row>
    <row r="517" spans="1:17" ht="30" x14ac:dyDescent="0.25">
      <c r="A517" s="435" t="s">
        <v>1314</v>
      </c>
      <c r="B517" s="436" t="s">
        <v>1220</v>
      </c>
      <c r="C517" s="436" t="s">
        <v>1074</v>
      </c>
      <c r="D517" s="436" t="s">
        <v>1475</v>
      </c>
      <c r="E517" s="255" t="s">
        <v>1676</v>
      </c>
      <c r="F517" s="340" t="s">
        <v>1696</v>
      </c>
      <c r="G517" s="268" t="s">
        <v>1494</v>
      </c>
      <c r="H517" s="268" t="s">
        <v>1498</v>
      </c>
      <c r="I517" s="435" t="str">
        <f t="shared" si="21"/>
        <v>2.3</v>
      </c>
      <c r="J517" s="268">
        <v>2027</v>
      </c>
      <c r="K517" s="268">
        <v>120</v>
      </c>
      <c r="L517" s="268">
        <v>5</v>
      </c>
      <c r="M517" s="457">
        <f t="shared" si="22"/>
        <v>600</v>
      </c>
      <c r="N517" s="461">
        <v>26.6</v>
      </c>
      <c r="O517" s="459">
        <f t="shared" si="23"/>
        <v>15960</v>
      </c>
      <c r="P517" s="409"/>
      <c r="Q517" s="409"/>
    </row>
    <row r="518" spans="1:17" x14ac:dyDescent="0.25">
      <c r="A518" s="435" t="s">
        <v>1314</v>
      </c>
      <c r="B518" s="436" t="s">
        <v>1220</v>
      </c>
      <c r="C518" s="436" t="s">
        <v>1074</v>
      </c>
      <c r="D518" s="436" t="s">
        <v>1475</v>
      </c>
      <c r="E518" s="255" t="s">
        <v>1676</v>
      </c>
      <c r="F518" s="340" t="s">
        <v>1697</v>
      </c>
      <c r="G518" s="268" t="s">
        <v>1494</v>
      </c>
      <c r="H518" s="268" t="s">
        <v>1498</v>
      </c>
      <c r="I518" s="435" t="str">
        <f t="shared" si="21"/>
        <v>2.3</v>
      </c>
      <c r="J518" s="268">
        <v>2027</v>
      </c>
      <c r="K518" s="268">
        <v>50</v>
      </c>
      <c r="L518" s="268">
        <v>5</v>
      </c>
      <c r="M518" s="457">
        <f t="shared" si="22"/>
        <v>250</v>
      </c>
      <c r="N518" s="461">
        <v>100.71</v>
      </c>
      <c r="O518" s="459">
        <f t="shared" si="23"/>
        <v>25177.5</v>
      </c>
      <c r="P518" s="409"/>
      <c r="Q518" s="409"/>
    </row>
    <row r="519" spans="1:17" ht="30" x14ac:dyDescent="0.25">
      <c r="A519" s="435" t="s">
        <v>1314</v>
      </c>
      <c r="B519" s="436" t="s">
        <v>1220</v>
      </c>
      <c r="C519" s="436" t="s">
        <v>1074</v>
      </c>
      <c r="D519" s="436" t="s">
        <v>1475</v>
      </c>
      <c r="E519" s="255" t="s">
        <v>1676</v>
      </c>
      <c r="F519" s="340" t="s">
        <v>1698</v>
      </c>
      <c r="G519" s="268" t="s">
        <v>1494</v>
      </c>
      <c r="H519" s="268" t="s">
        <v>1534</v>
      </c>
      <c r="I519" s="435" t="str">
        <f t="shared" si="21"/>
        <v>2.3</v>
      </c>
      <c r="J519" s="268">
        <v>2027</v>
      </c>
      <c r="K519" s="268">
        <v>10</v>
      </c>
      <c r="L519" s="268">
        <v>5</v>
      </c>
      <c r="M519" s="457">
        <f t="shared" si="22"/>
        <v>50</v>
      </c>
      <c r="N519" s="461">
        <v>160.47</v>
      </c>
      <c r="O519" s="459">
        <f t="shared" si="23"/>
        <v>8023.5</v>
      </c>
      <c r="P519" s="409"/>
      <c r="Q519" s="409"/>
    </row>
    <row r="520" spans="1:17" ht="30" x14ac:dyDescent="0.25">
      <c r="A520" s="435" t="s">
        <v>1314</v>
      </c>
      <c r="B520" s="436" t="s">
        <v>1220</v>
      </c>
      <c r="C520" s="436" t="s">
        <v>1074</v>
      </c>
      <c r="D520" s="436" t="s">
        <v>1475</v>
      </c>
      <c r="E520" s="255" t="s">
        <v>1676</v>
      </c>
      <c r="F520" s="340" t="s">
        <v>1699</v>
      </c>
      <c r="G520" s="268" t="s">
        <v>1494</v>
      </c>
      <c r="H520" s="268" t="s">
        <v>1498</v>
      </c>
      <c r="I520" s="435" t="str">
        <f t="shared" si="21"/>
        <v>2.3</v>
      </c>
      <c r="J520" s="268">
        <v>2027</v>
      </c>
      <c r="K520" s="268">
        <v>4</v>
      </c>
      <c r="L520" s="268">
        <v>5</v>
      </c>
      <c r="M520" s="457">
        <f t="shared" si="22"/>
        <v>20</v>
      </c>
      <c r="N520" s="461">
        <v>373.5</v>
      </c>
      <c r="O520" s="459">
        <f t="shared" si="23"/>
        <v>7470</v>
      </c>
      <c r="P520" s="409"/>
      <c r="Q520" s="409"/>
    </row>
    <row r="521" spans="1:17" ht="30" x14ac:dyDescent="0.25">
      <c r="A521" s="435" t="s">
        <v>1314</v>
      </c>
      <c r="B521" s="436" t="s">
        <v>1220</v>
      </c>
      <c r="C521" s="436" t="s">
        <v>1074</v>
      </c>
      <c r="D521" s="436" t="s">
        <v>1475</v>
      </c>
      <c r="E521" s="255" t="s">
        <v>1676</v>
      </c>
      <c r="F521" s="340" t="s">
        <v>1700</v>
      </c>
      <c r="G521" s="268" t="s">
        <v>1494</v>
      </c>
      <c r="H521" s="268" t="s">
        <v>1498</v>
      </c>
      <c r="I521" s="435" t="str">
        <f t="shared" si="21"/>
        <v>2.3</v>
      </c>
      <c r="J521" s="268">
        <v>2027</v>
      </c>
      <c r="K521" s="268">
        <v>25</v>
      </c>
      <c r="L521" s="268">
        <v>5</v>
      </c>
      <c r="M521" s="457">
        <f t="shared" si="22"/>
        <v>125</v>
      </c>
      <c r="N521" s="461">
        <v>76.650000000000006</v>
      </c>
      <c r="O521" s="459">
        <f t="shared" si="23"/>
        <v>9581.25</v>
      </c>
      <c r="P521" s="409"/>
      <c r="Q521" s="409"/>
    </row>
    <row r="522" spans="1:17" ht="45" x14ac:dyDescent="0.25">
      <c r="A522" s="435" t="s">
        <v>1314</v>
      </c>
      <c r="B522" s="436" t="s">
        <v>1220</v>
      </c>
      <c r="C522" s="436" t="s">
        <v>1074</v>
      </c>
      <c r="D522" s="436" t="s">
        <v>1475</v>
      </c>
      <c r="E522" s="255" t="s">
        <v>1676</v>
      </c>
      <c r="F522" s="340" t="s">
        <v>1701</v>
      </c>
      <c r="G522" s="268" t="s">
        <v>1494</v>
      </c>
      <c r="H522" s="268" t="s">
        <v>1498</v>
      </c>
      <c r="I522" s="435" t="str">
        <f t="shared" si="21"/>
        <v>2.3</v>
      </c>
      <c r="J522" s="268">
        <v>2027</v>
      </c>
      <c r="K522" s="268">
        <v>110</v>
      </c>
      <c r="L522" s="268">
        <v>5</v>
      </c>
      <c r="M522" s="457">
        <f t="shared" si="22"/>
        <v>550</v>
      </c>
      <c r="N522" s="461">
        <v>10.64</v>
      </c>
      <c r="O522" s="459">
        <f t="shared" si="23"/>
        <v>5852</v>
      </c>
      <c r="P522" s="409"/>
      <c r="Q522" s="409"/>
    </row>
    <row r="523" spans="1:17" ht="75" x14ac:dyDescent="0.25">
      <c r="A523" s="435" t="s">
        <v>1314</v>
      </c>
      <c r="B523" s="436" t="s">
        <v>1220</v>
      </c>
      <c r="C523" s="436" t="s">
        <v>1112</v>
      </c>
      <c r="D523" s="436" t="s">
        <v>1475</v>
      </c>
      <c r="E523" s="255" t="s">
        <v>1702</v>
      </c>
      <c r="F523" s="340" t="s">
        <v>1703</v>
      </c>
      <c r="G523" s="268" t="s">
        <v>1494</v>
      </c>
      <c r="H523" s="268" t="s">
        <v>1593</v>
      </c>
      <c r="I523" s="435" t="str">
        <f t="shared" si="21"/>
        <v>2.2</v>
      </c>
      <c r="J523" s="268">
        <v>2027</v>
      </c>
      <c r="K523" s="268">
        <v>10</v>
      </c>
      <c r="L523" s="268">
        <v>1</v>
      </c>
      <c r="M523" s="457">
        <f t="shared" si="22"/>
        <v>10</v>
      </c>
      <c r="N523" s="461">
        <v>26602.5</v>
      </c>
      <c r="O523" s="459">
        <f t="shared" si="23"/>
        <v>266025</v>
      </c>
      <c r="P523" s="409"/>
      <c r="Q523" s="409"/>
    </row>
    <row r="524" spans="1:17" ht="30" x14ac:dyDescent="0.25">
      <c r="A524" s="435" t="s">
        <v>1314</v>
      </c>
      <c r="B524" s="436" t="s">
        <v>1220</v>
      </c>
      <c r="C524" s="436" t="s">
        <v>1112</v>
      </c>
      <c r="D524" s="436" t="s">
        <v>1475</v>
      </c>
      <c r="E524" s="255" t="s">
        <v>1702</v>
      </c>
      <c r="F524" s="340" t="s">
        <v>1704</v>
      </c>
      <c r="G524" s="301" t="s">
        <v>1494</v>
      </c>
      <c r="H524" s="268" t="s">
        <v>1498</v>
      </c>
      <c r="I524" s="435" t="str">
        <f t="shared" ref="I524:I586" si="24">IF($H524="","Sin CCP",LEFT($H524,3))</f>
        <v>2.3</v>
      </c>
      <c r="J524" s="268">
        <v>2027</v>
      </c>
      <c r="K524" s="271">
        <v>1</v>
      </c>
      <c r="L524" s="268">
        <v>18</v>
      </c>
      <c r="M524" s="457">
        <f t="shared" si="22"/>
        <v>18</v>
      </c>
      <c r="N524" s="461">
        <v>276.67</v>
      </c>
      <c r="O524" s="459">
        <f t="shared" si="23"/>
        <v>4980.0600000000004</v>
      </c>
      <c r="P524" s="409"/>
      <c r="Q524" s="409"/>
    </row>
    <row r="525" spans="1:17" x14ac:dyDescent="0.25">
      <c r="A525" s="435" t="s">
        <v>1314</v>
      </c>
      <c r="B525" s="436" t="s">
        <v>1220</v>
      </c>
      <c r="C525" s="436" t="s">
        <v>1112</v>
      </c>
      <c r="D525" s="436" t="s">
        <v>1475</v>
      </c>
      <c r="E525" s="255" t="s">
        <v>1702</v>
      </c>
      <c r="F525" s="340" t="s">
        <v>1705</v>
      </c>
      <c r="G525" s="301" t="s">
        <v>1494</v>
      </c>
      <c r="H525" s="268" t="s">
        <v>1498</v>
      </c>
      <c r="I525" s="435" t="str">
        <f t="shared" si="24"/>
        <v>2.3</v>
      </c>
      <c r="J525" s="268">
        <v>2027</v>
      </c>
      <c r="K525" s="271">
        <v>1</v>
      </c>
      <c r="L525" s="268">
        <v>18</v>
      </c>
      <c r="M525" s="457">
        <f t="shared" si="22"/>
        <v>18</v>
      </c>
      <c r="N525" s="461">
        <v>106.41</v>
      </c>
      <c r="O525" s="459">
        <f t="shared" si="23"/>
        <v>1915.3799999999999</v>
      </c>
      <c r="P525" s="409"/>
      <c r="Q525" s="409"/>
    </row>
    <row r="526" spans="1:17" x14ac:dyDescent="0.25">
      <c r="A526" s="435" t="s">
        <v>1314</v>
      </c>
      <c r="B526" s="436" t="s">
        <v>1220</v>
      </c>
      <c r="C526" s="436" t="s">
        <v>1112</v>
      </c>
      <c r="D526" s="436" t="s">
        <v>1475</v>
      </c>
      <c r="E526" s="255" t="s">
        <v>1702</v>
      </c>
      <c r="F526" s="340" t="s">
        <v>1706</v>
      </c>
      <c r="G526" s="301" t="s">
        <v>1494</v>
      </c>
      <c r="H526" s="268" t="s">
        <v>1498</v>
      </c>
      <c r="I526" s="435" t="str">
        <f t="shared" si="24"/>
        <v>2.3</v>
      </c>
      <c r="J526" s="268">
        <v>2027</v>
      </c>
      <c r="K526" s="271">
        <v>1</v>
      </c>
      <c r="L526" s="268">
        <v>18</v>
      </c>
      <c r="M526" s="457">
        <f t="shared" ref="M526:M588" si="25">K526*L526</f>
        <v>18</v>
      </c>
      <c r="N526" s="461">
        <v>262.83</v>
      </c>
      <c r="O526" s="459">
        <f t="shared" ref="O526:O588" si="26">+M526*N526</f>
        <v>4730.9399999999996</v>
      </c>
      <c r="P526" s="409"/>
      <c r="Q526" s="409"/>
    </row>
    <row r="527" spans="1:17" ht="30" x14ac:dyDescent="0.25">
      <c r="A527" s="435" t="s">
        <v>1314</v>
      </c>
      <c r="B527" s="436" t="s">
        <v>1220</v>
      </c>
      <c r="C527" s="436" t="s">
        <v>1112</v>
      </c>
      <c r="D527" s="436" t="s">
        <v>1475</v>
      </c>
      <c r="E527" s="255" t="s">
        <v>1702</v>
      </c>
      <c r="F527" s="340" t="s">
        <v>1707</v>
      </c>
      <c r="G527" s="268" t="s">
        <v>1494</v>
      </c>
      <c r="H527" s="268" t="s">
        <v>1498</v>
      </c>
      <c r="I527" s="435" t="str">
        <f t="shared" si="24"/>
        <v>2.3</v>
      </c>
      <c r="J527" s="268">
        <v>2027</v>
      </c>
      <c r="K527" s="271">
        <v>1</v>
      </c>
      <c r="L527" s="268">
        <v>18</v>
      </c>
      <c r="M527" s="457">
        <f t="shared" si="25"/>
        <v>18</v>
      </c>
      <c r="N527" s="461">
        <v>611.86</v>
      </c>
      <c r="O527" s="459">
        <f t="shared" si="26"/>
        <v>11013.48</v>
      </c>
      <c r="P527" s="409"/>
      <c r="Q527" s="409"/>
    </row>
    <row r="528" spans="1:17" x14ac:dyDescent="0.25">
      <c r="A528" s="435" t="s">
        <v>1314</v>
      </c>
      <c r="B528" s="436" t="s">
        <v>1220</v>
      </c>
      <c r="C528" s="436" t="s">
        <v>1112</v>
      </c>
      <c r="D528" s="436" t="s">
        <v>1475</v>
      </c>
      <c r="E528" s="255" t="s">
        <v>1702</v>
      </c>
      <c r="F528" s="340" t="s">
        <v>1708</v>
      </c>
      <c r="G528" s="301" t="s">
        <v>1494</v>
      </c>
      <c r="H528" s="268" t="s">
        <v>1498</v>
      </c>
      <c r="I528" s="435" t="str">
        <f t="shared" si="24"/>
        <v>2.3</v>
      </c>
      <c r="J528" s="268">
        <v>2027</v>
      </c>
      <c r="K528" s="271">
        <v>1</v>
      </c>
      <c r="L528" s="268">
        <v>18</v>
      </c>
      <c r="M528" s="457">
        <f t="shared" si="25"/>
        <v>18</v>
      </c>
      <c r="N528" s="461">
        <v>58.53</v>
      </c>
      <c r="O528" s="459">
        <f t="shared" si="26"/>
        <v>1053.54</v>
      </c>
      <c r="P528" s="409"/>
      <c r="Q528" s="409"/>
    </row>
    <row r="529" spans="1:17" x14ac:dyDescent="0.25">
      <c r="A529" s="435" t="s">
        <v>1314</v>
      </c>
      <c r="B529" s="436" t="s">
        <v>1220</v>
      </c>
      <c r="C529" s="436" t="s">
        <v>1112</v>
      </c>
      <c r="D529" s="436" t="s">
        <v>1475</v>
      </c>
      <c r="E529" s="255" t="s">
        <v>1702</v>
      </c>
      <c r="F529" s="340" t="s">
        <v>1709</v>
      </c>
      <c r="G529" s="301" t="s">
        <v>1494</v>
      </c>
      <c r="H529" s="268" t="s">
        <v>1498</v>
      </c>
      <c r="I529" s="435" t="str">
        <f t="shared" si="24"/>
        <v>2.3</v>
      </c>
      <c r="J529" s="268">
        <v>2027</v>
      </c>
      <c r="K529" s="271">
        <v>1</v>
      </c>
      <c r="L529" s="268">
        <v>18</v>
      </c>
      <c r="M529" s="457">
        <f t="shared" si="25"/>
        <v>18</v>
      </c>
      <c r="N529" s="461">
        <v>58.53</v>
      </c>
      <c r="O529" s="459">
        <f t="shared" si="26"/>
        <v>1053.54</v>
      </c>
      <c r="P529" s="409"/>
      <c r="Q529" s="409"/>
    </row>
    <row r="530" spans="1:17" x14ac:dyDescent="0.25">
      <c r="A530" s="435" t="s">
        <v>1314</v>
      </c>
      <c r="B530" s="436" t="s">
        <v>1220</v>
      </c>
      <c r="C530" s="436" t="s">
        <v>1112</v>
      </c>
      <c r="D530" s="436" t="s">
        <v>1475</v>
      </c>
      <c r="E530" s="255" t="s">
        <v>1702</v>
      </c>
      <c r="F530" s="340" t="s">
        <v>1710</v>
      </c>
      <c r="G530" s="301" t="s">
        <v>1494</v>
      </c>
      <c r="H530" s="268" t="s">
        <v>1498</v>
      </c>
      <c r="I530" s="435" t="str">
        <f t="shared" si="24"/>
        <v>2.3</v>
      </c>
      <c r="J530" s="268">
        <v>2027</v>
      </c>
      <c r="K530" s="271">
        <v>1</v>
      </c>
      <c r="L530" s="268">
        <v>18</v>
      </c>
      <c r="M530" s="457">
        <f t="shared" si="25"/>
        <v>18</v>
      </c>
      <c r="N530" s="461">
        <v>58.53</v>
      </c>
      <c r="O530" s="459">
        <f t="shared" si="26"/>
        <v>1053.54</v>
      </c>
      <c r="P530" s="409"/>
      <c r="Q530" s="409"/>
    </row>
    <row r="531" spans="1:17" x14ac:dyDescent="0.25">
      <c r="A531" s="435" t="s">
        <v>1314</v>
      </c>
      <c r="B531" s="436" t="s">
        <v>1220</v>
      </c>
      <c r="C531" s="436" t="s">
        <v>1112</v>
      </c>
      <c r="D531" s="436" t="s">
        <v>1475</v>
      </c>
      <c r="E531" s="255" t="s">
        <v>1702</v>
      </c>
      <c r="F531" s="340" t="s">
        <v>1711</v>
      </c>
      <c r="G531" s="301" t="s">
        <v>1494</v>
      </c>
      <c r="H531" s="268" t="s">
        <v>1498</v>
      </c>
      <c r="I531" s="435" t="str">
        <f t="shared" si="24"/>
        <v>2.3</v>
      </c>
      <c r="J531" s="268">
        <v>2027</v>
      </c>
      <c r="K531" s="271">
        <v>1</v>
      </c>
      <c r="L531" s="268">
        <v>18</v>
      </c>
      <c r="M531" s="457">
        <f t="shared" si="25"/>
        <v>18</v>
      </c>
      <c r="N531" s="461">
        <v>58.53</v>
      </c>
      <c r="O531" s="459">
        <f t="shared" si="26"/>
        <v>1053.54</v>
      </c>
      <c r="P531" s="409"/>
      <c r="Q531" s="409"/>
    </row>
    <row r="532" spans="1:17" x14ac:dyDescent="0.25">
      <c r="A532" s="435" t="s">
        <v>1314</v>
      </c>
      <c r="B532" s="436" t="s">
        <v>1220</v>
      </c>
      <c r="C532" s="436" t="s">
        <v>1112</v>
      </c>
      <c r="D532" s="436" t="s">
        <v>1475</v>
      </c>
      <c r="E532" s="255" t="s">
        <v>1702</v>
      </c>
      <c r="F532" s="340" t="s">
        <v>1712</v>
      </c>
      <c r="G532" s="268" t="s">
        <v>1494</v>
      </c>
      <c r="H532" s="268" t="s">
        <v>1498</v>
      </c>
      <c r="I532" s="435" t="str">
        <f t="shared" si="24"/>
        <v>2.3</v>
      </c>
      <c r="J532" s="268">
        <v>2027</v>
      </c>
      <c r="K532" s="271">
        <v>2</v>
      </c>
      <c r="L532" s="268">
        <v>18</v>
      </c>
      <c r="M532" s="457">
        <f t="shared" si="25"/>
        <v>36</v>
      </c>
      <c r="N532" s="461">
        <v>389.99</v>
      </c>
      <c r="O532" s="459">
        <f t="shared" si="26"/>
        <v>14039.64</v>
      </c>
      <c r="P532" s="409"/>
      <c r="Q532" s="409"/>
    </row>
    <row r="533" spans="1:17" x14ac:dyDescent="0.25">
      <c r="A533" s="435" t="s">
        <v>1314</v>
      </c>
      <c r="B533" s="436" t="s">
        <v>1220</v>
      </c>
      <c r="C533" s="436" t="s">
        <v>1112</v>
      </c>
      <c r="D533" s="436" t="s">
        <v>1475</v>
      </c>
      <c r="E533" s="255" t="s">
        <v>1702</v>
      </c>
      <c r="F533" s="340" t="s">
        <v>1713</v>
      </c>
      <c r="G533" s="268" t="s">
        <v>1494</v>
      </c>
      <c r="H533" s="268" t="s">
        <v>1498</v>
      </c>
      <c r="I533" s="435" t="str">
        <f t="shared" si="24"/>
        <v>2.3</v>
      </c>
      <c r="J533" s="268">
        <v>2027</v>
      </c>
      <c r="K533" s="271">
        <v>2</v>
      </c>
      <c r="L533" s="268">
        <v>18</v>
      </c>
      <c r="M533" s="457">
        <f t="shared" si="25"/>
        <v>36</v>
      </c>
      <c r="N533" s="461">
        <v>389.99</v>
      </c>
      <c r="O533" s="459">
        <f t="shared" si="26"/>
        <v>14039.64</v>
      </c>
      <c r="P533" s="409"/>
      <c r="Q533" s="409"/>
    </row>
    <row r="534" spans="1:17" x14ac:dyDescent="0.25">
      <c r="A534" s="435" t="s">
        <v>1314</v>
      </c>
      <c r="B534" s="436" t="s">
        <v>1220</v>
      </c>
      <c r="C534" s="436" t="s">
        <v>1112</v>
      </c>
      <c r="D534" s="436" t="s">
        <v>1475</v>
      </c>
      <c r="E534" s="255" t="s">
        <v>1702</v>
      </c>
      <c r="F534" s="340" t="s">
        <v>1714</v>
      </c>
      <c r="G534" s="268" t="s">
        <v>1494</v>
      </c>
      <c r="H534" s="268" t="s">
        <v>1498</v>
      </c>
      <c r="I534" s="435" t="str">
        <f t="shared" si="24"/>
        <v>2.3</v>
      </c>
      <c r="J534" s="268">
        <v>2027</v>
      </c>
      <c r="K534" s="271">
        <v>2</v>
      </c>
      <c r="L534" s="268">
        <v>18</v>
      </c>
      <c r="M534" s="457">
        <f t="shared" si="25"/>
        <v>36</v>
      </c>
      <c r="N534" s="461">
        <v>389.99</v>
      </c>
      <c r="O534" s="459">
        <f t="shared" si="26"/>
        <v>14039.64</v>
      </c>
      <c r="P534" s="409"/>
      <c r="Q534" s="409"/>
    </row>
    <row r="535" spans="1:17" x14ac:dyDescent="0.25">
      <c r="A535" s="435" t="s">
        <v>1314</v>
      </c>
      <c r="B535" s="436" t="s">
        <v>1220</v>
      </c>
      <c r="C535" s="436" t="s">
        <v>1112</v>
      </c>
      <c r="D535" s="436" t="s">
        <v>1475</v>
      </c>
      <c r="E535" s="255" t="s">
        <v>1702</v>
      </c>
      <c r="F535" s="340" t="s">
        <v>1715</v>
      </c>
      <c r="G535" s="268" t="s">
        <v>1494</v>
      </c>
      <c r="H535" s="268" t="s">
        <v>1498</v>
      </c>
      <c r="I535" s="435" t="str">
        <f t="shared" si="24"/>
        <v>2.3</v>
      </c>
      <c r="J535" s="268">
        <v>2027</v>
      </c>
      <c r="K535" s="271">
        <v>2</v>
      </c>
      <c r="L535" s="268">
        <v>18</v>
      </c>
      <c r="M535" s="457">
        <f t="shared" si="25"/>
        <v>36</v>
      </c>
      <c r="N535" s="461">
        <v>389.99</v>
      </c>
      <c r="O535" s="459">
        <f t="shared" si="26"/>
        <v>14039.64</v>
      </c>
      <c r="P535" s="409"/>
      <c r="Q535" s="409"/>
    </row>
    <row r="536" spans="1:17" x14ac:dyDescent="0.25">
      <c r="A536" s="435" t="s">
        <v>1314</v>
      </c>
      <c r="B536" s="436" t="s">
        <v>1220</v>
      </c>
      <c r="C536" s="436" t="s">
        <v>1112</v>
      </c>
      <c r="D536" s="436" t="s">
        <v>1475</v>
      </c>
      <c r="E536" s="255" t="s">
        <v>1702</v>
      </c>
      <c r="F536" s="340" t="s">
        <v>1716</v>
      </c>
      <c r="G536" s="268" t="s">
        <v>1494</v>
      </c>
      <c r="H536" s="268" t="s">
        <v>1498</v>
      </c>
      <c r="I536" s="435" t="str">
        <f t="shared" si="24"/>
        <v>2.3</v>
      </c>
      <c r="J536" s="268">
        <v>2027</v>
      </c>
      <c r="K536" s="272">
        <v>2</v>
      </c>
      <c r="L536" s="268">
        <v>18</v>
      </c>
      <c r="M536" s="457">
        <f t="shared" si="25"/>
        <v>36</v>
      </c>
      <c r="N536" s="461">
        <v>26.6</v>
      </c>
      <c r="O536" s="459">
        <f t="shared" si="26"/>
        <v>957.6</v>
      </c>
      <c r="P536" s="409"/>
      <c r="Q536" s="409"/>
    </row>
    <row r="537" spans="1:17" x14ac:dyDescent="0.25">
      <c r="A537" s="435" t="s">
        <v>1314</v>
      </c>
      <c r="B537" s="436" t="s">
        <v>1220</v>
      </c>
      <c r="C537" s="436" t="s">
        <v>1112</v>
      </c>
      <c r="D537" s="436" t="s">
        <v>1475</v>
      </c>
      <c r="E537" s="255" t="s">
        <v>1702</v>
      </c>
      <c r="F537" s="340" t="s">
        <v>1717</v>
      </c>
      <c r="G537" s="268" t="s">
        <v>1494</v>
      </c>
      <c r="H537" s="268" t="s">
        <v>1498</v>
      </c>
      <c r="I537" s="435" t="str">
        <f t="shared" si="24"/>
        <v>2.3</v>
      </c>
      <c r="J537" s="268">
        <v>2027</v>
      </c>
      <c r="K537" s="272">
        <v>2</v>
      </c>
      <c r="L537" s="268">
        <v>18</v>
      </c>
      <c r="M537" s="457">
        <f t="shared" si="25"/>
        <v>36</v>
      </c>
      <c r="N537" s="461">
        <v>26.6</v>
      </c>
      <c r="O537" s="459">
        <f t="shared" si="26"/>
        <v>957.6</v>
      </c>
      <c r="P537" s="409"/>
      <c r="Q537" s="409"/>
    </row>
    <row r="538" spans="1:17" x14ac:dyDescent="0.25">
      <c r="A538" s="435" t="s">
        <v>1314</v>
      </c>
      <c r="B538" s="436" t="s">
        <v>1220</v>
      </c>
      <c r="C538" s="436" t="s">
        <v>1112</v>
      </c>
      <c r="D538" s="436" t="s">
        <v>1475</v>
      </c>
      <c r="E538" s="255" t="s">
        <v>1702</v>
      </c>
      <c r="F538" s="340" t="s">
        <v>1718</v>
      </c>
      <c r="G538" s="268" t="s">
        <v>1494</v>
      </c>
      <c r="H538" s="268" t="s">
        <v>1498</v>
      </c>
      <c r="I538" s="435" t="str">
        <f t="shared" si="24"/>
        <v>2.3</v>
      </c>
      <c r="J538" s="268">
        <v>2027</v>
      </c>
      <c r="K538" s="272">
        <v>2</v>
      </c>
      <c r="L538" s="268">
        <v>18</v>
      </c>
      <c r="M538" s="457">
        <f t="shared" si="25"/>
        <v>36</v>
      </c>
      <c r="N538" s="461">
        <v>26.6</v>
      </c>
      <c r="O538" s="459">
        <f t="shared" si="26"/>
        <v>957.6</v>
      </c>
      <c r="P538" s="409"/>
      <c r="Q538" s="409"/>
    </row>
    <row r="539" spans="1:17" x14ac:dyDescent="0.25">
      <c r="A539" s="435" t="s">
        <v>1314</v>
      </c>
      <c r="B539" s="436" t="s">
        <v>1220</v>
      </c>
      <c r="C539" s="436" t="s">
        <v>1112</v>
      </c>
      <c r="D539" s="436" t="s">
        <v>1475</v>
      </c>
      <c r="E539" s="255" t="s">
        <v>1702</v>
      </c>
      <c r="F539" s="340" t="s">
        <v>1719</v>
      </c>
      <c r="G539" s="268" t="s">
        <v>1494</v>
      </c>
      <c r="H539" s="268" t="s">
        <v>1498</v>
      </c>
      <c r="I539" s="435" t="str">
        <f t="shared" si="24"/>
        <v>2.3</v>
      </c>
      <c r="J539" s="268">
        <v>2027</v>
      </c>
      <c r="K539" s="272">
        <v>2</v>
      </c>
      <c r="L539" s="268">
        <v>18</v>
      </c>
      <c r="M539" s="457">
        <f t="shared" si="25"/>
        <v>36</v>
      </c>
      <c r="N539" s="461">
        <v>26.6</v>
      </c>
      <c r="O539" s="459">
        <f t="shared" si="26"/>
        <v>957.6</v>
      </c>
      <c r="P539" s="409"/>
      <c r="Q539" s="409"/>
    </row>
    <row r="540" spans="1:17" x14ac:dyDescent="0.25">
      <c r="A540" s="435" t="s">
        <v>1314</v>
      </c>
      <c r="B540" s="436" t="s">
        <v>1220</v>
      </c>
      <c r="C540" s="436" t="s">
        <v>1112</v>
      </c>
      <c r="D540" s="436" t="s">
        <v>1475</v>
      </c>
      <c r="E540" s="255" t="s">
        <v>1702</v>
      </c>
      <c r="F540" s="340" t="s">
        <v>1720</v>
      </c>
      <c r="G540" s="268" t="s">
        <v>1494</v>
      </c>
      <c r="H540" s="268" t="s">
        <v>1498</v>
      </c>
      <c r="I540" s="435" t="str">
        <f t="shared" si="24"/>
        <v>2.3</v>
      </c>
      <c r="J540" s="268">
        <v>2027</v>
      </c>
      <c r="K540" s="271">
        <v>50</v>
      </c>
      <c r="L540" s="268">
        <v>18</v>
      </c>
      <c r="M540" s="457">
        <f t="shared" si="25"/>
        <v>900</v>
      </c>
      <c r="N540" s="461">
        <v>79.81</v>
      </c>
      <c r="O540" s="459">
        <f t="shared" si="26"/>
        <v>71829</v>
      </c>
      <c r="P540" s="409"/>
      <c r="Q540" s="409"/>
    </row>
    <row r="541" spans="1:17" x14ac:dyDescent="0.25">
      <c r="A541" s="435" t="s">
        <v>1314</v>
      </c>
      <c r="B541" s="436" t="s">
        <v>1220</v>
      </c>
      <c r="C541" s="436" t="s">
        <v>1112</v>
      </c>
      <c r="D541" s="436" t="s">
        <v>1475</v>
      </c>
      <c r="E541" s="255" t="s">
        <v>1702</v>
      </c>
      <c r="F541" s="340" t="s">
        <v>1721</v>
      </c>
      <c r="G541" s="268" t="s">
        <v>1494</v>
      </c>
      <c r="H541" s="268" t="s">
        <v>1498</v>
      </c>
      <c r="I541" s="435" t="str">
        <f t="shared" si="24"/>
        <v>2.3</v>
      </c>
      <c r="J541" s="268">
        <v>2027</v>
      </c>
      <c r="K541" s="271">
        <v>1</v>
      </c>
      <c r="L541" s="268">
        <v>18</v>
      </c>
      <c r="M541" s="457">
        <f t="shared" si="25"/>
        <v>18</v>
      </c>
      <c r="N541" s="461">
        <v>69.17</v>
      </c>
      <c r="O541" s="459">
        <f t="shared" si="26"/>
        <v>1245.06</v>
      </c>
      <c r="P541" s="409"/>
      <c r="Q541" s="409"/>
    </row>
    <row r="542" spans="1:17" ht="30" x14ac:dyDescent="0.25">
      <c r="A542" s="435" t="s">
        <v>1314</v>
      </c>
      <c r="B542" s="436" t="s">
        <v>1220</v>
      </c>
      <c r="C542" s="436" t="s">
        <v>1112</v>
      </c>
      <c r="D542" s="436" t="s">
        <v>1475</v>
      </c>
      <c r="E542" s="255" t="s">
        <v>1702</v>
      </c>
      <c r="F542" s="340" t="s">
        <v>1722</v>
      </c>
      <c r="G542" s="268" t="s">
        <v>1494</v>
      </c>
      <c r="H542" s="268" t="s">
        <v>1498</v>
      </c>
      <c r="I542" s="435" t="str">
        <f t="shared" si="24"/>
        <v>2.3</v>
      </c>
      <c r="J542" s="268">
        <v>2027</v>
      </c>
      <c r="K542" s="271">
        <v>1</v>
      </c>
      <c r="L542" s="268">
        <v>18</v>
      </c>
      <c r="M542" s="457">
        <f t="shared" si="25"/>
        <v>18</v>
      </c>
      <c r="N542" s="461">
        <v>270.27999999999997</v>
      </c>
      <c r="O542" s="459">
        <f t="shared" si="26"/>
        <v>4865.0399999999991</v>
      </c>
      <c r="P542" s="409"/>
      <c r="Q542" s="409"/>
    </row>
    <row r="543" spans="1:17" ht="30" x14ac:dyDescent="0.25">
      <c r="A543" s="435" t="s">
        <v>1314</v>
      </c>
      <c r="B543" s="436" t="s">
        <v>1220</v>
      </c>
      <c r="C543" s="436" t="s">
        <v>1112</v>
      </c>
      <c r="D543" s="436" t="s">
        <v>1475</v>
      </c>
      <c r="E543" s="255" t="s">
        <v>1702</v>
      </c>
      <c r="F543" s="340" t="s">
        <v>1723</v>
      </c>
      <c r="G543" s="268" t="s">
        <v>1494</v>
      </c>
      <c r="H543" s="268" t="s">
        <v>1498</v>
      </c>
      <c r="I543" s="435" t="str">
        <f t="shared" si="24"/>
        <v>2.3</v>
      </c>
      <c r="J543" s="268">
        <v>2027</v>
      </c>
      <c r="K543" s="271">
        <v>1</v>
      </c>
      <c r="L543" s="268">
        <v>18</v>
      </c>
      <c r="M543" s="457">
        <f t="shared" si="25"/>
        <v>18</v>
      </c>
      <c r="N543" s="461">
        <v>530.99</v>
      </c>
      <c r="O543" s="459">
        <f t="shared" si="26"/>
        <v>9557.82</v>
      </c>
      <c r="P543" s="409"/>
      <c r="Q543" s="409"/>
    </row>
    <row r="544" spans="1:17" ht="30" x14ac:dyDescent="0.25">
      <c r="A544" s="435" t="s">
        <v>1314</v>
      </c>
      <c r="B544" s="436" t="s">
        <v>1220</v>
      </c>
      <c r="C544" s="436" t="s">
        <v>1112</v>
      </c>
      <c r="D544" s="436" t="s">
        <v>1475</v>
      </c>
      <c r="E544" s="255" t="s">
        <v>1702</v>
      </c>
      <c r="F544" s="340" t="s">
        <v>1724</v>
      </c>
      <c r="G544" s="268" t="s">
        <v>1494</v>
      </c>
      <c r="H544" s="268" t="s">
        <v>1498</v>
      </c>
      <c r="I544" s="435" t="str">
        <f t="shared" si="24"/>
        <v>2.3</v>
      </c>
      <c r="J544" s="268">
        <v>2027</v>
      </c>
      <c r="K544" s="271">
        <v>1</v>
      </c>
      <c r="L544" s="268">
        <v>18</v>
      </c>
      <c r="M544" s="457">
        <f t="shared" si="25"/>
        <v>18</v>
      </c>
      <c r="N544" s="461">
        <v>555.46</v>
      </c>
      <c r="O544" s="459">
        <f t="shared" si="26"/>
        <v>9998.2800000000007</v>
      </c>
      <c r="P544" s="409"/>
      <c r="Q544" s="409"/>
    </row>
    <row r="545" spans="1:17" ht="30" x14ac:dyDescent="0.25">
      <c r="A545" s="435" t="s">
        <v>1314</v>
      </c>
      <c r="B545" s="436" t="s">
        <v>1220</v>
      </c>
      <c r="C545" s="436" t="s">
        <v>1112</v>
      </c>
      <c r="D545" s="436" t="s">
        <v>1475</v>
      </c>
      <c r="E545" s="255" t="s">
        <v>1702</v>
      </c>
      <c r="F545" s="340" t="s">
        <v>1725</v>
      </c>
      <c r="G545" s="268" t="s">
        <v>1494</v>
      </c>
      <c r="H545" s="268" t="s">
        <v>1498</v>
      </c>
      <c r="I545" s="435" t="str">
        <f t="shared" si="24"/>
        <v>2.3</v>
      </c>
      <c r="J545" s="268">
        <v>2027</v>
      </c>
      <c r="K545" s="271">
        <v>1</v>
      </c>
      <c r="L545" s="268">
        <v>18</v>
      </c>
      <c r="M545" s="457">
        <f t="shared" si="25"/>
        <v>18</v>
      </c>
      <c r="N545" s="461">
        <v>555.46</v>
      </c>
      <c r="O545" s="459">
        <f t="shared" si="26"/>
        <v>9998.2800000000007</v>
      </c>
      <c r="P545" s="409"/>
      <c r="Q545" s="409"/>
    </row>
    <row r="546" spans="1:17" ht="30" x14ac:dyDescent="0.25">
      <c r="A546" s="435" t="s">
        <v>1314</v>
      </c>
      <c r="B546" s="436" t="s">
        <v>1220</v>
      </c>
      <c r="C546" s="436" t="s">
        <v>1112</v>
      </c>
      <c r="D546" s="436" t="s">
        <v>1475</v>
      </c>
      <c r="E546" s="255" t="s">
        <v>1702</v>
      </c>
      <c r="F546" s="340" t="s">
        <v>1726</v>
      </c>
      <c r="G546" s="268" t="s">
        <v>1494</v>
      </c>
      <c r="H546" s="268" t="s">
        <v>1498</v>
      </c>
      <c r="I546" s="435" t="str">
        <f t="shared" si="24"/>
        <v>2.3</v>
      </c>
      <c r="J546" s="268">
        <v>2027</v>
      </c>
      <c r="K546" s="271">
        <v>1</v>
      </c>
      <c r="L546" s="268">
        <v>18</v>
      </c>
      <c r="M546" s="457">
        <f t="shared" si="25"/>
        <v>18</v>
      </c>
      <c r="N546" s="461">
        <v>555.46</v>
      </c>
      <c r="O546" s="459">
        <f t="shared" si="26"/>
        <v>9998.2800000000007</v>
      </c>
      <c r="P546" s="409"/>
      <c r="Q546" s="409"/>
    </row>
    <row r="547" spans="1:17" ht="30" x14ac:dyDescent="0.25">
      <c r="A547" s="435" t="s">
        <v>1314</v>
      </c>
      <c r="B547" s="436" t="s">
        <v>1220</v>
      </c>
      <c r="C547" s="436" t="s">
        <v>1112</v>
      </c>
      <c r="D547" s="436" t="s">
        <v>1475</v>
      </c>
      <c r="E547" s="255" t="s">
        <v>1702</v>
      </c>
      <c r="F547" s="340" t="s">
        <v>1727</v>
      </c>
      <c r="G547" s="268" t="s">
        <v>1494</v>
      </c>
      <c r="H547" s="268" t="s">
        <v>1498</v>
      </c>
      <c r="I547" s="435" t="str">
        <f t="shared" si="24"/>
        <v>2.3</v>
      </c>
      <c r="J547" s="268">
        <v>2027</v>
      </c>
      <c r="K547" s="271">
        <v>1</v>
      </c>
      <c r="L547" s="268">
        <v>18</v>
      </c>
      <c r="M547" s="457">
        <f t="shared" si="25"/>
        <v>18</v>
      </c>
      <c r="N547" s="461">
        <v>555.46</v>
      </c>
      <c r="O547" s="459">
        <f t="shared" si="26"/>
        <v>9998.2800000000007</v>
      </c>
      <c r="P547" s="409"/>
      <c r="Q547" s="409"/>
    </row>
    <row r="548" spans="1:17" ht="30" x14ac:dyDescent="0.25">
      <c r="A548" s="435" t="s">
        <v>1314</v>
      </c>
      <c r="B548" s="436" t="s">
        <v>1220</v>
      </c>
      <c r="C548" s="436" t="s">
        <v>1112</v>
      </c>
      <c r="D548" s="436" t="s">
        <v>1475</v>
      </c>
      <c r="E548" s="255" t="s">
        <v>1702</v>
      </c>
      <c r="F548" s="340" t="s">
        <v>1728</v>
      </c>
      <c r="G548" s="268" t="s">
        <v>1494</v>
      </c>
      <c r="H548" s="268" t="s">
        <v>1498</v>
      </c>
      <c r="I548" s="435" t="str">
        <f t="shared" si="24"/>
        <v>2.3</v>
      </c>
      <c r="J548" s="268">
        <v>2027</v>
      </c>
      <c r="K548" s="271">
        <v>1</v>
      </c>
      <c r="L548" s="268">
        <v>18</v>
      </c>
      <c r="M548" s="457">
        <f t="shared" si="25"/>
        <v>18</v>
      </c>
      <c r="N548" s="461">
        <v>555.46</v>
      </c>
      <c r="O548" s="459">
        <f t="shared" si="26"/>
        <v>9998.2800000000007</v>
      </c>
      <c r="P548" s="409"/>
      <c r="Q548" s="409"/>
    </row>
    <row r="549" spans="1:17" ht="30" x14ac:dyDescent="0.25">
      <c r="A549" s="435" t="s">
        <v>1314</v>
      </c>
      <c r="B549" s="436" t="s">
        <v>1220</v>
      </c>
      <c r="C549" s="436" t="s">
        <v>1112</v>
      </c>
      <c r="D549" s="436" t="s">
        <v>1475</v>
      </c>
      <c r="E549" s="255" t="s">
        <v>1702</v>
      </c>
      <c r="F549" s="340" t="s">
        <v>1729</v>
      </c>
      <c r="G549" s="268" t="s">
        <v>1494</v>
      </c>
      <c r="H549" s="268" t="s">
        <v>1498</v>
      </c>
      <c r="I549" s="435" t="str">
        <f t="shared" si="24"/>
        <v>2.3</v>
      </c>
      <c r="J549" s="268">
        <v>2027</v>
      </c>
      <c r="K549" s="271">
        <v>40</v>
      </c>
      <c r="L549" s="268">
        <v>18</v>
      </c>
      <c r="M549" s="457">
        <f t="shared" si="25"/>
        <v>720</v>
      </c>
      <c r="N549" s="461">
        <v>217.08</v>
      </c>
      <c r="O549" s="459">
        <f t="shared" si="26"/>
        <v>156297.60000000001</v>
      </c>
      <c r="P549" s="409"/>
      <c r="Q549" s="409"/>
    </row>
    <row r="550" spans="1:17" ht="30" x14ac:dyDescent="0.25">
      <c r="A550" s="435" t="s">
        <v>1314</v>
      </c>
      <c r="B550" s="436" t="s">
        <v>1220</v>
      </c>
      <c r="C550" s="436" t="s">
        <v>1112</v>
      </c>
      <c r="D550" s="436" t="s">
        <v>1475</v>
      </c>
      <c r="E550" s="255" t="s">
        <v>1702</v>
      </c>
      <c r="F550" s="340" t="s">
        <v>1730</v>
      </c>
      <c r="G550" s="268" t="s">
        <v>1494</v>
      </c>
      <c r="H550" s="268" t="s">
        <v>1498</v>
      </c>
      <c r="I550" s="435" t="str">
        <f t="shared" si="24"/>
        <v>2.3</v>
      </c>
      <c r="J550" s="268">
        <v>2027</v>
      </c>
      <c r="K550" s="271">
        <v>5</v>
      </c>
      <c r="L550" s="268">
        <v>18</v>
      </c>
      <c r="M550" s="457">
        <f t="shared" si="25"/>
        <v>90</v>
      </c>
      <c r="N550" s="461">
        <v>76.650000000000006</v>
      </c>
      <c r="O550" s="459">
        <f t="shared" si="26"/>
        <v>6898.5000000000009</v>
      </c>
      <c r="P550" s="409"/>
      <c r="Q550" s="409"/>
    </row>
    <row r="551" spans="1:17" ht="30" x14ac:dyDescent="0.25">
      <c r="A551" s="435" t="s">
        <v>1314</v>
      </c>
      <c r="B551" s="436" t="s">
        <v>1220</v>
      </c>
      <c r="C551" s="436" t="s">
        <v>1112</v>
      </c>
      <c r="D551" s="436" t="s">
        <v>1475</v>
      </c>
      <c r="E551" s="255" t="s">
        <v>1702</v>
      </c>
      <c r="F551" s="340" t="s">
        <v>1731</v>
      </c>
      <c r="G551" s="268" t="s">
        <v>1494</v>
      </c>
      <c r="H551" s="268" t="s">
        <v>1498</v>
      </c>
      <c r="I551" s="435" t="str">
        <f t="shared" si="24"/>
        <v>2.3</v>
      </c>
      <c r="J551" s="268">
        <v>2027</v>
      </c>
      <c r="K551" s="272">
        <v>5</v>
      </c>
      <c r="L551" s="268">
        <v>18</v>
      </c>
      <c r="M551" s="457">
        <f t="shared" si="25"/>
        <v>90</v>
      </c>
      <c r="N551" s="461">
        <v>133.01</v>
      </c>
      <c r="O551" s="459">
        <f t="shared" si="26"/>
        <v>11970.9</v>
      </c>
      <c r="P551" s="409"/>
      <c r="Q551" s="409"/>
    </row>
    <row r="552" spans="1:17" ht="45" x14ac:dyDescent="0.25">
      <c r="A552" s="435" t="s">
        <v>1314</v>
      </c>
      <c r="B552" s="436" t="s">
        <v>1220</v>
      </c>
      <c r="C552" s="436" t="s">
        <v>1112</v>
      </c>
      <c r="D552" s="436" t="s">
        <v>1475</v>
      </c>
      <c r="E552" s="255" t="s">
        <v>1702</v>
      </c>
      <c r="F552" s="340" t="s">
        <v>1732</v>
      </c>
      <c r="G552" s="268" t="s">
        <v>1494</v>
      </c>
      <c r="H552" s="268" t="s">
        <v>1498</v>
      </c>
      <c r="I552" s="435" t="str">
        <f t="shared" si="24"/>
        <v>2.3</v>
      </c>
      <c r="J552" s="268">
        <v>2027</v>
      </c>
      <c r="K552" s="272">
        <v>6</v>
      </c>
      <c r="L552" s="268">
        <v>18</v>
      </c>
      <c r="M552" s="457">
        <f t="shared" si="25"/>
        <v>108</v>
      </c>
      <c r="N552" s="461">
        <v>212.82</v>
      </c>
      <c r="O552" s="459">
        <f t="shared" si="26"/>
        <v>22984.559999999998</v>
      </c>
      <c r="P552" s="409"/>
      <c r="Q552" s="409"/>
    </row>
    <row r="553" spans="1:17" ht="45" x14ac:dyDescent="0.25">
      <c r="A553" s="435" t="s">
        <v>1314</v>
      </c>
      <c r="B553" s="436" t="s">
        <v>1220</v>
      </c>
      <c r="C553" s="436" t="s">
        <v>1112</v>
      </c>
      <c r="D553" s="436" t="s">
        <v>1475</v>
      </c>
      <c r="E553" s="255" t="s">
        <v>1702</v>
      </c>
      <c r="F553" s="340" t="s">
        <v>1733</v>
      </c>
      <c r="G553" s="268" t="s">
        <v>1494</v>
      </c>
      <c r="H553" s="268" t="s">
        <v>1498</v>
      </c>
      <c r="I553" s="435" t="str">
        <f t="shared" si="24"/>
        <v>2.3</v>
      </c>
      <c r="J553" s="268">
        <v>2027</v>
      </c>
      <c r="K553" s="272">
        <v>2</v>
      </c>
      <c r="L553" s="268">
        <v>18</v>
      </c>
      <c r="M553" s="457">
        <f t="shared" si="25"/>
        <v>36</v>
      </c>
      <c r="N553" s="461">
        <v>159.62</v>
      </c>
      <c r="O553" s="459">
        <f t="shared" si="26"/>
        <v>5746.32</v>
      </c>
      <c r="P553" s="409"/>
      <c r="Q553" s="409"/>
    </row>
    <row r="554" spans="1:17" ht="45" x14ac:dyDescent="0.25">
      <c r="A554" s="435" t="s">
        <v>1314</v>
      </c>
      <c r="B554" s="436" t="s">
        <v>1220</v>
      </c>
      <c r="C554" s="436" t="s">
        <v>1112</v>
      </c>
      <c r="D554" s="436" t="s">
        <v>1475</v>
      </c>
      <c r="E554" s="436" t="s">
        <v>1734</v>
      </c>
      <c r="F554" s="456" t="s">
        <v>1735</v>
      </c>
      <c r="G554" s="268" t="s">
        <v>1494</v>
      </c>
      <c r="H554" s="268" t="s">
        <v>1529</v>
      </c>
      <c r="I554" s="435" t="str">
        <f t="shared" si="24"/>
        <v>2.2</v>
      </c>
      <c r="J554" s="268">
        <v>2027</v>
      </c>
      <c r="K554" s="272">
        <v>100</v>
      </c>
      <c r="L554" s="268">
        <v>1</v>
      </c>
      <c r="M554" s="457">
        <f t="shared" si="25"/>
        <v>100</v>
      </c>
      <c r="N554" s="461">
        <v>1596.15</v>
      </c>
      <c r="O554" s="459">
        <f t="shared" si="26"/>
        <v>159615</v>
      </c>
      <c r="P554" s="409"/>
      <c r="Q554" s="409"/>
    </row>
    <row r="555" spans="1:17" x14ac:dyDescent="0.25">
      <c r="A555" s="435" t="s">
        <v>1314</v>
      </c>
      <c r="B555" s="436" t="s">
        <v>1220</v>
      </c>
      <c r="C555" s="436" t="s">
        <v>1112</v>
      </c>
      <c r="D555" s="436" t="s">
        <v>1475</v>
      </c>
      <c r="E555" s="436" t="s">
        <v>1734</v>
      </c>
      <c r="F555" s="456" t="s">
        <v>1736</v>
      </c>
      <c r="G555" s="268" t="s">
        <v>1494</v>
      </c>
      <c r="H555" s="268" t="s">
        <v>1498</v>
      </c>
      <c r="I555" s="435" t="str">
        <f t="shared" si="24"/>
        <v>2.3</v>
      </c>
      <c r="J555" s="268">
        <v>2027</v>
      </c>
      <c r="K555" s="268">
        <v>10</v>
      </c>
      <c r="L555" s="268">
        <v>10</v>
      </c>
      <c r="M555" s="457">
        <f t="shared" si="25"/>
        <v>100</v>
      </c>
      <c r="N555" s="461">
        <v>106.41</v>
      </c>
      <c r="O555" s="459">
        <f t="shared" si="26"/>
        <v>10641</v>
      </c>
      <c r="P555" s="409"/>
      <c r="Q555" s="409"/>
    </row>
    <row r="556" spans="1:17" x14ac:dyDescent="0.25">
      <c r="A556" s="435" t="s">
        <v>1314</v>
      </c>
      <c r="B556" s="436" t="s">
        <v>1220</v>
      </c>
      <c r="C556" s="436" t="s">
        <v>1112</v>
      </c>
      <c r="D556" s="436" t="s">
        <v>1475</v>
      </c>
      <c r="E556" s="436" t="s">
        <v>1734</v>
      </c>
      <c r="F556" s="456" t="s">
        <v>1737</v>
      </c>
      <c r="G556" s="268" t="s">
        <v>1494</v>
      </c>
      <c r="H556" s="268" t="s">
        <v>1498</v>
      </c>
      <c r="I556" s="435" t="str">
        <f t="shared" si="24"/>
        <v>2.3</v>
      </c>
      <c r="J556" s="268">
        <v>2027</v>
      </c>
      <c r="K556" s="268">
        <v>5</v>
      </c>
      <c r="L556" s="268">
        <v>10</v>
      </c>
      <c r="M556" s="457">
        <f t="shared" si="25"/>
        <v>50</v>
      </c>
      <c r="N556" s="461">
        <v>106.41</v>
      </c>
      <c r="O556" s="459">
        <f t="shared" si="26"/>
        <v>5320.5</v>
      </c>
      <c r="P556" s="409"/>
      <c r="Q556" s="409"/>
    </row>
    <row r="557" spans="1:17" x14ac:dyDescent="0.25">
      <c r="A557" s="435" t="s">
        <v>1314</v>
      </c>
      <c r="B557" s="436" t="s">
        <v>1220</v>
      </c>
      <c r="C557" s="436" t="s">
        <v>1112</v>
      </c>
      <c r="D557" s="436" t="s">
        <v>1475</v>
      </c>
      <c r="E557" s="436" t="s">
        <v>1734</v>
      </c>
      <c r="F557" s="456" t="s">
        <v>1738</v>
      </c>
      <c r="G557" s="268" t="s">
        <v>1494</v>
      </c>
      <c r="H557" s="268" t="s">
        <v>1498</v>
      </c>
      <c r="I557" s="435" t="str">
        <f t="shared" si="24"/>
        <v>2.3</v>
      </c>
      <c r="J557" s="268">
        <v>2027</v>
      </c>
      <c r="K557" s="268">
        <v>5</v>
      </c>
      <c r="L557" s="268">
        <v>10</v>
      </c>
      <c r="M557" s="457">
        <f t="shared" si="25"/>
        <v>50</v>
      </c>
      <c r="N557" s="461">
        <v>74.489999999999995</v>
      </c>
      <c r="O557" s="459">
        <f t="shared" si="26"/>
        <v>3724.4999999999995</v>
      </c>
      <c r="P557" s="409"/>
      <c r="Q557" s="409"/>
    </row>
    <row r="558" spans="1:17" x14ac:dyDescent="0.25">
      <c r="A558" s="435" t="s">
        <v>1314</v>
      </c>
      <c r="B558" s="436" t="s">
        <v>1220</v>
      </c>
      <c r="C558" s="436" t="s">
        <v>1112</v>
      </c>
      <c r="D558" s="436" t="s">
        <v>1475</v>
      </c>
      <c r="E558" s="436" t="s">
        <v>1734</v>
      </c>
      <c r="F558" s="456" t="s">
        <v>1739</v>
      </c>
      <c r="G558" s="268" t="s">
        <v>1494</v>
      </c>
      <c r="H558" s="268" t="s">
        <v>1498</v>
      </c>
      <c r="I558" s="435" t="str">
        <f t="shared" si="24"/>
        <v>2.3</v>
      </c>
      <c r="J558" s="268">
        <v>2027</v>
      </c>
      <c r="K558" s="268">
        <v>10</v>
      </c>
      <c r="L558" s="268">
        <v>10</v>
      </c>
      <c r="M558" s="457">
        <f t="shared" si="25"/>
        <v>100</v>
      </c>
      <c r="N558" s="461">
        <v>127.69</v>
      </c>
      <c r="O558" s="459">
        <f t="shared" si="26"/>
        <v>12769</v>
      </c>
      <c r="P558" s="409"/>
      <c r="Q558" s="409"/>
    </row>
    <row r="559" spans="1:17" x14ac:dyDescent="0.25">
      <c r="A559" s="435" t="s">
        <v>1314</v>
      </c>
      <c r="B559" s="436" t="s">
        <v>1220</v>
      </c>
      <c r="C559" s="436" t="s">
        <v>1112</v>
      </c>
      <c r="D559" s="436" t="s">
        <v>1475</v>
      </c>
      <c r="E559" s="436" t="s">
        <v>1734</v>
      </c>
      <c r="F559" s="456" t="s">
        <v>1740</v>
      </c>
      <c r="G559" s="268" t="s">
        <v>1494</v>
      </c>
      <c r="H559" s="268" t="s">
        <v>1498</v>
      </c>
      <c r="I559" s="435" t="str">
        <f t="shared" si="24"/>
        <v>2.3</v>
      </c>
      <c r="J559" s="268">
        <v>2027</v>
      </c>
      <c r="K559" s="268">
        <v>6</v>
      </c>
      <c r="L559" s="268">
        <v>10</v>
      </c>
      <c r="M559" s="457">
        <f t="shared" si="25"/>
        <v>60</v>
      </c>
      <c r="N559" s="461">
        <v>15.96</v>
      </c>
      <c r="O559" s="459">
        <f t="shared" si="26"/>
        <v>957.6</v>
      </c>
      <c r="P559" s="409"/>
      <c r="Q559" s="409"/>
    </row>
    <row r="560" spans="1:17" x14ac:dyDescent="0.25">
      <c r="A560" s="435" t="s">
        <v>1314</v>
      </c>
      <c r="B560" s="436" t="s">
        <v>1220</v>
      </c>
      <c r="C560" s="436" t="s">
        <v>1112</v>
      </c>
      <c r="D560" s="436" t="s">
        <v>1475</v>
      </c>
      <c r="E560" s="436" t="s">
        <v>1734</v>
      </c>
      <c r="F560" s="456" t="s">
        <v>1741</v>
      </c>
      <c r="G560" s="268" t="s">
        <v>1494</v>
      </c>
      <c r="H560" s="268" t="s">
        <v>1498</v>
      </c>
      <c r="I560" s="435" t="str">
        <f t="shared" si="24"/>
        <v>2.3</v>
      </c>
      <c r="J560" s="268">
        <v>2027</v>
      </c>
      <c r="K560" s="268">
        <v>10</v>
      </c>
      <c r="L560" s="268">
        <v>10</v>
      </c>
      <c r="M560" s="457">
        <f t="shared" si="25"/>
        <v>100</v>
      </c>
      <c r="N560" s="461">
        <v>53.21</v>
      </c>
      <c r="O560" s="459">
        <f t="shared" si="26"/>
        <v>5321</v>
      </c>
      <c r="P560" s="409"/>
      <c r="Q560" s="409"/>
    </row>
    <row r="561" spans="1:17" x14ac:dyDescent="0.25">
      <c r="A561" s="435" t="s">
        <v>1314</v>
      </c>
      <c r="B561" s="436" t="s">
        <v>1220</v>
      </c>
      <c r="C561" s="436" t="s">
        <v>1112</v>
      </c>
      <c r="D561" s="436" t="s">
        <v>1475</v>
      </c>
      <c r="E561" s="436" t="s">
        <v>1734</v>
      </c>
      <c r="F561" s="456" t="s">
        <v>1742</v>
      </c>
      <c r="G561" s="268" t="s">
        <v>1494</v>
      </c>
      <c r="H561" s="268" t="s">
        <v>1498</v>
      </c>
      <c r="I561" s="435" t="str">
        <f t="shared" si="24"/>
        <v>2.3</v>
      </c>
      <c r="J561" s="268">
        <v>2027</v>
      </c>
      <c r="K561" s="268">
        <v>10</v>
      </c>
      <c r="L561" s="268">
        <v>10</v>
      </c>
      <c r="M561" s="457">
        <f t="shared" si="25"/>
        <v>100</v>
      </c>
      <c r="N561" s="461">
        <v>74.489999999999995</v>
      </c>
      <c r="O561" s="459">
        <f t="shared" si="26"/>
        <v>7448.9999999999991</v>
      </c>
      <c r="P561" s="409"/>
      <c r="Q561" s="409"/>
    </row>
    <row r="562" spans="1:17" x14ac:dyDescent="0.25">
      <c r="A562" s="435" t="s">
        <v>1314</v>
      </c>
      <c r="B562" s="436" t="s">
        <v>1220</v>
      </c>
      <c r="C562" s="436" t="s">
        <v>1112</v>
      </c>
      <c r="D562" s="436" t="s">
        <v>1475</v>
      </c>
      <c r="E562" s="436" t="s">
        <v>1734</v>
      </c>
      <c r="F562" s="456" t="s">
        <v>1743</v>
      </c>
      <c r="G562" s="268" t="s">
        <v>1494</v>
      </c>
      <c r="H562" s="268" t="s">
        <v>1498</v>
      </c>
      <c r="I562" s="435" t="str">
        <f t="shared" si="24"/>
        <v>2.3</v>
      </c>
      <c r="J562" s="268">
        <v>2027</v>
      </c>
      <c r="K562" s="268">
        <v>5</v>
      </c>
      <c r="L562" s="268">
        <v>10</v>
      </c>
      <c r="M562" s="457">
        <f t="shared" si="25"/>
        <v>50</v>
      </c>
      <c r="N562" s="461">
        <v>250.06</v>
      </c>
      <c r="O562" s="459">
        <f t="shared" si="26"/>
        <v>12503</v>
      </c>
      <c r="P562" s="409"/>
      <c r="Q562" s="409"/>
    </row>
    <row r="563" spans="1:17" ht="30" x14ac:dyDescent="0.25">
      <c r="A563" s="435" t="s">
        <v>1314</v>
      </c>
      <c r="B563" s="436" t="s">
        <v>1220</v>
      </c>
      <c r="C563" s="436" t="s">
        <v>1112</v>
      </c>
      <c r="D563" s="436" t="s">
        <v>1475</v>
      </c>
      <c r="E563" s="436" t="s">
        <v>1734</v>
      </c>
      <c r="F563" s="456" t="s">
        <v>1744</v>
      </c>
      <c r="G563" s="268" t="s">
        <v>1494</v>
      </c>
      <c r="H563" s="268" t="s">
        <v>1498</v>
      </c>
      <c r="I563" s="435" t="str">
        <f t="shared" si="24"/>
        <v>2.3</v>
      </c>
      <c r="J563" s="268">
        <v>2027</v>
      </c>
      <c r="K563" s="268">
        <v>5</v>
      </c>
      <c r="L563" s="268">
        <v>10</v>
      </c>
      <c r="M563" s="457">
        <f t="shared" si="25"/>
        <v>50</v>
      </c>
      <c r="N563" s="461">
        <v>373.5</v>
      </c>
      <c r="O563" s="459">
        <f t="shared" si="26"/>
        <v>18675</v>
      </c>
      <c r="P563" s="409"/>
      <c r="Q563" s="409"/>
    </row>
    <row r="564" spans="1:17" ht="45" x14ac:dyDescent="0.25">
      <c r="A564" s="435" t="s">
        <v>1314</v>
      </c>
      <c r="B564" s="436" t="s">
        <v>1220</v>
      </c>
      <c r="C564" s="436" t="s">
        <v>1112</v>
      </c>
      <c r="D564" s="436" t="s">
        <v>1475</v>
      </c>
      <c r="E564" s="436" t="s">
        <v>1734</v>
      </c>
      <c r="F564" s="456" t="s">
        <v>1745</v>
      </c>
      <c r="G564" s="268" t="s">
        <v>1494</v>
      </c>
      <c r="H564" s="268" t="s">
        <v>1498</v>
      </c>
      <c r="I564" s="435" t="str">
        <f t="shared" si="24"/>
        <v>2.3</v>
      </c>
      <c r="J564" s="268">
        <v>2027</v>
      </c>
      <c r="K564" s="268">
        <v>15</v>
      </c>
      <c r="L564" s="268">
        <v>10</v>
      </c>
      <c r="M564" s="457">
        <f t="shared" si="25"/>
        <v>150</v>
      </c>
      <c r="N564" s="461">
        <v>389.99</v>
      </c>
      <c r="O564" s="459">
        <f t="shared" si="26"/>
        <v>58498.5</v>
      </c>
      <c r="P564" s="409"/>
      <c r="Q564" s="409"/>
    </row>
    <row r="565" spans="1:17" x14ac:dyDescent="0.25">
      <c r="A565" s="435" t="s">
        <v>1314</v>
      </c>
      <c r="B565" s="436" t="s">
        <v>1220</v>
      </c>
      <c r="C565" s="436" t="s">
        <v>1112</v>
      </c>
      <c r="D565" s="436" t="s">
        <v>1475</v>
      </c>
      <c r="E565" s="436" t="s">
        <v>1734</v>
      </c>
      <c r="F565" s="456" t="s">
        <v>1746</v>
      </c>
      <c r="G565" s="268" t="s">
        <v>1494</v>
      </c>
      <c r="H565" s="268" t="s">
        <v>1498</v>
      </c>
      <c r="I565" s="435" t="str">
        <f t="shared" si="24"/>
        <v>2.3</v>
      </c>
      <c r="J565" s="268">
        <v>2027</v>
      </c>
      <c r="K565" s="268">
        <v>10</v>
      </c>
      <c r="L565" s="268">
        <v>10</v>
      </c>
      <c r="M565" s="457">
        <f t="shared" si="25"/>
        <v>100</v>
      </c>
      <c r="N565" s="461">
        <v>58.53</v>
      </c>
      <c r="O565" s="459">
        <f t="shared" si="26"/>
        <v>5853</v>
      </c>
      <c r="P565" s="409"/>
      <c r="Q565" s="409"/>
    </row>
    <row r="566" spans="1:17" x14ac:dyDescent="0.25">
      <c r="A566" s="435" t="s">
        <v>1314</v>
      </c>
      <c r="B566" s="436" t="s">
        <v>1220</v>
      </c>
      <c r="C566" s="436" t="s">
        <v>1112</v>
      </c>
      <c r="D566" s="436" t="s">
        <v>1475</v>
      </c>
      <c r="E566" s="436" t="s">
        <v>1734</v>
      </c>
      <c r="F566" s="456" t="s">
        <v>1747</v>
      </c>
      <c r="G566" s="268" t="s">
        <v>1494</v>
      </c>
      <c r="H566" s="268" t="s">
        <v>1498</v>
      </c>
      <c r="I566" s="435" t="str">
        <f t="shared" si="24"/>
        <v>2.3</v>
      </c>
      <c r="J566" s="268">
        <v>2027</v>
      </c>
      <c r="K566" s="268">
        <v>5</v>
      </c>
      <c r="L566" s="268">
        <v>10</v>
      </c>
      <c r="M566" s="457">
        <f t="shared" si="25"/>
        <v>50</v>
      </c>
      <c r="N566" s="461">
        <v>159.62</v>
      </c>
      <c r="O566" s="459">
        <f t="shared" si="26"/>
        <v>7981</v>
      </c>
      <c r="P566" s="409"/>
      <c r="Q566" s="409"/>
    </row>
    <row r="567" spans="1:17" x14ac:dyDescent="0.25">
      <c r="A567" s="435" t="s">
        <v>1314</v>
      </c>
      <c r="B567" s="436" t="s">
        <v>1220</v>
      </c>
      <c r="C567" s="436" t="s">
        <v>1112</v>
      </c>
      <c r="D567" s="436" t="s">
        <v>1475</v>
      </c>
      <c r="E567" s="436" t="s">
        <v>1734</v>
      </c>
      <c r="F567" s="456" t="s">
        <v>1748</v>
      </c>
      <c r="G567" s="268" t="s">
        <v>1494</v>
      </c>
      <c r="H567" s="268" t="s">
        <v>1498</v>
      </c>
      <c r="I567" s="435" t="str">
        <f t="shared" si="24"/>
        <v>2.3</v>
      </c>
      <c r="J567" s="268">
        <v>2027</v>
      </c>
      <c r="K567" s="268">
        <v>10</v>
      </c>
      <c r="L567" s="268">
        <v>10</v>
      </c>
      <c r="M567" s="457">
        <f t="shared" si="25"/>
        <v>100</v>
      </c>
      <c r="N567" s="461">
        <v>744.87</v>
      </c>
      <c r="O567" s="459">
        <f t="shared" si="26"/>
        <v>74487</v>
      </c>
      <c r="P567" s="409"/>
      <c r="Q567" s="409"/>
    </row>
    <row r="568" spans="1:17" x14ac:dyDescent="0.25">
      <c r="A568" s="435" t="s">
        <v>1314</v>
      </c>
      <c r="B568" s="436" t="s">
        <v>1220</v>
      </c>
      <c r="C568" s="436" t="s">
        <v>1112</v>
      </c>
      <c r="D568" s="436" t="s">
        <v>1475</v>
      </c>
      <c r="E568" s="436" t="s">
        <v>1734</v>
      </c>
      <c r="F568" s="456" t="s">
        <v>1749</v>
      </c>
      <c r="G568" s="268" t="s">
        <v>1494</v>
      </c>
      <c r="H568" s="268" t="s">
        <v>1498</v>
      </c>
      <c r="I568" s="435" t="str">
        <f t="shared" si="24"/>
        <v>2.3</v>
      </c>
      <c r="J568" s="268">
        <v>2027</v>
      </c>
      <c r="K568" s="268">
        <v>10</v>
      </c>
      <c r="L568" s="268">
        <v>10</v>
      </c>
      <c r="M568" s="457">
        <f t="shared" si="25"/>
        <v>100</v>
      </c>
      <c r="N568" s="461">
        <v>79.81</v>
      </c>
      <c r="O568" s="459">
        <f t="shared" si="26"/>
        <v>7981</v>
      </c>
      <c r="P568" s="409"/>
      <c r="Q568" s="409"/>
    </row>
    <row r="569" spans="1:17" x14ac:dyDescent="0.25">
      <c r="A569" s="435" t="s">
        <v>1314</v>
      </c>
      <c r="B569" s="436" t="s">
        <v>1220</v>
      </c>
      <c r="C569" s="436" t="s">
        <v>1112</v>
      </c>
      <c r="D569" s="436" t="s">
        <v>1475</v>
      </c>
      <c r="E569" s="436" t="s">
        <v>1734</v>
      </c>
      <c r="F569" s="456" t="s">
        <v>1750</v>
      </c>
      <c r="G569" s="268" t="s">
        <v>1494</v>
      </c>
      <c r="H569" s="268" t="s">
        <v>1498</v>
      </c>
      <c r="I569" s="435" t="str">
        <f t="shared" si="24"/>
        <v>2.3</v>
      </c>
      <c r="J569" s="268">
        <v>2027</v>
      </c>
      <c r="K569" s="268">
        <v>4</v>
      </c>
      <c r="L569" s="268">
        <v>10</v>
      </c>
      <c r="M569" s="457">
        <f t="shared" si="25"/>
        <v>40</v>
      </c>
      <c r="N569" s="461">
        <v>100.71</v>
      </c>
      <c r="O569" s="459">
        <f t="shared" si="26"/>
        <v>4028.3999999999996</v>
      </c>
      <c r="P569" s="409"/>
      <c r="Q569" s="409"/>
    </row>
    <row r="570" spans="1:17" x14ac:dyDescent="0.25">
      <c r="A570" s="435" t="s">
        <v>1314</v>
      </c>
      <c r="B570" s="436" t="s">
        <v>1220</v>
      </c>
      <c r="C570" s="436" t="s">
        <v>1112</v>
      </c>
      <c r="D570" s="436" t="s">
        <v>1475</v>
      </c>
      <c r="E570" s="436" t="s">
        <v>1734</v>
      </c>
      <c r="F570" s="456" t="s">
        <v>1751</v>
      </c>
      <c r="G570" s="268" t="s">
        <v>1494</v>
      </c>
      <c r="H570" s="268" t="s">
        <v>1498</v>
      </c>
      <c r="I570" s="435" t="str">
        <f t="shared" si="24"/>
        <v>2.3</v>
      </c>
      <c r="J570" s="268">
        <v>2027</v>
      </c>
      <c r="K570" s="268">
        <v>20</v>
      </c>
      <c r="L570" s="268">
        <v>10</v>
      </c>
      <c r="M570" s="457">
        <f t="shared" si="25"/>
        <v>200</v>
      </c>
      <c r="N570" s="461">
        <v>26.6</v>
      </c>
      <c r="O570" s="459">
        <f t="shared" si="26"/>
        <v>5320</v>
      </c>
      <c r="P570" s="409"/>
      <c r="Q570" s="409"/>
    </row>
    <row r="571" spans="1:17" ht="45" x14ac:dyDescent="0.25">
      <c r="A571" s="435" t="s">
        <v>1314</v>
      </c>
      <c r="B571" s="436" t="s">
        <v>1220</v>
      </c>
      <c r="C571" s="436" t="s">
        <v>1112</v>
      </c>
      <c r="D571" s="436" t="s">
        <v>1475</v>
      </c>
      <c r="E571" s="436" t="s">
        <v>1734</v>
      </c>
      <c r="F571" s="456" t="s">
        <v>1752</v>
      </c>
      <c r="G571" s="268" t="s">
        <v>1494</v>
      </c>
      <c r="H571" s="268" t="s">
        <v>1662</v>
      </c>
      <c r="I571" s="435" t="str">
        <f t="shared" si="24"/>
        <v>2.3</v>
      </c>
      <c r="J571" s="268">
        <v>2027</v>
      </c>
      <c r="K571" s="268">
        <v>10</v>
      </c>
      <c r="L571" s="268">
        <v>10</v>
      </c>
      <c r="M571" s="457">
        <f t="shared" si="25"/>
        <v>100</v>
      </c>
      <c r="N571" s="461">
        <v>555.46</v>
      </c>
      <c r="O571" s="459">
        <f t="shared" si="26"/>
        <v>55546</v>
      </c>
      <c r="P571" s="409"/>
      <c r="Q571" s="409"/>
    </row>
    <row r="572" spans="1:17" ht="30" x14ac:dyDescent="0.25">
      <c r="A572" s="435" t="s">
        <v>1314</v>
      </c>
      <c r="B572" s="436" t="s">
        <v>1220</v>
      </c>
      <c r="C572" s="436" t="s">
        <v>1112</v>
      </c>
      <c r="D572" s="436" t="s">
        <v>1475</v>
      </c>
      <c r="E572" s="436" t="s">
        <v>1734</v>
      </c>
      <c r="F572" s="456" t="s">
        <v>1753</v>
      </c>
      <c r="G572" s="268" t="s">
        <v>1494</v>
      </c>
      <c r="H572" s="268" t="s">
        <v>1498</v>
      </c>
      <c r="I572" s="435" t="str">
        <f t="shared" si="24"/>
        <v>2.3</v>
      </c>
      <c r="J572" s="268">
        <v>2027</v>
      </c>
      <c r="K572" s="268">
        <v>10</v>
      </c>
      <c r="L572" s="268">
        <v>10</v>
      </c>
      <c r="M572" s="457">
        <f t="shared" si="25"/>
        <v>100</v>
      </c>
      <c r="N572" s="461">
        <v>217.08</v>
      </c>
      <c r="O572" s="459">
        <f t="shared" si="26"/>
        <v>21708</v>
      </c>
      <c r="P572" s="409"/>
      <c r="Q572" s="409"/>
    </row>
    <row r="573" spans="1:17" ht="30" x14ac:dyDescent="0.25">
      <c r="A573" s="435" t="s">
        <v>1314</v>
      </c>
      <c r="B573" s="436" t="s">
        <v>1220</v>
      </c>
      <c r="C573" s="436" t="s">
        <v>1112</v>
      </c>
      <c r="D573" s="436" t="s">
        <v>1475</v>
      </c>
      <c r="E573" s="436" t="s">
        <v>1734</v>
      </c>
      <c r="F573" s="456" t="s">
        <v>1754</v>
      </c>
      <c r="G573" s="268" t="s">
        <v>1494</v>
      </c>
      <c r="H573" s="268" t="s">
        <v>1498</v>
      </c>
      <c r="I573" s="435" t="str">
        <f t="shared" si="24"/>
        <v>2.3</v>
      </c>
      <c r="J573" s="268">
        <v>2027</v>
      </c>
      <c r="K573" s="268">
        <v>4</v>
      </c>
      <c r="L573" s="268">
        <v>10</v>
      </c>
      <c r="M573" s="457">
        <f t="shared" si="25"/>
        <v>40</v>
      </c>
      <c r="N573" s="461">
        <v>622.5</v>
      </c>
      <c r="O573" s="459">
        <f t="shared" si="26"/>
        <v>24900</v>
      </c>
      <c r="P573" s="409"/>
      <c r="Q573" s="409"/>
    </row>
    <row r="574" spans="1:17" x14ac:dyDescent="0.25">
      <c r="A574" s="435" t="s">
        <v>1314</v>
      </c>
      <c r="B574" s="436" t="s">
        <v>1220</v>
      </c>
      <c r="C574" s="436" t="s">
        <v>1112</v>
      </c>
      <c r="D574" s="436" t="s">
        <v>1475</v>
      </c>
      <c r="E574" s="436" t="s">
        <v>1734</v>
      </c>
      <c r="F574" s="456" t="s">
        <v>1755</v>
      </c>
      <c r="G574" s="268" t="s">
        <v>1494</v>
      </c>
      <c r="H574" s="268" t="s">
        <v>1498</v>
      </c>
      <c r="I574" s="435" t="str">
        <f t="shared" si="24"/>
        <v>2.3</v>
      </c>
      <c r="J574" s="268">
        <v>2027</v>
      </c>
      <c r="K574" s="268">
        <v>5</v>
      </c>
      <c r="L574" s="268">
        <v>10</v>
      </c>
      <c r="M574" s="457">
        <f t="shared" si="25"/>
        <v>50</v>
      </c>
      <c r="N574" s="461">
        <v>212.82</v>
      </c>
      <c r="O574" s="459">
        <f t="shared" si="26"/>
        <v>10641</v>
      </c>
      <c r="P574" s="409"/>
      <c r="Q574" s="409"/>
    </row>
    <row r="575" spans="1:17" ht="30" x14ac:dyDescent="0.25">
      <c r="A575" s="435" t="s">
        <v>1314</v>
      </c>
      <c r="B575" s="436" t="s">
        <v>1220</v>
      </c>
      <c r="C575" s="436" t="s">
        <v>1112</v>
      </c>
      <c r="D575" s="436" t="s">
        <v>1475</v>
      </c>
      <c r="E575" s="436" t="s">
        <v>1734</v>
      </c>
      <c r="F575" s="456" t="s">
        <v>1756</v>
      </c>
      <c r="G575" s="268" t="s">
        <v>1494</v>
      </c>
      <c r="H575" s="268" t="s">
        <v>1498</v>
      </c>
      <c r="I575" s="435" t="str">
        <f t="shared" si="24"/>
        <v>2.3</v>
      </c>
      <c r="J575" s="268">
        <v>2027</v>
      </c>
      <c r="K575" s="268">
        <v>12</v>
      </c>
      <c r="L575" s="268">
        <v>10</v>
      </c>
      <c r="M575" s="457">
        <f t="shared" si="25"/>
        <v>120</v>
      </c>
      <c r="N575" s="461">
        <v>159.62</v>
      </c>
      <c r="O575" s="459">
        <f t="shared" si="26"/>
        <v>19154.400000000001</v>
      </c>
      <c r="P575" s="409"/>
      <c r="Q575" s="409"/>
    </row>
    <row r="576" spans="1:17" ht="30" x14ac:dyDescent="0.25">
      <c r="A576" s="435" t="s">
        <v>1314</v>
      </c>
      <c r="B576" s="436" t="s">
        <v>1220</v>
      </c>
      <c r="C576" s="436" t="s">
        <v>1112</v>
      </c>
      <c r="D576" s="436" t="s">
        <v>1475</v>
      </c>
      <c r="E576" s="436" t="s">
        <v>1734</v>
      </c>
      <c r="F576" s="456" t="s">
        <v>1757</v>
      </c>
      <c r="G576" s="268" t="s">
        <v>1494</v>
      </c>
      <c r="H576" s="268" t="s">
        <v>1498</v>
      </c>
      <c r="I576" s="435" t="str">
        <f t="shared" si="24"/>
        <v>2.3</v>
      </c>
      <c r="J576" s="268">
        <v>2027</v>
      </c>
      <c r="K576" s="268">
        <v>6</v>
      </c>
      <c r="L576" s="268">
        <v>10</v>
      </c>
      <c r="M576" s="457">
        <f t="shared" si="25"/>
        <v>60</v>
      </c>
      <c r="N576" s="461">
        <v>266.02999999999997</v>
      </c>
      <c r="O576" s="459">
        <f t="shared" si="26"/>
        <v>15961.8</v>
      </c>
      <c r="P576" s="409"/>
      <c r="Q576" s="409"/>
    </row>
    <row r="577" spans="1:17" ht="30" x14ac:dyDescent="0.25">
      <c r="A577" s="435" t="s">
        <v>1314</v>
      </c>
      <c r="B577" s="436" t="s">
        <v>1220</v>
      </c>
      <c r="C577" s="436" t="s">
        <v>1112</v>
      </c>
      <c r="D577" s="436" t="s">
        <v>1475</v>
      </c>
      <c r="E577" s="436" t="s">
        <v>1734</v>
      </c>
      <c r="F577" s="456" t="s">
        <v>1758</v>
      </c>
      <c r="G577" s="268" t="s">
        <v>1494</v>
      </c>
      <c r="H577" s="268" t="s">
        <v>1759</v>
      </c>
      <c r="I577" s="435" t="str">
        <f t="shared" si="24"/>
        <v>2.3</v>
      </c>
      <c r="J577" s="268">
        <v>2027</v>
      </c>
      <c r="K577" s="268">
        <v>5</v>
      </c>
      <c r="L577" s="268">
        <v>10</v>
      </c>
      <c r="M577" s="457">
        <f t="shared" si="25"/>
        <v>50</v>
      </c>
      <c r="N577" s="461">
        <v>532.04999999999995</v>
      </c>
      <c r="O577" s="459">
        <f t="shared" si="26"/>
        <v>26602.499999999996</v>
      </c>
      <c r="P577" s="409"/>
      <c r="Q577" s="409"/>
    </row>
    <row r="578" spans="1:17" x14ac:dyDescent="0.25">
      <c r="A578" s="435" t="s">
        <v>1314</v>
      </c>
      <c r="B578" s="436" t="s">
        <v>1220</v>
      </c>
      <c r="C578" s="436" t="s">
        <v>1112</v>
      </c>
      <c r="D578" s="436" t="s">
        <v>1475</v>
      </c>
      <c r="E578" s="436" t="s">
        <v>1734</v>
      </c>
      <c r="F578" s="456" t="s">
        <v>1760</v>
      </c>
      <c r="G578" s="268" t="s">
        <v>1494</v>
      </c>
      <c r="H578" s="268" t="s">
        <v>1759</v>
      </c>
      <c r="I578" s="435" t="str">
        <f t="shared" si="24"/>
        <v>2.3</v>
      </c>
      <c r="J578" s="268">
        <v>2027</v>
      </c>
      <c r="K578" s="268">
        <v>5</v>
      </c>
      <c r="L578" s="268">
        <v>10</v>
      </c>
      <c r="M578" s="457">
        <f t="shared" si="25"/>
        <v>50</v>
      </c>
      <c r="N578" s="461">
        <v>372.44</v>
      </c>
      <c r="O578" s="459">
        <f t="shared" si="26"/>
        <v>18622</v>
      </c>
      <c r="P578" s="409"/>
      <c r="Q578" s="409"/>
    </row>
    <row r="579" spans="1:17" x14ac:dyDescent="0.25">
      <c r="A579" s="435" t="s">
        <v>1314</v>
      </c>
      <c r="B579" s="436" t="s">
        <v>1220</v>
      </c>
      <c r="C579" s="436" t="s">
        <v>1112</v>
      </c>
      <c r="D579" s="436" t="s">
        <v>1475</v>
      </c>
      <c r="E579" s="436" t="s">
        <v>1734</v>
      </c>
      <c r="F579" s="456" t="s">
        <v>1761</v>
      </c>
      <c r="G579" s="268" t="s">
        <v>1494</v>
      </c>
      <c r="H579" s="268" t="s">
        <v>1759</v>
      </c>
      <c r="I579" s="435" t="str">
        <f t="shared" si="24"/>
        <v>2.3</v>
      </c>
      <c r="J579" s="268">
        <v>2027</v>
      </c>
      <c r="K579" s="268">
        <v>5</v>
      </c>
      <c r="L579" s="268">
        <v>10</v>
      </c>
      <c r="M579" s="457">
        <f t="shared" si="25"/>
        <v>50</v>
      </c>
      <c r="N579" s="461">
        <v>319.23</v>
      </c>
      <c r="O579" s="459">
        <f t="shared" si="26"/>
        <v>15961.5</v>
      </c>
      <c r="P579" s="409"/>
      <c r="Q579" s="409"/>
    </row>
    <row r="580" spans="1:17" x14ac:dyDescent="0.25">
      <c r="A580" s="435" t="s">
        <v>1314</v>
      </c>
      <c r="B580" s="436" t="s">
        <v>1220</v>
      </c>
      <c r="C580" s="436" t="s">
        <v>1112</v>
      </c>
      <c r="D580" s="436" t="s">
        <v>1475</v>
      </c>
      <c r="E580" s="436" t="s">
        <v>1734</v>
      </c>
      <c r="F580" s="456" t="s">
        <v>1762</v>
      </c>
      <c r="G580" s="268" t="s">
        <v>1494</v>
      </c>
      <c r="H580" s="268" t="s">
        <v>1498</v>
      </c>
      <c r="I580" s="435" t="str">
        <f t="shared" si="24"/>
        <v>2.3</v>
      </c>
      <c r="J580" s="268">
        <v>2027</v>
      </c>
      <c r="K580" s="268">
        <v>10</v>
      </c>
      <c r="L580" s="268">
        <v>10</v>
      </c>
      <c r="M580" s="457">
        <f t="shared" si="25"/>
        <v>100</v>
      </c>
      <c r="N580" s="461">
        <v>133.01</v>
      </c>
      <c r="O580" s="459">
        <f t="shared" si="26"/>
        <v>13301</v>
      </c>
      <c r="P580" s="409"/>
      <c r="Q580" s="409"/>
    </row>
    <row r="581" spans="1:17" x14ac:dyDescent="0.25">
      <c r="A581" s="435" t="s">
        <v>1314</v>
      </c>
      <c r="B581" s="436" t="s">
        <v>1220</v>
      </c>
      <c r="C581" s="436" t="s">
        <v>1112</v>
      </c>
      <c r="D581" s="436" t="s">
        <v>1475</v>
      </c>
      <c r="E581" s="436" t="s">
        <v>1734</v>
      </c>
      <c r="F581" s="456" t="s">
        <v>1763</v>
      </c>
      <c r="G581" s="268" t="s">
        <v>1494</v>
      </c>
      <c r="H581" s="268" t="s">
        <v>1507</v>
      </c>
      <c r="I581" s="435" t="str">
        <f t="shared" si="24"/>
        <v>2.3</v>
      </c>
      <c r="J581" s="268">
        <v>2027</v>
      </c>
      <c r="K581" s="268">
        <v>50</v>
      </c>
      <c r="L581" s="268">
        <v>6</v>
      </c>
      <c r="M581" s="457">
        <f t="shared" si="25"/>
        <v>300</v>
      </c>
      <c r="N581" s="461">
        <v>372.44</v>
      </c>
      <c r="O581" s="459">
        <f t="shared" si="26"/>
        <v>111732</v>
      </c>
      <c r="P581" s="409"/>
      <c r="Q581" s="409"/>
    </row>
    <row r="582" spans="1:17" ht="30" x14ac:dyDescent="0.25">
      <c r="A582" s="435" t="s">
        <v>1314</v>
      </c>
      <c r="B582" s="436" t="s">
        <v>1220</v>
      </c>
      <c r="C582" s="436" t="s">
        <v>1112</v>
      </c>
      <c r="D582" s="436" t="s">
        <v>1475</v>
      </c>
      <c r="E582" s="436" t="s">
        <v>1734</v>
      </c>
      <c r="F582" s="456" t="s">
        <v>1764</v>
      </c>
      <c r="G582" s="268" t="s">
        <v>1494</v>
      </c>
      <c r="H582" s="268" t="s">
        <v>1534</v>
      </c>
      <c r="I582" s="435" t="str">
        <f t="shared" si="24"/>
        <v>2.3</v>
      </c>
      <c r="J582" s="268">
        <v>2027</v>
      </c>
      <c r="K582" s="268">
        <v>3</v>
      </c>
      <c r="L582" s="268">
        <v>3</v>
      </c>
      <c r="M582" s="457">
        <f t="shared" si="25"/>
        <v>9</v>
      </c>
      <c r="N582" s="461">
        <v>160.47</v>
      </c>
      <c r="O582" s="459">
        <f t="shared" si="26"/>
        <v>1444.23</v>
      </c>
      <c r="P582" s="409"/>
      <c r="Q582" s="409"/>
    </row>
    <row r="583" spans="1:17" ht="30" x14ac:dyDescent="0.25">
      <c r="A583" s="435" t="s">
        <v>1314</v>
      </c>
      <c r="B583" s="436" t="s">
        <v>1220</v>
      </c>
      <c r="C583" s="436" t="s">
        <v>1112</v>
      </c>
      <c r="D583" s="436" t="s">
        <v>1475</v>
      </c>
      <c r="E583" s="436" t="s">
        <v>1734</v>
      </c>
      <c r="F583" s="456" t="s">
        <v>1765</v>
      </c>
      <c r="G583" s="268" t="s">
        <v>1494</v>
      </c>
      <c r="H583" s="268" t="s">
        <v>1567</v>
      </c>
      <c r="I583" s="435" t="str">
        <f t="shared" si="24"/>
        <v>2.3</v>
      </c>
      <c r="J583" s="268">
        <v>2027</v>
      </c>
      <c r="K583" s="268">
        <v>3</v>
      </c>
      <c r="L583" s="268">
        <v>3</v>
      </c>
      <c r="M583" s="457">
        <f t="shared" si="25"/>
        <v>9</v>
      </c>
      <c r="N583" s="461">
        <v>373.5</v>
      </c>
      <c r="O583" s="459">
        <f t="shared" si="26"/>
        <v>3361.5</v>
      </c>
      <c r="P583" s="409"/>
      <c r="Q583" s="409"/>
    </row>
    <row r="584" spans="1:17" ht="30" x14ac:dyDescent="0.25">
      <c r="A584" s="435" t="s">
        <v>1314</v>
      </c>
      <c r="B584" s="436" t="s">
        <v>1220</v>
      </c>
      <c r="C584" s="436" t="s">
        <v>1112</v>
      </c>
      <c r="D584" s="436" t="s">
        <v>1475</v>
      </c>
      <c r="E584" s="436" t="s">
        <v>1734</v>
      </c>
      <c r="F584" s="456" t="s">
        <v>1766</v>
      </c>
      <c r="G584" s="268" t="s">
        <v>1494</v>
      </c>
      <c r="H584" s="268" t="s">
        <v>1534</v>
      </c>
      <c r="I584" s="435" t="str">
        <f t="shared" si="24"/>
        <v>2.3</v>
      </c>
      <c r="J584" s="268">
        <v>2027</v>
      </c>
      <c r="K584" s="268">
        <v>100</v>
      </c>
      <c r="L584" s="268">
        <v>1</v>
      </c>
      <c r="M584" s="457">
        <f t="shared" si="25"/>
        <v>100</v>
      </c>
      <c r="N584" s="461">
        <v>40.28</v>
      </c>
      <c r="O584" s="459">
        <f t="shared" si="26"/>
        <v>4028</v>
      </c>
      <c r="P584" s="409"/>
      <c r="Q584" s="409"/>
    </row>
    <row r="585" spans="1:17" x14ac:dyDescent="0.25">
      <c r="A585" s="435" t="s">
        <v>1314</v>
      </c>
      <c r="B585" s="436" t="s">
        <v>1220</v>
      </c>
      <c r="C585" s="436" t="s">
        <v>1112</v>
      </c>
      <c r="D585" s="436" t="s">
        <v>1475</v>
      </c>
      <c r="E585" s="436" t="s">
        <v>1734</v>
      </c>
      <c r="F585" s="456" t="s">
        <v>1767</v>
      </c>
      <c r="G585" s="268" t="s">
        <v>1494</v>
      </c>
      <c r="H585" s="268" t="s">
        <v>1534</v>
      </c>
      <c r="I585" s="435" t="str">
        <f t="shared" si="24"/>
        <v>2.3</v>
      </c>
      <c r="J585" s="268">
        <v>2027</v>
      </c>
      <c r="K585" s="268">
        <v>10</v>
      </c>
      <c r="L585" s="268">
        <v>3</v>
      </c>
      <c r="M585" s="457">
        <f t="shared" si="25"/>
        <v>30</v>
      </c>
      <c r="N585" s="461">
        <v>74.489999999999995</v>
      </c>
      <c r="O585" s="459">
        <f t="shared" si="26"/>
        <v>2234.6999999999998</v>
      </c>
      <c r="P585" s="409"/>
      <c r="Q585" s="409"/>
    </row>
    <row r="586" spans="1:17" ht="30" x14ac:dyDescent="0.25">
      <c r="A586" s="435" t="s">
        <v>1314</v>
      </c>
      <c r="B586" s="436" t="s">
        <v>1220</v>
      </c>
      <c r="C586" s="436" t="s">
        <v>1112</v>
      </c>
      <c r="D586" s="436" t="s">
        <v>1475</v>
      </c>
      <c r="E586" s="436" t="s">
        <v>1734</v>
      </c>
      <c r="F586" s="456" t="s">
        <v>1768</v>
      </c>
      <c r="G586" s="268" t="s">
        <v>1494</v>
      </c>
      <c r="H586" s="268" t="s">
        <v>1534</v>
      </c>
      <c r="I586" s="435" t="str">
        <f t="shared" si="24"/>
        <v>2.3</v>
      </c>
      <c r="J586" s="268">
        <v>2027</v>
      </c>
      <c r="K586" s="268">
        <v>10</v>
      </c>
      <c r="L586" s="268">
        <v>3</v>
      </c>
      <c r="M586" s="457">
        <f t="shared" si="25"/>
        <v>30</v>
      </c>
      <c r="N586" s="461">
        <v>100.71</v>
      </c>
      <c r="O586" s="459">
        <f t="shared" si="26"/>
        <v>3021.2999999999997</v>
      </c>
      <c r="P586" s="409"/>
      <c r="Q586" s="409"/>
    </row>
    <row r="587" spans="1:17" ht="30" x14ac:dyDescent="0.25">
      <c r="A587" s="435" t="s">
        <v>1314</v>
      </c>
      <c r="B587" s="436" t="s">
        <v>1220</v>
      </c>
      <c r="C587" s="436" t="s">
        <v>1112</v>
      </c>
      <c r="D587" s="436" t="s">
        <v>1475</v>
      </c>
      <c r="E587" s="436" t="s">
        <v>1734</v>
      </c>
      <c r="F587" s="456" t="s">
        <v>1769</v>
      </c>
      <c r="G587" s="268" t="s">
        <v>1494</v>
      </c>
      <c r="H587" s="268" t="s">
        <v>1534</v>
      </c>
      <c r="I587" s="435" t="str">
        <f t="shared" ref="I587:I650" si="27">IF($H587="","Sin CCP",LEFT($H587,3))</f>
        <v>2.3</v>
      </c>
      <c r="J587" s="268">
        <v>2027</v>
      </c>
      <c r="K587" s="268">
        <v>10</v>
      </c>
      <c r="L587" s="268">
        <v>3</v>
      </c>
      <c r="M587" s="457">
        <f t="shared" si="25"/>
        <v>30</v>
      </c>
      <c r="N587" s="461">
        <v>397.07</v>
      </c>
      <c r="O587" s="459">
        <f t="shared" si="26"/>
        <v>11912.1</v>
      </c>
      <c r="P587" s="409"/>
      <c r="Q587" s="409"/>
    </row>
    <row r="588" spans="1:17" ht="30" x14ac:dyDescent="0.25">
      <c r="A588" s="435" t="s">
        <v>1314</v>
      </c>
      <c r="B588" s="436" t="s">
        <v>1220</v>
      </c>
      <c r="C588" s="436" t="s">
        <v>1128</v>
      </c>
      <c r="D588" s="436" t="s">
        <v>1475</v>
      </c>
      <c r="E588" s="255" t="s">
        <v>1770</v>
      </c>
      <c r="F588" s="340" t="s">
        <v>1771</v>
      </c>
      <c r="G588" s="268" t="s">
        <v>1494</v>
      </c>
      <c r="H588" s="268" t="s">
        <v>1529</v>
      </c>
      <c r="I588" s="435" t="str">
        <f t="shared" si="27"/>
        <v>2.2</v>
      </c>
      <c r="J588" s="268">
        <v>2027</v>
      </c>
      <c r="K588" s="268">
        <v>5</v>
      </c>
      <c r="L588" s="268">
        <v>1</v>
      </c>
      <c r="M588" s="457">
        <f t="shared" si="25"/>
        <v>5</v>
      </c>
      <c r="N588" s="461">
        <v>53.21</v>
      </c>
      <c r="O588" s="459">
        <f t="shared" si="26"/>
        <v>266.05</v>
      </c>
      <c r="P588" s="409"/>
      <c r="Q588" s="409"/>
    </row>
    <row r="589" spans="1:17" ht="30" x14ac:dyDescent="0.25">
      <c r="A589" s="435" t="s">
        <v>1314</v>
      </c>
      <c r="B589" s="436" t="s">
        <v>1220</v>
      </c>
      <c r="C589" s="436" t="s">
        <v>1128</v>
      </c>
      <c r="D589" s="436" t="s">
        <v>1475</v>
      </c>
      <c r="E589" s="255" t="s">
        <v>1770</v>
      </c>
      <c r="F589" s="340" t="s">
        <v>1772</v>
      </c>
      <c r="G589" s="268" t="s">
        <v>1494</v>
      </c>
      <c r="H589" s="268" t="s">
        <v>1529</v>
      </c>
      <c r="I589" s="435" t="str">
        <f t="shared" si="27"/>
        <v>2.2</v>
      </c>
      <c r="J589" s="268">
        <v>2027</v>
      </c>
      <c r="K589" s="268">
        <v>5</v>
      </c>
      <c r="L589" s="268">
        <v>1</v>
      </c>
      <c r="M589" s="457">
        <f t="shared" ref="M589:M649" si="28">K589*L589</f>
        <v>5</v>
      </c>
      <c r="N589" s="461">
        <v>53.21</v>
      </c>
      <c r="O589" s="459">
        <f t="shared" ref="O589:O649" si="29">+M589*N589</f>
        <v>266.05</v>
      </c>
      <c r="P589" s="409"/>
      <c r="Q589" s="409"/>
    </row>
    <row r="590" spans="1:17" x14ac:dyDescent="0.25">
      <c r="A590" s="435" t="s">
        <v>1314</v>
      </c>
      <c r="B590" s="436" t="s">
        <v>1220</v>
      </c>
      <c r="C590" s="436" t="s">
        <v>1128</v>
      </c>
      <c r="D590" s="436" t="s">
        <v>1475</v>
      </c>
      <c r="E590" s="255" t="s">
        <v>1770</v>
      </c>
      <c r="F590" s="340" t="s">
        <v>1773</v>
      </c>
      <c r="G590" s="268" t="s">
        <v>1494</v>
      </c>
      <c r="H590" s="268" t="s">
        <v>1529</v>
      </c>
      <c r="I590" s="435" t="str">
        <f t="shared" si="27"/>
        <v>2.2</v>
      </c>
      <c r="J590" s="268">
        <v>2027</v>
      </c>
      <c r="K590" s="268">
        <v>5</v>
      </c>
      <c r="L590" s="268">
        <v>1</v>
      </c>
      <c r="M590" s="457">
        <f t="shared" si="28"/>
        <v>5</v>
      </c>
      <c r="N590" s="461">
        <v>1596.15</v>
      </c>
      <c r="O590" s="459">
        <f t="shared" si="29"/>
        <v>7980.75</v>
      </c>
      <c r="P590" s="409"/>
      <c r="Q590" s="409"/>
    </row>
    <row r="591" spans="1:17" x14ac:dyDescent="0.25">
      <c r="A591" s="435" t="s">
        <v>1314</v>
      </c>
      <c r="B591" s="436" t="s">
        <v>1220</v>
      </c>
      <c r="C591" s="436" t="s">
        <v>1128</v>
      </c>
      <c r="D591" s="436" t="s">
        <v>1475</v>
      </c>
      <c r="E591" s="255" t="s">
        <v>1770</v>
      </c>
      <c r="F591" s="340" t="s">
        <v>1774</v>
      </c>
      <c r="G591" s="268" t="s">
        <v>1494</v>
      </c>
      <c r="H591" s="268" t="s">
        <v>1529</v>
      </c>
      <c r="I591" s="435" t="str">
        <f t="shared" si="27"/>
        <v>2.2</v>
      </c>
      <c r="J591" s="268">
        <v>2027</v>
      </c>
      <c r="K591" s="268">
        <v>5</v>
      </c>
      <c r="L591" s="268">
        <v>1</v>
      </c>
      <c r="M591" s="457">
        <f t="shared" si="28"/>
        <v>5</v>
      </c>
      <c r="N591" s="461">
        <v>4788.45</v>
      </c>
      <c r="O591" s="459">
        <f t="shared" si="29"/>
        <v>23942.25</v>
      </c>
      <c r="P591" s="409"/>
      <c r="Q591" s="409"/>
    </row>
    <row r="592" spans="1:17" x14ac:dyDescent="0.25">
      <c r="A592" s="435" t="s">
        <v>1314</v>
      </c>
      <c r="B592" s="436" t="s">
        <v>1220</v>
      </c>
      <c r="C592" s="436" t="s">
        <v>1128</v>
      </c>
      <c r="D592" s="436" t="s">
        <v>1475</v>
      </c>
      <c r="E592" s="255" t="s">
        <v>1770</v>
      </c>
      <c r="F592" s="340" t="s">
        <v>1775</v>
      </c>
      <c r="G592" s="268" t="s">
        <v>1494</v>
      </c>
      <c r="H592" s="268" t="s">
        <v>1529</v>
      </c>
      <c r="I592" s="435" t="str">
        <f t="shared" si="27"/>
        <v>2.2</v>
      </c>
      <c r="J592" s="268">
        <v>2027</v>
      </c>
      <c r="K592" s="270">
        <v>2000</v>
      </c>
      <c r="L592" s="268">
        <v>1</v>
      </c>
      <c r="M592" s="457">
        <f t="shared" si="28"/>
        <v>2000</v>
      </c>
      <c r="N592" s="461">
        <v>6.38</v>
      </c>
      <c r="O592" s="459">
        <f t="shared" si="29"/>
        <v>12760</v>
      </c>
      <c r="P592" s="409"/>
      <c r="Q592" s="409"/>
    </row>
    <row r="593" spans="1:17" x14ac:dyDescent="0.25">
      <c r="A593" s="435" t="s">
        <v>1314</v>
      </c>
      <c r="B593" s="436" t="s">
        <v>1220</v>
      </c>
      <c r="C593" s="436" t="s">
        <v>1128</v>
      </c>
      <c r="D593" s="436" t="s">
        <v>1475</v>
      </c>
      <c r="E593" s="255" t="s">
        <v>1770</v>
      </c>
      <c r="F593" s="340" t="s">
        <v>1776</v>
      </c>
      <c r="G593" s="268" t="s">
        <v>1494</v>
      </c>
      <c r="H593" s="268" t="s">
        <v>1529</v>
      </c>
      <c r="I593" s="435" t="str">
        <f t="shared" si="27"/>
        <v>2.2</v>
      </c>
      <c r="J593" s="268">
        <v>2027</v>
      </c>
      <c r="K593" s="270">
        <v>2000</v>
      </c>
      <c r="L593" s="268">
        <v>1</v>
      </c>
      <c r="M593" s="457">
        <f t="shared" si="28"/>
        <v>2000</v>
      </c>
      <c r="N593" s="461">
        <v>6.38</v>
      </c>
      <c r="O593" s="459">
        <f t="shared" si="29"/>
        <v>12760</v>
      </c>
      <c r="P593" s="409"/>
      <c r="Q593" s="409"/>
    </row>
    <row r="594" spans="1:17" ht="30" x14ac:dyDescent="0.25">
      <c r="A594" s="435" t="s">
        <v>1314</v>
      </c>
      <c r="B594" s="436" t="s">
        <v>1220</v>
      </c>
      <c r="C594" s="436" t="s">
        <v>1128</v>
      </c>
      <c r="D594" s="436" t="s">
        <v>1475</v>
      </c>
      <c r="E594" s="255" t="s">
        <v>1770</v>
      </c>
      <c r="F594" s="340" t="s">
        <v>1777</v>
      </c>
      <c r="G594" s="268" t="s">
        <v>1494</v>
      </c>
      <c r="H594" s="268" t="s">
        <v>1529</v>
      </c>
      <c r="I594" s="435" t="str">
        <f t="shared" si="27"/>
        <v>2.2</v>
      </c>
      <c r="J594" s="268">
        <v>2027</v>
      </c>
      <c r="K594" s="268">
        <v>45</v>
      </c>
      <c r="L594" s="268">
        <v>1</v>
      </c>
      <c r="M594" s="457">
        <f t="shared" si="28"/>
        <v>45</v>
      </c>
      <c r="N594" s="461">
        <v>638.46</v>
      </c>
      <c r="O594" s="459">
        <f t="shared" si="29"/>
        <v>28730.7</v>
      </c>
      <c r="P594" s="409"/>
      <c r="Q594" s="409"/>
    </row>
    <row r="595" spans="1:17" x14ac:dyDescent="0.25">
      <c r="A595" s="435" t="s">
        <v>1314</v>
      </c>
      <c r="B595" s="436" t="s">
        <v>1220</v>
      </c>
      <c r="C595" s="436" t="s">
        <v>1128</v>
      </c>
      <c r="D595" s="436" t="s">
        <v>1475</v>
      </c>
      <c r="E595" s="255" t="s">
        <v>1770</v>
      </c>
      <c r="F595" s="340" t="s">
        <v>1778</v>
      </c>
      <c r="G595" s="268" t="s">
        <v>1494</v>
      </c>
      <c r="H595" s="268" t="s">
        <v>1529</v>
      </c>
      <c r="I595" s="435" t="str">
        <f t="shared" si="27"/>
        <v>2.2</v>
      </c>
      <c r="J595" s="268">
        <v>2027</v>
      </c>
      <c r="K595" s="268">
        <v>20</v>
      </c>
      <c r="L595" s="268">
        <v>1</v>
      </c>
      <c r="M595" s="457">
        <f t="shared" si="28"/>
        <v>20</v>
      </c>
      <c r="N595" s="461">
        <v>19.149999999999999</v>
      </c>
      <c r="O595" s="459">
        <f t="shared" si="29"/>
        <v>383</v>
      </c>
      <c r="P595" s="409"/>
      <c r="Q595" s="409"/>
    </row>
    <row r="596" spans="1:17" ht="45" x14ac:dyDescent="0.25">
      <c r="A596" s="435" t="s">
        <v>1314</v>
      </c>
      <c r="B596" s="436" t="s">
        <v>1220</v>
      </c>
      <c r="C596" s="436" t="s">
        <v>1128</v>
      </c>
      <c r="D596" s="436" t="s">
        <v>1475</v>
      </c>
      <c r="E596" s="255" t="s">
        <v>1770</v>
      </c>
      <c r="F596" s="340" t="s">
        <v>1779</v>
      </c>
      <c r="G596" s="268" t="s">
        <v>1494</v>
      </c>
      <c r="H596" s="268" t="s">
        <v>1529</v>
      </c>
      <c r="I596" s="435" t="str">
        <f t="shared" si="27"/>
        <v>2.2</v>
      </c>
      <c r="J596" s="268">
        <v>2027</v>
      </c>
      <c r="K596" s="268">
        <v>500</v>
      </c>
      <c r="L596" s="268">
        <v>1</v>
      </c>
      <c r="M596" s="457">
        <f t="shared" si="28"/>
        <v>500</v>
      </c>
      <c r="N596" s="461">
        <v>19.149999999999999</v>
      </c>
      <c r="O596" s="459">
        <f t="shared" si="29"/>
        <v>9575</v>
      </c>
      <c r="P596" s="409"/>
      <c r="Q596" s="409"/>
    </row>
    <row r="597" spans="1:17" ht="45" x14ac:dyDescent="0.25">
      <c r="A597" s="435" t="s">
        <v>1314</v>
      </c>
      <c r="B597" s="436" t="s">
        <v>1220</v>
      </c>
      <c r="C597" s="436" t="s">
        <v>1128</v>
      </c>
      <c r="D597" s="436" t="s">
        <v>1475</v>
      </c>
      <c r="E597" s="255" t="s">
        <v>1770</v>
      </c>
      <c r="F597" s="340" t="s">
        <v>1780</v>
      </c>
      <c r="G597" s="268" t="s">
        <v>1494</v>
      </c>
      <c r="H597" s="268" t="s">
        <v>1529</v>
      </c>
      <c r="I597" s="435" t="str">
        <f t="shared" si="27"/>
        <v>2.2</v>
      </c>
      <c r="J597" s="268">
        <v>2027</v>
      </c>
      <c r="K597" s="270">
        <v>2000</v>
      </c>
      <c r="L597" s="268">
        <v>1</v>
      </c>
      <c r="M597" s="457">
        <f t="shared" si="28"/>
        <v>2000</v>
      </c>
      <c r="N597" s="461">
        <v>19.149999999999999</v>
      </c>
      <c r="O597" s="459">
        <f t="shared" si="29"/>
        <v>38300</v>
      </c>
      <c r="P597" s="409"/>
      <c r="Q597" s="409"/>
    </row>
    <row r="598" spans="1:17" ht="45" x14ac:dyDescent="0.25">
      <c r="A598" s="435" t="s">
        <v>1314</v>
      </c>
      <c r="B598" s="436" t="s">
        <v>1220</v>
      </c>
      <c r="C598" s="436" t="s">
        <v>1128</v>
      </c>
      <c r="D598" s="436" t="s">
        <v>1475</v>
      </c>
      <c r="E598" s="255" t="s">
        <v>1770</v>
      </c>
      <c r="F598" s="340" t="s">
        <v>1781</v>
      </c>
      <c r="G598" s="268" t="s">
        <v>1494</v>
      </c>
      <c r="H598" s="268" t="s">
        <v>1529</v>
      </c>
      <c r="I598" s="435" t="str">
        <f t="shared" si="27"/>
        <v>2.2</v>
      </c>
      <c r="J598" s="268">
        <v>2027</v>
      </c>
      <c r="K598" s="270">
        <v>1000</v>
      </c>
      <c r="L598" s="268">
        <v>1</v>
      </c>
      <c r="M598" s="457">
        <f t="shared" si="28"/>
        <v>1000</v>
      </c>
      <c r="N598" s="461">
        <v>19.149999999999999</v>
      </c>
      <c r="O598" s="459">
        <f t="shared" si="29"/>
        <v>19150</v>
      </c>
      <c r="P598" s="409"/>
      <c r="Q598" s="409"/>
    </row>
    <row r="599" spans="1:17" ht="45" x14ac:dyDescent="0.25">
      <c r="A599" s="435" t="s">
        <v>1314</v>
      </c>
      <c r="B599" s="436" t="s">
        <v>1220</v>
      </c>
      <c r="C599" s="436" t="s">
        <v>1128</v>
      </c>
      <c r="D599" s="436" t="s">
        <v>1475</v>
      </c>
      <c r="E599" s="255" t="s">
        <v>1770</v>
      </c>
      <c r="F599" s="340" t="s">
        <v>1782</v>
      </c>
      <c r="G599" s="268" t="s">
        <v>1494</v>
      </c>
      <c r="H599" s="268" t="s">
        <v>1529</v>
      </c>
      <c r="I599" s="435" t="str">
        <f t="shared" si="27"/>
        <v>2.2</v>
      </c>
      <c r="J599" s="268">
        <v>2027</v>
      </c>
      <c r="K599" s="270">
        <v>1000</v>
      </c>
      <c r="L599" s="268">
        <v>1</v>
      </c>
      <c r="M599" s="457">
        <f t="shared" si="28"/>
        <v>1000</v>
      </c>
      <c r="N599" s="461">
        <v>19.149999999999999</v>
      </c>
      <c r="O599" s="459">
        <f t="shared" si="29"/>
        <v>19150</v>
      </c>
      <c r="P599" s="409"/>
      <c r="Q599" s="409"/>
    </row>
    <row r="600" spans="1:17" ht="45" x14ac:dyDescent="0.25">
      <c r="A600" s="435" t="s">
        <v>1314</v>
      </c>
      <c r="B600" s="436" t="s">
        <v>1220</v>
      </c>
      <c r="C600" s="436" t="s">
        <v>1128</v>
      </c>
      <c r="D600" s="436" t="s">
        <v>1475</v>
      </c>
      <c r="E600" s="255" t="s">
        <v>1770</v>
      </c>
      <c r="F600" s="340" t="s">
        <v>1783</v>
      </c>
      <c r="G600" s="268" t="s">
        <v>1494</v>
      </c>
      <c r="H600" s="268" t="s">
        <v>1529</v>
      </c>
      <c r="I600" s="435" t="str">
        <f t="shared" si="27"/>
        <v>2.2</v>
      </c>
      <c r="J600" s="268">
        <v>2027</v>
      </c>
      <c r="K600" s="270">
        <v>1000</v>
      </c>
      <c r="L600" s="268">
        <v>1</v>
      </c>
      <c r="M600" s="457">
        <f t="shared" si="28"/>
        <v>1000</v>
      </c>
      <c r="N600" s="461">
        <v>19.149999999999999</v>
      </c>
      <c r="O600" s="459">
        <f t="shared" si="29"/>
        <v>19150</v>
      </c>
      <c r="P600" s="409"/>
      <c r="Q600" s="409"/>
    </row>
    <row r="601" spans="1:17" x14ac:dyDescent="0.25">
      <c r="A601" s="435" t="s">
        <v>1314</v>
      </c>
      <c r="B601" s="436" t="s">
        <v>1220</v>
      </c>
      <c r="C601" s="436" t="s">
        <v>1128</v>
      </c>
      <c r="D601" s="436" t="s">
        <v>1475</v>
      </c>
      <c r="E601" s="255" t="s">
        <v>1770</v>
      </c>
      <c r="F601" s="340" t="s">
        <v>1784</v>
      </c>
      <c r="G601" s="268" t="s">
        <v>1494</v>
      </c>
      <c r="H601" s="268" t="s">
        <v>1529</v>
      </c>
      <c r="I601" s="435" t="str">
        <f t="shared" si="27"/>
        <v>2.2</v>
      </c>
      <c r="J601" s="268">
        <v>2027</v>
      </c>
      <c r="K601" s="270">
        <v>2000</v>
      </c>
      <c r="L601" s="268">
        <v>1</v>
      </c>
      <c r="M601" s="457">
        <f t="shared" si="28"/>
        <v>2000</v>
      </c>
      <c r="N601" s="461">
        <v>106.41</v>
      </c>
      <c r="O601" s="459">
        <f t="shared" si="29"/>
        <v>212820</v>
      </c>
      <c r="P601" s="409"/>
      <c r="Q601" s="409"/>
    </row>
    <row r="602" spans="1:17" x14ac:dyDescent="0.25">
      <c r="A602" s="435" t="s">
        <v>1314</v>
      </c>
      <c r="B602" s="436" t="s">
        <v>1220</v>
      </c>
      <c r="C602" s="436" t="s">
        <v>1128</v>
      </c>
      <c r="D602" s="436" t="s">
        <v>1475</v>
      </c>
      <c r="E602" s="255" t="s">
        <v>1770</v>
      </c>
      <c r="F602" s="340" t="s">
        <v>1785</v>
      </c>
      <c r="G602" s="268" t="s">
        <v>1494</v>
      </c>
      <c r="H602" s="268" t="s">
        <v>1529</v>
      </c>
      <c r="I602" s="435" t="str">
        <f t="shared" si="27"/>
        <v>2.2</v>
      </c>
      <c r="J602" s="268">
        <v>2027</v>
      </c>
      <c r="K602" s="268">
        <v>5</v>
      </c>
      <c r="L602" s="268">
        <v>1</v>
      </c>
      <c r="M602" s="457">
        <f t="shared" si="28"/>
        <v>5</v>
      </c>
      <c r="N602" s="461">
        <v>12024.33</v>
      </c>
      <c r="O602" s="459">
        <f t="shared" si="29"/>
        <v>60121.65</v>
      </c>
      <c r="P602" s="409"/>
      <c r="Q602" s="409"/>
    </row>
    <row r="603" spans="1:17" x14ac:dyDescent="0.25">
      <c r="A603" s="435" t="s">
        <v>1314</v>
      </c>
      <c r="B603" s="436" t="s">
        <v>1220</v>
      </c>
      <c r="C603" s="436" t="s">
        <v>1128</v>
      </c>
      <c r="D603" s="436" t="s">
        <v>1475</v>
      </c>
      <c r="E603" s="255" t="s">
        <v>1770</v>
      </c>
      <c r="F603" s="340" t="s">
        <v>1786</v>
      </c>
      <c r="G603" s="268" t="s">
        <v>1494</v>
      </c>
      <c r="H603" s="268" t="s">
        <v>1529</v>
      </c>
      <c r="I603" s="435" t="str">
        <f t="shared" si="27"/>
        <v>2.2</v>
      </c>
      <c r="J603" s="268">
        <v>2027</v>
      </c>
      <c r="K603" s="270">
        <v>2000</v>
      </c>
      <c r="L603" s="268">
        <v>1</v>
      </c>
      <c r="M603" s="457">
        <f t="shared" si="28"/>
        <v>2000</v>
      </c>
      <c r="N603" s="461">
        <v>37.24</v>
      </c>
      <c r="O603" s="459">
        <f t="shared" si="29"/>
        <v>74480</v>
      </c>
      <c r="P603" s="409"/>
      <c r="Q603" s="409"/>
    </row>
    <row r="604" spans="1:17" ht="45" x14ac:dyDescent="0.25">
      <c r="A604" s="435" t="s">
        <v>1314</v>
      </c>
      <c r="B604" s="436" t="s">
        <v>1220</v>
      </c>
      <c r="C604" s="436" t="s">
        <v>1128</v>
      </c>
      <c r="D604" s="436" t="s">
        <v>1475</v>
      </c>
      <c r="E604" s="255" t="s">
        <v>1770</v>
      </c>
      <c r="F604" s="340" t="s">
        <v>1829</v>
      </c>
      <c r="G604" s="268" t="s">
        <v>1494</v>
      </c>
      <c r="H604" s="268" t="s">
        <v>1498</v>
      </c>
      <c r="I604" s="435" t="str">
        <f t="shared" si="27"/>
        <v>2.3</v>
      </c>
      <c r="J604" s="268">
        <v>2027</v>
      </c>
      <c r="K604" s="268">
        <v>120</v>
      </c>
      <c r="L604" s="268">
        <v>25</v>
      </c>
      <c r="M604" s="457">
        <f t="shared" si="28"/>
        <v>3000</v>
      </c>
      <c r="N604" s="461">
        <v>170.26</v>
      </c>
      <c r="O604" s="459">
        <f t="shared" si="29"/>
        <v>510780</v>
      </c>
      <c r="P604" s="409"/>
      <c r="Q604" s="409"/>
    </row>
    <row r="605" spans="1:17" ht="45" x14ac:dyDescent="0.25">
      <c r="A605" s="435" t="s">
        <v>1314</v>
      </c>
      <c r="B605" s="436" t="s">
        <v>1220</v>
      </c>
      <c r="C605" s="436" t="s">
        <v>1128</v>
      </c>
      <c r="D605" s="436" t="s">
        <v>1475</v>
      </c>
      <c r="E605" s="255" t="s">
        <v>1770</v>
      </c>
      <c r="F605" s="340" t="s">
        <v>1830</v>
      </c>
      <c r="G605" s="268" t="s">
        <v>1494</v>
      </c>
      <c r="H605" s="268" t="s">
        <v>1498</v>
      </c>
      <c r="I605" s="435" t="str">
        <f t="shared" si="27"/>
        <v>2.3</v>
      </c>
      <c r="J605" s="268">
        <v>2027</v>
      </c>
      <c r="K605" s="268">
        <v>120</v>
      </c>
      <c r="L605" s="268">
        <v>25</v>
      </c>
      <c r="M605" s="457">
        <f t="shared" si="28"/>
        <v>3000</v>
      </c>
      <c r="N605" s="461">
        <v>478.85</v>
      </c>
      <c r="O605" s="459">
        <f t="shared" si="29"/>
        <v>1436550</v>
      </c>
      <c r="P605" s="409"/>
      <c r="Q605" s="409"/>
    </row>
    <row r="606" spans="1:17" ht="75" x14ac:dyDescent="0.25">
      <c r="A606" s="435" t="s">
        <v>1314</v>
      </c>
      <c r="B606" s="436" t="s">
        <v>1220</v>
      </c>
      <c r="C606" s="436" t="s">
        <v>1128</v>
      </c>
      <c r="D606" s="436" t="s">
        <v>1475</v>
      </c>
      <c r="E606" s="255" t="s">
        <v>1770</v>
      </c>
      <c r="F606" s="340" t="s">
        <v>1831</v>
      </c>
      <c r="G606" s="268" t="s">
        <v>1494</v>
      </c>
      <c r="H606" s="268" t="s">
        <v>1498</v>
      </c>
      <c r="I606" s="435" t="str">
        <f t="shared" si="27"/>
        <v>2.3</v>
      </c>
      <c r="J606" s="268">
        <v>2027</v>
      </c>
      <c r="K606" s="268">
        <v>120</v>
      </c>
      <c r="L606" s="268">
        <v>25</v>
      </c>
      <c r="M606" s="457">
        <f t="shared" si="28"/>
        <v>3000</v>
      </c>
      <c r="N606" s="461">
        <v>425.64</v>
      </c>
      <c r="O606" s="459">
        <f t="shared" si="29"/>
        <v>1276920</v>
      </c>
      <c r="P606" s="409"/>
      <c r="Q606" s="409"/>
    </row>
    <row r="607" spans="1:17" ht="75" x14ac:dyDescent="0.25">
      <c r="A607" s="435" t="s">
        <v>1314</v>
      </c>
      <c r="B607" s="436" t="s">
        <v>1220</v>
      </c>
      <c r="C607" s="436" t="s">
        <v>1128</v>
      </c>
      <c r="D607" s="436" t="s">
        <v>1475</v>
      </c>
      <c r="E607" s="255" t="s">
        <v>1770</v>
      </c>
      <c r="F607" s="340" t="s">
        <v>1832</v>
      </c>
      <c r="G607" s="268" t="s">
        <v>1494</v>
      </c>
      <c r="H607" s="268" t="s">
        <v>1498</v>
      </c>
      <c r="I607" s="435" t="str">
        <f t="shared" si="27"/>
        <v>2.3</v>
      </c>
      <c r="J607" s="268">
        <v>2027</v>
      </c>
      <c r="K607" s="268">
        <v>120</v>
      </c>
      <c r="L607" s="268">
        <v>25</v>
      </c>
      <c r="M607" s="457">
        <f t="shared" si="28"/>
        <v>3000</v>
      </c>
      <c r="N607" s="461">
        <v>372.44</v>
      </c>
      <c r="O607" s="459">
        <f t="shared" si="29"/>
        <v>1117320</v>
      </c>
      <c r="P607" s="409"/>
      <c r="Q607" s="409"/>
    </row>
    <row r="608" spans="1:17" ht="45" x14ac:dyDescent="0.25">
      <c r="A608" s="435" t="s">
        <v>1314</v>
      </c>
      <c r="B608" s="436" t="s">
        <v>1220</v>
      </c>
      <c r="C608" s="436" t="s">
        <v>1128</v>
      </c>
      <c r="D608" s="436" t="s">
        <v>1475</v>
      </c>
      <c r="E608" s="255" t="s">
        <v>1770</v>
      </c>
      <c r="F608" s="340" t="s">
        <v>1833</v>
      </c>
      <c r="G608" s="268" t="s">
        <v>1494</v>
      </c>
      <c r="H608" s="268" t="s">
        <v>1498</v>
      </c>
      <c r="I608" s="435" t="str">
        <f t="shared" si="27"/>
        <v>2.3</v>
      </c>
      <c r="J608" s="268">
        <v>2027</v>
      </c>
      <c r="K608" s="268">
        <v>120</v>
      </c>
      <c r="L608" s="268">
        <v>25</v>
      </c>
      <c r="M608" s="457">
        <f t="shared" si="28"/>
        <v>3000</v>
      </c>
      <c r="N608" s="461">
        <v>212.82</v>
      </c>
      <c r="O608" s="459">
        <f t="shared" si="29"/>
        <v>638460</v>
      </c>
      <c r="P608" s="409"/>
      <c r="Q608" s="409"/>
    </row>
    <row r="609" spans="1:17" ht="75" x14ac:dyDescent="0.25">
      <c r="A609" s="435" t="s">
        <v>1314</v>
      </c>
      <c r="B609" s="436" t="s">
        <v>1220</v>
      </c>
      <c r="C609" s="436" t="s">
        <v>1128</v>
      </c>
      <c r="D609" s="436" t="s">
        <v>1475</v>
      </c>
      <c r="E609" s="255" t="s">
        <v>1770</v>
      </c>
      <c r="F609" s="340" t="s">
        <v>1631</v>
      </c>
      <c r="G609" s="268" t="s">
        <v>1494</v>
      </c>
      <c r="H609" s="268" t="s">
        <v>1531</v>
      </c>
      <c r="I609" s="435" t="str">
        <f t="shared" si="27"/>
        <v>2.2</v>
      </c>
      <c r="J609" s="268">
        <v>2027</v>
      </c>
      <c r="K609" s="268">
        <v>135</v>
      </c>
      <c r="L609" s="268">
        <v>25</v>
      </c>
      <c r="M609" s="457">
        <f t="shared" si="28"/>
        <v>3375</v>
      </c>
      <c r="N609" s="461">
        <v>266.02999999999997</v>
      </c>
      <c r="O609" s="459">
        <f t="shared" si="29"/>
        <v>897851.24999999988</v>
      </c>
      <c r="P609" s="409"/>
      <c r="Q609" s="409"/>
    </row>
    <row r="610" spans="1:17" x14ac:dyDescent="0.25">
      <c r="A610" s="435" t="s">
        <v>1314</v>
      </c>
      <c r="B610" s="436" t="s">
        <v>1220</v>
      </c>
      <c r="C610" s="436" t="s">
        <v>1128</v>
      </c>
      <c r="D610" s="436" t="s">
        <v>1475</v>
      </c>
      <c r="E610" s="255" t="s">
        <v>1770</v>
      </c>
      <c r="F610" s="340" t="s">
        <v>1792</v>
      </c>
      <c r="G610" s="268" t="s">
        <v>1494</v>
      </c>
      <c r="H610" s="268" t="s">
        <v>1793</v>
      </c>
      <c r="I610" s="435" t="str">
        <f t="shared" si="27"/>
        <v>2.3</v>
      </c>
      <c r="J610" s="268">
        <v>2027</v>
      </c>
      <c r="K610" s="268">
        <v>30</v>
      </c>
      <c r="L610" s="268">
        <v>25</v>
      </c>
      <c r="M610" s="457">
        <f t="shared" si="28"/>
        <v>750</v>
      </c>
      <c r="N610" s="461">
        <v>308.58999999999997</v>
      </c>
      <c r="O610" s="459">
        <f t="shared" si="29"/>
        <v>231442.49999999997</v>
      </c>
      <c r="P610" s="409"/>
      <c r="Q610" s="409"/>
    </row>
    <row r="611" spans="1:17" ht="60" x14ac:dyDescent="0.25">
      <c r="A611" s="435" t="s">
        <v>1314</v>
      </c>
      <c r="B611" s="436" t="s">
        <v>1220</v>
      </c>
      <c r="C611" s="436" t="s">
        <v>1128</v>
      </c>
      <c r="D611" s="436" t="s">
        <v>1475</v>
      </c>
      <c r="E611" s="255" t="s">
        <v>1770</v>
      </c>
      <c r="F611" s="340" t="s">
        <v>1794</v>
      </c>
      <c r="G611" s="268" t="s">
        <v>1494</v>
      </c>
      <c r="H611" s="268" t="s">
        <v>1498</v>
      </c>
      <c r="I611" s="435" t="str">
        <f t="shared" si="27"/>
        <v>2.3</v>
      </c>
      <c r="J611" s="268">
        <v>2027</v>
      </c>
      <c r="K611" s="268">
        <v>1</v>
      </c>
      <c r="L611" s="268">
        <v>25</v>
      </c>
      <c r="M611" s="457">
        <f t="shared" si="28"/>
        <v>25</v>
      </c>
      <c r="N611" s="461">
        <v>94.7</v>
      </c>
      <c r="O611" s="459">
        <f t="shared" si="29"/>
        <v>2367.5</v>
      </c>
      <c r="P611" s="409"/>
      <c r="Q611" s="409"/>
    </row>
    <row r="612" spans="1:17" ht="45" x14ac:dyDescent="0.25">
      <c r="A612" s="435" t="s">
        <v>1314</v>
      </c>
      <c r="B612" s="436" t="s">
        <v>1220</v>
      </c>
      <c r="C612" s="436" t="s">
        <v>1128</v>
      </c>
      <c r="D612" s="436" t="s">
        <v>1475</v>
      </c>
      <c r="E612" s="255" t="s">
        <v>1770</v>
      </c>
      <c r="F612" s="340" t="s">
        <v>1795</v>
      </c>
      <c r="G612" s="268" t="s">
        <v>1494</v>
      </c>
      <c r="H612" s="268" t="s">
        <v>1498</v>
      </c>
      <c r="I612" s="435" t="str">
        <f t="shared" si="27"/>
        <v>2.3</v>
      </c>
      <c r="J612" s="268">
        <v>2027</v>
      </c>
      <c r="K612" s="268">
        <v>40</v>
      </c>
      <c r="L612" s="268">
        <v>25</v>
      </c>
      <c r="M612" s="457">
        <f t="shared" si="28"/>
        <v>1000</v>
      </c>
      <c r="N612" s="461">
        <v>8.51</v>
      </c>
      <c r="O612" s="459">
        <f t="shared" si="29"/>
        <v>8510</v>
      </c>
      <c r="P612" s="409"/>
      <c r="Q612" s="409"/>
    </row>
    <row r="613" spans="1:17" x14ac:dyDescent="0.25">
      <c r="A613" s="435" t="s">
        <v>1314</v>
      </c>
      <c r="B613" s="436" t="s">
        <v>1220</v>
      </c>
      <c r="C613" s="436" t="s">
        <v>1128</v>
      </c>
      <c r="D613" s="436" t="s">
        <v>1475</v>
      </c>
      <c r="E613" s="255" t="s">
        <v>1770</v>
      </c>
      <c r="F613" s="340" t="s">
        <v>1796</v>
      </c>
      <c r="G613" s="268" t="s">
        <v>1494</v>
      </c>
      <c r="H613" s="268" t="s">
        <v>1498</v>
      </c>
      <c r="I613" s="435" t="str">
        <f t="shared" si="27"/>
        <v>2.3</v>
      </c>
      <c r="J613" s="268">
        <v>2027</v>
      </c>
      <c r="K613" s="268">
        <v>50</v>
      </c>
      <c r="L613" s="268">
        <v>25</v>
      </c>
      <c r="M613" s="457">
        <f t="shared" si="28"/>
        <v>1250</v>
      </c>
      <c r="N613" s="461">
        <v>8.51</v>
      </c>
      <c r="O613" s="459">
        <f t="shared" si="29"/>
        <v>10637.5</v>
      </c>
      <c r="P613" s="409"/>
      <c r="Q613" s="409"/>
    </row>
    <row r="614" spans="1:17" x14ac:dyDescent="0.25">
      <c r="A614" s="435" t="s">
        <v>1314</v>
      </c>
      <c r="B614" s="436" t="s">
        <v>1220</v>
      </c>
      <c r="C614" s="436" t="s">
        <v>1128</v>
      </c>
      <c r="D614" s="436" t="s">
        <v>1475</v>
      </c>
      <c r="E614" s="255" t="s">
        <v>1770</v>
      </c>
      <c r="F614" s="340" t="s">
        <v>1797</v>
      </c>
      <c r="G614" s="268" t="s">
        <v>1494</v>
      </c>
      <c r="H614" s="268" t="s">
        <v>1498</v>
      </c>
      <c r="I614" s="435" t="str">
        <f t="shared" si="27"/>
        <v>2.3</v>
      </c>
      <c r="J614" s="268">
        <v>2027</v>
      </c>
      <c r="K614" s="268">
        <v>50</v>
      </c>
      <c r="L614" s="268">
        <v>25</v>
      </c>
      <c r="M614" s="457">
        <f t="shared" si="28"/>
        <v>1250</v>
      </c>
      <c r="N614" s="461">
        <v>9.58</v>
      </c>
      <c r="O614" s="459">
        <f t="shared" si="29"/>
        <v>11975</v>
      </c>
      <c r="P614" s="409"/>
      <c r="Q614" s="409"/>
    </row>
    <row r="615" spans="1:17" ht="30" x14ac:dyDescent="0.25">
      <c r="A615" s="435" t="s">
        <v>1314</v>
      </c>
      <c r="B615" s="436" t="s">
        <v>1220</v>
      </c>
      <c r="C615" s="436" t="s">
        <v>1128</v>
      </c>
      <c r="D615" s="436" t="s">
        <v>1475</v>
      </c>
      <c r="E615" s="255" t="s">
        <v>1770</v>
      </c>
      <c r="F615" s="340" t="s">
        <v>1798</v>
      </c>
      <c r="G615" s="268" t="s">
        <v>1494</v>
      </c>
      <c r="H615" s="268" t="s">
        <v>1567</v>
      </c>
      <c r="I615" s="435" t="str">
        <f t="shared" si="27"/>
        <v>2.3</v>
      </c>
      <c r="J615" s="268">
        <v>2027</v>
      </c>
      <c r="K615" s="268">
        <v>3</v>
      </c>
      <c r="L615" s="268">
        <v>25</v>
      </c>
      <c r="M615" s="457">
        <f t="shared" si="28"/>
        <v>75</v>
      </c>
      <c r="N615" s="461">
        <v>373.5</v>
      </c>
      <c r="O615" s="459">
        <f t="shared" si="29"/>
        <v>28012.5</v>
      </c>
      <c r="P615" s="409"/>
      <c r="Q615" s="409"/>
    </row>
    <row r="616" spans="1:17" ht="30" x14ac:dyDescent="0.25">
      <c r="A616" s="435" t="s">
        <v>1314</v>
      </c>
      <c r="B616" s="436" t="s">
        <v>1220</v>
      </c>
      <c r="C616" s="436" t="s">
        <v>1128</v>
      </c>
      <c r="D616" s="436" t="s">
        <v>1475</v>
      </c>
      <c r="E616" s="255" t="s">
        <v>1770</v>
      </c>
      <c r="F616" s="340" t="s">
        <v>1799</v>
      </c>
      <c r="G616" s="268" t="s">
        <v>1494</v>
      </c>
      <c r="H616" s="268" t="s">
        <v>1498</v>
      </c>
      <c r="I616" s="435" t="str">
        <f t="shared" si="27"/>
        <v>2.3</v>
      </c>
      <c r="J616" s="268">
        <v>2027</v>
      </c>
      <c r="K616" s="268">
        <v>5</v>
      </c>
      <c r="L616" s="268">
        <v>25</v>
      </c>
      <c r="M616" s="457">
        <f t="shared" si="28"/>
        <v>125</v>
      </c>
      <c r="N616" s="461">
        <v>69.17</v>
      </c>
      <c r="O616" s="459">
        <f t="shared" si="29"/>
        <v>8646.25</v>
      </c>
      <c r="P616" s="409"/>
      <c r="Q616" s="409"/>
    </row>
    <row r="617" spans="1:17" ht="30" x14ac:dyDescent="0.25">
      <c r="A617" s="435" t="s">
        <v>1314</v>
      </c>
      <c r="B617" s="436" t="s">
        <v>1220</v>
      </c>
      <c r="C617" s="436" t="s">
        <v>1128</v>
      </c>
      <c r="D617" s="436" t="s">
        <v>1475</v>
      </c>
      <c r="E617" s="255" t="s">
        <v>1770</v>
      </c>
      <c r="F617" s="340" t="s">
        <v>1800</v>
      </c>
      <c r="G617" s="268" t="s">
        <v>1494</v>
      </c>
      <c r="H617" s="268" t="s">
        <v>1498</v>
      </c>
      <c r="I617" s="435" t="str">
        <f t="shared" si="27"/>
        <v>2.3</v>
      </c>
      <c r="J617" s="268">
        <v>2027</v>
      </c>
      <c r="K617" s="268">
        <v>30</v>
      </c>
      <c r="L617" s="268">
        <v>25</v>
      </c>
      <c r="M617" s="457">
        <f t="shared" si="28"/>
        <v>750</v>
      </c>
      <c r="N617" s="461">
        <v>74.489999999999995</v>
      </c>
      <c r="O617" s="459">
        <f t="shared" si="29"/>
        <v>55867.499999999993</v>
      </c>
      <c r="P617" s="409"/>
      <c r="Q617" s="409"/>
    </row>
    <row r="618" spans="1:17" ht="30" x14ac:dyDescent="0.25">
      <c r="A618" s="435" t="s">
        <v>1314</v>
      </c>
      <c r="B618" s="436" t="s">
        <v>1220</v>
      </c>
      <c r="C618" s="436" t="s">
        <v>1128</v>
      </c>
      <c r="D618" s="436" t="s">
        <v>1475</v>
      </c>
      <c r="E618" s="255" t="s">
        <v>1770</v>
      </c>
      <c r="F618" s="340" t="s">
        <v>1801</v>
      </c>
      <c r="G618" s="268" t="s">
        <v>1494</v>
      </c>
      <c r="H618" s="268" t="s">
        <v>1567</v>
      </c>
      <c r="I618" s="435" t="str">
        <f t="shared" si="27"/>
        <v>2.3</v>
      </c>
      <c r="J618" s="268">
        <v>2027</v>
      </c>
      <c r="K618" s="268">
        <v>2</v>
      </c>
      <c r="L618" s="268">
        <v>25</v>
      </c>
      <c r="M618" s="457">
        <f t="shared" si="28"/>
        <v>50</v>
      </c>
      <c r="N618" s="461">
        <v>90.45</v>
      </c>
      <c r="O618" s="459">
        <f t="shared" si="29"/>
        <v>4522.5</v>
      </c>
      <c r="P618" s="409"/>
      <c r="Q618" s="409"/>
    </row>
    <row r="619" spans="1:17" ht="30" x14ac:dyDescent="0.25">
      <c r="A619" s="435" t="s">
        <v>1314</v>
      </c>
      <c r="B619" s="436" t="s">
        <v>1220</v>
      </c>
      <c r="C619" s="436" t="s">
        <v>1128</v>
      </c>
      <c r="D619" s="436" t="s">
        <v>1475</v>
      </c>
      <c r="E619" s="255" t="s">
        <v>1770</v>
      </c>
      <c r="F619" s="340" t="s">
        <v>1802</v>
      </c>
      <c r="G619" s="268" t="s">
        <v>1494</v>
      </c>
      <c r="H619" s="268" t="s">
        <v>1567</v>
      </c>
      <c r="I619" s="435" t="str">
        <f t="shared" si="27"/>
        <v>2.3</v>
      </c>
      <c r="J619" s="268">
        <v>2027</v>
      </c>
      <c r="K619" s="268">
        <v>1</v>
      </c>
      <c r="L619" s="268">
        <v>25</v>
      </c>
      <c r="M619" s="457">
        <f t="shared" si="28"/>
        <v>25</v>
      </c>
      <c r="N619" s="461">
        <v>797.01</v>
      </c>
      <c r="O619" s="459">
        <f t="shared" si="29"/>
        <v>19925.25</v>
      </c>
      <c r="P619" s="409"/>
      <c r="Q619" s="409"/>
    </row>
    <row r="620" spans="1:17" ht="30" x14ac:dyDescent="0.25">
      <c r="A620" s="435" t="s">
        <v>1314</v>
      </c>
      <c r="B620" s="436" t="s">
        <v>1220</v>
      </c>
      <c r="C620" s="436" t="s">
        <v>1128</v>
      </c>
      <c r="D620" s="436" t="s">
        <v>1475</v>
      </c>
      <c r="E620" s="255" t="s">
        <v>1770</v>
      </c>
      <c r="F620" s="340" t="s">
        <v>1803</v>
      </c>
      <c r="G620" s="268" t="s">
        <v>1494</v>
      </c>
      <c r="H620" s="268" t="s">
        <v>1567</v>
      </c>
      <c r="I620" s="435" t="str">
        <f t="shared" si="27"/>
        <v>2.3</v>
      </c>
      <c r="J620" s="268">
        <v>2027</v>
      </c>
      <c r="K620" s="268">
        <v>15</v>
      </c>
      <c r="L620" s="268">
        <v>25</v>
      </c>
      <c r="M620" s="457">
        <f t="shared" si="28"/>
        <v>375</v>
      </c>
      <c r="N620" s="461">
        <v>26.6</v>
      </c>
      <c r="O620" s="459">
        <f t="shared" si="29"/>
        <v>9975</v>
      </c>
      <c r="P620" s="409"/>
      <c r="Q620" s="409"/>
    </row>
    <row r="621" spans="1:17" x14ac:dyDescent="0.25">
      <c r="A621" s="435" t="s">
        <v>1314</v>
      </c>
      <c r="B621" s="436" t="s">
        <v>1220</v>
      </c>
      <c r="C621" s="436" t="s">
        <v>1128</v>
      </c>
      <c r="D621" s="436" t="s">
        <v>1475</v>
      </c>
      <c r="E621" s="255" t="s">
        <v>1770</v>
      </c>
      <c r="F621" s="340" t="s">
        <v>1804</v>
      </c>
      <c r="G621" s="268" t="s">
        <v>1494</v>
      </c>
      <c r="H621" s="268" t="s">
        <v>1498</v>
      </c>
      <c r="I621" s="435" t="str">
        <f t="shared" si="27"/>
        <v>2.3</v>
      </c>
      <c r="J621" s="268">
        <v>2027</v>
      </c>
      <c r="K621" s="268">
        <v>6</v>
      </c>
      <c r="L621" s="268">
        <v>25</v>
      </c>
      <c r="M621" s="457">
        <f t="shared" si="28"/>
        <v>150</v>
      </c>
      <c r="N621" s="461">
        <v>79.81</v>
      </c>
      <c r="O621" s="459">
        <f t="shared" si="29"/>
        <v>11971.5</v>
      </c>
      <c r="P621" s="409"/>
      <c r="Q621" s="409"/>
    </row>
    <row r="622" spans="1:17" ht="30" x14ac:dyDescent="0.25">
      <c r="A622" s="435" t="s">
        <v>1314</v>
      </c>
      <c r="B622" s="436" t="s">
        <v>1220</v>
      </c>
      <c r="C622" s="436" t="s">
        <v>1128</v>
      </c>
      <c r="D622" s="436" t="s">
        <v>1475</v>
      </c>
      <c r="E622" s="255" t="s">
        <v>1770</v>
      </c>
      <c r="F622" s="340" t="s">
        <v>1805</v>
      </c>
      <c r="G622" s="268" t="s">
        <v>1494</v>
      </c>
      <c r="H622" s="268" t="s">
        <v>1498</v>
      </c>
      <c r="I622" s="435" t="str">
        <f t="shared" si="27"/>
        <v>2.3</v>
      </c>
      <c r="J622" s="268">
        <v>2027</v>
      </c>
      <c r="K622" s="268">
        <v>3</v>
      </c>
      <c r="L622" s="268">
        <v>25</v>
      </c>
      <c r="M622" s="457">
        <f t="shared" si="28"/>
        <v>75</v>
      </c>
      <c r="N622" s="461">
        <v>69.17</v>
      </c>
      <c r="O622" s="459">
        <f t="shared" si="29"/>
        <v>5187.75</v>
      </c>
      <c r="P622" s="409"/>
      <c r="Q622" s="409"/>
    </row>
    <row r="623" spans="1:17" ht="30" x14ac:dyDescent="0.25">
      <c r="A623" s="435" t="s">
        <v>1314</v>
      </c>
      <c r="B623" s="436" t="s">
        <v>1220</v>
      </c>
      <c r="C623" s="436" t="s">
        <v>1128</v>
      </c>
      <c r="D623" s="436" t="s">
        <v>1475</v>
      </c>
      <c r="E623" s="255" t="s">
        <v>1770</v>
      </c>
      <c r="F623" s="340" t="s">
        <v>1806</v>
      </c>
      <c r="G623" s="268" t="s">
        <v>1494</v>
      </c>
      <c r="H623" s="268" t="s">
        <v>1498</v>
      </c>
      <c r="I623" s="435" t="str">
        <f t="shared" si="27"/>
        <v>2.3</v>
      </c>
      <c r="J623" s="268">
        <v>2027</v>
      </c>
      <c r="K623" s="268">
        <v>3</v>
      </c>
      <c r="L623" s="268">
        <v>25</v>
      </c>
      <c r="M623" s="457">
        <f t="shared" si="28"/>
        <v>75</v>
      </c>
      <c r="N623" s="461">
        <v>270.27999999999997</v>
      </c>
      <c r="O623" s="459">
        <f t="shared" si="29"/>
        <v>20270.999999999996</v>
      </c>
      <c r="P623" s="409"/>
      <c r="Q623" s="409"/>
    </row>
    <row r="624" spans="1:17" ht="30" x14ac:dyDescent="0.25">
      <c r="A624" s="435" t="s">
        <v>1314</v>
      </c>
      <c r="B624" s="436" t="s">
        <v>1220</v>
      </c>
      <c r="C624" s="436" t="s">
        <v>1128</v>
      </c>
      <c r="D624" s="436" t="s">
        <v>1475</v>
      </c>
      <c r="E624" s="255" t="s">
        <v>1770</v>
      </c>
      <c r="F624" s="340" t="s">
        <v>1807</v>
      </c>
      <c r="G624" s="268" t="s">
        <v>1494</v>
      </c>
      <c r="H624" s="268" t="s">
        <v>1498</v>
      </c>
      <c r="I624" s="435" t="str">
        <f t="shared" si="27"/>
        <v>2.3</v>
      </c>
      <c r="J624" s="268">
        <v>2027</v>
      </c>
      <c r="K624" s="268">
        <v>3</v>
      </c>
      <c r="L624" s="268">
        <v>25</v>
      </c>
      <c r="M624" s="457">
        <f t="shared" si="28"/>
        <v>75</v>
      </c>
      <c r="N624" s="461">
        <v>76.650000000000006</v>
      </c>
      <c r="O624" s="459">
        <f t="shared" si="29"/>
        <v>5748.75</v>
      </c>
      <c r="P624" s="409"/>
      <c r="Q624" s="409"/>
    </row>
    <row r="625" spans="1:17" ht="45" x14ac:dyDescent="0.25">
      <c r="A625" s="435" t="s">
        <v>1314</v>
      </c>
      <c r="B625" s="436" t="s">
        <v>1220</v>
      </c>
      <c r="C625" s="436" t="s">
        <v>1128</v>
      </c>
      <c r="D625" s="436" t="s">
        <v>1475</v>
      </c>
      <c r="E625" s="436" t="s">
        <v>1808</v>
      </c>
      <c r="F625" s="456" t="s">
        <v>1809</v>
      </c>
      <c r="G625" s="268" t="s">
        <v>1494</v>
      </c>
      <c r="H625" s="268" t="s">
        <v>1529</v>
      </c>
      <c r="I625" s="435" t="str">
        <f t="shared" si="27"/>
        <v>2.2</v>
      </c>
      <c r="J625" s="268">
        <v>2027</v>
      </c>
      <c r="K625" s="268">
        <v>50</v>
      </c>
      <c r="L625" s="268">
        <v>1</v>
      </c>
      <c r="M625" s="457">
        <f t="shared" si="28"/>
        <v>50</v>
      </c>
      <c r="N625" s="461">
        <v>691.67</v>
      </c>
      <c r="O625" s="459">
        <f t="shared" si="29"/>
        <v>34583.5</v>
      </c>
      <c r="P625" s="409"/>
      <c r="Q625" s="409"/>
    </row>
    <row r="626" spans="1:17" ht="45" x14ac:dyDescent="0.25">
      <c r="A626" s="435" t="s">
        <v>1314</v>
      </c>
      <c r="B626" s="436" t="s">
        <v>1220</v>
      </c>
      <c r="C626" s="436" t="s">
        <v>1128</v>
      </c>
      <c r="D626" s="436" t="s">
        <v>1475</v>
      </c>
      <c r="E626" s="436" t="s">
        <v>1808</v>
      </c>
      <c r="F626" s="456" t="s">
        <v>1810</v>
      </c>
      <c r="G626" s="268" t="s">
        <v>1494</v>
      </c>
      <c r="H626" s="268" t="s">
        <v>1529</v>
      </c>
      <c r="I626" s="435" t="str">
        <f t="shared" si="27"/>
        <v>2.2</v>
      </c>
      <c r="J626" s="268">
        <v>2027</v>
      </c>
      <c r="K626" s="268">
        <v>51</v>
      </c>
      <c r="L626" s="268">
        <v>10</v>
      </c>
      <c r="M626" s="457">
        <f t="shared" si="28"/>
        <v>510</v>
      </c>
      <c r="N626" s="461">
        <v>85.13</v>
      </c>
      <c r="O626" s="459">
        <f t="shared" si="29"/>
        <v>43416.299999999996</v>
      </c>
      <c r="P626" s="409"/>
      <c r="Q626" s="409"/>
    </row>
    <row r="627" spans="1:17" ht="30" x14ac:dyDescent="0.25">
      <c r="A627" s="435" t="s">
        <v>1314</v>
      </c>
      <c r="B627" s="436" t="s">
        <v>1220</v>
      </c>
      <c r="C627" s="436" t="s">
        <v>1128</v>
      </c>
      <c r="D627" s="436" t="s">
        <v>1475</v>
      </c>
      <c r="E627" s="436" t="s">
        <v>1808</v>
      </c>
      <c r="F627" s="456" t="s">
        <v>1811</v>
      </c>
      <c r="G627" s="268" t="s">
        <v>1494</v>
      </c>
      <c r="H627" s="268" t="s">
        <v>1529</v>
      </c>
      <c r="I627" s="435" t="str">
        <f t="shared" si="27"/>
        <v>2.2</v>
      </c>
      <c r="J627" s="268">
        <v>2027</v>
      </c>
      <c r="K627" s="268">
        <v>378</v>
      </c>
      <c r="L627" s="268">
        <v>10</v>
      </c>
      <c r="M627" s="457">
        <f t="shared" si="28"/>
        <v>3780</v>
      </c>
      <c r="N627" s="461">
        <v>6.38</v>
      </c>
      <c r="O627" s="459">
        <f t="shared" si="29"/>
        <v>24116.399999999998</v>
      </c>
      <c r="P627" s="409"/>
      <c r="Q627" s="409"/>
    </row>
    <row r="628" spans="1:17" ht="30" x14ac:dyDescent="0.25">
      <c r="A628" s="435" t="s">
        <v>1314</v>
      </c>
      <c r="B628" s="436" t="s">
        <v>1220</v>
      </c>
      <c r="C628" s="436" t="s">
        <v>1128</v>
      </c>
      <c r="D628" s="436" t="s">
        <v>1475</v>
      </c>
      <c r="E628" s="436" t="s">
        <v>1808</v>
      </c>
      <c r="F628" s="456" t="s">
        <v>1812</v>
      </c>
      <c r="G628" s="268" t="s">
        <v>1494</v>
      </c>
      <c r="H628" s="268" t="s">
        <v>1529</v>
      </c>
      <c r="I628" s="435" t="str">
        <f t="shared" si="27"/>
        <v>2.2</v>
      </c>
      <c r="J628" s="268">
        <v>2027</v>
      </c>
      <c r="K628" s="268">
        <v>14</v>
      </c>
      <c r="L628" s="268">
        <v>10</v>
      </c>
      <c r="M628" s="457">
        <f t="shared" si="28"/>
        <v>140</v>
      </c>
      <c r="N628" s="461">
        <v>425.64</v>
      </c>
      <c r="O628" s="459">
        <f t="shared" si="29"/>
        <v>59589.599999999999</v>
      </c>
      <c r="P628" s="409"/>
      <c r="Q628" s="409"/>
    </row>
    <row r="629" spans="1:17" ht="75" x14ac:dyDescent="0.25">
      <c r="A629" s="435" t="s">
        <v>1314</v>
      </c>
      <c r="B629" s="436" t="s">
        <v>1220</v>
      </c>
      <c r="C629" s="436" t="s">
        <v>1128</v>
      </c>
      <c r="D629" s="436" t="s">
        <v>1475</v>
      </c>
      <c r="E629" s="436" t="s">
        <v>1808</v>
      </c>
      <c r="F629" s="456" t="s">
        <v>1631</v>
      </c>
      <c r="G629" s="268" t="s">
        <v>1494</v>
      </c>
      <c r="H629" s="268" t="s">
        <v>1531</v>
      </c>
      <c r="I629" s="435" t="str">
        <f t="shared" si="27"/>
        <v>2.2</v>
      </c>
      <c r="J629" s="268">
        <v>2027</v>
      </c>
      <c r="K629" s="268">
        <v>810</v>
      </c>
      <c r="L629" s="268">
        <v>10</v>
      </c>
      <c r="M629" s="457">
        <f t="shared" si="28"/>
        <v>8100</v>
      </c>
      <c r="N629" s="461">
        <v>266.02999999999997</v>
      </c>
      <c r="O629" s="459">
        <f t="shared" si="29"/>
        <v>2154843</v>
      </c>
      <c r="P629" s="409"/>
      <c r="Q629" s="409"/>
    </row>
    <row r="630" spans="1:17" ht="30" x14ac:dyDescent="0.25">
      <c r="A630" s="435" t="s">
        <v>1314</v>
      </c>
      <c r="B630" s="436" t="s">
        <v>1220</v>
      </c>
      <c r="C630" s="436" t="s">
        <v>1128</v>
      </c>
      <c r="D630" s="436" t="s">
        <v>1475</v>
      </c>
      <c r="E630" s="436" t="s">
        <v>1808</v>
      </c>
      <c r="F630" s="456" t="s">
        <v>1813</v>
      </c>
      <c r="G630" s="268" t="s">
        <v>1494</v>
      </c>
      <c r="H630" s="268" t="s">
        <v>1793</v>
      </c>
      <c r="I630" s="435" t="str">
        <f t="shared" si="27"/>
        <v>2.3</v>
      </c>
      <c r="J630" s="268">
        <v>2027</v>
      </c>
      <c r="K630" s="268">
        <v>60</v>
      </c>
      <c r="L630" s="268">
        <v>10</v>
      </c>
      <c r="M630" s="457">
        <f t="shared" si="28"/>
        <v>600</v>
      </c>
      <c r="N630" s="461">
        <v>308.58999999999997</v>
      </c>
      <c r="O630" s="459">
        <f t="shared" si="29"/>
        <v>185153.99999999997</v>
      </c>
      <c r="P630" s="409"/>
      <c r="Q630" s="409"/>
    </row>
    <row r="631" spans="1:17" ht="60" x14ac:dyDescent="0.25">
      <c r="A631" s="435" t="s">
        <v>1314</v>
      </c>
      <c r="B631" s="436" t="s">
        <v>1220</v>
      </c>
      <c r="C631" s="436" t="s">
        <v>1128</v>
      </c>
      <c r="D631" s="436" t="s">
        <v>1475</v>
      </c>
      <c r="E631" s="436" t="s">
        <v>1808</v>
      </c>
      <c r="F631" s="456" t="s">
        <v>1814</v>
      </c>
      <c r="G631" s="268" t="s">
        <v>1494</v>
      </c>
      <c r="H631" s="268" t="s">
        <v>1498</v>
      </c>
      <c r="I631" s="435" t="str">
        <f t="shared" si="27"/>
        <v>2.3</v>
      </c>
      <c r="J631" s="268">
        <v>2027</v>
      </c>
      <c r="K631" s="268">
        <v>3</v>
      </c>
      <c r="L631" s="268">
        <v>10</v>
      </c>
      <c r="M631" s="457">
        <f t="shared" si="28"/>
        <v>30</v>
      </c>
      <c r="N631" s="461">
        <v>94.7</v>
      </c>
      <c r="O631" s="459">
        <f t="shared" si="29"/>
        <v>2841</v>
      </c>
      <c r="P631" s="409"/>
      <c r="Q631" s="409"/>
    </row>
    <row r="632" spans="1:17" ht="30" x14ac:dyDescent="0.25">
      <c r="A632" s="435" t="s">
        <v>1314</v>
      </c>
      <c r="B632" s="436" t="s">
        <v>1220</v>
      </c>
      <c r="C632" s="436" t="s">
        <v>1128</v>
      </c>
      <c r="D632" s="436" t="s">
        <v>1475</v>
      </c>
      <c r="E632" s="436" t="s">
        <v>1808</v>
      </c>
      <c r="F632" s="456" t="s">
        <v>1815</v>
      </c>
      <c r="G632" s="268" t="s">
        <v>1494</v>
      </c>
      <c r="H632" s="268" t="s">
        <v>1498</v>
      </c>
      <c r="I632" s="435" t="str">
        <f t="shared" si="27"/>
        <v>2.3</v>
      </c>
      <c r="J632" s="268">
        <v>2027</v>
      </c>
      <c r="K632" s="268">
        <v>120</v>
      </c>
      <c r="L632" s="268">
        <v>10</v>
      </c>
      <c r="M632" s="457">
        <f t="shared" si="28"/>
        <v>1200</v>
      </c>
      <c r="N632" s="461">
        <v>8.51</v>
      </c>
      <c r="O632" s="459">
        <f t="shared" si="29"/>
        <v>10212</v>
      </c>
      <c r="P632" s="409"/>
      <c r="Q632" s="409"/>
    </row>
    <row r="633" spans="1:17" x14ac:dyDescent="0.25">
      <c r="A633" s="435" t="s">
        <v>1314</v>
      </c>
      <c r="B633" s="436" t="s">
        <v>1220</v>
      </c>
      <c r="C633" s="436" t="s">
        <v>1128</v>
      </c>
      <c r="D633" s="436" t="s">
        <v>1475</v>
      </c>
      <c r="E633" s="436" t="s">
        <v>1808</v>
      </c>
      <c r="F633" s="456" t="s">
        <v>1816</v>
      </c>
      <c r="G633" s="268" t="s">
        <v>1494</v>
      </c>
      <c r="H633" s="268" t="s">
        <v>1498</v>
      </c>
      <c r="I633" s="435" t="str">
        <f t="shared" si="27"/>
        <v>2.3</v>
      </c>
      <c r="J633" s="268">
        <v>2027</v>
      </c>
      <c r="K633" s="268">
        <v>150</v>
      </c>
      <c r="L633" s="268">
        <v>10</v>
      </c>
      <c r="M633" s="457">
        <f t="shared" si="28"/>
        <v>1500</v>
      </c>
      <c r="N633" s="461">
        <v>8.51</v>
      </c>
      <c r="O633" s="459">
        <f t="shared" si="29"/>
        <v>12765</v>
      </c>
      <c r="P633" s="409"/>
      <c r="Q633" s="409"/>
    </row>
    <row r="634" spans="1:17" x14ac:dyDescent="0.25">
      <c r="A634" s="435" t="s">
        <v>1314</v>
      </c>
      <c r="B634" s="436" t="s">
        <v>1220</v>
      </c>
      <c r="C634" s="436" t="s">
        <v>1128</v>
      </c>
      <c r="D634" s="436" t="s">
        <v>1475</v>
      </c>
      <c r="E634" s="436" t="s">
        <v>1808</v>
      </c>
      <c r="F634" s="456" t="s">
        <v>1817</v>
      </c>
      <c r="G634" s="268" t="s">
        <v>1494</v>
      </c>
      <c r="H634" s="268" t="s">
        <v>1498</v>
      </c>
      <c r="I634" s="435" t="str">
        <f t="shared" si="27"/>
        <v>2.3</v>
      </c>
      <c r="J634" s="268">
        <v>2027</v>
      </c>
      <c r="K634" s="268">
        <v>150</v>
      </c>
      <c r="L634" s="268">
        <v>10</v>
      </c>
      <c r="M634" s="457">
        <f t="shared" si="28"/>
        <v>1500</v>
      </c>
      <c r="N634" s="461">
        <v>9.58</v>
      </c>
      <c r="O634" s="459">
        <f t="shared" si="29"/>
        <v>14370</v>
      </c>
      <c r="P634" s="409"/>
      <c r="Q634" s="409"/>
    </row>
    <row r="635" spans="1:17" x14ac:dyDescent="0.25">
      <c r="A635" s="435" t="s">
        <v>1314</v>
      </c>
      <c r="B635" s="436" t="s">
        <v>1220</v>
      </c>
      <c r="C635" s="436" t="s">
        <v>1128</v>
      </c>
      <c r="D635" s="436" t="s">
        <v>1475</v>
      </c>
      <c r="E635" s="436" t="s">
        <v>1808</v>
      </c>
      <c r="F635" s="456" t="s">
        <v>1497</v>
      </c>
      <c r="G635" s="268" t="s">
        <v>1494</v>
      </c>
      <c r="H635" s="268" t="s">
        <v>1567</v>
      </c>
      <c r="I635" s="435" t="str">
        <f t="shared" si="27"/>
        <v>2.3</v>
      </c>
      <c r="J635" s="268">
        <v>2027</v>
      </c>
      <c r="K635" s="268">
        <v>9</v>
      </c>
      <c r="L635" s="268">
        <v>10</v>
      </c>
      <c r="M635" s="457">
        <f t="shared" si="28"/>
        <v>90</v>
      </c>
      <c r="N635" s="461">
        <v>373.5</v>
      </c>
      <c r="O635" s="459">
        <f t="shared" si="29"/>
        <v>33615</v>
      </c>
      <c r="P635" s="409"/>
      <c r="Q635" s="409"/>
    </row>
    <row r="636" spans="1:17" x14ac:dyDescent="0.25">
      <c r="A636" s="435" t="s">
        <v>1314</v>
      </c>
      <c r="B636" s="436" t="s">
        <v>1220</v>
      </c>
      <c r="C636" s="436" t="s">
        <v>1128</v>
      </c>
      <c r="D636" s="436" t="s">
        <v>1475</v>
      </c>
      <c r="E636" s="436" t="s">
        <v>1808</v>
      </c>
      <c r="F636" s="456" t="s">
        <v>1818</v>
      </c>
      <c r="G636" s="268" t="s">
        <v>1494</v>
      </c>
      <c r="H636" s="268" t="s">
        <v>1498</v>
      </c>
      <c r="I636" s="435" t="str">
        <f t="shared" si="27"/>
        <v>2.3</v>
      </c>
      <c r="J636" s="268">
        <v>2027</v>
      </c>
      <c r="K636" s="268">
        <v>15</v>
      </c>
      <c r="L636" s="268">
        <v>10</v>
      </c>
      <c r="M636" s="457">
        <f t="shared" si="28"/>
        <v>150</v>
      </c>
      <c r="N636" s="461">
        <v>69.17</v>
      </c>
      <c r="O636" s="459">
        <f t="shared" si="29"/>
        <v>10375.5</v>
      </c>
      <c r="P636" s="409"/>
      <c r="Q636" s="409"/>
    </row>
    <row r="637" spans="1:17" ht="30" x14ac:dyDescent="0.25">
      <c r="A637" s="435" t="s">
        <v>1314</v>
      </c>
      <c r="B637" s="436" t="s">
        <v>1220</v>
      </c>
      <c r="C637" s="436" t="s">
        <v>1128</v>
      </c>
      <c r="D637" s="436" t="s">
        <v>1475</v>
      </c>
      <c r="E637" s="436" t="s">
        <v>1808</v>
      </c>
      <c r="F637" s="456" t="s">
        <v>1819</v>
      </c>
      <c r="G637" s="268" t="s">
        <v>1494</v>
      </c>
      <c r="H637" s="268" t="s">
        <v>1498</v>
      </c>
      <c r="I637" s="435" t="str">
        <f t="shared" si="27"/>
        <v>2.3</v>
      </c>
      <c r="J637" s="268">
        <v>2027</v>
      </c>
      <c r="K637" s="268">
        <v>90</v>
      </c>
      <c r="L637" s="268">
        <v>10</v>
      </c>
      <c r="M637" s="457">
        <f t="shared" si="28"/>
        <v>900</v>
      </c>
      <c r="N637" s="461">
        <v>74.489999999999995</v>
      </c>
      <c r="O637" s="459">
        <f t="shared" si="29"/>
        <v>67041</v>
      </c>
      <c r="P637" s="409"/>
      <c r="Q637" s="409"/>
    </row>
    <row r="638" spans="1:17" x14ac:dyDescent="0.25">
      <c r="A638" s="435" t="s">
        <v>1314</v>
      </c>
      <c r="B638" s="436" t="s">
        <v>1220</v>
      </c>
      <c r="C638" s="436" t="s">
        <v>1128</v>
      </c>
      <c r="D638" s="436" t="s">
        <v>1475</v>
      </c>
      <c r="E638" s="436" t="s">
        <v>1808</v>
      </c>
      <c r="F638" s="456" t="s">
        <v>1820</v>
      </c>
      <c r="G638" s="268" t="s">
        <v>1494</v>
      </c>
      <c r="H638" s="268" t="s">
        <v>1567</v>
      </c>
      <c r="I638" s="435" t="str">
        <f t="shared" si="27"/>
        <v>2.3</v>
      </c>
      <c r="J638" s="268">
        <v>2027</v>
      </c>
      <c r="K638" s="268">
        <v>6</v>
      </c>
      <c r="L638" s="268">
        <v>10</v>
      </c>
      <c r="M638" s="457">
        <f t="shared" si="28"/>
        <v>60</v>
      </c>
      <c r="N638" s="461">
        <v>90.45</v>
      </c>
      <c r="O638" s="459">
        <f t="shared" si="29"/>
        <v>5427</v>
      </c>
      <c r="P638" s="409"/>
      <c r="Q638" s="409"/>
    </row>
    <row r="639" spans="1:17" ht="30" x14ac:dyDescent="0.25">
      <c r="A639" s="435" t="s">
        <v>1314</v>
      </c>
      <c r="B639" s="436" t="s">
        <v>1220</v>
      </c>
      <c r="C639" s="436" t="s">
        <v>1128</v>
      </c>
      <c r="D639" s="436" t="s">
        <v>1475</v>
      </c>
      <c r="E639" s="436" t="s">
        <v>1808</v>
      </c>
      <c r="F639" s="456" t="s">
        <v>1821</v>
      </c>
      <c r="G639" s="268" t="s">
        <v>1494</v>
      </c>
      <c r="H639" s="268" t="s">
        <v>1567</v>
      </c>
      <c r="I639" s="435" t="str">
        <f t="shared" si="27"/>
        <v>2.3</v>
      </c>
      <c r="J639" s="268">
        <v>2027</v>
      </c>
      <c r="K639" s="268">
        <v>3</v>
      </c>
      <c r="L639" s="268">
        <v>10</v>
      </c>
      <c r="M639" s="457">
        <f t="shared" si="28"/>
        <v>30</v>
      </c>
      <c r="N639" s="461">
        <v>797.01</v>
      </c>
      <c r="O639" s="459">
        <f t="shared" si="29"/>
        <v>23910.3</v>
      </c>
      <c r="P639" s="409"/>
      <c r="Q639" s="409"/>
    </row>
    <row r="640" spans="1:17" x14ac:dyDescent="0.25">
      <c r="A640" s="435" t="s">
        <v>1314</v>
      </c>
      <c r="B640" s="436" t="s">
        <v>1220</v>
      </c>
      <c r="C640" s="436" t="s">
        <v>1128</v>
      </c>
      <c r="D640" s="436" t="s">
        <v>1475</v>
      </c>
      <c r="E640" s="436" t="s">
        <v>1808</v>
      </c>
      <c r="F640" s="456" t="s">
        <v>1822</v>
      </c>
      <c r="G640" s="268" t="s">
        <v>1494</v>
      </c>
      <c r="H640" s="268" t="s">
        <v>1498</v>
      </c>
      <c r="I640" s="435" t="str">
        <f t="shared" si="27"/>
        <v>2.3</v>
      </c>
      <c r="J640" s="268">
        <v>2027</v>
      </c>
      <c r="K640" s="268">
        <v>45</v>
      </c>
      <c r="L640" s="268">
        <v>10</v>
      </c>
      <c r="M640" s="457">
        <f t="shared" si="28"/>
        <v>450</v>
      </c>
      <c r="N640" s="461">
        <v>26.6</v>
      </c>
      <c r="O640" s="459">
        <f t="shared" si="29"/>
        <v>11970</v>
      </c>
      <c r="P640" s="409"/>
      <c r="Q640" s="409"/>
    </row>
    <row r="641" spans="1:17" x14ac:dyDescent="0.25">
      <c r="A641" s="435" t="s">
        <v>1314</v>
      </c>
      <c r="B641" s="436" t="s">
        <v>1220</v>
      </c>
      <c r="C641" s="436" t="s">
        <v>1128</v>
      </c>
      <c r="D641" s="436" t="s">
        <v>1475</v>
      </c>
      <c r="E641" s="436" t="s">
        <v>1808</v>
      </c>
      <c r="F641" s="456" t="s">
        <v>1823</v>
      </c>
      <c r="G641" s="268" t="s">
        <v>1494</v>
      </c>
      <c r="H641" s="268" t="s">
        <v>1498</v>
      </c>
      <c r="I641" s="435" t="str">
        <f t="shared" si="27"/>
        <v>2.3</v>
      </c>
      <c r="J641" s="268">
        <v>2027</v>
      </c>
      <c r="K641" s="268">
        <v>18</v>
      </c>
      <c r="L641" s="268">
        <v>10</v>
      </c>
      <c r="M641" s="457">
        <f t="shared" si="28"/>
        <v>180</v>
      </c>
      <c r="N641" s="461">
        <v>79.81</v>
      </c>
      <c r="O641" s="459">
        <f t="shared" si="29"/>
        <v>14365.800000000001</v>
      </c>
      <c r="P641" s="409"/>
      <c r="Q641" s="409"/>
    </row>
    <row r="642" spans="1:17" x14ac:dyDescent="0.25">
      <c r="A642" s="435" t="s">
        <v>1314</v>
      </c>
      <c r="B642" s="436" t="s">
        <v>1220</v>
      </c>
      <c r="C642" s="436" t="s">
        <v>1128</v>
      </c>
      <c r="D642" s="436" t="s">
        <v>1475</v>
      </c>
      <c r="E642" s="436" t="s">
        <v>1808</v>
      </c>
      <c r="F642" s="456" t="s">
        <v>1824</v>
      </c>
      <c r="G642" s="268" t="s">
        <v>1494</v>
      </c>
      <c r="H642" s="268" t="s">
        <v>1498</v>
      </c>
      <c r="I642" s="435" t="str">
        <f t="shared" si="27"/>
        <v>2.3</v>
      </c>
      <c r="J642" s="268">
        <v>2027</v>
      </c>
      <c r="K642" s="268">
        <v>9</v>
      </c>
      <c r="L642" s="268">
        <v>10</v>
      </c>
      <c r="M642" s="457">
        <f t="shared" si="28"/>
        <v>90</v>
      </c>
      <c r="N642" s="461">
        <v>69.17</v>
      </c>
      <c r="O642" s="459">
        <f t="shared" si="29"/>
        <v>6225.3</v>
      </c>
      <c r="P642" s="409"/>
      <c r="Q642" s="409"/>
    </row>
    <row r="643" spans="1:17" ht="30" x14ac:dyDescent="0.25">
      <c r="A643" s="435" t="s">
        <v>1314</v>
      </c>
      <c r="B643" s="436" t="s">
        <v>1220</v>
      </c>
      <c r="C643" s="436" t="s">
        <v>1128</v>
      </c>
      <c r="D643" s="436" t="s">
        <v>1475</v>
      </c>
      <c r="E643" s="436" t="s">
        <v>1808</v>
      </c>
      <c r="F643" s="456" t="s">
        <v>1825</v>
      </c>
      <c r="G643" s="268" t="s">
        <v>1494</v>
      </c>
      <c r="H643" s="268" t="s">
        <v>1498</v>
      </c>
      <c r="I643" s="435" t="str">
        <f t="shared" si="27"/>
        <v>2.3</v>
      </c>
      <c r="J643" s="268">
        <v>2027</v>
      </c>
      <c r="K643" s="268">
        <v>9</v>
      </c>
      <c r="L643" s="268">
        <v>10</v>
      </c>
      <c r="M643" s="457">
        <f t="shared" si="28"/>
        <v>90</v>
      </c>
      <c r="N643" s="461">
        <v>270.27999999999997</v>
      </c>
      <c r="O643" s="459">
        <f t="shared" si="29"/>
        <v>24325.199999999997</v>
      </c>
      <c r="P643" s="409"/>
      <c r="Q643" s="409"/>
    </row>
    <row r="644" spans="1:17" x14ac:dyDescent="0.25">
      <c r="A644" s="435" t="s">
        <v>1314</v>
      </c>
      <c r="B644" s="436" t="s">
        <v>1220</v>
      </c>
      <c r="C644" s="436" t="s">
        <v>1128</v>
      </c>
      <c r="D644" s="436" t="s">
        <v>1475</v>
      </c>
      <c r="E644" s="436" t="s">
        <v>1808</v>
      </c>
      <c r="F644" s="456" t="s">
        <v>1826</v>
      </c>
      <c r="G644" s="268" t="s">
        <v>1494</v>
      </c>
      <c r="H644" s="268" t="s">
        <v>1498</v>
      </c>
      <c r="I644" s="435" t="str">
        <f t="shared" si="27"/>
        <v>2.3</v>
      </c>
      <c r="J644" s="268">
        <v>2027</v>
      </c>
      <c r="K644" s="268">
        <v>9</v>
      </c>
      <c r="L644" s="268">
        <v>10</v>
      </c>
      <c r="M644" s="457">
        <f t="shared" si="28"/>
        <v>90</v>
      </c>
      <c r="N644" s="461">
        <v>76.650000000000006</v>
      </c>
      <c r="O644" s="459">
        <f t="shared" si="29"/>
        <v>6898.5000000000009</v>
      </c>
      <c r="P644" s="409"/>
      <c r="Q644" s="409"/>
    </row>
    <row r="645" spans="1:17" x14ac:dyDescent="0.25">
      <c r="A645" s="441" t="s">
        <v>1314</v>
      </c>
      <c r="B645" s="442" t="s">
        <v>1220</v>
      </c>
      <c r="C645" s="442" t="s">
        <v>1474</v>
      </c>
      <c r="D645" s="442" t="s">
        <v>1475</v>
      </c>
      <c r="E645" s="442" t="s">
        <v>1476</v>
      </c>
      <c r="F645" s="462" t="s">
        <v>1477</v>
      </c>
      <c r="G645" s="273" t="s">
        <v>1478</v>
      </c>
      <c r="H645" s="273" t="s">
        <v>1479</v>
      </c>
      <c r="I645" s="441" t="str">
        <f t="shared" si="27"/>
        <v>2.1</v>
      </c>
      <c r="J645" s="441">
        <v>2028</v>
      </c>
      <c r="K645" s="273">
        <v>2</v>
      </c>
      <c r="L645" s="273">
        <v>12</v>
      </c>
      <c r="M645" s="463">
        <f t="shared" si="28"/>
        <v>24</v>
      </c>
      <c r="N645" s="464">
        <v>39630.81</v>
      </c>
      <c r="O645" s="465">
        <f t="shared" si="29"/>
        <v>951139.44</v>
      </c>
      <c r="P645" s="410"/>
      <c r="Q645" s="410"/>
    </row>
    <row r="646" spans="1:17" x14ac:dyDescent="0.25">
      <c r="A646" s="441" t="s">
        <v>1314</v>
      </c>
      <c r="B646" s="442" t="s">
        <v>1220</v>
      </c>
      <c r="C646" s="442" t="s">
        <v>1474</v>
      </c>
      <c r="D646" s="442" t="s">
        <v>1475</v>
      </c>
      <c r="E646" s="442" t="s">
        <v>1476</v>
      </c>
      <c r="F646" s="462" t="s">
        <v>1480</v>
      </c>
      <c r="G646" s="273" t="s">
        <v>1478</v>
      </c>
      <c r="H646" s="273" t="s">
        <v>1479</v>
      </c>
      <c r="I646" s="441" t="str">
        <f t="shared" si="27"/>
        <v>2.1</v>
      </c>
      <c r="J646" s="441">
        <v>2028</v>
      </c>
      <c r="K646" s="273">
        <v>1</v>
      </c>
      <c r="L646" s="273">
        <v>12</v>
      </c>
      <c r="M646" s="463">
        <f t="shared" si="28"/>
        <v>12</v>
      </c>
      <c r="N646" s="466">
        <v>164184.78</v>
      </c>
      <c r="O646" s="465">
        <f t="shared" si="29"/>
        <v>1970217.3599999999</v>
      </c>
      <c r="P646" s="410"/>
      <c r="Q646" s="410"/>
    </row>
    <row r="647" spans="1:17" x14ac:dyDescent="0.25">
      <c r="A647" s="441" t="s">
        <v>1314</v>
      </c>
      <c r="B647" s="442" t="s">
        <v>1220</v>
      </c>
      <c r="C647" s="442" t="s">
        <v>1474</v>
      </c>
      <c r="D647" s="442" t="s">
        <v>1475</v>
      </c>
      <c r="E647" s="442" t="s">
        <v>1476</v>
      </c>
      <c r="F647" s="462" t="s">
        <v>1481</v>
      </c>
      <c r="G647" s="273" t="s">
        <v>1478</v>
      </c>
      <c r="H647" s="273" t="s">
        <v>1479</v>
      </c>
      <c r="I647" s="441" t="str">
        <f t="shared" si="27"/>
        <v>2.1</v>
      </c>
      <c r="J647" s="441">
        <v>2028</v>
      </c>
      <c r="K647" s="273">
        <v>3</v>
      </c>
      <c r="L647" s="273">
        <v>12</v>
      </c>
      <c r="M647" s="463">
        <f t="shared" si="28"/>
        <v>36</v>
      </c>
      <c r="N647" s="466">
        <v>84923.16</v>
      </c>
      <c r="O647" s="465">
        <f t="shared" si="29"/>
        <v>3057233.7600000002</v>
      </c>
      <c r="P647" s="410"/>
      <c r="Q647" s="410"/>
    </row>
    <row r="648" spans="1:17" x14ac:dyDescent="0.25">
      <c r="A648" s="441" t="s">
        <v>1314</v>
      </c>
      <c r="B648" s="442" t="s">
        <v>1220</v>
      </c>
      <c r="C648" s="442" t="s">
        <v>1474</v>
      </c>
      <c r="D648" s="442" t="s">
        <v>1475</v>
      </c>
      <c r="E648" s="442" t="s">
        <v>1476</v>
      </c>
      <c r="F648" s="462" t="s">
        <v>1481</v>
      </c>
      <c r="G648" s="273" t="s">
        <v>1478</v>
      </c>
      <c r="H648" s="273" t="s">
        <v>1479</v>
      </c>
      <c r="I648" s="441" t="str">
        <f t="shared" si="27"/>
        <v>2.1</v>
      </c>
      <c r="J648" s="441">
        <v>2028</v>
      </c>
      <c r="K648" s="273">
        <v>1</v>
      </c>
      <c r="L648" s="273">
        <v>12</v>
      </c>
      <c r="M648" s="463">
        <f t="shared" si="28"/>
        <v>12</v>
      </c>
      <c r="N648" s="466">
        <v>101907.79</v>
      </c>
      <c r="O648" s="465">
        <f t="shared" si="29"/>
        <v>1222893.48</v>
      </c>
      <c r="P648" s="410"/>
      <c r="Q648" s="410"/>
    </row>
    <row r="649" spans="1:17" x14ac:dyDescent="0.25">
      <c r="A649" s="441" t="s">
        <v>1314</v>
      </c>
      <c r="B649" s="442" t="s">
        <v>1220</v>
      </c>
      <c r="C649" s="442" t="s">
        <v>1474</v>
      </c>
      <c r="D649" s="442" t="s">
        <v>1475</v>
      </c>
      <c r="E649" s="442" t="s">
        <v>1476</v>
      </c>
      <c r="F649" s="462" t="s">
        <v>1482</v>
      </c>
      <c r="G649" s="273" t="s">
        <v>1478</v>
      </c>
      <c r="H649" s="273" t="s">
        <v>1479</v>
      </c>
      <c r="I649" s="441" t="str">
        <f t="shared" si="27"/>
        <v>2.1</v>
      </c>
      <c r="J649" s="441">
        <v>2028</v>
      </c>
      <c r="K649" s="273">
        <v>36</v>
      </c>
      <c r="L649" s="273">
        <v>12</v>
      </c>
      <c r="M649" s="463">
        <f t="shared" si="28"/>
        <v>432</v>
      </c>
      <c r="N649" s="466">
        <v>49255.43</v>
      </c>
      <c r="O649" s="465">
        <f t="shared" si="29"/>
        <v>21278345.760000002</v>
      </c>
      <c r="P649" s="410"/>
      <c r="Q649" s="410"/>
    </row>
    <row r="650" spans="1:17" x14ac:dyDescent="0.25">
      <c r="A650" s="441" t="s">
        <v>1314</v>
      </c>
      <c r="B650" s="442" t="s">
        <v>1220</v>
      </c>
      <c r="C650" s="442" t="s">
        <v>1474</v>
      </c>
      <c r="D650" s="442" t="s">
        <v>1475</v>
      </c>
      <c r="E650" s="442" t="s">
        <v>1476</v>
      </c>
      <c r="F650" s="462" t="s">
        <v>1483</v>
      </c>
      <c r="G650" s="273" t="s">
        <v>1478</v>
      </c>
      <c r="H650" s="273" t="s">
        <v>1479</v>
      </c>
      <c r="I650" s="441" t="str">
        <f t="shared" si="27"/>
        <v>2.1</v>
      </c>
      <c r="J650" s="441">
        <v>2028</v>
      </c>
      <c r="K650" s="273">
        <v>36</v>
      </c>
      <c r="L650" s="273">
        <v>12</v>
      </c>
      <c r="M650" s="463">
        <v>504</v>
      </c>
      <c r="N650" s="466">
        <v>49255.43</v>
      </c>
      <c r="O650" s="465">
        <v>24824736.719999999</v>
      </c>
      <c r="P650" s="455" t="s">
        <v>1484</v>
      </c>
      <c r="Q650" s="410"/>
    </row>
    <row r="651" spans="1:17" x14ac:dyDescent="0.25">
      <c r="A651" s="441" t="s">
        <v>1314</v>
      </c>
      <c r="B651" s="442" t="s">
        <v>1220</v>
      </c>
      <c r="C651" s="442" t="s">
        <v>1474</v>
      </c>
      <c r="D651" s="442" t="s">
        <v>1475</v>
      </c>
      <c r="E651" s="442" t="s">
        <v>1476</v>
      </c>
      <c r="F651" s="462" t="s">
        <v>1485</v>
      </c>
      <c r="G651" s="273" t="s">
        <v>1478</v>
      </c>
      <c r="H651" s="273" t="s">
        <v>1486</v>
      </c>
      <c r="I651" s="441" t="str">
        <f t="shared" ref="I651:I712" si="30">IF($H651="","Sin CCP",LEFT($H651,3))</f>
        <v>2.1</v>
      </c>
      <c r="J651" s="441">
        <v>2028</v>
      </c>
      <c r="K651" s="273">
        <v>1</v>
      </c>
      <c r="L651" s="273">
        <v>1</v>
      </c>
      <c r="M651" s="463">
        <f>K651*L651</f>
        <v>1</v>
      </c>
      <c r="N651" s="466">
        <f>+SUMPRODUCT(N645:N650,K645:K650)</f>
        <v>4146514.63</v>
      </c>
      <c r="O651" s="465">
        <f>+M651*N651</f>
        <v>4146514.63</v>
      </c>
      <c r="P651" s="455" t="e">
        <f>+VLOOKUP(F651,'Conf.'!$AE:$AM,9,0)</f>
        <v>#N/A</v>
      </c>
      <c r="Q651" s="410"/>
    </row>
    <row r="652" spans="1:17" x14ac:dyDescent="0.25">
      <c r="A652" s="441" t="s">
        <v>1314</v>
      </c>
      <c r="B652" s="442" t="s">
        <v>1220</v>
      </c>
      <c r="C652" s="442" t="s">
        <v>1474</v>
      </c>
      <c r="D652" s="442" t="s">
        <v>1475</v>
      </c>
      <c r="E652" s="442" t="s">
        <v>1476</v>
      </c>
      <c r="F652" s="462" t="s">
        <v>1487</v>
      </c>
      <c r="G652" s="273" t="s">
        <v>1478</v>
      </c>
      <c r="H652" s="273" t="s">
        <v>1488</v>
      </c>
      <c r="I652" s="441" t="str">
        <f t="shared" si="30"/>
        <v>2.1</v>
      </c>
      <c r="J652" s="441">
        <v>2028</v>
      </c>
      <c r="K652" s="273">
        <v>1</v>
      </c>
      <c r="L652" s="273">
        <v>12</v>
      </c>
      <c r="M652" s="463">
        <f>K652*L652</f>
        <v>12</v>
      </c>
      <c r="N652" s="466">
        <f>+SUMPRODUCT(N645:N650,K645:K650)*0.0709</f>
        <v>293987.88726699998</v>
      </c>
      <c r="O652" s="465">
        <f>+M652*N652</f>
        <v>3527854.6472039996</v>
      </c>
      <c r="P652" s="455" t="e">
        <f>+VLOOKUP(F652,'Conf.'!$AE:$AM,9,0)</f>
        <v>#N/A</v>
      </c>
      <c r="Q652" s="410"/>
    </row>
    <row r="653" spans="1:17" x14ac:dyDescent="0.25">
      <c r="A653" s="441" t="s">
        <v>1314</v>
      </c>
      <c r="B653" s="442" t="s">
        <v>1220</v>
      </c>
      <c r="C653" s="442" t="s">
        <v>1474</v>
      </c>
      <c r="D653" s="442" t="s">
        <v>1475</v>
      </c>
      <c r="E653" s="442" t="s">
        <v>1476</v>
      </c>
      <c r="F653" s="462" t="s">
        <v>1489</v>
      </c>
      <c r="G653" s="273" t="s">
        <v>1478</v>
      </c>
      <c r="H653" s="273" t="s">
        <v>1490</v>
      </c>
      <c r="I653" s="441" t="str">
        <f t="shared" si="30"/>
        <v>2.1</v>
      </c>
      <c r="J653" s="441">
        <v>2028</v>
      </c>
      <c r="K653" s="273">
        <v>1</v>
      </c>
      <c r="L653" s="273">
        <v>12</v>
      </c>
      <c r="M653" s="463">
        <f>K653*L653</f>
        <v>12</v>
      </c>
      <c r="N653" s="466">
        <f>+SUMPRODUCT(N645:N650,K645:K650)*0.071</f>
        <v>294402.53872999997</v>
      </c>
      <c r="O653" s="465">
        <f>+M653*N653</f>
        <v>3532830.4647599999</v>
      </c>
      <c r="P653" s="455" t="e">
        <f>+VLOOKUP(F653,'Conf.'!$AE:$AM,9,0)</f>
        <v>#N/A</v>
      </c>
      <c r="Q653" s="410"/>
    </row>
    <row r="654" spans="1:17" x14ac:dyDescent="0.25">
      <c r="A654" s="441" t="s">
        <v>1314</v>
      </c>
      <c r="B654" s="442" t="s">
        <v>1220</v>
      </c>
      <c r="C654" s="442" t="s">
        <v>1474</v>
      </c>
      <c r="D654" s="442" t="s">
        <v>1475</v>
      </c>
      <c r="E654" s="442" t="s">
        <v>1476</v>
      </c>
      <c r="F654" s="462" t="s">
        <v>1491</v>
      </c>
      <c r="G654" s="273" t="s">
        <v>1478</v>
      </c>
      <c r="H654" s="273" t="s">
        <v>1492</v>
      </c>
      <c r="I654" s="441" t="str">
        <f t="shared" si="30"/>
        <v>2.1</v>
      </c>
      <c r="J654" s="441">
        <v>2028</v>
      </c>
      <c r="K654" s="273">
        <v>1</v>
      </c>
      <c r="L654" s="273">
        <v>12</v>
      </c>
      <c r="M654" s="463">
        <f>K654*L654</f>
        <v>12</v>
      </c>
      <c r="N654" s="466">
        <f>+SUMPRODUCT(N645:N650,K645:K650)*0.012</f>
        <v>49758.175560000003</v>
      </c>
      <c r="O654" s="465">
        <f>+M654*N654</f>
        <v>597098.10672000004</v>
      </c>
      <c r="P654" s="410" t="e">
        <f>+VLOOKUP(F654,'Conf.'!$AE:$AM,9,0)</f>
        <v>#N/A</v>
      </c>
      <c r="Q654" s="410"/>
    </row>
    <row r="655" spans="1:17" x14ac:dyDescent="0.25">
      <c r="A655" s="441" t="s">
        <v>1314</v>
      </c>
      <c r="B655" s="442" t="s">
        <v>1220</v>
      </c>
      <c r="C655" s="442" t="s">
        <v>1474</v>
      </c>
      <c r="D655" s="442" t="s">
        <v>1475</v>
      </c>
      <c r="E655" s="442" t="s">
        <v>1476</v>
      </c>
      <c r="F655" s="462" t="s">
        <v>1497</v>
      </c>
      <c r="G655" s="273" t="s">
        <v>1494</v>
      </c>
      <c r="H655" s="273" t="s">
        <v>1498</v>
      </c>
      <c r="I655" s="441" t="str">
        <f t="shared" si="30"/>
        <v>2.3</v>
      </c>
      <c r="J655" s="441">
        <v>2028</v>
      </c>
      <c r="K655" s="273">
        <v>5</v>
      </c>
      <c r="L655" s="273">
        <v>4</v>
      </c>
      <c r="M655" s="463">
        <f t="shared" ref="M655:M718" si="31">K655*L655</f>
        <v>20</v>
      </c>
      <c r="N655" s="466">
        <v>397.44</v>
      </c>
      <c r="O655" s="465">
        <f t="shared" ref="O655:O718" si="32">+M655*N655</f>
        <v>7948.8</v>
      </c>
      <c r="P655" s="410"/>
      <c r="Q655" s="410"/>
    </row>
    <row r="656" spans="1:17" x14ac:dyDescent="0.25">
      <c r="A656" s="441" t="s">
        <v>1314</v>
      </c>
      <c r="B656" s="442" t="s">
        <v>1220</v>
      </c>
      <c r="C656" s="442" t="s">
        <v>1474</v>
      </c>
      <c r="D656" s="442" t="s">
        <v>1475</v>
      </c>
      <c r="E656" s="442" t="s">
        <v>1476</v>
      </c>
      <c r="F656" s="462" t="s">
        <v>1499</v>
      </c>
      <c r="G656" s="273" t="s">
        <v>1494</v>
      </c>
      <c r="H656" s="273" t="s">
        <v>1498</v>
      </c>
      <c r="I656" s="441" t="str">
        <f t="shared" si="30"/>
        <v>2.3</v>
      </c>
      <c r="J656" s="441">
        <v>2028</v>
      </c>
      <c r="K656" s="273">
        <v>3</v>
      </c>
      <c r="L656" s="273">
        <v>4</v>
      </c>
      <c r="M656" s="463">
        <f t="shared" si="31"/>
        <v>12</v>
      </c>
      <c r="N656" s="466">
        <v>170.75</v>
      </c>
      <c r="O656" s="465">
        <f t="shared" si="32"/>
        <v>2049</v>
      </c>
      <c r="P656" s="410"/>
      <c r="Q656" s="410"/>
    </row>
    <row r="657" spans="1:17" ht="45" x14ac:dyDescent="0.25">
      <c r="A657" s="441" t="s">
        <v>1314</v>
      </c>
      <c r="B657" s="442" t="s">
        <v>1220</v>
      </c>
      <c r="C657" s="442" t="s">
        <v>1474</v>
      </c>
      <c r="D657" s="442" t="s">
        <v>1475</v>
      </c>
      <c r="E657" s="442" t="s">
        <v>1476</v>
      </c>
      <c r="F657" s="462" t="s">
        <v>1500</v>
      </c>
      <c r="G657" s="273" t="s">
        <v>1494</v>
      </c>
      <c r="H657" s="273" t="s">
        <v>1498</v>
      </c>
      <c r="I657" s="441" t="str">
        <f t="shared" si="30"/>
        <v>2.3</v>
      </c>
      <c r="J657" s="441">
        <v>2028</v>
      </c>
      <c r="K657" s="275">
        <v>1000</v>
      </c>
      <c r="L657" s="273">
        <v>1</v>
      </c>
      <c r="M657" s="463">
        <f t="shared" si="31"/>
        <v>1000</v>
      </c>
      <c r="N657" s="466">
        <v>47.1</v>
      </c>
      <c r="O657" s="465">
        <f t="shared" si="32"/>
        <v>47100</v>
      </c>
      <c r="P657" s="410"/>
      <c r="Q657" s="410"/>
    </row>
    <row r="658" spans="1:17" x14ac:dyDescent="0.25">
      <c r="A658" s="441" t="s">
        <v>1314</v>
      </c>
      <c r="B658" s="442" t="s">
        <v>1220</v>
      </c>
      <c r="C658" s="442" t="s">
        <v>1474</v>
      </c>
      <c r="D658" s="442" t="s">
        <v>1475</v>
      </c>
      <c r="E658" s="442" t="s">
        <v>1476</v>
      </c>
      <c r="F658" s="462" t="s">
        <v>1501</v>
      </c>
      <c r="G658" s="273" t="s">
        <v>1494</v>
      </c>
      <c r="H658" s="273" t="s">
        <v>1498</v>
      </c>
      <c r="I658" s="441" t="str">
        <f t="shared" si="30"/>
        <v>2.3</v>
      </c>
      <c r="J658" s="441">
        <v>2028</v>
      </c>
      <c r="K658" s="273">
        <v>5</v>
      </c>
      <c r="L658" s="273">
        <v>4</v>
      </c>
      <c r="M658" s="463">
        <f t="shared" si="31"/>
        <v>20</v>
      </c>
      <c r="N658" s="466">
        <v>79.260000000000005</v>
      </c>
      <c r="O658" s="465">
        <f t="shared" si="32"/>
        <v>1585.2</v>
      </c>
      <c r="P658" s="410"/>
      <c r="Q658" s="410"/>
    </row>
    <row r="659" spans="1:17" x14ac:dyDescent="0.25">
      <c r="A659" s="441" t="s">
        <v>1314</v>
      </c>
      <c r="B659" s="442" t="s">
        <v>1220</v>
      </c>
      <c r="C659" s="442" t="s">
        <v>1474</v>
      </c>
      <c r="D659" s="442" t="s">
        <v>1475</v>
      </c>
      <c r="E659" s="442" t="s">
        <v>1476</v>
      </c>
      <c r="F659" s="462" t="s">
        <v>1502</v>
      </c>
      <c r="G659" s="273" t="s">
        <v>1494</v>
      </c>
      <c r="H659" s="273" t="s">
        <v>1498</v>
      </c>
      <c r="I659" s="441" t="str">
        <f t="shared" si="30"/>
        <v>2.3</v>
      </c>
      <c r="J659" s="441">
        <v>2028</v>
      </c>
      <c r="K659" s="273">
        <v>3</v>
      </c>
      <c r="L659" s="273">
        <v>4</v>
      </c>
      <c r="M659" s="463">
        <f t="shared" si="31"/>
        <v>12</v>
      </c>
      <c r="N659" s="466">
        <v>107.16</v>
      </c>
      <c r="O659" s="465">
        <f t="shared" si="32"/>
        <v>1285.92</v>
      </c>
      <c r="P659" s="410"/>
      <c r="Q659" s="410"/>
    </row>
    <row r="660" spans="1:17" x14ac:dyDescent="0.25">
      <c r="A660" s="441" t="s">
        <v>1314</v>
      </c>
      <c r="B660" s="442" t="s">
        <v>1220</v>
      </c>
      <c r="C660" s="442" t="s">
        <v>1474</v>
      </c>
      <c r="D660" s="442" t="s">
        <v>1475</v>
      </c>
      <c r="E660" s="442" t="s">
        <v>1476</v>
      </c>
      <c r="F660" s="462" t="s">
        <v>1503</v>
      </c>
      <c r="G660" s="273" t="s">
        <v>1494</v>
      </c>
      <c r="H660" s="273" t="s">
        <v>1498</v>
      </c>
      <c r="I660" s="441" t="str">
        <f t="shared" si="30"/>
        <v>2.3</v>
      </c>
      <c r="J660" s="441">
        <v>2028</v>
      </c>
      <c r="K660" s="273">
        <v>5</v>
      </c>
      <c r="L660" s="273">
        <v>2</v>
      </c>
      <c r="M660" s="463">
        <f t="shared" si="31"/>
        <v>10</v>
      </c>
      <c r="N660" s="466">
        <v>253.18</v>
      </c>
      <c r="O660" s="465">
        <f t="shared" si="32"/>
        <v>2531.8000000000002</v>
      </c>
      <c r="P660" s="410"/>
      <c r="Q660" s="410"/>
    </row>
    <row r="661" spans="1:17" ht="30" x14ac:dyDescent="0.25">
      <c r="A661" s="441" t="s">
        <v>1314</v>
      </c>
      <c r="B661" s="442" t="s">
        <v>1220</v>
      </c>
      <c r="C661" s="442" t="s">
        <v>1474</v>
      </c>
      <c r="D661" s="442" t="s">
        <v>1475</v>
      </c>
      <c r="E661" s="442" t="s">
        <v>1476</v>
      </c>
      <c r="F661" s="462" t="s">
        <v>1504</v>
      </c>
      <c r="G661" s="273" t="s">
        <v>1494</v>
      </c>
      <c r="H661" s="273" t="s">
        <v>1498</v>
      </c>
      <c r="I661" s="441" t="str">
        <f t="shared" si="30"/>
        <v>2.3</v>
      </c>
      <c r="J661" s="441">
        <v>2028</v>
      </c>
      <c r="K661" s="273">
        <v>10</v>
      </c>
      <c r="L661" s="273">
        <v>4</v>
      </c>
      <c r="M661" s="463">
        <f t="shared" si="31"/>
        <v>40</v>
      </c>
      <c r="N661" s="466">
        <v>62.41</v>
      </c>
      <c r="O661" s="465">
        <f t="shared" si="32"/>
        <v>2496.3999999999996</v>
      </c>
      <c r="P661" s="410"/>
      <c r="Q661" s="410"/>
    </row>
    <row r="662" spans="1:17" x14ac:dyDescent="0.25">
      <c r="A662" s="441" t="s">
        <v>1314</v>
      </c>
      <c r="B662" s="442" t="s">
        <v>1220</v>
      </c>
      <c r="C662" s="442" t="s">
        <v>1474</v>
      </c>
      <c r="D662" s="442" t="s">
        <v>1475</v>
      </c>
      <c r="E662" s="442" t="s">
        <v>1476</v>
      </c>
      <c r="F662" s="462" t="s">
        <v>1505</v>
      </c>
      <c r="G662" s="273" t="s">
        <v>1494</v>
      </c>
      <c r="H662" s="273" t="s">
        <v>1498</v>
      </c>
      <c r="I662" s="441" t="str">
        <f t="shared" si="30"/>
        <v>2.3</v>
      </c>
      <c r="J662" s="441">
        <v>2028</v>
      </c>
      <c r="K662" s="273">
        <v>10</v>
      </c>
      <c r="L662" s="273">
        <v>2</v>
      </c>
      <c r="M662" s="463">
        <f t="shared" si="31"/>
        <v>20</v>
      </c>
      <c r="N662" s="466">
        <v>42.86</v>
      </c>
      <c r="O662" s="465">
        <f t="shared" si="32"/>
        <v>857.2</v>
      </c>
      <c r="P662" s="410"/>
      <c r="Q662" s="410"/>
    </row>
    <row r="663" spans="1:17" ht="45" x14ac:dyDescent="0.25">
      <c r="A663" s="441" t="s">
        <v>1314</v>
      </c>
      <c r="B663" s="442" t="s">
        <v>1220</v>
      </c>
      <c r="C663" s="442" t="s">
        <v>1474</v>
      </c>
      <c r="D663" s="442" t="s">
        <v>1475</v>
      </c>
      <c r="E663" s="442" t="s">
        <v>1476</v>
      </c>
      <c r="F663" s="462" t="s">
        <v>1506</v>
      </c>
      <c r="G663" s="273" t="s">
        <v>1494</v>
      </c>
      <c r="H663" s="273" t="s">
        <v>1507</v>
      </c>
      <c r="I663" s="441" t="str">
        <f t="shared" si="30"/>
        <v>2.3</v>
      </c>
      <c r="J663" s="441">
        <v>2028</v>
      </c>
      <c r="K663" s="273">
        <v>30</v>
      </c>
      <c r="L663" s="273">
        <v>12</v>
      </c>
      <c r="M663" s="463">
        <f t="shared" si="31"/>
        <v>360</v>
      </c>
      <c r="N663" s="466">
        <v>396.31</v>
      </c>
      <c r="O663" s="465">
        <f t="shared" si="32"/>
        <v>142671.6</v>
      </c>
      <c r="P663" s="410"/>
      <c r="Q663" s="410"/>
    </row>
    <row r="664" spans="1:17" x14ac:dyDescent="0.25">
      <c r="A664" s="441" t="s">
        <v>1314</v>
      </c>
      <c r="B664" s="442" t="s">
        <v>1220</v>
      </c>
      <c r="C664" s="442" t="s">
        <v>1474</v>
      </c>
      <c r="D664" s="442" t="s">
        <v>1475</v>
      </c>
      <c r="E664" s="442" t="s">
        <v>1476</v>
      </c>
      <c r="F664" s="462" t="s">
        <v>1508</v>
      </c>
      <c r="G664" s="273" t="s">
        <v>1494</v>
      </c>
      <c r="H664" s="273" t="s">
        <v>1509</v>
      </c>
      <c r="I664" s="441" t="str">
        <f t="shared" si="30"/>
        <v>2.3</v>
      </c>
      <c r="J664" s="441">
        <v>2028</v>
      </c>
      <c r="K664" s="273">
        <v>100</v>
      </c>
      <c r="L664" s="273">
        <v>4</v>
      </c>
      <c r="M664" s="463">
        <f t="shared" si="31"/>
        <v>400</v>
      </c>
      <c r="N664" s="466">
        <v>311.38</v>
      </c>
      <c r="O664" s="465">
        <f t="shared" si="32"/>
        <v>124552</v>
      </c>
      <c r="P664" s="410"/>
      <c r="Q664" s="410"/>
    </row>
    <row r="665" spans="1:17" ht="45" x14ac:dyDescent="0.25">
      <c r="A665" s="441" t="s">
        <v>1314</v>
      </c>
      <c r="B665" s="442" t="s">
        <v>1220</v>
      </c>
      <c r="C665" s="442" t="s">
        <v>1474</v>
      </c>
      <c r="D665" s="442" t="s">
        <v>1475</v>
      </c>
      <c r="E665" s="442" t="s">
        <v>1476</v>
      </c>
      <c r="F665" s="462" t="s">
        <v>1510</v>
      </c>
      <c r="G665" s="273" t="s">
        <v>1494</v>
      </c>
      <c r="H665" s="273" t="s">
        <v>1511</v>
      </c>
      <c r="I665" s="441" t="str">
        <f t="shared" si="30"/>
        <v>2.2</v>
      </c>
      <c r="J665" s="441">
        <v>2028</v>
      </c>
      <c r="K665" s="273">
        <v>10</v>
      </c>
      <c r="L665" s="273">
        <v>4</v>
      </c>
      <c r="M665" s="463">
        <f t="shared" si="31"/>
        <v>40</v>
      </c>
      <c r="N665" s="466">
        <v>2604.31</v>
      </c>
      <c r="O665" s="465">
        <f t="shared" si="32"/>
        <v>104172.4</v>
      </c>
      <c r="P665" s="410"/>
      <c r="Q665" s="410"/>
    </row>
    <row r="666" spans="1:17" x14ac:dyDescent="0.25">
      <c r="A666" s="441" t="s">
        <v>1314</v>
      </c>
      <c r="B666" s="442" t="s">
        <v>1220</v>
      </c>
      <c r="C666" s="442" t="s">
        <v>1474</v>
      </c>
      <c r="D666" s="442" t="s">
        <v>1475</v>
      </c>
      <c r="E666" s="442" t="s">
        <v>1476</v>
      </c>
      <c r="F666" s="462" t="s">
        <v>1497</v>
      </c>
      <c r="G666" s="273" t="s">
        <v>1494</v>
      </c>
      <c r="H666" s="273" t="s">
        <v>1498</v>
      </c>
      <c r="I666" s="441" t="str">
        <f t="shared" si="30"/>
        <v>2.3</v>
      </c>
      <c r="J666" s="441">
        <v>2028</v>
      </c>
      <c r="K666" s="273">
        <v>5</v>
      </c>
      <c r="L666" s="273">
        <v>4</v>
      </c>
      <c r="M666" s="463">
        <f t="shared" si="31"/>
        <v>20</v>
      </c>
      <c r="N666" s="466">
        <v>397.44</v>
      </c>
      <c r="O666" s="465">
        <f t="shared" si="32"/>
        <v>7948.8</v>
      </c>
      <c r="P666" s="410"/>
      <c r="Q666" s="410"/>
    </row>
    <row r="667" spans="1:17" ht="30" x14ac:dyDescent="0.25">
      <c r="A667" s="441" t="s">
        <v>1314</v>
      </c>
      <c r="B667" s="442" t="s">
        <v>1220</v>
      </c>
      <c r="C667" s="442" t="s">
        <v>1474</v>
      </c>
      <c r="D667" s="442" t="s">
        <v>1475</v>
      </c>
      <c r="E667" s="442" t="s">
        <v>1476</v>
      </c>
      <c r="F667" s="462" t="s">
        <v>1513</v>
      </c>
      <c r="G667" s="273" t="s">
        <v>1494</v>
      </c>
      <c r="H667" s="273" t="s">
        <v>1509</v>
      </c>
      <c r="I667" s="441" t="str">
        <f t="shared" si="30"/>
        <v>2.3</v>
      </c>
      <c r="J667" s="441">
        <v>2028</v>
      </c>
      <c r="K667" s="273">
        <v>20</v>
      </c>
      <c r="L667" s="273">
        <v>20</v>
      </c>
      <c r="M667" s="463">
        <f t="shared" si="31"/>
        <v>400</v>
      </c>
      <c r="N667" s="466">
        <v>311.38</v>
      </c>
      <c r="O667" s="465">
        <f t="shared" si="32"/>
        <v>124552</v>
      </c>
      <c r="P667" s="410"/>
      <c r="Q667" s="410"/>
    </row>
    <row r="668" spans="1:17" ht="45" x14ac:dyDescent="0.25">
      <c r="A668" s="441" t="s">
        <v>1314</v>
      </c>
      <c r="B668" s="442" t="s">
        <v>1220</v>
      </c>
      <c r="C668" s="442" t="s">
        <v>1474</v>
      </c>
      <c r="D668" s="442" t="s">
        <v>1475</v>
      </c>
      <c r="E668" s="442" t="s">
        <v>1476</v>
      </c>
      <c r="F668" s="462" t="s">
        <v>1514</v>
      </c>
      <c r="G668" s="273" t="s">
        <v>1494</v>
      </c>
      <c r="H668" s="273" t="s">
        <v>1511</v>
      </c>
      <c r="I668" s="441" t="str">
        <f t="shared" si="30"/>
        <v>2.2</v>
      </c>
      <c r="J668" s="441">
        <v>2028</v>
      </c>
      <c r="K668" s="273">
        <v>5</v>
      </c>
      <c r="L668" s="273">
        <v>20</v>
      </c>
      <c r="M668" s="463">
        <f t="shared" si="31"/>
        <v>100</v>
      </c>
      <c r="N668" s="466">
        <v>2604.31</v>
      </c>
      <c r="O668" s="465">
        <f t="shared" si="32"/>
        <v>260431</v>
      </c>
      <c r="P668" s="410"/>
      <c r="Q668" s="410"/>
    </row>
    <row r="669" spans="1:17" ht="30" x14ac:dyDescent="0.25">
      <c r="A669" s="441" t="s">
        <v>1314</v>
      </c>
      <c r="B669" s="442" t="s">
        <v>1220</v>
      </c>
      <c r="C669" s="442" t="s">
        <v>1474</v>
      </c>
      <c r="D669" s="442" t="s">
        <v>1475</v>
      </c>
      <c r="E669" s="442" t="s">
        <v>1476</v>
      </c>
      <c r="F669" s="462" t="s">
        <v>1515</v>
      </c>
      <c r="G669" s="273" t="s">
        <v>1494</v>
      </c>
      <c r="H669" s="273" t="s">
        <v>1507</v>
      </c>
      <c r="I669" s="441" t="str">
        <f t="shared" si="30"/>
        <v>2.3</v>
      </c>
      <c r="J669" s="441">
        <v>2028</v>
      </c>
      <c r="K669" s="273">
        <v>60</v>
      </c>
      <c r="L669" s="273">
        <v>20</v>
      </c>
      <c r="M669" s="463">
        <f t="shared" si="31"/>
        <v>1200</v>
      </c>
      <c r="N669" s="466">
        <v>396.31</v>
      </c>
      <c r="O669" s="465">
        <f t="shared" si="32"/>
        <v>475572</v>
      </c>
      <c r="P669" s="410"/>
      <c r="Q669" s="410"/>
    </row>
    <row r="670" spans="1:17" ht="150" x14ac:dyDescent="0.25">
      <c r="A670" s="441" t="s">
        <v>1314</v>
      </c>
      <c r="B670" s="442" t="s">
        <v>1220</v>
      </c>
      <c r="C670" s="442" t="s">
        <v>1474</v>
      </c>
      <c r="D670" s="442" t="s">
        <v>1475</v>
      </c>
      <c r="E670" s="442" t="s">
        <v>1476</v>
      </c>
      <c r="F670" s="462" t="s">
        <v>1516</v>
      </c>
      <c r="G670" s="273" t="s">
        <v>1494</v>
      </c>
      <c r="H670" s="273" t="s">
        <v>1517</v>
      </c>
      <c r="I670" s="441" t="str">
        <f t="shared" si="30"/>
        <v>2.2</v>
      </c>
      <c r="J670" s="441">
        <v>2028</v>
      </c>
      <c r="K670" s="273">
        <v>1</v>
      </c>
      <c r="L670" s="273">
        <v>1</v>
      </c>
      <c r="M670" s="463">
        <f t="shared" si="31"/>
        <v>1</v>
      </c>
      <c r="N670" s="466">
        <v>79261616.700000003</v>
      </c>
      <c r="O670" s="465">
        <f t="shared" si="32"/>
        <v>79261616.700000003</v>
      </c>
      <c r="P670" s="410"/>
      <c r="Q670" s="410" t="s">
        <v>1518</v>
      </c>
    </row>
    <row r="671" spans="1:17" ht="60" x14ac:dyDescent="0.25">
      <c r="A671" s="441" t="s">
        <v>1314</v>
      </c>
      <c r="B671" s="442" t="s">
        <v>1220</v>
      </c>
      <c r="C671" s="442" t="s">
        <v>1474</v>
      </c>
      <c r="D671" s="442" t="s">
        <v>1475</v>
      </c>
      <c r="E671" s="257" t="s">
        <v>1519</v>
      </c>
      <c r="F671" s="341" t="s">
        <v>1834</v>
      </c>
      <c r="G671" s="273" t="s">
        <v>1494</v>
      </c>
      <c r="H671" s="273" t="s">
        <v>1517</v>
      </c>
      <c r="I671" s="441" t="str">
        <f t="shared" si="30"/>
        <v>2.2</v>
      </c>
      <c r="J671" s="441">
        <v>2028</v>
      </c>
      <c r="K671" s="273">
        <v>1</v>
      </c>
      <c r="L671" s="273">
        <v>1</v>
      </c>
      <c r="M671" s="463">
        <f t="shared" si="31"/>
        <v>1</v>
      </c>
      <c r="N671" s="466">
        <v>1358770.57</v>
      </c>
      <c r="O671" s="465">
        <f t="shared" si="32"/>
        <v>1358770.57</v>
      </c>
      <c r="P671" s="410"/>
      <c r="Q671" s="410"/>
    </row>
    <row r="672" spans="1:17" ht="30" x14ac:dyDescent="0.25">
      <c r="A672" s="441" t="s">
        <v>1314</v>
      </c>
      <c r="B672" s="442" t="s">
        <v>1220</v>
      </c>
      <c r="C672" s="442" t="s">
        <v>1474</v>
      </c>
      <c r="D672" s="442" t="s">
        <v>1475</v>
      </c>
      <c r="E672" s="257" t="s">
        <v>1519</v>
      </c>
      <c r="F672" s="341" t="s">
        <v>1521</v>
      </c>
      <c r="G672" s="273" t="s">
        <v>1494</v>
      </c>
      <c r="H672" s="273" t="s">
        <v>1507</v>
      </c>
      <c r="I672" s="441" t="str">
        <f t="shared" si="30"/>
        <v>2.3</v>
      </c>
      <c r="J672" s="441">
        <v>2028</v>
      </c>
      <c r="K672" s="273">
        <v>35</v>
      </c>
      <c r="L672" s="273">
        <v>5</v>
      </c>
      <c r="M672" s="463">
        <f t="shared" si="31"/>
        <v>175</v>
      </c>
      <c r="N672" s="466">
        <v>396.31</v>
      </c>
      <c r="O672" s="465">
        <f t="shared" si="32"/>
        <v>69354.25</v>
      </c>
      <c r="P672" s="410"/>
      <c r="Q672" s="410"/>
    </row>
    <row r="673" spans="1:17" ht="30" x14ac:dyDescent="0.25">
      <c r="A673" s="441" t="s">
        <v>1314</v>
      </c>
      <c r="B673" s="442" t="s">
        <v>1220</v>
      </c>
      <c r="C673" s="442" t="s">
        <v>1474</v>
      </c>
      <c r="D673" s="442" t="s">
        <v>1475</v>
      </c>
      <c r="E673" s="257" t="s">
        <v>1519</v>
      </c>
      <c r="F673" s="341" t="s">
        <v>1522</v>
      </c>
      <c r="G673" s="273" t="s">
        <v>1494</v>
      </c>
      <c r="H673" s="273" t="s">
        <v>1507</v>
      </c>
      <c r="I673" s="441" t="str">
        <f t="shared" si="30"/>
        <v>2.3</v>
      </c>
      <c r="J673" s="441">
        <v>2028</v>
      </c>
      <c r="K673" s="273">
        <v>50</v>
      </c>
      <c r="L673" s="273">
        <v>5</v>
      </c>
      <c r="M673" s="463">
        <f t="shared" si="31"/>
        <v>250</v>
      </c>
      <c r="N673" s="466">
        <v>396.31</v>
      </c>
      <c r="O673" s="465">
        <f t="shared" si="32"/>
        <v>99077.5</v>
      </c>
      <c r="P673" s="410"/>
      <c r="Q673" s="410"/>
    </row>
    <row r="674" spans="1:17" ht="45" x14ac:dyDescent="0.25">
      <c r="A674" s="441" t="s">
        <v>1314</v>
      </c>
      <c r="B674" s="442" t="s">
        <v>1220</v>
      </c>
      <c r="C674" s="442" t="s">
        <v>1474</v>
      </c>
      <c r="D674" s="442" t="s">
        <v>1475</v>
      </c>
      <c r="E674" s="257" t="s">
        <v>1523</v>
      </c>
      <c r="F674" s="341" t="s">
        <v>1524</v>
      </c>
      <c r="G674" s="273" t="s">
        <v>1494</v>
      </c>
      <c r="H674" s="273" t="s">
        <v>1517</v>
      </c>
      <c r="I674" s="441" t="str">
        <f t="shared" si="30"/>
        <v>2.2</v>
      </c>
      <c r="J674" s="441">
        <v>2028</v>
      </c>
      <c r="K674" s="273">
        <v>1</v>
      </c>
      <c r="L674" s="273">
        <v>1</v>
      </c>
      <c r="M674" s="463">
        <f t="shared" si="31"/>
        <v>1</v>
      </c>
      <c r="N674" s="466">
        <v>56615.44</v>
      </c>
      <c r="O674" s="465">
        <f t="shared" si="32"/>
        <v>56615.44</v>
      </c>
      <c r="P674" s="410"/>
      <c r="Q674" s="410"/>
    </row>
    <row r="675" spans="1:17" ht="30" x14ac:dyDescent="0.25">
      <c r="A675" s="441" t="s">
        <v>1314</v>
      </c>
      <c r="B675" s="442" t="s">
        <v>1220</v>
      </c>
      <c r="C675" s="442" t="s">
        <v>1474</v>
      </c>
      <c r="D675" s="442" t="s">
        <v>1475</v>
      </c>
      <c r="E675" s="257" t="s">
        <v>1523</v>
      </c>
      <c r="F675" s="341" t="s">
        <v>1525</v>
      </c>
      <c r="G675" s="273" t="s">
        <v>1494</v>
      </c>
      <c r="H675" s="273" t="s">
        <v>1517</v>
      </c>
      <c r="I675" s="441" t="str">
        <f t="shared" si="30"/>
        <v>2.2</v>
      </c>
      <c r="J675" s="441">
        <v>2028</v>
      </c>
      <c r="K675" s="273">
        <v>6</v>
      </c>
      <c r="L675" s="273">
        <v>1</v>
      </c>
      <c r="M675" s="463">
        <f t="shared" si="31"/>
        <v>6</v>
      </c>
      <c r="N675" s="466">
        <v>22646.18</v>
      </c>
      <c r="O675" s="465">
        <f t="shared" si="32"/>
        <v>135877.08000000002</v>
      </c>
      <c r="P675" s="410"/>
      <c r="Q675" s="410"/>
    </row>
    <row r="676" spans="1:17" ht="30" x14ac:dyDescent="0.25">
      <c r="A676" s="441" t="s">
        <v>1314</v>
      </c>
      <c r="B676" s="442" t="s">
        <v>1220</v>
      </c>
      <c r="C676" s="442" t="s">
        <v>1474</v>
      </c>
      <c r="D676" s="442" t="s">
        <v>1475</v>
      </c>
      <c r="E676" s="257" t="s">
        <v>1523</v>
      </c>
      <c r="F676" s="341" t="s">
        <v>1526</v>
      </c>
      <c r="G676" s="273" t="s">
        <v>1494</v>
      </c>
      <c r="H676" s="273" t="s">
        <v>1507</v>
      </c>
      <c r="I676" s="441" t="str">
        <f t="shared" si="30"/>
        <v>2.3</v>
      </c>
      <c r="J676" s="441">
        <v>2028</v>
      </c>
      <c r="K676" s="273">
        <v>200</v>
      </c>
      <c r="L676" s="273">
        <v>1</v>
      </c>
      <c r="M676" s="463">
        <f t="shared" si="31"/>
        <v>200</v>
      </c>
      <c r="N676" s="466">
        <v>679.39</v>
      </c>
      <c r="O676" s="465">
        <f t="shared" si="32"/>
        <v>135878</v>
      </c>
      <c r="P676" s="410"/>
      <c r="Q676" s="410"/>
    </row>
    <row r="677" spans="1:17" x14ac:dyDescent="0.25">
      <c r="A677" s="441" t="s">
        <v>1314</v>
      </c>
      <c r="B677" s="442" t="s">
        <v>1220</v>
      </c>
      <c r="C677" s="442" t="s">
        <v>1474</v>
      </c>
      <c r="D677" s="442" t="s">
        <v>1475</v>
      </c>
      <c r="E677" s="257" t="s">
        <v>1523</v>
      </c>
      <c r="F677" s="341" t="s">
        <v>1527</v>
      </c>
      <c r="G677" s="273" t="s">
        <v>1494</v>
      </c>
      <c r="H677" s="273" t="s">
        <v>1507</v>
      </c>
      <c r="I677" s="441" t="str">
        <f t="shared" si="30"/>
        <v>2.3</v>
      </c>
      <c r="J677" s="441">
        <v>2028</v>
      </c>
      <c r="K677" s="273">
        <v>100</v>
      </c>
      <c r="L677" s="273">
        <v>1</v>
      </c>
      <c r="M677" s="463">
        <f t="shared" si="31"/>
        <v>100</v>
      </c>
      <c r="N677" s="466">
        <v>918.53</v>
      </c>
      <c r="O677" s="465">
        <f t="shared" si="32"/>
        <v>91853</v>
      </c>
      <c r="P677" s="410"/>
      <c r="Q677" s="410"/>
    </row>
    <row r="678" spans="1:17" ht="45" x14ac:dyDescent="0.25">
      <c r="A678" s="441" t="s">
        <v>1314</v>
      </c>
      <c r="B678" s="442" t="s">
        <v>1220</v>
      </c>
      <c r="C678" s="442" t="s">
        <v>1474</v>
      </c>
      <c r="D678" s="442" t="s">
        <v>1475</v>
      </c>
      <c r="E678" s="257" t="s">
        <v>1523</v>
      </c>
      <c r="F678" s="341" t="s">
        <v>1528</v>
      </c>
      <c r="G678" s="273" t="s">
        <v>1494</v>
      </c>
      <c r="H678" s="273" t="s">
        <v>1529</v>
      </c>
      <c r="I678" s="441" t="str">
        <f t="shared" si="30"/>
        <v>2.2</v>
      </c>
      <c r="J678" s="441">
        <v>2028</v>
      </c>
      <c r="K678" s="273">
        <v>100</v>
      </c>
      <c r="L678" s="273">
        <v>1</v>
      </c>
      <c r="M678" s="463">
        <f t="shared" si="31"/>
        <v>100</v>
      </c>
      <c r="N678" s="466">
        <v>566.15</v>
      </c>
      <c r="O678" s="465">
        <f t="shared" si="32"/>
        <v>56615</v>
      </c>
      <c r="P678" s="410"/>
      <c r="Q678" s="410"/>
    </row>
    <row r="679" spans="1:17" ht="45" x14ac:dyDescent="0.25">
      <c r="A679" s="441" t="s">
        <v>1314</v>
      </c>
      <c r="B679" s="442" t="s">
        <v>1220</v>
      </c>
      <c r="C679" s="442" t="s">
        <v>1474</v>
      </c>
      <c r="D679" s="442" t="s">
        <v>1475</v>
      </c>
      <c r="E679" s="257" t="s">
        <v>1523</v>
      </c>
      <c r="F679" s="341" t="s">
        <v>1530</v>
      </c>
      <c r="G679" s="273" t="s">
        <v>1494</v>
      </c>
      <c r="H679" s="273" t="s">
        <v>1531</v>
      </c>
      <c r="I679" s="441" t="str">
        <f t="shared" si="30"/>
        <v>2.2</v>
      </c>
      <c r="J679" s="441">
        <v>2028</v>
      </c>
      <c r="K679" s="273">
        <v>40</v>
      </c>
      <c r="L679" s="273">
        <v>12</v>
      </c>
      <c r="M679" s="463">
        <f t="shared" si="31"/>
        <v>480</v>
      </c>
      <c r="N679" s="466">
        <v>396.31</v>
      </c>
      <c r="O679" s="465">
        <f t="shared" si="32"/>
        <v>190228.8</v>
      </c>
      <c r="P679" s="410"/>
      <c r="Q679" s="410"/>
    </row>
    <row r="680" spans="1:17" ht="30" x14ac:dyDescent="0.25">
      <c r="A680" s="441" t="s">
        <v>1314</v>
      </c>
      <c r="B680" s="442" t="s">
        <v>1220</v>
      </c>
      <c r="C680" s="442" t="s">
        <v>1474</v>
      </c>
      <c r="D680" s="442" t="s">
        <v>1475</v>
      </c>
      <c r="E680" s="257" t="s">
        <v>1523</v>
      </c>
      <c r="F680" s="341" t="s">
        <v>1532</v>
      </c>
      <c r="G680" s="273" t="s">
        <v>1494</v>
      </c>
      <c r="H680" s="273" t="s">
        <v>1498</v>
      </c>
      <c r="I680" s="441" t="str">
        <f t="shared" si="30"/>
        <v>2.3</v>
      </c>
      <c r="J680" s="441">
        <v>2028</v>
      </c>
      <c r="K680" s="273">
        <v>30</v>
      </c>
      <c r="L680" s="273">
        <v>12</v>
      </c>
      <c r="M680" s="463">
        <f t="shared" si="31"/>
        <v>360</v>
      </c>
      <c r="N680" s="466">
        <v>42.86</v>
      </c>
      <c r="O680" s="465">
        <f t="shared" si="32"/>
        <v>15429.6</v>
      </c>
      <c r="P680" s="410"/>
      <c r="Q680" s="410"/>
    </row>
    <row r="681" spans="1:17" ht="45" x14ac:dyDescent="0.25">
      <c r="A681" s="441" t="s">
        <v>1314</v>
      </c>
      <c r="B681" s="442" t="s">
        <v>1220</v>
      </c>
      <c r="C681" s="442" t="s">
        <v>1474</v>
      </c>
      <c r="D681" s="442" t="s">
        <v>1475</v>
      </c>
      <c r="E681" s="257" t="s">
        <v>1523</v>
      </c>
      <c r="F681" s="341" t="s">
        <v>1533</v>
      </c>
      <c r="G681" s="273" t="s">
        <v>1494</v>
      </c>
      <c r="H681" s="273" t="s">
        <v>1534</v>
      </c>
      <c r="I681" s="441" t="str">
        <f t="shared" si="30"/>
        <v>2.3</v>
      </c>
      <c r="J681" s="441">
        <v>2028</v>
      </c>
      <c r="K681" s="273">
        <v>3</v>
      </c>
      <c r="L681" s="273">
        <v>12</v>
      </c>
      <c r="M681" s="463">
        <f t="shared" si="31"/>
        <v>36</v>
      </c>
      <c r="N681" s="466">
        <v>170.75</v>
      </c>
      <c r="O681" s="465">
        <f t="shared" si="32"/>
        <v>6147</v>
      </c>
      <c r="P681" s="410"/>
      <c r="Q681" s="410"/>
    </row>
    <row r="682" spans="1:17" ht="45" x14ac:dyDescent="0.25">
      <c r="A682" s="441" t="s">
        <v>1314</v>
      </c>
      <c r="B682" s="442" t="s">
        <v>1220</v>
      </c>
      <c r="C682" s="442" t="s">
        <v>1474</v>
      </c>
      <c r="D682" s="442" t="s">
        <v>1475</v>
      </c>
      <c r="E682" s="257" t="s">
        <v>1523</v>
      </c>
      <c r="F682" s="341" t="s">
        <v>1535</v>
      </c>
      <c r="G682" s="273" t="s">
        <v>1494</v>
      </c>
      <c r="H682" s="273" t="s">
        <v>1498</v>
      </c>
      <c r="I682" s="441" t="str">
        <f t="shared" si="30"/>
        <v>2.3</v>
      </c>
      <c r="J682" s="441">
        <v>2028</v>
      </c>
      <c r="K682" s="273">
        <v>2</v>
      </c>
      <c r="L682" s="273">
        <v>12</v>
      </c>
      <c r="M682" s="463">
        <f t="shared" si="31"/>
        <v>24</v>
      </c>
      <c r="N682" s="466">
        <v>397.44</v>
      </c>
      <c r="O682" s="465">
        <f t="shared" si="32"/>
        <v>9538.56</v>
      </c>
      <c r="P682" s="410"/>
      <c r="Q682" s="410"/>
    </row>
    <row r="683" spans="1:17" ht="30" x14ac:dyDescent="0.25">
      <c r="A683" s="441" t="s">
        <v>1314</v>
      </c>
      <c r="B683" s="442" t="s">
        <v>1220</v>
      </c>
      <c r="C683" s="442" t="s">
        <v>1474</v>
      </c>
      <c r="D683" s="442" t="s">
        <v>1475</v>
      </c>
      <c r="E683" s="257" t="s">
        <v>1523</v>
      </c>
      <c r="F683" s="341" t="s">
        <v>1536</v>
      </c>
      <c r="G683" s="273" t="s">
        <v>1494</v>
      </c>
      <c r="H683" s="273" t="s">
        <v>1534</v>
      </c>
      <c r="I683" s="441" t="str">
        <f t="shared" si="30"/>
        <v>2.3</v>
      </c>
      <c r="J683" s="441">
        <v>2028</v>
      </c>
      <c r="K683" s="273">
        <v>5</v>
      </c>
      <c r="L683" s="273">
        <v>12</v>
      </c>
      <c r="M683" s="463">
        <f t="shared" si="31"/>
        <v>60</v>
      </c>
      <c r="N683" s="466">
        <v>79.260000000000005</v>
      </c>
      <c r="O683" s="465">
        <f t="shared" si="32"/>
        <v>4755.6000000000004</v>
      </c>
      <c r="P683" s="410"/>
      <c r="Q683" s="410"/>
    </row>
    <row r="684" spans="1:17" ht="30" x14ac:dyDescent="0.25">
      <c r="A684" s="441" t="s">
        <v>1314</v>
      </c>
      <c r="B684" s="442" t="s">
        <v>1220</v>
      </c>
      <c r="C684" s="442" t="s">
        <v>1474</v>
      </c>
      <c r="D684" s="442" t="s">
        <v>1475</v>
      </c>
      <c r="E684" s="257" t="s">
        <v>1523</v>
      </c>
      <c r="F684" s="341" t="s">
        <v>1537</v>
      </c>
      <c r="G684" s="273" t="s">
        <v>1494</v>
      </c>
      <c r="H684" s="273" t="s">
        <v>1534</v>
      </c>
      <c r="I684" s="441" t="str">
        <f t="shared" si="30"/>
        <v>2.3</v>
      </c>
      <c r="J684" s="441">
        <v>2028</v>
      </c>
      <c r="K684" s="273">
        <v>1</v>
      </c>
      <c r="L684" s="273">
        <v>12</v>
      </c>
      <c r="M684" s="463">
        <f t="shared" si="31"/>
        <v>12</v>
      </c>
      <c r="N684" s="466">
        <v>107.16</v>
      </c>
      <c r="O684" s="465">
        <f t="shared" si="32"/>
        <v>1285.92</v>
      </c>
      <c r="P684" s="410"/>
      <c r="Q684" s="410"/>
    </row>
    <row r="685" spans="1:17" ht="60" x14ac:dyDescent="0.25">
      <c r="A685" s="441" t="s">
        <v>1314</v>
      </c>
      <c r="B685" s="442" t="s">
        <v>1220</v>
      </c>
      <c r="C685" s="442" t="s">
        <v>1474</v>
      </c>
      <c r="D685" s="442" t="s">
        <v>1475</v>
      </c>
      <c r="E685" s="257" t="s">
        <v>1523</v>
      </c>
      <c r="F685" s="341" t="s">
        <v>1538</v>
      </c>
      <c r="G685" s="302" t="s">
        <v>1494</v>
      </c>
      <c r="H685" s="273" t="s">
        <v>1498</v>
      </c>
      <c r="I685" s="441" t="str">
        <f t="shared" si="30"/>
        <v>2.3</v>
      </c>
      <c r="J685" s="441">
        <v>2028</v>
      </c>
      <c r="K685" s="273">
        <v>1</v>
      </c>
      <c r="L685" s="273">
        <v>12</v>
      </c>
      <c r="M685" s="463">
        <f t="shared" si="31"/>
        <v>12</v>
      </c>
      <c r="N685" s="466">
        <v>651.08000000000004</v>
      </c>
      <c r="O685" s="465">
        <f t="shared" si="32"/>
        <v>7812.9600000000009</v>
      </c>
      <c r="P685" s="410"/>
      <c r="Q685" s="410"/>
    </row>
    <row r="686" spans="1:17" ht="30" x14ac:dyDescent="0.25">
      <c r="A686" s="441" t="s">
        <v>1314</v>
      </c>
      <c r="B686" s="442" t="s">
        <v>1220</v>
      </c>
      <c r="C686" s="442" t="s">
        <v>1474</v>
      </c>
      <c r="D686" s="442" t="s">
        <v>1475</v>
      </c>
      <c r="E686" s="257" t="s">
        <v>1523</v>
      </c>
      <c r="F686" s="341" t="s">
        <v>1539</v>
      </c>
      <c r="G686" s="273" t="s">
        <v>1494</v>
      </c>
      <c r="H686" s="273" t="s">
        <v>1509</v>
      </c>
      <c r="I686" s="441" t="str">
        <f t="shared" si="30"/>
        <v>2.3</v>
      </c>
      <c r="J686" s="441">
        <v>2028</v>
      </c>
      <c r="K686" s="273">
        <v>30</v>
      </c>
      <c r="L686" s="273">
        <v>12</v>
      </c>
      <c r="M686" s="463">
        <f t="shared" si="31"/>
        <v>360</v>
      </c>
      <c r="N686" s="466">
        <v>328.37</v>
      </c>
      <c r="O686" s="465">
        <f t="shared" si="32"/>
        <v>118213.2</v>
      </c>
      <c r="P686" s="410"/>
      <c r="Q686" s="410"/>
    </row>
    <row r="687" spans="1:17" ht="45" x14ac:dyDescent="0.25">
      <c r="A687" s="441" t="s">
        <v>1314</v>
      </c>
      <c r="B687" s="442" t="s">
        <v>1220</v>
      </c>
      <c r="C687" s="442" t="s">
        <v>1474</v>
      </c>
      <c r="D687" s="442" t="s">
        <v>1475</v>
      </c>
      <c r="E687" s="257" t="s">
        <v>1523</v>
      </c>
      <c r="F687" s="341" t="s">
        <v>1540</v>
      </c>
      <c r="G687" s="273" t="s">
        <v>1494</v>
      </c>
      <c r="H687" s="273" t="s">
        <v>1509</v>
      </c>
      <c r="I687" s="441" t="str">
        <f t="shared" si="30"/>
        <v>2.3</v>
      </c>
      <c r="J687" s="441">
        <v>2028</v>
      </c>
      <c r="K687" s="273">
        <v>20</v>
      </c>
      <c r="L687" s="273">
        <v>20</v>
      </c>
      <c r="M687" s="463">
        <f t="shared" si="31"/>
        <v>400</v>
      </c>
      <c r="N687" s="466">
        <v>328.37</v>
      </c>
      <c r="O687" s="465">
        <f t="shared" si="32"/>
        <v>131348</v>
      </c>
      <c r="P687" s="410"/>
      <c r="Q687" s="410"/>
    </row>
    <row r="688" spans="1:17" ht="30" x14ac:dyDescent="0.25">
      <c r="A688" s="441" t="s">
        <v>1314</v>
      </c>
      <c r="B688" s="442" t="s">
        <v>1220</v>
      </c>
      <c r="C688" s="442" t="s">
        <v>1474</v>
      </c>
      <c r="D688" s="442" t="s">
        <v>1475</v>
      </c>
      <c r="E688" s="257" t="s">
        <v>1523</v>
      </c>
      <c r="F688" s="341" t="s">
        <v>1541</v>
      </c>
      <c r="G688" s="273" t="s">
        <v>1494</v>
      </c>
      <c r="H688" s="273" t="s">
        <v>1498</v>
      </c>
      <c r="I688" s="441" t="str">
        <f t="shared" si="30"/>
        <v>2.3</v>
      </c>
      <c r="J688" s="441">
        <v>2028</v>
      </c>
      <c r="K688" s="273">
        <v>1</v>
      </c>
      <c r="L688" s="273">
        <v>4</v>
      </c>
      <c r="M688" s="463">
        <f t="shared" si="31"/>
        <v>4</v>
      </c>
      <c r="N688" s="466">
        <v>397.44</v>
      </c>
      <c r="O688" s="465">
        <f t="shared" si="32"/>
        <v>1589.76</v>
      </c>
      <c r="P688" s="410"/>
      <c r="Q688" s="410"/>
    </row>
    <row r="689" spans="1:17" ht="30" x14ac:dyDescent="0.25">
      <c r="A689" s="441" t="s">
        <v>1314</v>
      </c>
      <c r="B689" s="442" t="s">
        <v>1220</v>
      </c>
      <c r="C689" s="442" t="s">
        <v>1474</v>
      </c>
      <c r="D689" s="442" t="s">
        <v>1475</v>
      </c>
      <c r="E689" s="257" t="s">
        <v>1523</v>
      </c>
      <c r="F689" s="341" t="s">
        <v>1542</v>
      </c>
      <c r="G689" s="273" t="s">
        <v>1494</v>
      </c>
      <c r="H689" s="273" t="s">
        <v>1531</v>
      </c>
      <c r="I689" s="441" t="str">
        <f t="shared" si="30"/>
        <v>2.2</v>
      </c>
      <c r="J689" s="441">
        <v>2028</v>
      </c>
      <c r="K689" s="273">
        <v>80</v>
      </c>
      <c r="L689" s="273">
        <v>20</v>
      </c>
      <c r="M689" s="463">
        <f t="shared" si="31"/>
        <v>1600</v>
      </c>
      <c r="N689" s="466">
        <v>396.31</v>
      </c>
      <c r="O689" s="465">
        <f t="shared" si="32"/>
        <v>634096</v>
      </c>
      <c r="P689" s="410"/>
      <c r="Q689" s="410"/>
    </row>
    <row r="690" spans="1:17" ht="90" x14ac:dyDescent="0.25">
      <c r="A690" s="441" t="s">
        <v>1314</v>
      </c>
      <c r="B690" s="442" t="s">
        <v>1220</v>
      </c>
      <c r="C690" s="442" t="s">
        <v>1474</v>
      </c>
      <c r="D690" s="442" t="s">
        <v>1475</v>
      </c>
      <c r="E690" s="257" t="s">
        <v>1523</v>
      </c>
      <c r="F690" s="341" t="s">
        <v>1543</v>
      </c>
      <c r="G690" s="273" t="s">
        <v>1494</v>
      </c>
      <c r="H690" s="273" t="s">
        <v>1529</v>
      </c>
      <c r="I690" s="441" t="str">
        <f t="shared" si="30"/>
        <v>2.2</v>
      </c>
      <c r="J690" s="441">
        <v>2028</v>
      </c>
      <c r="K690" s="273">
        <v>100</v>
      </c>
      <c r="L690" s="273">
        <v>3</v>
      </c>
      <c r="M690" s="463">
        <f t="shared" si="31"/>
        <v>300</v>
      </c>
      <c r="N690" s="466">
        <v>679.39</v>
      </c>
      <c r="O690" s="465">
        <f t="shared" si="32"/>
        <v>203817</v>
      </c>
      <c r="P690" s="410"/>
      <c r="Q690" s="410" t="s">
        <v>1544</v>
      </c>
    </row>
    <row r="691" spans="1:17" ht="45" x14ac:dyDescent="0.25">
      <c r="A691" s="441" t="s">
        <v>1314</v>
      </c>
      <c r="B691" s="442" t="s">
        <v>1220</v>
      </c>
      <c r="C691" s="442" t="s">
        <v>1474</v>
      </c>
      <c r="D691" s="442" t="s">
        <v>1475</v>
      </c>
      <c r="E691" s="257" t="s">
        <v>1523</v>
      </c>
      <c r="F691" s="341" t="s">
        <v>1545</v>
      </c>
      <c r="G691" s="273" t="s">
        <v>1494</v>
      </c>
      <c r="H691" s="273" t="s">
        <v>1531</v>
      </c>
      <c r="I691" s="441" t="str">
        <f t="shared" si="30"/>
        <v>2.2</v>
      </c>
      <c r="J691" s="441">
        <v>2028</v>
      </c>
      <c r="K691" s="273">
        <v>40</v>
      </c>
      <c r="L691" s="273">
        <v>20</v>
      </c>
      <c r="M691" s="463">
        <f t="shared" si="31"/>
        <v>800</v>
      </c>
      <c r="N691" s="466">
        <v>396.31</v>
      </c>
      <c r="O691" s="465">
        <f t="shared" si="32"/>
        <v>317048</v>
      </c>
      <c r="P691" s="410"/>
      <c r="Q691" s="410"/>
    </row>
    <row r="692" spans="1:17" ht="30" x14ac:dyDescent="0.25">
      <c r="A692" s="441" t="s">
        <v>1314</v>
      </c>
      <c r="B692" s="442" t="s">
        <v>1220</v>
      </c>
      <c r="C692" s="442" t="s">
        <v>1474</v>
      </c>
      <c r="D692" s="442" t="s">
        <v>1475</v>
      </c>
      <c r="E692" s="257" t="s">
        <v>1523</v>
      </c>
      <c r="F692" s="341" t="s">
        <v>1546</v>
      </c>
      <c r="G692" s="273" t="s">
        <v>1494</v>
      </c>
      <c r="H692" s="273" t="s">
        <v>1498</v>
      </c>
      <c r="I692" s="441" t="str">
        <f t="shared" si="30"/>
        <v>2.3</v>
      </c>
      <c r="J692" s="441">
        <v>2028</v>
      </c>
      <c r="K692" s="273">
        <v>40</v>
      </c>
      <c r="L692" s="273">
        <v>20</v>
      </c>
      <c r="M692" s="463">
        <f t="shared" si="31"/>
        <v>800</v>
      </c>
      <c r="N692" s="466">
        <v>42.86</v>
      </c>
      <c r="O692" s="465">
        <f t="shared" si="32"/>
        <v>34288</v>
      </c>
      <c r="P692" s="410"/>
      <c r="Q692" s="410"/>
    </row>
    <row r="693" spans="1:17" ht="45" x14ac:dyDescent="0.25">
      <c r="A693" s="441" t="s">
        <v>1314</v>
      </c>
      <c r="B693" s="442" t="s">
        <v>1220</v>
      </c>
      <c r="C693" s="442" t="s">
        <v>1474</v>
      </c>
      <c r="D693" s="442" t="s">
        <v>1475</v>
      </c>
      <c r="E693" s="257" t="s">
        <v>1523</v>
      </c>
      <c r="F693" s="341" t="s">
        <v>1547</v>
      </c>
      <c r="G693" s="273" t="s">
        <v>1494</v>
      </c>
      <c r="H693" s="273" t="s">
        <v>1534</v>
      </c>
      <c r="I693" s="441" t="str">
        <f t="shared" si="30"/>
        <v>2.3</v>
      </c>
      <c r="J693" s="441">
        <v>2028</v>
      </c>
      <c r="K693" s="273">
        <v>4</v>
      </c>
      <c r="L693" s="273">
        <v>20</v>
      </c>
      <c r="M693" s="463">
        <f t="shared" si="31"/>
        <v>80</v>
      </c>
      <c r="N693" s="466">
        <v>170.75</v>
      </c>
      <c r="O693" s="465">
        <f t="shared" si="32"/>
        <v>13660</v>
      </c>
      <c r="P693" s="410"/>
      <c r="Q693" s="410"/>
    </row>
    <row r="694" spans="1:17" ht="45" x14ac:dyDescent="0.25">
      <c r="A694" s="441" t="s">
        <v>1314</v>
      </c>
      <c r="B694" s="442" t="s">
        <v>1220</v>
      </c>
      <c r="C694" s="442" t="s">
        <v>1474</v>
      </c>
      <c r="D694" s="442" t="s">
        <v>1475</v>
      </c>
      <c r="E694" s="257" t="s">
        <v>1523</v>
      </c>
      <c r="F694" s="341" t="s">
        <v>1548</v>
      </c>
      <c r="G694" s="273" t="s">
        <v>1494</v>
      </c>
      <c r="H694" s="273" t="s">
        <v>1498</v>
      </c>
      <c r="I694" s="441" t="str">
        <f t="shared" si="30"/>
        <v>2.3</v>
      </c>
      <c r="J694" s="441">
        <v>2028</v>
      </c>
      <c r="K694" s="273">
        <v>2</v>
      </c>
      <c r="L694" s="273">
        <v>20</v>
      </c>
      <c r="M694" s="463">
        <f t="shared" si="31"/>
        <v>40</v>
      </c>
      <c r="N694" s="466">
        <v>397.44</v>
      </c>
      <c r="O694" s="465">
        <f t="shared" si="32"/>
        <v>15897.6</v>
      </c>
      <c r="P694" s="410"/>
      <c r="Q694" s="410"/>
    </row>
    <row r="695" spans="1:17" ht="30" x14ac:dyDescent="0.25">
      <c r="A695" s="441" t="s">
        <v>1314</v>
      </c>
      <c r="B695" s="442" t="s">
        <v>1220</v>
      </c>
      <c r="C695" s="442" t="s">
        <v>1474</v>
      </c>
      <c r="D695" s="442" t="s">
        <v>1475</v>
      </c>
      <c r="E695" s="257" t="s">
        <v>1523</v>
      </c>
      <c r="F695" s="341" t="s">
        <v>1549</v>
      </c>
      <c r="G695" s="273" t="s">
        <v>1494</v>
      </c>
      <c r="H695" s="273" t="s">
        <v>1534</v>
      </c>
      <c r="I695" s="441" t="str">
        <f t="shared" si="30"/>
        <v>2.3</v>
      </c>
      <c r="J695" s="441">
        <v>2028</v>
      </c>
      <c r="K695" s="273">
        <v>5</v>
      </c>
      <c r="L695" s="273">
        <v>20</v>
      </c>
      <c r="M695" s="463">
        <f t="shared" si="31"/>
        <v>100</v>
      </c>
      <c r="N695" s="466">
        <v>79.260000000000005</v>
      </c>
      <c r="O695" s="465">
        <f t="shared" si="32"/>
        <v>7926.0000000000009</v>
      </c>
      <c r="P695" s="410"/>
      <c r="Q695" s="410"/>
    </row>
    <row r="696" spans="1:17" ht="30" x14ac:dyDescent="0.25">
      <c r="A696" s="441" t="s">
        <v>1314</v>
      </c>
      <c r="B696" s="442" t="s">
        <v>1220</v>
      </c>
      <c r="C696" s="442" t="s">
        <v>1474</v>
      </c>
      <c r="D696" s="442" t="s">
        <v>1475</v>
      </c>
      <c r="E696" s="257" t="s">
        <v>1523</v>
      </c>
      <c r="F696" s="341" t="s">
        <v>1550</v>
      </c>
      <c r="G696" s="273" t="s">
        <v>1494</v>
      </c>
      <c r="H696" s="273" t="s">
        <v>1534</v>
      </c>
      <c r="I696" s="441" t="str">
        <f t="shared" si="30"/>
        <v>2.3</v>
      </c>
      <c r="J696" s="441">
        <v>2028</v>
      </c>
      <c r="K696" s="273">
        <v>1</v>
      </c>
      <c r="L696" s="273">
        <v>20</v>
      </c>
      <c r="M696" s="463">
        <f t="shared" si="31"/>
        <v>20</v>
      </c>
      <c r="N696" s="466">
        <v>107.16</v>
      </c>
      <c r="O696" s="465">
        <f t="shared" si="32"/>
        <v>2143.1999999999998</v>
      </c>
      <c r="P696" s="410"/>
      <c r="Q696" s="410"/>
    </row>
    <row r="697" spans="1:17" ht="60" x14ac:dyDescent="0.25">
      <c r="A697" s="441" t="s">
        <v>1314</v>
      </c>
      <c r="B697" s="442" t="s">
        <v>1220</v>
      </c>
      <c r="C697" s="442" t="s">
        <v>1474</v>
      </c>
      <c r="D697" s="442" t="s">
        <v>1475</v>
      </c>
      <c r="E697" s="257" t="s">
        <v>1523</v>
      </c>
      <c r="F697" s="341" t="s">
        <v>1551</v>
      </c>
      <c r="G697" s="302" t="s">
        <v>1494</v>
      </c>
      <c r="H697" s="273" t="s">
        <v>1498</v>
      </c>
      <c r="I697" s="441" t="str">
        <f t="shared" si="30"/>
        <v>2.3</v>
      </c>
      <c r="J697" s="441">
        <v>2028</v>
      </c>
      <c r="K697" s="273">
        <v>1</v>
      </c>
      <c r="L697" s="273">
        <v>20</v>
      </c>
      <c r="M697" s="463">
        <f t="shared" si="31"/>
        <v>20</v>
      </c>
      <c r="N697" s="466">
        <v>651.08000000000004</v>
      </c>
      <c r="O697" s="465">
        <f t="shared" si="32"/>
        <v>13021.6</v>
      </c>
      <c r="P697" s="410"/>
      <c r="Q697" s="410"/>
    </row>
    <row r="698" spans="1:17" ht="30" x14ac:dyDescent="0.25">
      <c r="A698" s="441" t="s">
        <v>1314</v>
      </c>
      <c r="B698" s="442" t="s">
        <v>1220</v>
      </c>
      <c r="C698" s="442" t="s">
        <v>1474</v>
      </c>
      <c r="D698" s="442" t="s">
        <v>1475</v>
      </c>
      <c r="E698" s="257" t="s">
        <v>1523</v>
      </c>
      <c r="F698" s="341" t="s">
        <v>1552</v>
      </c>
      <c r="G698" s="273" t="s">
        <v>1494</v>
      </c>
      <c r="H698" s="273" t="s">
        <v>1509</v>
      </c>
      <c r="I698" s="441" t="str">
        <f t="shared" si="30"/>
        <v>2.3</v>
      </c>
      <c r="J698" s="441">
        <v>2028</v>
      </c>
      <c r="K698" s="273">
        <v>30</v>
      </c>
      <c r="L698" s="273">
        <v>20</v>
      </c>
      <c r="M698" s="463">
        <f t="shared" si="31"/>
        <v>600</v>
      </c>
      <c r="N698" s="466">
        <v>328.37</v>
      </c>
      <c r="O698" s="465">
        <f t="shared" si="32"/>
        <v>197022</v>
      </c>
      <c r="P698" s="410"/>
      <c r="Q698" s="410"/>
    </row>
    <row r="699" spans="1:17" ht="45" x14ac:dyDescent="0.25">
      <c r="A699" s="441" t="s">
        <v>1314</v>
      </c>
      <c r="B699" s="442" t="s">
        <v>1220</v>
      </c>
      <c r="C699" s="442" t="s">
        <v>1474</v>
      </c>
      <c r="D699" s="442" t="s">
        <v>1475</v>
      </c>
      <c r="E699" s="257" t="s">
        <v>1523</v>
      </c>
      <c r="F699" s="341" t="s">
        <v>1553</v>
      </c>
      <c r="G699" s="273" t="s">
        <v>1494</v>
      </c>
      <c r="H699" s="273" t="s">
        <v>1511</v>
      </c>
      <c r="I699" s="441" t="str">
        <f t="shared" si="30"/>
        <v>2.2</v>
      </c>
      <c r="J699" s="441">
        <v>2028</v>
      </c>
      <c r="K699" s="273">
        <v>9</v>
      </c>
      <c r="L699" s="273">
        <v>20</v>
      </c>
      <c r="M699" s="463">
        <f t="shared" si="31"/>
        <v>180</v>
      </c>
      <c r="N699" s="466">
        <v>2604.31</v>
      </c>
      <c r="O699" s="465">
        <f t="shared" si="32"/>
        <v>468775.8</v>
      </c>
      <c r="P699" s="410"/>
      <c r="Q699" s="410"/>
    </row>
    <row r="700" spans="1:17" ht="60" x14ac:dyDescent="0.25">
      <c r="A700" s="441" t="s">
        <v>1314</v>
      </c>
      <c r="B700" s="442" t="s">
        <v>1220</v>
      </c>
      <c r="C700" s="442" t="s">
        <v>1474</v>
      </c>
      <c r="D700" s="442" t="s">
        <v>1475</v>
      </c>
      <c r="E700" s="257" t="s">
        <v>1523</v>
      </c>
      <c r="F700" s="341" t="s">
        <v>1555</v>
      </c>
      <c r="G700" s="273" t="s">
        <v>1494</v>
      </c>
      <c r="H700" s="273" t="s">
        <v>1509</v>
      </c>
      <c r="I700" s="441" t="str">
        <f t="shared" si="30"/>
        <v>2.3</v>
      </c>
      <c r="J700" s="441">
        <v>2028</v>
      </c>
      <c r="K700" s="273">
        <v>20</v>
      </c>
      <c r="L700" s="273">
        <v>20</v>
      </c>
      <c r="M700" s="463">
        <f t="shared" si="31"/>
        <v>400</v>
      </c>
      <c r="N700" s="466">
        <v>328.37</v>
      </c>
      <c r="O700" s="465">
        <f t="shared" si="32"/>
        <v>131348</v>
      </c>
      <c r="P700" s="410"/>
      <c r="Q700" s="410"/>
    </row>
    <row r="701" spans="1:17" ht="45" x14ac:dyDescent="0.25">
      <c r="A701" s="441" t="s">
        <v>1314</v>
      </c>
      <c r="B701" s="442" t="s">
        <v>1220</v>
      </c>
      <c r="C701" s="442" t="s">
        <v>1474</v>
      </c>
      <c r="D701" s="442" t="s">
        <v>1475</v>
      </c>
      <c r="E701" s="257" t="s">
        <v>1523</v>
      </c>
      <c r="F701" s="341" t="s">
        <v>1556</v>
      </c>
      <c r="G701" s="273" t="s">
        <v>1494</v>
      </c>
      <c r="H701" s="273" t="s">
        <v>1511</v>
      </c>
      <c r="I701" s="441" t="str">
        <f t="shared" si="30"/>
        <v>2.2</v>
      </c>
      <c r="J701" s="441">
        <v>2028</v>
      </c>
      <c r="K701" s="273">
        <v>9</v>
      </c>
      <c r="L701" s="273">
        <v>20</v>
      </c>
      <c r="M701" s="463">
        <f t="shared" si="31"/>
        <v>180</v>
      </c>
      <c r="N701" s="466">
        <v>2604.31</v>
      </c>
      <c r="O701" s="465">
        <f t="shared" si="32"/>
        <v>468775.8</v>
      </c>
      <c r="P701" s="410"/>
      <c r="Q701" s="410"/>
    </row>
    <row r="702" spans="1:17" ht="30" x14ac:dyDescent="0.25">
      <c r="A702" s="441" t="s">
        <v>1314</v>
      </c>
      <c r="B702" s="442" t="s">
        <v>1220</v>
      </c>
      <c r="C702" s="442" t="s">
        <v>1474</v>
      </c>
      <c r="D702" s="442" t="s">
        <v>1475</v>
      </c>
      <c r="E702" s="257" t="s">
        <v>1523</v>
      </c>
      <c r="F702" s="341" t="s">
        <v>1557</v>
      </c>
      <c r="G702" s="273" t="s">
        <v>1494</v>
      </c>
      <c r="H702" s="273" t="s">
        <v>1498</v>
      </c>
      <c r="I702" s="441" t="str">
        <f t="shared" si="30"/>
        <v>2.3</v>
      </c>
      <c r="J702" s="441">
        <v>2028</v>
      </c>
      <c r="K702" s="273">
        <v>2</v>
      </c>
      <c r="L702" s="273">
        <v>4</v>
      </c>
      <c r="M702" s="463">
        <f t="shared" si="31"/>
        <v>8</v>
      </c>
      <c r="N702" s="466">
        <v>397.44</v>
      </c>
      <c r="O702" s="465">
        <f t="shared" si="32"/>
        <v>3179.52</v>
      </c>
      <c r="P702" s="410"/>
      <c r="Q702" s="410"/>
    </row>
    <row r="703" spans="1:17" ht="30" x14ac:dyDescent="0.25">
      <c r="A703" s="441" t="s">
        <v>1314</v>
      </c>
      <c r="B703" s="442" t="s">
        <v>1220</v>
      </c>
      <c r="C703" s="442" t="s">
        <v>1474</v>
      </c>
      <c r="D703" s="442" t="s">
        <v>1475</v>
      </c>
      <c r="E703" s="257" t="s">
        <v>1523</v>
      </c>
      <c r="F703" s="341" t="s">
        <v>1558</v>
      </c>
      <c r="G703" s="273" t="s">
        <v>1494</v>
      </c>
      <c r="H703" s="273" t="s">
        <v>1531</v>
      </c>
      <c r="I703" s="441" t="str">
        <f t="shared" si="30"/>
        <v>2.2</v>
      </c>
      <c r="J703" s="441">
        <v>2028</v>
      </c>
      <c r="K703" s="273">
        <v>80</v>
      </c>
      <c r="L703" s="273">
        <v>20</v>
      </c>
      <c r="M703" s="463">
        <f t="shared" si="31"/>
        <v>1600</v>
      </c>
      <c r="N703" s="466">
        <v>396.31</v>
      </c>
      <c r="O703" s="465">
        <f t="shared" si="32"/>
        <v>634096</v>
      </c>
      <c r="P703" s="410"/>
      <c r="Q703" s="410"/>
    </row>
    <row r="704" spans="1:17" ht="45" x14ac:dyDescent="0.25">
      <c r="A704" s="441" t="s">
        <v>1314</v>
      </c>
      <c r="B704" s="442" t="s">
        <v>1220</v>
      </c>
      <c r="C704" s="442" t="s">
        <v>1474</v>
      </c>
      <c r="D704" s="442" t="s">
        <v>1475</v>
      </c>
      <c r="E704" s="257" t="s">
        <v>1559</v>
      </c>
      <c r="F704" s="341" t="s">
        <v>1560</v>
      </c>
      <c r="G704" s="273" t="s">
        <v>1494</v>
      </c>
      <c r="H704" s="273" t="s">
        <v>1517</v>
      </c>
      <c r="I704" s="441" t="str">
        <f t="shared" si="30"/>
        <v>2.2</v>
      </c>
      <c r="J704" s="441">
        <v>2028</v>
      </c>
      <c r="K704" s="273">
        <v>1</v>
      </c>
      <c r="L704" s="273">
        <v>1</v>
      </c>
      <c r="M704" s="463">
        <f t="shared" si="31"/>
        <v>1</v>
      </c>
      <c r="N704" s="466">
        <v>3396926.43</v>
      </c>
      <c r="O704" s="465">
        <f t="shared" si="32"/>
        <v>3396926.43</v>
      </c>
      <c r="P704" s="410"/>
      <c r="Q704" s="410" t="s">
        <v>1561</v>
      </c>
    </row>
    <row r="705" spans="1:17" ht="30" x14ac:dyDescent="0.25">
      <c r="A705" s="441" t="s">
        <v>1314</v>
      </c>
      <c r="B705" s="442" t="s">
        <v>1220</v>
      </c>
      <c r="C705" s="442" t="s">
        <v>1474</v>
      </c>
      <c r="D705" s="442" t="s">
        <v>1475</v>
      </c>
      <c r="E705" s="257" t="s">
        <v>1559</v>
      </c>
      <c r="F705" s="341" t="s">
        <v>1828</v>
      </c>
      <c r="G705" s="273" t="s">
        <v>1494</v>
      </c>
      <c r="H705" s="273" t="s">
        <v>1517</v>
      </c>
      <c r="I705" s="441" t="str">
        <f t="shared" si="30"/>
        <v>2.2</v>
      </c>
      <c r="J705" s="441">
        <v>2028</v>
      </c>
      <c r="K705" s="273">
        <v>1</v>
      </c>
      <c r="L705" s="273">
        <v>1</v>
      </c>
      <c r="M705" s="463">
        <f t="shared" si="31"/>
        <v>1</v>
      </c>
      <c r="N705" s="466">
        <v>22646176.199999999</v>
      </c>
      <c r="O705" s="465">
        <f t="shared" si="32"/>
        <v>22646176.199999999</v>
      </c>
      <c r="P705" s="410"/>
      <c r="Q705" s="410"/>
    </row>
    <row r="706" spans="1:17" ht="30" x14ac:dyDescent="0.25">
      <c r="A706" s="441" t="s">
        <v>1314</v>
      </c>
      <c r="B706" s="442" t="s">
        <v>1220</v>
      </c>
      <c r="C706" s="442" t="s">
        <v>1074</v>
      </c>
      <c r="D706" s="442" t="s">
        <v>1475</v>
      </c>
      <c r="E706" s="442" t="s">
        <v>1563</v>
      </c>
      <c r="F706" s="462" t="s">
        <v>1564</v>
      </c>
      <c r="G706" s="273" t="s">
        <v>1494</v>
      </c>
      <c r="H706" s="273" t="s">
        <v>1531</v>
      </c>
      <c r="I706" s="441" t="str">
        <f t="shared" si="30"/>
        <v>2.2</v>
      </c>
      <c r="J706" s="441">
        <v>2028</v>
      </c>
      <c r="K706" s="273">
        <v>40</v>
      </c>
      <c r="L706" s="273">
        <v>9</v>
      </c>
      <c r="M706" s="463">
        <f t="shared" si="31"/>
        <v>360</v>
      </c>
      <c r="N706" s="466">
        <v>396.31</v>
      </c>
      <c r="O706" s="465">
        <f t="shared" si="32"/>
        <v>142671.6</v>
      </c>
      <c r="P706" s="410"/>
      <c r="Q706" s="410"/>
    </row>
    <row r="707" spans="1:17" ht="45" x14ac:dyDescent="0.25">
      <c r="A707" s="441" t="s">
        <v>1314</v>
      </c>
      <c r="B707" s="442" t="s">
        <v>1220</v>
      </c>
      <c r="C707" s="442" t="s">
        <v>1074</v>
      </c>
      <c r="D707" s="442" t="s">
        <v>1475</v>
      </c>
      <c r="E707" s="442" t="s">
        <v>1563</v>
      </c>
      <c r="F707" s="462" t="s">
        <v>1565</v>
      </c>
      <c r="G707" s="273" t="s">
        <v>1494</v>
      </c>
      <c r="H707" s="273" t="s">
        <v>1534</v>
      </c>
      <c r="I707" s="441" t="str">
        <f t="shared" si="30"/>
        <v>2.3</v>
      </c>
      <c r="J707" s="441">
        <v>2028</v>
      </c>
      <c r="K707" s="273">
        <v>3</v>
      </c>
      <c r="L707" s="273">
        <v>3</v>
      </c>
      <c r="M707" s="463">
        <f t="shared" si="31"/>
        <v>9</v>
      </c>
      <c r="N707" s="466">
        <v>170.75</v>
      </c>
      <c r="O707" s="465">
        <f t="shared" si="32"/>
        <v>1536.75</v>
      </c>
      <c r="P707" s="410"/>
      <c r="Q707" s="410"/>
    </row>
    <row r="708" spans="1:17" ht="45" x14ac:dyDescent="0.25">
      <c r="A708" s="441" t="s">
        <v>1314</v>
      </c>
      <c r="B708" s="442" t="s">
        <v>1220</v>
      </c>
      <c r="C708" s="442" t="s">
        <v>1074</v>
      </c>
      <c r="D708" s="442" t="s">
        <v>1475</v>
      </c>
      <c r="E708" s="442" t="s">
        <v>1563</v>
      </c>
      <c r="F708" s="462" t="s">
        <v>1566</v>
      </c>
      <c r="G708" s="273" t="s">
        <v>1494</v>
      </c>
      <c r="H708" s="273" t="s">
        <v>1567</v>
      </c>
      <c r="I708" s="441" t="str">
        <f t="shared" si="30"/>
        <v>2.3</v>
      </c>
      <c r="J708" s="441">
        <v>2028</v>
      </c>
      <c r="K708" s="273">
        <v>5</v>
      </c>
      <c r="L708" s="273">
        <v>3</v>
      </c>
      <c r="M708" s="463">
        <f t="shared" si="31"/>
        <v>15</v>
      </c>
      <c r="N708" s="466">
        <v>397.44</v>
      </c>
      <c r="O708" s="465">
        <f t="shared" si="32"/>
        <v>5961.6</v>
      </c>
      <c r="P708" s="410"/>
      <c r="Q708" s="410"/>
    </row>
    <row r="709" spans="1:17" ht="45" x14ac:dyDescent="0.25">
      <c r="A709" s="441" t="s">
        <v>1314</v>
      </c>
      <c r="B709" s="442" t="s">
        <v>1220</v>
      </c>
      <c r="C709" s="442" t="s">
        <v>1074</v>
      </c>
      <c r="D709" s="442" t="s">
        <v>1475</v>
      </c>
      <c r="E709" s="442" t="s">
        <v>1563</v>
      </c>
      <c r="F709" s="462" t="s">
        <v>1568</v>
      </c>
      <c r="G709" s="273" t="s">
        <v>1494</v>
      </c>
      <c r="H709" s="273" t="s">
        <v>1534</v>
      </c>
      <c r="I709" s="441" t="str">
        <f t="shared" si="30"/>
        <v>2.3</v>
      </c>
      <c r="J709" s="441">
        <v>2028</v>
      </c>
      <c r="K709" s="273">
        <v>30</v>
      </c>
      <c r="L709" s="273">
        <v>3</v>
      </c>
      <c r="M709" s="463">
        <f t="shared" si="31"/>
        <v>90</v>
      </c>
      <c r="N709" s="466">
        <v>42.86</v>
      </c>
      <c r="O709" s="465">
        <f t="shared" si="32"/>
        <v>3857.4</v>
      </c>
      <c r="P709" s="410"/>
      <c r="Q709" s="410"/>
    </row>
    <row r="710" spans="1:17" ht="45" x14ac:dyDescent="0.25">
      <c r="A710" s="441" t="s">
        <v>1314</v>
      </c>
      <c r="B710" s="442" t="s">
        <v>1220</v>
      </c>
      <c r="C710" s="442" t="s">
        <v>1074</v>
      </c>
      <c r="D710" s="442" t="s">
        <v>1475</v>
      </c>
      <c r="E710" s="442" t="s">
        <v>1563</v>
      </c>
      <c r="F710" s="462" t="s">
        <v>1569</v>
      </c>
      <c r="G710" s="273" t="s">
        <v>1494</v>
      </c>
      <c r="H710" s="273" t="s">
        <v>1534</v>
      </c>
      <c r="I710" s="441" t="str">
        <f t="shared" si="30"/>
        <v>2.3</v>
      </c>
      <c r="J710" s="441">
        <v>2028</v>
      </c>
      <c r="K710" s="273">
        <v>10</v>
      </c>
      <c r="L710" s="273">
        <v>3</v>
      </c>
      <c r="M710" s="463">
        <f t="shared" si="31"/>
        <v>30</v>
      </c>
      <c r="N710" s="466">
        <v>79.260000000000005</v>
      </c>
      <c r="O710" s="465">
        <f t="shared" si="32"/>
        <v>2377.8000000000002</v>
      </c>
      <c r="P710" s="410"/>
      <c r="Q710" s="410"/>
    </row>
    <row r="711" spans="1:17" ht="45" x14ac:dyDescent="0.25">
      <c r="A711" s="441" t="s">
        <v>1314</v>
      </c>
      <c r="B711" s="442" t="s">
        <v>1220</v>
      </c>
      <c r="C711" s="442" t="s">
        <v>1074</v>
      </c>
      <c r="D711" s="442" t="s">
        <v>1475</v>
      </c>
      <c r="E711" s="442" t="s">
        <v>1563</v>
      </c>
      <c r="F711" s="462" t="s">
        <v>1570</v>
      </c>
      <c r="G711" s="273" t="s">
        <v>1494</v>
      </c>
      <c r="H711" s="273" t="s">
        <v>1534</v>
      </c>
      <c r="I711" s="441" t="str">
        <f t="shared" si="30"/>
        <v>2.3</v>
      </c>
      <c r="J711" s="441">
        <v>2028</v>
      </c>
      <c r="K711" s="273">
        <v>3</v>
      </c>
      <c r="L711" s="273">
        <v>3</v>
      </c>
      <c r="M711" s="463">
        <f t="shared" si="31"/>
        <v>9</v>
      </c>
      <c r="N711" s="466">
        <v>107.16</v>
      </c>
      <c r="O711" s="465">
        <f t="shared" si="32"/>
        <v>964.43999999999994</v>
      </c>
      <c r="P711" s="410"/>
      <c r="Q711" s="410"/>
    </row>
    <row r="712" spans="1:17" ht="45" x14ac:dyDescent="0.25">
      <c r="A712" s="441" t="s">
        <v>1314</v>
      </c>
      <c r="B712" s="442" t="s">
        <v>1220</v>
      </c>
      <c r="C712" s="442" t="s">
        <v>1074</v>
      </c>
      <c r="D712" s="442" t="s">
        <v>1475</v>
      </c>
      <c r="E712" s="442" t="s">
        <v>1563</v>
      </c>
      <c r="F712" s="462" t="s">
        <v>1571</v>
      </c>
      <c r="G712" s="273" t="s">
        <v>1494</v>
      </c>
      <c r="H712" s="273" t="s">
        <v>1534</v>
      </c>
      <c r="I712" s="441" t="str">
        <f t="shared" si="30"/>
        <v>2.3</v>
      </c>
      <c r="J712" s="441">
        <v>2028</v>
      </c>
      <c r="K712" s="273">
        <v>6</v>
      </c>
      <c r="L712" s="273">
        <v>3</v>
      </c>
      <c r="M712" s="463">
        <f t="shared" si="31"/>
        <v>18</v>
      </c>
      <c r="N712" s="466">
        <v>422.52</v>
      </c>
      <c r="O712" s="465">
        <f t="shared" si="32"/>
        <v>7605.36</v>
      </c>
      <c r="P712" s="410"/>
      <c r="Q712" s="410"/>
    </row>
    <row r="713" spans="1:17" x14ac:dyDescent="0.25">
      <c r="A713" s="441" t="s">
        <v>1314</v>
      </c>
      <c r="B713" s="442" t="s">
        <v>1220</v>
      </c>
      <c r="C713" s="442" t="s">
        <v>1074</v>
      </c>
      <c r="D713" s="442" t="s">
        <v>1475</v>
      </c>
      <c r="E713" s="442" t="s">
        <v>1563</v>
      </c>
      <c r="F713" s="462" t="s">
        <v>1572</v>
      </c>
      <c r="G713" s="273" t="s">
        <v>1494</v>
      </c>
      <c r="H713" s="273" t="s">
        <v>1529</v>
      </c>
      <c r="I713" s="441" t="str">
        <f t="shared" ref="I713:I775" si="33">IF($H713="","Sin CCP",LEFT($H713,3))</f>
        <v>2.2</v>
      </c>
      <c r="J713" s="441">
        <v>2028</v>
      </c>
      <c r="K713" s="273">
        <v>10</v>
      </c>
      <c r="L713" s="273">
        <v>1</v>
      </c>
      <c r="M713" s="463">
        <f t="shared" si="31"/>
        <v>10</v>
      </c>
      <c r="N713" s="466">
        <v>1698.46</v>
      </c>
      <c r="O713" s="465">
        <f t="shared" si="32"/>
        <v>16984.599999999999</v>
      </c>
      <c r="P713" s="410"/>
      <c r="Q713" s="410"/>
    </row>
    <row r="714" spans="1:17" x14ac:dyDescent="0.25">
      <c r="A714" s="441" t="s">
        <v>1314</v>
      </c>
      <c r="B714" s="442" t="s">
        <v>1220</v>
      </c>
      <c r="C714" s="442" t="s">
        <v>1074</v>
      </c>
      <c r="D714" s="442" t="s">
        <v>1475</v>
      </c>
      <c r="E714" s="442" t="s">
        <v>1563</v>
      </c>
      <c r="F714" s="462" t="s">
        <v>1573</v>
      </c>
      <c r="G714" s="273" t="s">
        <v>1494</v>
      </c>
      <c r="H714" s="273" t="s">
        <v>1529</v>
      </c>
      <c r="I714" s="441" t="str">
        <f t="shared" si="33"/>
        <v>2.2</v>
      </c>
      <c r="J714" s="441">
        <v>2028</v>
      </c>
      <c r="K714" s="273">
        <v>10</v>
      </c>
      <c r="L714" s="273">
        <v>1</v>
      </c>
      <c r="M714" s="463">
        <f t="shared" si="31"/>
        <v>10</v>
      </c>
      <c r="N714" s="466">
        <v>5095.3900000000003</v>
      </c>
      <c r="O714" s="465">
        <f t="shared" si="32"/>
        <v>50953.9</v>
      </c>
      <c r="P714" s="410"/>
      <c r="Q714" s="410"/>
    </row>
    <row r="715" spans="1:17" ht="45" x14ac:dyDescent="0.25">
      <c r="A715" s="441" t="s">
        <v>1314</v>
      </c>
      <c r="B715" s="442" t="s">
        <v>1220</v>
      </c>
      <c r="C715" s="442" t="s">
        <v>1074</v>
      </c>
      <c r="D715" s="442" t="s">
        <v>1475</v>
      </c>
      <c r="E715" s="442" t="s">
        <v>1563</v>
      </c>
      <c r="F715" s="462" t="s">
        <v>1574</v>
      </c>
      <c r="G715" s="273" t="s">
        <v>1494</v>
      </c>
      <c r="H715" s="273" t="s">
        <v>1529</v>
      </c>
      <c r="I715" s="441" t="str">
        <f t="shared" si="33"/>
        <v>2.2</v>
      </c>
      <c r="J715" s="441">
        <v>2028</v>
      </c>
      <c r="K715" s="273">
        <v>36</v>
      </c>
      <c r="L715" s="273">
        <v>1</v>
      </c>
      <c r="M715" s="463">
        <f t="shared" si="31"/>
        <v>36</v>
      </c>
      <c r="N715" s="466">
        <v>20.38</v>
      </c>
      <c r="O715" s="465">
        <f t="shared" si="32"/>
        <v>733.68</v>
      </c>
      <c r="P715" s="410"/>
      <c r="Q715" s="410"/>
    </row>
    <row r="716" spans="1:17" ht="45" x14ac:dyDescent="0.25">
      <c r="A716" s="441" t="s">
        <v>1314</v>
      </c>
      <c r="B716" s="442" t="s">
        <v>1220</v>
      </c>
      <c r="C716" s="442" t="s">
        <v>1074</v>
      </c>
      <c r="D716" s="442" t="s">
        <v>1475</v>
      </c>
      <c r="E716" s="442" t="s">
        <v>1563</v>
      </c>
      <c r="F716" s="462" t="s">
        <v>1575</v>
      </c>
      <c r="G716" s="273" t="s">
        <v>1494</v>
      </c>
      <c r="H716" s="273" t="s">
        <v>1529</v>
      </c>
      <c r="I716" s="441" t="str">
        <f t="shared" si="33"/>
        <v>2.2</v>
      </c>
      <c r="J716" s="441">
        <v>2028</v>
      </c>
      <c r="K716" s="273">
        <v>36</v>
      </c>
      <c r="L716" s="273">
        <v>1</v>
      </c>
      <c r="M716" s="463">
        <f t="shared" si="31"/>
        <v>36</v>
      </c>
      <c r="N716" s="466">
        <v>20.38</v>
      </c>
      <c r="O716" s="465">
        <f t="shared" si="32"/>
        <v>733.68</v>
      </c>
      <c r="P716" s="410"/>
      <c r="Q716" s="410"/>
    </row>
    <row r="717" spans="1:17" x14ac:dyDescent="0.25">
      <c r="A717" s="441" t="s">
        <v>1314</v>
      </c>
      <c r="B717" s="442" t="s">
        <v>1220</v>
      </c>
      <c r="C717" s="442" t="s">
        <v>1074</v>
      </c>
      <c r="D717" s="442" t="s">
        <v>1475</v>
      </c>
      <c r="E717" s="442" t="s">
        <v>1563</v>
      </c>
      <c r="F717" s="462" t="s">
        <v>1576</v>
      </c>
      <c r="G717" s="273" t="s">
        <v>1494</v>
      </c>
      <c r="H717" s="273" t="s">
        <v>1529</v>
      </c>
      <c r="I717" s="441" t="str">
        <f t="shared" si="33"/>
        <v>2.2</v>
      </c>
      <c r="J717" s="441">
        <v>2028</v>
      </c>
      <c r="K717" s="275">
        <v>2000</v>
      </c>
      <c r="L717" s="273">
        <v>1</v>
      </c>
      <c r="M717" s="463">
        <f t="shared" si="31"/>
        <v>2000</v>
      </c>
      <c r="N717" s="466">
        <v>6.79</v>
      </c>
      <c r="O717" s="465">
        <f t="shared" si="32"/>
        <v>13580</v>
      </c>
      <c r="P717" s="410"/>
      <c r="Q717" s="410"/>
    </row>
    <row r="718" spans="1:17" x14ac:dyDescent="0.25">
      <c r="A718" s="441" t="s">
        <v>1314</v>
      </c>
      <c r="B718" s="442" t="s">
        <v>1220</v>
      </c>
      <c r="C718" s="442" t="s">
        <v>1074</v>
      </c>
      <c r="D718" s="442" t="s">
        <v>1475</v>
      </c>
      <c r="E718" s="442" t="s">
        <v>1563</v>
      </c>
      <c r="F718" s="462" t="s">
        <v>1577</v>
      </c>
      <c r="G718" s="273" t="s">
        <v>1494</v>
      </c>
      <c r="H718" s="273" t="s">
        <v>1529</v>
      </c>
      <c r="I718" s="441" t="str">
        <f t="shared" si="33"/>
        <v>2.2</v>
      </c>
      <c r="J718" s="441">
        <v>2028</v>
      </c>
      <c r="K718" s="275">
        <v>2000</v>
      </c>
      <c r="L718" s="273">
        <v>1</v>
      </c>
      <c r="M718" s="463">
        <f t="shared" si="31"/>
        <v>2000</v>
      </c>
      <c r="N718" s="466">
        <v>6.79</v>
      </c>
      <c r="O718" s="465">
        <f t="shared" si="32"/>
        <v>13580</v>
      </c>
      <c r="P718" s="410"/>
      <c r="Q718" s="410"/>
    </row>
    <row r="719" spans="1:17" ht="30" x14ac:dyDescent="0.25">
      <c r="A719" s="441" t="s">
        <v>1314</v>
      </c>
      <c r="B719" s="442" t="s">
        <v>1220</v>
      </c>
      <c r="C719" s="442" t="s">
        <v>1074</v>
      </c>
      <c r="D719" s="442" t="s">
        <v>1475</v>
      </c>
      <c r="E719" s="442" t="s">
        <v>1563</v>
      </c>
      <c r="F719" s="462" t="s">
        <v>1578</v>
      </c>
      <c r="G719" s="273" t="s">
        <v>1494</v>
      </c>
      <c r="H719" s="273" t="s">
        <v>1529</v>
      </c>
      <c r="I719" s="441" t="str">
        <f t="shared" si="33"/>
        <v>2.2</v>
      </c>
      <c r="J719" s="441">
        <v>2028</v>
      </c>
      <c r="K719" s="275">
        <v>2500</v>
      </c>
      <c r="L719" s="273">
        <v>1</v>
      </c>
      <c r="M719" s="463">
        <f t="shared" ref="M719:M781" si="34">K719*L719</f>
        <v>2500</v>
      </c>
      <c r="N719" s="466">
        <v>113.23</v>
      </c>
      <c r="O719" s="465">
        <f t="shared" ref="O719:O781" si="35">+M719*N719</f>
        <v>283075</v>
      </c>
      <c r="P719" s="410"/>
      <c r="Q719" s="410"/>
    </row>
    <row r="720" spans="1:17" x14ac:dyDescent="0.25">
      <c r="A720" s="441" t="s">
        <v>1314</v>
      </c>
      <c r="B720" s="442" t="s">
        <v>1220</v>
      </c>
      <c r="C720" s="442" t="s">
        <v>1074</v>
      </c>
      <c r="D720" s="442" t="s">
        <v>1475</v>
      </c>
      <c r="E720" s="442" t="s">
        <v>1563</v>
      </c>
      <c r="F720" s="462" t="s">
        <v>1579</v>
      </c>
      <c r="G720" s="273" t="s">
        <v>1494</v>
      </c>
      <c r="H720" s="273" t="s">
        <v>1529</v>
      </c>
      <c r="I720" s="441" t="str">
        <f t="shared" si="33"/>
        <v>2.2</v>
      </c>
      <c r="J720" s="441">
        <v>2028</v>
      </c>
      <c r="K720" s="273">
        <v>36</v>
      </c>
      <c r="L720" s="273">
        <v>1</v>
      </c>
      <c r="M720" s="463">
        <f t="shared" si="34"/>
        <v>36</v>
      </c>
      <c r="N720" s="466">
        <v>452.92</v>
      </c>
      <c r="O720" s="465">
        <f t="shared" si="35"/>
        <v>16305.12</v>
      </c>
      <c r="P720" s="410"/>
      <c r="Q720" s="410"/>
    </row>
    <row r="721" spans="1:17" x14ac:dyDescent="0.25">
      <c r="A721" s="441" t="s">
        <v>1314</v>
      </c>
      <c r="B721" s="442" t="s">
        <v>1220</v>
      </c>
      <c r="C721" s="442" t="s">
        <v>1074</v>
      </c>
      <c r="D721" s="442" t="s">
        <v>1475</v>
      </c>
      <c r="E721" s="442" t="s">
        <v>1563</v>
      </c>
      <c r="F721" s="462" t="s">
        <v>1580</v>
      </c>
      <c r="G721" s="273" t="s">
        <v>1494</v>
      </c>
      <c r="H721" s="273" t="s">
        <v>1529</v>
      </c>
      <c r="I721" s="441" t="str">
        <f t="shared" si="33"/>
        <v>2.2</v>
      </c>
      <c r="J721" s="441">
        <v>2028</v>
      </c>
      <c r="K721" s="273">
        <v>36</v>
      </c>
      <c r="L721" s="273">
        <v>1</v>
      </c>
      <c r="M721" s="463">
        <f t="shared" si="34"/>
        <v>36</v>
      </c>
      <c r="N721" s="466">
        <v>20.38</v>
      </c>
      <c r="O721" s="465">
        <f t="shared" si="35"/>
        <v>733.68</v>
      </c>
      <c r="P721" s="410"/>
      <c r="Q721" s="410"/>
    </row>
    <row r="722" spans="1:17" ht="45" x14ac:dyDescent="0.25">
      <c r="A722" s="441" t="s">
        <v>1314</v>
      </c>
      <c r="B722" s="442" t="s">
        <v>1220</v>
      </c>
      <c r="C722" s="442" t="s">
        <v>1074</v>
      </c>
      <c r="D722" s="442" t="s">
        <v>1475</v>
      </c>
      <c r="E722" s="442" t="s">
        <v>1563</v>
      </c>
      <c r="F722" s="462" t="s">
        <v>1581</v>
      </c>
      <c r="G722" s="273" t="s">
        <v>1494</v>
      </c>
      <c r="H722" s="273" t="s">
        <v>1529</v>
      </c>
      <c r="I722" s="441" t="str">
        <f t="shared" si="33"/>
        <v>2.2</v>
      </c>
      <c r="J722" s="441">
        <v>2028</v>
      </c>
      <c r="K722" s="275">
        <v>2000</v>
      </c>
      <c r="L722" s="273">
        <v>1</v>
      </c>
      <c r="M722" s="463">
        <f t="shared" si="34"/>
        <v>2000</v>
      </c>
      <c r="N722" s="466">
        <v>20.38</v>
      </c>
      <c r="O722" s="465">
        <f t="shared" si="35"/>
        <v>40760</v>
      </c>
      <c r="P722" s="410"/>
      <c r="Q722" s="410"/>
    </row>
    <row r="723" spans="1:17" x14ac:dyDescent="0.25">
      <c r="A723" s="441" t="s">
        <v>1314</v>
      </c>
      <c r="B723" s="442" t="s">
        <v>1220</v>
      </c>
      <c r="C723" s="442" t="s">
        <v>1074</v>
      </c>
      <c r="D723" s="442" t="s">
        <v>1475</v>
      </c>
      <c r="E723" s="442" t="s">
        <v>1563</v>
      </c>
      <c r="F723" s="462" t="s">
        <v>1582</v>
      </c>
      <c r="G723" s="273" t="s">
        <v>1494</v>
      </c>
      <c r="H723" s="273" t="s">
        <v>1529</v>
      </c>
      <c r="I723" s="441" t="str">
        <f t="shared" si="33"/>
        <v>2.2</v>
      </c>
      <c r="J723" s="441">
        <v>2028</v>
      </c>
      <c r="K723" s="273">
        <v>5</v>
      </c>
      <c r="L723" s="273">
        <v>1</v>
      </c>
      <c r="M723" s="463">
        <f t="shared" si="34"/>
        <v>5</v>
      </c>
      <c r="N723" s="466">
        <v>12795.09</v>
      </c>
      <c r="O723" s="465">
        <f t="shared" si="35"/>
        <v>63975.45</v>
      </c>
      <c r="P723" s="410"/>
      <c r="Q723" s="410"/>
    </row>
    <row r="724" spans="1:17" ht="30" x14ac:dyDescent="0.25">
      <c r="A724" s="441" t="s">
        <v>1314</v>
      </c>
      <c r="B724" s="442" t="s">
        <v>1220</v>
      </c>
      <c r="C724" s="442" t="s">
        <v>1074</v>
      </c>
      <c r="D724" s="442" t="s">
        <v>1475</v>
      </c>
      <c r="E724" s="442" t="s">
        <v>1563</v>
      </c>
      <c r="F724" s="462" t="s">
        <v>1583</v>
      </c>
      <c r="G724" s="273" t="s">
        <v>1494</v>
      </c>
      <c r="H724" s="273" t="s">
        <v>1529</v>
      </c>
      <c r="I724" s="441" t="str">
        <f t="shared" si="33"/>
        <v>2.2</v>
      </c>
      <c r="J724" s="441">
        <v>2028</v>
      </c>
      <c r="K724" s="275">
        <v>2000</v>
      </c>
      <c r="L724" s="273">
        <v>1</v>
      </c>
      <c r="M724" s="463">
        <f t="shared" si="34"/>
        <v>2000</v>
      </c>
      <c r="N724" s="466">
        <v>45.29</v>
      </c>
      <c r="O724" s="465">
        <f t="shared" si="35"/>
        <v>90580</v>
      </c>
      <c r="P724" s="410"/>
      <c r="Q724" s="410"/>
    </row>
    <row r="725" spans="1:17" x14ac:dyDescent="0.25">
      <c r="A725" s="441" t="s">
        <v>1314</v>
      </c>
      <c r="B725" s="442" t="s">
        <v>1220</v>
      </c>
      <c r="C725" s="442" t="s">
        <v>1074</v>
      </c>
      <c r="D725" s="442" t="s">
        <v>1475</v>
      </c>
      <c r="E725" s="442" t="s">
        <v>1563</v>
      </c>
      <c r="F725" s="462" t="s">
        <v>1584</v>
      </c>
      <c r="G725" s="273" t="s">
        <v>1494</v>
      </c>
      <c r="H725" s="273" t="s">
        <v>1529</v>
      </c>
      <c r="I725" s="441" t="str">
        <f t="shared" si="33"/>
        <v>2.2</v>
      </c>
      <c r="J725" s="441">
        <v>2028</v>
      </c>
      <c r="K725" s="275">
        <v>2000</v>
      </c>
      <c r="L725" s="273">
        <v>1</v>
      </c>
      <c r="M725" s="463">
        <f t="shared" si="34"/>
        <v>2000</v>
      </c>
      <c r="N725" s="466">
        <v>39.630000000000003</v>
      </c>
      <c r="O725" s="465">
        <f t="shared" si="35"/>
        <v>79260</v>
      </c>
      <c r="P725" s="410"/>
      <c r="Q725" s="410"/>
    </row>
    <row r="726" spans="1:17" ht="60" x14ac:dyDescent="0.25">
      <c r="A726" s="441" t="s">
        <v>1314</v>
      </c>
      <c r="B726" s="442" t="s">
        <v>1220</v>
      </c>
      <c r="C726" s="442" t="s">
        <v>1074</v>
      </c>
      <c r="D726" s="442" t="s">
        <v>1475</v>
      </c>
      <c r="E726" s="442" t="s">
        <v>1563</v>
      </c>
      <c r="F726" s="462" t="s">
        <v>1585</v>
      </c>
      <c r="G726" s="273" t="s">
        <v>1494</v>
      </c>
      <c r="H726" s="273" t="s">
        <v>1498</v>
      </c>
      <c r="I726" s="441" t="str">
        <f t="shared" si="33"/>
        <v>2.3</v>
      </c>
      <c r="J726" s="441">
        <v>2028</v>
      </c>
      <c r="K726" s="273">
        <v>120</v>
      </c>
      <c r="L726" s="273">
        <v>25</v>
      </c>
      <c r="M726" s="463">
        <f t="shared" si="34"/>
        <v>3000</v>
      </c>
      <c r="N726" s="466">
        <v>181.17</v>
      </c>
      <c r="O726" s="465">
        <f t="shared" si="35"/>
        <v>543510</v>
      </c>
      <c r="P726" s="410"/>
      <c r="Q726" s="410"/>
    </row>
    <row r="727" spans="1:17" ht="45" x14ac:dyDescent="0.25">
      <c r="A727" s="441" t="s">
        <v>1314</v>
      </c>
      <c r="B727" s="442" t="s">
        <v>1220</v>
      </c>
      <c r="C727" s="442" t="s">
        <v>1074</v>
      </c>
      <c r="D727" s="442" t="s">
        <v>1475</v>
      </c>
      <c r="E727" s="442" t="s">
        <v>1563</v>
      </c>
      <c r="F727" s="462" t="s">
        <v>1586</v>
      </c>
      <c r="G727" s="273" t="s">
        <v>1494</v>
      </c>
      <c r="H727" s="273" t="s">
        <v>1587</v>
      </c>
      <c r="I727" s="441" t="str">
        <f t="shared" si="33"/>
        <v>2.3</v>
      </c>
      <c r="J727" s="441">
        <v>2028</v>
      </c>
      <c r="K727" s="273">
        <v>120</v>
      </c>
      <c r="L727" s="273">
        <v>25</v>
      </c>
      <c r="M727" s="463">
        <f t="shared" si="34"/>
        <v>3000</v>
      </c>
      <c r="N727" s="466">
        <v>509.54</v>
      </c>
      <c r="O727" s="465">
        <f t="shared" si="35"/>
        <v>1528620</v>
      </c>
      <c r="P727" s="410"/>
      <c r="Q727" s="410"/>
    </row>
    <row r="728" spans="1:17" ht="90" x14ac:dyDescent="0.25">
      <c r="A728" s="441" t="s">
        <v>1314</v>
      </c>
      <c r="B728" s="442" t="s">
        <v>1220</v>
      </c>
      <c r="C728" s="442" t="s">
        <v>1074</v>
      </c>
      <c r="D728" s="442" t="s">
        <v>1475</v>
      </c>
      <c r="E728" s="442" t="s">
        <v>1563</v>
      </c>
      <c r="F728" s="462" t="s">
        <v>1588</v>
      </c>
      <c r="G728" s="273" t="s">
        <v>1494</v>
      </c>
      <c r="H728" s="273" t="s">
        <v>1587</v>
      </c>
      <c r="I728" s="441" t="str">
        <f t="shared" si="33"/>
        <v>2.3</v>
      </c>
      <c r="J728" s="441">
        <v>2028</v>
      </c>
      <c r="K728" s="273">
        <v>120</v>
      </c>
      <c r="L728" s="273">
        <v>25</v>
      </c>
      <c r="M728" s="463">
        <f t="shared" si="34"/>
        <v>3000</v>
      </c>
      <c r="N728" s="466">
        <v>452.92</v>
      </c>
      <c r="O728" s="465">
        <f t="shared" si="35"/>
        <v>1358760</v>
      </c>
      <c r="P728" s="410"/>
      <c r="Q728" s="410"/>
    </row>
    <row r="729" spans="1:17" ht="75" x14ac:dyDescent="0.25">
      <c r="A729" s="441" t="s">
        <v>1314</v>
      </c>
      <c r="B729" s="442" t="s">
        <v>1220</v>
      </c>
      <c r="C729" s="442" t="s">
        <v>1074</v>
      </c>
      <c r="D729" s="442" t="s">
        <v>1475</v>
      </c>
      <c r="E729" s="442" t="s">
        <v>1563</v>
      </c>
      <c r="F729" s="462" t="s">
        <v>1589</v>
      </c>
      <c r="G729" s="273" t="s">
        <v>1494</v>
      </c>
      <c r="H729" s="273" t="s">
        <v>1498</v>
      </c>
      <c r="I729" s="441" t="str">
        <f t="shared" si="33"/>
        <v>2.3</v>
      </c>
      <c r="J729" s="441">
        <v>2028</v>
      </c>
      <c r="K729" s="273">
        <v>120</v>
      </c>
      <c r="L729" s="273">
        <v>25</v>
      </c>
      <c r="M729" s="463">
        <f t="shared" si="34"/>
        <v>3000</v>
      </c>
      <c r="N729" s="466">
        <v>396.31</v>
      </c>
      <c r="O729" s="465">
        <f t="shared" si="35"/>
        <v>1188930</v>
      </c>
      <c r="P729" s="410"/>
      <c r="Q729" s="410"/>
    </row>
    <row r="730" spans="1:17" ht="60" x14ac:dyDescent="0.25">
      <c r="A730" s="441" t="s">
        <v>1314</v>
      </c>
      <c r="B730" s="442" t="s">
        <v>1220</v>
      </c>
      <c r="C730" s="442" t="s">
        <v>1074</v>
      </c>
      <c r="D730" s="442" t="s">
        <v>1475</v>
      </c>
      <c r="E730" s="442" t="s">
        <v>1563</v>
      </c>
      <c r="F730" s="462" t="s">
        <v>1590</v>
      </c>
      <c r="G730" s="273" t="s">
        <v>1494</v>
      </c>
      <c r="H730" s="273" t="s">
        <v>1498</v>
      </c>
      <c r="I730" s="441" t="str">
        <f t="shared" si="33"/>
        <v>2.3</v>
      </c>
      <c r="J730" s="441">
        <v>2028</v>
      </c>
      <c r="K730" s="273">
        <v>120</v>
      </c>
      <c r="L730" s="273">
        <v>25</v>
      </c>
      <c r="M730" s="463">
        <f t="shared" si="34"/>
        <v>3000</v>
      </c>
      <c r="N730" s="466">
        <v>226.46</v>
      </c>
      <c r="O730" s="465">
        <f t="shared" si="35"/>
        <v>679380</v>
      </c>
      <c r="P730" s="410"/>
      <c r="Q730" s="410"/>
    </row>
    <row r="731" spans="1:17" ht="30" x14ac:dyDescent="0.25">
      <c r="A731" s="441" t="s">
        <v>1314</v>
      </c>
      <c r="B731" s="442" t="s">
        <v>1220</v>
      </c>
      <c r="C731" s="442" t="s">
        <v>1074</v>
      </c>
      <c r="D731" s="442" t="s">
        <v>1475</v>
      </c>
      <c r="E731" s="442" t="s">
        <v>1563</v>
      </c>
      <c r="F731" s="462" t="s">
        <v>1591</v>
      </c>
      <c r="G731" s="273" t="s">
        <v>1494</v>
      </c>
      <c r="H731" s="273" t="s">
        <v>1509</v>
      </c>
      <c r="I731" s="441" t="str">
        <f t="shared" si="33"/>
        <v>2.3</v>
      </c>
      <c r="J731" s="441">
        <v>2028</v>
      </c>
      <c r="K731" s="273">
        <v>50</v>
      </c>
      <c r="L731" s="273">
        <v>25</v>
      </c>
      <c r="M731" s="463">
        <f t="shared" si="34"/>
        <v>1250</v>
      </c>
      <c r="N731" s="466">
        <v>328.37</v>
      </c>
      <c r="O731" s="465">
        <f t="shared" si="35"/>
        <v>410462.5</v>
      </c>
      <c r="P731" s="410"/>
      <c r="Q731" s="410"/>
    </row>
    <row r="732" spans="1:17" ht="60" x14ac:dyDescent="0.25">
      <c r="A732" s="441" t="s">
        <v>1314</v>
      </c>
      <c r="B732" s="442" t="s">
        <v>1220</v>
      </c>
      <c r="C732" s="442" t="s">
        <v>1074</v>
      </c>
      <c r="D732" s="442" t="s">
        <v>1475</v>
      </c>
      <c r="E732" s="442" t="s">
        <v>1563</v>
      </c>
      <c r="F732" s="462" t="s">
        <v>1592</v>
      </c>
      <c r="G732" s="273" t="s">
        <v>1494</v>
      </c>
      <c r="H732" s="273" t="s">
        <v>1593</v>
      </c>
      <c r="I732" s="441" t="str">
        <f t="shared" si="33"/>
        <v>2.2</v>
      </c>
      <c r="J732" s="441">
        <v>2028</v>
      </c>
      <c r="K732" s="273">
        <v>15</v>
      </c>
      <c r="L732" s="273">
        <v>1</v>
      </c>
      <c r="M732" s="463">
        <f t="shared" si="34"/>
        <v>15</v>
      </c>
      <c r="N732" s="466">
        <v>49255.43</v>
      </c>
      <c r="O732" s="465">
        <f t="shared" si="35"/>
        <v>738831.45</v>
      </c>
      <c r="P732" s="410"/>
      <c r="Q732" s="410"/>
    </row>
    <row r="733" spans="1:17" ht="60" x14ac:dyDescent="0.25">
      <c r="A733" s="441" t="s">
        <v>1314</v>
      </c>
      <c r="B733" s="442" t="s">
        <v>1220</v>
      </c>
      <c r="C733" s="442" t="s">
        <v>1074</v>
      </c>
      <c r="D733" s="442" t="s">
        <v>1475</v>
      </c>
      <c r="E733" s="442" t="s">
        <v>1563</v>
      </c>
      <c r="F733" s="462" t="s">
        <v>1594</v>
      </c>
      <c r="G733" s="273" t="s">
        <v>1494</v>
      </c>
      <c r="H733" s="273" t="s">
        <v>1498</v>
      </c>
      <c r="I733" s="441" t="str">
        <f t="shared" si="33"/>
        <v>2.3</v>
      </c>
      <c r="J733" s="441">
        <v>2028</v>
      </c>
      <c r="K733" s="273">
        <v>80</v>
      </c>
      <c r="L733" s="273">
        <v>25</v>
      </c>
      <c r="M733" s="463">
        <f t="shared" si="34"/>
        <v>2000</v>
      </c>
      <c r="N733" s="466">
        <v>11.32</v>
      </c>
      <c r="O733" s="465">
        <f t="shared" si="35"/>
        <v>22640</v>
      </c>
      <c r="P733" s="410"/>
      <c r="Q733" s="410"/>
    </row>
    <row r="734" spans="1:17" ht="30" x14ac:dyDescent="0.25">
      <c r="A734" s="441" t="s">
        <v>1314</v>
      </c>
      <c r="B734" s="442" t="s">
        <v>1220</v>
      </c>
      <c r="C734" s="442" t="s">
        <v>1074</v>
      </c>
      <c r="D734" s="442" t="s">
        <v>1475</v>
      </c>
      <c r="E734" s="442" t="s">
        <v>1563</v>
      </c>
      <c r="F734" s="462" t="s">
        <v>1595</v>
      </c>
      <c r="G734" s="273" t="s">
        <v>1494</v>
      </c>
      <c r="H734" s="273" t="s">
        <v>1498</v>
      </c>
      <c r="I734" s="441" t="str">
        <f t="shared" si="33"/>
        <v>2.3</v>
      </c>
      <c r="J734" s="441">
        <v>2028</v>
      </c>
      <c r="K734" s="273">
        <v>25</v>
      </c>
      <c r="L734" s="273">
        <v>25</v>
      </c>
      <c r="M734" s="463">
        <f t="shared" si="34"/>
        <v>625</v>
      </c>
      <c r="N734" s="466">
        <v>9.06</v>
      </c>
      <c r="O734" s="465">
        <f t="shared" si="35"/>
        <v>5662.5</v>
      </c>
      <c r="P734" s="410"/>
      <c r="Q734" s="410"/>
    </row>
    <row r="735" spans="1:17" ht="30" x14ac:dyDescent="0.25">
      <c r="A735" s="441" t="s">
        <v>1314</v>
      </c>
      <c r="B735" s="442" t="s">
        <v>1220</v>
      </c>
      <c r="C735" s="442" t="s">
        <v>1074</v>
      </c>
      <c r="D735" s="442" t="s">
        <v>1475</v>
      </c>
      <c r="E735" s="442" t="s">
        <v>1563</v>
      </c>
      <c r="F735" s="462" t="s">
        <v>1596</v>
      </c>
      <c r="G735" s="273" t="s">
        <v>1494</v>
      </c>
      <c r="H735" s="273" t="s">
        <v>1498</v>
      </c>
      <c r="I735" s="441" t="str">
        <f t="shared" si="33"/>
        <v>2.3</v>
      </c>
      <c r="J735" s="441">
        <v>2028</v>
      </c>
      <c r="K735" s="273">
        <v>25</v>
      </c>
      <c r="L735" s="273">
        <v>25</v>
      </c>
      <c r="M735" s="463">
        <f t="shared" si="34"/>
        <v>625</v>
      </c>
      <c r="N735" s="466">
        <v>9.06</v>
      </c>
      <c r="O735" s="465">
        <f t="shared" si="35"/>
        <v>5662.5</v>
      </c>
      <c r="P735" s="410"/>
      <c r="Q735" s="410"/>
    </row>
    <row r="736" spans="1:17" ht="45" x14ac:dyDescent="0.25">
      <c r="A736" s="441" t="s">
        <v>1314</v>
      </c>
      <c r="B736" s="442" t="s">
        <v>1220</v>
      </c>
      <c r="C736" s="442" t="s">
        <v>1074</v>
      </c>
      <c r="D736" s="442" t="s">
        <v>1475</v>
      </c>
      <c r="E736" s="442" t="s">
        <v>1563</v>
      </c>
      <c r="F736" s="462" t="s">
        <v>1597</v>
      </c>
      <c r="G736" s="273" t="s">
        <v>1494</v>
      </c>
      <c r="H736" s="273" t="s">
        <v>1498</v>
      </c>
      <c r="I736" s="441" t="str">
        <f t="shared" si="33"/>
        <v>2.3</v>
      </c>
      <c r="J736" s="441">
        <v>2028</v>
      </c>
      <c r="K736" s="273">
        <v>50</v>
      </c>
      <c r="L736" s="273">
        <v>25</v>
      </c>
      <c r="M736" s="463">
        <f t="shared" si="34"/>
        <v>1250</v>
      </c>
      <c r="N736" s="466">
        <v>88.32</v>
      </c>
      <c r="O736" s="465">
        <f t="shared" si="35"/>
        <v>110399.99999999999</v>
      </c>
      <c r="P736" s="410"/>
      <c r="Q736" s="410"/>
    </row>
    <row r="737" spans="1:17" ht="45" x14ac:dyDescent="0.25">
      <c r="A737" s="441" t="s">
        <v>1314</v>
      </c>
      <c r="B737" s="442" t="s">
        <v>1220</v>
      </c>
      <c r="C737" s="442" t="s">
        <v>1074</v>
      </c>
      <c r="D737" s="442" t="s">
        <v>1475</v>
      </c>
      <c r="E737" s="442" t="s">
        <v>1563</v>
      </c>
      <c r="F737" s="462" t="s">
        <v>1598</v>
      </c>
      <c r="G737" s="273" t="s">
        <v>1494</v>
      </c>
      <c r="H737" s="273" t="s">
        <v>1498</v>
      </c>
      <c r="I737" s="441" t="str">
        <f t="shared" si="33"/>
        <v>2.3</v>
      </c>
      <c r="J737" s="441">
        <v>2028</v>
      </c>
      <c r="K737" s="273">
        <v>4</v>
      </c>
      <c r="L737" s="273">
        <v>25</v>
      </c>
      <c r="M737" s="463">
        <f t="shared" si="34"/>
        <v>100</v>
      </c>
      <c r="N737" s="466">
        <v>79.83</v>
      </c>
      <c r="O737" s="465">
        <f t="shared" si="35"/>
        <v>7983</v>
      </c>
      <c r="P737" s="410"/>
      <c r="Q737" s="410"/>
    </row>
    <row r="738" spans="1:17" ht="30" x14ac:dyDescent="0.25">
      <c r="A738" s="441" t="s">
        <v>1314</v>
      </c>
      <c r="B738" s="442" t="s">
        <v>1220</v>
      </c>
      <c r="C738" s="442" t="s">
        <v>1074</v>
      </c>
      <c r="D738" s="442" t="s">
        <v>1475</v>
      </c>
      <c r="E738" s="442" t="s">
        <v>1563</v>
      </c>
      <c r="F738" s="462" t="s">
        <v>1599</v>
      </c>
      <c r="G738" s="273" t="s">
        <v>1494</v>
      </c>
      <c r="H738" s="273" t="s">
        <v>1498</v>
      </c>
      <c r="I738" s="441" t="str">
        <f t="shared" si="33"/>
        <v>2.3</v>
      </c>
      <c r="J738" s="441">
        <v>2028</v>
      </c>
      <c r="K738" s="273">
        <v>5</v>
      </c>
      <c r="L738" s="273">
        <v>25</v>
      </c>
      <c r="M738" s="463">
        <f t="shared" si="34"/>
        <v>125</v>
      </c>
      <c r="N738" s="466">
        <v>19.25</v>
      </c>
      <c r="O738" s="465">
        <f t="shared" si="35"/>
        <v>2406.25</v>
      </c>
      <c r="P738" s="410"/>
      <c r="Q738" s="410"/>
    </row>
    <row r="739" spans="1:17" ht="30" x14ac:dyDescent="0.25">
      <c r="A739" s="441" t="s">
        <v>1314</v>
      </c>
      <c r="B739" s="442" t="s">
        <v>1220</v>
      </c>
      <c r="C739" s="442" t="s">
        <v>1074</v>
      </c>
      <c r="D739" s="442" t="s">
        <v>1475</v>
      </c>
      <c r="E739" s="442" t="s">
        <v>1563</v>
      </c>
      <c r="F739" s="462" t="s">
        <v>1600</v>
      </c>
      <c r="G739" s="273" t="s">
        <v>1494</v>
      </c>
      <c r="H739" s="273" t="s">
        <v>1498</v>
      </c>
      <c r="I739" s="441" t="str">
        <f t="shared" si="33"/>
        <v>2.3</v>
      </c>
      <c r="J739" s="441">
        <v>2028</v>
      </c>
      <c r="K739" s="273">
        <v>5</v>
      </c>
      <c r="L739" s="273">
        <v>25</v>
      </c>
      <c r="M739" s="463">
        <f t="shared" si="34"/>
        <v>125</v>
      </c>
      <c r="N739" s="466">
        <v>13.59</v>
      </c>
      <c r="O739" s="465">
        <f t="shared" si="35"/>
        <v>1698.75</v>
      </c>
      <c r="P739" s="410"/>
      <c r="Q739" s="410"/>
    </row>
    <row r="740" spans="1:17" ht="30" x14ac:dyDescent="0.25">
      <c r="A740" s="441" t="s">
        <v>1314</v>
      </c>
      <c r="B740" s="442" t="s">
        <v>1220</v>
      </c>
      <c r="C740" s="442" t="s">
        <v>1074</v>
      </c>
      <c r="D740" s="442" t="s">
        <v>1475</v>
      </c>
      <c r="E740" s="442" t="s">
        <v>1563</v>
      </c>
      <c r="F740" s="462" t="s">
        <v>1601</v>
      </c>
      <c r="G740" s="273" t="s">
        <v>1494</v>
      </c>
      <c r="H740" s="273" t="s">
        <v>1498</v>
      </c>
      <c r="I740" s="441" t="str">
        <f t="shared" si="33"/>
        <v>2.3</v>
      </c>
      <c r="J740" s="441">
        <v>2028</v>
      </c>
      <c r="K740" s="273">
        <v>1</v>
      </c>
      <c r="L740" s="273">
        <v>25</v>
      </c>
      <c r="M740" s="463">
        <f t="shared" si="34"/>
        <v>25</v>
      </c>
      <c r="N740" s="466">
        <v>397.44</v>
      </c>
      <c r="O740" s="465">
        <f t="shared" si="35"/>
        <v>9936</v>
      </c>
      <c r="P740" s="410"/>
      <c r="Q740" s="410"/>
    </row>
    <row r="741" spans="1:17" ht="30" x14ac:dyDescent="0.25">
      <c r="A741" s="441" t="s">
        <v>1314</v>
      </c>
      <c r="B741" s="442" t="s">
        <v>1220</v>
      </c>
      <c r="C741" s="442" t="s">
        <v>1074</v>
      </c>
      <c r="D741" s="442" t="s">
        <v>1475</v>
      </c>
      <c r="E741" s="442" t="s">
        <v>1563</v>
      </c>
      <c r="F741" s="462" t="s">
        <v>1602</v>
      </c>
      <c r="G741" s="273" t="s">
        <v>1494</v>
      </c>
      <c r="H741" s="273" t="s">
        <v>1498</v>
      </c>
      <c r="I741" s="441" t="str">
        <f t="shared" si="33"/>
        <v>2.3</v>
      </c>
      <c r="J741" s="441">
        <v>2028</v>
      </c>
      <c r="K741" s="273">
        <v>1</v>
      </c>
      <c r="L741" s="273">
        <v>25</v>
      </c>
      <c r="M741" s="463">
        <f t="shared" si="34"/>
        <v>25</v>
      </c>
      <c r="N741" s="466">
        <v>220.8</v>
      </c>
      <c r="O741" s="465">
        <f t="shared" si="35"/>
        <v>5520</v>
      </c>
      <c r="P741" s="410"/>
      <c r="Q741" s="410"/>
    </row>
    <row r="742" spans="1:17" ht="45" x14ac:dyDescent="0.25">
      <c r="A742" s="441" t="s">
        <v>1314</v>
      </c>
      <c r="B742" s="442" t="s">
        <v>1220</v>
      </c>
      <c r="C742" s="442" t="s">
        <v>1074</v>
      </c>
      <c r="D742" s="442" t="s">
        <v>1475</v>
      </c>
      <c r="E742" s="442" t="s">
        <v>1563</v>
      </c>
      <c r="F742" s="462" t="s">
        <v>1603</v>
      </c>
      <c r="G742" s="273" t="s">
        <v>1494</v>
      </c>
      <c r="H742" s="273" t="s">
        <v>1531</v>
      </c>
      <c r="I742" s="441" t="str">
        <f t="shared" si="33"/>
        <v>2.2</v>
      </c>
      <c r="J742" s="441">
        <v>2028</v>
      </c>
      <c r="K742" s="273">
        <v>60</v>
      </c>
      <c r="L742" s="273">
        <v>180</v>
      </c>
      <c r="M742" s="463">
        <f t="shared" si="34"/>
        <v>10800</v>
      </c>
      <c r="N742" s="466">
        <v>14.72</v>
      </c>
      <c r="O742" s="465">
        <f t="shared" si="35"/>
        <v>158976</v>
      </c>
      <c r="P742" s="410"/>
      <c r="Q742" s="410"/>
    </row>
    <row r="743" spans="1:17" ht="45" x14ac:dyDescent="0.25">
      <c r="A743" s="441" t="s">
        <v>1314</v>
      </c>
      <c r="B743" s="442" t="s">
        <v>1220</v>
      </c>
      <c r="C743" s="442" t="s">
        <v>1074</v>
      </c>
      <c r="D743" s="442" t="s">
        <v>1475</v>
      </c>
      <c r="E743" s="442" t="s">
        <v>1563</v>
      </c>
      <c r="F743" s="462" t="s">
        <v>1604</v>
      </c>
      <c r="G743" s="273" t="s">
        <v>1494</v>
      </c>
      <c r="H743" s="273" t="s">
        <v>1531</v>
      </c>
      <c r="I743" s="441" t="str">
        <f t="shared" si="33"/>
        <v>2.2</v>
      </c>
      <c r="J743" s="441">
        <v>2028</v>
      </c>
      <c r="K743" s="273">
        <v>60</v>
      </c>
      <c r="L743" s="273">
        <v>180</v>
      </c>
      <c r="M743" s="463">
        <f t="shared" si="34"/>
        <v>10800</v>
      </c>
      <c r="N743" s="466">
        <v>45.29</v>
      </c>
      <c r="O743" s="465">
        <f t="shared" si="35"/>
        <v>489132</v>
      </c>
      <c r="P743" s="410"/>
      <c r="Q743" s="410"/>
    </row>
    <row r="744" spans="1:17" ht="60" x14ac:dyDescent="0.25">
      <c r="A744" s="441" t="s">
        <v>1314</v>
      </c>
      <c r="B744" s="442" t="s">
        <v>1220</v>
      </c>
      <c r="C744" s="442" t="s">
        <v>1074</v>
      </c>
      <c r="D744" s="442" t="s">
        <v>1475</v>
      </c>
      <c r="E744" s="442" t="s">
        <v>1563</v>
      </c>
      <c r="F744" s="462" t="s">
        <v>1835</v>
      </c>
      <c r="G744" s="273" t="s">
        <v>1494</v>
      </c>
      <c r="H744" s="273" t="s">
        <v>1531</v>
      </c>
      <c r="I744" s="441" t="str">
        <f t="shared" si="33"/>
        <v>2.2</v>
      </c>
      <c r="J744" s="441">
        <v>2028</v>
      </c>
      <c r="K744" s="273">
        <v>60</v>
      </c>
      <c r="L744" s="273">
        <v>180</v>
      </c>
      <c r="M744" s="463">
        <f t="shared" si="34"/>
        <v>10800</v>
      </c>
      <c r="N744" s="466">
        <v>67.94</v>
      </c>
      <c r="O744" s="465">
        <f t="shared" si="35"/>
        <v>733752</v>
      </c>
      <c r="P744" s="410"/>
      <c r="Q744" s="410"/>
    </row>
    <row r="745" spans="1:17" ht="45" x14ac:dyDescent="0.25">
      <c r="A745" s="441" t="s">
        <v>1314</v>
      </c>
      <c r="B745" s="442" t="s">
        <v>1220</v>
      </c>
      <c r="C745" s="442" t="s">
        <v>1074</v>
      </c>
      <c r="D745" s="442" t="s">
        <v>1475</v>
      </c>
      <c r="E745" s="442" t="s">
        <v>1563</v>
      </c>
      <c r="F745" s="462" t="s">
        <v>1606</v>
      </c>
      <c r="G745" s="273" t="s">
        <v>1494</v>
      </c>
      <c r="H745" s="273" t="s">
        <v>1531</v>
      </c>
      <c r="I745" s="441" t="str">
        <f t="shared" si="33"/>
        <v>2.2</v>
      </c>
      <c r="J745" s="441">
        <v>2028</v>
      </c>
      <c r="K745" s="273">
        <v>60</v>
      </c>
      <c r="L745" s="273">
        <v>180</v>
      </c>
      <c r="M745" s="463">
        <f t="shared" si="34"/>
        <v>10800</v>
      </c>
      <c r="N745" s="466">
        <v>22.65</v>
      </c>
      <c r="O745" s="465">
        <f t="shared" si="35"/>
        <v>244619.99999999997</v>
      </c>
      <c r="P745" s="410"/>
      <c r="Q745" s="410"/>
    </row>
    <row r="746" spans="1:17" ht="45" x14ac:dyDescent="0.25">
      <c r="A746" s="441" t="s">
        <v>1314</v>
      </c>
      <c r="B746" s="442" t="s">
        <v>1220</v>
      </c>
      <c r="C746" s="442" t="s">
        <v>1074</v>
      </c>
      <c r="D746" s="442" t="s">
        <v>1475</v>
      </c>
      <c r="E746" s="257" t="s">
        <v>1607</v>
      </c>
      <c r="F746" s="341" t="s">
        <v>1608</v>
      </c>
      <c r="G746" s="273" t="s">
        <v>1494</v>
      </c>
      <c r="H746" s="273" t="s">
        <v>1529</v>
      </c>
      <c r="I746" s="441" t="str">
        <f t="shared" si="33"/>
        <v>2.2</v>
      </c>
      <c r="J746" s="441">
        <v>2028</v>
      </c>
      <c r="K746" s="273">
        <v>50</v>
      </c>
      <c r="L746" s="273">
        <v>1</v>
      </c>
      <c r="M746" s="463">
        <f t="shared" si="34"/>
        <v>50</v>
      </c>
      <c r="N746" s="466">
        <v>1188.92</v>
      </c>
      <c r="O746" s="465">
        <f t="shared" si="35"/>
        <v>59446</v>
      </c>
      <c r="P746" s="410"/>
      <c r="Q746" s="410"/>
    </row>
    <row r="747" spans="1:17" ht="30" x14ac:dyDescent="0.25">
      <c r="A747" s="441" t="s">
        <v>1314</v>
      </c>
      <c r="B747" s="442" t="s">
        <v>1220</v>
      </c>
      <c r="C747" s="442" t="s">
        <v>1074</v>
      </c>
      <c r="D747" s="442" t="s">
        <v>1475</v>
      </c>
      <c r="E747" s="257" t="s">
        <v>1607</v>
      </c>
      <c r="F747" s="341" t="s">
        <v>1609</v>
      </c>
      <c r="G747" s="273" t="s">
        <v>1494</v>
      </c>
      <c r="H747" s="273" t="s">
        <v>1529</v>
      </c>
      <c r="I747" s="441" t="str">
        <f t="shared" si="33"/>
        <v>2.2</v>
      </c>
      <c r="J747" s="441">
        <v>2028</v>
      </c>
      <c r="K747" s="273">
        <v>50</v>
      </c>
      <c r="L747" s="273">
        <v>1</v>
      </c>
      <c r="M747" s="463">
        <f t="shared" si="34"/>
        <v>50</v>
      </c>
      <c r="N747" s="466">
        <v>962.46</v>
      </c>
      <c r="O747" s="465">
        <f t="shared" si="35"/>
        <v>48123</v>
      </c>
      <c r="P747" s="410"/>
      <c r="Q747" s="410"/>
    </row>
    <row r="748" spans="1:17" ht="45" x14ac:dyDescent="0.25">
      <c r="A748" s="441" t="s">
        <v>1314</v>
      </c>
      <c r="B748" s="442" t="s">
        <v>1220</v>
      </c>
      <c r="C748" s="442" t="s">
        <v>1074</v>
      </c>
      <c r="D748" s="442" t="s">
        <v>1475</v>
      </c>
      <c r="E748" s="257" t="s">
        <v>1607</v>
      </c>
      <c r="F748" s="341" t="s">
        <v>1610</v>
      </c>
      <c r="G748" s="273" t="s">
        <v>1494</v>
      </c>
      <c r="H748" s="273" t="s">
        <v>1529</v>
      </c>
      <c r="I748" s="441" t="str">
        <f t="shared" si="33"/>
        <v>2.2</v>
      </c>
      <c r="J748" s="441">
        <v>2028</v>
      </c>
      <c r="K748" s="273">
        <v>50</v>
      </c>
      <c r="L748" s="273">
        <v>1</v>
      </c>
      <c r="M748" s="463">
        <f t="shared" si="34"/>
        <v>50</v>
      </c>
      <c r="N748" s="466">
        <v>1358.77</v>
      </c>
      <c r="O748" s="465">
        <f t="shared" si="35"/>
        <v>67938.5</v>
      </c>
      <c r="P748" s="410"/>
      <c r="Q748" s="410"/>
    </row>
    <row r="749" spans="1:17" ht="30" x14ac:dyDescent="0.25">
      <c r="A749" s="441" t="s">
        <v>1314</v>
      </c>
      <c r="B749" s="442" t="s">
        <v>1220</v>
      </c>
      <c r="C749" s="442" t="s">
        <v>1074</v>
      </c>
      <c r="D749" s="442" t="s">
        <v>1475</v>
      </c>
      <c r="E749" s="257" t="s">
        <v>1607</v>
      </c>
      <c r="F749" s="341" t="s">
        <v>1611</v>
      </c>
      <c r="G749" s="273" t="s">
        <v>1494</v>
      </c>
      <c r="H749" s="273" t="s">
        <v>1529</v>
      </c>
      <c r="I749" s="441" t="str">
        <f t="shared" si="33"/>
        <v>2.2</v>
      </c>
      <c r="J749" s="441">
        <v>2028</v>
      </c>
      <c r="K749" s="273">
        <v>50</v>
      </c>
      <c r="L749" s="273">
        <v>1</v>
      </c>
      <c r="M749" s="463">
        <f t="shared" si="34"/>
        <v>50</v>
      </c>
      <c r="N749" s="466">
        <v>622.77</v>
      </c>
      <c r="O749" s="465">
        <f t="shared" si="35"/>
        <v>31138.5</v>
      </c>
      <c r="P749" s="410"/>
      <c r="Q749" s="410"/>
    </row>
    <row r="750" spans="1:17" ht="30" x14ac:dyDescent="0.25">
      <c r="A750" s="441" t="s">
        <v>1314</v>
      </c>
      <c r="B750" s="442" t="s">
        <v>1220</v>
      </c>
      <c r="C750" s="442" t="s">
        <v>1074</v>
      </c>
      <c r="D750" s="442" t="s">
        <v>1475</v>
      </c>
      <c r="E750" s="257" t="s">
        <v>1607</v>
      </c>
      <c r="F750" s="341" t="s">
        <v>1612</v>
      </c>
      <c r="G750" s="273" t="s">
        <v>1494</v>
      </c>
      <c r="H750" s="273" t="s">
        <v>1613</v>
      </c>
      <c r="I750" s="441" t="str">
        <f t="shared" si="33"/>
        <v>2.3</v>
      </c>
      <c r="J750" s="441">
        <v>2028</v>
      </c>
      <c r="K750" s="273">
        <v>1</v>
      </c>
      <c r="L750" s="273">
        <v>10</v>
      </c>
      <c r="M750" s="463">
        <f t="shared" si="34"/>
        <v>10</v>
      </c>
      <c r="N750" s="466">
        <v>5661.54</v>
      </c>
      <c r="O750" s="465">
        <f t="shared" si="35"/>
        <v>56615.4</v>
      </c>
      <c r="P750" s="410"/>
      <c r="Q750" s="410"/>
    </row>
    <row r="751" spans="1:17" ht="30" x14ac:dyDescent="0.25">
      <c r="A751" s="441" t="s">
        <v>1314</v>
      </c>
      <c r="B751" s="442" t="s">
        <v>1220</v>
      </c>
      <c r="C751" s="442" t="s">
        <v>1074</v>
      </c>
      <c r="D751" s="442" t="s">
        <v>1475</v>
      </c>
      <c r="E751" s="257" t="s">
        <v>1607</v>
      </c>
      <c r="F751" s="341" t="s">
        <v>1614</v>
      </c>
      <c r="G751" s="273" t="s">
        <v>1494</v>
      </c>
      <c r="H751" s="273" t="s">
        <v>1613</v>
      </c>
      <c r="I751" s="441" t="str">
        <f t="shared" si="33"/>
        <v>2.3</v>
      </c>
      <c r="J751" s="441">
        <v>2028</v>
      </c>
      <c r="K751" s="273">
        <v>7</v>
      </c>
      <c r="L751" s="273">
        <v>10</v>
      </c>
      <c r="M751" s="463">
        <f t="shared" si="34"/>
        <v>70</v>
      </c>
      <c r="N751" s="466">
        <v>13587.71</v>
      </c>
      <c r="O751" s="465">
        <f t="shared" si="35"/>
        <v>951139.7</v>
      </c>
      <c r="P751" s="410"/>
      <c r="Q751" s="410"/>
    </row>
    <row r="752" spans="1:17" ht="30" x14ac:dyDescent="0.25">
      <c r="A752" s="441" t="s">
        <v>1314</v>
      </c>
      <c r="B752" s="442" t="s">
        <v>1220</v>
      </c>
      <c r="C752" s="442" t="s">
        <v>1074</v>
      </c>
      <c r="D752" s="442" t="s">
        <v>1475</v>
      </c>
      <c r="E752" s="257" t="s">
        <v>1607</v>
      </c>
      <c r="F752" s="341" t="s">
        <v>1615</v>
      </c>
      <c r="G752" s="273" t="s">
        <v>1494</v>
      </c>
      <c r="H752" s="273" t="s">
        <v>1613</v>
      </c>
      <c r="I752" s="441" t="str">
        <f t="shared" si="33"/>
        <v>2.3</v>
      </c>
      <c r="J752" s="441">
        <v>2028</v>
      </c>
      <c r="K752" s="273">
        <v>13</v>
      </c>
      <c r="L752" s="273">
        <v>10</v>
      </c>
      <c r="M752" s="463">
        <f t="shared" si="34"/>
        <v>130</v>
      </c>
      <c r="N752" s="466">
        <v>1698.46</v>
      </c>
      <c r="O752" s="465">
        <f t="shared" si="35"/>
        <v>220799.80000000002</v>
      </c>
      <c r="P752" s="410"/>
      <c r="Q752" s="410"/>
    </row>
    <row r="753" spans="1:17" ht="45" x14ac:dyDescent="0.25">
      <c r="A753" s="441" t="s">
        <v>1314</v>
      </c>
      <c r="B753" s="442" t="s">
        <v>1220</v>
      </c>
      <c r="C753" s="442" t="s">
        <v>1074</v>
      </c>
      <c r="D753" s="442" t="s">
        <v>1475</v>
      </c>
      <c r="E753" s="257" t="s">
        <v>1607</v>
      </c>
      <c r="F753" s="341" t="s">
        <v>1616</v>
      </c>
      <c r="G753" s="273" t="s">
        <v>1494</v>
      </c>
      <c r="H753" s="273" t="s">
        <v>1529</v>
      </c>
      <c r="I753" s="441" t="str">
        <f t="shared" si="33"/>
        <v>2.2</v>
      </c>
      <c r="J753" s="441">
        <v>2028</v>
      </c>
      <c r="K753" s="273">
        <v>758</v>
      </c>
      <c r="L753" s="273">
        <v>10</v>
      </c>
      <c r="M753" s="463">
        <f t="shared" si="34"/>
        <v>7580</v>
      </c>
      <c r="N753" s="466">
        <v>90.58</v>
      </c>
      <c r="O753" s="465">
        <f t="shared" si="35"/>
        <v>686596.4</v>
      </c>
      <c r="P753" s="410"/>
      <c r="Q753" s="410"/>
    </row>
    <row r="754" spans="1:17" ht="30" x14ac:dyDescent="0.25">
      <c r="A754" s="441" t="s">
        <v>1314</v>
      </c>
      <c r="B754" s="442" t="s">
        <v>1220</v>
      </c>
      <c r="C754" s="442" t="s">
        <v>1074</v>
      </c>
      <c r="D754" s="442" t="s">
        <v>1475</v>
      </c>
      <c r="E754" s="257" t="s">
        <v>1607</v>
      </c>
      <c r="F754" s="341" t="s">
        <v>1617</v>
      </c>
      <c r="G754" s="273" t="s">
        <v>1494</v>
      </c>
      <c r="H754" s="273" t="s">
        <v>1529</v>
      </c>
      <c r="I754" s="441" t="str">
        <f t="shared" si="33"/>
        <v>2.2</v>
      </c>
      <c r="J754" s="441">
        <v>2028</v>
      </c>
      <c r="K754" s="273">
        <v>686</v>
      </c>
      <c r="L754" s="273">
        <v>10</v>
      </c>
      <c r="M754" s="463">
        <f t="shared" si="34"/>
        <v>6860</v>
      </c>
      <c r="N754" s="466">
        <v>6.79</v>
      </c>
      <c r="O754" s="465">
        <f t="shared" si="35"/>
        <v>46579.4</v>
      </c>
      <c r="P754" s="410"/>
      <c r="Q754" s="410"/>
    </row>
    <row r="755" spans="1:17" x14ac:dyDescent="0.25">
      <c r="A755" s="441" t="s">
        <v>1314</v>
      </c>
      <c r="B755" s="442" t="s">
        <v>1220</v>
      </c>
      <c r="C755" s="442" t="s">
        <v>1074</v>
      </c>
      <c r="D755" s="442" t="s">
        <v>1475</v>
      </c>
      <c r="E755" s="257" t="s">
        <v>1607</v>
      </c>
      <c r="F755" s="341" t="s">
        <v>1618</v>
      </c>
      <c r="G755" s="273" t="s">
        <v>1494</v>
      </c>
      <c r="H755" s="273" t="s">
        <v>1613</v>
      </c>
      <c r="I755" s="441" t="str">
        <f t="shared" si="33"/>
        <v>2.3</v>
      </c>
      <c r="J755" s="441">
        <v>2028</v>
      </c>
      <c r="K755" s="273">
        <v>118</v>
      </c>
      <c r="L755" s="273">
        <v>10</v>
      </c>
      <c r="M755" s="463">
        <f t="shared" si="34"/>
        <v>1180</v>
      </c>
      <c r="N755" s="466">
        <v>452.92</v>
      </c>
      <c r="O755" s="465">
        <f t="shared" si="35"/>
        <v>534445.6</v>
      </c>
      <c r="P755" s="410"/>
      <c r="Q755" s="410"/>
    </row>
    <row r="756" spans="1:17" ht="30" x14ac:dyDescent="0.25">
      <c r="A756" s="441" t="s">
        <v>1314</v>
      </c>
      <c r="B756" s="442" t="s">
        <v>1220</v>
      </c>
      <c r="C756" s="442" t="s">
        <v>1074</v>
      </c>
      <c r="D756" s="442" t="s">
        <v>1475</v>
      </c>
      <c r="E756" s="257" t="s">
        <v>1607</v>
      </c>
      <c r="F756" s="341" t="s">
        <v>1619</v>
      </c>
      <c r="G756" s="273" t="s">
        <v>1494</v>
      </c>
      <c r="H756" s="273" t="s">
        <v>1507</v>
      </c>
      <c r="I756" s="441" t="str">
        <f t="shared" si="33"/>
        <v>2.3</v>
      </c>
      <c r="J756" s="441">
        <v>2028</v>
      </c>
      <c r="K756" s="273">
        <v>40</v>
      </c>
      <c r="L756" s="273">
        <v>9</v>
      </c>
      <c r="M756" s="463">
        <f t="shared" si="34"/>
        <v>360</v>
      </c>
      <c r="N756" s="466">
        <v>396.31</v>
      </c>
      <c r="O756" s="465">
        <f t="shared" si="35"/>
        <v>142671.6</v>
      </c>
      <c r="P756" s="410"/>
      <c r="Q756" s="410"/>
    </row>
    <row r="757" spans="1:17" ht="30" x14ac:dyDescent="0.25">
      <c r="A757" s="441" t="s">
        <v>1314</v>
      </c>
      <c r="B757" s="442" t="s">
        <v>1220</v>
      </c>
      <c r="C757" s="442" t="s">
        <v>1074</v>
      </c>
      <c r="D757" s="442" t="s">
        <v>1475</v>
      </c>
      <c r="E757" s="257" t="s">
        <v>1607</v>
      </c>
      <c r="F757" s="341" t="s">
        <v>1620</v>
      </c>
      <c r="G757" s="273" t="s">
        <v>1494</v>
      </c>
      <c r="H757" s="273" t="s">
        <v>1534</v>
      </c>
      <c r="I757" s="441" t="str">
        <f t="shared" si="33"/>
        <v>2.3</v>
      </c>
      <c r="J757" s="441">
        <v>2028</v>
      </c>
      <c r="K757" s="273">
        <v>3</v>
      </c>
      <c r="L757" s="273">
        <v>3</v>
      </c>
      <c r="M757" s="463">
        <f t="shared" si="34"/>
        <v>9</v>
      </c>
      <c r="N757" s="466">
        <v>170.75</v>
      </c>
      <c r="O757" s="465">
        <f t="shared" si="35"/>
        <v>1536.75</v>
      </c>
      <c r="P757" s="410"/>
      <c r="Q757" s="410"/>
    </row>
    <row r="758" spans="1:17" ht="30" x14ac:dyDescent="0.25">
      <c r="A758" s="441" t="s">
        <v>1314</v>
      </c>
      <c r="B758" s="442" t="s">
        <v>1220</v>
      </c>
      <c r="C758" s="442" t="s">
        <v>1074</v>
      </c>
      <c r="D758" s="442" t="s">
        <v>1475</v>
      </c>
      <c r="E758" s="257" t="s">
        <v>1607</v>
      </c>
      <c r="F758" s="341" t="s">
        <v>1621</v>
      </c>
      <c r="G758" s="273" t="s">
        <v>1494</v>
      </c>
      <c r="H758" s="273" t="s">
        <v>1567</v>
      </c>
      <c r="I758" s="441" t="str">
        <f t="shared" si="33"/>
        <v>2.3</v>
      </c>
      <c r="J758" s="441">
        <v>2028</v>
      </c>
      <c r="K758" s="273">
        <v>5</v>
      </c>
      <c r="L758" s="273">
        <v>3</v>
      </c>
      <c r="M758" s="463">
        <f t="shared" si="34"/>
        <v>15</v>
      </c>
      <c r="N758" s="466">
        <v>397.44</v>
      </c>
      <c r="O758" s="465">
        <f t="shared" si="35"/>
        <v>5961.6</v>
      </c>
      <c r="P758" s="410"/>
      <c r="Q758" s="410"/>
    </row>
    <row r="759" spans="1:17" ht="45" x14ac:dyDescent="0.25">
      <c r="A759" s="441" t="s">
        <v>1314</v>
      </c>
      <c r="B759" s="442" t="s">
        <v>1220</v>
      </c>
      <c r="C759" s="442" t="s">
        <v>1074</v>
      </c>
      <c r="D759" s="442" t="s">
        <v>1475</v>
      </c>
      <c r="E759" s="257" t="s">
        <v>1607</v>
      </c>
      <c r="F759" s="341" t="s">
        <v>1622</v>
      </c>
      <c r="G759" s="273" t="s">
        <v>1494</v>
      </c>
      <c r="H759" s="273" t="s">
        <v>1534</v>
      </c>
      <c r="I759" s="441" t="str">
        <f t="shared" si="33"/>
        <v>2.3</v>
      </c>
      <c r="J759" s="441">
        <v>2028</v>
      </c>
      <c r="K759" s="273">
        <v>30</v>
      </c>
      <c r="L759" s="273">
        <v>3</v>
      </c>
      <c r="M759" s="463">
        <f t="shared" si="34"/>
        <v>90</v>
      </c>
      <c r="N759" s="466">
        <v>42.86</v>
      </c>
      <c r="O759" s="465">
        <f t="shared" si="35"/>
        <v>3857.4</v>
      </c>
      <c r="P759" s="410"/>
      <c r="Q759" s="410"/>
    </row>
    <row r="760" spans="1:17" ht="30" x14ac:dyDescent="0.25">
      <c r="A760" s="441" t="s">
        <v>1314</v>
      </c>
      <c r="B760" s="442" t="s">
        <v>1220</v>
      </c>
      <c r="C760" s="442" t="s">
        <v>1074</v>
      </c>
      <c r="D760" s="442" t="s">
        <v>1475</v>
      </c>
      <c r="E760" s="257" t="s">
        <v>1607</v>
      </c>
      <c r="F760" s="341" t="s">
        <v>1623</v>
      </c>
      <c r="G760" s="273" t="s">
        <v>1494</v>
      </c>
      <c r="H760" s="273" t="s">
        <v>1534</v>
      </c>
      <c r="I760" s="441" t="str">
        <f t="shared" si="33"/>
        <v>2.3</v>
      </c>
      <c r="J760" s="441">
        <v>2028</v>
      </c>
      <c r="K760" s="273">
        <v>10</v>
      </c>
      <c r="L760" s="273">
        <v>3</v>
      </c>
      <c r="M760" s="463">
        <f t="shared" si="34"/>
        <v>30</v>
      </c>
      <c r="N760" s="466">
        <v>79.260000000000005</v>
      </c>
      <c r="O760" s="465">
        <f t="shared" si="35"/>
        <v>2377.8000000000002</v>
      </c>
      <c r="P760" s="410"/>
      <c r="Q760" s="410"/>
    </row>
    <row r="761" spans="1:17" ht="45" x14ac:dyDescent="0.25">
      <c r="A761" s="441" t="s">
        <v>1314</v>
      </c>
      <c r="B761" s="442" t="s">
        <v>1220</v>
      </c>
      <c r="C761" s="442" t="s">
        <v>1074</v>
      </c>
      <c r="D761" s="442" t="s">
        <v>1475</v>
      </c>
      <c r="E761" s="257" t="s">
        <v>1607</v>
      </c>
      <c r="F761" s="341" t="s">
        <v>1624</v>
      </c>
      <c r="G761" s="273" t="s">
        <v>1494</v>
      </c>
      <c r="H761" s="273" t="s">
        <v>1534</v>
      </c>
      <c r="I761" s="441" t="str">
        <f t="shared" si="33"/>
        <v>2.3</v>
      </c>
      <c r="J761" s="441">
        <v>2028</v>
      </c>
      <c r="K761" s="273">
        <v>3</v>
      </c>
      <c r="L761" s="273">
        <v>3</v>
      </c>
      <c r="M761" s="463">
        <f t="shared" si="34"/>
        <v>9</v>
      </c>
      <c r="N761" s="466">
        <v>107.16</v>
      </c>
      <c r="O761" s="465">
        <f t="shared" si="35"/>
        <v>964.43999999999994</v>
      </c>
      <c r="P761" s="410"/>
      <c r="Q761" s="410"/>
    </row>
    <row r="762" spans="1:17" ht="45" x14ac:dyDescent="0.25">
      <c r="A762" s="441" t="s">
        <v>1314</v>
      </c>
      <c r="B762" s="442" t="s">
        <v>1220</v>
      </c>
      <c r="C762" s="442" t="s">
        <v>1074</v>
      </c>
      <c r="D762" s="442" t="s">
        <v>1475</v>
      </c>
      <c r="E762" s="257" t="s">
        <v>1607</v>
      </c>
      <c r="F762" s="341" t="s">
        <v>1625</v>
      </c>
      <c r="G762" s="273" t="s">
        <v>1494</v>
      </c>
      <c r="H762" s="273" t="s">
        <v>1534</v>
      </c>
      <c r="I762" s="441" t="str">
        <f t="shared" si="33"/>
        <v>2.3</v>
      </c>
      <c r="J762" s="441">
        <v>2028</v>
      </c>
      <c r="K762" s="273">
        <v>6</v>
      </c>
      <c r="L762" s="273">
        <v>3</v>
      </c>
      <c r="M762" s="463">
        <f t="shared" si="34"/>
        <v>18</v>
      </c>
      <c r="N762" s="466">
        <v>422.52</v>
      </c>
      <c r="O762" s="465">
        <f t="shared" si="35"/>
        <v>7605.36</v>
      </c>
      <c r="P762" s="410"/>
      <c r="Q762" s="410"/>
    </row>
    <row r="763" spans="1:17" ht="60" x14ac:dyDescent="0.25">
      <c r="A763" s="441" t="s">
        <v>1314</v>
      </c>
      <c r="B763" s="442" t="s">
        <v>1220</v>
      </c>
      <c r="C763" s="442" t="s">
        <v>1074</v>
      </c>
      <c r="D763" s="442" t="s">
        <v>1475</v>
      </c>
      <c r="E763" s="257" t="s">
        <v>1607</v>
      </c>
      <c r="F763" s="341" t="s">
        <v>1626</v>
      </c>
      <c r="G763" s="273" t="s">
        <v>1494</v>
      </c>
      <c r="H763" s="273" t="s">
        <v>1498</v>
      </c>
      <c r="I763" s="441" t="str">
        <f t="shared" si="33"/>
        <v>2.3</v>
      </c>
      <c r="J763" s="441">
        <v>2028</v>
      </c>
      <c r="K763" s="273">
        <v>150</v>
      </c>
      <c r="L763" s="273">
        <v>10</v>
      </c>
      <c r="M763" s="463">
        <f t="shared" si="34"/>
        <v>1500</v>
      </c>
      <c r="N763" s="466">
        <v>181.17</v>
      </c>
      <c r="O763" s="465">
        <f t="shared" si="35"/>
        <v>271755</v>
      </c>
      <c r="P763" s="410"/>
      <c r="Q763" s="410"/>
    </row>
    <row r="764" spans="1:17" ht="45" x14ac:dyDescent="0.25">
      <c r="A764" s="441" t="s">
        <v>1314</v>
      </c>
      <c r="B764" s="442" t="s">
        <v>1220</v>
      </c>
      <c r="C764" s="442" t="s">
        <v>1074</v>
      </c>
      <c r="D764" s="442" t="s">
        <v>1475</v>
      </c>
      <c r="E764" s="257" t="s">
        <v>1607</v>
      </c>
      <c r="F764" s="341" t="s">
        <v>1627</v>
      </c>
      <c r="G764" s="273" t="s">
        <v>1494</v>
      </c>
      <c r="H764" s="273" t="s">
        <v>1587</v>
      </c>
      <c r="I764" s="441" t="str">
        <f t="shared" si="33"/>
        <v>2.3</v>
      </c>
      <c r="J764" s="441">
        <v>2028</v>
      </c>
      <c r="K764" s="273">
        <v>150</v>
      </c>
      <c r="L764" s="273">
        <v>10</v>
      </c>
      <c r="M764" s="463">
        <f t="shared" si="34"/>
        <v>1500</v>
      </c>
      <c r="N764" s="466">
        <v>509.54</v>
      </c>
      <c r="O764" s="465">
        <f t="shared" si="35"/>
        <v>764310</v>
      </c>
      <c r="P764" s="410"/>
      <c r="Q764" s="410"/>
    </row>
    <row r="765" spans="1:17" ht="75" x14ac:dyDescent="0.25">
      <c r="A765" s="441" t="s">
        <v>1314</v>
      </c>
      <c r="B765" s="442" t="s">
        <v>1220</v>
      </c>
      <c r="C765" s="442" t="s">
        <v>1074</v>
      </c>
      <c r="D765" s="442" t="s">
        <v>1475</v>
      </c>
      <c r="E765" s="257" t="s">
        <v>1607</v>
      </c>
      <c r="F765" s="341" t="s">
        <v>1628</v>
      </c>
      <c r="G765" s="273" t="s">
        <v>1494</v>
      </c>
      <c r="H765" s="273" t="s">
        <v>1587</v>
      </c>
      <c r="I765" s="441" t="str">
        <f t="shared" si="33"/>
        <v>2.3</v>
      </c>
      <c r="J765" s="441">
        <v>2028</v>
      </c>
      <c r="K765" s="273">
        <v>150</v>
      </c>
      <c r="L765" s="273">
        <v>10</v>
      </c>
      <c r="M765" s="463">
        <f t="shared" si="34"/>
        <v>1500</v>
      </c>
      <c r="N765" s="466">
        <v>452.92</v>
      </c>
      <c r="O765" s="465">
        <f t="shared" si="35"/>
        <v>679380</v>
      </c>
      <c r="P765" s="410"/>
      <c r="Q765" s="410"/>
    </row>
    <row r="766" spans="1:17" ht="75" x14ac:dyDescent="0.25">
      <c r="A766" s="441" t="s">
        <v>1314</v>
      </c>
      <c r="B766" s="442" t="s">
        <v>1220</v>
      </c>
      <c r="C766" s="442" t="s">
        <v>1074</v>
      </c>
      <c r="D766" s="442" t="s">
        <v>1475</v>
      </c>
      <c r="E766" s="257" t="s">
        <v>1607</v>
      </c>
      <c r="F766" s="341" t="s">
        <v>1629</v>
      </c>
      <c r="G766" s="273" t="s">
        <v>1494</v>
      </c>
      <c r="H766" s="273" t="s">
        <v>1498</v>
      </c>
      <c r="I766" s="441" t="str">
        <f t="shared" si="33"/>
        <v>2.3</v>
      </c>
      <c r="J766" s="441">
        <v>2028</v>
      </c>
      <c r="K766" s="273">
        <v>150</v>
      </c>
      <c r="L766" s="273">
        <v>10</v>
      </c>
      <c r="M766" s="463">
        <f t="shared" si="34"/>
        <v>1500</v>
      </c>
      <c r="N766" s="466">
        <v>396.31</v>
      </c>
      <c r="O766" s="465">
        <f t="shared" si="35"/>
        <v>594465</v>
      </c>
      <c r="P766" s="410"/>
      <c r="Q766" s="410"/>
    </row>
    <row r="767" spans="1:17" ht="60" x14ac:dyDescent="0.25">
      <c r="A767" s="441" t="s">
        <v>1314</v>
      </c>
      <c r="B767" s="442" t="s">
        <v>1220</v>
      </c>
      <c r="C767" s="442" t="s">
        <v>1074</v>
      </c>
      <c r="D767" s="442" t="s">
        <v>1475</v>
      </c>
      <c r="E767" s="257" t="s">
        <v>1607</v>
      </c>
      <c r="F767" s="341" t="s">
        <v>1630</v>
      </c>
      <c r="G767" s="273" t="s">
        <v>1494</v>
      </c>
      <c r="H767" s="273" t="s">
        <v>1498</v>
      </c>
      <c r="I767" s="441" t="str">
        <f t="shared" si="33"/>
        <v>2.3</v>
      </c>
      <c r="J767" s="441">
        <v>2028</v>
      </c>
      <c r="K767" s="273">
        <v>150</v>
      </c>
      <c r="L767" s="273">
        <v>10</v>
      </c>
      <c r="M767" s="463">
        <f t="shared" si="34"/>
        <v>1500</v>
      </c>
      <c r="N767" s="466">
        <v>226.46</v>
      </c>
      <c r="O767" s="465">
        <f t="shared" si="35"/>
        <v>339690</v>
      </c>
      <c r="P767" s="410"/>
      <c r="Q767" s="410"/>
    </row>
    <row r="768" spans="1:17" ht="75" x14ac:dyDescent="0.25">
      <c r="A768" s="441" t="s">
        <v>1314</v>
      </c>
      <c r="B768" s="442" t="s">
        <v>1220</v>
      </c>
      <c r="C768" s="442" t="s">
        <v>1074</v>
      </c>
      <c r="D768" s="442" t="s">
        <v>1475</v>
      </c>
      <c r="E768" s="257" t="s">
        <v>1607</v>
      </c>
      <c r="F768" s="341" t="s">
        <v>1631</v>
      </c>
      <c r="G768" s="273" t="s">
        <v>1494</v>
      </c>
      <c r="H768" s="273" t="s">
        <v>1531</v>
      </c>
      <c r="I768" s="441" t="str">
        <f t="shared" si="33"/>
        <v>2.2</v>
      </c>
      <c r="J768" s="441">
        <v>2028</v>
      </c>
      <c r="K768" s="275">
        <v>1680</v>
      </c>
      <c r="L768" s="273">
        <v>10</v>
      </c>
      <c r="M768" s="463">
        <f t="shared" si="34"/>
        <v>16800</v>
      </c>
      <c r="N768" s="466">
        <v>283.08</v>
      </c>
      <c r="O768" s="465">
        <f t="shared" si="35"/>
        <v>4755744</v>
      </c>
      <c r="P768" s="410"/>
      <c r="Q768" s="410"/>
    </row>
    <row r="769" spans="1:17" ht="45" x14ac:dyDescent="0.25">
      <c r="A769" s="441" t="s">
        <v>1314</v>
      </c>
      <c r="B769" s="442" t="s">
        <v>1220</v>
      </c>
      <c r="C769" s="442" t="s">
        <v>1074</v>
      </c>
      <c r="D769" s="442" t="s">
        <v>1475</v>
      </c>
      <c r="E769" s="257" t="s">
        <v>1607</v>
      </c>
      <c r="F769" s="341" t="s">
        <v>1632</v>
      </c>
      <c r="G769" s="273" t="s">
        <v>1494</v>
      </c>
      <c r="H769" s="273" t="s">
        <v>1509</v>
      </c>
      <c r="I769" s="441" t="str">
        <f t="shared" si="33"/>
        <v>2.3</v>
      </c>
      <c r="J769" s="441">
        <v>2028</v>
      </c>
      <c r="K769" s="273">
        <v>60</v>
      </c>
      <c r="L769" s="273">
        <v>10</v>
      </c>
      <c r="M769" s="463">
        <f t="shared" si="34"/>
        <v>600</v>
      </c>
      <c r="N769" s="466">
        <v>328.37</v>
      </c>
      <c r="O769" s="465">
        <f t="shared" si="35"/>
        <v>197022</v>
      </c>
      <c r="P769" s="410"/>
      <c r="Q769" s="410"/>
    </row>
    <row r="770" spans="1:17" ht="60" x14ac:dyDescent="0.25">
      <c r="A770" s="441" t="s">
        <v>1314</v>
      </c>
      <c r="B770" s="442" t="s">
        <v>1220</v>
      </c>
      <c r="C770" s="442" t="s">
        <v>1074</v>
      </c>
      <c r="D770" s="442" t="s">
        <v>1475</v>
      </c>
      <c r="E770" s="257" t="s">
        <v>1607</v>
      </c>
      <c r="F770" s="341" t="s">
        <v>1633</v>
      </c>
      <c r="G770" s="273" t="s">
        <v>1494</v>
      </c>
      <c r="H770" s="273" t="s">
        <v>1498</v>
      </c>
      <c r="I770" s="441" t="str">
        <f t="shared" si="33"/>
        <v>2.3</v>
      </c>
      <c r="J770" s="441">
        <v>2028</v>
      </c>
      <c r="K770" s="275">
        <v>1440</v>
      </c>
      <c r="L770" s="273">
        <v>1</v>
      </c>
      <c r="M770" s="463">
        <f t="shared" si="34"/>
        <v>1440</v>
      </c>
      <c r="N770" s="466">
        <v>11.32</v>
      </c>
      <c r="O770" s="465">
        <f t="shared" si="35"/>
        <v>16300.800000000001</v>
      </c>
      <c r="P770" s="410"/>
      <c r="Q770" s="410"/>
    </row>
    <row r="771" spans="1:17" ht="30" x14ac:dyDescent="0.25">
      <c r="A771" s="441" t="s">
        <v>1314</v>
      </c>
      <c r="B771" s="442" t="s">
        <v>1220</v>
      </c>
      <c r="C771" s="442" t="s">
        <v>1074</v>
      </c>
      <c r="D771" s="442" t="s">
        <v>1475</v>
      </c>
      <c r="E771" s="257" t="s">
        <v>1607</v>
      </c>
      <c r="F771" s="341" t="s">
        <v>1634</v>
      </c>
      <c r="G771" s="273" t="s">
        <v>1494</v>
      </c>
      <c r="H771" s="273" t="s">
        <v>1498</v>
      </c>
      <c r="I771" s="441" t="str">
        <f t="shared" si="33"/>
        <v>2.3</v>
      </c>
      <c r="J771" s="441">
        <v>2028</v>
      </c>
      <c r="K771" s="275">
        <v>1050</v>
      </c>
      <c r="L771" s="273">
        <v>1</v>
      </c>
      <c r="M771" s="463">
        <f t="shared" si="34"/>
        <v>1050</v>
      </c>
      <c r="N771" s="466">
        <v>9.06</v>
      </c>
      <c r="O771" s="465">
        <f t="shared" si="35"/>
        <v>9513</v>
      </c>
      <c r="P771" s="410"/>
      <c r="Q771" s="410"/>
    </row>
    <row r="772" spans="1:17" ht="30" x14ac:dyDescent="0.25">
      <c r="A772" s="441" t="s">
        <v>1314</v>
      </c>
      <c r="B772" s="442" t="s">
        <v>1220</v>
      </c>
      <c r="C772" s="442" t="s">
        <v>1074</v>
      </c>
      <c r="D772" s="442" t="s">
        <v>1475</v>
      </c>
      <c r="E772" s="257" t="s">
        <v>1607</v>
      </c>
      <c r="F772" s="341" t="s">
        <v>1635</v>
      </c>
      <c r="G772" s="273" t="s">
        <v>1494</v>
      </c>
      <c r="H772" s="273" t="s">
        <v>1498</v>
      </c>
      <c r="I772" s="441" t="str">
        <f t="shared" si="33"/>
        <v>2.3</v>
      </c>
      <c r="J772" s="441">
        <v>2028</v>
      </c>
      <c r="K772" s="275">
        <v>1050</v>
      </c>
      <c r="L772" s="273">
        <v>1</v>
      </c>
      <c r="M772" s="463">
        <f t="shared" si="34"/>
        <v>1050</v>
      </c>
      <c r="N772" s="466">
        <v>9.06</v>
      </c>
      <c r="O772" s="465">
        <f t="shared" si="35"/>
        <v>9513</v>
      </c>
      <c r="P772" s="410"/>
      <c r="Q772" s="410"/>
    </row>
    <row r="773" spans="1:17" ht="45" x14ac:dyDescent="0.25">
      <c r="A773" s="441" t="s">
        <v>1314</v>
      </c>
      <c r="B773" s="442" t="s">
        <v>1220</v>
      </c>
      <c r="C773" s="442" t="s">
        <v>1074</v>
      </c>
      <c r="D773" s="442" t="s">
        <v>1475</v>
      </c>
      <c r="E773" s="257" t="s">
        <v>1607</v>
      </c>
      <c r="F773" s="341" t="s">
        <v>1636</v>
      </c>
      <c r="G773" s="273" t="s">
        <v>1494</v>
      </c>
      <c r="H773" s="273" t="s">
        <v>1498</v>
      </c>
      <c r="I773" s="441" t="str">
        <f t="shared" si="33"/>
        <v>2.3</v>
      </c>
      <c r="J773" s="441">
        <v>2028</v>
      </c>
      <c r="K773" s="275">
        <v>2100</v>
      </c>
      <c r="L773" s="273">
        <v>1</v>
      </c>
      <c r="M773" s="463">
        <f t="shared" si="34"/>
        <v>2100</v>
      </c>
      <c r="N773" s="466">
        <v>10.19</v>
      </c>
      <c r="O773" s="465">
        <f t="shared" si="35"/>
        <v>21399</v>
      </c>
      <c r="P773" s="410"/>
      <c r="Q773" s="410"/>
    </row>
    <row r="774" spans="1:17" ht="45" x14ac:dyDescent="0.25">
      <c r="A774" s="441" t="s">
        <v>1314</v>
      </c>
      <c r="B774" s="442" t="s">
        <v>1220</v>
      </c>
      <c r="C774" s="442" t="s">
        <v>1074</v>
      </c>
      <c r="D774" s="442" t="s">
        <v>1475</v>
      </c>
      <c r="E774" s="257" t="s">
        <v>1607</v>
      </c>
      <c r="F774" s="341" t="s">
        <v>1637</v>
      </c>
      <c r="G774" s="273" t="s">
        <v>1494</v>
      </c>
      <c r="H774" s="273" t="s">
        <v>1498</v>
      </c>
      <c r="I774" s="441" t="str">
        <f t="shared" si="33"/>
        <v>2.3</v>
      </c>
      <c r="J774" s="441">
        <v>2028</v>
      </c>
      <c r="K774" s="273">
        <v>144</v>
      </c>
      <c r="L774" s="273">
        <v>1</v>
      </c>
      <c r="M774" s="463">
        <f t="shared" si="34"/>
        <v>144</v>
      </c>
      <c r="N774" s="466">
        <v>79.83</v>
      </c>
      <c r="O774" s="465">
        <f t="shared" si="35"/>
        <v>11495.52</v>
      </c>
      <c r="P774" s="410"/>
      <c r="Q774" s="410"/>
    </row>
    <row r="775" spans="1:17" ht="30" x14ac:dyDescent="0.25">
      <c r="A775" s="441" t="s">
        <v>1314</v>
      </c>
      <c r="B775" s="442" t="s">
        <v>1220</v>
      </c>
      <c r="C775" s="442" t="s">
        <v>1074</v>
      </c>
      <c r="D775" s="442" t="s">
        <v>1475</v>
      </c>
      <c r="E775" s="257" t="s">
        <v>1607</v>
      </c>
      <c r="F775" s="341" t="s">
        <v>1638</v>
      </c>
      <c r="G775" s="273" t="s">
        <v>1494</v>
      </c>
      <c r="H775" s="273" t="s">
        <v>1498</v>
      </c>
      <c r="I775" s="441" t="str">
        <f t="shared" si="33"/>
        <v>2.3</v>
      </c>
      <c r="J775" s="441">
        <v>2028</v>
      </c>
      <c r="K775" s="273">
        <v>360</v>
      </c>
      <c r="L775" s="273">
        <v>1</v>
      </c>
      <c r="M775" s="463">
        <f t="shared" si="34"/>
        <v>360</v>
      </c>
      <c r="N775" s="466">
        <v>19.25</v>
      </c>
      <c r="O775" s="465">
        <f t="shared" si="35"/>
        <v>6930</v>
      </c>
      <c r="P775" s="410"/>
      <c r="Q775" s="410"/>
    </row>
    <row r="776" spans="1:17" ht="30" x14ac:dyDescent="0.25">
      <c r="A776" s="441" t="s">
        <v>1314</v>
      </c>
      <c r="B776" s="442" t="s">
        <v>1220</v>
      </c>
      <c r="C776" s="442" t="s">
        <v>1074</v>
      </c>
      <c r="D776" s="442" t="s">
        <v>1475</v>
      </c>
      <c r="E776" s="257" t="s">
        <v>1607</v>
      </c>
      <c r="F776" s="341" t="s">
        <v>1639</v>
      </c>
      <c r="G776" s="273" t="s">
        <v>1494</v>
      </c>
      <c r="H776" s="273" t="s">
        <v>1498</v>
      </c>
      <c r="I776" s="441" t="str">
        <f t="shared" ref="I776:I839" si="36">IF($H776="","Sin CCP",LEFT($H776,3))</f>
        <v>2.3</v>
      </c>
      <c r="J776" s="441">
        <v>2028</v>
      </c>
      <c r="K776" s="273">
        <v>144</v>
      </c>
      <c r="L776" s="273">
        <v>1</v>
      </c>
      <c r="M776" s="463">
        <f t="shared" si="34"/>
        <v>144</v>
      </c>
      <c r="N776" s="466">
        <v>13.59</v>
      </c>
      <c r="O776" s="465">
        <f t="shared" si="35"/>
        <v>1956.96</v>
      </c>
      <c r="P776" s="410"/>
      <c r="Q776" s="410"/>
    </row>
    <row r="777" spans="1:17" ht="30" x14ac:dyDescent="0.25">
      <c r="A777" s="441" t="s">
        <v>1314</v>
      </c>
      <c r="B777" s="442" t="s">
        <v>1220</v>
      </c>
      <c r="C777" s="442" t="s">
        <v>1074</v>
      </c>
      <c r="D777" s="442" t="s">
        <v>1475</v>
      </c>
      <c r="E777" s="257" t="s">
        <v>1607</v>
      </c>
      <c r="F777" s="341" t="s">
        <v>1640</v>
      </c>
      <c r="G777" s="273" t="s">
        <v>1494</v>
      </c>
      <c r="H777" s="273" t="s">
        <v>1498</v>
      </c>
      <c r="I777" s="441" t="str">
        <f t="shared" si="36"/>
        <v>2.3</v>
      </c>
      <c r="J777" s="441">
        <v>2028</v>
      </c>
      <c r="K777" s="273">
        <v>174</v>
      </c>
      <c r="L777" s="273">
        <v>1</v>
      </c>
      <c r="M777" s="463">
        <f t="shared" si="34"/>
        <v>174</v>
      </c>
      <c r="N777" s="466">
        <v>397.44</v>
      </c>
      <c r="O777" s="465">
        <f t="shared" si="35"/>
        <v>69154.559999999998</v>
      </c>
      <c r="P777" s="410"/>
      <c r="Q777" s="410"/>
    </row>
    <row r="778" spans="1:17" ht="30" x14ac:dyDescent="0.25">
      <c r="A778" s="441" t="s">
        <v>1314</v>
      </c>
      <c r="B778" s="442" t="s">
        <v>1220</v>
      </c>
      <c r="C778" s="442" t="s">
        <v>1074</v>
      </c>
      <c r="D778" s="442" t="s">
        <v>1475</v>
      </c>
      <c r="E778" s="257" t="s">
        <v>1607</v>
      </c>
      <c r="F778" s="341" t="s">
        <v>1641</v>
      </c>
      <c r="G778" s="273" t="s">
        <v>1494</v>
      </c>
      <c r="H778" s="273" t="s">
        <v>1498</v>
      </c>
      <c r="I778" s="441" t="str">
        <f t="shared" si="36"/>
        <v>2.3</v>
      </c>
      <c r="J778" s="441">
        <v>2028</v>
      </c>
      <c r="K778" s="273">
        <v>84</v>
      </c>
      <c r="L778" s="273">
        <v>1</v>
      </c>
      <c r="M778" s="463">
        <f t="shared" si="34"/>
        <v>84</v>
      </c>
      <c r="N778" s="466">
        <v>101.91</v>
      </c>
      <c r="O778" s="465">
        <f t="shared" si="35"/>
        <v>8560.44</v>
      </c>
      <c r="P778" s="410"/>
      <c r="Q778" s="410"/>
    </row>
    <row r="779" spans="1:17" ht="30" x14ac:dyDescent="0.25">
      <c r="A779" s="441" t="s">
        <v>1314</v>
      </c>
      <c r="B779" s="442" t="s">
        <v>1220</v>
      </c>
      <c r="C779" s="442" t="s">
        <v>1074</v>
      </c>
      <c r="D779" s="442" t="s">
        <v>1475</v>
      </c>
      <c r="E779" s="257" t="s">
        <v>1607</v>
      </c>
      <c r="F779" s="341" t="s">
        <v>1642</v>
      </c>
      <c r="G779" s="273" t="s">
        <v>1494</v>
      </c>
      <c r="H779" s="273" t="s">
        <v>1498</v>
      </c>
      <c r="I779" s="441" t="str">
        <f t="shared" si="36"/>
        <v>2.3</v>
      </c>
      <c r="J779" s="441">
        <v>2028</v>
      </c>
      <c r="K779" s="273">
        <v>144</v>
      </c>
      <c r="L779" s="273">
        <v>1</v>
      </c>
      <c r="M779" s="463">
        <f t="shared" si="34"/>
        <v>144</v>
      </c>
      <c r="N779" s="466">
        <v>294.39999999999998</v>
      </c>
      <c r="O779" s="465">
        <f t="shared" si="35"/>
        <v>42393.599999999999</v>
      </c>
      <c r="P779" s="410"/>
      <c r="Q779" s="410"/>
    </row>
    <row r="780" spans="1:17" ht="30" x14ac:dyDescent="0.25">
      <c r="A780" s="441" t="s">
        <v>1314</v>
      </c>
      <c r="B780" s="442" t="s">
        <v>1220</v>
      </c>
      <c r="C780" s="442" t="s">
        <v>1074</v>
      </c>
      <c r="D780" s="442" t="s">
        <v>1475</v>
      </c>
      <c r="E780" s="257" t="s">
        <v>1607</v>
      </c>
      <c r="F780" s="341" t="s">
        <v>1643</v>
      </c>
      <c r="G780" s="273" t="s">
        <v>1494</v>
      </c>
      <c r="H780" s="273" t="s">
        <v>1498</v>
      </c>
      <c r="I780" s="441" t="str">
        <f t="shared" si="36"/>
        <v>2.3</v>
      </c>
      <c r="J780" s="441">
        <v>2028</v>
      </c>
      <c r="K780" s="273">
        <v>144</v>
      </c>
      <c r="L780" s="273">
        <v>1</v>
      </c>
      <c r="M780" s="463">
        <f t="shared" si="34"/>
        <v>144</v>
      </c>
      <c r="N780" s="466">
        <v>113.23</v>
      </c>
      <c r="O780" s="465">
        <f t="shared" si="35"/>
        <v>16305.12</v>
      </c>
      <c r="P780" s="410"/>
      <c r="Q780" s="410"/>
    </row>
    <row r="781" spans="1:17" ht="30" x14ac:dyDescent="0.25">
      <c r="A781" s="441" t="s">
        <v>1314</v>
      </c>
      <c r="B781" s="442" t="s">
        <v>1220</v>
      </c>
      <c r="C781" s="442" t="s">
        <v>1074</v>
      </c>
      <c r="D781" s="442" t="s">
        <v>1475</v>
      </c>
      <c r="E781" s="257" t="s">
        <v>1607</v>
      </c>
      <c r="F781" s="341" t="s">
        <v>1644</v>
      </c>
      <c r="G781" s="273" t="s">
        <v>1494</v>
      </c>
      <c r="H781" s="273" t="s">
        <v>1498</v>
      </c>
      <c r="I781" s="441" t="str">
        <f t="shared" si="36"/>
        <v>2.3</v>
      </c>
      <c r="J781" s="441">
        <v>2028</v>
      </c>
      <c r="K781" s="273">
        <v>144</v>
      </c>
      <c r="L781" s="273">
        <v>1</v>
      </c>
      <c r="M781" s="463">
        <f t="shared" si="34"/>
        <v>144</v>
      </c>
      <c r="N781" s="466">
        <v>279.68</v>
      </c>
      <c r="O781" s="465">
        <f t="shared" si="35"/>
        <v>40273.919999999998</v>
      </c>
      <c r="P781" s="410"/>
      <c r="Q781" s="410"/>
    </row>
    <row r="782" spans="1:17" ht="45" x14ac:dyDescent="0.25">
      <c r="A782" s="441" t="s">
        <v>1314</v>
      </c>
      <c r="B782" s="442" t="s">
        <v>1220</v>
      </c>
      <c r="C782" s="442" t="s">
        <v>1074</v>
      </c>
      <c r="D782" s="442" t="s">
        <v>1475</v>
      </c>
      <c r="E782" s="257" t="s">
        <v>1607</v>
      </c>
      <c r="F782" s="341" t="s">
        <v>1645</v>
      </c>
      <c r="G782" s="273" t="s">
        <v>1494</v>
      </c>
      <c r="H782" s="273" t="s">
        <v>1498</v>
      </c>
      <c r="I782" s="441" t="str">
        <f t="shared" si="36"/>
        <v>2.3</v>
      </c>
      <c r="J782" s="441">
        <v>2028</v>
      </c>
      <c r="K782" s="273">
        <v>90</v>
      </c>
      <c r="L782" s="273">
        <v>1</v>
      </c>
      <c r="M782" s="463">
        <f t="shared" ref="M782:M845" si="37">K782*L782</f>
        <v>90</v>
      </c>
      <c r="N782" s="466">
        <v>651.08000000000004</v>
      </c>
      <c r="O782" s="465">
        <f t="shared" ref="O782:O845" si="38">+M782*N782</f>
        <v>58597.200000000004</v>
      </c>
      <c r="P782" s="410"/>
      <c r="Q782" s="410"/>
    </row>
    <row r="783" spans="1:17" ht="30" x14ac:dyDescent="0.25">
      <c r="A783" s="441" t="s">
        <v>1314</v>
      </c>
      <c r="B783" s="442" t="s">
        <v>1220</v>
      </c>
      <c r="C783" s="442" t="s">
        <v>1074</v>
      </c>
      <c r="D783" s="442" t="s">
        <v>1475</v>
      </c>
      <c r="E783" s="257" t="s">
        <v>1607</v>
      </c>
      <c r="F783" s="341" t="s">
        <v>1646</v>
      </c>
      <c r="G783" s="273" t="s">
        <v>1494</v>
      </c>
      <c r="H783" s="273" t="s">
        <v>1498</v>
      </c>
      <c r="I783" s="441" t="str">
        <f t="shared" si="36"/>
        <v>2.3</v>
      </c>
      <c r="J783" s="441">
        <v>2028</v>
      </c>
      <c r="K783" s="273">
        <v>80</v>
      </c>
      <c r="L783" s="273">
        <v>1</v>
      </c>
      <c r="M783" s="463">
        <f t="shared" si="37"/>
        <v>80</v>
      </c>
      <c r="N783" s="466">
        <v>62.28</v>
      </c>
      <c r="O783" s="465">
        <f t="shared" si="38"/>
        <v>4982.3999999999996</v>
      </c>
      <c r="P783" s="410"/>
      <c r="Q783" s="410"/>
    </row>
    <row r="784" spans="1:17" ht="30" x14ac:dyDescent="0.25">
      <c r="A784" s="441" t="s">
        <v>1314</v>
      </c>
      <c r="B784" s="442" t="s">
        <v>1220</v>
      </c>
      <c r="C784" s="442" t="s">
        <v>1074</v>
      </c>
      <c r="D784" s="442" t="s">
        <v>1475</v>
      </c>
      <c r="E784" s="257" t="s">
        <v>1607</v>
      </c>
      <c r="F784" s="341" t="s">
        <v>1647</v>
      </c>
      <c r="G784" s="273" t="s">
        <v>1494</v>
      </c>
      <c r="H784" s="273" t="s">
        <v>1498</v>
      </c>
      <c r="I784" s="441" t="str">
        <f t="shared" si="36"/>
        <v>2.3</v>
      </c>
      <c r="J784" s="441">
        <v>2028</v>
      </c>
      <c r="K784" s="273">
        <v>70</v>
      </c>
      <c r="L784" s="273">
        <v>1</v>
      </c>
      <c r="M784" s="463">
        <f t="shared" si="37"/>
        <v>70</v>
      </c>
      <c r="N784" s="466">
        <v>62.28</v>
      </c>
      <c r="O784" s="465">
        <f t="shared" si="38"/>
        <v>4359.6000000000004</v>
      </c>
      <c r="P784" s="410"/>
      <c r="Q784" s="410"/>
    </row>
    <row r="785" spans="1:17" ht="30" x14ac:dyDescent="0.25">
      <c r="A785" s="441" t="s">
        <v>1314</v>
      </c>
      <c r="B785" s="442" t="s">
        <v>1220</v>
      </c>
      <c r="C785" s="442" t="s">
        <v>1074</v>
      </c>
      <c r="D785" s="442" t="s">
        <v>1475</v>
      </c>
      <c r="E785" s="257" t="s">
        <v>1607</v>
      </c>
      <c r="F785" s="341" t="s">
        <v>1648</v>
      </c>
      <c r="G785" s="273" t="s">
        <v>1494</v>
      </c>
      <c r="H785" s="273" t="s">
        <v>1498</v>
      </c>
      <c r="I785" s="441" t="str">
        <f t="shared" si="36"/>
        <v>2.3</v>
      </c>
      <c r="J785" s="441">
        <v>2028</v>
      </c>
      <c r="K785" s="273">
        <v>30</v>
      </c>
      <c r="L785" s="273">
        <v>1</v>
      </c>
      <c r="M785" s="463">
        <f t="shared" si="37"/>
        <v>30</v>
      </c>
      <c r="N785" s="466">
        <v>62.28</v>
      </c>
      <c r="O785" s="465">
        <f t="shared" si="38"/>
        <v>1868.4</v>
      </c>
      <c r="P785" s="410"/>
      <c r="Q785" s="410"/>
    </row>
    <row r="786" spans="1:17" ht="30" x14ac:dyDescent="0.25">
      <c r="A786" s="441" t="s">
        <v>1314</v>
      </c>
      <c r="B786" s="442" t="s">
        <v>1220</v>
      </c>
      <c r="C786" s="442" t="s">
        <v>1074</v>
      </c>
      <c r="D786" s="442" t="s">
        <v>1475</v>
      </c>
      <c r="E786" s="257" t="s">
        <v>1607</v>
      </c>
      <c r="F786" s="341" t="s">
        <v>1649</v>
      </c>
      <c r="G786" s="273" t="s">
        <v>1494</v>
      </c>
      <c r="H786" s="273" t="s">
        <v>1498</v>
      </c>
      <c r="I786" s="441" t="str">
        <f t="shared" si="36"/>
        <v>2.3</v>
      </c>
      <c r="J786" s="441">
        <v>2028</v>
      </c>
      <c r="K786" s="273">
        <v>30</v>
      </c>
      <c r="L786" s="273">
        <v>1</v>
      </c>
      <c r="M786" s="463">
        <f t="shared" si="37"/>
        <v>30</v>
      </c>
      <c r="N786" s="466">
        <v>62.28</v>
      </c>
      <c r="O786" s="465">
        <f t="shared" si="38"/>
        <v>1868.4</v>
      </c>
      <c r="P786" s="410"/>
      <c r="Q786" s="410"/>
    </row>
    <row r="787" spans="1:17" ht="30" x14ac:dyDescent="0.25">
      <c r="A787" s="441" t="s">
        <v>1314</v>
      </c>
      <c r="B787" s="442" t="s">
        <v>1220</v>
      </c>
      <c r="C787" s="442" t="s">
        <v>1074</v>
      </c>
      <c r="D787" s="442" t="s">
        <v>1475</v>
      </c>
      <c r="E787" s="257" t="s">
        <v>1607</v>
      </c>
      <c r="F787" s="341" t="s">
        <v>1650</v>
      </c>
      <c r="G787" s="273" t="s">
        <v>1494</v>
      </c>
      <c r="H787" s="273" t="s">
        <v>1498</v>
      </c>
      <c r="I787" s="441" t="str">
        <f t="shared" si="36"/>
        <v>2.3</v>
      </c>
      <c r="J787" s="441">
        <v>2028</v>
      </c>
      <c r="K787" s="273">
        <v>600</v>
      </c>
      <c r="L787" s="273">
        <v>1</v>
      </c>
      <c r="M787" s="463">
        <f t="shared" si="37"/>
        <v>600</v>
      </c>
      <c r="N787" s="466">
        <v>414.99</v>
      </c>
      <c r="O787" s="465">
        <f t="shared" si="38"/>
        <v>248994</v>
      </c>
      <c r="P787" s="410"/>
      <c r="Q787" s="410"/>
    </row>
    <row r="788" spans="1:17" ht="30" x14ac:dyDescent="0.25">
      <c r="A788" s="441" t="s">
        <v>1314</v>
      </c>
      <c r="B788" s="442" t="s">
        <v>1220</v>
      </c>
      <c r="C788" s="442" t="s">
        <v>1074</v>
      </c>
      <c r="D788" s="442" t="s">
        <v>1475</v>
      </c>
      <c r="E788" s="257" t="s">
        <v>1607</v>
      </c>
      <c r="F788" s="341" t="s">
        <v>1651</v>
      </c>
      <c r="G788" s="273" t="s">
        <v>1494</v>
      </c>
      <c r="H788" s="273" t="s">
        <v>1498</v>
      </c>
      <c r="I788" s="441" t="str">
        <f t="shared" si="36"/>
        <v>2.3</v>
      </c>
      <c r="J788" s="441">
        <v>2028</v>
      </c>
      <c r="K788" s="273">
        <v>600</v>
      </c>
      <c r="L788" s="273">
        <v>1</v>
      </c>
      <c r="M788" s="463">
        <f t="shared" si="37"/>
        <v>600</v>
      </c>
      <c r="N788" s="466">
        <v>414.99</v>
      </c>
      <c r="O788" s="465">
        <f t="shared" si="38"/>
        <v>248994</v>
      </c>
      <c r="P788" s="410"/>
      <c r="Q788" s="410"/>
    </row>
    <row r="789" spans="1:17" ht="30" x14ac:dyDescent="0.25">
      <c r="A789" s="441" t="s">
        <v>1314</v>
      </c>
      <c r="B789" s="442" t="s">
        <v>1220</v>
      </c>
      <c r="C789" s="442" t="s">
        <v>1074</v>
      </c>
      <c r="D789" s="442" t="s">
        <v>1475</v>
      </c>
      <c r="E789" s="257" t="s">
        <v>1607</v>
      </c>
      <c r="F789" s="341" t="s">
        <v>1652</v>
      </c>
      <c r="G789" s="273" t="s">
        <v>1494</v>
      </c>
      <c r="H789" s="273" t="s">
        <v>1498</v>
      </c>
      <c r="I789" s="441" t="str">
        <f t="shared" si="36"/>
        <v>2.3</v>
      </c>
      <c r="J789" s="441">
        <v>2028</v>
      </c>
      <c r="K789" s="273">
        <v>460</v>
      </c>
      <c r="L789" s="273">
        <v>1</v>
      </c>
      <c r="M789" s="463">
        <f t="shared" si="37"/>
        <v>460</v>
      </c>
      <c r="N789" s="466">
        <v>414.99</v>
      </c>
      <c r="O789" s="465">
        <f t="shared" si="38"/>
        <v>190895.4</v>
      </c>
      <c r="P789" s="410"/>
      <c r="Q789" s="410"/>
    </row>
    <row r="790" spans="1:17" ht="30" x14ac:dyDescent="0.25">
      <c r="A790" s="441" t="s">
        <v>1314</v>
      </c>
      <c r="B790" s="442" t="s">
        <v>1220</v>
      </c>
      <c r="C790" s="442" t="s">
        <v>1074</v>
      </c>
      <c r="D790" s="442" t="s">
        <v>1475</v>
      </c>
      <c r="E790" s="257" t="s">
        <v>1607</v>
      </c>
      <c r="F790" s="341" t="s">
        <v>1653</v>
      </c>
      <c r="G790" s="273" t="s">
        <v>1494</v>
      </c>
      <c r="H790" s="273" t="s">
        <v>1498</v>
      </c>
      <c r="I790" s="441" t="str">
        <f t="shared" si="36"/>
        <v>2.3</v>
      </c>
      <c r="J790" s="441">
        <v>2028</v>
      </c>
      <c r="K790" s="273">
        <v>320</v>
      </c>
      <c r="L790" s="273">
        <v>1</v>
      </c>
      <c r="M790" s="463">
        <f t="shared" si="37"/>
        <v>320</v>
      </c>
      <c r="N790" s="466">
        <v>414.99</v>
      </c>
      <c r="O790" s="465">
        <f t="shared" si="38"/>
        <v>132796.79999999999</v>
      </c>
      <c r="P790" s="410"/>
      <c r="Q790" s="410"/>
    </row>
    <row r="791" spans="1:17" ht="30" x14ac:dyDescent="0.25">
      <c r="A791" s="441" t="s">
        <v>1314</v>
      </c>
      <c r="B791" s="442" t="s">
        <v>1220</v>
      </c>
      <c r="C791" s="442" t="s">
        <v>1074</v>
      </c>
      <c r="D791" s="442" t="s">
        <v>1475</v>
      </c>
      <c r="E791" s="257" t="s">
        <v>1607</v>
      </c>
      <c r="F791" s="341" t="s">
        <v>1654</v>
      </c>
      <c r="G791" s="273" t="s">
        <v>1494</v>
      </c>
      <c r="H791" s="273" t="s">
        <v>1498</v>
      </c>
      <c r="I791" s="441" t="str">
        <f t="shared" si="36"/>
        <v>2.3</v>
      </c>
      <c r="J791" s="441">
        <v>2028</v>
      </c>
      <c r="K791" s="273">
        <v>240</v>
      </c>
      <c r="L791" s="273">
        <v>1</v>
      </c>
      <c r="M791" s="463">
        <f t="shared" si="37"/>
        <v>240</v>
      </c>
      <c r="N791" s="466">
        <v>28.31</v>
      </c>
      <c r="O791" s="465">
        <f t="shared" si="38"/>
        <v>6794.4</v>
      </c>
      <c r="P791" s="410"/>
      <c r="Q791" s="410"/>
    </row>
    <row r="792" spans="1:17" ht="30" x14ac:dyDescent="0.25">
      <c r="A792" s="441" t="s">
        <v>1314</v>
      </c>
      <c r="B792" s="442" t="s">
        <v>1220</v>
      </c>
      <c r="C792" s="442" t="s">
        <v>1074</v>
      </c>
      <c r="D792" s="442" t="s">
        <v>1475</v>
      </c>
      <c r="E792" s="257" t="s">
        <v>1607</v>
      </c>
      <c r="F792" s="341" t="s">
        <v>1655</v>
      </c>
      <c r="G792" s="273" t="s">
        <v>1494</v>
      </c>
      <c r="H792" s="273" t="s">
        <v>1498</v>
      </c>
      <c r="I792" s="441" t="str">
        <f t="shared" si="36"/>
        <v>2.3</v>
      </c>
      <c r="J792" s="441">
        <v>2028</v>
      </c>
      <c r="K792" s="273">
        <v>510</v>
      </c>
      <c r="L792" s="273">
        <v>1</v>
      </c>
      <c r="M792" s="463">
        <f t="shared" si="37"/>
        <v>510</v>
      </c>
      <c r="N792" s="466">
        <v>28.31</v>
      </c>
      <c r="O792" s="465">
        <f t="shared" si="38"/>
        <v>14438.099999999999</v>
      </c>
      <c r="P792" s="410"/>
      <c r="Q792" s="410"/>
    </row>
    <row r="793" spans="1:17" ht="30" x14ac:dyDescent="0.25">
      <c r="A793" s="441" t="s">
        <v>1314</v>
      </c>
      <c r="B793" s="442" t="s">
        <v>1220</v>
      </c>
      <c r="C793" s="442" t="s">
        <v>1074</v>
      </c>
      <c r="D793" s="442" t="s">
        <v>1475</v>
      </c>
      <c r="E793" s="257" t="s">
        <v>1607</v>
      </c>
      <c r="F793" s="341" t="s">
        <v>1656</v>
      </c>
      <c r="G793" s="273" t="s">
        <v>1494</v>
      </c>
      <c r="H793" s="273" t="s">
        <v>1498</v>
      </c>
      <c r="I793" s="441" t="str">
        <f t="shared" si="36"/>
        <v>2.3</v>
      </c>
      <c r="J793" s="441">
        <v>2028</v>
      </c>
      <c r="K793" s="273">
        <v>240</v>
      </c>
      <c r="L793" s="273">
        <v>1</v>
      </c>
      <c r="M793" s="463">
        <f t="shared" si="37"/>
        <v>240</v>
      </c>
      <c r="N793" s="466">
        <v>28.31</v>
      </c>
      <c r="O793" s="465">
        <f t="shared" si="38"/>
        <v>6794.4</v>
      </c>
      <c r="P793" s="410"/>
      <c r="Q793" s="410"/>
    </row>
    <row r="794" spans="1:17" ht="30" x14ac:dyDescent="0.25">
      <c r="A794" s="441" t="s">
        <v>1314</v>
      </c>
      <c r="B794" s="442" t="s">
        <v>1220</v>
      </c>
      <c r="C794" s="442" t="s">
        <v>1074</v>
      </c>
      <c r="D794" s="442" t="s">
        <v>1475</v>
      </c>
      <c r="E794" s="257" t="s">
        <v>1607</v>
      </c>
      <c r="F794" s="341" t="s">
        <v>1657</v>
      </c>
      <c r="G794" s="273" t="s">
        <v>1494</v>
      </c>
      <c r="H794" s="273" t="s">
        <v>1498</v>
      </c>
      <c r="I794" s="441" t="str">
        <f t="shared" si="36"/>
        <v>2.3</v>
      </c>
      <c r="J794" s="441">
        <v>2028</v>
      </c>
      <c r="K794" s="273">
        <v>240</v>
      </c>
      <c r="L794" s="273">
        <v>1</v>
      </c>
      <c r="M794" s="463">
        <f t="shared" si="37"/>
        <v>240</v>
      </c>
      <c r="N794" s="466">
        <v>28.31</v>
      </c>
      <c r="O794" s="465">
        <f t="shared" si="38"/>
        <v>6794.4</v>
      </c>
      <c r="P794" s="410"/>
      <c r="Q794" s="410"/>
    </row>
    <row r="795" spans="1:17" ht="30" x14ac:dyDescent="0.25">
      <c r="A795" s="441" t="s">
        <v>1314</v>
      </c>
      <c r="B795" s="442" t="s">
        <v>1220</v>
      </c>
      <c r="C795" s="442" t="s">
        <v>1074</v>
      </c>
      <c r="D795" s="442" t="s">
        <v>1475</v>
      </c>
      <c r="E795" s="257" t="s">
        <v>1607</v>
      </c>
      <c r="F795" s="341" t="s">
        <v>1658</v>
      </c>
      <c r="G795" s="273" t="s">
        <v>1494</v>
      </c>
      <c r="H795" s="273" t="s">
        <v>1498</v>
      </c>
      <c r="I795" s="441" t="str">
        <f t="shared" si="36"/>
        <v>2.3</v>
      </c>
      <c r="J795" s="441">
        <v>2028</v>
      </c>
      <c r="K795" s="275">
        <v>1068</v>
      </c>
      <c r="L795" s="273">
        <v>1</v>
      </c>
      <c r="M795" s="463">
        <f t="shared" si="37"/>
        <v>1068</v>
      </c>
      <c r="N795" s="466">
        <v>84.92</v>
      </c>
      <c r="O795" s="465">
        <f t="shared" si="38"/>
        <v>90694.56</v>
      </c>
      <c r="P795" s="410"/>
      <c r="Q795" s="410"/>
    </row>
    <row r="796" spans="1:17" ht="30" x14ac:dyDescent="0.25">
      <c r="A796" s="441" t="s">
        <v>1314</v>
      </c>
      <c r="B796" s="442" t="s">
        <v>1220</v>
      </c>
      <c r="C796" s="442" t="s">
        <v>1074</v>
      </c>
      <c r="D796" s="442" t="s">
        <v>1475</v>
      </c>
      <c r="E796" s="257" t="s">
        <v>1607</v>
      </c>
      <c r="F796" s="341" t="s">
        <v>1659</v>
      </c>
      <c r="G796" s="273" t="s">
        <v>1494</v>
      </c>
      <c r="H796" s="273" t="s">
        <v>1498</v>
      </c>
      <c r="I796" s="441" t="str">
        <f t="shared" si="36"/>
        <v>2.3</v>
      </c>
      <c r="J796" s="441">
        <v>2028</v>
      </c>
      <c r="K796" s="273">
        <v>150</v>
      </c>
      <c r="L796" s="273">
        <v>1</v>
      </c>
      <c r="M796" s="463">
        <f t="shared" si="37"/>
        <v>150</v>
      </c>
      <c r="N796" s="466">
        <v>73.599999999999994</v>
      </c>
      <c r="O796" s="465">
        <f t="shared" si="38"/>
        <v>11040</v>
      </c>
      <c r="P796" s="410"/>
      <c r="Q796" s="410"/>
    </row>
    <row r="797" spans="1:17" ht="30" x14ac:dyDescent="0.25">
      <c r="A797" s="441" t="s">
        <v>1314</v>
      </c>
      <c r="B797" s="442" t="s">
        <v>1220</v>
      </c>
      <c r="C797" s="442" t="s">
        <v>1074</v>
      </c>
      <c r="D797" s="442" t="s">
        <v>1475</v>
      </c>
      <c r="E797" s="257" t="s">
        <v>1607</v>
      </c>
      <c r="F797" s="341" t="s">
        <v>1660</v>
      </c>
      <c r="G797" s="273" t="s">
        <v>1494</v>
      </c>
      <c r="H797" s="273" t="s">
        <v>1498</v>
      </c>
      <c r="I797" s="441" t="str">
        <f t="shared" si="36"/>
        <v>2.3</v>
      </c>
      <c r="J797" s="441">
        <v>2028</v>
      </c>
      <c r="K797" s="273">
        <v>150</v>
      </c>
      <c r="L797" s="273">
        <v>1</v>
      </c>
      <c r="M797" s="463">
        <f t="shared" si="37"/>
        <v>150</v>
      </c>
      <c r="N797" s="466">
        <v>287.61</v>
      </c>
      <c r="O797" s="465">
        <f t="shared" si="38"/>
        <v>43141.5</v>
      </c>
      <c r="P797" s="410"/>
      <c r="Q797" s="410"/>
    </row>
    <row r="798" spans="1:17" ht="30" x14ac:dyDescent="0.25">
      <c r="A798" s="441" t="s">
        <v>1314</v>
      </c>
      <c r="B798" s="442" t="s">
        <v>1220</v>
      </c>
      <c r="C798" s="442" t="s">
        <v>1074</v>
      </c>
      <c r="D798" s="442" t="s">
        <v>1475</v>
      </c>
      <c r="E798" s="257" t="s">
        <v>1607</v>
      </c>
      <c r="F798" s="341" t="s">
        <v>1661</v>
      </c>
      <c r="G798" s="273" t="s">
        <v>1494</v>
      </c>
      <c r="H798" s="273" t="s">
        <v>1662</v>
      </c>
      <c r="I798" s="441" t="str">
        <f t="shared" si="36"/>
        <v>2.3</v>
      </c>
      <c r="J798" s="441">
        <v>2028</v>
      </c>
      <c r="K798" s="273">
        <v>48</v>
      </c>
      <c r="L798" s="273">
        <v>1</v>
      </c>
      <c r="M798" s="463">
        <f t="shared" si="37"/>
        <v>48</v>
      </c>
      <c r="N798" s="466">
        <v>565.02</v>
      </c>
      <c r="O798" s="465">
        <f t="shared" si="38"/>
        <v>27120.959999999999</v>
      </c>
      <c r="P798" s="410"/>
      <c r="Q798" s="410"/>
    </row>
    <row r="799" spans="1:17" ht="30" x14ac:dyDescent="0.25">
      <c r="A799" s="441" t="s">
        <v>1314</v>
      </c>
      <c r="B799" s="442" t="s">
        <v>1220</v>
      </c>
      <c r="C799" s="442" t="s">
        <v>1074</v>
      </c>
      <c r="D799" s="442" t="s">
        <v>1475</v>
      </c>
      <c r="E799" s="257" t="s">
        <v>1607</v>
      </c>
      <c r="F799" s="341" t="s">
        <v>1663</v>
      </c>
      <c r="G799" s="273" t="s">
        <v>1494</v>
      </c>
      <c r="H799" s="273" t="s">
        <v>1662</v>
      </c>
      <c r="I799" s="441" t="str">
        <f t="shared" si="36"/>
        <v>2.3</v>
      </c>
      <c r="J799" s="441">
        <v>2028</v>
      </c>
      <c r="K799" s="273">
        <v>48</v>
      </c>
      <c r="L799" s="273">
        <v>1</v>
      </c>
      <c r="M799" s="463">
        <f t="shared" si="37"/>
        <v>48</v>
      </c>
      <c r="N799" s="466">
        <v>591.07000000000005</v>
      </c>
      <c r="O799" s="465">
        <f t="shared" si="38"/>
        <v>28371.360000000001</v>
      </c>
      <c r="P799" s="410"/>
      <c r="Q799" s="410"/>
    </row>
    <row r="800" spans="1:17" ht="30" x14ac:dyDescent="0.25">
      <c r="A800" s="441" t="s">
        <v>1314</v>
      </c>
      <c r="B800" s="442" t="s">
        <v>1220</v>
      </c>
      <c r="C800" s="442" t="s">
        <v>1074</v>
      </c>
      <c r="D800" s="442" t="s">
        <v>1475</v>
      </c>
      <c r="E800" s="257" t="s">
        <v>1607</v>
      </c>
      <c r="F800" s="341" t="s">
        <v>1664</v>
      </c>
      <c r="G800" s="273" t="s">
        <v>1494</v>
      </c>
      <c r="H800" s="273" t="s">
        <v>1662</v>
      </c>
      <c r="I800" s="441" t="str">
        <f t="shared" si="36"/>
        <v>2.3</v>
      </c>
      <c r="J800" s="441">
        <v>2028</v>
      </c>
      <c r="K800" s="273">
        <v>48</v>
      </c>
      <c r="L800" s="273">
        <v>1</v>
      </c>
      <c r="M800" s="463">
        <f t="shared" si="37"/>
        <v>48</v>
      </c>
      <c r="N800" s="466">
        <v>591.07000000000005</v>
      </c>
      <c r="O800" s="465">
        <f t="shared" si="38"/>
        <v>28371.360000000001</v>
      </c>
      <c r="P800" s="410"/>
      <c r="Q800" s="410"/>
    </row>
    <row r="801" spans="1:17" ht="30" x14ac:dyDescent="0.25">
      <c r="A801" s="441" t="s">
        <v>1314</v>
      </c>
      <c r="B801" s="442" t="s">
        <v>1220</v>
      </c>
      <c r="C801" s="442" t="s">
        <v>1074</v>
      </c>
      <c r="D801" s="442" t="s">
        <v>1475</v>
      </c>
      <c r="E801" s="257" t="s">
        <v>1607</v>
      </c>
      <c r="F801" s="341" t="s">
        <v>1665</v>
      </c>
      <c r="G801" s="273" t="s">
        <v>1494</v>
      </c>
      <c r="H801" s="273" t="s">
        <v>1662</v>
      </c>
      <c r="I801" s="441" t="str">
        <f t="shared" si="36"/>
        <v>2.3</v>
      </c>
      <c r="J801" s="441">
        <v>2028</v>
      </c>
      <c r="K801" s="273">
        <v>48</v>
      </c>
      <c r="L801" s="273">
        <v>1</v>
      </c>
      <c r="M801" s="463">
        <f t="shared" si="37"/>
        <v>48</v>
      </c>
      <c r="N801" s="466">
        <v>591.07000000000005</v>
      </c>
      <c r="O801" s="465">
        <f t="shared" si="38"/>
        <v>28371.360000000001</v>
      </c>
      <c r="P801" s="410"/>
      <c r="Q801" s="410"/>
    </row>
    <row r="802" spans="1:17" ht="30" x14ac:dyDescent="0.25">
      <c r="A802" s="441" t="s">
        <v>1314</v>
      </c>
      <c r="B802" s="442" t="s">
        <v>1220</v>
      </c>
      <c r="C802" s="442" t="s">
        <v>1074</v>
      </c>
      <c r="D802" s="442" t="s">
        <v>1475</v>
      </c>
      <c r="E802" s="257" t="s">
        <v>1607</v>
      </c>
      <c r="F802" s="341" t="s">
        <v>1666</v>
      </c>
      <c r="G802" s="273" t="s">
        <v>1494</v>
      </c>
      <c r="H802" s="273" t="s">
        <v>1662</v>
      </c>
      <c r="I802" s="441" t="str">
        <f t="shared" si="36"/>
        <v>2.3</v>
      </c>
      <c r="J802" s="441">
        <v>2028</v>
      </c>
      <c r="K802" s="273">
        <v>48</v>
      </c>
      <c r="L802" s="273">
        <v>1</v>
      </c>
      <c r="M802" s="463">
        <f t="shared" si="37"/>
        <v>48</v>
      </c>
      <c r="N802" s="466">
        <v>591.07000000000005</v>
      </c>
      <c r="O802" s="465">
        <f t="shared" si="38"/>
        <v>28371.360000000001</v>
      </c>
      <c r="P802" s="410"/>
      <c r="Q802" s="410"/>
    </row>
    <row r="803" spans="1:17" ht="30" x14ac:dyDescent="0.25">
      <c r="A803" s="441" t="s">
        <v>1314</v>
      </c>
      <c r="B803" s="442" t="s">
        <v>1220</v>
      </c>
      <c r="C803" s="442" t="s">
        <v>1074</v>
      </c>
      <c r="D803" s="442" t="s">
        <v>1475</v>
      </c>
      <c r="E803" s="257" t="s">
        <v>1607</v>
      </c>
      <c r="F803" s="341" t="s">
        <v>1836</v>
      </c>
      <c r="G803" s="273" t="s">
        <v>1494</v>
      </c>
      <c r="H803" s="273" t="s">
        <v>1662</v>
      </c>
      <c r="I803" s="441" t="str">
        <f t="shared" si="36"/>
        <v>2.3</v>
      </c>
      <c r="J803" s="441">
        <v>2028</v>
      </c>
      <c r="K803" s="273">
        <v>48</v>
      </c>
      <c r="L803" s="273">
        <v>1</v>
      </c>
      <c r="M803" s="463">
        <f t="shared" si="37"/>
        <v>48</v>
      </c>
      <c r="N803" s="466">
        <v>591.07000000000005</v>
      </c>
      <c r="O803" s="465">
        <f t="shared" si="38"/>
        <v>28371.360000000001</v>
      </c>
      <c r="P803" s="410"/>
      <c r="Q803" s="410"/>
    </row>
    <row r="804" spans="1:17" ht="45" x14ac:dyDescent="0.25">
      <c r="A804" s="441" t="s">
        <v>1314</v>
      </c>
      <c r="B804" s="442" t="s">
        <v>1220</v>
      </c>
      <c r="C804" s="442" t="s">
        <v>1074</v>
      </c>
      <c r="D804" s="442" t="s">
        <v>1475</v>
      </c>
      <c r="E804" s="257" t="s">
        <v>1607</v>
      </c>
      <c r="F804" s="341" t="s">
        <v>1668</v>
      </c>
      <c r="G804" s="273" t="s">
        <v>1494</v>
      </c>
      <c r="H804" s="273" t="s">
        <v>1498</v>
      </c>
      <c r="I804" s="441" t="str">
        <f t="shared" si="36"/>
        <v>2.3</v>
      </c>
      <c r="J804" s="441">
        <v>2028</v>
      </c>
      <c r="K804" s="273">
        <v>840</v>
      </c>
      <c r="L804" s="273">
        <v>1</v>
      </c>
      <c r="M804" s="463">
        <f t="shared" si="37"/>
        <v>840</v>
      </c>
      <c r="N804" s="466">
        <v>230.99</v>
      </c>
      <c r="O804" s="465">
        <f t="shared" si="38"/>
        <v>194031.6</v>
      </c>
      <c r="P804" s="410"/>
      <c r="Q804" s="410"/>
    </row>
    <row r="805" spans="1:17" ht="30" x14ac:dyDescent="0.25">
      <c r="A805" s="441" t="s">
        <v>1314</v>
      </c>
      <c r="B805" s="442" t="s">
        <v>1220</v>
      </c>
      <c r="C805" s="442" t="s">
        <v>1074</v>
      </c>
      <c r="D805" s="442" t="s">
        <v>1475</v>
      </c>
      <c r="E805" s="257" t="s">
        <v>1607</v>
      </c>
      <c r="F805" s="341" t="s">
        <v>1669</v>
      </c>
      <c r="G805" s="273" t="s">
        <v>1494</v>
      </c>
      <c r="H805" s="273" t="s">
        <v>1498</v>
      </c>
      <c r="I805" s="441" t="str">
        <f t="shared" si="36"/>
        <v>2.3</v>
      </c>
      <c r="J805" s="441">
        <v>2028</v>
      </c>
      <c r="K805" s="273">
        <v>246</v>
      </c>
      <c r="L805" s="273">
        <v>1</v>
      </c>
      <c r="M805" s="463">
        <f t="shared" si="37"/>
        <v>246</v>
      </c>
      <c r="N805" s="466">
        <v>81.56</v>
      </c>
      <c r="O805" s="465">
        <f t="shared" si="38"/>
        <v>20063.760000000002</v>
      </c>
      <c r="P805" s="410"/>
      <c r="Q805" s="410"/>
    </row>
    <row r="806" spans="1:17" ht="30" x14ac:dyDescent="0.25">
      <c r="A806" s="441" t="s">
        <v>1314</v>
      </c>
      <c r="B806" s="442" t="s">
        <v>1220</v>
      </c>
      <c r="C806" s="442" t="s">
        <v>1074</v>
      </c>
      <c r="D806" s="442" t="s">
        <v>1475</v>
      </c>
      <c r="E806" s="257" t="s">
        <v>1607</v>
      </c>
      <c r="F806" s="341" t="s">
        <v>1670</v>
      </c>
      <c r="G806" s="273" t="s">
        <v>1494</v>
      </c>
      <c r="H806" s="273" t="s">
        <v>1498</v>
      </c>
      <c r="I806" s="441" t="str">
        <f t="shared" si="36"/>
        <v>2.3</v>
      </c>
      <c r="J806" s="441">
        <v>2028</v>
      </c>
      <c r="K806" s="273">
        <v>480</v>
      </c>
      <c r="L806" s="273">
        <v>1</v>
      </c>
      <c r="M806" s="463">
        <f t="shared" si="37"/>
        <v>480</v>
      </c>
      <c r="N806" s="466">
        <v>141.54</v>
      </c>
      <c r="O806" s="465">
        <f t="shared" si="38"/>
        <v>67939.199999999997</v>
      </c>
      <c r="P806" s="410"/>
      <c r="Q806" s="410"/>
    </row>
    <row r="807" spans="1:17" ht="60" x14ac:dyDescent="0.25">
      <c r="A807" s="441" t="s">
        <v>1314</v>
      </c>
      <c r="B807" s="442" t="s">
        <v>1220</v>
      </c>
      <c r="C807" s="442" t="s">
        <v>1074</v>
      </c>
      <c r="D807" s="442" t="s">
        <v>1475</v>
      </c>
      <c r="E807" s="257" t="s">
        <v>1607</v>
      </c>
      <c r="F807" s="341" t="s">
        <v>1671</v>
      </c>
      <c r="G807" s="273" t="s">
        <v>1494</v>
      </c>
      <c r="H807" s="273" t="s">
        <v>1498</v>
      </c>
      <c r="I807" s="441" t="str">
        <f t="shared" si="36"/>
        <v>2.3</v>
      </c>
      <c r="J807" s="441">
        <v>2028</v>
      </c>
      <c r="K807" s="273">
        <v>96</v>
      </c>
      <c r="L807" s="273">
        <v>1</v>
      </c>
      <c r="M807" s="463">
        <f t="shared" si="37"/>
        <v>96</v>
      </c>
      <c r="N807" s="466">
        <v>226.46</v>
      </c>
      <c r="O807" s="465">
        <f t="shared" si="38"/>
        <v>21740.16</v>
      </c>
      <c r="P807" s="410"/>
      <c r="Q807" s="410"/>
    </row>
    <row r="808" spans="1:17" ht="60" x14ac:dyDescent="0.25">
      <c r="A808" s="441" t="s">
        <v>1314</v>
      </c>
      <c r="B808" s="442" t="s">
        <v>1220</v>
      </c>
      <c r="C808" s="442" t="s">
        <v>1074</v>
      </c>
      <c r="D808" s="442" t="s">
        <v>1475</v>
      </c>
      <c r="E808" s="257" t="s">
        <v>1607</v>
      </c>
      <c r="F808" s="341" t="s">
        <v>1672</v>
      </c>
      <c r="G808" s="273" t="s">
        <v>1494</v>
      </c>
      <c r="H808" s="273" t="s">
        <v>1498</v>
      </c>
      <c r="I808" s="441" t="str">
        <f t="shared" si="36"/>
        <v>2.3</v>
      </c>
      <c r="J808" s="441">
        <v>2028</v>
      </c>
      <c r="K808" s="273">
        <v>18</v>
      </c>
      <c r="L808" s="273">
        <v>1</v>
      </c>
      <c r="M808" s="463">
        <f t="shared" si="37"/>
        <v>18</v>
      </c>
      <c r="N808" s="466">
        <v>169.85</v>
      </c>
      <c r="O808" s="465">
        <f t="shared" si="38"/>
        <v>3057.2999999999997</v>
      </c>
      <c r="P808" s="410"/>
      <c r="Q808" s="410"/>
    </row>
    <row r="809" spans="1:17" ht="30" x14ac:dyDescent="0.25">
      <c r="A809" s="441" t="s">
        <v>1314</v>
      </c>
      <c r="B809" s="442" t="s">
        <v>1220</v>
      </c>
      <c r="C809" s="442" t="s">
        <v>1074</v>
      </c>
      <c r="D809" s="442" t="s">
        <v>1475</v>
      </c>
      <c r="E809" s="257" t="s">
        <v>1607</v>
      </c>
      <c r="F809" s="341" t="s">
        <v>1673</v>
      </c>
      <c r="G809" s="273" t="s">
        <v>1494</v>
      </c>
      <c r="H809" s="273" t="s">
        <v>1498</v>
      </c>
      <c r="I809" s="441" t="str">
        <f t="shared" si="36"/>
        <v>2.3</v>
      </c>
      <c r="J809" s="441">
        <v>2028</v>
      </c>
      <c r="K809" s="273">
        <v>48</v>
      </c>
      <c r="L809" s="273">
        <v>1</v>
      </c>
      <c r="M809" s="463">
        <f t="shared" si="37"/>
        <v>48</v>
      </c>
      <c r="N809" s="466">
        <v>673.72</v>
      </c>
      <c r="O809" s="465">
        <f t="shared" si="38"/>
        <v>32338.560000000001</v>
      </c>
      <c r="P809" s="410"/>
      <c r="Q809" s="410"/>
    </row>
    <row r="810" spans="1:17" ht="30" x14ac:dyDescent="0.25">
      <c r="A810" s="441" t="s">
        <v>1314</v>
      </c>
      <c r="B810" s="442" t="s">
        <v>1220</v>
      </c>
      <c r="C810" s="442" t="s">
        <v>1074</v>
      </c>
      <c r="D810" s="442" t="s">
        <v>1475</v>
      </c>
      <c r="E810" s="257" t="s">
        <v>1607</v>
      </c>
      <c r="F810" s="341" t="s">
        <v>1674</v>
      </c>
      <c r="G810" s="273" t="s">
        <v>1494</v>
      </c>
      <c r="H810" s="273" t="s">
        <v>1498</v>
      </c>
      <c r="I810" s="441" t="str">
        <f t="shared" si="36"/>
        <v>2.3</v>
      </c>
      <c r="J810" s="441">
        <v>2028</v>
      </c>
      <c r="K810" s="273">
        <v>30</v>
      </c>
      <c r="L810" s="273">
        <v>1</v>
      </c>
      <c r="M810" s="463">
        <f t="shared" si="37"/>
        <v>30</v>
      </c>
      <c r="N810" s="466">
        <v>266.08999999999997</v>
      </c>
      <c r="O810" s="465">
        <f t="shared" si="38"/>
        <v>7982.6999999999989</v>
      </c>
      <c r="P810" s="410"/>
      <c r="Q810" s="410"/>
    </row>
    <row r="811" spans="1:17" ht="30" x14ac:dyDescent="0.25">
      <c r="A811" s="441" t="s">
        <v>1314</v>
      </c>
      <c r="B811" s="442" t="s">
        <v>1220</v>
      </c>
      <c r="C811" s="442" t="s">
        <v>1074</v>
      </c>
      <c r="D811" s="442" t="s">
        <v>1475</v>
      </c>
      <c r="E811" s="257" t="s">
        <v>1607</v>
      </c>
      <c r="F811" s="341" t="s">
        <v>1675</v>
      </c>
      <c r="G811" s="273" t="s">
        <v>1494</v>
      </c>
      <c r="H811" s="273" t="s">
        <v>1498</v>
      </c>
      <c r="I811" s="441" t="str">
        <f t="shared" si="36"/>
        <v>2.3</v>
      </c>
      <c r="J811" s="441">
        <v>2028</v>
      </c>
      <c r="K811" s="273">
        <v>200</v>
      </c>
      <c r="L811" s="273">
        <v>1</v>
      </c>
      <c r="M811" s="463">
        <f t="shared" si="37"/>
        <v>200</v>
      </c>
      <c r="N811" s="466">
        <v>226.46</v>
      </c>
      <c r="O811" s="465">
        <f t="shared" si="38"/>
        <v>45292</v>
      </c>
      <c r="P811" s="410"/>
      <c r="Q811" s="410"/>
    </row>
    <row r="812" spans="1:17" ht="30" x14ac:dyDescent="0.25">
      <c r="A812" s="441" t="s">
        <v>1314</v>
      </c>
      <c r="B812" s="442" t="s">
        <v>1220</v>
      </c>
      <c r="C812" s="442" t="s">
        <v>1074</v>
      </c>
      <c r="D812" s="442" t="s">
        <v>1475</v>
      </c>
      <c r="E812" s="257" t="s">
        <v>1676</v>
      </c>
      <c r="F812" s="341" t="s">
        <v>1677</v>
      </c>
      <c r="G812" s="273" t="s">
        <v>1494</v>
      </c>
      <c r="H812" s="273" t="s">
        <v>1593</v>
      </c>
      <c r="I812" s="441" t="str">
        <f t="shared" si="36"/>
        <v>2.2</v>
      </c>
      <c r="J812" s="441">
        <v>2028</v>
      </c>
      <c r="K812" s="273">
        <v>10</v>
      </c>
      <c r="L812" s="273">
        <v>6</v>
      </c>
      <c r="M812" s="463">
        <f t="shared" si="37"/>
        <v>60</v>
      </c>
      <c r="N812" s="466">
        <v>36233.879999999997</v>
      </c>
      <c r="O812" s="465">
        <f t="shared" si="38"/>
        <v>2174032.7999999998</v>
      </c>
      <c r="P812" s="410"/>
      <c r="Q812" s="410"/>
    </row>
    <row r="813" spans="1:17" ht="30" x14ac:dyDescent="0.25">
      <c r="A813" s="441" t="s">
        <v>1314</v>
      </c>
      <c r="B813" s="442" t="s">
        <v>1220</v>
      </c>
      <c r="C813" s="442" t="s">
        <v>1074</v>
      </c>
      <c r="D813" s="442" t="s">
        <v>1475</v>
      </c>
      <c r="E813" s="257" t="s">
        <v>1676</v>
      </c>
      <c r="F813" s="341" t="s">
        <v>1678</v>
      </c>
      <c r="G813" s="273" t="s">
        <v>1494</v>
      </c>
      <c r="H813" s="273" t="s">
        <v>1593</v>
      </c>
      <c r="I813" s="441" t="str">
        <f t="shared" si="36"/>
        <v>2.2</v>
      </c>
      <c r="J813" s="441">
        <v>2028</v>
      </c>
      <c r="K813" s="273">
        <v>5</v>
      </c>
      <c r="L813" s="273">
        <v>6</v>
      </c>
      <c r="M813" s="463">
        <f t="shared" si="37"/>
        <v>30</v>
      </c>
      <c r="N813" s="466">
        <v>28307.72</v>
      </c>
      <c r="O813" s="465">
        <f t="shared" si="38"/>
        <v>849231.60000000009</v>
      </c>
      <c r="P813" s="410"/>
      <c r="Q813" s="410"/>
    </row>
    <row r="814" spans="1:17" ht="45" x14ac:dyDescent="0.25">
      <c r="A814" s="441" t="s">
        <v>1314</v>
      </c>
      <c r="B814" s="442" t="s">
        <v>1220</v>
      </c>
      <c r="C814" s="442" t="s">
        <v>1074</v>
      </c>
      <c r="D814" s="442" t="s">
        <v>1475</v>
      </c>
      <c r="E814" s="257" t="s">
        <v>1676</v>
      </c>
      <c r="F814" s="341" t="s">
        <v>1679</v>
      </c>
      <c r="G814" s="273" t="s">
        <v>1494</v>
      </c>
      <c r="H814" s="273" t="s">
        <v>1507</v>
      </c>
      <c r="I814" s="441" t="str">
        <f t="shared" si="36"/>
        <v>2.3</v>
      </c>
      <c r="J814" s="441">
        <v>2028</v>
      </c>
      <c r="K814" s="273">
        <v>30</v>
      </c>
      <c r="L814" s="273">
        <v>5</v>
      </c>
      <c r="M814" s="463">
        <f t="shared" si="37"/>
        <v>150</v>
      </c>
      <c r="N814" s="466">
        <v>396.31</v>
      </c>
      <c r="O814" s="465">
        <f t="shared" si="38"/>
        <v>59446.5</v>
      </c>
      <c r="P814" s="410"/>
      <c r="Q814" s="410"/>
    </row>
    <row r="815" spans="1:17" ht="75" x14ac:dyDescent="0.25">
      <c r="A815" s="441" t="s">
        <v>1314</v>
      </c>
      <c r="B815" s="442" t="s">
        <v>1220</v>
      </c>
      <c r="C815" s="442" t="s">
        <v>1074</v>
      </c>
      <c r="D815" s="442" t="s">
        <v>1475</v>
      </c>
      <c r="E815" s="257" t="s">
        <v>1676</v>
      </c>
      <c r="F815" s="341" t="s">
        <v>1680</v>
      </c>
      <c r="G815" s="273" t="s">
        <v>1494</v>
      </c>
      <c r="H815" s="273" t="s">
        <v>1507</v>
      </c>
      <c r="I815" s="441" t="str">
        <f t="shared" si="36"/>
        <v>2.3</v>
      </c>
      <c r="J815" s="441">
        <v>2028</v>
      </c>
      <c r="K815" s="273">
        <v>30</v>
      </c>
      <c r="L815" s="273">
        <v>5</v>
      </c>
      <c r="M815" s="463">
        <f t="shared" si="37"/>
        <v>150</v>
      </c>
      <c r="N815" s="466">
        <v>396.31</v>
      </c>
      <c r="O815" s="465">
        <f t="shared" si="38"/>
        <v>59446.5</v>
      </c>
      <c r="P815" s="410"/>
      <c r="Q815" s="410"/>
    </row>
    <row r="816" spans="1:17" ht="75" x14ac:dyDescent="0.25">
      <c r="A816" s="441" t="s">
        <v>1314</v>
      </c>
      <c r="B816" s="442" t="s">
        <v>1220</v>
      </c>
      <c r="C816" s="442" t="s">
        <v>1074</v>
      </c>
      <c r="D816" s="442" t="s">
        <v>1475</v>
      </c>
      <c r="E816" s="257" t="s">
        <v>1676</v>
      </c>
      <c r="F816" s="341" t="s">
        <v>1681</v>
      </c>
      <c r="G816" s="273" t="s">
        <v>1494</v>
      </c>
      <c r="H816" s="273" t="s">
        <v>1507</v>
      </c>
      <c r="I816" s="441" t="str">
        <f t="shared" si="36"/>
        <v>2.3</v>
      </c>
      <c r="J816" s="441">
        <v>2028</v>
      </c>
      <c r="K816" s="273">
        <v>30</v>
      </c>
      <c r="L816" s="273">
        <v>5</v>
      </c>
      <c r="M816" s="463">
        <f t="shared" si="37"/>
        <v>150</v>
      </c>
      <c r="N816" s="466">
        <v>396.31</v>
      </c>
      <c r="O816" s="465">
        <f t="shared" si="38"/>
        <v>59446.5</v>
      </c>
      <c r="P816" s="410"/>
      <c r="Q816" s="410"/>
    </row>
    <row r="817" spans="1:17" ht="60" x14ac:dyDescent="0.25">
      <c r="A817" s="441" t="s">
        <v>1314</v>
      </c>
      <c r="B817" s="442" t="s">
        <v>1220</v>
      </c>
      <c r="C817" s="442" t="s">
        <v>1074</v>
      </c>
      <c r="D817" s="442" t="s">
        <v>1475</v>
      </c>
      <c r="E817" s="257" t="s">
        <v>1676</v>
      </c>
      <c r="F817" s="341" t="s">
        <v>1682</v>
      </c>
      <c r="G817" s="273" t="s">
        <v>1494</v>
      </c>
      <c r="H817" s="273" t="s">
        <v>1507</v>
      </c>
      <c r="I817" s="441" t="str">
        <f t="shared" si="36"/>
        <v>2.3</v>
      </c>
      <c r="J817" s="441">
        <v>2028</v>
      </c>
      <c r="K817" s="273">
        <v>30</v>
      </c>
      <c r="L817" s="273">
        <v>5</v>
      </c>
      <c r="M817" s="463">
        <f t="shared" si="37"/>
        <v>150</v>
      </c>
      <c r="N817" s="466">
        <v>396.31</v>
      </c>
      <c r="O817" s="465">
        <f t="shared" si="38"/>
        <v>59446.5</v>
      </c>
      <c r="P817" s="410"/>
      <c r="Q817" s="410"/>
    </row>
    <row r="818" spans="1:17" ht="45" x14ac:dyDescent="0.25">
      <c r="A818" s="441" t="s">
        <v>1314</v>
      </c>
      <c r="B818" s="442" t="s">
        <v>1220</v>
      </c>
      <c r="C818" s="442" t="s">
        <v>1074</v>
      </c>
      <c r="D818" s="442" t="s">
        <v>1475</v>
      </c>
      <c r="E818" s="257" t="s">
        <v>1676</v>
      </c>
      <c r="F818" s="341" t="s">
        <v>1683</v>
      </c>
      <c r="G818" s="273" t="s">
        <v>1494</v>
      </c>
      <c r="H818" s="273" t="s">
        <v>1507</v>
      </c>
      <c r="I818" s="441" t="str">
        <f t="shared" si="36"/>
        <v>2.3</v>
      </c>
      <c r="J818" s="441">
        <v>2028</v>
      </c>
      <c r="K818" s="275">
        <v>1000</v>
      </c>
      <c r="L818" s="273">
        <v>5</v>
      </c>
      <c r="M818" s="463">
        <f t="shared" si="37"/>
        <v>5000</v>
      </c>
      <c r="N818" s="466">
        <v>305.72000000000003</v>
      </c>
      <c r="O818" s="465">
        <f t="shared" si="38"/>
        <v>1528600.0000000002</v>
      </c>
      <c r="P818" s="410"/>
      <c r="Q818" s="410"/>
    </row>
    <row r="819" spans="1:17" ht="45" x14ac:dyDescent="0.25">
      <c r="A819" s="441" t="s">
        <v>1314</v>
      </c>
      <c r="B819" s="442" t="s">
        <v>1220</v>
      </c>
      <c r="C819" s="442" t="s">
        <v>1074</v>
      </c>
      <c r="D819" s="442" t="s">
        <v>1475</v>
      </c>
      <c r="E819" s="257" t="s">
        <v>1676</v>
      </c>
      <c r="F819" s="341" t="s">
        <v>1684</v>
      </c>
      <c r="G819" s="273" t="s">
        <v>1494</v>
      </c>
      <c r="H819" s="273" t="s">
        <v>1507</v>
      </c>
      <c r="I819" s="441" t="str">
        <f t="shared" si="36"/>
        <v>2.3</v>
      </c>
      <c r="J819" s="441">
        <v>2028</v>
      </c>
      <c r="K819" s="273">
        <v>350</v>
      </c>
      <c r="L819" s="273">
        <v>5</v>
      </c>
      <c r="M819" s="463">
        <f t="shared" si="37"/>
        <v>1750</v>
      </c>
      <c r="N819" s="466">
        <v>305.72000000000003</v>
      </c>
      <c r="O819" s="465">
        <f t="shared" si="38"/>
        <v>535010</v>
      </c>
      <c r="P819" s="410"/>
      <c r="Q819" s="410"/>
    </row>
    <row r="820" spans="1:17" ht="60" x14ac:dyDescent="0.25">
      <c r="A820" s="441" t="s">
        <v>1314</v>
      </c>
      <c r="B820" s="442" t="s">
        <v>1220</v>
      </c>
      <c r="C820" s="442" t="s">
        <v>1074</v>
      </c>
      <c r="D820" s="442" t="s">
        <v>1475</v>
      </c>
      <c r="E820" s="257" t="s">
        <v>1676</v>
      </c>
      <c r="F820" s="341" t="s">
        <v>1685</v>
      </c>
      <c r="G820" s="273" t="s">
        <v>1494</v>
      </c>
      <c r="H820" s="273" t="s">
        <v>1507</v>
      </c>
      <c r="I820" s="441" t="str">
        <f t="shared" si="36"/>
        <v>2.3</v>
      </c>
      <c r="J820" s="441">
        <v>2028</v>
      </c>
      <c r="K820" s="273">
        <v>180</v>
      </c>
      <c r="L820" s="273">
        <v>5</v>
      </c>
      <c r="M820" s="463">
        <f t="shared" si="37"/>
        <v>900</v>
      </c>
      <c r="N820" s="466">
        <v>305.72000000000003</v>
      </c>
      <c r="O820" s="465">
        <f t="shared" si="38"/>
        <v>275148</v>
      </c>
      <c r="P820" s="410"/>
      <c r="Q820" s="410"/>
    </row>
    <row r="821" spans="1:17" ht="30" x14ac:dyDescent="0.25">
      <c r="A821" s="441" t="s">
        <v>1314</v>
      </c>
      <c r="B821" s="442" t="s">
        <v>1220</v>
      </c>
      <c r="C821" s="442" t="s">
        <v>1074</v>
      </c>
      <c r="D821" s="442" t="s">
        <v>1475</v>
      </c>
      <c r="E821" s="257" t="s">
        <v>1676</v>
      </c>
      <c r="F821" s="341" t="s">
        <v>1686</v>
      </c>
      <c r="G821" s="273" t="s">
        <v>1494</v>
      </c>
      <c r="H821" s="273" t="s">
        <v>1507</v>
      </c>
      <c r="I821" s="441" t="str">
        <f t="shared" si="36"/>
        <v>2.3</v>
      </c>
      <c r="J821" s="441">
        <v>2028</v>
      </c>
      <c r="K821" s="273">
        <v>200</v>
      </c>
      <c r="L821" s="273">
        <v>5</v>
      </c>
      <c r="M821" s="463">
        <f t="shared" si="37"/>
        <v>1000</v>
      </c>
      <c r="N821" s="466">
        <v>396.31</v>
      </c>
      <c r="O821" s="465">
        <f t="shared" si="38"/>
        <v>396310</v>
      </c>
      <c r="P821" s="410"/>
      <c r="Q821" s="410"/>
    </row>
    <row r="822" spans="1:17" ht="30" x14ac:dyDescent="0.25">
      <c r="A822" s="441" t="s">
        <v>1314</v>
      </c>
      <c r="B822" s="442" t="s">
        <v>1220</v>
      </c>
      <c r="C822" s="442" t="s">
        <v>1074</v>
      </c>
      <c r="D822" s="442" t="s">
        <v>1475</v>
      </c>
      <c r="E822" s="257" t="s">
        <v>1676</v>
      </c>
      <c r="F822" s="341" t="s">
        <v>1687</v>
      </c>
      <c r="G822" s="273" t="s">
        <v>1494</v>
      </c>
      <c r="H822" s="273" t="s">
        <v>1587</v>
      </c>
      <c r="I822" s="441" t="str">
        <f t="shared" si="36"/>
        <v>2.3</v>
      </c>
      <c r="J822" s="441">
        <v>2028</v>
      </c>
      <c r="K822" s="273">
        <v>500</v>
      </c>
      <c r="L822" s="273">
        <v>1</v>
      </c>
      <c r="M822" s="463">
        <f t="shared" si="37"/>
        <v>500</v>
      </c>
      <c r="N822" s="466">
        <v>509.54</v>
      </c>
      <c r="O822" s="465">
        <f t="shared" si="38"/>
        <v>254770</v>
      </c>
      <c r="P822" s="410"/>
      <c r="Q822" s="410"/>
    </row>
    <row r="823" spans="1:17" ht="30" x14ac:dyDescent="0.25">
      <c r="A823" s="441" t="s">
        <v>1314</v>
      </c>
      <c r="B823" s="442" t="s">
        <v>1220</v>
      </c>
      <c r="C823" s="442" t="s">
        <v>1074</v>
      </c>
      <c r="D823" s="442" t="s">
        <v>1475</v>
      </c>
      <c r="E823" s="257" t="s">
        <v>1676</v>
      </c>
      <c r="F823" s="341" t="s">
        <v>1688</v>
      </c>
      <c r="G823" s="273" t="s">
        <v>1494</v>
      </c>
      <c r="H823" s="273" t="s">
        <v>1587</v>
      </c>
      <c r="I823" s="441" t="str">
        <f t="shared" si="36"/>
        <v>2.3</v>
      </c>
      <c r="J823" s="441">
        <v>2028</v>
      </c>
      <c r="K823" s="273">
        <v>500</v>
      </c>
      <c r="L823" s="273">
        <v>1</v>
      </c>
      <c r="M823" s="463">
        <f t="shared" si="37"/>
        <v>500</v>
      </c>
      <c r="N823" s="466">
        <v>452.92</v>
      </c>
      <c r="O823" s="465">
        <f t="shared" si="38"/>
        <v>226460</v>
      </c>
      <c r="P823" s="410"/>
      <c r="Q823" s="410"/>
    </row>
    <row r="824" spans="1:17" ht="45" x14ac:dyDescent="0.25">
      <c r="A824" s="441" t="s">
        <v>1314</v>
      </c>
      <c r="B824" s="442" t="s">
        <v>1220</v>
      </c>
      <c r="C824" s="442" t="s">
        <v>1074</v>
      </c>
      <c r="D824" s="442" t="s">
        <v>1475</v>
      </c>
      <c r="E824" s="257" t="s">
        <v>1676</v>
      </c>
      <c r="F824" s="341" t="s">
        <v>1689</v>
      </c>
      <c r="G824" s="273" t="s">
        <v>1494</v>
      </c>
      <c r="H824" s="273" t="s">
        <v>1498</v>
      </c>
      <c r="I824" s="441" t="str">
        <f t="shared" si="36"/>
        <v>2.3</v>
      </c>
      <c r="J824" s="441">
        <v>2028</v>
      </c>
      <c r="K824" s="273">
        <v>500</v>
      </c>
      <c r="L824" s="273">
        <v>1</v>
      </c>
      <c r="M824" s="463">
        <f t="shared" si="37"/>
        <v>500</v>
      </c>
      <c r="N824" s="466">
        <v>396.31</v>
      </c>
      <c r="O824" s="465">
        <f t="shared" si="38"/>
        <v>198155</v>
      </c>
      <c r="P824" s="410"/>
      <c r="Q824" s="410"/>
    </row>
    <row r="825" spans="1:17" ht="45" x14ac:dyDescent="0.25">
      <c r="A825" s="441" t="s">
        <v>1314</v>
      </c>
      <c r="B825" s="442" t="s">
        <v>1220</v>
      </c>
      <c r="C825" s="442" t="s">
        <v>1074</v>
      </c>
      <c r="D825" s="442" t="s">
        <v>1475</v>
      </c>
      <c r="E825" s="257" t="s">
        <v>1676</v>
      </c>
      <c r="F825" s="341" t="s">
        <v>1690</v>
      </c>
      <c r="G825" s="273" t="s">
        <v>1494</v>
      </c>
      <c r="H825" s="273" t="s">
        <v>1498</v>
      </c>
      <c r="I825" s="441" t="str">
        <f t="shared" si="36"/>
        <v>2.3</v>
      </c>
      <c r="J825" s="441">
        <v>2028</v>
      </c>
      <c r="K825" s="273">
        <v>500</v>
      </c>
      <c r="L825" s="273">
        <v>1</v>
      </c>
      <c r="M825" s="463">
        <f t="shared" si="37"/>
        <v>500</v>
      </c>
      <c r="N825" s="466">
        <v>226.46</v>
      </c>
      <c r="O825" s="465">
        <f t="shared" si="38"/>
        <v>113230</v>
      </c>
      <c r="P825" s="410"/>
      <c r="Q825" s="410"/>
    </row>
    <row r="826" spans="1:17" ht="30" x14ac:dyDescent="0.25">
      <c r="A826" s="441" t="s">
        <v>1314</v>
      </c>
      <c r="B826" s="442" t="s">
        <v>1220</v>
      </c>
      <c r="C826" s="442" t="s">
        <v>1074</v>
      </c>
      <c r="D826" s="442" t="s">
        <v>1475</v>
      </c>
      <c r="E826" s="257" t="s">
        <v>1676</v>
      </c>
      <c r="F826" s="341" t="s">
        <v>1691</v>
      </c>
      <c r="G826" s="273" t="s">
        <v>1494</v>
      </c>
      <c r="H826" s="273" t="s">
        <v>1613</v>
      </c>
      <c r="I826" s="441" t="str">
        <f t="shared" si="36"/>
        <v>2.3</v>
      </c>
      <c r="J826" s="441">
        <v>2028</v>
      </c>
      <c r="K826" s="273">
        <v>2</v>
      </c>
      <c r="L826" s="273">
        <v>5</v>
      </c>
      <c r="M826" s="463">
        <f t="shared" si="37"/>
        <v>10</v>
      </c>
      <c r="N826" s="466">
        <v>13587.71</v>
      </c>
      <c r="O826" s="465">
        <f t="shared" si="38"/>
        <v>135877.09999999998</v>
      </c>
      <c r="P826" s="410"/>
      <c r="Q826" s="410"/>
    </row>
    <row r="827" spans="1:17" ht="30" x14ac:dyDescent="0.25">
      <c r="A827" s="441" t="s">
        <v>1314</v>
      </c>
      <c r="B827" s="442" t="s">
        <v>1220</v>
      </c>
      <c r="C827" s="442" t="s">
        <v>1074</v>
      </c>
      <c r="D827" s="442" t="s">
        <v>1475</v>
      </c>
      <c r="E827" s="257" t="s">
        <v>1676</v>
      </c>
      <c r="F827" s="341" t="s">
        <v>1692</v>
      </c>
      <c r="G827" s="273" t="s">
        <v>1494</v>
      </c>
      <c r="H827" s="273" t="s">
        <v>1529</v>
      </c>
      <c r="I827" s="441" t="str">
        <f t="shared" si="36"/>
        <v>2.2</v>
      </c>
      <c r="J827" s="441">
        <v>2028</v>
      </c>
      <c r="K827" s="273">
        <v>300</v>
      </c>
      <c r="L827" s="273">
        <v>5</v>
      </c>
      <c r="M827" s="463">
        <f t="shared" si="37"/>
        <v>1500</v>
      </c>
      <c r="N827" s="466">
        <v>113.23</v>
      </c>
      <c r="O827" s="465">
        <f t="shared" si="38"/>
        <v>169845</v>
      </c>
      <c r="P827" s="410"/>
      <c r="Q827" s="410"/>
    </row>
    <row r="828" spans="1:17" x14ac:dyDescent="0.25">
      <c r="A828" s="441" t="s">
        <v>1314</v>
      </c>
      <c r="B828" s="442" t="s">
        <v>1220</v>
      </c>
      <c r="C828" s="442" t="s">
        <v>1074</v>
      </c>
      <c r="D828" s="442" t="s">
        <v>1475</v>
      </c>
      <c r="E828" s="257" t="s">
        <v>1676</v>
      </c>
      <c r="F828" s="341" t="s">
        <v>1693</v>
      </c>
      <c r="G828" s="273" t="s">
        <v>1494</v>
      </c>
      <c r="H828" s="273" t="s">
        <v>1498</v>
      </c>
      <c r="I828" s="441" t="str">
        <f t="shared" si="36"/>
        <v>2.3</v>
      </c>
      <c r="J828" s="441">
        <v>2028</v>
      </c>
      <c r="K828" s="273">
        <v>5</v>
      </c>
      <c r="L828" s="273">
        <v>5</v>
      </c>
      <c r="M828" s="463">
        <f t="shared" si="37"/>
        <v>25</v>
      </c>
      <c r="N828" s="466">
        <v>62.28</v>
      </c>
      <c r="O828" s="465">
        <f t="shared" si="38"/>
        <v>1557</v>
      </c>
      <c r="P828" s="410"/>
      <c r="Q828" s="410"/>
    </row>
    <row r="829" spans="1:17" x14ac:dyDescent="0.25">
      <c r="A829" s="441" t="s">
        <v>1314</v>
      </c>
      <c r="B829" s="442" t="s">
        <v>1220</v>
      </c>
      <c r="C829" s="442" t="s">
        <v>1074</v>
      </c>
      <c r="D829" s="442" t="s">
        <v>1475</v>
      </c>
      <c r="E829" s="257" t="s">
        <v>1676</v>
      </c>
      <c r="F829" s="341" t="s">
        <v>1694</v>
      </c>
      <c r="G829" s="273" t="s">
        <v>1494</v>
      </c>
      <c r="H829" s="273" t="s">
        <v>1534</v>
      </c>
      <c r="I829" s="441" t="str">
        <f t="shared" si="36"/>
        <v>2.3</v>
      </c>
      <c r="J829" s="441">
        <v>2028</v>
      </c>
      <c r="K829" s="273">
        <v>20</v>
      </c>
      <c r="L829" s="273">
        <v>5</v>
      </c>
      <c r="M829" s="463">
        <f t="shared" si="37"/>
        <v>100</v>
      </c>
      <c r="N829" s="466">
        <v>79.260000000000005</v>
      </c>
      <c r="O829" s="465">
        <f t="shared" si="38"/>
        <v>7926.0000000000009</v>
      </c>
      <c r="P829" s="410"/>
      <c r="Q829" s="410"/>
    </row>
    <row r="830" spans="1:17" x14ac:dyDescent="0.25">
      <c r="A830" s="441" t="s">
        <v>1314</v>
      </c>
      <c r="B830" s="442" t="s">
        <v>1220</v>
      </c>
      <c r="C830" s="442" t="s">
        <v>1074</v>
      </c>
      <c r="D830" s="442" t="s">
        <v>1475</v>
      </c>
      <c r="E830" s="257" t="s">
        <v>1676</v>
      </c>
      <c r="F830" s="341" t="s">
        <v>1695</v>
      </c>
      <c r="G830" s="273" t="s">
        <v>1494</v>
      </c>
      <c r="H830" s="273" t="s">
        <v>1498</v>
      </c>
      <c r="I830" s="441" t="str">
        <f t="shared" si="36"/>
        <v>2.3</v>
      </c>
      <c r="J830" s="441">
        <v>2028</v>
      </c>
      <c r="K830" s="273">
        <v>50</v>
      </c>
      <c r="L830" s="273">
        <v>5</v>
      </c>
      <c r="M830" s="463">
        <f t="shared" si="37"/>
        <v>250</v>
      </c>
      <c r="N830" s="466">
        <v>84.92</v>
      </c>
      <c r="O830" s="465">
        <f t="shared" si="38"/>
        <v>21230</v>
      </c>
      <c r="P830" s="410"/>
      <c r="Q830" s="410"/>
    </row>
    <row r="831" spans="1:17" ht="30" x14ac:dyDescent="0.25">
      <c r="A831" s="441" t="s">
        <v>1314</v>
      </c>
      <c r="B831" s="442" t="s">
        <v>1220</v>
      </c>
      <c r="C831" s="442" t="s">
        <v>1074</v>
      </c>
      <c r="D831" s="442" t="s">
        <v>1475</v>
      </c>
      <c r="E831" s="257" t="s">
        <v>1676</v>
      </c>
      <c r="F831" s="341" t="s">
        <v>1696</v>
      </c>
      <c r="G831" s="273" t="s">
        <v>1494</v>
      </c>
      <c r="H831" s="273" t="s">
        <v>1498</v>
      </c>
      <c r="I831" s="441" t="str">
        <f t="shared" si="36"/>
        <v>2.3</v>
      </c>
      <c r="J831" s="441">
        <v>2028</v>
      </c>
      <c r="K831" s="273">
        <v>120</v>
      </c>
      <c r="L831" s="273">
        <v>5</v>
      </c>
      <c r="M831" s="463">
        <f t="shared" si="37"/>
        <v>600</v>
      </c>
      <c r="N831" s="466">
        <v>28.31</v>
      </c>
      <c r="O831" s="465">
        <f t="shared" si="38"/>
        <v>16986</v>
      </c>
      <c r="P831" s="410"/>
      <c r="Q831" s="410"/>
    </row>
    <row r="832" spans="1:17" x14ac:dyDescent="0.25">
      <c r="A832" s="441" t="s">
        <v>1314</v>
      </c>
      <c r="B832" s="442" t="s">
        <v>1220</v>
      </c>
      <c r="C832" s="442" t="s">
        <v>1074</v>
      </c>
      <c r="D832" s="442" t="s">
        <v>1475</v>
      </c>
      <c r="E832" s="257" t="s">
        <v>1676</v>
      </c>
      <c r="F832" s="341" t="s">
        <v>1697</v>
      </c>
      <c r="G832" s="273" t="s">
        <v>1494</v>
      </c>
      <c r="H832" s="273" t="s">
        <v>1498</v>
      </c>
      <c r="I832" s="441" t="str">
        <f t="shared" si="36"/>
        <v>2.3</v>
      </c>
      <c r="J832" s="441">
        <v>2028</v>
      </c>
      <c r="K832" s="273">
        <v>50</v>
      </c>
      <c r="L832" s="273">
        <v>5</v>
      </c>
      <c r="M832" s="463">
        <f t="shared" si="37"/>
        <v>250</v>
      </c>
      <c r="N832" s="466">
        <v>107.16</v>
      </c>
      <c r="O832" s="465">
        <f t="shared" si="38"/>
        <v>26790</v>
      </c>
      <c r="P832" s="410"/>
      <c r="Q832" s="410"/>
    </row>
    <row r="833" spans="1:17" ht="30" x14ac:dyDescent="0.25">
      <c r="A833" s="441" t="s">
        <v>1314</v>
      </c>
      <c r="B833" s="442" t="s">
        <v>1220</v>
      </c>
      <c r="C833" s="442" t="s">
        <v>1074</v>
      </c>
      <c r="D833" s="442" t="s">
        <v>1475</v>
      </c>
      <c r="E833" s="257" t="s">
        <v>1676</v>
      </c>
      <c r="F833" s="341" t="s">
        <v>1698</v>
      </c>
      <c r="G833" s="273" t="s">
        <v>1494</v>
      </c>
      <c r="H833" s="273" t="s">
        <v>1534</v>
      </c>
      <c r="I833" s="441" t="str">
        <f t="shared" si="36"/>
        <v>2.3</v>
      </c>
      <c r="J833" s="441">
        <v>2028</v>
      </c>
      <c r="K833" s="273">
        <v>10</v>
      </c>
      <c r="L833" s="273">
        <v>5</v>
      </c>
      <c r="M833" s="463">
        <f t="shared" si="37"/>
        <v>50</v>
      </c>
      <c r="N833" s="466">
        <v>170.75</v>
      </c>
      <c r="O833" s="465">
        <f t="shared" si="38"/>
        <v>8537.5</v>
      </c>
      <c r="P833" s="410"/>
      <c r="Q833" s="410"/>
    </row>
    <row r="834" spans="1:17" ht="30" x14ac:dyDescent="0.25">
      <c r="A834" s="441" t="s">
        <v>1314</v>
      </c>
      <c r="B834" s="442" t="s">
        <v>1220</v>
      </c>
      <c r="C834" s="442" t="s">
        <v>1074</v>
      </c>
      <c r="D834" s="442" t="s">
        <v>1475</v>
      </c>
      <c r="E834" s="257" t="s">
        <v>1676</v>
      </c>
      <c r="F834" s="341" t="s">
        <v>1699</v>
      </c>
      <c r="G834" s="273" t="s">
        <v>1494</v>
      </c>
      <c r="H834" s="273" t="s">
        <v>1498</v>
      </c>
      <c r="I834" s="441" t="str">
        <f t="shared" si="36"/>
        <v>2.3</v>
      </c>
      <c r="J834" s="441">
        <v>2028</v>
      </c>
      <c r="K834" s="273">
        <v>4</v>
      </c>
      <c r="L834" s="273">
        <v>5</v>
      </c>
      <c r="M834" s="463">
        <f t="shared" si="37"/>
        <v>20</v>
      </c>
      <c r="N834" s="466">
        <v>397.44</v>
      </c>
      <c r="O834" s="465">
        <f t="shared" si="38"/>
        <v>7948.8</v>
      </c>
      <c r="P834" s="410"/>
      <c r="Q834" s="410"/>
    </row>
    <row r="835" spans="1:17" ht="30" x14ac:dyDescent="0.25">
      <c r="A835" s="441" t="s">
        <v>1314</v>
      </c>
      <c r="B835" s="442" t="s">
        <v>1220</v>
      </c>
      <c r="C835" s="442" t="s">
        <v>1074</v>
      </c>
      <c r="D835" s="442" t="s">
        <v>1475</v>
      </c>
      <c r="E835" s="257" t="s">
        <v>1676</v>
      </c>
      <c r="F835" s="341" t="s">
        <v>1700</v>
      </c>
      <c r="G835" s="273" t="s">
        <v>1494</v>
      </c>
      <c r="H835" s="273" t="s">
        <v>1498</v>
      </c>
      <c r="I835" s="441" t="str">
        <f t="shared" si="36"/>
        <v>2.3</v>
      </c>
      <c r="J835" s="441">
        <v>2028</v>
      </c>
      <c r="K835" s="273">
        <v>25</v>
      </c>
      <c r="L835" s="273">
        <v>5</v>
      </c>
      <c r="M835" s="463">
        <f t="shared" si="37"/>
        <v>125</v>
      </c>
      <c r="N835" s="466">
        <v>81.56</v>
      </c>
      <c r="O835" s="465">
        <f t="shared" si="38"/>
        <v>10195</v>
      </c>
      <c r="P835" s="410"/>
      <c r="Q835" s="410"/>
    </row>
    <row r="836" spans="1:17" ht="45" x14ac:dyDescent="0.25">
      <c r="A836" s="441" t="s">
        <v>1314</v>
      </c>
      <c r="B836" s="442" t="s">
        <v>1220</v>
      </c>
      <c r="C836" s="442" t="s">
        <v>1074</v>
      </c>
      <c r="D836" s="442" t="s">
        <v>1475</v>
      </c>
      <c r="E836" s="257" t="s">
        <v>1676</v>
      </c>
      <c r="F836" s="341" t="s">
        <v>1701</v>
      </c>
      <c r="G836" s="273" t="s">
        <v>1494</v>
      </c>
      <c r="H836" s="273" t="s">
        <v>1498</v>
      </c>
      <c r="I836" s="441" t="str">
        <f t="shared" si="36"/>
        <v>2.3</v>
      </c>
      <c r="J836" s="441">
        <v>2028</v>
      </c>
      <c r="K836" s="273">
        <v>110</v>
      </c>
      <c r="L836" s="273">
        <v>5</v>
      </c>
      <c r="M836" s="463">
        <f t="shared" si="37"/>
        <v>550</v>
      </c>
      <c r="N836" s="466">
        <v>11.32</v>
      </c>
      <c r="O836" s="465">
        <f t="shared" si="38"/>
        <v>6226</v>
      </c>
      <c r="P836" s="410"/>
      <c r="Q836" s="410"/>
    </row>
    <row r="837" spans="1:17" ht="75" x14ac:dyDescent="0.25">
      <c r="A837" s="441" t="s">
        <v>1314</v>
      </c>
      <c r="B837" s="442" t="s">
        <v>1220</v>
      </c>
      <c r="C837" s="442" t="s">
        <v>1112</v>
      </c>
      <c r="D837" s="442" t="s">
        <v>1475</v>
      </c>
      <c r="E837" s="257" t="s">
        <v>1702</v>
      </c>
      <c r="F837" s="341" t="s">
        <v>1703</v>
      </c>
      <c r="G837" s="273" t="s">
        <v>1494</v>
      </c>
      <c r="H837" s="273" t="s">
        <v>1593</v>
      </c>
      <c r="I837" s="441" t="str">
        <f t="shared" si="36"/>
        <v>2.2</v>
      </c>
      <c r="J837" s="441">
        <v>2028</v>
      </c>
      <c r="K837" s="273">
        <v>10</v>
      </c>
      <c r="L837" s="273">
        <v>1</v>
      </c>
      <c r="M837" s="463">
        <f t="shared" si="37"/>
        <v>10</v>
      </c>
      <c r="N837" s="466">
        <v>28307.72</v>
      </c>
      <c r="O837" s="465">
        <f t="shared" si="38"/>
        <v>283077.2</v>
      </c>
      <c r="P837" s="410"/>
      <c r="Q837" s="410"/>
    </row>
    <row r="838" spans="1:17" ht="30" x14ac:dyDescent="0.25">
      <c r="A838" s="441" t="s">
        <v>1314</v>
      </c>
      <c r="B838" s="442" t="s">
        <v>1220</v>
      </c>
      <c r="C838" s="442" t="s">
        <v>1112</v>
      </c>
      <c r="D838" s="442" t="s">
        <v>1475</v>
      </c>
      <c r="E838" s="257" t="s">
        <v>1702</v>
      </c>
      <c r="F838" s="341" t="s">
        <v>1704</v>
      </c>
      <c r="G838" s="302" t="s">
        <v>1494</v>
      </c>
      <c r="H838" s="273" t="s">
        <v>1498</v>
      </c>
      <c r="I838" s="441" t="str">
        <f t="shared" si="36"/>
        <v>2.3</v>
      </c>
      <c r="J838" s="441">
        <v>2028</v>
      </c>
      <c r="K838" s="276">
        <v>1</v>
      </c>
      <c r="L838" s="273">
        <v>18</v>
      </c>
      <c r="M838" s="463">
        <f t="shared" si="37"/>
        <v>18</v>
      </c>
      <c r="N838" s="466">
        <v>294.39999999999998</v>
      </c>
      <c r="O838" s="465">
        <f t="shared" si="38"/>
        <v>5299.2</v>
      </c>
      <c r="P838" s="410"/>
      <c r="Q838" s="410"/>
    </row>
    <row r="839" spans="1:17" x14ac:dyDescent="0.25">
      <c r="A839" s="441" t="s">
        <v>1314</v>
      </c>
      <c r="B839" s="442" t="s">
        <v>1220</v>
      </c>
      <c r="C839" s="442" t="s">
        <v>1112</v>
      </c>
      <c r="D839" s="442" t="s">
        <v>1475</v>
      </c>
      <c r="E839" s="257" t="s">
        <v>1702</v>
      </c>
      <c r="F839" s="341" t="s">
        <v>1705</v>
      </c>
      <c r="G839" s="302" t="s">
        <v>1494</v>
      </c>
      <c r="H839" s="273" t="s">
        <v>1498</v>
      </c>
      <c r="I839" s="441" t="str">
        <f t="shared" si="36"/>
        <v>2.3</v>
      </c>
      <c r="J839" s="441">
        <v>2028</v>
      </c>
      <c r="K839" s="276">
        <v>1</v>
      </c>
      <c r="L839" s="273">
        <v>18</v>
      </c>
      <c r="M839" s="463">
        <f t="shared" si="37"/>
        <v>18</v>
      </c>
      <c r="N839" s="466">
        <v>113.23</v>
      </c>
      <c r="O839" s="465">
        <f t="shared" si="38"/>
        <v>2038.14</v>
      </c>
      <c r="P839" s="410"/>
      <c r="Q839" s="410"/>
    </row>
    <row r="840" spans="1:17" x14ac:dyDescent="0.25">
      <c r="A840" s="441" t="s">
        <v>1314</v>
      </c>
      <c r="B840" s="442" t="s">
        <v>1220</v>
      </c>
      <c r="C840" s="442" t="s">
        <v>1112</v>
      </c>
      <c r="D840" s="442" t="s">
        <v>1475</v>
      </c>
      <c r="E840" s="257" t="s">
        <v>1702</v>
      </c>
      <c r="F840" s="341" t="s">
        <v>1706</v>
      </c>
      <c r="G840" s="302" t="s">
        <v>1494</v>
      </c>
      <c r="H840" s="273" t="s">
        <v>1498</v>
      </c>
      <c r="I840" s="441" t="str">
        <f t="shared" ref="I840:I902" si="39">IF($H840="","Sin CCP",LEFT($H840,3))</f>
        <v>2.3</v>
      </c>
      <c r="J840" s="441">
        <v>2028</v>
      </c>
      <c r="K840" s="276">
        <v>1</v>
      </c>
      <c r="L840" s="273">
        <v>18</v>
      </c>
      <c r="M840" s="463">
        <f t="shared" si="37"/>
        <v>18</v>
      </c>
      <c r="N840" s="466">
        <v>279.68</v>
      </c>
      <c r="O840" s="465">
        <f t="shared" si="38"/>
        <v>5034.24</v>
      </c>
      <c r="P840" s="410"/>
      <c r="Q840" s="410"/>
    </row>
    <row r="841" spans="1:17" ht="30" x14ac:dyDescent="0.25">
      <c r="A841" s="441" t="s">
        <v>1314</v>
      </c>
      <c r="B841" s="442" t="s">
        <v>1220</v>
      </c>
      <c r="C841" s="442" t="s">
        <v>1112</v>
      </c>
      <c r="D841" s="442" t="s">
        <v>1475</v>
      </c>
      <c r="E841" s="257" t="s">
        <v>1702</v>
      </c>
      <c r="F841" s="341" t="s">
        <v>1707</v>
      </c>
      <c r="G841" s="273" t="s">
        <v>1494</v>
      </c>
      <c r="H841" s="273" t="s">
        <v>1498</v>
      </c>
      <c r="I841" s="441" t="str">
        <f t="shared" si="39"/>
        <v>2.3</v>
      </c>
      <c r="J841" s="441">
        <v>2028</v>
      </c>
      <c r="K841" s="276">
        <v>1</v>
      </c>
      <c r="L841" s="273">
        <v>18</v>
      </c>
      <c r="M841" s="463">
        <f t="shared" si="37"/>
        <v>18</v>
      </c>
      <c r="N841" s="466">
        <v>651.08000000000004</v>
      </c>
      <c r="O841" s="465">
        <f t="shared" si="38"/>
        <v>11719.44</v>
      </c>
      <c r="P841" s="410"/>
      <c r="Q841" s="410"/>
    </row>
    <row r="842" spans="1:17" x14ac:dyDescent="0.25">
      <c r="A842" s="441" t="s">
        <v>1314</v>
      </c>
      <c r="B842" s="442" t="s">
        <v>1220</v>
      </c>
      <c r="C842" s="442" t="s">
        <v>1112</v>
      </c>
      <c r="D842" s="442" t="s">
        <v>1475</v>
      </c>
      <c r="E842" s="257" t="s">
        <v>1702</v>
      </c>
      <c r="F842" s="341" t="s">
        <v>1708</v>
      </c>
      <c r="G842" s="302" t="s">
        <v>1494</v>
      </c>
      <c r="H842" s="273" t="s">
        <v>1498</v>
      </c>
      <c r="I842" s="441" t="str">
        <f t="shared" si="39"/>
        <v>2.3</v>
      </c>
      <c r="J842" s="441">
        <v>2028</v>
      </c>
      <c r="K842" s="276">
        <v>1</v>
      </c>
      <c r="L842" s="273">
        <v>18</v>
      </c>
      <c r="M842" s="463">
        <f t="shared" si="37"/>
        <v>18</v>
      </c>
      <c r="N842" s="466">
        <v>62.28</v>
      </c>
      <c r="O842" s="465">
        <f t="shared" si="38"/>
        <v>1121.04</v>
      </c>
      <c r="P842" s="410"/>
      <c r="Q842" s="410"/>
    </row>
    <row r="843" spans="1:17" x14ac:dyDescent="0.25">
      <c r="A843" s="441" t="s">
        <v>1314</v>
      </c>
      <c r="B843" s="442" t="s">
        <v>1220</v>
      </c>
      <c r="C843" s="442" t="s">
        <v>1112</v>
      </c>
      <c r="D843" s="442" t="s">
        <v>1475</v>
      </c>
      <c r="E843" s="257" t="s">
        <v>1702</v>
      </c>
      <c r="F843" s="341" t="s">
        <v>1709</v>
      </c>
      <c r="G843" s="302" t="s">
        <v>1494</v>
      </c>
      <c r="H843" s="273" t="s">
        <v>1498</v>
      </c>
      <c r="I843" s="441" t="str">
        <f t="shared" si="39"/>
        <v>2.3</v>
      </c>
      <c r="J843" s="441">
        <v>2028</v>
      </c>
      <c r="K843" s="276">
        <v>1</v>
      </c>
      <c r="L843" s="273">
        <v>18</v>
      </c>
      <c r="M843" s="463">
        <f t="shared" si="37"/>
        <v>18</v>
      </c>
      <c r="N843" s="466">
        <v>62.28</v>
      </c>
      <c r="O843" s="465">
        <f t="shared" si="38"/>
        <v>1121.04</v>
      </c>
      <c r="P843" s="410"/>
      <c r="Q843" s="410"/>
    </row>
    <row r="844" spans="1:17" x14ac:dyDescent="0.25">
      <c r="A844" s="441" t="s">
        <v>1314</v>
      </c>
      <c r="B844" s="442" t="s">
        <v>1220</v>
      </c>
      <c r="C844" s="442" t="s">
        <v>1112</v>
      </c>
      <c r="D844" s="442" t="s">
        <v>1475</v>
      </c>
      <c r="E844" s="257" t="s">
        <v>1702</v>
      </c>
      <c r="F844" s="341" t="s">
        <v>1710</v>
      </c>
      <c r="G844" s="302" t="s">
        <v>1494</v>
      </c>
      <c r="H844" s="273" t="s">
        <v>1498</v>
      </c>
      <c r="I844" s="441" t="str">
        <f t="shared" si="39"/>
        <v>2.3</v>
      </c>
      <c r="J844" s="441">
        <v>2028</v>
      </c>
      <c r="K844" s="276">
        <v>1</v>
      </c>
      <c r="L844" s="273">
        <v>18</v>
      </c>
      <c r="M844" s="463">
        <f t="shared" si="37"/>
        <v>18</v>
      </c>
      <c r="N844" s="466">
        <v>62.28</v>
      </c>
      <c r="O844" s="465">
        <f t="shared" si="38"/>
        <v>1121.04</v>
      </c>
      <c r="P844" s="410"/>
      <c r="Q844" s="410"/>
    </row>
    <row r="845" spans="1:17" x14ac:dyDescent="0.25">
      <c r="A845" s="441" t="s">
        <v>1314</v>
      </c>
      <c r="B845" s="442" t="s">
        <v>1220</v>
      </c>
      <c r="C845" s="442" t="s">
        <v>1112</v>
      </c>
      <c r="D845" s="442" t="s">
        <v>1475</v>
      </c>
      <c r="E845" s="257" t="s">
        <v>1702</v>
      </c>
      <c r="F845" s="341" t="s">
        <v>1711</v>
      </c>
      <c r="G845" s="302" t="s">
        <v>1494</v>
      </c>
      <c r="H845" s="273" t="s">
        <v>1498</v>
      </c>
      <c r="I845" s="441" t="str">
        <f t="shared" si="39"/>
        <v>2.3</v>
      </c>
      <c r="J845" s="441">
        <v>2028</v>
      </c>
      <c r="K845" s="276">
        <v>1</v>
      </c>
      <c r="L845" s="273">
        <v>18</v>
      </c>
      <c r="M845" s="463">
        <f t="shared" si="37"/>
        <v>18</v>
      </c>
      <c r="N845" s="466">
        <v>62.28</v>
      </c>
      <c r="O845" s="465">
        <f t="shared" si="38"/>
        <v>1121.04</v>
      </c>
      <c r="P845" s="410"/>
      <c r="Q845" s="410"/>
    </row>
    <row r="846" spans="1:17" x14ac:dyDescent="0.25">
      <c r="A846" s="441" t="s">
        <v>1314</v>
      </c>
      <c r="B846" s="442" t="s">
        <v>1220</v>
      </c>
      <c r="C846" s="442" t="s">
        <v>1112</v>
      </c>
      <c r="D846" s="442" t="s">
        <v>1475</v>
      </c>
      <c r="E846" s="257" t="s">
        <v>1702</v>
      </c>
      <c r="F846" s="341" t="s">
        <v>1712</v>
      </c>
      <c r="G846" s="273" t="s">
        <v>1494</v>
      </c>
      <c r="H846" s="273" t="s">
        <v>1498</v>
      </c>
      <c r="I846" s="441" t="str">
        <f t="shared" si="39"/>
        <v>2.3</v>
      </c>
      <c r="J846" s="441">
        <v>2028</v>
      </c>
      <c r="K846" s="276">
        <v>2</v>
      </c>
      <c r="L846" s="273">
        <v>18</v>
      </c>
      <c r="M846" s="463">
        <f t="shared" ref="M846:M908" si="40">K846*L846</f>
        <v>36</v>
      </c>
      <c r="N846" s="466">
        <v>414.99</v>
      </c>
      <c r="O846" s="465">
        <f t="shared" ref="O846:O908" si="41">+M846*N846</f>
        <v>14939.64</v>
      </c>
      <c r="P846" s="410"/>
      <c r="Q846" s="410"/>
    </row>
    <row r="847" spans="1:17" x14ac:dyDescent="0.25">
      <c r="A847" s="441" t="s">
        <v>1314</v>
      </c>
      <c r="B847" s="442" t="s">
        <v>1220</v>
      </c>
      <c r="C847" s="442" t="s">
        <v>1112</v>
      </c>
      <c r="D847" s="442" t="s">
        <v>1475</v>
      </c>
      <c r="E847" s="257" t="s">
        <v>1702</v>
      </c>
      <c r="F847" s="341" t="s">
        <v>1713</v>
      </c>
      <c r="G847" s="273" t="s">
        <v>1494</v>
      </c>
      <c r="H847" s="273" t="s">
        <v>1498</v>
      </c>
      <c r="I847" s="441" t="str">
        <f t="shared" si="39"/>
        <v>2.3</v>
      </c>
      <c r="J847" s="441">
        <v>2028</v>
      </c>
      <c r="K847" s="276">
        <v>2</v>
      </c>
      <c r="L847" s="273">
        <v>18</v>
      </c>
      <c r="M847" s="463">
        <f t="shared" si="40"/>
        <v>36</v>
      </c>
      <c r="N847" s="466">
        <v>414.99</v>
      </c>
      <c r="O847" s="465">
        <f t="shared" si="41"/>
        <v>14939.64</v>
      </c>
      <c r="P847" s="410"/>
      <c r="Q847" s="410"/>
    </row>
    <row r="848" spans="1:17" x14ac:dyDescent="0.25">
      <c r="A848" s="441" t="s">
        <v>1314</v>
      </c>
      <c r="B848" s="442" t="s">
        <v>1220</v>
      </c>
      <c r="C848" s="442" t="s">
        <v>1112</v>
      </c>
      <c r="D848" s="442" t="s">
        <v>1475</v>
      </c>
      <c r="E848" s="257" t="s">
        <v>1702</v>
      </c>
      <c r="F848" s="341" t="s">
        <v>1714</v>
      </c>
      <c r="G848" s="273" t="s">
        <v>1494</v>
      </c>
      <c r="H848" s="273" t="s">
        <v>1498</v>
      </c>
      <c r="I848" s="441" t="str">
        <f t="shared" si="39"/>
        <v>2.3</v>
      </c>
      <c r="J848" s="441">
        <v>2028</v>
      </c>
      <c r="K848" s="276">
        <v>2</v>
      </c>
      <c r="L848" s="273">
        <v>18</v>
      </c>
      <c r="M848" s="463">
        <f t="shared" si="40"/>
        <v>36</v>
      </c>
      <c r="N848" s="466">
        <v>414.99</v>
      </c>
      <c r="O848" s="465">
        <f t="shared" si="41"/>
        <v>14939.64</v>
      </c>
      <c r="P848" s="410"/>
      <c r="Q848" s="410"/>
    </row>
    <row r="849" spans="1:17" x14ac:dyDescent="0.25">
      <c r="A849" s="441" t="s">
        <v>1314</v>
      </c>
      <c r="B849" s="442" t="s">
        <v>1220</v>
      </c>
      <c r="C849" s="442" t="s">
        <v>1112</v>
      </c>
      <c r="D849" s="442" t="s">
        <v>1475</v>
      </c>
      <c r="E849" s="257" t="s">
        <v>1702</v>
      </c>
      <c r="F849" s="341" t="s">
        <v>1715</v>
      </c>
      <c r="G849" s="273" t="s">
        <v>1494</v>
      </c>
      <c r="H849" s="273" t="s">
        <v>1498</v>
      </c>
      <c r="I849" s="441" t="str">
        <f t="shared" si="39"/>
        <v>2.3</v>
      </c>
      <c r="J849" s="441">
        <v>2028</v>
      </c>
      <c r="K849" s="276">
        <v>2</v>
      </c>
      <c r="L849" s="273">
        <v>18</v>
      </c>
      <c r="M849" s="463">
        <f t="shared" si="40"/>
        <v>36</v>
      </c>
      <c r="N849" s="466">
        <v>414.99</v>
      </c>
      <c r="O849" s="465">
        <f t="shared" si="41"/>
        <v>14939.64</v>
      </c>
      <c r="P849" s="410"/>
      <c r="Q849" s="410"/>
    </row>
    <row r="850" spans="1:17" x14ac:dyDescent="0.25">
      <c r="A850" s="441" t="s">
        <v>1314</v>
      </c>
      <c r="B850" s="442" t="s">
        <v>1220</v>
      </c>
      <c r="C850" s="442" t="s">
        <v>1112</v>
      </c>
      <c r="D850" s="442" t="s">
        <v>1475</v>
      </c>
      <c r="E850" s="257" t="s">
        <v>1702</v>
      </c>
      <c r="F850" s="341" t="s">
        <v>1716</v>
      </c>
      <c r="G850" s="273" t="s">
        <v>1494</v>
      </c>
      <c r="H850" s="273" t="s">
        <v>1498</v>
      </c>
      <c r="I850" s="441" t="str">
        <f t="shared" si="39"/>
        <v>2.3</v>
      </c>
      <c r="J850" s="441">
        <v>2028</v>
      </c>
      <c r="K850" s="277">
        <v>2</v>
      </c>
      <c r="L850" s="273">
        <v>18</v>
      </c>
      <c r="M850" s="463">
        <f t="shared" si="40"/>
        <v>36</v>
      </c>
      <c r="N850" s="466">
        <v>28.31</v>
      </c>
      <c r="O850" s="465">
        <f t="shared" si="41"/>
        <v>1019.16</v>
      </c>
      <c r="P850" s="410"/>
      <c r="Q850" s="410"/>
    </row>
    <row r="851" spans="1:17" x14ac:dyDescent="0.25">
      <c r="A851" s="441" t="s">
        <v>1314</v>
      </c>
      <c r="B851" s="442" t="s">
        <v>1220</v>
      </c>
      <c r="C851" s="442" t="s">
        <v>1112</v>
      </c>
      <c r="D851" s="442" t="s">
        <v>1475</v>
      </c>
      <c r="E851" s="257" t="s">
        <v>1702</v>
      </c>
      <c r="F851" s="341" t="s">
        <v>1717</v>
      </c>
      <c r="G851" s="273" t="s">
        <v>1494</v>
      </c>
      <c r="H851" s="273" t="s">
        <v>1498</v>
      </c>
      <c r="I851" s="441" t="str">
        <f t="shared" si="39"/>
        <v>2.3</v>
      </c>
      <c r="J851" s="441">
        <v>2028</v>
      </c>
      <c r="K851" s="277">
        <v>2</v>
      </c>
      <c r="L851" s="273">
        <v>18</v>
      </c>
      <c r="M851" s="463">
        <f t="shared" si="40"/>
        <v>36</v>
      </c>
      <c r="N851" s="466">
        <v>28.31</v>
      </c>
      <c r="O851" s="465">
        <f t="shared" si="41"/>
        <v>1019.16</v>
      </c>
      <c r="P851" s="410"/>
      <c r="Q851" s="410"/>
    </row>
    <row r="852" spans="1:17" x14ac:dyDescent="0.25">
      <c r="A852" s="441" t="s">
        <v>1314</v>
      </c>
      <c r="B852" s="442" t="s">
        <v>1220</v>
      </c>
      <c r="C852" s="442" t="s">
        <v>1112</v>
      </c>
      <c r="D852" s="442" t="s">
        <v>1475</v>
      </c>
      <c r="E852" s="257" t="s">
        <v>1702</v>
      </c>
      <c r="F852" s="341" t="s">
        <v>1718</v>
      </c>
      <c r="G852" s="273" t="s">
        <v>1494</v>
      </c>
      <c r="H852" s="273" t="s">
        <v>1498</v>
      </c>
      <c r="I852" s="441" t="str">
        <f t="shared" si="39"/>
        <v>2.3</v>
      </c>
      <c r="J852" s="441">
        <v>2028</v>
      </c>
      <c r="K852" s="277">
        <v>2</v>
      </c>
      <c r="L852" s="273">
        <v>18</v>
      </c>
      <c r="M852" s="463">
        <f t="shared" si="40"/>
        <v>36</v>
      </c>
      <c r="N852" s="466">
        <v>28.31</v>
      </c>
      <c r="O852" s="465">
        <f t="shared" si="41"/>
        <v>1019.16</v>
      </c>
      <c r="P852" s="410"/>
      <c r="Q852" s="410"/>
    </row>
    <row r="853" spans="1:17" x14ac:dyDescent="0.25">
      <c r="A853" s="441" t="s">
        <v>1314</v>
      </c>
      <c r="B853" s="442" t="s">
        <v>1220</v>
      </c>
      <c r="C853" s="442" t="s">
        <v>1112</v>
      </c>
      <c r="D853" s="442" t="s">
        <v>1475</v>
      </c>
      <c r="E853" s="257" t="s">
        <v>1702</v>
      </c>
      <c r="F853" s="341" t="s">
        <v>1719</v>
      </c>
      <c r="G853" s="273" t="s">
        <v>1494</v>
      </c>
      <c r="H853" s="273" t="s">
        <v>1498</v>
      </c>
      <c r="I853" s="441" t="str">
        <f t="shared" si="39"/>
        <v>2.3</v>
      </c>
      <c r="J853" s="441">
        <v>2028</v>
      </c>
      <c r="K853" s="277">
        <v>2</v>
      </c>
      <c r="L853" s="273">
        <v>18</v>
      </c>
      <c r="M853" s="463">
        <f t="shared" si="40"/>
        <v>36</v>
      </c>
      <c r="N853" s="466">
        <v>28.31</v>
      </c>
      <c r="O853" s="465">
        <f t="shared" si="41"/>
        <v>1019.16</v>
      </c>
      <c r="P853" s="410"/>
      <c r="Q853" s="410"/>
    </row>
    <row r="854" spans="1:17" x14ac:dyDescent="0.25">
      <c r="A854" s="441" t="s">
        <v>1314</v>
      </c>
      <c r="B854" s="442" t="s">
        <v>1220</v>
      </c>
      <c r="C854" s="442" t="s">
        <v>1112</v>
      </c>
      <c r="D854" s="442" t="s">
        <v>1475</v>
      </c>
      <c r="E854" s="257" t="s">
        <v>1702</v>
      </c>
      <c r="F854" s="341" t="s">
        <v>1720</v>
      </c>
      <c r="G854" s="273" t="s">
        <v>1494</v>
      </c>
      <c r="H854" s="273" t="s">
        <v>1498</v>
      </c>
      <c r="I854" s="441" t="str">
        <f t="shared" si="39"/>
        <v>2.3</v>
      </c>
      <c r="J854" s="441">
        <v>2028</v>
      </c>
      <c r="K854" s="276">
        <v>50</v>
      </c>
      <c r="L854" s="273">
        <v>18</v>
      </c>
      <c r="M854" s="463">
        <f t="shared" si="40"/>
        <v>900</v>
      </c>
      <c r="N854" s="466">
        <v>84.92</v>
      </c>
      <c r="O854" s="465">
        <f t="shared" si="41"/>
        <v>76428</v>
      </c>
      <c r="P854" s="410"/>
      <c r="Q854" s="410"/>
    </row>
    <row r="855" spans="1:17" x14ac:dyDescent="0.25">
      <c r="A855" s="441" t="s">
        <v>1314</v>
      </c>
      <c r="B855" s="442" t="s">
        <v>1220</v>
      </c>
      <c r="C855" s="442" t="s">
        <v>1112</v>
      </c>
      <c r="D855" s="442" t="s">
        <v>1475</v>
      </c>
      <c r="E855" s="257" t="s">
        <v>1702</v>
      </c>
      <c r="F855" s="341" t="s">
        <v>1721</v>
      </c>
      <c r="G855" s="273" t="s">
        <v>1494</v>
      </c>
      <c r="H855" s="273" t="s">
        <v>1498</v>
      </c>
      <c r="I855" s="441" t="str">
        <f t="shared" si="39"/>
        <v>2.3</v>
      </c>
      <c r="J855" s="441">
        <v>2028</v>
      </c>
      <c r="K855" s="276">
        <v>1</v>
      </c>
      <c r="L855" s="273">
        <v>18</v>
      </c>
      <c r="M855" s="463">
        <f t="shared" si="40"/>
        <v>18</v>
      </c>
      <c r="N855" s="466">
        <v>73.599999999999994</v>
      </c>
      <c r="O855" s="465">
        <f t="shared" si="41"/>
        <v>1324.8</v>
      </c>
      <c r="P855" s="410"/>
      <c r="Q855" s="410"/>
    </row>
    <row r="856" spans="1:17" ht="30" x14ac:dyDescent="0.25">
      <c r="A856" s="441" t="s">
        <v>1314</v>
      </c>
      <c r="B856" s="442" t="s">
        <v>1220</v>
      </c>
      <c r="C856" s="442" t="s">
        <v>1112</v>
      </c>
      <c r="D856" s="442" t="s">
        <v>1475</v>
      </c>
      <c r="E856" s="257" t="s">
        <v>1702</v>
      </c>
      <c r="F856" s="341" t="s">
        <v>1722</v>
      </c>
      <c r="G856" s="273" t="s">
        <v>1494</v>
      </c>
      <c r="H856" s="273" t="s">
        <v>1498</v>
      </c>
      <c r="I856" s="441" t="str">
        <f t="shared" si="39"/>
        <v>2.3</v>
      </c>
      <c r="J856" s="441">
        <v>2028</v>
      </c>
      <c r="K856" s="276">
        <v>1</v>
      </c>
      <c r="L856" s="273">
        <v>18</v>
      </c>
      <c r="M856" s="463">
        <f t="shared" si="40"/>
        <v>18</v>
      </c>
      <c r="N856" s="466">
        <v>287.61</v>
      </c>
      <c r="O856" s="465">
        <f t="shared" si="41"/>
        <v>5176.9800000000005</v>
      </c>
      <c r="P856" s="410"/>
      <c r="Q856" s="410"/>
    </row>
    <row r="857" spans="1:17" ht="30" x14ac:dyDescent="0.25">
      <c r="A857" s="441" t="s">
        <v>1314</v>
      </c>
      <c r="B857" s="442" t="s">
        <v>1220</v>
      </c>
      <c r="C857" s="442" t="s">
        <v>1112</v>
      </c>
      <c r="D857" s="442" t="s">
        <v>1475</v>
      </c>
      <c r="E857" s="257" t="s">
        <v>1702</v>
      </c>
      <c r="F857" s="341" t="s">
        <v>1723</v>
      </c>
      <c r="G857" s="273" t="s">
        <v>1494</v>
      </c>
      <c r="H857" s="273" t="s">
        <v>1498</v>
      </c>
      <c r="I857" s="441" t="str">
        <f t="shared" si="39"/>
        <v>2.3</v>
      </c>
      <c r="J857" s="441">
        <v>2028</v>
      </c>
      <c r="K857" s="276">
        <v>1</v>
      </c>
      <c r="L857" s="273">
        <v>18</v>
      </c>
      <c r="M857" s="463">
        <f t="shared" si="40"/>
        <v>18</v>
      </c>
      <c r="N857" s="466">
        <v>565.02</v>
      </c>
      <c r="O857" s="465">
        <f t="shared" si="41"/>
        <v>10170.36</v>
      </c>
      <c r="P857" s="410"/>
      <c r="Q857" s="410"/>
    </row>
    <row r="858" spans="1:17" ht="30" x14ac:dyDescent="0.25">
      <c r="A858" s="441" t="s">
        <v>1314</v>
      </c>
      <c r="B858" s="442" t="s">
        <v>1220</v>
      </c>
      <c r="C858" s="442" t="s">
        <v>1112</v>
      </c>
      <c r="D858" s="442" t="s">
        <v>1475</v>
      </c>
      <c r="E858" s="257" t="s">
        <v>1702</v>
      </c>
      <c r="F858" s="341" t="s">
        <v>1724</v>
      </c>
      <c r="G858" s="273" t="s">
        <v>1494</v>
      </c>
      <c r="H858" s="273" t="s">
        <v>1498</v>
      </c>
      <c r="I858" s="441" t="str">
        <f t="shared" si="39"/>
        <v>2.3</v>
      </c>
      <c r="J858" s="441">
        <v>2028</v>
      </c>
      <c r="K858" s="276">
        <v>1</v>
      </c>
      <c r="L858" s="273">
        <v>18</v>
      </c>
      <c r="M858" s="463">
        <f t="shared" si="40"/>
        <v>18</v>
      </c>
      <c r="N858" s="466">
        <v>591.07000000000005</v>
      </c>
      <c r="O858" s="465">
        <f t="shared" si="41"/>
        <v>10639.26</v>
      </c>
      <c r="P858" s="410"/>
      <c r="Q858" s="410"/>
    </row>
    <row r="859" spans="1:17" ht="30" x14ac:dyDescent="0.25">
      <c r="A859" s="441" t="s">
        <v>1314</v>
      </c>
      <c r="B859" s="442" t="s">
        <v>1220</v>
      </c>
      <c r="C859" s="442" t="s">
        <v>1112</v>
      </c>
      <c r="D859" s="442" t="s">
        <v>1475</v>
      </c>
      <c r="E859" s="257" t="s">
        <v>1702</v>
      </c>
      <c r="F859" s="341" t="s">
        <v>1725</v>
      </c>
      <c r="G859" s="273" t="s">
        <v>1494</v>
      </c>
      <c r="H859" s="273" t="s">
        <v>1498</v>
      </c>
      <c r="I859" s="441" t="str">
        <f t="shared" si="39"/>
        <v>2.3</v>
      </c>
      <c r="J859" s="441">
        <v>2028</v>
      </c>
      <c r="K859" s="276">
        <v>1</v>
      </c>
      <c r="L859" s="273">
        <v>18</v>
      </c>
      <c r="M859" s="463">
        <f t="shared" si="40"/>
        <v>18</v>
      </c>
      <c r="N859" s="466">
        <v>591.07000000000005</v>
      </c>
      <c r="O859" s="465">
        <f t="shared" si="41"/>
        <v>10639.26</v>
      </c>
      <c r="P859" s="410"/>
      <c r="Q859" s="410"/>
    </row>
    <row r="860" spans="1:17" ht="30" x14ac:dyDescent="0.25">
      <c r="A860" s="441" t="s">
        <v>1314</v>
      </c>
      <c r="B860" s="442" t="s">
        <v>1220</v>
      </c>
      <c r="C860" s="442" t="s">
        <v>1112</v>
      </c>
      <c r="D860" s="442" t="s">
        <v>1475</v>
      </c>
      <c r="E860" s="257" t="s">
        <v>1702</v>
      </c>
      <c r="F860" s="341" t="s">
        <v>1726</v>
      </c>
      <c r="G860" s="273" t="s">
        <v>1494</v>
      </c>
      <c r="H860" s="273" t="s">
        <v>1498</v>
      </c>
      <c r="I860" s="441" t="str">
        <f t="shared" si="39"/>
        <v>2.3</v>
      </c>
      <c r="J860" s="441">
        <v>2028</v>
      </c>
      <c r="K860" s="276">
        <v>1</v>
      </c>
      <c r="L860" s="273">
        <v>18</v>
      </c>
      <c r="M860" s="463">
        <f t="shared" si="40"/>
        <v>18</v>
      </c>
      <c r="N860" s="466">
        <v>591.07000000000005</v>
      </c>
      <c r="O860" s="465">
        <f t="shared" si="41"/>
        <v>10639.26</v>
      </c>
      <c r="P860" s="410"/>
      <c r="Q860" s="410"/>
    </row>
    <row r="861" spans="1:17" ht="30" x14ac:dyDescent="0.25">
      <c r="A861" s="441" t="s">
        <v>1314</v>
      </c>
      <c r="B861" s="442" t="s">
        <v>1220</v>
      </c>
      <c r="C861" s="442" t="s">
        <v>1112</v>
      </c>
      <c r="D861" s="442" t="s">
        <v>1475</v>
      </c>
      <c r="E861" s="257" t="s">
        <v>1702</v>
      </c>
      <c r="F861" s="341" t="s">
        <v>1727</v>
      </c>
      <c r="G861" s="273" t="s">
        <v>1494</v>
      </c>
      <c r="H861" s="273" t="s">
        <v>1498</v>
      </c>
      <c r="I861" s="441" t="str">
        <f t="shared" si="39"/>
        <v>2.3</v>
      </c>
      <c r="J861" s="441">
        <v>2028</v>
      </c>
      <c r="K861" s="276">
        <v>1</v>
      </c>
      <c r="L861" s="273">
        <v>18</v>
      </c>
      <c r="M861" s="463">
        <f t="shared" si="40"/>
        <v>18</v>
      </c>
      <c r="N861" s="466">
        <v>591.07000000000005</v>
      </c>
      <c r="O861" s="465">
        <f t="shared" si="41"/>
        <v>10639.26</v>
      </c>
      <c r="P861" s="410"/>
      <c r="Q861" s="410"/>
    </row>
    <row r="862" spans="1:17" ht="30" x14ac:dyDescent="0.25">
      <c r="A862" s="441" t="s">
        <v>1314</v>
      </c>
      <c r="B862" s="442" t="s">
        <v>1220</v>
      </c>
      <c r="C862" s="442" t="s">
        <v>1112</v>
      </c>
      <c r="D862" s="442" t="s">
        <v>1475</v>
      </c>
      <c r="E862" s="257" t="s">
        <v>1702</v>
      </c>
      <c r="F862" s="341" t="s">
        <v>1728</v>
      </c>
      <c r="G862" s="273" t="s">
        <v>1494</v>
      </c>
      <c r="H862" s="273" t="s">
        <v>1498</v>
      </c>
      <c r="I862" s="441" t="str">
        <f t="shared" si="39"/>
        <v>2.3</v>
      </c>
      <c r="J862" s="441">
        <v>2028</v>
      </c>
      <c r="K862" s="276">
        <v>1</v>
      </c>
      <c r="L862" s="273">
        <v>18</v>
      </c>
      <c r="M862" s="463">
        <f t="shared" si="40"/>
        <v>18</v>
      </c>
      <c r="N862" s="466">
        <v>591.07000000000005</v>
      </c>
      <c r="O862" s="465">
        <f t="shared" si="41"/>
        <v>10639.26</v>
      </c>
      <c r="P862" s="410"/>
      <c r="Q862" s="410"/>
    </row>
    <row r="863" spans="1:17" ht="30" x14ac:dyDescent="0.25">
      <c r="A863" s="441" t="s">
        <v>1314</v>
      </c>
      <c r="B863" s="442" t="s">
        <v>1220</v>
      </c>
      <c r="C863" s="442" t="s">
        <v>1112</v>
      </c>
      <c r="D863" s="442" t="s">
        <v>1475</v>
      </c>
      <c r="E863" s="257" t="s">
        <v>1702</v>
      </c>
      <c r="F863" s="341" t="s">
        <v>1729</v>
      </c>
      <c r="G863" s="273" t="s">
        <v>1494</v>
      </c>
      <c r="H863" s="273" t="s">
        <v>1498</v>
      </c>
      <c r="I863" s="441" t="str">
        <f t="shared" si="39"/>
        <v>2.3</v>
      </c>
      <c r="J863" s="441">
        <v>2028</v>
      </c>
      <c r="K863" s="276">
        <v>40</v>
      </c>
      <c r="L863" s="273">
        <v>18</v>
      </c>
      <c r="M863" s="463">
        <f t="shared" si="40"/>
        <v>720</v>
      </c>
      <c r="N863" s="466">
        <v>230.99</v>
      </c>
      <c r="O863" s="465">
        <f t="shared" si="41"/>
        <v>166312.80000000002</v>
      </c>
      <c r="P863" s="410"/>
      <c r="Q863" s="410"/>
    </row>
    <row r="864" spans="1:17" ht="30" x14ac:dyDescent="0.25">
      <c r="A864" s="441" t="s">
        <v>1314</v>
      </c>
      <c r="B864" s="442" t="s">
        <v>1220</v>
      </c>
      <c r="C864" s="442" t="s">
        <v>1112</v>
      </c>
      <c r="D864" s="442" t="s">
        <v>1475</v>
      </c>
      <c r="E864" s="257" t="s">
        <v>1702</v>
      </c>
      <c r="F864" s="341" t="s">
        <v>1730</v>
      </c>
      <c r="G864" s="273" t="s">
        <v>1494</v>
      </c>
      <c r="H864" s="273" t="s">
        <v>1498</v>
      </c>
      <c r="I864" s="441" t="str">
        <f t="shared" si="39"/>
        <v>2.3</v>
      </c>
      <c r="J864" s="441">
        <v>2028</v>
      </c>
      <c r="K864" s="276">
        <v>5</v>
      </c>
      <c r="L864" s="273">
        <v>18</v>
      </c>
      <c r="M864" s="463">
        <f t="shared" si="40"/>
        <v>90</v>
      </c>
      <c r="N864" s="466">
        <v>81.56</v>
      </c>
      <c r="O864" s="465">
        <f t="shared" si="41"/>
        <v>7340.4000000000005</v>
      </c>
      <c r="P864" s="410"/>
      <c r="Q864" s="410"/>
    </row>
    <row r="865" spans="1:17" ht="30" x14ac:dyDescent="0.25">
      <c r="A865" s="441" t="s">
        <v>1314</v>
      </c>
      <c r="B865" s="442" t="s">
        <v>1220</v>
      </c>
      <c r="C865" s="442" t="s">
        <v>1112</v>
      </c>
      <c r="D865" s="442" t="s">
        <v>1475</v>
      </c>
      <c r="E865" s="257" t="s">
        <v>1702</v>
      </c>
      <c r="F865" s="341" t="s">
        <v>1731</v>
      </c>
      <c r="G865" s="273" t="s">
        <v>1494</v>
      </c>
      <c r="H865" s="273" t="s">
        <v>1498</v>
      </c>
      <c r="I865" s="441" t="str">
        <f t="shared" si="39"/>
        <v>2.3</v>
      </c>
      <c r="J865" s="441">
        <v>2028</v>
      </c>
      <c r="K865" s="277">
        <v>5</v>
      </c>
      <c r="L865" s="273">
        <v>18</v>
      </c>
      <c r="M865" s="463">
        <f t="shared" si="40"/>
        <v>90</v>
      </c>
      <c r="N865" s="466">
        <v>141.54</v>
      </c>
      <c r="O865" s="465">
        <f t="shared" si="41"/>
        <v>12738.599999999999</v>
      </c>
      <c r="P865" s="410"/>
      <c r="Q865" s="410"/>
    </row>
    <row r="866" spans="1:17" ht="45" x14ac:dyDescent="0.25">
      <c r="A866" s="441" t="s">
        <v>1314</v>
      </c>
      <c r="B866" s="442" t="s">
        <v>1220</v>
      </c>
      <c r="C866" s="442" t="s">
        <v>1112</v>
      </c>
      <c r="D866" s="442" t="s">
        <v>1475</v>
      </c>
      <c r="E866" s="257" t="s">
        <v>1702</v>
      </c>
      <c r="F866" s="341" t="s">
        <v>1732</v>
      </c>
      <c r="G866" s="273" t="s">
        <v>1494</v>
      </c>
      <c r="H866" s="273" t="s">
        <v>1498</v>
      </c>
      <c r="I866" s="441" t="str">
        <f t="shared" si="39"/>
        <v>2.3</v>
      </c>
      <c r="J866" s="441">
        <v>2028</v>
      </c>
      <c r="K866" s="277">
        <v>6</v>
      </c>
      <c r="L866" s="273">
        <v>18</v>
      </c>
      <c r="M866" s="463">
        <f t="shared" si="40"/>
        <v>108</v>
      </c>
      <c r="N866" s="466">
        <v>226.46</v>
      </c>
      <c r="O866" s="465">
        <f t="shared" si="41"/>
        <v>24457.68</v>
      </c>
      <c r="P866" s="410"/>
      <c r="Q866" s="410"/>
    </row>
    <row r="867" spans="1:17" ht="45" x14ac:dyDescent="0.25">
      <c r="A867" s="441" t="s">
        <v>1314</v>
      </c>
      <c r="B867" s="442" t="s">
        <v>1220</v>
      </c>
      <c r="C867" s="442" t="s">
        <v>1112</v>
      </c>
      <c r="D867" s="442" t="s">
        <v>1475</v>
      </c>
      <c r="E867" s="257" t="s">
        <v>1702</v>
      </c>
      <c r="F867" s="341" t="s">
        <v>1733</v>
      </c>
      <c r="G867" s="273" t="s">
        <v>1494</v>
      </c>
      <c r="H867" s="273" t="s">
        <v>1498</v>
      </c>
      <c r="I867" s="441" t="str">
        <f t="shared" si="39"/>
        <v>2.3</v>
      </c>
      <c r="J867" s="441">
        <v>2028</v>
      </c>
      <c r="K867" s="277">
        <v>2</v>
      </c>
      <c r="L867" s="273">
        <v>18</v>
      </c>
      <c r="M867" s="463">
        <f t="shared" si="40"/>
        <v>36</v>
      </c>
      <c r="N867" s="466">
        <v>169.85</v>
      </c>
      <c r="O867" s="465">
        <f t="shared" si="41"/>
        <v>6114.5999999999995</v>
      </c>
      <c r="P867" s="410"/>
      <c r="Q867" s="410"/>
    </row>
    <row r="868" spans="1:17" ht="45" x14ac:dyDescent="0.25">
      <c r="A868" s="441" t="s">
        <v>1314</v>
      </c>
      <c r="B868" s="442" t="s">
        <v>1220</v>
      </c>
      <c r="C868" s="442" t="s">
        <v>1112</v>
      </c>
      <c r="D868" s="442" t="s">
        <v>1475</v>
      </c>
      <c r="E868" s="257" t="s">
        <v>1734</v>
      </c>
      <c r="F868" s="341" t="s">
        <v>1735</v>
      </c>
      <c r="G868" s="273" t="s">
        <v>1494</v>
      </c>
      <c r="H868" s="273" t="s">
        <v>1529</v>
      </c>
      <c r="I868" s="441" t="str">
        <f t="shared" si="39"/>
        <v>2.2</v>
      </c>
      <c r="J868" s="441">
        <v>2028</v>
      </c>
      <c r="K868" s="277">
        <v>100</v>
      </c>
      <c r="L868" s="273">
        <v>1</v>
      </c>
      <c r="M868" s="463">
        <f t="shared" si="40"/>
        <v>100</v>
      </c>
      <c r="N868" s="466">
        <v>1698.46</v>
      </c>
      <c r="O868" s="465">
        <f t="shared" si="41"/>
        <v>169846</v>
      </c>
      <c r="P868" s="410"/>
      <c r="Q868" s="410"/>
    </row>
    <row r="869" spans="1:17" x14ac:dyDescent="0.25">
      <c r="A869" s="441" t="s">
        <v>1314</v>
      </c>
      <c r="B869" s="442" t="s">
        <v>1220</v>
      </c>
      <c r="C869" s="442" t="s">
        <v>1112</v>
      </c>
      <c r="D869" s="442" t="s">
        <v>1475</v>
      </c>
      <c r="E869" s="257" t="s">
        <v>1734</v>
      </c>
      <c r="F869" s="341" t="s">
        <v>1736</v>
      </c>
      <c r="G869" s="273" t="s">
        <v>1494</v>
      </c>
      <c r="H869" s="273" t="s">
        <v>1498</v>
      </c>
      <c r="I869" s="441" t="str">
        <f t="shared" si="39"/>
        <v>2.3</v>
      </c>
      <c r="J869" s="441">
        <v>2028</v>
      </c>
      <c r="K869" s="273">
        <v>10</v>
      </c>
      <c r="L869" s="273">
        <v>10</v>
      </c>
      <c r="M869" s="463">
        <f t="shared" si="40"/>
        <v>100</v>
      </c>
      <c r="N869" s="466">
        <v>113.23</v>
      </c>
      <c r="O869" s="465">
        <f t="shared" si="41"/>
        <v>11323</v>
      </c>
      <c r="P869" s="410"/>
      <c r="Q869" s="410"/>
    </row>
    <row r="870" spans="1:17" x14ac:dyDescent="0.25">
      <c r="A870" s="441" t="s">
        <v>1314</v>
      </c>
      <c r="B870" s="442" t="s">
        <v>1220</v>
      </c>
      <c r="C870" s="442" t="s">
        <v>1112</v>
      </c>
      <c r="D870" s="442" t="s">
        <v>1475</v>
      </c>
      <c r="E870" s="257" t="s">
        <v>1734</v>
      </c>
      <c r="F870" s="341" t="s">
        <v>1737</v>
      </c>
      <c r="G870" s="273" t="s">
        <v>1494</v>
      </c>
      <c r="H870" s="273" t="s">
        <v>1498</v>
      </c>
      <c r="I870" s="441" t="str">
        <f t="shared" si="39"/>
        <v>2.3</v>
      </c>
      <c r="J870" s="441">
        <v>2028</v>
      </c>
      <c r="K870" s="273">
        <v>5</v>
      </c>
      <c r="L870" s="273">
        <v>10</v>
      </c>
      <c r="M870" s="463">
        <f t="shared" si="40"/>
        <v>50</v>
      </c>
      <c r="N870" s="466">
        <v>113.23</v>
      </c>
      <c r="O870" s="465">
        <f t="shared" si="41"/>
        <v>5661.5</v>
      </c>
      <c r="P870" s="410"/>
      <c r="Q870" s="410"/>
    </row>
    <row r="871" spans="1:17" x14ac:dyDescent="0.25">
      <c r="A871" s="441" t="s">
        <v>1314</v>
      </c>
      <c r="B871" s="442" t="s">
        <v>1220</v>
      </c>
      <c r="C871" s="442" t="s">
        <v>1112</v>
      </c>
      <c r="D871" s="442" t="s">
        <v>1475</v>
      </c>
      <c r="E871" s="257" t="s">
        <v>1734</v>
      </c>
      <c r="F871" s="341" t="s">
        <v>1738</v>
      </c>
      <c r="G871" s="273" t="s">
        <v>1494</v>
      </c>
      <c r="H871" s="273" t="s">
        <v>1498</v>
      </c>
      <c r="I871" s="441" t="str">
        <f t="shared" si="39"/>
        <v>2.3</v>
      </c>
      <c r="J871" s="441">
        <v>2028</v>
      </c>
      <c r="K871" s="273">
        <v>5</v>
      </c>
      <c r="L871" s="273">
        <v>10</v>
      </c>
      <c r="M871" s="463">
        <f t="shared" si="40"/>
        <v>50</v>
      </c>
      <c r="N871" s="466">
        <v>79.260000000000005</v>
      </c>
      <c r="O871" s="465">
        <f t="shared" si="41"/>
        <v>3963.0000000000005</v>
      </c>
      <c r="P871" s="410"/>
      <c r="Q871" s="410"/>
    </row>
    <row r="872" spans="1:17" x14ac:dyDescent="0.25">
      <c r="A872" s="441" t="s">
        <v>1314</v>
      </c>
      <c r="B872" s="442" t="s">
        <v>1220</v>
      </c>
      <c r="C872" s="442" t="s">
        <v>1112</v>
      </c>
      <c r="D872" s="442" t="s">
        <v>1475</v>
      </c>
      <c r="E872" s="257" t="s">
        <v>1734</v>
      </c>
      <c r="F872" s="341" t="s">
        <v>1739</v>
      </c>
      <c r="G872" s="273" t="s">
        <v>1494</v>
      </c>
      <c r="H872" s="273" t="s">
        <v>1498</v>
      </c>
      <c r="I872" s="441" t="str">
        <f t="shared" si="39"/>
        <v>2.3</v>
      </c>
      <c r="J872" s="441">
        <v>2028</v>
      </c>
      <c r="K872" s="273">
        <v>10</v>
      </c>
      <c r="L872" s="273">
        <v>10</v>
      </c>
      <c r="M872" s="463">
        <f t="shared" si="40"/>
        <v>100</v>
      </c>
      <c r="N872" s="466">
        <v>135.88</v>
      </c>
      <c r="O872" s="465">
        <f t="shared" si="41"/>
        <v>13588</v>
      </c>
      <c r="P872" s="410"/>
      <c r="Q872" s="410"/>
    </row>
    <row r="873" spans="1:17" x14ac:dyDescent="0.25">
      <c r="A873" s="441" t="s">
        <v>1314</v>
      </c>
      <c r="B873" s="442" t="s">
        <v>1220</v>
      </c>
      <c r="C873" s="442" t="s">
        <v>1112</v>
      </c>
      <c r="D873" s="442" t="s">
        <v>1475</v>
      </c>
      <c r="E873" s="257" t="s">
        <v>1734</v>
      </c>
      <c r="F873" s="341" t="s">
        <v>1740</v>
      </c>
      <c r="G873" s="273" t="s">
        <v>1494</v>
      </c>
      <c r="H873" s="273" t="s">
        <v>1498</v>
      </c>
      <c r="I873" s="441" t="str">
        <f t="shared" si="39"/>
        <v>2.3</v>
      </c>
      <c r="J873" s="441">
        <v>2028</v>
      </c>
      <c r="K873" s="273">
        <v>6</v>
      </c>
      <c r="L873" s="273">
        <v>10</v>
      </c>
      <c r="M873" s="463">
        <f t="shared" si="40"/>
        <v>60</v>
      </c>
      <c r="N873" s="466">
        <v>16.98</v>
      </c>
      <c r="O873" s="465">
        <f t="shared" si="41"/>
        <v>1018.8000000000001</v>
      </c>
      <c r="P873" s="410"/>
      <c r="Q873" s="410"/>
    </row>
    <row r="874" spans="1:17" x14ac:dyDescent="0.25">
      <c r="A874" s="441" t="s">
        <v>1314</v>
      </c>
      <c r="B874" s="442" t="s">
        <v>1220</v>
      </c>
      <c r="C874" s="442" t="s">
        <v>1112</v>
      </c>
      <c r="D874" s="442" t="s">
        <v>1475</v>
      </c>
      <c r="E874" s="257" t="s">
        <v>1734</v>
      </c>
      <c r="F874" s="341" t="s">
        <v>1741</v>
      </c>
      <c r="G874" s="273" t="s">
        <v>1494</v>
      </c>
      <c r="H874" s="273" t="s">
        <v>1498</v>
      </c>
      <c r="I874" s="441" t="str">
        <f t="shared" si="39"/>
        <v>2.3</v>
      </c>
      <c r="J874" s="441">
        <v>2028</v>
      </c>
      <c r="K874" s="273">
        <v>10</v>
      </c>
      <c r="L874" s="273">
        <v>10</v>
      </c>
      <c r="M874" s="463">
        <f t="shared" si="40"/>
        <v>100</v>
      </c>
      <c r="N874" s="466">
        <v>56.62</v>
      </c>
      <c r="O874" s="465">
        <f t="shared" si="41"/>
        <v>5662</v>
      </c>
      <c r="P874" s="410"/>
      <c r="Q874" s="410"/>
    </row>
    <row r="875" spans="1:17" x14ac:dyDescent="0.25">
      <c r="A875" s="441" t="s">
        <v>1314</v>
      </c>
      <c r="B875" s="442" t="s">
        <v>1220</v>
      </c>
      <c r="C875" s="442" t="s">
        <v>1112</v>
      </c>
      <c r="D875" s="442" t="s">
        <v>1475</v>
      </c>
      <c r="E875" s="257" t="s">
        <v>1734</v>
      </c>
      <c r="F875" s="341" t="s">
        <v>1742</v>
      </c>
      <c r="G875" s="273" t="s">
        <v>1494</v>
      </c>
      <c r="H875" s="273" t="s">
        <v>1498</v>
      </c>
      <c r="I875" s="441" t="str">
        <f t="shared" si="39"/>
        <v>2.3</v>
      </c>
      <c r="J875" s="441">
        <v>2028</v>
      </c>
      <c r="K875" s="273">
        <v>10</v>
      </c>
      <c r="L875" s="273">
        <v>10</v>
      </c>
      <c r="M875" s="463">
        <f t="shared" si="40"/>
        <v>100</v>
      </c>
      <c r="N875" s="466">
        <v>79.260000000000005</v>
      </c>
      <c r="O875" s="465">
        <f t="shared" si="41"/>
        <v>7926.0000000000009</v>
      </c>
      <c r="P875" s="410"/>
      <c r="Q875" s="410"/>
    </row>
    <row r="876" spans="1:17" x14ac:dyDescent="0.25">
      <c r="A876" s="441" t="s">
        <v>1314</v>
      </c>
      <c r="B876" s="442" t="s">
        <v>1220</v>
      </c>
      <c r="C876" s="442" t="s">
        <v>1112</v>
      </c>
      <c r="D876" s="442" t="s">
        <v>1475</v>
      </c>
      <c r="E876" s="257" t="s">
        <v>1734</v>
      </c>
      <c r="F876" s="341" t="s">
        <v>1743</v>
      </c>
      <c r="G876" s="273" t="s">
        <v>1494</v>
      </c>
      <c r="H876" s="273" t="s">
        <v>1498</v>
      </c>
      <c r="I876" s="441" t="str">
        <f t="shared" si="39"/>
        <v>2.3</v>
      </c>
      <c r="J876" s="441">
        <v>2028</v>
      </c>
      <c r="K876" s="273">
        <v>5</v>
      </c>
      <c r="L876" s="273">
        <v>10</v>
      </c>
      <c r="M876" s="463">
        <f t="shared" si="40"/>
        <v>50</v>
      </c>
      <c r="N876" s="466">
        <v>266.08999999999997</v>
      </c>
      <c r="O876" s="465">
        <f t="shared" si="41"/>
        <v>13304.499999999998</v>
      </c>
      <c r="P876" s="410"/>
      <c r="Q876" s="410"/>
    </row>
    <row r="877" spans="1:17" ht="30" x14ac:dyDescent="0.25">
      <c r="A877" s="441" t="s">
        <v>1314</v>
      </c>
      <c r="B877" s="442" t="s">
        <v>1220</v>
      </c>
      <c r="C877" s="442" t="s">
        <v>1112</v>
      </c>
      <c r="D877" s="442" t="s">
        <v>1475</v>
      </c>
      <c r="E877" s="257" t="s">
        <v>1734</v>
      </c>
      <c r="F877" s="341" t="s">
        <v>1744</v>
      </c>
      <c r="G877" s="273" t="s">
        <v>1494</v>
      </c>
      <c r="H877" s="273" t="s">
        <v>1498</v>
      </c>
      <c r="I877" s="441" t="str">
        <f t="shared" si="39"/>
        <v>2.3</v>
      </c>
      <c r="J877" s="441">
        <v>2028</v>
      </c>
      <c r="K877" s="273">
        <v>5</v>
      </c>
      <c r="L877" s="273">
        <v>10</v>
      </c>
      <c r="M877" s="463">
        <f t="shared" si="40"/>
        <v>50</v>
      </c>
      <c r="N877" s="466">
        <v>397.44</v>
      </c>
      <c r="O877" s="465">
        <f t="shared" si="41"/>
        <v>19872</v>
      </c>
      <c r="P877" s="410"/>
      <c r="Q877" s="410"/>
    </row>
    <row r="878" spans="1:17" ht="45" x14ac:dyDescent="0.25">
      <c r="A878" s="441" t="s">
        <v>1314</v>
      </c>
      <c r="B878" s="442" t="s">
        <v>1220</v>
      </c>
      <c r="C878" s="442" t="s">
        <v>1112</v>
      </c>
      <c r="D878" s="442" t="s">
        <v>1475</v>
      </c>
      <c r="E878" s="257" t="s">
        <v>1734</v>
      </c>
      <c r="F878" s="341" t="s">
        <v>1745</v>
      </c>
      <c r="G878" s="273" t="s">
        <v>1494</v>
      </c>
      <c r="H878" s="273" t="s">
        <v>1498</v>
      </c>
      <c r="I878" s="441" t="str">
        <f t="shared" si="39"/>
        <v>2.3</v>
      </c>
      <c r="J878" s="441">
        <v>2028</v>
      </c>
      <c r="K878" s="273">
        <v>15</v>
      </c>
      <c r="L878" s="273">
        <v>10</v>
      </c>
      <c r="M878" s="463">
        <f t="shared" si="40"/>
        <v>150</v>
      </c>
      <c r="N878" s="466">
        <v>414.99</v>
      </c>
      <c r="O878" s="465">
        <f t="shared" si="41"/>
        <v>62248.5</v>
      </c>
      <c r="P878" s="410"/>
      <c r="Q878" s="410"/>
    </row>
    <row r="879" spans="1:17" x14ac:dyDescent="0.25">
      <c r="A879" s="441" t="s">
        <v>1314</v>
      </c>
      <c r="B879" s="442" t="s">
        <v>1220</v>
      </c>
      <c r="C879" s="442" t="s">
        <v>1112</v>
      </c>
      <c r="D879" s="442" t="s">
        <v>1475</v>
      </c>
      <c r="E879" s="257" t="s">
        <v>1734</v>
      </c>
      <c r="F879" s="341" t="s">
        <v>1746</v>
      </c>
      <c r="G879" s="273" t="s">
        <v>1494</v>
      </c>
      <c r="H879" s="273" t="s">
        <v>1498</v>
      </c>
      <c r="I879" s="441" t="str">
        <f t="shared" si="39"/>
        <v>2.3</v>
      </c>
      <c r="J879" s="441">
        <v>2028</v>
      </c>
      <c r="K879" s="273">
        <v>10</v>
      </c>
      <c r="L879" s="273">
        <v>10</v>
      </c>
      <c r="M879" s="463">
        <f t="shared" si="40"/>
        <v>100</v>
      </c>
      <c r="N879" s="466">
        <v>62.28</v>
      </c>
      <c r="O879" s="465">
        <f t="shared" si="41"/>
        <v>6228</v>
      </c>
      <c r="P879" s="410"/>
      <c r="Q879" s="410"/>
    </row>
    <row r="880" spans="1:17" x14ac:dyDescent="0.25">
      <c r="A880" s="441" t="s">
        <v>1314</v>
      </c>
      <c r="B880" s="442" t="s">
        <v>1220</v>
      </c>
      <c r="C880" s="442" t="s">
        <v>1112</v>
      </c>
      <c r="D880" s="442" t="s">
        <v>1475</v>
      </c>
      <c r="E880" s="257" t="s">
        <v>1734</v>
      </c>
      <c r="F880" s="341" t="s">
        <v>1747</v>
      </c>
      <c r="G880" s="273" t="s">
        <v>1494</v>
      </c>
      <c r="H880" s="273" t="s">
        <v>1498</v>
      </c>
      <c r="I880" s="441" t="str">
        <f t="shared" si="39"/>
        <v>2.3</v>
      </c>
      <c r="J880" s="441">
        <v>2028</v>
      </c>
      <c r="K880" s="273">
        <v>5</v>
      </c>
      <c r="L880" s="273">
        <v>10</v>
      </c>
      <c r="M880" s="463">
        <f t="shared" si="40"/>
        <v>50</v>
      </c>
      <c r="N880" s="466">
        <v>169.85</v>
      </c>
      <c r="O880" s="465">
        <f t="shared" si="41"/>
        <v>8492.5</v>
      </c>
      <c r="P880" s="410"/>
      <c r="Q880" s="410"/>
    </row>
    <row r="881" spans="1:17" x14ac:dyDescent="0.25">
      <c r="A881" s="441" t="s">
        <v>1314</v>
      </c>
      <c r="B881" s="442" t="s">
        <v>1220</v>
      </c>
      <c r="C881" s="442" t="s">
        <v>1112</v>
      </c>
      <c r="D881" s="442" t="s">
        <v>1475</v>
      </c>
      <c r="E881" s="257" t="s">
        <v>1734</v>
      </c>
      <c r="F881" s="341" t="s">
        <v>1748</v>
      </c>
      <c r="G881" s="273" t="s">
        <v>1494</v>
      </c>
      <c r="H881" s="273" t="s">
        <v>1498</v>
      </c>
      <c r="I881" s="441" t="str">
        <f t="shared" si="39"/>
        <v>2.3</v>
      </c>
      <c r="J881" s="441">
        <v>2028</v>
      </c>
      <c r="K881" s="273">
        <v>10</v>
      </c>
      <c r="L881" s="273">
        <v>10</v>
      </c>
      <c r="M881" s="463">
        <f t="shared" si="40"/>
        <v>100</v>
      </c>
      <c r="N881" s="466">
        <v>792.62</v>
      </c>
      <c r="O881" s="465">
        <f t="shared" si="41"/>
        <v>79262</v>
      </c>
      <c r="P881" s="410"/>
      <c r="Q881" s="410"/>
    </row>
    <row r="882" spans="1:17" x14ac:dyDescent="0.25">
      <c r="A882" s="441" t="s">
        <v>1314</v>
      </c>
      <c r="B882" s="442" t="s">
        <v>1220</v>
      </c>
      <c r="C882" s="442" t="s">
        <v>1112</v>
      </c>
      <c r="D882" s="442" t="s">
        <v>1475</v>
      </c>
      <c r="E882" s="257" t="s">
        <v>1734</v>
      </c>
      <c r="F882" s="341" t="s">
        <v>1749</v>
      </c>
      <c r="G882" s="273" t="s">
        <v>1494</v>
      </c>
      <c r="H882" s="273" t="s">
        <v>1498</v>
      </c>
      <c r="I882" s="441" t="str">
        <f t="shared" si="39"/>
        <v>2.3</v>
      </c>
      <c r="J882" s="441">
        <v>2028</v>
      </c>
      <c r="K882" s="273">
        <v>10</v>
      </c>
      <c r="L882" s="273">
        <v>10</v>
      </c>
      <c r="M882" s="463">
        <f t="shared" si="40"/>
        <v>100</v>
      </c>
      <c r="N882" s="466">
        <v>84.92</v>
      </c>
      <c r="O882" s="465">
        <f t="shared" si="41"/>
        <v>8492</v>
      </c>
      <c r="P882" s="410"/>
      <c r="Q882" s="410"/>
    </row>
    <row r="883" spans="1:17" x14ac:dyDescent="0.25">
      <c r="A883" s="441" t="s">
        <v>1314</v>
      </c>
      <c r="B883" s="442" t="s">
        <v>1220</v>
      </c>
      <c r="C883" s="442" t="s">
        <v>1112</v>
      </c>
      <c r="D883" s="442" t="s">
        <v>1475</v>
      </c>
      <c r="E883" s="257" t="s">
        <v>1734</v>
      </c>
      <c r="F883" s="341" t="s">
        <v>1750</v>
      </c>
      <c r="G883" s="273" t="s">
        <v>1494</v>
      </c>
      <c r="H883" s="273" t="s">
        <v>1498</v>
      </c>
      <c r="I883" s="441" t="str">
        <f t="shared" si="39"/>
        <v>2.3</v>
      </c>
      <c r="J883" s="441">
        <v>2028</v>
      </c>
      <c r="K883" s="273">
        <v>4</v>
      </c>
      <c r="L883" s="273">
        <v>10</v>
      </c>
      <c r="M883" s="463">
        <f t="shared" si="40"/>
        <v>40</v>
      </c>
      <c r="N883" s="466">
        <v>107.16</v>
      </c>
      <c r="O883" s="465">
        <f t="shared" si="41"/>
        <v>4286.3999999999996</v>
      </c>
      <c r="P883" s="410"/>
      <c r="Q883" s="410"/>
    </row>
    <row r="884" spans="1:17" x14ac:dyDescent="0.25">
      <c r="A884" s="441" t="s">
        <v>1314</v>
      </c>
      <c r="B884" s="442" t="s">
        <v>1220</v>
      </c>
      <c r="C884" s="442" t="s">
        <v>1112</v>
      </c>
      <c r="D884" s="442" t="s">
        <v>1475</v>
      </c>
      <c r="E884" s="257" t="s">
        <v>1734</v>
      </c>
      <c r="F884" s="341" t="s">
        <v>1751</v>
      </c>
      <c r="G884" s="273" t="s">
        <v>1494</v>
      </c>
      <c r="H884" s="273" t="s">
        <v>1498</v>
      </c>
      <c r="I884" s="441" t="str">
        <f t="shared" si="39"/>
        <v>2.3</v>
      </c>
      <c r="J884" s="441">
        <v>2028</v>
      </c>
      <c r="K884" s="273">
        <v>20</v>
      </c>
      <c r="L884" s="273">
        <v>10</v>
      </c>
      <c r="M884" s="463">
        <f t="shared" si="40"/>
        <v>200</v>
      </c>
      <c r="N884" s="466">
        <v>28.31</v>
      </c>
      <c r="O884" s="465">
        <f t="shared" si="41"/>
        <v>5662</v>
      </c>
      <c r="P884" s="410"/>
      <c r="Q884" s="410"/>
    </row>
    <row r="885" spans="1:17" ht="45" x14ac:dyDescent="0.25">
      <c r="A885" s="441" t="s">
        <v>1314</v>
      </c>
      <c r="B885" s="442" t="s">
        <v>1220</v>
      </c>
      <c r="C885" s="442" t="s">
        <v>1112</v>
      </c>
      <c r="D885" s="442" t="s">
        <v>1475</v>
      </c>
      <c r="E885" s="257" t="s">
        <v>1734</v>
      </c>
      <c r="F885" s="341" t="s">
        <v>1752</v>
      </c>
      <c r="G885" s="273" t="s">
        <v>1494</v>
      </c>
      <c r="H885" s="273" t="s">
        <v>1662</v>
      </c>
      <c r="I885" s="441" t="str">
        <f t="shared" si="39"/>
        <v>2.3</v>
      </c>
      <c r="J885" s="441">
        <v>2028</v>
      </c>
      <c r="K885" s="273">
        <v>10</v>
      </c>
      <c r="L885" s="273">
        <v>10</v>
      </c>
      <c r="M885" s="463">
        <f t="shared" si="40"/>
        <v>100</v>
      </c>
      <c r="N885" s="466">
        <v>591.07000000000005</v>
      </c>
      <c r="O885" s="465">
        <f t="shared" si="41"/>
        <v>59107.000000000007</v>
      </c>
      <c r="P885" s="410"/>
      <c r="Q885" s="410"/>
    </row>
    <row r="886" spans="1:17" ht="30" x14ac:dyDescent="0.25">
      <c r="A886" s="441" t="s">
        <v>1314</v>
      </c>
      <c r="B886" s="442" t="s">
        <v>1220</v>
      </c>
      <c r="C886" s="442" t="s">
        <v>1112</v>
      </c>
      <c r="D886" s="442" t="s">
        <v>1475</v>
      </c>
      <c r="E886" s="257" t="s">
        <v>1734</v>
      </c>
      <c r="F886" s="341" t="s">
        <v>1753</v>
      </c>
      <c r="G886" s="273" t="s">
        <v>1494</v>
      </c>
      <c r="H886" s="273" t="s">
        <v>1498</v>
      </c>
      <c r="I886" s="441" t="str">
        <f t="shared" si="39"/>
        <v>2.3</v>
      </c>
      <c r="J886" s="441">
        <v>2028</v>
      </c>
      <c r="K886" s="273">
        <v>10</v>
      </c>
      <c r="L886" s="273">
        <v>10</v>
      </c>
      <c r="M886" s="463">
        <f t="shared" si="40"/>
        <v>100</v>
      </c>
      <c r="N886" s="466">
        <v>230.99</v>
      </c>
      <c r="O886" s="465">
        <f t="shared" si="41"/>
        <v>23099</v>
      </c>
      <c r="P886" s="410"/>
      <c r="Q886" s="410"/>
    </row>
    <row r="887" spans="1:17" ht="30" x14ac:dyDescent="0.25">
      <c r="A887" s="441" t="s">
        <v>1314</v>
      </c>
      <c r="B887" s="442" t="s">
        <v>1220</v>
      </c>
      <c r="C887" s="442" t="s">
        <v>1112</v>
      </c>
      <c r="D887" s="442" t="s">
        <v>1475</v>
      </c>
      <c r="E887" s="257" t="s">
        <v>1734</v>
      </c>
      <c r="F887" s="341" t="s">
        <v>1754</v>
      </c>
      <c r="G887" s="273" t="s">
        <v>1494</v>
      </c>
      <c r="H887" s="273" t="s">
        <v>1498</v>
      </c>
      <c r="I887" s="441" t="str">
        <f t="shared" si="39"/>
        <v>2.3</v>
      </c>
      <c r="J887" s="441">
        <v>2028</v>
      </c>
      <c r="K887" s="273">
        <v>4</v>
      </c>
      <c r="L887" s="273">
        <v>10</v>
      </c>
      <c r="M887" s="463">
        <f t="shared" si="40"/>
        <v>40</v>
      </c>
      <c r="N887" s="466">
        <v>662.4</v>
      </c>
      <c r="O887" s="465">
        <f t="shared" si="41"/>
        <v>26496</v>
      </c>
      <c r="P887" s="410"/>
      <c r="Q887" s="410"/>
    </row>
    <row r="888" spans="1:17" x14ac:dyDescent="0.25">
      <c r="A888" s="441" t="s">
        <v>1314</v>
      </c>
      <c r="B888" s="442" t="s">
        <v>1220</v>
      </c>
      <c r="C888" s="442" t="s">
        <v>1112</v>
      </c>
      <c r="D888" s="442" t="s">
        <v>1475</v>
      </c>
      <c r="E888" s="257" t="s">
        <v>1734</v>
      </c>
      <c r="F888" s="341" t="s">
        <v>1755</v>
      </c>
      <c r="G888" s="273" t="s">
        <v>1494</v>
      </c>
      <c r="H888" s="273" t="s">
        <v>1498</v>
      </c>
      <c r="I888" s="441" t="str">
        <f t="shared" si="39"/>
        <v>2.3</v>
      </c>
      <c r="J888" s="441">
        <v>2028</v>
      </c>
      <c r="K888" s="273">
        <v>5</v>
      </c>
      <c r="L888" s="273">
        <v>10</v>
      </c>
      <c r="M888" s="463">
        <f t="shared" si="40"/>
        <v>50</v>
      </c>
      <c r="N888" s="466">
        <v>226.46</v>
      </c>
      <c r="O888" s="465">
        <f t="shared" si="41"/>
        <v>11323</v>
      </c>
      <c r="P888" s="410"/>
      <c r="Q888" s="410"/>
    </row>
    <row r="889" spans="1:17" ht="30" x14ac:dyDescent="0.25">
      <c r="A889" s="441" t="s">
        <v>1314</v>
      </c>
      <c r="B889" s="442" t="s">
        <v>1220</v>
      </c>
      <c r="C889" s="442" t="s">
        <v>1112</v>
      </c>
      <c r="D889" s="442" t="s">
        <v>1475</v>
      </c>
      <c r="E889" s="257" t="s">
        <v>1734</v>
      </c>
      <c r="F889" s="341" t="s">
        <v>1756</v>
      </c>
      <c r="G889" s="273" t="s">
        <v>1494</v>
      </c>
      <c r="H889" s="273" t="s">
        <v>1498</v>
      </c>
      <c r="I889" s="441" t="str">
        <f t="shared" si="39"/>
        <v>2.3</v>
      </c>
      <c r="J889" s="441">
        <v>2028</v>
      </c>
      <c r="K889" s="273">
        <v>12</v>
      </c>
      <c r="L889" s="273">
        <v>10</v>
      </c>
      <c r="M889" s="463">
        <f t="shared" si="40"/>
        <v>120</v>
      </c>
      <c r="N889" s="466">
        <v>169.85</v>
      </c>
      <c r="O889" s="465">
        <f t="shared" si="41"/>
        <v>20382</v>
      </c>
      <c r="P889" s="410"/>
      <c r="Q889" s="410"/>
    </row>
    <row r="890" spans="1:17" ht="30" x14ac:dyDescent="0.25">
      <c r="A890" s="441" t="s">
        <v>1314</v>
      </c>
      <c r="B890" s="442" t="s">
        <v>1220</v>
      </c>
      <c r="C890" s="442" t="s">
        <v>1112</v>
      </c>
      <c r="D890" s="442" t="s">
        <v>1475</v>
      </c>
      <c r="E890" s="257" t="s">
        <v>1734</v>
      </c>
      <c r="F890" s="341" t="s">
        <v>1757</v>
      </c>
      <c r="G890" s="273" t="s">
        <v>1494</v>
      </c>
      <c r="H890" s="273" t="s">
        <v>1498</v>
      </c>
      <c r="I890" s="441" t="str">
        <f t="shared" si="39"/>
        <v>2.3</v>
      </c>
      <c r="J890" s="441">
        <v>2028</v>
      </c>
      <c r="K890" s="273">
        <v>6</v>
      </c>
      <c r="L890" s="273">
        <v>10</v>
      </c>
      <c r="M890" s="463">
        <f t="shared" si="40"/>
        <v>60</v>
      </c>
      <c r="N890" s="466">
        <v>283.08</v>
      </c>
      <c r="O890" s="465">
        <f t="shared" si="41"/>
        <v>16984.8</v>
      </c>
      <c r="P890" s="410"/>
      <c r="Q890" s="410"/>
    </row>
    <row r="891" spans="1:17" ht="30" x14ac:dyDescent="0.25">
      <c r="A891" s="441" t="s">
        <v>1314</v>
      </c>
      <c r="B891" s="442" t="s">
        <v>1220</v>
      </c>
      <c r="C891" s="442" t="s">
        <v>1112</v>
      </c>
      <c r="D891" s="442" t="s">
        <v>1475</v>
      </c>
      <c r="E891" s="257" t="s">
        <v>1734</v>
      </c>
      <c r="F891" s="341" t="s">
        <v>1758</v>
      </c>
      <c r="G891" s="273" t="s">
        <v>1494</v>
      </c>
      <c r="H891" s="273" t="s">
        <v>1759</v>
      </c>
      <c r="I891" s="441" t="str">
        <f t="shared" si="39"/>
        <v>2.3</v>
      </c>
      <c r="J891" s="441">
        <v>2028</v>
      </c>
      <c r="K891" s="273">
        <v>5</v>
      </c>
      <c r="L891" s="273">
        <v>10</v>
      </c>
      <c r="M891" s="463">
        <f t="shared" si="40"/>
        <v>50</v>
      </c>
      <c r="N891" s="466">
        <v>566.15</v>
      </c>
      <c r="O891" s="465">
        <f t="shared" si="41"/>
        <v>28307.5</v>
      </c>
      <c r="P891" s="410"/>
      <c r="Q891" s="410"/>
    </row>
    <row r="892" spans="1:17" x14ac:dyDescent="0.25">
      <c r="A892" s="441" t="s">
        <v>1314</v>
      </c>
      <c r="B892" s="442" t="s">
        <v>1220</v>
      </c>
      <c r="C892" s="442" t="s">
        <v>1112</v>
      </c>
      <c r="D892" s="442" t="s">
        <v>1475</v>
      </c>
      <c r="E892" s="257" t="s">
        <v>1734</v>
      </c>
      <c r="F892" s="341" t="s">
        <v>1760</v>
      </c>
      <c r="G892" s="273" t="s">
        <v>1494</v>
      </c>
      <c r="H892" s="273" t="s">
        <v>1759</v>
      </c>
      <c r="I892" s="441" t="str">
        <f t="shared" si="39"/>
        <v>2.3</v>
      </c>
      <c r="J892" s="441">
        <v>2028</v>
      </c>
      <c r="K892" s="273">
        <v>5</v>
      </c>
      <c r="L892" s="273">
        <v>10</v>
      </c>
      <c r="M892" s="463">
        <f t="shared" si="40"/>
        <v>50</v>
      </c>
      <c r="N892" s="466">
        <v>396.31</v>
      </c>
      <c r="O892" s="465">
        <f t="shared" si="41"/>
        <v>19815.5</v>
      </c>
      <c r="P892" s="410"/>
      <c r="Q892" s="410"/>
    </row>
    <row r="893" spans="1:17" x14ac:dyDescent="0.25">
      <c r="A893" s="441" t="s">
        <v>1314</v>
      </c>
      <c r="B893" s="442" t="s">
        <v>1220</v>
      </c>
      <c r="C893" s="442" t="s">
        <v>1112</v>
      </c>
      <c r="D893" s="442" t="s">
        <v>1475</v>
      </c>
      <c r="E893" s="257" t="s">
        <v>1734</v>
      </c>
      <c r="F893" s="341" t="s">
        <v>1761</v>
      </c>
      <c r="G893" s="273" t="s">
        <v>1494</v>
      </c>
      <c r="H893" s="273" t="s">
        <v>1759</v>
      </c>
      <c r="I893" s="441" t="str">
        <f t="shared" si="39"/>
        <v>2.3</v>
      </c>
      <c r="J893" s="441">
        <v>2028</v>
      </c>
      <c r="K893" s="273">
        <v>5</v>
      </c>
      <c r="L893" s="273">
        <v>10</v>
      </c>
      <c r="M893" s="463">
        <f t="shared" si="40"/>
        <v>50</v>
      </c>
      <c r="N893" s="466">
        <v>339.69</v>
      </c>
      <c r="O893" s="465">
        <f t="shared" si="41"/>
        <v>16984.5</v>
      </c>
      <c r="P893" s="410"/>
      <c r="Q893" s="410"/>
    </row>
    <row r="894" spans="1:17" x14ac:dyDescent="0.25">
      <c r="A894" s="441" t="s">
        <v>1314</v>
      </c>
      <c r="B894" s="442" t="s">
        <v>1220</v>
      </c>
      <c r="C894" s="442" t="s">
        <v>1112</v>
      </c>
      <c r="D894" s="442" t="s">
        <v>1475</v>
      </c>
      <c r="E894" s="257" t="s">
        <v>1734</v>
      </c>
      <c r="F894" s="341" t="s">
        <v>1762</v>
      </c>
      <c r="G894" s="273" t="s">
        <v>1494</v>
      </c>
      <c r="H894" s="273" t="s">
        <v>1498</v>
      </c>
      <c r="I894" s="441" t="str">
        <f t="shared" si="39"/>
        <v>2.3</v>
      </c>
      <c r="J894" s="441">
        <v>2028</v>
      </c>
      <c r="K894" s="273">
        <v>10</v>
      </c>
      <c r="L894" s="273">
        <v>10</v>
      </c>
      <c r="M894" s="463">
        <f t="shared" si="40"/>
        <v>100</v>
      </c>
      <c r="N894" s="466">
        <v>141.54</v>
      </c>
      <c r="O894" s="465">
        <f t="shared" si="41"/>
        <v>14154</v>
      </c>
      <c r="P894" s="410"/>
      <c r="Q894" s="410"/>
    </row>
    <row r="895" spans="1:17" x14ac:dyDescent="0.25">
      <c r="A895" s="441" t="s">
        <v>1314</v>
      </c>
      <c r="B895" s="442" t="s">
        <v>1220</v>
      </c>
      <c r="C895" s="442" t="s">
        <v>1112</v>
      </c>
      <c r="D895" s="442" t="s">
        <v>1475</v>
      </c>
      <c r="E895" s="257" t="s">
        <v>1734</v>
      </c>
      <c r="F895" s="341" t="s">
        <v>1763</v>
      </c>
      <c r="G895" s="273" t="s">
        <v>1494</v>
      </c>
      <c r="H895" s="273" t="s">
        <v>1507</v>
      </c>
      <c r="I895" s="441" t="str">
        <f t="shared" si="39"/>
        <v>2.3</v>
      </c>
      <c r="J895" s="441">
        <v>2028</v>
      </c>
      <c r="K895" s="273">
        <v>50</v>
      </c>
      <c r="L895" s="273">
        <v>6</v>
      </c>
      <c r="M895" s="463">
        <f t="shared" si="40"/>
        <v>300</v>
      </c>
      <c r="N895" s="466">
        <v>396.31</v>
      </c>
      <c r="O895" s="465">
        <f t="shared" si="41"/>
        <v>118893</v>
      </c>
      <c r="P895" s="410"/>
      <c r="Q895" s="410"/>
    </row>
    <row r="896" spans="1:17" ht="30" x14ac:dyDescent="0.25">
      <c r="A896" s="441" t="s">
        <v>1314</v>
      </c>
      <c r="B896" s="442" t="s">
        <v>1220</v>
      </c>
      <c r="C896" s="442" t="s">
        <v>1112</v>
      </c>
      <c r="D896" s="442" t="s">
        <v>1475</v>
      </c>
      <c r="E896" s="257" t="s">
        <v>1734</v>
      </c>
      <c r="F896" s="341" t="s">
        <v>1764</v>
      </c>
      <c r="G896" s="273" t="s">
        <v>1494</v>
      </c>
      <c r="H896" s="273" t="s">
        <v>1534</v>
      </c>
      <c r="I896" s="441" t="str">
        <f t="shared" si="39"/>
        <v>2.3</v>
      </c>
      <c r="J896" s="441">
        <v>2028</v>
      </c>
      <c r="K896" s="273">
        <v>3</v>
      </c>
      <c r="L896" s="273">
        <v>3</v>
      </c>
      <c r="M896" s="463">
        <f t="shared" si="40"/>
        <v>9</v>
      </c>
      <c r="N896" s="466">
        <v>170.75</v>
      </c>
      <c r="O896" s="465">
        <f t="shared" si="41"/>
        <v>1536.75</v>
      </c>
      <c r="P896" s="410"/>
      <c r="Q896" s="410"/>
    </row>
    <row r="897" spans="1:17" ht="30" x14ac:dyDescent="0.25">
      <c r="A897" s="441" t="s">
        <v>1314</v>
      </c>
      <c r="B897" s="442" t="s">
        <v>1220</v>
      </c>
      <c r="C897" s="442" t="s">
        <v>1112</v>
      </c>
      <c r="D897" s="442" t="s">
        <v>1475</v>
      </c>
      <c r="E897" s="257" t="s">
        <v>1734</v>
      </c>
      <c r="F897" s="341" t="s">
        <v>1765</v>
      </c>
      <c r="G897" s="273" t="s">
        <v>1494</v>
      </c>
      <c r="H897" s="273" t="s">
        <v>1567</v>
      </c>
      <c r="I897" s="441" t="str">
        <f t="shared" si="39"/>
        <v>2.3</v>
      </c>
      <c r="J897" s="441">
        <v>2028</v>
      </c>
      <c r="K897" s="273">
        <v>3</v>
      </c>
      <c r="L897" s="273">
        <v>3</v>
      </c>
      <c r="M897" s="463">
        <f t="shared" si="40"/>
        <v>9</v>
      </c>
      <c r="N897" s="466">
        <v>397.44</v>
      </c>
      <c r="O897" s="465">
        <f t="shared" si="41"/>
        <v>3576.96</v>
      </c>
      <c r="P897" s="410"/>
      <c r="Q897" s="410"/>
    </row>
    <row r="898" spans="1:17" ht="30" x14ac:dyDescent="0.25">
      <c r="A898" s="441" t="s">
        <v>1314</v>
      </c>
      <c r="B898" s="442" t="s">
        <v>1220</v>
      </c>
      <c r="C898" s="442" t="s">
        <v>1112</v>
      </c>
      <c r="D898" s="442" t="s">
        <v>1475</v>
      </c>
      <c r="E898" s="257" t="s">
        <v>1734</v>
      </c>
      <c r="F898" s="341" t="s">
        <v>1766</v>
      </c>
      <c r="G898" s="273" t="s">
        <v>1494</v>
      </c>
      <c r="H898" s="273" t="s">
        <v>1534</v>
      </c>
      <c r="I898" s="441" t="str">
        <f t="shared" si="39"/>
        <v>2.3</v>
      </c>
      <c r="J898" s="441">
        <v>2028</v>
      </c>
      <c r="K898" s="273">
        <v>100</v>
      </c>
      <c r="L898" s="273">
        <v>1</v>
      </c>
      <c r="M898" s="463">
        <f t="shared" si="40"/>
        <v>100</v>
      </c>
      <c r="N898" s="466">
        <v>42.86</v>
      </c>
      <c r="O898" s="465">
        <f t="shared" si="41"/>
        <v>4286</v>
      </c>
      <c r="P898" s="410"/>
      <c r="Q898" s="410"/>
    </row>
    <row r="899" spans="1:17" x14ac:dyDescent="0.25">
      <c r="A899" s="441" t="s">
        <v>1314</v>
      </c>
      <c r="B899" s="442" t="s">
        <v>1220</v>
      </c>
      <c r="C899" s="442" t="s">
        <v>1112</v>
      </c>
      <c r="D899" s="442" t="s">
        <v>1475</v>
      </c>
      <c r="E899" s="257" t="s">
        <v>1734</v>
      </c>
      <c r="F899" s="341" t="s">
        <v>1767</v>
      </c>
      <c r="G899" s="273" t="s">
        <v>1494</v>
      </c>
      <c r="H899" s="273" t="s">
        <v>1534</v>
      </c>
      <c r="I899" s="441" t="str">
        <f t="shared" si="39"/>
        <v>2.3</v>
      </c>
      <c r="J899" s="441">
        <v>2028</v>
      </c>
      <c r="K899" s="273">
        <v>10</v>
      </c>
      <c r="L899" s="273">
        <v>3</v>
      </c>
      <c r="M899" s="463">
        <f t="shared" si="40"/>
        <v>30</v>
      </c>
      <c r="N899" s="466">
        <v>79.260000000000005</v>
      </c>
      <c r="O899" s="465">
        <f t="shared" si="41"/>
        <v>2377.8000000000002</v>
      </c>
      <c r="P899" s="410"/>
      <c r="Q899" s="410"/>
    </row>
    <row r="900" spans="1:17" ht="30" x14ac:dyDescent="0.25">
      <c r="A900" s="441" t="s">
        <v>1314</v>
      </c>
      <c r="B900" s="442" t="s">
        <v>1220</v>
      </c>
      <c r="C900" s="442" t="s">
        <v>1112</v>
      </c>
      <c r="D900" s="442" t="s">
        <v>1475</v>
      </c>
      <c r="E900" s="257" t="s">
        <v>1734</v>
      </c>
      <c r="F900" s="341" t="s">
        <v>1768</v>
      </c>
      <c r="G900" s="273" t="s">
        <v>1494</v>
      </c>
      <c r="H900" s="273" t="s">
        <v>1534</v>
      </c>
      <c r="I900" s="441" t="str">
        <f t="shared" si="39"/>
        <v>2.3</v>
      </c>
      <c r="J900" s="441">
        <v>2028</v>
      </c>
      <c r="K900" s="273">
        <v>10</v>
      </c>
      <c r="L900" s="273">
        <v>3</v>
      </c>
      <c r="M900" s="463">
        <f t="shared" si="40"/>
        <v>30</v>
      </c>
      <c r="N900" s="466">
        <v>107.16</v>
      </c>
      <c r="O900" s="465">
        <f t="shared" si="41"/>
        <v>3214.7999999999997</v>
      </c>
      <c r="P900" s="410"/>
      <c r="Q900" s="410"/>
    </row>
    <row r="901" spans="1:17" ht="30" x14ac:dyDescent="0.25">
      <c r="A901" s="441" t="s">
        <v>1314</v>
      </c>
      <c r="B901" s="442" t="s">
        <v>1220</v>
      </c>
      <c r="C901" s="442" t="s">
        <v>1112</v>
      </c>
      <c r="D901" s="442" t="s">
        <v>1475</v>
      </c>
      <c r="E901" s="257" t="s">
        <v>1734</v>
      </c>
      <c r="F901" s="341" t="s">
        <v>1769</v>
      </c>
      <c r="G901" s="273" t="s">
        <v>1494</v>
      </c>
      <c r="H901" s="273" t="s">
        <v>1534</v>
      </c>
      <c r="I901" s="441" t="str">
        <f t="shared" si="39"/>
        <v>2.3</v>
      </c>
      <c r="J901" s="441">
        <v>2028</v>
      </c>
      <c r="K901" s="273">
        <v>10</v>
      </c>
      <c r="L901" s="273">
        <v>3</v>
      </c>
      <c r="M901" s="463">
        <f t="shared" si="40"/>
        <v>30</v>
      </c>
      <c r="N901" s="466">
        <v>422.52</v>
      </c>
      <c r="O901" s="465">
        <f t="shared" si="41"/>
        <v>12675.599999999999</v>
      </c>
      <c r="P901" s="410"/>
      <c r="Q901" s="410"/>
    </row>
    <row r="902" spans="1:17" ht="30" x14ac:dyDescent="0.25">
      <c r="A902" s="441" t="s">
        <v>1314</v>
      </c>
      <c r="B902" s="442" t="s">
        <v>1220</v>
      </c>
      <c r="C902" s="442" t="s">
        <v>1128</v>
      </c>
      <c r="D902" s="442" t="s">
        <v>1475</v>
      </c>
      <c r="E902" s="442" t="s">
        <v>1770</v>
      </c>
      <c r="F902" s="462" t="s">
        <v>1771</v>
      </c>
      <c r="G902" s="273" t="s">
        <v>1494</v>
      </c>
      <c r="H902" s="273" t="s">
        <v>1529</v>
      </c>
      <c r="I902" s="441" t="str">
        <f t="shared" si="39"/>
        <v>2.2</v>
      </c>
      <c r="J902" s="441">
        <v>2028</v>
      </c>
      <c r="K902" s="273">
        <v>5</v>
      </c>
      <c r="L902" s="273">
        <v>1</v>
      </c>
      <c r="M902" s="463">
        <f t="shared" si="40"/>
        <v>5</v>
      </c>
      <c r="N902" s="466">
        <v>56.62</v>
      </c>
      <c r="O902" s="465">
        <f t="shared" si="41"/>
        <v>283.09999999999997</v>
      </c>
      <c r="P902" s="410"/>
      <c r="Q902" s="410"/>
    </row>
    <row r="903" spans="1:17" ht="30" x14ac:dyDescent="0.25">
      <c r="A903" s="441" t="s">
        <v>1314</v>
      </c>
      <c r="B903" s="442" t="s">
        <v>1220</v>
      </c>
      <c r="C903" s="442" t="s">
        <v>1128</v>
      </c>
      <c r="D903" s="442" t="s">
        <v>1475</v>
      </c>
      <c r="E903" s="442" t="s">
        <v>1770</v>
      </c>
      <c r="F903" s="462" t="s">
        <v>1772</v>
      </c>
      <c r="G903" s="273" t="s">
        <v>1494</v>
      </c>
      <c r="H903" s="273" t="s">
        <v>1529</v>
      </c>
      <c r="I903" s="441" t="str">
        <f t="shared" ref="I903:I966" si="42">IF($H903="","Sin CCP",LEFT($H903,3))</f>
        <v>2.2</v>
      </c>
      <c r="J903" s="441">
        <v>2028</v>
      </c>
      <c r="K903" s="273">
        <v>5</v>
      </c>
      <c r="L903" s="273">
        <v>1</v>
      </c>
      <c r="M903" s="463">
        <f t="shared" si="40"/>
        <v>5</v>
      </c>
      <c r="N903" s="466">
        <v>56.62</v>
      </c>
      <c r="O903" s="465">
        <f t="shared" si="41"/>
        <v>283.09999999999997</v>
      </c>
      <c r="P903" s="410"/>
      <c r="Q903" s="410"/>
    </row>
    <row r="904" spans="1:17" x14ac:dyDescent="0.25">
      <c r="A904" s="441" t="s">
        <v>1314</v>
      </c>
      <c r="B904" s="442" t="s">
        <v>1220</v>
      </c>
      <c r="C904" s="442" t="s">
        <v>1128</v>
      </c>
      <c r="D904" s="442" t="s">
        <v>1475</v>
      </c>
      <c r="E904" s="442" t="s">
        <v>1770</v>
      </c>
      <c r="F904" s="462" t="s">
        <v>1773</v>
      </c>
      <c r="G904" s="273" t="s">
        <v>1494</v>
      </c>
      <c r="H904" s="273" t="s">
        <v>1529</v>
      </c>
      <c r="I904" s="441" t="str">
        <f t="shared" si="42"/>
        <v>2.2</v>
      </c>
      <c r="J904" s="441">
        <v>2028</v>
      </c>
      <c r="K904" s="273">
        <v>5</v>
      </c>
      <c r="L904" s="273">
        <v>1</v>
      </c>
      <c r="M904" s="463">
        <f t="shared" si="40"/>
        <v>5</v>
      </c>
      <c r="N904" s="466">
        <v>1698.46</v>
      </c>
      <c r="O904" s="465">
        <f t="shared" si="41"/>
        <v>8492.2999999999993</v>
      </c>
      <c r="P904" s="410"/>
      <c r="Q904" s="410"/>
    </row>
    <row r="905" spans="1:17" x14ac:dyDescent="0.25">
      <c r="A905" s="441" t="s">
        <v>1314</v>
      </c>
      <c r="B905" s="442" t="s">
        <v>1220</v>
      </c>
      <c r="C905" s="442" t="s">
        <v>1128</v>
      </c>
      <c r="D905" s="442" t="s">
        <v>1475</v>
      </c>
      <c r="E905" s="442" t="s">
        <v>1770</v>
      </c>
      <c r="F905" s="462" t="s">
        <v>1774</v>
      </c>
      <c r="G905" s="273" t="s">
        <v>1494</v>
      </c>
      <c r="H905" s="273" t="s">
        <v>1529</v>
      </c>
      <c r="I905" s="441" t="str">
        <f t="shared" si="42"/>
        <v>2.2</v>
      </c>
      <c r="J905" s="441">
        <v>2028</v>
      </c>
      <c r="K905" s="273">
        <v>5</v>
      </c>
      <c r="L905" s="273">
        <v>1</v>
      </c>
      <c r="M905" s="463">
        <f t="shared" si="40"/>
        <v>5</v>
      </c>
      <c r="N905" s="466">
        <v>5095.3900000000003</v>
      </c>
      <c r="O905" s="465">
        <f t="shared" si="41"/>
        <v>25476.95</v>
      </c>
      <c r="P905" s="410"/>
      <c r="Q905" s="410"/>
    </row>
    <row r="906" spans="1:17" x14ac:dyDescent="0.25">
      <c r="A906" s="441" t="s">
        <v>1314</v>
      </c>
      <c r="B906" s="442" t="s">
        <v>1220</v>
      </c>
      <c r="C906" s="442" t="s">
        <v>1128</v>
      </c>
      <c r="D906" s="442" t="s">
        <v>1475</v>
      </c>
      <c r="E906" s="442" t="s">
        <v>1770</v>
      </c>
      <c r="F906" s="462" t="s">
        <v>1775</v>
      </c>
      <c r="G906" s="273" t="s">
        <v>1494</v>
      </c>
      <c r="H906" s="273" t="s">
        <v>1529</v>
      </c>
      <c r="I906" s="441" t="str">
        <f t="shared" si="42"/>
        <v>2.2</v>
      </c>
      <c r="J906" s="441">
        <v>2028</v>
      </c>
      <c r="K906" s="275">
        <v>2000</v>
      </c>
      <c r="L906" s="273">
        <v>1</v>
      </c>
      <c r="M906" s="463">
        <f t="shared" si="40"/>
        <v>2000</v>
      </c>
      <c r="N906" s="466">
        <v>6.79</v>
      </c>
      <c r="O906" s="465">
        <f t="shared" si="41"/>
        <v>13580</v>
      </c>
      <c r="P906" s="410"/>
      <c r="Q906" s="410"/>
    </row>
    <row r="907" spans="1:17" x14ac:dyDescent="0.25">
      <c r="A907" s="441" t="s">
        <v>1314</v>
      </c>
      <c r="B907" s="442" t="s">
        <v>1220</v>
      </c>
      <c r="C907" s="442" t="s">
        <v>1128</v>
      </c>
      <c r="D907" s="442" t="s">
        <v>1475</v>
      </c>
      <c r="E907" s="442" t="s">
        <v>1770</v>
      </c>
      <c r="F907" s="462" t="s">
        <v>1776</v>
      </c>
      <c r="G907" s="273" t="s">
        <v>1494</v>
      </c>
      <c r="H907" s="273" t="s">
        <v>1529</v>
      </c>
      <c r="I907" s="441" t="str">
        <f t="shared" si="42"/>
        <v>2.2</v>
      </c>
      <c r="J907" s="441">
        <v>2028</v>
      </c>
      <c r="K907" s="275">
        <v>2000</v>
      </c>
      <c r="L907" s="273">
        <v>1</v>
      </c>
      <c r="M907" s="463">
        <f t="shared" si="40"/>
        <v>2000</v>
      </c>
      <c r="N907" s="466">
        <v>6.79</v>
      </c>
      <c r="O907" s="465">
        <f t="shared" si="41"/>
        <v>13580</v>
      </c>
      <c r="P907" s="410"/>
      <c r="Q907" s="410"/>
    </row>
    <row r="908" spans="1:17" ht="30" x14ac:dyDescent="0.25">
      <c r="A908" s="441" t="s">
        <v>1314</v>
      </c>
      <c r="B908" s="442" t="s">
        <v>1220</v>
      </c>
      <c r="C908" s="442" t="s">
        <v>1128</v>
      </c>
      <c r="D908" s="442" t="s">
        <v>1475</v>
      </c>
      <c r="E908" s="442" t="s">
        <v>1770</v>
      </c>
      <c r="F908" s="462" t="s">
        <v>1777</v>
      </c>
      <c r="G908" s="273" t="s">
        <v>1494</v>
      </c>
      <c r="H908" s="273" t="s">
        <v>1529</v>
      </c>
      <c r="I908" s="441" t="str">
        <f t="shared" si="42"/>
        <v>2.2</v>
      </c>
      <c r="J908" s="441">
        <v>2028</v>
      </c>
      <c r="K908" s="273">
        <v>45</v>
      </c>
      <c r="L908" s="273">
        <v>1</v>
      </c>
      <c r="M908" s="463">
        <f t="shared" si="40"/>
        <v>45</v>
      </c>
      <c r="N908" s="466">
        <v>679.39</v>
      </c>
      <c r="O908" s="465">
        <f t="shared" si="41"/>
        <v>30572.55</v>
      </c>
      <c r="P908" s="410"/>
      <c r="Q908" s="410"/>
    </row>
    <row r="909" spans="1:17" x14ac:dyDescent="0.25">
      <c r="A909" s="441" t="s">
        <v>1314</v>
      </c>
      <c r="B909" s="442" t="s">
        <v>1220</v>
      </c>
      <c r="C909" s="442" t="s">
        <v>1128</v>
      </c>
      <c r="D909" s="442" t="s">
        <v>1475</v>
      </c>
      <c r="E909" s="442" t="s">
        <v>1770</v>
      </c>
      <c r="F909" s="462" t="s">
        <v>1778</v>
      </c>
      <c r="G909" s="273" t="s">
        <v>1494</v>
      </c>
      <c r="H909" s="273" t="s">
        <v>1529</v>
      </c>
      <c r="I909" s="441" t="str">
        <f t="shared" si="42"/>
        <v>2.2</v>
      </c>
      <c r="J909" s="441">
        <v>2028</v>
      </c>
      <c r="K909" s="273">
        <v>20</v>
      </c>
      <c r="L909" s="273">
        <v>1</v>
      </c>
      <c r="M909" s="463">
        <f t="shared" ref="M909:M974" si="43">K909*L909</f>
        <v>20</v>
      </c>
      <c r="N909" s="466">
        <v>20.38</v>
      </c>
      <c r="O909" s="465">
        <f t="shared" ref="O909:O974" si="44">+M909*N909</f>
        <v>407.59999999999997</v>
      </c>
      <c r="P909" s="410"/>
      <c r="Q909" s="410"/>
    </row>
    <row r="910" spans="1:17" ht="45" x14ac:dyDescent="0.25">
      <c r="A910" s="441" t="s">
        <v>1314</v>
      </c>
      <c r="B910" s="442" t="s">
        <v>1220</v>
      </c>
      <c r="C910" s="442" t="s">
        <v>1128</v>
      </c>
      <c r="D910" s="442" t="s">
        <v>1475</v>
      </c>
      <c r="E910" s="442" t="s">
        <v>1770</v>
      </c>
      <c r="F910" s="462" t="s">
        <v>1779</v>
      </c>
      <c r="G910" s="273" t="s">
        <v>1494</v>
      </c>
      <c r="H910" s="273" t="s">
        <v>1529</v>
      </c>
      <c r="I910" s="441" t="str">
        <f t="shared" si="42"/>
        <v>2.2</v>
      </c>
      <c r="J910" s="441">
        <v>2028</v>
      </c>
      <c r="K910" s="273">
        <v>500</v>
      </c>
      <c r="L910" s="273">
        <v>1</v>
      </c>
      <c r="M910" s="463">
        <f t="shared" si="43"/>
        <v>500</v>
      </c>
      <c r="N910" s="466">
        <v>20.38</v>
      </c>
      <c r="O910" s="465">
        <f t="shared" si="44"/>
        <v>10190</v>
      </c>
      <c r="P910" s="410"/>
      <c r="Q910" s="410"/>
    </row>
    <row r="911" spans="1:17" ht="45" x14ac:dyDescent="0.25">
      <c r="A911" s="441" t="s">
        <v>1314</v>
      </c>
      <c r="B911" s="442" t="s">
        <v>1220</v>
      </c>
      <c r="C911" s="442" t="s">
        <v>1128</v>
      </c>
      <c r="D911" s="442" t="s">
        <v>1475</v>
      </c>
      <c r="E911" s="442" t="s">
        <v>1770</v>
      </c>
      <c r="F911" s="462" t="s">
        <v>1780</v>
      </c>
      <c r="G911" s="273" t="s">
        <v>1494</v>
      </c>
      <c r="H911" s="273" t="s">
        <v>1529</v>
      </c>
      <c r="I911" s="441" t="str">
        <f t="shared" si="42"/>
        <v>2.2</v>
      </c>
      <c r="J911" s="441">
        <v>2028</v>
      </c>
      <c r="K911" s="275">
        <v>2000</v>
      </c>
      <c r="L911" s="273">
        <v>1</v>
      </c>
      <c r="M911" s="463">
        <f t="shared" si="43"/>
        <v>2000</v>
      </c>
      <c r="N911" s="466">
        <v>20.38</v>
      </c>
      <c r="O911" s="465">
        <f t="shared" si="44"/>
        <v>40760</v>
      </c>
      <c r="P911" s="410"/>
      <c r="Q911" s="410"/>
    </row>
    <row r="912" spans="1:17" ht="45" x14ac:dyDescent="0.25">
      <c r="A912" s="441" t="s">
        <v>1314</v>
      </c>
      <c r="B912" s="442" t="s">
        <v>1220</v>
      </c>
      <c r="C912" s="442" t="s">
        <v>1128</v>
      </c>
      <c r="D912" s="442" t="s">
        <v>1475</v>
      </c>
      <c r="E912" s="442" t="s">
        <v>1770</v>
      </c>
      <c r="F912" s="462" t="s">
        <v>1781</v>
      </c>
      <c r="G912" s="273" t="s">
        <v>1494</v>
      </c>
      <c r="H912" s="273" t="s">
        <v>1529</v>
      </c>
      <c r="I912" s="441" t="str">
        <f t="shared" si="42"/>
        <v>2.2</v>
      </c>
      <c r="J912" s="441">
        <v>2028</v>
      </c>
      <c r="K912" s="275">
        <v>1000</v>
      </c>
      <c r="L912" s="273">
        <v>1</v>
      </c>
      <c r="M912" s="463">
        <f t="shared" si="43"/>
        <v>1000</v>
      </c>
      <c r="N912" s="466">
        <v>20.38</v>
      </c>
      <c r="O912" s="465">
        <f t="shared" si="44"/>
        <v>20380</v>
      </c>
      <c r="P912" s="410"/>
      <c r="Q912" s="410"/>
    </row>
    <row r="913" spans="1:17" ht="45" x14ac:dyDescent="0.25">
      <c r="A913" s="441" t="s">
        <v>1314</v>
      </c>
      <c r="B913" s="442" t="s">
        <v>1220</v>
      </c>
      <c r="C913" s="442" t="s">
        <v>1128</v>
      </c>
      <c r="D913" s="442" t="s">
        <v>1475</v>
      </c>
      <c r="E913" s="442" t="s">
        <v>1770</v>
      </c>
      <c r="F913" s="462" t="s">
        <v>1782</v>
      </c>
      <c r="G913" s="273" t="s">
        <v>1494</v>
      </c>
      <c r="H913" s="273" t="s">
        <v>1529</v>
      </c>
      <c r="I913" s="441" t="str">
        <f t="shared" si="42"/>
        <v>2.2</v>
      </c>
      <c r="J913" s="441">
        <v>2028</v>
      </c>
      <c r="K913" s="275">
        <v>1000</v>
      </c>
      <c r="L913" s="273">
        <v>1</v>
      </c>
      <c r="M913" s="463">
        <f t="shared" si="43"/>
        <v>1000</v>
      </c>
      <c r="N913" s="466">
        <v>20.38</v>
      </c>
      <c r="O913" s="465">
        <f t="shared" si="44"/>
        <v>20380</v>
      </c>
      <c r="P913" s="410"/>
      <c r="Q913" s="410"/>
    </row>
    <row r="914" spans="1:17" ht="45" x14ac:dyDescent="0.25">
      <c r="A914" s="441" t="s">
        <v>1314</v>
      </c>
      <c r="B914" s="442" t="s">
        <v>1220</v>
      </c>
      <c r="C914" s="442" t="s">
        <v>1128</v>
      </c>
      <c r="D914" s="442" t="s">
        <v>1475</v>
      </c>
      <c r="E914" s="442" t="s">
        <v>1770</v>
      </c>
      <c r="F914" s="462" t="s">
        <v>1783</v>
      </c>
      <c r="G914" s="273" t="s">
        <v>1494</v>
      </c>
      <c r="H914" s="273" t="s">
        <v>1529</v>
      </c>
      <c r="I914" s="441" t="str">
        <f t="shared" si="42"/>
        <v>2.2</v>
      </c>
      <c r="J914" s="441">
        <v>2028</v>
      </c>
      <c r="K914" s="275">
        <v>1000</v>
      </c>
      <c r="L914" s="273">
        <v>1</v>
      </c>
      <c r="M914" s="463">
        <f t="shared" si="43"/>
        <v>1000</v>
      </c>
      <c r="N914" s="466">
        <v>20.38</v>
      </c>
      <c r="O914" s="465">
        <f t="shared" si="44"/>
        <v>20380</v>
      </c>
      <c r="P914" s="410"/>
      <c r="Q914" s="410"/>
    </row>
    <row r="915" spans="1:17" x14ac:dyDescent="0.25">
      <c r="A915" s="441" t="s">
        <v>1314</v>
      </c>
      <c r="B915" s="442" t="s">
        <v>1220</v>
      </c>
      <c r="C915" s="442" t="s">
        <v>1128</v>
      </c>
      <c r="D915" s="442" t="s">
        <v>1475</v>
      </c>
      <c r="E915" s="442" t="s">
        <v>1770</v>
      </c>
      <c r="F915" s="462" t="s">
        <v>1784</v>
      </c>
      <c r="G915" s="273" t="s">
        <v>1494</v>
      </c>
      <c r="H915" s="273" t="s">
        <v>1529</v>
      </c>
      <c r="I915" s="441" t="str">
        <f t="shared" si="42"/>
        <v>2.2</v>
      </c>
      <c r="J915" s="441">
        <v>2028</v>
      </c>
      <c r="K915" s="275">
        <v>2000</v>
      </c>
      <c r="L915" s="273">
        <v>1</v>
      </c>
      <c r="M915" s="463">
        <f t="shared" si="43"/>
        <v>2000</v>
      </c>
      <c r="N915" s="466">
        <v>113.23</v>
      </c>
      <c r="O915" s="465">
        <f t="shared" si="44"/>
        <v>226460</v>
      </c>
      <c r="P915" s="410"/>
      <c r="Q915" s="410"/>
    </row>
    <row r="916" spans="1:17" x14ac:dyDescent="0.25">
      <c r="A916" s="441" t="s">
        <v>1314</v>
      </c>
      <c r="B916" s="442" t="s">
        <v>1220</v>
      </c>
      <c r="C916" s="442" t="s">
        <v>1128</v>
      </c>
      <c r="D916" s="442" t="s">
        <v>1475</v>
      </c>
      <c r="E916" s="442" t="s">
        <v>1770</v>
      </c>
      <c r="F916" s="462" t="s">
        <v>1785</v>
      </c>
      <c r="G916" s="273" t="s">
        <v>1494</v>
      </c>
      <c r="H916" s="273" t="s">
        <v>1529</v>
      </c>
      <c r="I916" s="441" t="str">
        <f t="shared" si="42"/>
        <v>2.2</v>
      </c>
      <c r="J916" s="441">
        <v>2028</v>
      </c>
      <c r="K916" s="273">
        <v>5</v>
      </c>
      <c r="L916" s="273">
        <v>1</v>
      </c>
      <c r="M916" s="463">
        <f t="shared" si="43"/>
        <v>5</v>
      </c>
      <c r="N916" s="466">
        <v>12795.09</v>
      </c>
      <c r="O916" s="465">
        <f t="shared" si="44"/>
        <v>63975.45</v>
      </c>
      <c r="P916" s="410"/>
      <c r="Q916" s="410"/>
    </row>
    <row r="917" spans="1:17" x14ac:dyDescent="0.25">
      <c r="A917" s="441" t="s">
        <v>1314</v>
      </c>
      <c r="B917" s="442" t="s">
        <v>1220</v>
      </c>
      <c r="C917" s="442" t="s">
        <v>1128</v>
      </c>
      <c r="D917" s="442" t="s">
        <v>1475</v>
      </c>
      <c r="E917" s="442" t="s">
        <v>1770</v>
      </c>
      <c r="F917" s="462" t="s">
        <v>1786</v>
      </c>
      <c r="G917" s="273" t="s">
        <v>1494</v>
      </c>
      <c r="H917" s="273" t="s">
        <v>1529</v>
      </c>
      <c r="I917" s="441" t="str">
        <f t="shared" si="42"/>
        <v>2.2</v>
      </c>
      <c r="J917" s="441">
        <v>2028</v>
      </c>
      <c r="K917" s="275">
        <v>2000</v>
      </c>
      <c r="L917" s="273">
        <v>1</v>
      </c>
      <c r="M917" s="463">
        <f t="shared" si="43"/>
        <v>2000</v>
      </c>
      <c r="N917" s="466">
        <v>39.630000000000003</v>
      </c>
      <c r="O917" s="465">
        <f t="shared" si="44"/>
        <v>79260</v>
      </c>
      <c r="P917" s="410"/>
      <c r="Q917" s="410"/>
    </row>
    <row r="918" spans="1:17" ht="45" x14ac:dyDescent="0.25">
      <c r="A918" s="441" t="s">
        <v>1314</v>
      </c>
      <c r="B918" s="442" t="s">
        <v>1220</v>
      </c>
      <c r="C918" s="442" t="s">
        <v>1128</v>
      </c>
      <c r="D918" s="442" t="s">
        <v>1475</v>
      </c>
      <c r="E918" s="442" t="s">
        <v>1770</v>
      </c>
      <c r="F918" s="462" t="s">
        <v>1829</v>
      </c>
      <c r="G918" s="273" t="s">
        <v>1494</v>
      </c>
      <c r="H918" s="273" t="s">
        <v>1498</v>
      </c>
      <c r="I918" s="441" t="str">
        <f t="shared" si="42"/>
        <v>2.3</v>
      </c>
      <c r="J918" s="441">
        <v>2028</v>
      </c>
      <c r="K918" s="273">
        <v>120</v>
      </c>
      <c r="L918" s="273">
        <v>25</v>
      </c>
      <c r="M918" s="463">
        <f t="shared" si="43"/>
        <v>3000</v>
      </c>
      <c r="N918" s="466">
        <v>181.17</v>
      </c>
      <c r="O918" s="465">
        <f t="shared" si="44"/>
        <v>543510</v>
      </c>
      <c r="P918" s="410"/>
      <c r="Q918" s="410"/>
    </row>
    <row r="919" spans="1:17" ht="45" x14ac:dyDescent="0.25">
      <c r="A919" s="441" t="s">
        <v>1314</v>
      </c>
      <c r="B919" s="442" t="s">
        <v>1220</v>
      </c>
      <c r="C919" s="442" t="s">
        <v>1128</v>
      </c>
      <c r="D919" s="442" t="s">
        <v>1475</v>
      </c>
      <c r="E919" s="442" t="s">
        <v>1770</v>
      </c>
      <c r="F919" s="462" t="s">
        <v>1830</v>
      </c>
      <c r="G919" s="273" t="s">
        <v>1494</v>
      </c>
      <c r="H919" s="273" t="s">
        <v>1498</v>
      </c>
      <c r="I919" s="441" t="str">
        <f t="shared" si="42"/>
        <v>2.3</v>
      </c>
      <c r="J919" s="441">
        <v>2028</v>
      </c>
      <c r="K919" s="273">
        <v>120</v>
      </c>
      <c r="L919" s="273">
        <v>25</v>
      </c>
      <c r="M919" s="463">
        <f t="shared" si="43"/>
        <v>3000</v>
      </c>
      <c r="N919" s="466">
        <v>509.54</v>
      </c>
      <c r="O919" s="465">
        <f t="shared" si="44"/>
        <v>1528620</v>
      </c>
      <c r="P919" s="410"/>
      <c r="Q919" s="410"/>
    </row>
    <row r="920" spans="1:17" ht="30" x14ac:dyDescent="0.25">
      <c r="A920" s="441" t="s">
        <v>1314</v>
      </c>
      <c r="B920" s="442" t="s">
        <v>1220</v>
      </c>
      <c r="C920" s="442" t="s">
        <v>1128</v>
      </c>
      <c r="D920" s="442" t="s">
        <v>1475</v>
      </c>
      <c r="E920" s="442" t="s">
        <v>1770</v>
      </c>
      <c r="F920" s="462" t="s">
        <v>1837</v>
      </c>
      <c r="G920" s="273" t="s">
        <v>1494</v>
      </c>
      <c r="H920" s="273" t="s">
        <v>1498</v>
      </c>
      <c r="I920" s="441" t="str">
        <f t="shared" si="42"/>
        <v>2.3</v>
      </c>
      <c r="J920" s="441">
        <v>2028</v>
      </c>
      <c r="K920" s="273">
        <v>120</v>
      </c>
      <c r="L920" s="273">
        <v>25</v>
      </c>
      <c r="M920" s="463">
        <f t="shared" si="43"/>
        <v>3000</v>
      </c>
      <c r="N920" s="466">
        <v>452.92</v>
      </c>
      <c r="O920" s="465">
        <f t="shared" si="44"/>
        <v>1358760</v>
      </c>
      <c r="P920" s="410"/>
      <c r="Q920" s="410"/>
    </row>
    <row r="921" spans="1:17" ht="45" x14ac:dyDescent="0.25">
      <c r="A921" s="441" t="s">
        <v>1314</v>
      </c>
      <c r="B921" s="442" t="s">
        <v>1220</v>
      </c>
      <c r="C921" s="442" t="s">
        <v>1128</v>
      </c>
      <c r="D921" s="442" t="s">
        <v>1475</v>
      </c>
      <c r="E921" s="442" t="s">
        <v>1770</v>
      </c>
      <c r="F921" s="462" t="s">
        <v>1838</v>
      </c>
      <c r="G921" s="273" t="s">
        <v>1494</v>
      </c>
      <c r="H921" s="273" t="s">
        <v>1498</v>
      </c>
      <c r="I921" s="441" t="str">
        <f t="shared" si="42"/>
        <v>2.3</v>
      </c>
      <c r="J921" s="441">
        <v>2028</v>
      </c>
      <c r="K921" s="273">
        <v>120</v>
      </c>
      <c r="L921" s="273">
        <v>25</v>
      </c>
      <c r="M921" s="463">
        <f t="shared" si="43"/>
        <v>3000</v>
      </c>
      <c r="N921" s="466">
        <v>396.31</v>
      </c>
      <c r="O921" s="465">
        <f t="shared" si="44"/>
        <v>1188930</v>
      </c>
      <c r="P921" s="410"/>
      <c r="Q921" s="410"/>
    </row>
    <row r="922" spans="1:17" ht="45" x14ac:dyDescent="0.25">
      <c r="A922" s="441" t="s">
        <v>1314</v>
      </c>
      <c r="B922" s="442" t="s">
        <v>1220</v>
      </c>
      <c r="C922" s="442" t="s">
        <v>1128</v>
      </c>
      <c r="D922" s="442" t="s">
        <v>1475</v>
      </c>
      <c r="E922" s="442" t="s">
        <v>1770</v>
      </c>
      <c r="F922" s="462" t="s">
        <v>1833</v>
      </c>
      <c r="G922" s="273" t="s">
        <v>1494</v>
      </c>
      <c r="H922" s="273" t="s">
        <v>1498</v>
      </c>
      <c r="I922" s="441" t="str">
        <f t="shared" si="42"/>
        <v>2.3</v>
      </c>
      <c r="J922" s="441">
        <v>2028</v>
      </c>
      <c r="K922" s="273">
        <v>120</v>
      </c>
      <c r="L922" s="273">
        <v>25</v>
      </c>
      <c r="M922" s="463">
        <f t="shared" si="43"/>
        <v>3000</v>
      </c>
      <c r="N922" s="466">
        <v>226.46</v>
      </c>
      <c r="O922" s="465">
        <f t="shared" si="44"/>
        <v>679380</v>
      </c>
      <c r="P922" s="410"/>
      <c r="Q922" s="410"/>
    </row>
    <row r="923" spans="1:17" ht="75" x14ac:dyDescent="0.25">
      <c r="A923" s="441" t="s">
        <v>1314</v>
      </c>
      <c r="B923" s="442" t="s">
        <v>1220</v>
      </c>
      <c r="C923" s="442" t="s">
        <v>1128</v>
      </c>
      <c r="D923" s="442" t="s">
        <v>1475</v>
      </c>
      <c r="E923" s="442" t="s">
        <v>1770</v>
      </c>
      <c r="F923" s="462" t="s">
        <v>1631</v>
      </c>
      <c r="G923" s="273" t="s">
        <v>1494</v>
      </c>
      <c r="H923" s="273" t="s">
        <v>1531</v>
      </c>
      <c r="I923" s="441" t="str">
        <f t="shared" si="42"/>
        <v>2.2</v>
      </c>
      <c r="J923" s="441">
        <v>2028</v>
      </c>
      <c r="K923" s="273">
        <v>135</v>
      </c>
      <c r="L923" s="273">
        <v>25</v>
      </c>
      <c r="M923" s="463">
        <f t="shared" si="43"/>
        <v>3375</v>
      </c>
      <c r="N923" s="466">
        <v>283.08</v>
      </c>
      <c r="O923" s="465">
        <f t="shared" si="44"/>
        <v>955395</v>
      </c>
      <c r="P923" s="410"/>
      <c r="Q923" s="410"/>
    </row>
    <row r="924" spans="1:17" x14ac:dyDescent="0.25">
      <c r="A924" s="441" t="s">
        <v>1314</v>
      </c>
      <c r="B924" s="442" t="s">
        <v>1220</v>
      </c>
      <c r="C924" s="442" t="s">
        <v>1128</v>
      </c>
      <c r="D924" s="442" t="s">
        <v>1475</v>
      </c>
      <c r="E924" s="442" t="s">
        <v>1770</v>
      </c>
      <c r="F924" s="462" t="s">
        <v>1792</v>
      </c>
      <c r="G924" s="273" t="s">
        <v>1494</v>
      </c>
      <c r="H924" s="273" t="s">
        <v>1793</v>
      </c>
      <c r="I924" s="441" t="str">
        <f t="shared" si="42"/>
        <v>2.3</v>
      </c>
      <c r="J924" s="441">
        <v>2028</v>
      </c>
      <c r="K924" s="273">
        <v>30</v>
      </c>
      <c r="L924" s="273">
        <v>25</v>
      </c>
      <c r="M924" s="463">
        <f t="shared" si="43"/>
        <v>750</v>
      </c>
      <c r="N924" s="466">
        <v>328.37</v>
      </c>
      <c r="O924" s="465">
        <f t="shared" si="44"/>
        <v>246277.5</v>
      </c>
      <c r="P924" s="410"/>
      <c r="Q924" s="410"/>
    </row>
    <row r="925" spans="1:17" ht="60" x14ac:dyDescent="0.25">
      <c r="A925" s="441" t="s">
        <v>1314</v>
      </c>
      <c r="B925" s="442" t="s">
        <v>1220</v>
      </c>
      <c r="C925" s="442" t="s">
        <v>1128</v>
      </c>
      <c r="D925" s="442" t="s">
        <v>1475</v>
      </c>
      <c r="E925" s="442" t="s">
        <v>1770</v>
      </c>
      <c r="F925" s="462" t="s">
        <v>1794</v>
      </c>
      <c r="G925" s="273" t="s">
        <v>1494</v>
      </c>
      <c r="H925" s="273" t="s">
        <v>1498</v>
      </c>
      <c r="I925" s="441" t="str">
        <f t="shared" si="42"/>
        <v>2.3</v>
      </c>
      <c r="J925" s="441">
        <v>2028</v>
      </c>
      <c r="K925" s="273">
        <v>1</v>
      </c>
      <c r="L925" s="273">
        <v>25</v>
      </c>
      <c r="M925" s="463">
        <f t="shared" si="43"/>
        <v>25</v>
      </c>
      <c r="N925" s="466">
        <v>100.78</v>
      </c>
      <c r="O925" s="465">
        <f t="shared" si="44"/>
        <v>2519.5</v>
      </c>
      <c r="P925" s="410"/>
      <c r="Q925" s="410"/>
    </row>
    <row r="926" spans="1:17" ht="45" x14ac:dyDescent="0.25">
      <c r="A926" s="441" t="s">
        <v>1314</v>
      </c>
      <c r="B926" s="442" t="s">
        <v>1220</v>
      </c>
      <c r="C926" s="442" t="s">
        <v>1128</v>
      </c>
      <c r="D926" s="442" t="s">
        <v>1475</v>
      </c>
      <c r="E926" s="442" t="s">
        <v>1770</v>
      </c>
      <c r="F926" s="462" t="s">
        <v>1795</v>
      </c>
      <c r="G926" s="273" t="s">
        <v>1494</v>
      </c>
      <c r="H926" s="273" t="s">
        <v>1498</v>
      </c>
      <c r="I926" s="441" t="str">
        <f t="shared" si="42"/>
        <v>2.3</v>
      </c>
      <c r="J926" s="441">
        <v>2028</v>
      </c>
      <c r="K926" s="273">
        <v>40</v>
      </c>
      <c r="L926" s="273">
        <v>25</v>
      </c>
      <c r="M926" s="463">
        <f t="shared" si="43"/>
        <v>1000</v>
      </c>
      <c r="N926" s="466">
        <v>9.06</v>
      </c>
      <c r="O926" s="465">
        <f t="shared" si="44"/>
        <v>9060</v>
      </c>
      <c r="P926" s="410"/>
      <c r="Q926" s="410"/>
    </row>
    <row r="927" spans="1:17" x14ac:dyDescent="0.25">
      <c r="A927" s="441" t="s">
        <v>1314</v>
      </c>
      <c r="B927" s="442" t="s">
        <v>1220</v>
      </c>
      <c r="C927" s="442" t="s">
        <v>1128</v>
      </c>
      <c r="D927" s="442" t="s">
        <v>1475</v>
      </c>
      <c r="E927" s="442" t="s">
        <v>1770</v>
      </c>
      <c r="F927" s="462" t="s">
        <v>1796</v>
      </c>
      <c r="G927" s="273" t="s">
        <v>1494</v>
      </c>
      <c r="H927" s="273" t="s">
        <v>1498</v>
      </c>
      <c r="I927" s="441" t="str">
        <f t="shared" si="42"/>
        <v>2.3</v>
      </c>
      <c r="J927" s="441">
        <v>2028</v>
      </c>
      <c r="K927" s="273">
        <v>50</v>
      </c>
      <c r="L927" s="273">
        <v>25</v>
      </c>
      <c r="M927" s="463">
        <f t="shared" si="43"/>
        <v>1250</v>
      </c>
      <c r="N927" s="466">
        <v>9.06</v>
      </c>
      <c r="O927" s="465">
        <f t="shared" si="44"/>
        <v>11325</v>
      </c>
      <c r="P927" s="410"/>
      <c r="Q927" s="410"/>
    </row>
    <row r="928" spans="1:17" x14ac:dyDescent="0.25">
      <c r="A928" s="441" t="s">
        <v>1314</v>
      </c>
      <c r="B928" s="442" t="s">
        <v>1220</v>
      </c>
      <c r="C928" s="442" t="s">
        <v>1128</v>
      </c>
      <c r="D928" s="442" t="s">
        <v>1475</v>
      </c>
      <c r="E928" s="442" t="s">
        <v>1770</v>
      </c>
      <c r="F928" s="462" t="s">
        <v>1797</v>
      </c>
      <c r="G928" s="273" t="s">
        <v>1494</v>
      </c>
      <c r="H928" s="273" t="s">
        <v>1498</v>
      </c>
      <c r="I928" s="441" t="str">
        <f t="shared" si="42"/>
        <v>2.3</v>
      </c>
      <c r="J928" s="441">
        <v>2028</v>
      </c>
      <c r="K928" s="273">
        <v>50</v>
      </c>
      <c r="L928" s="273">
        <v>25</v>
      </c>
      <c r="M928" s="463">
        <f t="shared" si="43"/>
        <v>1250</v>
      </c>
      <c r="N928" s="466">
        <v>10.19</v>
      </c>
      <c r="O928" s="465">
        <f t="shared" si="44"/>
        <v>12737.5</v>
      </c>
      <c r="P928" s="410"/>
      <c r="Q928" s="410"/>
    </row>
    <row r="929" spans="1:17" ht="30" x14ac:dyDescent="0.25">
      <c r="A929" s="441" t="s">
        <v>1314</v>
      </c>
      <c r="B929" s="442" t="s">
        <v>1220</v>
      </c>
      <c r="C929" s="442" t="s">
        <v>1128</v>
      </c>
      <c r="D929" s="442" t="s">
        <v>1475</v>
      </c>
      <c r="E929" s="442" t="s">
        <v>1770</v>
      </c>
      <c r="F929" s="462" t="s">
        <v>1798</v>
      </c>
      <c r="G929" s="273" t="s">
        <v>1494</v>
      </c>
      <c r="H929" s="273" t="s">
        <v>1567</v>
      </c>
      <c r="I929" s="441" t="str">
        <f t="shared" si="42"/>
        <v>2.3</v>
      </c>
      <c r="J929" s="441">
        <v>2028</v>
      </c>
      <c r="K929" s="273">
        <v>3</v>
      </c>
      <c r="L929" s="273">
        <v>25</v>
      </c>
      <c r="M929" s="463">
        <f t="shared" si="43"/>
        <v>75</v>
      </c>
      <c r="N929" s="466">
        <v>397.44</v>
      </c>
      <c r="O929" s="465">
        <f t="shared" si="44"/>
        <v>29808</v>
      </c>
      <c r="P929" s="410"/>
      <c r="Q929" s="410"/>
    </row>
    <row r="930" spans="1:17" ht="30" x14ac:dyDescent="0.25">
      <c r="A930" s="441" t="s">
        <v>1314</v>
      </c>
      <c r="B930" s="442" t="s">
        <v>1220</v>
      </c>
      <c r="C930" s="442" t="s">
        <v>1128</v>
      </c>
      <c r="D930" s="442" t="s">
        <v>1475</v>
      </c>
      <c r="E930" s="442" t="s">
        <v>1770</v>
      </c>
      <c r="F930" s="462" t="s">
        <v>1799</v>
      </c>
      <c r="G930" s="273" t="s">
        <v>1494</v>
      </c>
      <c r="H930" s="273" t="s">
        <v>1498</v>
      </c>
      <c r="I930" s="441" t="str">
        <f t="shared" si="42"/>
        <v>2.3</v>
      </c>
      <c r="J930" s="441">
        <v>2028</v>
      </c>
      <c r="K930" s="273">
        <v>5</v>
      </c>
      <c r="L930" s="273">
        <v>25</v>
      </c>
      <c r="M930" s="463">
        <f t="shared" si="43"/>
        <v>125</v>
      </c>
      <c r="N930" s="466">
        <v>73.599999999999994</v>
      </c>
      <c r="O930" s="465">
        <f t="shared" si="44"/>
        <v>9200</v>
      </c>
      <c r="P930" s="410"/>
      <c r="Q930" s="410"/>
    </row>
    <row r="931" spans="1:17" ht="30" x14ac:dyDescent="0.25">
      <c r="A931" s="441" t="s">
        <v>1314</v>
      </c>
      <c r="B931" s="442" t="s">
        <v>1220</v>
      </c>
      <c r="C931" s="442" t="s">
        <v>1128</v>
      </c>
      <c r="D931" s="442" t="s">
        <v>1475</v>
      </c>
      <c r="E931" s="442" t="s">
        <v>1770</v>
      </c>
      <c r="F931" s="462" t="s">
        <v>1800</v>
      </c>
      <c r="G931" s="273" t="s">
        <v>1494</v>
      </c>
      <c r="H931" s="273" t="s">
        <v>1498</v>
      </c>
      <c r="I931" s="441" t="str">
        <f t="shared" si="42"/>
        <v>2.3</v>
      </c>
      <c r="J931" s="441">
        <v>2028</v>
      </c>
      <c r="K931" s="273">
        <v>30</v>
      </c>
      <c r="L931" s="273">
        <v>25</v>
      </c>
      <c r="M931" s="463">
        <f t="shared" si="43"/>
        <v>750</v>
      </c>
      <c r="N931" s="466">
        <v>79.260000000000005</v>
      </c>
      <c r="O931" s="465">
        <f t="shared" si="44"/>
        <v>59445.000000000007</v>
      </c>
      <c r="P931" s="410"/>
      <c r="Q931" s="410"/>
    </row>
    <row r="932" spans="1:17" ht="30" x14ac:dyDescent="0.25">
      <c r="A932" s="441" t="s">
        <v>1314</v>
      </c>
      <c r="B932" s="442" t="s">
        <v>1220</v>
      </c>
      <c r="C932" s="442" t="s">
        <v>1128</v>
      </c>
      <c r="D932" s="442" t="s">
        <v>1475</v>
      </c>
      <c r="E932" s="442" t="s">
        <v>1770</v>
      </c>
      <c r="F932" s="462" t="s">
        <v>1801</v>
      </c>
      <c r="G932" s="273" t="s">
        <v>1494</v>
      </c>
      <c r="H932" s="273" t="s">
        <v>1567</v>
      </c>
      <c r="I932" s="441" t="str">
        <f t="shared" si="42"/>
        <v>2.3</v>
      </c>
      <c r="J932" s="441">
        <v>2028</v>
      </c>
      <c r="K932" s="273">
        <v>2</v>
      </c>
      <c r="L932" s="273">
        <v>25</v>
      </c>
      <c r="M932" s="463">
        <f t="shared" si="43"/>
        <v>50</v>
      </c>
      <c r="N932" s="466">
        <v>96.25</v>
      </c>
      <c r="O932" s="465">
        <f t="shared" si="44"/>
        <v>4812.5</v>
      </c>
      <c r="P932" s="410"/>
      <c r="Q932" s="410"/>
    </row>
    <row r="933" spans="1:17" ht="30" x14ac:dyDescent="0.25">
      <c r="A933" s="441" t="s">
        <v>1314</v>
      </c>
      <c r="B933" s="442" t="s">
        <v>1220</v>
      </c>
      <c r="C933" s="442" t="s">
        <v>1128</v>
      </c>
      <c r="D933" s="442" t="s">
        <v>1475</v>
      </c>
      <c r="E933" s="442" t="s">
        <v>1770</v>
      </c>
      <c r="F933" s="462" t="s">
        <v>1802</v>
      </c>
      <c r="G933" s="273" t="s">
        <v>1494</v>
      </c>
      <c r="H933" s="273" t="s">
        <v>1567</v>
      </c>
      <c r="I933" s="441" t="str">
        <f t="shared" si="42"/>
        <v>2.3</v>
      </c>
      <c r="J933" s="441">
        <v>2028</v>
      </c>
      <c r="K933" s="273">
        <v>1</v>
      </c>
      <c r="L933" s="273">
        <v>25</v>
      </c>
      <c r="M933" s="463">
        <f t="shared" si="43"/>
        <v>25</v>
      </c>
      <c r="N933" s="466">
        <v>848.1</v>
      </c>
      <c r="O933" s="465">
        <f t="shared" si="44"/>
        <v>21202.5</v>
      </c>
      <c r="P933" s="410"/>
      <c r="Q933" s="410"/>
    </row>
    <row r="934" spans="1:17" ht="30" x14ac:dyDescent="0.25">
      <c r="A934" s="441" t="s">
        <v>1314</v>
      </c>
      <c r="B934" s="442" t="s">
        <v>1220</v>
      </c>
      <c r="C934" s="442" t="s">
        <v>1128</v>
      </c>
      <c r="D934" s="442" t="s">
        <v>1475</v>
      </c>
      <c r="E934" s="442" t="s">
        <v>1770</v>
      </c>
      <c r="F934" s="462" t="s">
        <v>1803</v>
      </c>
      <c r="G934" s="273" t="s">
        <v>1494</v>
      </c>
      <c r="H934" s="273" t="s">
        <v>1567</v>
      </c>
      <c r="I934" s="441" t="str">
        <f t="shared" si="42"/>
        <v>2.3</v>
      </c>
      <c r="J934" s="441">
        <v>2028</v>
      </c>
      <c r="K934" s="273">
        <v>15</v>
      </c>
      <c r="L934" s="273">
        <v>25</v>
      </c>
      <c r="M934" s="463">
        <f t="shared" si="43"/>
        <v>375</v>
      </c>
      <c r="N934" s="466">
        <v>28.31</v>
      </c>
      <c r="O934" s="465">
        <f t="shared" si="44"/>
        <v>10616.25</v>
      </c>
      <c r="P934" s="410"/>
      <c r="Q934" s="410"/>
    </row>
    <row r="935" spans="1:17" x14ac:dyDescent="0.25">
      <c r="A935" s="441" t="s">
        <v>1314</v>
      </c>
      <c r="B935" s="442" t="s">
        <v>1220</v>
      </c>
      <c r="C935" s="442" t="s">
        <v>1128</v>
      </c>
      <c r="D935" s="442" t="s">
        <v>1475</v>
      </c>
      <c r="E935" s="442" t="s">
        <v>1770</v>
      </c>
      <c r="F935" s="462" t="s">
        <v>1804</v>
      </c>
      <c r="G935" s="273" t="s">
        <v>1494</v>
      </c>
      <c r="H935" s="273" t="s">
        <v>1498</v>
      </c>
      <c r="I935" s="441" t="str">
        <f t="shared" si="42"/>
        <v>2.3</v>
      </c>
      <c r="J935" s="441">
        <v>2028</v>
      </c>
      <c r="K935" s="273">
        <v>6</v>
      </c>
      <c r="L935" s="273">
        <v>25</v>
      </c>
      <c r="M935" s="463">
        <f t="shared" si="43"/>
        <v>150</v>
      </c>
      <c r="N935" s="466">
        <v>84.92</v>
      </c>
      <c r="O935" s="465">
        <f t="shared" si="44"/>
        <v>12738</v>
      </c>
      <c r="P935" s="410"/>
      <c r="Q935" s="410"/>
    </row>
    <row r="936" spans="1:17" ht="30" x14ac:dyDescent="0.25">
      <c r="A936" s="441" t="s">
        <v>1314</v>
      </c>
      <c r="B936" s="442" t="s">
        <v>1220</v>
      </c>
      <c r="C936" s="442" t="s">
        <v>1128</v>
      </c>
      <c r="D936" s="442" t="s">
        <v>1475</v>
      </c>
      <c r="E936" s="442" t="s">
        <v>1770</v>
      </c>
      <c r="F936" s="462" t="s">
        <v>1805</v>
      </c>
      <c r="G936" s="273" t="s">
        <v>1494</v>
      </c>
      <c r="H936" s="273" t="s">
        <v>1498</v>
      </c>
      <c r="I936" s="441" t="str">
        <f t="shared" si="42"/>
        <v>2.3</v>
      </c>
      <c r="J936" s="441">
        <v>2028</v>
      </c>
      <c r="K936" s="273">
        <v>3</v>
      </c>
      <c r="L936" s="273">
        <v>25</v>
      </c>
      <c r="M936" s="463">
        <f t="shared" si="43"/>
        <v>75</v>
      </c>
      <c r="N936" s="466">
        <v>73.599999999999994</v>
      </c>
      <c r="O936" s="465">
        <f t="shared" si="44"/>
        <v>5520</v>
      </c>
      <c r="P936" s="410"/>
      <c r="Q936" s="410"/>
    </row>
    <row r="937" spans="1:17" ht="30" x14ac:dyDescent="0.25">
      <c r="A937" s="441" t="s">
        <v>1314</v>
      </c>
      <c r="B937" s="442" t="s">
        <v>1220</v>
      </c>
      <c r="C937" s="442" t="s">
        <v>1128</v>
      </c>
      <c r="D937" s="442" t="s">
        <v>1475</v>
      </c>
      <c r="E937" s="442" t="s">
        <v>1770</v>
      </c>
      <c r="F937" s="462" t="s">
        <v>1806</v>
      </c>
      <c r="G937" s="273" t="s">
        <v>1494</v>
      </c>
      <c r="H937" s="273" t="s">
        <v>1498</v>
      </c>
      <c r="I937" s="441" t="str">
        <f t="shared" si="42"/>
        <v>2.3</v>
      </c>
      <c r="J937" s="441">
        <v>2028</v>
      </c>
      <c r="K937" s="273">
        <v>3</v>
      </c>
      <c r="L937" s="273">
        <v>25</v>
      </c>
      <c r="M937" s="463">
        <f t="shared" si="43"/>
        <v>75</v>
      </c>
      <c r="N937" s="466">
        <v>287.61</v>
      </c>
      <c r="O937" s="465">
        <f t="shared" si="44"/>
        <v>21570.75</v>
      </c>
      <c r="P937" s="410"/>
      <c r="Q937" s="410"/>
    </row>
    <row r="938" spans="1:17" ht="30" x14ac:dyDescent="0.25">
      <c r="A938" s="441" t="s">
        <v>1314</v>
      </c>
      <c r="B938" s="442" t="s">
        <v>1220</v>
      </c>
      <c r="C938" s="442" t="s">
        <v>1128</v>
      </c>
      <c r="D938" s="442" t="s">
        <v>1475</v>
      </c>
      <c r="E938" s="442" t="s">
        <v>1770</v>
      </c>
      <c r="F938" s="462" t="s">
        <v>1807</v>
      </c>
      <c r="G938" s="273" t="s">
        <v>1494</v>
      </c>
      <c r="H938" s="273" t="s">
        <v>1498</v>
      </c>
      <c r="I938" s="441" t="str">
        <f t="shared" si="42"/>
        <v>2.3</v>
      </c>
      <c r="J938" s="441">
        <v>2028</v>
      </c>
      <c r="K938" s="273">
        <v>3</v>
      </c>
      <c r="L938" s="273">
        <v>25</v>
      </c>
      <c r="M938" s="463">
        <f t="shared" si="43"/>
        <v>75</v>
      </c>
      <c r="N938" s="466">
        <v>81.56</v>
      </c>
      <c r="O938" s="465">
        <f t="shared" si="44"/>
        <v>6117</v>
      </c>
      <c r="P938" s="410"/>
      <c r="Q938" s="410"/>
    </row>
    <row r="939" spans="1:17" ht="45" x14ac:dyDescent="0.25">
      <c r="A939" s="441" t="s">
        <v>1314</v>
      </c>
      <c r="B939" s="442" t="s">
        <v>1220</v>
      </c>
      <c r="C939" s="442" t="s">
        <v>1128</v>
      </c>
      <c r="D939" s="442" t="s">
        <v>1475</v>
      </c>
      <c r="E939" s="442" t="s">
        <v>1808</v>
      </c>
      <c r="F939" s="462" t="s">
        <v>1809</v>
      </c>
      <c r="G939" s="273" t="s">
        <v>1494</v>
      </c>
      <c r="H939" s="273" t="s">
        <v>1529</v>
      </c>
      <c r="I939" s="441" t="str">
        <f t="shared" si="42"/>
        <v>2.2</v>
      </c>
      <c r="J939" s="441">
        <v>2028</v>
      </c>
      <c r="K939" s="273">
        <v>50</v>
      </c>
      <c r="L939" s="273">
        <v>1</v>
      </c>
      <c r="M939" s="463">
        <f t="shared" si="43"/>
        <v>50</v>
      </c>
      <c r="N939" s="466">
        <v>736</v>
      </c>
      <c r="O939" s="465">
        <f t="shared" si="44"/>
        <v>36800</v>
      </c>
      <c r="P939" s="410"/>
      <c r="Q939" s="410"/>
    </row>
    <row r="940" spans="1:17" ht="45" x14ac:dyDescent="0.25">
      <c r="A940" s="441" t="s">
        <v>1314</v>
      </c>
      <c r="B940" s="442" t="s">
        <v>1220</v>
      </c>
      <c r="C940" s="442" t="s">
        <v>1128</v>
      </c>
      <c r="D940" s="442" t="s">
        <v>1475</v>
      </c>
      <c r="E940" s="442" t="s">
        <v>1808</v>
      </c>
      <c r="F940" s="462" t="s">
        <v>1810</v>
      </c>
      <c r="G940" s="273" t="s">
        <v>1494</v>
      </c>
      <c r="H940" s="273" t="s">
        <v>1529</v>
      </c>
      <c r="I940" s="441" t="str">
        <f t="shared" si="42"/>
        <v>2.2</v>
      </c>
      <c r="J940" s="441">
        <v>2028</v>
      </c>
      <c r="K940" s="273">
        <v>51</v>
      </c>
      <c r="L940" s="273">
        <v>10</v>
      </c>
      <c r="M940" s="463">
        <f t="shared" si="43"/>
        <v>510</v>
      </c>
      <c r="N940" s="466">
        <v>90.58</v>
      </c>
      <c r="O940" s="465">
        <f t="shared" si="44"/>
        <v>46195.799999999996</v>
      </c>
      <c r="P940" s="410"/>
      <c r="Q940" s="410"/>
    </row>
    <row r="941" spans="1:17" ht="30" x14ac:dyDescent="0.25">
      <c r="A941" s="441" t="s">
        <v>1314</v>
      </c>
      <c r="B941" s="442" t="s">
        <v>1220</v>
      </c>
      <c r="C941" s="442" t="s">
        <v>1128</v>
      </c>
      <c r="D941" s="442" t="s">
        <v>1475</v>
      </c>
      <c r="E941" s="442" t="s">
        <v>1808</v>
      </c>
      <c r="F941" s="462" t="s">
        <v>1811</v>
      </c>
      <c r="G941" s="273" t="s">
        <v>1494</v>
      </c>
      <c r="H941" s="273" t="s">
        <v>1529</v>
      </c>
      <c r="I941" s="441" t="str">
        <f t="shared" si="42"/>
        <v>2.2</v>
      </c>
      <c r="J941" s="441">
        <v>2028</v>
      </c>
      <c r="K941" s="273">
        <v>378</v>
      </c>
      <c r="L941" s="273">
        <v>10</v>
      </c>
      <c r="M941" s="463">
        <f t="shared" si="43"/>
        <v>3780</v>
      </c>
      <c r="N941" s="466">
        <v>6.79</v>
      </c>
      <c r="O941" s="465">
        <f t="shared" si="44"/>
        <v>25666.2</v>
      </c>
      <c r="P941" s="410"/>
      <c r="Q941" s="410"/>
    </row>
    <row r="942" spans="1:17" ht="30" x14ac:dyDescent="0.25">
      <c r="A942" s="441" t="s">
        <v>1314</v>
      </c>
      <c r="B942" s="442" t="s">
        <v>1220</v>
      </c>
      <c r="C942" s="442" t="s">
        <v>1128</v>
      </c>
      <c r="D942" s="442" t="s">
        <v>1475</v>
      </c>
      <c r="E942" s="442" t="s">
        <v>1808</v>
      </c>
      <c r="F942" s="462" t="s">
        <v>1812</v>
      </c>
      <c r="G942" s="273" t="s">
        <v>1494</v>
      </c>
      <c r="H942" s="273" t="s">
        <v>1529</v>
      </c>
      <c r="I942" s="441" t="str">
        <f t="shared" si="42"/>
        <v>2.2</v>
      </c>
      <c r="J942" s="441">
        <v>2028</v>
      </c>
      <c r="K942" s="273">
        <v>14</v>
      </c>
      <c r="L942" s="273">
        <v>10</v>
      </c>
      <c r="M942" s="463">
        <f t="shared" si="43"/>
        <v>140</v>
      </c>
      <c r="N942" s="466">
        <v>452.92</v>
      </c>
      <c r="O942" s="465">
        <f t="shared" si="44"/>
        <v>63408.800000000003</v>
      </c>
      <c r="P942" s="410"/>
      <c r="Q942" s="410"/>
    </row>
    <row r="943" spans="1:17" ht="75" x14ac:dyDescent="0.25">
      <c r="A943" s="441" t="s">
        <v>1314</v>
      </c>
      <c r="B943" s="442" t="s">
        <v>1220</v>
      </c>
      <c r="C943" s="442" t="s">
        <v>1128</v>
      </c>
      <c r="D943" s="442" t="s">
        <v>1475</v>
      </c>
      <c r="E943" s="442" t="s">
        <v>1808</v>
      </c>
      <c r="F943" s="462" t="s">
        <v>1631</v>
      </c>
      <c r="G943" s="273" t="s">
        <v>1494</v>
      </c>
      <c r="H943" s="273" t="s">
        <v>1531</v>
      </c>
      <c r="I943" s="441" t="str">
        <f t="shared" si="42"/>
        <v>2.2</v>
      </c>
      <c r="J943" s="441">
        <v>2028</v>
      </c>
      <c r="K943" s="273">
        <v>810</v>
      </c>
      <c r="L943" s="273">
        <v>10</v>
      </c>
      <c r="M943" s="463">
        <f t="shared" si="43"/>
        <v>8100</v>
      </c>
      <c r="N943" s="466">
        <v>283.08</v>
      </c>
      <c r="O943" s="465">
        <f t="shared" si="44"/>
        <v>2292948</v>
      </c>
      <c r="P943" s="410"/>
      <c r="Q943" s="410"/>
    </row>
    <row r="944" spans="1:17" ht="30" x14ac:dyDescent="0.25">
      <c r="A944" s="441" t="s">
        <v>1314</v>
      </c>
      <c r="B944" s="442" t="s">
        <v>1220</v>
      </c>
      <c r="C944" s="442" t="s">
        <v>1128</v>
      </c>
      <c r="D944" s="442" t="s">
        <v>1475</v>
      </c>
      <c r="E944" s="442" t="s">
        <v>1808</v>
      </c>
      <c r="F944" s="462" t="s">
        <v>1813</v>
      </c>
      <c r="G944" s="273" t="s">
        <v>1494</v>
      </c>
      <c r="H944" s="273" t="s">
        <v>1793</v>
      </c>
      <c r="I944" s="441" t="str">
        <f t="shared" si="42"/>
        <v>2.3</v>
      </c>
      <c r="J944" s="441">
        <v>2028</v>
      </c>
      <c r="K944" s="273">
        <v>60</v>
      </c>
      <c r="L944" s="273">
        <v>10</v>
      </c>
      <c r="M944" s="463">
        <f t="shared" si="43"/>
        <v>600</v>
      </c>
      <c r="N944" s="466">
        <v>328.37</v>
      </c>
      <c r="O944" s="465">
        <f t="shared" si="44"/>
        <v>197022</v>
      </c>
      <c r="P944" s="410"/>
      <c r="Q944" s="410"/>
    </row>
    <row r="945" spans="1:17" ht="60" x14ac:dyDescent="0.25">
      <c r="A945" s="441" t="s">
        <v>1314</v>
      </c>
      <c r="B945" s="442" t="s">
        <v>1220</v>
      </c>
      <c r="C945" s="442" t="s">
        <v>1128</v>
      </c>
      <c r="D945" s="442" t="s">
        <v>1475</v>
      </c>
      <c r="E945" s="442" t="s">
        <v>1808</v>
      </c>
      <c r="F945" s="462" t="s">
        <v>1814</v>
      </c>
      <c r="G945" s="273" t="s">
        <v>1494</v>
      </c>
      <c r="H945" s="273" t="s">
        <v>1498</v>
      </c>
      <c r="I945" s="441" t="str">
        <f t="shared" si="42"/>
        <v>2.3</v>
      </c>
      <c r="J945" s="441">
        <v>2028</v>
      </c>
      <c r="K945" s="273">
        <v>3</v>
      </c>
      <c r="L945" s="273">
        <v>10</v>
      </c>
      <c r="M945" s="463">
        <f t="shared" si="43"/>
        <v>30</v>
      </c>
      <c r="N945" s="466">
        <v>100.78</v>
      </c>
      <c r="O945" s="465">
        <f t="shared" si="44"/>
        <v>3023.4</v>
      </c>
      <c r="P945" s="410"/>
      <c r="Q945" s="410"/>
    </row>
    <row r="946" spans="1:17" ht="30" x14ac:dyDescent="0.25">
      <c r="A946" s="441" t="s">
        <v>1314</v>
      </c>
      <c r="B946" s="442" t="s">
        <v>1220</v>
      </c>
      <c r="C946" s="442" t="s">
        <v>1128</v>
      </c>
      <c r="D946" s="442" t="s">
        <v>1475</v>
      </c>
      <c r="E946" s="442" t="s">
        <v>1808</v>
      </c>
      <c r="F946" s="462" t="s">
        <v>1815</v>
      </c>
      <c r="G946" s="273" t="s">
        <v>1494</v>
      </c>
      <c r="H946" s="273" t="s">
        <v>1498</v>
      </c>
      <c r="I946" s="441" t="str">
        <f t="shared" si="42"/>
        <v>2.3</v>
      </c>
      <c r="J946" s="441">
        <v>2028</v>
      </c>
      <c r="K946" s="273">
        <v>120</v>
      </c>
      <c r="L946" s="273">
        <v>10</v>
      </c>
      <c r="M946" s="463">
        <f t="shared" si="43"/>
        <v>1200</v>
      </c>
      <c r="N946" s="466">
        <v>9.06</v>
      </c>
      <c r="O946" s="465">
        <f t="shared" si="44"/>
        <v>10872</v>
      </c>
      <c r="P946" s="410"/>
      <c r="Q946" s="410"/>
    </row>
    <row r="947" spans="1:17" x14ac:dyDescent="0.25">
      <c r="A947" s="441" t="s">
        <v>1314</v>
      </c>
      <c r="B947" s="442" t="s">
        <v>1220</v>
      </c>
      <c r="C947" s="442" t="s">
        <v>1128</v>
      </c>
      <c r="D947" s="442" t="s">
        <v>1475</v>
      </c>
      <c r="E947" s="442" t="s">
        <v>1808</v>
      </c>
      <c r="F947" s="462" t="s">
        <v>1816</v>
      </c>
      <c r="G947" s="273" t="s">
        <v>1494</v>
      </c>
      <c r="H947" s="273" t="s">
        <v>1498</v>
      </c>
      <c r="I947" s="441" t="str">
        <f t="shared" si="42"/>
        <v>2.3</v>
      </c>
      <c r="J947" s="441">
        <v>2028</v>
      </c>
      <c r="K947" s="273">
        <v>150</v>
      </c>
      <c r="L947" s="273">
        <v>10</v>
      </c>
      <c r="M947" s="463">
        <f t="shared" si="43"/>
        <v>1500</v>
      </c>
      <c r="N947" s="466">
        <v>9.06</v>
      </c>
      <c r="O947" s="465">
        <f t="shared" si="44"/>
        <v>13590</v>
      </c>
      <c r="P947" s="410"/>
      <c r="Q947" s="410"/>
    </row>
    <row r="948" spans="1:17" x14ac:dyDescent="0.25">
      <c r="A948" s="441" t="s">
        <v>1314</v>
      </c>
      <c r="B948" s="442" t="s">
        <v>1220</v>
      </c>
      <c r="C948" s="442" t="s">
        <v>1128</v>
      </c>
      <c r="D948" s="442" t="s">
        <v>1475</v>
      </c>
      <c r="E948" s="442" t="s">
        <v>1808</v>
      </c>
      <c r="F948" s="462" t="s">
        <v>1817</v>
      </c>
      <c r="G948" s="273" t="s">
        <v>1494</v>
      </c>
      <c r="H948" s="273" t="s">
        <v>1498</v>
      </c>
      <c r="I948" s="441" t="str">
        <f t="shared" si="42"/>
        <v>2.3</v>
      </c>
      <c r="J948" s="441">
        <v>2028</v>
      </c>
      <c r="K948" s="273">
        <v>150</v>
      </c>
      <c r="L948" s="273">
        <v>10</v>
      </c>
      <c r="M948" s="463">
        <f t="shared" si="43"/>
        <v>1500</v>
      </c>
      <c r="N948" s="466">
        <v>10.19</v>
      </c>
      <c r="O948" s="465">
        <f t="shared" si="44"/>
        <v>15285</v>
      </c>
      <c r="P948" s="410"/>
      <c r="Q948" s="410"/>
    </row>
    <row r="949" spans="1:17" x14ac:dyDescent="0.25">
      <c r="A949" s="441" t="s">
        <v>1314</v>
      </c>
      <c r="B949" s="442" t="s">
        <v>1220</v>
      </c>
      <c r="C949" s="442" t="s">
        <v>1128</v>
      </c>
      <c r="D949" s="442" t="s">
        <v>1475</v>
      </c>
      <c r="E949" s="442" t="s">
        <v>1808</v>
      </c>
      <c r="F949" s="462" t="s">
        <v>1497</v>
      </c>
      <c r="G949" s="273" t="s">
        <v>1494</v>
      </c>
      <c r="H949" s="273" t="s">
        <v>1567</v>
      </c>
      <c r="I949" s="441" t="str">
        <f t="shared" si="42"/>
        <v>2.3</v>
      </c>
      <c r="J949" s="441">
        <v>2028</v>
      </c>
      <c r="K949" s="273">
        <v>9</v>
      </c>
      <c r="L949" s="273">
        <v>10</v>
      </c>
      <c r="M949" s="463">
        <f t="shared" si="43"/>
        <v>90</v>
      </c>
      <c r="N949" s="466">
        <v>397.44</v>
      </c>
      <c r="O949" s="465">
        <f t="shared" si="44"/>
        <v>35769.599999999999</v>
      </c>
      <c r="P949" s="410"/>
      <c r="Q949" s="410"/>
    </row>
    <row r="950" spans="1:17" x14ac:dyDescent="0.25">
      <c r="A950" s="441" t="s">
        <v>1314</v>
      </c>
      <c r="B950" s="442" t="s">
        <v>1220</v>
      </c>
      <c r="C950" s="442" t="s">
        <v>1128</v>
      </c>
      <c r="D950" s="442" t="s">
        <v>1475</v>
      </c>
      <c r="E950" s="442" t="s">
        <v>1808</v>
      </c>
      <c r="F950" s="462" t="s">
        <v>1818</v>
      </c>
      <c r="G950" s="273" t="s">
        <v>1494</v>
      </c>
      <c r="H950" s="273" t="s">
        <v>1498</v>
      </c>
      <c r="I950" s="441" t="str">
        <f t="shared" si="42"/>
        <v>2.3</v>
      </c>
      <c r="J950" s="441">
        <v>2028</v>
      </c>
      <c r="K950" s="273">
        <v>15</v>
      </c>
      <c r="L950" s="273">
        <v>10</v>
      </c>
      <c r="M950" s="463">
        <f t="shared" si="43"/>
        <v>150</v>
      </c>
      <c r="N950" s="466">
        <v>73.599999999999994</v>
      </c>
      <c r="O950" s="465">
        <f t="shared" si="44"/>
        <v>11040</v>
      </c>
      <c r="P950" s="410"/>
      <c r="Q950" s="410"/>
    </row>
    <row r="951" spans="1:17" ht="30" x14ac:dyDescent="0.25">
      <c r="A951" s="441" t="s">
        <v>1314</v>
      </c>
      <c r="B951" s="442" t="s">
        <v>1220</v>
      </c>
      <c r="C951" s="442" t="s">
        <v>1128</v>
      </c>
      <c r="D951" s="442" t="s">
        <v>1475</v>
      </c>
      <c r="E951" s="442" t="s">
        <v>1808</v>
      </c>
      <c r="F951" s="462" t="s">
        <v>1819</v>
      </c>
      <c r="G951" s="273" t="s">
        <v>1494</v>
      </c>
      <c r="H951" s="273" t="s">
        <v>1498</v>
      </c>
      <c r="I951" s="441" t="str">
        <f t="shared" si="42"/>
        <v>2.3</v>
      </c>
      <c r="J951" s="441">
        <v>2028</v>
      </c>
      <c r="K951" s="273">
        <v>90</v>
      </c>
      <c r="L951" s="273">
        <v>10</v>
      </c>
      <c r="M951" s="463">
        <f t="shared" si="43"/>
        <v>900</v>
      </c>
      <c r="N951" s="466">
        <v>79.260000000000005</v>
      </c>
      <c r="O951" s="465">
        <f t="shared" si="44"/>
        <v>71334</v>
      </c>
      <c r="P951" s="410"/>
      <c r="Q951" s="410"/>
    </row>
    <row r="952" spans="1:17" x14ac:dyDescent="0.25">
      <c r="A952" s="441" t="s">
        <v>1314</v>
      </c>
      <c r="B952" s="442" t="s">
        <v>1220</v>
      </c>
      <c r="C952" s="442" t="s">
        <v>1128</v>
      </c>
      <c r="D952" s="442" t="s">
        <v>1475</v>
      </c>
      <c r="E952" s="442" t="s">
        <v>1808</v>
      </c>
      <c r="F952" s="462" t="s">
        <v>1820</v>
      </c>
      <c r="G952" s="273" t="s">
        <v>1494</v>
      </c>
      <c r="H952" s="273" t="s">
        <v>1567</v>
      </c>
      <c r="I952" s="441" t="str">
        <f t="shared" si="42"/>
        <v>2.3</v>
      </c>
      <c r="J952" s="441">
        <v>2028</v>
      </c>
      <c r="K952" s="273">
        <v>6</v>
      </c>
      <c r="L952" s="273">
        <v>10</v>
      </c>
      <c r="M952" s="463">
        <f t="shared" si="43"/>
        <v>60</v>
      </c>
      <c r="N952" s="466">
        <v>96.25</v>
      </c>
      <c r="O952" s="465">
        <f t="shared" si="44"/>
        <v>5775</v>
      </c>
      <c r="P952" s="410"/>
      <c r="Q952" s="410"/>
    </row>
    <row r="953" spans="1:17" ht="30" x14ac:dyDescent="0.25">
      <c r="A953" s="441" t="s">
        <v>1314</v>
      </c>
      <c r="B953" s="442" t="s">
        <v>1220</v>
      </c>
      <c r="C953" s="442" t="s">
        <v>1128</v>
      </c>
      <c r="D953" s="442" t="s">
        <v>1475</v>
      </c>
      <c r="E953" s="442" t="s">
        <v>1808</v>
      </c>
      <c r="F953" s="462" t="s">
        <v>1821</v>
      </c>
      <c r="G953" s="273" t="s">
        <v>1494</v>
      </c>
      <c r="H953" s="273" t="s">
        <v>1567</v>
      </c>
      <c r="I953" s="441" t="str">
        <f t="shared" si="42"/>
        <v>2.3</v>
      </c>
      <c r="J953" s="441">
        <v>2028</v>
      </c>
      <c r="K953" s="273">
        <v>3</v>
      </c>
      <c r="L953" s="273">
        <v>10</v>
      </c>
      <c r="M953" s="463">
        <f t="shared" si="43"/>
        <v>30</v>
      </c>
      <c r="N953" s="466">
        <v>848.1</v>
      </c>
      <c r="O953" s="465">
        <f t="shared" si="44"/>
        <v>25443</v>
      </c>
      <c r="P953" s="410"/>
      <c r="Q953" s="410"/>
    </row>
    <row r="954" spans="1:17" x14ac:dyDescent="0.25">
      <c r="A954" s="441" t="s">
        <v>1314</v>
      </c>
      <c r="B954" s="442" t="s">
        <v>1220</v>
      </c>
      <c r="C954" s="442" t="s">
        <v>1128</v>
      </c>
      <c r="D954" s="442" t="s">
        <v>1475</v>
      </c>
      <c r="E954" s="442" t="s">
        <v>1808</v>
      </c>
      <c r="F954" s="462" t="s">
        <v>1822</v>
      </c>
      <c r="G954" s="273" t="s">
        <v>1494</v>
      </c>
      <c r="H954" s="273" t="s">
        <v>1498</v>
      </c>
      <c r="I954" s="441" t="str">
        <f t="shared" si="42"/>
        <v>2.3</v>
      </c>
      <c r="J954" s="441">
        <v>2028</v>
      </c>
      <c r="K954" s="273">
        <v>45</v>
      </c>
      <c r="L954" s="273">
        <v>10</v>
      </c>
      <c r="M954" s="463">
        <f t="shared" si="43"/>
        <v>450</v>
      </c>
      <c r="N954" s="466">
        <v>28.31</v>
      </c>
      <c r="O954" s="465">
        <f t="shared" si="44"/>
        <v>12739.5</v>
      </c>
      <c r="P954" s="410"/>
      <c r="Q954" s="410"/>
    </row>
    <row r="955" spans="1:17" x14ac:dyDescent="0.25">
      <c r="A955" s="441" t="s">
        <v>1314</v>
      </c>
      <c r="B955" s="442" t="s">
        <v>1220</v>
      </c>
      <c r="C955" s="442" t="s">
        <v>1128</v>
      </c>
      <c r="D955" s="442" t="s">
        <v>1475</v>
      </c>
      <c r="E955" s="442" t="s">
        <v>1808</v>
      </c>
      <c r="F955" s="462" t="s">
        <v>1823</v>
      </c>
      <c r="G955" s="273" t="s">
        <v>1494</v>
      </c>
      <c r="H955" s="273" t="s">
        <v>1498</v>
      </c>
      <c r="I955" s="441" t="str">
        <f t="shared" si="42"/>
        <v>2.3</v>
      </c>
      <c r="J955" s="441">
        <v>2028</v>
      </c>
      <c r="K955" s="273">
        <v>18</v>
      </c>
      <c r="L955" s="273">
        <v>10</v>
      </c>
      <c r="M955" s="463">
        <f t="shared" si="43"/>
        <v>180</v>
      </c>
      <c r="N955" s="466">
        <v>84.92</v>
      </c>
      <c r="O955" s="465">
        <f t="shared" si="44"/>
        <v>15285.6</v>
      </c>
      <c r="P955" s="410"/>
      <c r="Q955" s="410"/>
    </row>
    <row r="956" spans="1:17" x14ac:dyDescent="0.25">
      <c r="A956" s="441" t="s">
        <v>1314</v>
      </c>
      <c r="B956" s="442" t="s">
        <v>1220</v>
      </c>
      <c r="C956" s="442" t="s">
        <v>1128</v>
      </c>
      <c r="D956" s="442" t="s">
        <v>1475</v>
      </c>
      <c r="E956" s="442" t="s">
        <v>1808</v>
      </c>
      <c r="F956" s="462" t="s">
        <v>1824</v>
      </c>
      <c r="G956" s="273" t="s">
        <v>1494</v>
      </c>
      <c r="H956" s="273" t="s">
        <v>1498</v>
      </c>
      <c r="I956" s="441" t="str">
        <f t="shared" si="42"/>
        <v>2.3</v>
      </c>
      <c r="J956" s="441">
        <v>2028</v>
      </c>
      <c r="K956" s="273">
        <v>9</v>
      </c>
      <c r="L956" s="273">
        <v>10</v>
      </c>
      <c r="M956" s="463">
        <f t="shared" si="43"/>
        <v>90</v>
      </c>
      <c r="N956" s="466">
        <v>73.599999999999994</v>
      </c>
      <c r="O956" s="465">
        <f t="shared" si="44"/>
        <v>6623.9999999999991</v>
      </c>
      <c r="P956" s="410"/>
      <c r="Q956" s="410"/>
    </row>
    <row r="957" spans="1:17" ht="30" x14ac:dyDescent="0.25">
      <c r="A957" s="441" t="s">
        <v>1314</v>
      </c>
      <c r="B957" s="442" t="s">
        <v>1220</v>
      </c>
      <c r="C957" s="442" t="s">
        <v>1128</v>
      </c>
      <c r="D957" s="442" t="s">
        <v>1475</v>
      </c>
      <c r="E957" s="442" t="s">
        <v>1808</v>
      </c>
      <c r="F957" s="462" t="s">
        <v>1825</v>
      </c>
      <c r="G957" s="273" t="s">
        <v>1494</v>
      </c>
      <c r="H957" s="273" t="s">
        <v>1498</v>
      </c>
      <c r="I957" s="441" t="str">
        <f t="shared" si="42"/>
        <v>2.3</v>
      </c>
      <c r="J957" s="441">
        <v>2028</v>
      </c>
      <c r="K957" s="273">
        <v>9</v>
      </c>
      <c r="L957" s="273">
        <v>10</v>
      </c>
      <c r="M957" s="463">
        <f t="shared" si="43"/>
        <v>90</v>
      </c>
      <c r="N957" s="466">
        <v>287.61</v>
      </c>
      <c r="O957" s="465">
        <f t="shared" si="44"/>
        <v>25884.9</v>
      </c>
      <c r="P957" s="410"/>
      <c r="Q957" s="410"/>
    </row>
    <row r="958" spans="1:17" x14ac:dyDescent="0.25">
      <c r="A958" s="441" t="s">
        <v>1314</v>
      </c>
      <c r="B958" s="442" t="s">
        <v>1220</v>
      </c>
      <c r="C958" s="442" t="s">
        <v>1128</v>
      </c>
      <c r="D958" s="442" t="s">
        <v>1475</v>
      </c>
      <c r="E958" s="442" t="s">
        <v>1808</v>
      </c>
      <c r="F958" s="462" t="s">
        <v>1826</v>
      </c>
      <c r="G958" s="273" t="s">
        <v>1494</v>
      </c>
      <c r="H958" s="273" t="s">
        <v>1498</v>
      </c>
      <c r="I958" s="441" t="str">
        <f t="shared" si="42"/>
        <v>2.3</v>
      </c>
      <c r="J958" s="441">
        <v>2028</v>
      </c>
      <c r="K958" s="273">
        <v>9</v>
      </c>
      <c r="L958" s="273">
        <v>10</v>
      </c>
      <c r="M958" s="463">
        <f t="shared" si="43"/>
        <v>90</v>
      </c>
      <c r="N958" s="466">
        <v>81.56</v>
      </c>
      <c r="O958" s="465">
        <f t="shared" si="44"/>
        <v>7340.4000000000005</v>
      </c>
      <c r="P958" s="410"/>
      <c r="Q958" s="410"/>
    </row>
    <row r="959" spans="1:17" x14ac:dyDescent="0.25">
      <c r="A959" s="447" t="s">
        <v>1314</v>
      </c>
      <c r="B959" s="336" t="s">
        <v>1220</v>
      </c>
      <c r="C959" s="336" t="s">
        <v>1474</v>
      </c>
      <c r="D959" s="336" t="s">
        <v>1475</v>
      </c>
      <c r="E959" s="336" t="s">
        <v>1476</v>
      </c>
      <c r="F959" s="467" t="s">
        <v>1477</v>
      </c>
      <c r="G959" s="278" t="s">
        <v>1478</v>
      </c>
      <c r="H959" s="278" t="s">
        <v>1479</v>
      </c>
      <c r="I959" s="447" t="str">
        <f t="shared" si="42"/>
        <v>2.1</v>
      </c>
      <c r="J959" s="447">
        <v>2029</v>
      </c>
      <c r="K959" s="278">
        <v>2</v>
      </c>
      <c r="L959" s="278">
        <v>12</v>
      </c>
      <c r="M959" s="468">
        <f t="shared" si="43"/>
        <v>24</v>
      </c>
      <c r="N959" s="469">
        <v>42171.14</v>
      </c>
      <c r="O959" s="470">
        <f t="shared" si="44"/>
        <v>1012107.36</v>
      </c>
      <c r="P959" s="413"/>
      <c r="Q959" s="413"/>
    </row>
    <row r="960" spans="1:17" x14ac:dyDescent="0.25">
      <c r="A960" s="447" t="s">
        <v>1314</v>
      </c>
      <c r="B960" s="336" t="s">
        <v>1220</v>
      </c>
      <c r="C960" s="336" t="s">
        <v>1474</v>
      </c>
      <c r="D960" s="336" t="s">
        <v>1475</v>
      </c>
      <c r="E960" s="336" t="s">
        <v>1476</v>
      </c>
      <c r="F960" s="467" t="s">
        <v>1480</v>
      </c>
      <c r="G960" s="278" t="s">
        <v>1478</v>
      </c>
      <c r="H960" s="278" t="s">
        <v>1479</v>
      </c>
      <c r="I960" s="447" t="str">
        <f t="shared" si="42"/>
        <v>2.1</v>
      </c>
      <c r="J960" s="447">
        <v>2029</v>
      </c>
      <c r="K960" s="278">
        <v>1</v>
      </c>
      <c r="L960" s="278">
        <v>12</v>
      </c>
      <c r="M960" s="468">
        <f t="shared" si="43"/>
        <v>12</v>
      </c>
      <c r="N960" s="471">
        <v>174709.02</v>
      </c>
      <c r="O960" s="470">
        <f t="shared" si="44"/>
        <v>2096508.2399999998</v>
      </c>
      <c r="P960" s="413"/>
      <c r="Q960" s="413"/>
    </row>
    <row r="961" spans="1:17" x14ac:dyDescent="0.25">
      <c r="A961" s="447" t="s">
        <v>1314</v>
      </c>
      <c r="B961" s="336" t="s">
        <v>1220</v>
      </c>
      <c r="C961" s="336" t="s">
        <v>1474</v>
      </c>
      <c r="D961" s="336" t="s">
        <v>1475</v>
      </c>
      <c r="E961" s="336" t="s">
        <v>1476</v>
      </c>
      <c r="F961" s="467" t="s">
        <v>1481</v>
      </c>
      <c r="G961" s="278" t="s">
        <v>1478</v>
      </c>
      <c r="H961" s="278" t="s">
        <v>1479</v>
      </c>
      <c r="I961" s="447" t="str">
        <f t="shared" si="42"/>
        <v>2.1</v>
      </c>
      <c r="J961" s="447">
        <v>2029</v>
      </c>
      <c r="K961" s="278">
        <v>3</v>
      </c>
      <c r="L961" s="278">
        <v>12</v>
      </c>
      <c r="M961" s="468">
        <f t="shared" si="43"/>
        <v>36</v>
      </c>
      <c r="N961" s="471">
        <v>90366.74</v>
      </c>
      <c r="O961" s="470">
        <f t="shared" si="44"/>
        <v>3253202.64</v>
      </c>
      <c r="P961" s="413"/>
      <c r="Q961" s="413"/>
    </row>
    <row r="962" spans="1:17" x14ac:dyDescent="0.25">
      <c r="A962" s="447" t="s">
        <v>1314</v>
      </c>
      <c r="B962" s="336" t="s">
        <v>1220</v>
      </c>
      <c r="C962" s="336" t="s">
        <v>1474</v>
      </c>
      <c r="D962" s="336" t="s">
        <v>1475</v>
      </c>
      <c r="E962" s="336" t="s">
        <v>1476</v>
      </c>
      <c r="F962" s="467" t="s">
        <v>1481</v>
      </c>
      <c r="G962" s="278" t="s">
        <v>1478</v>
      </c>
      <c r="H962" s="278" t="s">
        <v>1479</v>
      </c>
      <c r="I962" s="447" t="str">
        <f t="shared" si="42"/>
        <v>2.1</v>
      </c>
      <c r="J962" s="447">
        <v>2029</v>
      </c>
      <c r="K962" s="278">
        <v>1</v>
      </c>
      <c r="L962" s="278">
        <v>12</v>
      </c>
      <c r="M962" s="468">
        <f t="shared" si="43"/>
        <v>12</v>
      </c>
      <c r="N962" s="471">
        <v>108440.08</v>
      </c>
      <c r="O962" s="470">
        <f t="shared" si="44"/>
        <v>1301280.96</v>
      </c>
      <c r="P962" s="413"/>
      <c r="Q962" s="413"/>
    </row>
    <row r="963" spans="1:17" x14ac:dyDescent="0.25">
      <c r="A963" s="447" t="s">
        <v>1314</v>
      </c>
      <c r="B963" s="336" t="s">
        <v>1220</v>
      </c>
      <c r="C963" s="336" t="s">
        <v>1474</v>
      </c>
      <c r="D963" s="336" t="s">
        <v>1475</v>
      </c>
      <c r="E963" s="336" t="s">
        <v>1476</v>
      </c>
      <c r="F963" s="467" t="s">
        <v>1482</v>
      </c>
      <c r="G963" s="278" t="s">
        <v>1478</v>
      </c>
      <c r="H963" s="278" t="s">
        <v>1479</v>
      </c>
      <c r="I963" s="447" t="str">
        <f t="shared" si="42"/>
        <v>2.1</v>
      </c>
      <c r="J963" s="447">
        <v>2029</v>
      </c>
      <c r="K963" s="278">
        <v>36</v>
      </c>
      <c r="L963" s="278">
        <v>12</v>
      </c>
      <c r="M963" s="468">
        <f t="shared" si="43"/>
        <v>432</v>
      </c>
      <c r="N963" s="471">
        <v>52412.71</v>
      </c>
      <c r="O963" s="470">
        <f t="shared" si="44"/>
        <v>22642290.719999999</v>
      </c>
      <c r="P963" s="413"/>
      <c r="Q963" s="413"/>
    </row>
    <row r="964" spans="1:17" x14ac:dyDescent="0.25">
      <c r="A964" s="447" t="s">
        <v>1314</v>
      </c>
      <c r="B964" s="336" t="s">
        <v>1220</v>
      </c>
      <c r="C964" s="336" t="s">
        <v>1474</v>
      </c>
      <c r="D964" s="336" t="s">
        <v>1475</v>
      </c>
      <c r="E964" s="336" t="s">
        <v>1476</v>
      </c>
      <c r="F964" s="467" t="s">
        <v>1483</v>
      </c>
      <c r="G964" s="278" t="s">
        <v>1478</v>
      </c>
      <c r="H964" s="278" t="s">
        <v>1479</v>
      </c>
      <c r="I964" s="447" t="str">
        <f t="shared" si="42"/>
        <v>2.1</v>
      </c>
      <c r="J964" s="447">
        <v>2029</v>
      </c>
      <c r="K964" s="278">
        <v>36</v>
      </c>
      <c r="L964" s="278">
        <v>12</v>
      </c>
      <c r="M964" s="468">
        <v>504</v>
      </c>
      <c r="N964" s="471">
        <v>52412.71</v>
      </c>
      <c r="O964" s="470">
        <v>26416005.84</v>
      </c>
      <c r="P964" s="455" t="s">
        <v>1484</v>
      </c>
      <c r="Q964" s="413"/>
    </row>
    <row r="965" spans="1:17" x14ac:dyDescent="0.25">
      <c r="A965" s="447" t="s">
        <v>1314</v>
      </c>
      <c r="B965" s="336" t="s">
        <v>1220</v>
      </c>
      <c r="C965" s="336" t="s">
        <v>1474</v>
      </c>
      <c r="D965" s="336" t="s">
        <v>1475</v>
      </c>
      <c r="E965" s="336" t="s">
        <v>1476</v>
      </c>
      <c r="F965" s="467" t="s">
        <v>1485</v>
      </c>
      <c r="G965" s="278" t="s">
        <v>1478</v>
      </c>
      <c r="H965" s="278" t="s">
        <v>1486</v>
      </c>
      <c r="I965" s="447" t="str">
        <f t="shared" si="42"/>
        <v>2.1</v>
      </c>
      <c r="J965" s="447">
        <v>2029</v>
      </c>
      <c r="K965" s="278">
        <v>1</v>
      </c>
      <c r="L965" s="278">
        <v>1</v>
      </c>
      <c r="M965" s="468">
        <f>K965*L965</f>
        <v>1</v>
      </c>
      <c r="N965" s="471">
        <f>+SUMPRODUCT(N959:N964,K959:K964)</f>
        <v>4412306.7200000007</v>
      </c>
      <c r="O965" s="470">
        <f>+M965*N965</f>
        <v>4412306.7200000007</v>
      </c>
      <c r="P965" s="455" t="e">
        <f>+VLOOKUP(F965,'Conf.'!$AE:$AM,9,0)</f>
        <v>#N/A</v>
      </c>
      <c r="Q965" s="413"/>
    </row>
    <row r="966" spans="1:17" x14ac:dyDescent="0.25">
      <c r="A966" s="447" t="s">
        <v>1314</v>
      </c>
      <c r="B966" s="336" t="s">
        <v>1220</v>
      </c>
      <c r="C966" s="336" t="s">
        <v>1474</v>
      </c>
      <c r="D966" s="336" t="s">
        <v>1475</v>
      </c>
      <c r="E966" s="336" t="s">
        <v>1476</v>
      </c>
      <c r="F966" s="467" t="s">
        <v>1487</v>
      </c>
      <c r="G966" s="278" t="s">
        <v>1478</v>
      </c>
      <c r="H966" s="278" t="s">
        <v>1488</v>
      </c>
      <c r="I966" s="447" t="str">
        <f t="shared" si="42"/>
        <v>2.1</v>
      </c>
      <c r="J966" s="447">
        <v>2029</v>
      </c>
      <c r="K966" s="278">
        <v>1</v>
      </c>
      <c r="L966" s="278">
        <v>12</v>
      </c>
      <c r="M966" s="468">
        <f>K966*L966</f>
        <v>12</v>
      </c>
      <c r="N966" s="471">
        <f>+SUMPRODUCT(N959:N964,K959:K964)*0.0709</f>
        <v>312832.54644800007</v>
      </c>
      <c r="O966" s="470">
        <f>+M966*N966</f>
        <v>3753990.557376001</v>
      </c>
      <c r="P966" s="455" t="e">
        <f>+VLOOKUP(F966,'Conf.'!$AE:$AM,9,0)</f>
        <v>#N/A</v>
      </c>
      <c r="Q966" s="413"/>
    </row>
    <row r="967" spans="1:17" x14ac:dyDescent="0.25">
      <c r="A967" s="447" t="s">
        <v>1314</v>
      </c>
      <c r="B967" s="336" t="s">
        <v>1220</v>
      </c>
      <c r="C967" s="336" t="s">
        <v>1474</v>
      </c>
      <c r="D967" s="336" t="s">
        <v>1475</v>
      </c>
      <c r="E967" s="336" t="s">
        <v>1476</v>
      </c>
      <c r="F967" s="467" t="s">
        <v>1489</v>
      </c>
      <c r="G967" s="278" t="s">
        <v>1478</v>
      </c>
      <c r="H967" s="278" t="s">
        <v>1490</v>
      </c>
      <c r="I967" s="447" t="str">
        <f t="shared" ref="I967:I968" si="45">IF($H967="","Sin CCP",LEFT($H967,3))</f>
        <v>2.1</v>
      </c>
      <c r="J967" s="447">
        <v>2029</v>
      </c>
      <c r="K967" s="278">
        <v>1</v>
      </c>
      <c r="L967" s="278">
        <v>12</v>
      </c>
      <c r="M967" s="468">
        <f>K967*L967</f>
        <v>12</v>
      </c>
      <c r="N967" s="471">
        <f>+SUMPRODUCT(N959:N964,K959:K964)*0.071</f>
        <v>313273.77712000004</v>
      </c>
      <c r="O967" s="470">
        <f>+M967*N967</f>
        <v>3759285.3254400007</v>
      </c>
      <c r="P967" s="455" t="e">
        <f>+VLOOKUP(F967,'Conf.'!$AE:$AM,9,0)</f>
        <v>#N/A</v>
      </c>
      <c r="Q967" s="413"/>
    </row>
    <row r="968" spans="1:17" x14ac:dyDescent="0.25">
      <c r="A968" s="447" t="s">
        <v>1314</v>
      </c>
      <c r="B968" s="336" t="s">
        <v>1220</v>
      </c>
      <c r="C968" s="336" t="s">
        <v>1474</v>
      </c>
      <c r="D968" s="336" t="s">
        <v>1475</v>
      </c>
      <c r="E968" s="336" t="s">
        <v>1476</v>
      </c>
      <c r="F968" s="467" t="s">
        <v>1491</v>
      </c>
      <c r="G968" s="278" t="s">
        <v>1478</v>
      </c>
      <c r="H968" s="278" t="s">
        <v>1492</v>
      </c>
      <c r="I968" s="447" t="str">
        <f t="shared" si="45"/>
        <v>2.1</v>
      </c>
      <c r="J968" s="447">
        <v>2029</v>
      </c>
      <c r="K968" s="278">
        <v>1</v>
      </c>
      <c r="L968" s="278">
        <v>12</v>
      </c>
      <c r="M968" s="468">
        <f>K968*L968</f>
        <v>12</v>
      </c>
      <c r="N968" s="471">
        <f>+SUMPRODUCT(N959:N964,K959:K964)*0.012</f>
        <v>52947.680640000006</v>
      </c>
      <c r="O968" s="470">
        <f>+M968*N968</f>
        <v>635372.16768000007</v>
      </c>
      <c r="P968" s="413" t="e">
        <f>+VLOOKUP(F968,'Conf.'!$AE:$AM,9,0)</f>
        <v>#N/A</v>
      </c>
      <c r="Q968" s="413"/>
    </row>
    <row r="969" spans="1:17" x14ac:dyDescent="0.25">
      <c r="A969" s="447" t="s">
        <v>1314</v>
      </c>
      <c r="B969" s="336" t="s">
        <v>1220</v>
      </c>
      <c r="C969" s="336" t="s">
        <v>1474</v>
      </c>
      <c r="D969" s="336" t="s">
        <v>1475</v>
      </c>
      <c r="E969" s="336" t="s">
        <v>1476</v>
      </c>
      <c r="F969" s="467" t="s">
        <v>1497</v>
      </c>
      <c r="G969" s="278" t="s">
        <v>1494</v>
      </c>
      <c r="H969" s="278" t="s">
        <v>1498</v>
      </c>
      <c r="I969" s="447" t="str">
        <f t="shared" ref="I969:I976" si="46">IF($H969="","Sin CCP",LEFT($H969,3))</f>
        <v>2.3</v>
      </c>
      <c r="J969" s="447">
        <v>2029</v>
      </c>
      <c r="K969" s="278">
        <v>5</v>
      </c>
      <c r="L969" s="278">
        <v>4</v>
      </c>
      <c r="M969" s="468">
        <f t="shared" si="43"/>
        <v>20</v>
      </c>
      <c r="N969" s="471">
        <v>422.92</v>
      </c>
      <c r="O969" s="470">
        <f t="shared" si="44"/>
        <v>8458.4</v>
      </c>
      <c r="P969" s="413"/>
      <c r="Q969" s="413"/>
    </row>
    <row r="970" spans="1:17" x14ac:dyDescent="0.25">
      <c r="A970" s="447" t="s">
        <v>1314</v>
      </c>
      <c r="B970" s="336" t="s">
        <v>1220</v>
      </c>
      <c r="C970" s="336" t="s">
        <v>1474</v>
      </c>
      <c r="D970" s="336" t="s">
        <v>1475</v>
      </c>
      <c r="E970" s="336" t="s">
        <v>1476</v>
      </c>
      <c r="F970" s="467" t="s">
        <v>1499</v>
      </c>
      <c r="G970" s="278" t="s">
        <v>1494</v>
      </c>
      <c r="H970" s="278" t="s">
        <v>1498</v>
      </c>
      <c r="I970" s="447" t="str">
        <f t="shared" si="46"/>
        <v>2.3</v>
      </c>
      <c r="J970" s="447">
        <v>2029</v>
      </c>
      <c r="K970" s="278">
        <v>3</v>
      </c>
      <c r="L970" s="278">
        <v>4</v>
      </c>
      <c r="M970" s="468">
        <f t="shared" si="43"/>
        <v>12</v>
      </c>
      <c r="N970" s="471">
        <v>181.7</v>
      </c>
      <c r="O970" s="470">
        <f t="shared" si="44"/>
        <v>2180.3999999999996</v>
      </c>
      <c r="P970" s="413"/>
      <c r="Q970" s="413"/>
    </row>
    <row r="971" spans="1:17" ht="45" x14ac:dyDescent="0.25">
      <c r="A971" s="447" t="s">
        <v>1314</v>
      </c>
      <c r="B971" s="336" t="s">
        <v>1220</v>
      </c>
      <c r="C971" s="336" t="s">
        <v>1474</v>
      </c>
      <c r="D971" s="336" t="s">
        <v>1475</v>
      </c>
      <c r="E971" s="336" t="s">
        <v>1476</v>
      </c>
      <c r="F971" s="467" t="s">
        <v>1500</v>
      </c>
      <c r="G971" s="278" t="s">
        <v>1494</v>
      </c>
      <c r="H971" s="278" t="s">
        <v>1498</v>
      </c>
      <c r="I971" s="447" t="str">
        <f t="shared" si="46"/>
        <v>2.3</v>
      </c>
      <c r="J971" s="447">
        <v>2029</v>
      </c>
      <c r="K971" s="280">
        <v>1000</v>
      </c>
      <c r="L971" s="278">
        <v>1</v>
      </c>
      <c r="M971" s="468">
        <f t="shared" si="43"/>
        <v>1000</v>
      </c>
      <c r="N971" s="471">
        <v>50.12</v>
      </c>
      <c r="O971" s="470">
        <f t="shared" si="44"/>
        <v>50120</v>
      </c>
      <c r="P971" s="413"/>
      <c r="Q971" s="413"/>
    </row>
    <row r="972" spans="1:17" x14ac:dyDescent="0.25">
      <c r="A972" s="447" t="s">
        <v>1314</v>
      </c>
      <c r="B972" s="336" t="s">
        <v>1220</v>
      </c>
      <c r="C972" s="336" t="s">
        <v>1474</v>
      </c>
      <c r="D972" s="336" t="s">
        <v>1475</v>
      </c>
      <c r="E972" s="336" t="s">
        <v>1476</v>
      </c>
      <c r="F972" s="467" t="s">
        <v>1501</v>
      </c>
      <c r="G972" s="278" t="s">
        <v>1494</v>
      </c>
      <c r="H972" s="278" t="s">
        <v>1498</v>
      </c>
      <c r="I972" s="447" t="str">
        <f t="shared" si="46"/>
        <v>2.3</v>
      </c>
      <c r="J972" s="447">
        <v>2029</v>
      </c>
      <c r="K972" s="278">
        <v>5</v>
      </c>
      <c r="L972" s="278">
        <v>4</v>
      </c>
      <c r="M972" s="468">
        <f t="shared" si="43"/>
        <v>20</v>
      </c>
      <c r="N972" s="471">
        <v>84.34</v>
      </c>
      <c r="O972" s="470">
        <f t="shared" si="44"/>
        <v>1686.8000000000002</v>
      </c>
      <c r="P972" s="413"/>
      <c r="Q972" s="413"/>
    </row>
    <row r="973" spans="1:17" x14ac:dyDescent="0.25">
      <c r="A973" s="447" t="s">
        <v>1314</v>
      </c>
      <c r="B973" s="336" t="s">
        <v>1220</v>
      </c>
      <c r="C973" s="336" t="s">
        <v>1474</v>
      </c>
      <c r="D973" s="336" t="s">
        <v>1475</v>
      </c>
      <c r="E973" s="336" t="s">
        <v>1476</v>
      </c>
      <c r="F973" s="467" t="s">
        <v>1502</v>
      </c>
      <c r="G973" s="278" t="s">
        <v>1494</v>
      </c>
      <c r="H973" s="278" t="s">
        <v>1498</v>
      </c>
      <c r="I973" s="447" t="str">
        <f t="shared" si="46"/>
        <v>2.3</v>
      </c>
      <c r="J973" s="447">
        <v>2029</v>
      </c>
      <c r="K973" s="278">
        <v>3</v>
      </c>
      <c r="L973" s="278">
        <v>4</v>
      </c>
      <c r="M973" s="468">
        <f t="shared" si="43"/>
        <v>12</v>
      </c>
      <c r="N973" s="471">
        <v>114.03</v>
      </c>
      <c r="O973" s="470">
        <f t="shared" si="44"/>
        <v>1368.3600000000001</v>
      </c>
      <c r="P973" s="413"/>
      <c r="Q973" s="413"/>
    </row>
    <row r="974" spans="1:17" x14ac:dyDescent="0.25">
      <c r="A974" s="447" t="s">
        <v>1314</v>
      </c>
      <c r="B974" s="336" t="s">
        <v>1220</v>
      </c>
      <c r="C974" s="336" t="s">
        <v>1474</v>
      </c>
      <c r="D974" s="336" t="s">
        <v>1475</v>
      </c>
      <c r="E974" s="336" t="s">
        <v>1476</v>
      </c>
      <c r="F974" s="467" t="s">
        <v>1503</v>
      </c>
      <c r="G974" s="278" t="s">
        <v>1494</v>
      </c>
      <c r="H974" s="278" t="s">
        <v>1498</v>
      </c>
      <c r="I974" s="447" t="str">
        <f t="shared" si="46"/>
        <v>2.3</v>
      </c>
      <c r="J974" s="447">
        <v>2029</v>
      </c>
      <c r="K974" s="278">
        <v>5</v>
      </c>
      <c r="L974" s="278">
        <v>2</v>
      </c>
      <c r="M974" s="468">
        <f t="shared" si="43"/>
        <v>10</v>
      </c>
      <c r="N974" s="471">
        <v>269.41000000000003</v>
      </c>
      <c r="O974" s="470">
        <f t="shared" si="44"/>
        <v>2694.1000000000004</v>
      </c>
      <c r="P974" s="413"/>
      <c r="Q974" s="413"/>
    </row>
    <row r="975" spans="1:17" ht="30" x14ac:dyDescent="0.25">
      <c r="A975" s="447" t="s">
        <v>1314</v>
      </c>
      <c r="B975" s="336" t="s">
        <v>1220</v>
      </c>
      <c r="C975" s="336" t="s">
        <v>1474</v>
      </c>
      <c r="D975" s="336" t="s">
        <v>1475</v>
      </c>
      <c r="E975" s="336" t="s">
        <v>1476</v>
      </c>
      <c r="F975" s="467" t="s">
        <v>1504</v>
      </c>
      <c r="G975" s="278" t="s">
        <v>1494</v>
      </c>
      <c r="H975" s="278" t="s">
        <v>1498</v>
      </c>
      <c r="I975" s="447" t="str">
        <f t="shared" si="46"/>
        <v>2.3</v>
      </c>
      <c r="J975" s="447">
        <v>2029</v>
      </c>
      <c r="K975" s="278">
        <v>10</v>
      </c>
      <c r="L975" s="278">
        <v>4</v>
      </c>
      <c r="M975" s="468">
        <f t="shared" ref="M975:M1038" si="47">K975*L975</f>
        <v>40</v>
      </c>
      <c r="N975" s="471">
        <v>66.41</v>
      </c>
      <c r="O975" s="470">
        <f t="shared" ref="O975:O1038" si="48">+M975*N975</f>
        <v>2656.3999999999996</v>
      </c>
      <c r="P975" s="413"/>
      <c r="Q975" s="413"/>
    </row>
    <row r="976" spans="1:17" x14ac:dyDescent="0.25">
      <c r="A976" s="447" t="s">
        <v>1314</v>
      </c>
      <c r="B976" s="336" t="s">
        <v>1220</v>
      </c>
      <c r="C976" s="336" t="s">
        <v>1474</v>
      </c>
      <c r="D976" s="336" t="s">
        <v>1475</v>
      </c>
      <c r="E976" s="336" t="s">
        <v>1476</v>
      </c>
      <c r="F976" s="467" t="s">
        <v>1505</v>
      </c>
      <c r="G976" s="278" t="s">
        <v>1494</v>
      </c>
      <c r="H976" s="278" t="s">
        <v>1498</v>
      </c>
      <c r="I976" s="447" t="str">
        <f t="shared" si="46"/>
        <v>2.3</v>
      </c>
      <c r="J976" s="447">
        <v>2029</v>
      </c>
      <c r="K976" s="278">
        <v>10</v>
      </c>
      <c r="L976" s="278">
        <v>2</v>
      </c>
      <c r="M976" s="468">
        <f t="shared" si="47"/>
        <v>20</v>
      </c>
      <c r="N976" s="471">
        <v>45.61</v>
      </c>
      <c r="O976" s="470">
        <f t="shared" si="48"/>
        <v>912.2</v>
      </c>
      <c r="P976" s="413"/>
      <c r="Q976" s="413"/>
    </row>
    <row r="977" spans="1:17" ht="45" x14ac:dyDescent="0.25">
      <c r="A977" s="447" t="s">
        <v>1314</v>
      </c>
      <c r="B977" s="336" t="s">
        <v>1220</v>
      </c>
      <c r="C977" s="336" t="s">
        <v>1474</v>
      </c>
      <c r="D977" s="336" t="s">
        <v>1475</v>
      </c>
      <c r="E977" s="336" t="s">
        <v>1476</v>
      </c>
      <c r="F977" s="467" t="s">
        <v>1506</v>
      </c>
      <c r="G977" s="278" t="s">
        <v>1494</v>
      </c>
      <c r="H977" s="278" t="s">
        <v>1507</v>
      </c>
      <c r="I977" s="447" t="str">
        <f t="shared" ref="I977:I1040" si="49">IF($H977="","Sin CCP",LEFT($H977,3))</f>
        <v>2.3</v>
      </c>
      <c r="J977" s="447">
        <v>2029</v>
      </c>
      <c r="K977" s="278">
        <v>30</v>
      </c>
      <c r="L977" s="278">
        <v>12</v>
      </c>
      <c r="M977" s="468">
        <f t="shared" si="47"/>
        <v>360</v>
      </c>
      <c r="N977" s="471">
        <v>421.71</v>
      </c>
      <c r="O977" s="470">
        <f t="shared" si="48"/>
        <v>151815.6</v>
      </c>
      <c r="P977" s="413"/>
      <c r="Q977" s="413"/>
    </row>
    <row r="978" spans="1:17" x14ac:dyDescent="0.25">
      <c r="A978" s="447" t="s">
        <v>1314</v>
      </c>
      <c r="B978" s="336" t="s">
        <v>1220</v>
      </c>
      <c r="C978" s="336" t="s">
        <v>1474</v>
      </c>
      <c r="D978" s="336" t="s">
        <v>1475</v>
      </c>
      <c r="E978" s="336" t="s">
        <v>1476</v>
      </c>
      <c r="F978" s="467" t="s">
        <v>1508</v>
      </c>
      <c r="G978" s="278" t="s">
        <v>1494</v>
      </c>
      <c r="H978" s="278" t="s">
        <v>1509</v>
      </c>
      <c r="I978" s="447" t="str">
        <f t="shared" si="49"/>
        <v>2.3</v>
      </c>
      <c r="J978" s="447">
        <v>2029</v>
      </c>
      <c r="K978" s="278">
        <v>100</v>
      </c>
      <c r="L978" s="278">
        <v>4</v>
      </c>
      <c r="M978" s="468">
        <f t="shared" si="47"/>
        <v>400</v>
      </c>
      <c r="N978" s="471">
        <v>331.34</v>
      </c>
      <c r="O978" s="470">
        <f t="shared" si="48"/>
        <v>132536</v>
      </c>
      <c r="P978" s="413"/>
      <c r="Q978" s="413"/>
    </row>
    <row r="979" spans="1:17" ht="45" x14ac:dyDescent="0.25">
      <c r="A979" s="447" t="s">
        <v>1314</v>
      </c>
      <c r="B979" s="336" t="s">
        <v>1220</v>
      </c>
      <c r="C979" s="336" t="s">
        <v>1474</v>
      </c>
      <c r="D979" s="336" t="s">
        <v>1475</v>
      </c>
      <c r="E979" s="336" t="s">
        <v>1476</v>
      </c>
      <c r="F979" s="467" t="s">
        <v>1510</v>
      </c>
      <c r="G979" s="278" t="s">
        <v>1494</v>
      </c>
      <c r="H979" s="278" t="s">
        <v>1511</v>
      </c>
      <c r="I979" s="447" t="str">
        <f t="shared" si="49"/>
        <v>2.2</v>
      </c>
      <c r="J979" s="447">
        <v>2029</v>
      </c>
      <c r="K979" s="278">
        <v>10</v>
      </c>
      <c r="L979" s="278">
        <v>4</v>
      </c>
      <c r="M979" s="468">
        <f t="shared" si="47"/>
        <v>40</v>
      </c>
      <c r="N979" s="471">
        <v>2771.25</v>
      </c>
      <c r="O979" s="470">
        <f t="shared" si="48"/>
        <v>110850</v>
      </c>
      <c r="P979" s="413"/>
      <c r="Q979" s="413"/>
    </row>
    <row r="980" spans="1:17" x14ac:dyDescent="0.25">
      <c r="A980" s="447" t="s">
        <v>1314</v>
      </c>
      <c r="B980" s="336" t="s">
        <v>1220</v>
      </c>
      <c r="C980" s="336" t="s">
        <v>1474</v>
      </c>
      <c r="D980" s="336" t="s">
        <v>1475</v>
      </c>
      <c r="E980" s="336" t="s">
        <v>1476</v>
      </c>
      <c r="F980" s="467" t="s">
        <v>1497</v>
      </c>
      <c r="G980" s="278" t="s">
        <v>1494</v>
      </c>
      <c r="H980" s="278" t="s">
        <v>1498</v>
      </c>
      <c r="I980" s="447" t="str">
        <f t="shared" si="49"/>
        <v>2.3</v>
      </c>
      <c r="J980" s="447">
        <v>2029</v>
      </c>
      <c r="K980" s="278">
        <v>5</v>
      </c>
      <c r="L980" s="278">
        <v>4</v>
      </c>
      <c r="M980" s="468">
        <f t="shared" si="47"/>
        <v>20</v>
      </c>
      <c r="N980" s="471">
        <v>422.92</v>
      </c>
      <c r="O980" s="470">
        <f t="shared" si="48"/>
        <v>8458.4</v>
      </c>
      <c r="P980" s="413"/>
      <c r="Q980" s="413"/>
    </row>
    <row r="981" spans="1:17" ht="30" x14ac:dyDescent="0.25">
      <c r="A981" s="447" t="s">
        <v>1314</v>
      </c>
      <c r="B981" s="336" t="s">
        <v>1220</v>
      </c>
      <c r="C981" s="336" t="s">
        <v>1474</v>
      </c>
      <c r="D981" s="336" t="s">
        <v>1475</v>
      </c>
      <c r="E981" s="336" t="s">
        <v>1476</v>
      </c>
      <c r="F981" s="467" t="s">
        <v>1513</v>
      </c>
      <c r="G981" s="278" t="s">
        <v>1494</v>
      </c>
      <c r="H981" s="278" t="s">
        <v>1509</v>
      </c>
      <c r="I981" s="447" t="str">
        <f t="shared" si="49"/>
        <v>2.3</v>
      </c>
      <c r="J981" s="447">
        <v>2029</v>
      </c>
      <c r="K981" s="278">
        <v>20</v>
      </c>
      <c r="L981" s="278">
        <v>20</v>
      </c>
      <c r="M981" s="468">
        <f t="shared" si="47"/>
        <v>400</v>
      </c>
      <c r="N981" s="471">
        <v>331.34</v>
      </c>
      <c r="O981" s="470">
        <f t="shared" si="48"/>
        <v>132536</v>
      </c>
      <c r="P981" s="413"/>
      <c r="Q981" s="413"/>
    </row>
    <row r="982" spans="1:17" ht="45" x14ac:dyDescent="0.25">
      <c r="A982" s="447" t="s">
        <v>1314</v>
      </c>
      <c r="B982" s="336" t="s">
        <v>1220</v>
      </c>
      <c r="C982" s="336" t="s">
        <v>1474</v>
      </c>
      <c r="D982" s="336" t="s">
        <v>1475</v>
      </c>
      <c r="E982" s="336" t="s">
        <v>1476</v>
      </c>
      <c r="F982" s="467" t="s">
        <v>1514</v>
      </c>
      <c r="G982" s="278" t="s">
        <v>1494</v>
      </c>
      <c r="H982" s="278" t="s">
        <v>1511</v>
      </c>
      <c r="I982" s="447" t="str">
        <f t="shared" si="49"/>
        <v>2.2</v>
      </c>
      <c r="J982" s="447">
        <v>2029</v>
      </c>
      <c r="K982" s="278">
        <v>5</v>
      </c>
      <c r="L982" s="278">
        <v>20</v>
      </c>
      <c r="M982" s="468">
        <f t="shared" si="47"/>
        <v>100</v>
      </c>
      <c r="N982" s="471">
        <v>2771.25</v>
      </c>
      <c r="O982" s="470">
        <f t="shared" si="48"/>
        <v>277125</v>
      </c>
      <c r="P982" s="413"/>
      <c r="Q982" s="413"/>
    </row>
    <row r="983" spans="1:17" ht="30" x14ac:dyDescent="0.25">
      <c r="A983" s="447" t="s">
        <v>1314</v>
      </c>
      <c r="B983" s="336" t="s">
        <v>1220</v>
      </c>
      <c r="C983" s="336" t="s">
        <v>1474</v>
      </c>
      <c r="D983" s="336" t="s">
        <v>1475</v>
      </c>
      <c r="E983" s="336" t="s">
        <v>1476</v>
      </c>
      <c r="F983" s="467" t="s">
        <v>1515</v>
      </c>
      <c r="G983" s="278" t="s">
        <v>1494</v>
      </c>
      <c r="H983" s="278" t="s">
        <v>1507</v>
      </c>
      <c r="I983" s="447" t="str">
        <f t="shared" si="49"/>
        <v>2.3</v>
      </c>
      <c r="J983" s="447">
        <v>2029</v>
      </c>
      <c r="K983" s="278">
        <v>60</v>
      </c>
      <c r="L983" s="278">
        <v>20</v>
      </c>
      <c r="M983" s="468">
        <f t="shared" si="47"/>
        <v>1200</v>
      </c>
      <c r="N983" s="471">
        <v>421.71</v>
      </c>
      <c r="O983" s="470">
        <f t="shared" si="48"/>
        <v>506052</v>
      </c>
      <c r="P983" s="413"/>
      <c r="Q983" s="413"/>
    </row>
    <row r="984" spans="1:17" ht="150" x14ac:dyDescent="0.25">
      <c r="A984" s="447" t="s">
        <v>1314</v>
      </c>
      <c r="B984" s="336" t="s">
        <v>1220</v>
      </c>
      <c r="C984" s="336" t="s">
        <v>1474</v>
      </c>
      <c r="D984" s="336" t="s">
        <v>1475</v>
      </c>
      <c r="E984" s="336" t="s">
        <v>1476</v>
      </c>
      <c r="F984" s="467" t="s">
        <v>1516</v>
      </c>
      <c r="G984" s="278" t="s">
        <v>1494</v>
      </c>
      <c r="H984" s="278" t="s">
        <v>1517</v>
      </c>
      <c r="I984" s="447" t="str">
        <f t="shared" si="49"/>
        <v>2.2</v>
      </c>
      <c r="J984" s="447">
        <v>2029</v>
      </c>
      <c r="K984" s="278">
        <v>1</v>
      </c>
      <c r="L984" s="278">
        <v>1</v>
      </c>
      <c r="M984" s="468">
        <f t="shared" si="47"/>
        <v>1</v>
      </c>
      <c r="N984" s="471">
        <v>84342286.329999998</v>
      </c>
      <c r="O984" s="470">
        <f t="shared" si="48"/>
        <v>84342286.329999998</v>
      </c>
      <c r="P984" s="413"/>
      <c r="Q984" s="413" t="s">
        <v>1518</v>
      </c>
    </row>
    <row r="985" spans="1:17" ht="45" x14ac:dyDescent="0.25">
      <c r="A985" s="447" t="s">
        <v>1314</v>
      </c>
      <c r="B985" s="336" t="s">
        <v>1220</v>
      </c>
      <c r="C985" s="336" t="s">
        <v>1474</v>
      </c>
      <c r="D985" s="336" t="s">
        <v>1475</v>
      </c>
      <c r="E985" s="205" t="s">
        <v>1519</v>
      </c>
      <c r="F985" s="337" t="s">
        <v>1839</v>
      </c>
      <c r="G985" s="278" t="s">
        <v>1494</v>
      </c>
      <c r="H985" s="278" t="s">
        <v>1517</v>
      </c>
      <c r="I985" s="447" t="str">
        <f t="shared" si="49"/>
        <v>2.2</v>
      </c>
      <c r="J985" s="447">
        <v>2029</v>
      </c>
      <c r="K985" s="278">
        <v>1</v>
      </c>
      <c r="L985" s="278">
        <v>1</v>
      </c>
      <c r="M985" s="468">
        <f t="shared" si="47"/>
        <v>1</v>
      </c>
      <c r="N985" s="471">
        <v>1445867.77</v>
      </c>
      <c r="O985" s="470">
        <f t="shared" si="48"/>
        <v>1445867.77</v>
      </c>
      <c r="P985" s="413"/>
      <c r="Q985" s="413"/>
    </row>
    <row r="986" spans="1:17" ht="30" x14ac:dyDescent="0.25">
      <c r="A986" s="447" t="s">
        <v>1314</v>
      </c>
      <c r="B986" s="336" t="s">
        <v>1220</v>
      </c>
      <c r="C986" s="336" t="s">
        <v>1474</v>
      </c>
      <c r="D986" s="336" t="s">
        <v>1475</v>
      </c>
      <c r="E986" s="205" t="s">
        <v>1519</v>
      </c>
      <c r="F986" s="337" t="s">
        <v>1521</v>
      </c>
      <c r="G986" s="278" t="s">
        <v>1494</v>
      </c>
      <c r="H986" s="278" t="s">
        <v>1507</v>
      </c>
      <c r="I986" s="447" t="str">
        <f t="shared" si="49"/>
        <v>2.3</v>
      </c>
      <c r="J986" s="447">
        <v>2029</v>
      </c>
      <c r="K986" s="278">
        <v>35</v>
      </c>
      <c r="L986" s="278">
        <v>5</v>
      </c>
      <c r="M986" s="468">
        <f t="shared" si="47"/>
        <v>175</v>
      </c>
      <c r="N986" s="471">
        <v>421.71</v>
      </c>
      <c r="O986" s="470">
        <f t="shared" si="48"/>
        <v>73799.25</v>
      </c>
      <c r="P986" s="413"/>
      <c r="Q986" s="413"/>
    </row>
    <row r="987" spans="1:17" ht="30" x14ac:dyDescent="0.25">
      <c r="A987" s="447" t="s">
        <v>1314</v>
      </c>
      <c r="B987" s="336" t="s">
        <v>1220</v>
      </c>
      <c r="C987" s="336" t="s">
        <v>1474</v>
      </c>
      <c r="D987" s="336" t="s">
        <v>1475</v>
      </c>
      <c r="E987" s="205" t="s">
        <v>1519</v>
      </c>
      <c r="F987" s="337" t="s">
        <v>1522</v>
      </c>
      <c r="G987" s="278" t="s">
        <v>1494</v>
      </c>
      <c r="H987" s="278" t="s">
        <v>1507</v>
      </c>
      <c r="I987" s="447" t="str">
        <f t="shared" si="49"/>
        <v>2.3</v>
      </c>
      <c r="J987" s="447">
        <v>2029</v>
      </c>
      <c r="K987" s="278">
        <v>50</v>
      </c>
      <c r="L987" s="278">
        <v>5</v>
      </c>
      <c r="M987" s="468">
        <f t="shared" si="47"/>
        <v>250</v>
      </c>
      <c r="N987" s="471">
        <v>421.71</v>
      </c>
      <c r="O987" s="470">
        <f t="shared" si="48"/>
        <v>105427.5</v>
      </c>
      <c r="P987" s="413"/>
      <c r="Q987" s="413"/>
    </row>
    <row r="988" spans="1:17" ht="45" x14ac:dyDescent="0.25">
      <c r="A988" s="447" t="s">
        <v>1314</v>
      </c>
      <c r="B988" s="336" t="s">
        <v>1220</v>
      </c>
      <c r="C988" s="336" t="s">
        <v>1474</v>
      </c>
      <c r="D988" s="336" t="s">
        <v>1475</v>
      </c>
      <c r="E988" s="205" t="s">
        <v>1523</v>
      </c>
      <c r="F988" s="337" t="s">
        <v>1524</v>
      </c>
      <c r="G988" s="278" t="s">
        <v>1494</v>
      </c>
      <c r="H988" s="278" t="s">
        <v>1517</v>
      </c>
      <c r="I988" s="447" t="str">
        <f t="shared" si="49"/>
        <v>2.2</v>
      </c>
      <c r="J988" s="447">
        <v>2029</v>
      </c>
      <c r="K988" s="278">
        <v>1</v>
      </c>
      <c r="L988" s="278">
        <v>1</v>
      </c>
      <c r="M988" s="468">
        <f t="shared" si="47"/>
        <v>1</v>
      </c>
      <c r="N988" s="471">
        <v>60244.49</v>
      </c>
      <c r="O988" s="470">
        <f t="shared" si="48"/>
        <v>60244.49</v>
      </c>
      <c r="P988" s="413"/>
      <c r="Q988" s="413"/>
    </row>
    <row r="989" spans="1:17" ht="30" x14ac:dyDescent="0.25">
      <c r="A989" s="447" t="s">
        <v>1314</v>
      </c>
      <c r="B989" s="336" t="s">
        <v>1220</v>
      </c>
      <c r="C989" s="336" t="s">
        <v>1474</v>
      </c>
      <c r="D989" s="336" t="s">
        <v>1475</v>
      </c>
      <c r="E989" s="205" t="s">
        <v>1523</v>
      </c>
      <c r="F989" s="337" t="s">
        <v>1525</v>
      </c>
      <c r="G989" s="278" t="s">
        <v>1494</v>
      </c>
      <c r="H989" s="278" t="s">
        <v>1517</v>
      </c>
      <c r="I989" s="447" t="str">
        <f t="shared" si="49"/>
        <v>2.2</v>
      </c>
      <c r="J989" s="447">
        <v>2029</v>
      </c>
      <c r="K989" s="278">
        <v>6</v>
      </c>
      <c r="L989" s="278">
        <v>1</v>
      </c>
      <c r="M989" s="468">
        <f t="shared" si="47"/>
        <v>6</v>
      </c>
      <c r="N989" s="471">
        <v>24097.8</v>
      </c>
      <c r="O989" s="470">
        <f t="shared" si="48"/>
        <v>144586.79999999999</v>
      </c>
      <c r="P989" s="413"/>
      <c r="Q989" s="413"/>
    </row>
    <row r="990" spans="1:17" ht="30" x14ac:dyDescent="0.25">
      <c r="A990" s="447" t="s">
        <v>1314</v>
      </c>
      <c r="B990" s="336" t="s">
        <v>1220</v>
      </c>
      <c r="C990" s="336" t="s">
        <v>1474</v>
      </c>
      <c r="D990" s="336" t="s">
        <v>1475</v>
      </c>
      <c r="E990" s="205" t="s">
        <v>1523</v>
      </c>
      <c r="F990" s="337" t="s">
        <v>1526</v>
      </c>
      <c r="G990" s="278" t="s">
        <v>1494</v>
      </c>
      <c r="H990" s="278" t="s">
        <v>1507</v>
      </c>
      <c r="I990" s="447" t="str">
        <f t="shared" si="49"/>
        <v>2.3</v>
      </c>
      <c r="J990" s="447">
        <v>2029</v>
      </c>
      <c r="K990" s="278">
        <v>200</v>
      </c>
      <c r="L990" s="278">
        <v>1</v>
      </c>
      <c r="M990" s="468">
        <f t="shared" si="47"/>
        <v>200</v>
      </c>
      <c r="N990" s="471">
        <v>722.93</v>
      </c>
      <c r="O990" s="470">
        <f t="shared" si="48"/>
        <v>144586</v>
      </c>
      <c r="P990" s="413"/>
      <c r="Q990" s="413"/>
    </row>
    <row r="991" spans="1:17" x14ac:dyDescent="0.25">
      <c r="A991" s="447" t="s">
        <v>1314</v>
      </c>
      <c r="B991" s="336" t="s">
        <v>1220</v>
      </c>
      <c r="C991" s="336" t="s">
        <v>1474</v>
      </c>
      <c r="D991" s="336" t="s">
        <v>1475</v>
      </c>
      <c r="E991" s="205" t="s">
        <v>1523</v>
      </c>
      <c r="F991" s="337" t="s">
        <v>1527</v>
      </c>
      <c r="G991" s="278" t="s">
        <v>1494</v>
      </c>
      <c r="H991" s="278" t="s">
        <v>1507</v>
      </c>
      <c r="I991" s="447" t="str">
        <f t="shared" si="49"/>
        <v>2.3</v>
      </c>
      <c r="J991" s="447">
        <v>2029</v>
      </c>
      <c r="K991" s="278">
        <v>100</v>
      </c>
      <c r="L991" s="278">
        <v>1</v>
      </c>
      <c r="M991" s="468">
        <f t="shared" si="47"/>
        <v>100</v>
      </c>
      <c r="N991" s="471">
        <v>977.41</v>
      </c>
      <c r="O991" s="470">
        <f t="shared" si="48"/>
        <v>97741</v>
      </c>
      <c r="P991" s="413"/>
      <c r="Q991" s="413"/>
    </row>
    <row r="992" spans="1:17" ht="45" x14ac:dyDescent="0.25">
      <c r="A992" s="447" t="s">
        <v>1314</v>
      </c>
      <c r="B992" s="336" t="s">
        <v>1220</v>
      </c>
      <c r="C992" s="336" t="s">
        <v>1474</v>
      </c>
      <c r="D992" s="336" t="s">
        <v>1475</v>
      </c>
      <c r="E992" s="205" t="s">
        <v>1523</v>
      </c>
      <c r="F992" s="337" t="s">
        <v>1528</v>
      </c>
      <c r="G992" s="278" t="s">
        <v>1494</v>
      </c>
      <c r="H992" s="278" t="s">
        <v>1529</v>
      </c>
      <c r="I992" s="447" t="str">
        <f t="shared" si="49"/>
        <v>2.2</v>
      </c>
      <c r="J992" s="447">
        <v>2029</v>
      </c>
      <c r="K992" s="278">
        <v>100</v>
      </c>
      <c r="L992" s="278">
        <v>1</v>
      </c>
      <c r="M992" s="468">
        <f t="shared" si="47"/>
        <v>100</v>
      </c>
      <c r="N992" s="471">
        <v>602.44000000000005</v>
      </c>
      <c r="O992" s="470">
        <f t="shared" si="48"/>
        <v>60244.000000000007</v>
      </c>
      <c r="P992" s="413"/>
      <c r="Q992" s="413"/>
    </row>
    <row r="993" spans="1:17" ht="45" x14ac:dyDescent="0.25">
      <c r="A993" s="447" t="s">
        <v>1314</v>
      </c>
      <c r="B993" s="336" t="s">
        <v>1220</v>
      </c>
      <c r="C993" s="336" t="s">
        <v>1474</v>
      </c>
      <c r="D993" s="336" t="s">
        <v>1475</v>
      </c>
      <c r="E993" s="205" t="s">
        <v>1523</v>
      </c>
      <c r="F993" s="337" t="s">
        <v>1530</v>
      </c>
      <c r="G993" s="278" t="s">
        <v>1494</v>
      </c>
      <c r="H993" s="278" t="s">
        <v>1531</v>
      </c>
      <c r="I993" s="447" t="str">
        <f t="shared" si="49"/>
        <v>2.2</v>
      </c>
      <c r="J993" s="447">
        <v>2029</v>
      </c>
      <c r="K993" s="278">
        <v>40</v>
      </c>
      <c r="L993" s="278">
        <v>12</v>
      </c>
      <c r="M993" s="468">
        <f t="shared" si="47"/>
        <v>480</v>
      </c>
      <c r="N993" s="471">
        <v>421.71</v>
      </c>
      <c r="O993" s="470">
        <f t="shared" si="48"/>
        <v>202420.8</v>
      </c>
      <c r="P993" s="413"/>
      <c r="Q993" s="413"/>
    </row>
    <row r="994" spans="1:17" ht="30" x14ac:dyDescent="0.25">
      <c r="A994" s="447" t="s">
        <v>1314</v>
      </c>
      <c r="B994" s="336" t="s">
        <v>1220</v>
      </c>
      <c r="C994" s="336" t="s">
        <v>1474</v>
      </c>
      <c r="D994" s="336" t="s">
        <v>1475</v>
      </c>
      <c r="E994" s="205" t="s">
        <v>1523</v>
      </c>
      <c r="F994" s="337" t="s">
        <v>1532</v>
      </c>
      <c r="G994" s="278" t="s">
        <v>1494</v>
      </c>
      <c r="H994" s="278" t="s">
        <v>1498</v>
      </c>
      <c r="I994" s="447" t="str">
        <f t="shared" si="49"/>
        <v>2.3</v>
      </c>
      <c r="J994" s="447">
        <v>2029</v>
      </c>
      <c r="K994" s="278">
        <v>30</v>
      </c>
      <c r="L994" s="278">
        <v>12</v>
      </c>
      <c r="M994" s="468">
        <f t="shared" si="47"/>
        <v>360</v>
      </c>
      <c r="N994" s="471">
        <v>45.61</v>
      </c>
      <c r="O994" s="470">
        <f t="shared" si="48"/>
        <v>16419.599999999999</v>
      </c>
      <c r="P994" s="413"/>
      <c r="Q994" s="413"/>
    </row>
    <row r="995" spans="1:17" ht="45" x14ac:dyDescent="0.25">
      <c r="A995" s="447" t="s">
        <v>1314</v>
      </c>
      <c r="B995" s="336" t="s">
        <v>1220</v>
      </c>
      <c r="C995" s="336" t="s">
        <v>1474</v>
      </c>
      <c r="D995" s="336" t="s">
        <v>1475</v>
      </c>
      <c r="E995" s="205" t="s">
        <v>1523</v>
      </c>
      <c r="F995" s="337" t="s">
        <v>1533</v>
      </c>
      <c r="G995" s="278" t="s">
        <v>1494</v>
      </c>
      <c r="H995" s="278" t="s">
        <v>1534</v>
      </c>
      <c r="I995" s="447" t="str">
        <f t="shared" si="49"/>
        <v>2.3</v>
      </c>
      <c r="J995" s="447">
        <v>2029</v>
      </c>
      <c r="K995" s="278">
        <v>3</v>
      </c>
      <c r="L995" s="278">
        <v>12</v>
      </c>
      <c r="M995" s="468">
        <f t="shared" si="47"/>
        <v>36</v>
      </c>
      <c r="N995" s="471">
        <v>181.7</v>
      </c>
      <c r="O995" s="470">
        <f t="shared" si="48"/>
        <v>6541.2</v>
      </c>
      <c r="P995" s="413"/>
      <c r="Q995" s="413"/>
    </row>
    <row r="996" spans="1:17" ht="45" x14ac:dyDescent="0.25">
      <c r="A996" s="447" t="s">
        <v>1314</v>
      </c>
      <c r="B996" s="336" t="s">
        <v>1220</v>
      </c>
      <c r="C996" s="336" t="s">
        <v>1474</v>
      </c>
      <c r="D996" s="336" t="s">
        <v>1475</v>
      </c>
      <c r="E996" s="205" t="s">
        <v>1523</v>
      </c>
      <c r="F996" s="337" t="s">
        <v>1535</v>
      </c>
      <c r="G996" s="278" t="s">
        <v>1494</v>
      </c>
      <c r="H996" s="278" t="s">
        <v>1498</v>
      </c>
      <c r="I996" s="447" t="str">
        <f t="shared" si="49"/>
        <v>2.3</v>
      </c>
      <c r="J996" s="447">
        <v>2029</v>
      </c>
      <c r="K996" s="278">
        <v>2</v>
      </c>
      <c r="L996" s="278">
        <v>12</v>
      </c>
      <c r="M996" s="468">
        <f t="shared" si="47"/>
        <v>24</v>
      </c>
      <c r="N996" s="471">
        <v>422.92</v>
      </c>
      <c r="O996" s="470">
        <f t="shared" si="48"/>
        <v>10150.08</v>
      </c>
      <c r="P996" s="413"/>
      <c r="Q996" s="413"/>
    </row>
    <row r="997" spans="1:17" ht="30" x14ac:dyDescent="0.25">
      <c r="A997" s="447" t="s">
        <v>1314</v>
      </c>
      <c r="B997" s="336" t="s">
        <v>1220</v>
      </c>
      <c r="C997" s="336" t="s">
        <v>1474</v>
      </c>
      <c r="D997" s="336" t="s">
        <v>1475</v>
      </c>
      <c r="E997" s="205" t="s">
        <v>1523</v>
      </c>
      <c r="F997" s="337" t="s">
        <v>1536</v>
      </c>
      <c r="G997" s="278" t="s">
        <v>1494</v>
      </c>
      <c r="H997" s="278" t="s">
        <v>1534</v>
      </c>
      <c r="I997" s="447" t="str">
        <f t="shared" si="49"/>
        <v>2.3</v>
      </c>
      <c r="J997" s="447">
        <v>2029</v>
      </c>
      <c r="K997" s="278">
        <v>5</v>
      </c>
      <c r="L997" s="278">
        <v>12</v>
      </c>
      <c r="M997" s="468">
        <f t="shared" si="47"/>
        <v>60</v>
      </c>
      <c r="N997" s="471">
        <v>84.34</v>
      </c>
      <c r="O997" s="470">
        <f t="shared" si="48"/>
        <v>5060.4000000000005</v>
      </c>
      <c r="P997" s="413"/>
      <c r="Q997" s="413"/>
    </row>
    <row r="998" spans="1:17" ht="30" x14ac:dyDescent="0.25">
      <c r="A998" s="447" t="s">
        <v>1314</v>
      </c>
      <c r="B998" s="336" t="s">
        <v>1220</v>
      </c>
      <c r="C998" s="336" t="s">
        <v>1474</v>
      </c>
      <c r="D998" s="336" t="s">
        <v>1475</v>
      </c>
      <c r="E998" s="205" t="s">
        <v>1523</v>
      </c>
      <c r="F998" s="337" t="s">
        <v>1537</v>
      </c>
      <c r="G998" s="278" t="s">
        <v>1494</v>
      </c>
      <c r="H998" s="278" t="s">
        <v>1534</v>
      </c>
      <c r="I998" s="447" t="str">
        <f t="shared" si="49"/>
        <v>2.3</v>
      </c>
      <c r="J998" s="447">
        <v>2029</v>
      </c>
      <c r="K998" s="278">
        <v>1</v>
      </c>
      <c r="L998" s="278">
        <v>12</v>
      </c>
      <c r="M998" s="468">
        <f t="shared" si="47"/>
        <v>12</v>
      </c>
      <c r="N998" s="471">
        <v>114.03</v>
      </c>
      <c r="O998" s="470">
        <f t="shared" si="48"/>
        <v>1368.3600000000001</v>
      </c>
      <c r="P998" s="413"/>
      <c r="Q998" s="413"/>
    </row>
    <row r="999" spans="1:17" ht="60" x14ac:dyDescent="0.25">
      <c r="A999" s="447" t="s">
        <v>1314</v>
      </c>
      <c r="B999" s="336" t="s">
        <v>1220</v>
      </c>
      <c r="C999" s="336" t="s">
        <v>1474</v>
      </c>
      <c r="D999" s="336" t="s">
        <v>1475</v>
      </c>
      <c r="E999" s="205" t="s">
        <v>1523</v>
      </c>
      <c r="F999" s="337" t="s">
        <v>1538</v>
      </c>
      <c r="G999" s="303" t="s">
        <v>1494</v>
      </c>
      <c r="H999" s="278" t="s">
        <v>1498</v>
      </c>
      <c r="I999" s="447" t="str">
        <f t="shared" si="49"/>
        <v>2.3</v>
      </c>
      <c r="J999" s="447">
        <v>2029</v>
      </c>
      <c r="K999" s="278">
        <v>1</v>
      </c>
      <c r="L999" s="278">
        <v>12</v>
      </c>
      <c r="M999" s="468">
        <f t="shared" si="47"/>
        <v>12</v>
      </c>
      <c r="N999" s="471">
        <v>692.81</v>
      </c>
      <c r="O999" s="470">
        <f t="shared" si="48"/>
        <v>8313.7199999999993</v>
      </c>
      <c r="P999" s="413"/>
      <c r="Q999" s="413"/>
    </row>
    <row r="1000" spans="1:17" ht="30" x14ac:dyDescent="0.25">
      <c r="A1000" s="447" t="s">
        <v>1314</v>
      </c>
      <c r="B1000" s="336" t="s">
        <v>1220</v>
      </c>
      <c r="C1000" s="336" t="s">
        <v>1474</v>
      </c>
      <c r="D1000" s="336" t="s">
        <v>1475</v>
      </c>
      <c r="E1000" s="205" t="s">
        <v>1523</v>
      </c>
      <c r="F1000" s="337" t="s">
        <v>1539</v>
      </c>
      <c r="G1000" s="278" t="s">
        <v>1494</v>
      </c>
      <c r="H1000" s="278" t="s">
        <v>1509</v>
      </c>
      <c r="I1000" s="447" t="str">
        <f t="shared" si="49"/>
        <v>2.3</v>
      </c>
      <c r="J1000" s="447">
        <v>2029</v>
      </c>
      <c r="K1000" s="278">
        <v>30</v>
      </c>
      <c r="L1000" s="278">
        <v>12</v>
      </c>
      <c r="M1000" s="468">
        <f t="shared" si="47"/>
        <v>360</v>
      </c>
      <c r="N1000" s="471">
        <v>349.42</v>
      </c>
      <c r="O1000" s="470">
        <f t="shared" si="48"/>
        <v>125791.20000000001</v>
      </c>
      <c r="P1000" s="413"/>
      <c r="Q1000" s="413"/>
    </row>
    <row r="1001" spans="1:17" ht="45" x14ac:dyDescent="0.25">
      <c r="A1001" s="447" t="s">
        <v>1314</v>
      </c>
      <c r="B1001" s="336" t="s">
        <v>1220</v>
      </c>
      <c r="C1001" s="336" t="s">
        <v>1474</v>
      </c>
      <c r="D1001" s="336" t="s">
        <v>1475</v>
      </c>
      <c r="E1001" s="205" t="s">
        <v>1523</v>
      </c>
      <c r="F1001" s="337" t="s">
        <v>1540</v>
      </c>
      <c r="G1001" s="278" t="s">
        <v>1494</v>
      </c>
      <c r="H1001" s="278" t="s">
        <v>1509</v>
      </c>
      <c r="I1001" s="447" t="str">
        <f t="shared" si="49"/>
        <v>2.3</v>
      </c>
      <c r="J1001" s="447">
        <v>2029</v>
      </c>
      <c r="K1001" s="278">
        <v>20</v>
      </c>
      <c r="L1001" s="278">
        <v>20</v>
      </c>
      <c r="M1001" s="468">
        <f t="shared" si="47"/>
        <v>400</v>
      </c>
      <c r="N1001" s="471">
        <v>349.42</v>
      </c>
      <c r="O1001" s="470">
        <f t="shared" si="48"/>
        <v>139768</v>
      </c>
      <c r="P1001" s="413"/>
      <c r="Q1001" s="413"/>
    </row>
    <row r="1002" spans="1:17" ht="30" x14ac:dyDescent="0.25">
      <c r="A1002" s="447" t="s">
        <v>1314</v>
      </c>
      <c r="B1002" s="336" t="s">
        <v>1220</v>
      </c>
      <c r="C1002" s="336" t="s">
        <v>1474</v>
      </c>
      <c r="D1002" s="336" t="s">
        <v>1475</v>
      </c>
      <c r="E1002" s="205" t="s">
        <v>1523</v>
      </c>
      <c r="F1002" s="337" t="s">
        <v>1541</v>
      </c>
      <c r="G1002" s="278" t="s">
        <v>1494</v>
      </c>
      <c r="H1002" s="278" t="s">
        <v>1498</v>
      </c>
      <c r="I1002" s="447" t="str">
        <f t="shared" si="49"/>
        <v>2.3</v>
      </c>
      <c r="J1002" s="447">
        <v>2029</v>
      </c>
      <c r="K1002" s="278">
        <v>1</v>
      </c>
      <c r="L1002" s="278">
        <v>4</v>
      </c>
      <c r="M1002" s="468">
        <f t="shared" si="47"/>
        <v>4</v>
      </c>
      <c r="N1002" s="471">
        <v>422.92</v>
      </c>
      <c r="O1002" s="470">
        <f t="shared" si="48"/>
        <v>1691.68</v>
      </c>
      <c r="P1002" s="413"/>
      <c r="Q1002" s="413"/>
    </row>
    <row r="1003" spans="1:17" ht="30" x14ac:dyDescent="0.25">
      <c r="A1003" s="447" t="s">
        <v>1314</v>
      </c>
      <c r="B1003" s="336" t="s">
        <v>1220</v>
      </c>
      <c r="C1003" s="336" t="s">
        <v>1474</v>
      </c>
      <c r="D1003" s="336" t="s">
        <v>1475</v>
      </c>
      <c r="E1003" s="205" t="s">
        <v>1523</v>
      </c>
      <c r="F1003" s="337" t="s">
        <v>1542</v>
      </c>
      <c r="G1003" s="278" t="s">
        <v>1494</v>
      </c>
      <c r="H1003" s="278" t="s">
        <v>1531</v>
      </c>
      <c r="I1003" s="447" t="str">
        <f t="shared" si="49"/>
        <v>2.2</v>
      </c>
      <c r="J1003" s="447">
        <v>2029</v>
      </c>
      <c r="K1003" s="278">
        <v>80</v>
      </c>
      <c r="L1003" s="278">
        <v>20</v>
      </c>
      <c r="M1003" s="468">
        <f t="shared" si="47"/>
        <v>1600</v>
      </c>
      <c r="N1003" s="471">
        <v>421.71</v>
      </c>
      <c r="O1003" s="470">
        <f t="shared" si="48"/>
        <v>674736</v>
      </c>
      <c r="P1003" s="413"/>
      <c r="Q1003" s="413"/>
    </row>
    <row r="1004" spans="1:17" ht="90" x14ac:dyDescent="0.25">
      <c r="A1004" s="447" t="s">
        <v>1314</v>
      </c>
      <c r="B1004" s="336" t="s">
        <v>1220</v>
      </c>
      <c r="C1004" s="336" t="s">
        <v>1474</v>
      </c>
      <c r="D1004" s="336" t="s">
        <v>1475</v>
      </c>
      <c r="E1004" s="205" t="s">
        <v>1523</v>
      </c>
      <c r="F1004" s="337" t="s">
        <v>1543</v>
      </c>
      <c r="G1004" s="278" t="s">
        <v>1494</v>
      </c>
      <c r="H1004" s="278" t="s">
        <v>1529</v>
      </c>
      <c r="I1004" s="447" t="str">
        <f t="shared" si="49"/>
        <v>2.2</v>
      </c>
      <c r="J1004" s="447">
        <v>2029</v>
      </c>
      <c r="K1004" s="278">
        <v>100</v>
      </c>
      <c r="L1004" s="278">
        <v>3</v>
      </c>
      <c r="M1004" s="468">
        <f t="shared" si="47"/>
        <v>300</v>
      </c>
      <c r="N1004" s="471">
        <v>722.93</v>
      </c>
      <c r="O1004" s="470">
        <f t="shared" si="48"/>
        <v>216878.99999999997</v>
      </c>
      <c r="P1004" s="413"/>
      <c r="Q1004" s="413" t="s">
        <v>1544</v>
      </c>
    </row>
    <row r="1005" spans="1:17" ht="45" x14ac:dyDescent="0.25">
      <c r="A1005" s="447" t="s">
        <v>1314</v>
      </c>
      <c r="B1005" s="336" t="s">
        <v>1220</v>
      </c>
      <c r="C1005" s="336" t="s">
        <v>1474</v>
      </c>
      <c r="D1005" s="336" t="s">
        <v>1475</v>
      </c>
      <c r="E1005" s="205" t="s">
        <v>1523</v>
      </c>
      <c r="F1005" s="337" t="s">
        <v>1545</v>
      </c>
      <c r="G1005" s="278" t="s">
        <v>1494</v>
      </c>
      <c r="H1005" s="278" t="s">
        <v>1531</v>
      </c>
      <c r="I1005" s="447" t="str">
        <f t="shared" si="49"/>
        <v>2.2</v>
      </c>
      <c r="J1005" s="447">
        <v>2029</v>
      </c>
      <c r="K1005" s="278">
        <v>40</v>
      </c>
      <c r="L1005" s="278">
        <v>20</v>
      </c>
      <c r="M1005" s="468">
        <f t="shared" si="47"/>
        <v>800</v>
      </c>
      <c r="N1005" s="471">
        <v>421.71</v>
      </c>
      <c r="O1005" s="470">
        <f t="shared" si="48"/>
        <v>337368</v>
      </c>
      <c r="P1005" s="413"/>
      <c r="Q1005" s="413"/>
    </row>
    <row r="1006" spans="1:17" ht="30" x14ac:dyDescent="0.25">
      <c r="A1006" s="447" t="s">
        <v>1314</v>
      </c>
      <c r="B1006" s="336" t="s">
        <v>1220</v>
      </c>
      <c r="C1006" s="336" t="s">
        <v>1474</v>
      </c>
      <c r="D1006" s="336" t="s">
        <v>1475</v>
      </c>
      <c r="E1006" s="205" t="s">
        <v>1523</v>
      </c>
      <c r="F1006" s="337" t="s">
        <v>1546</v>
      </c>
      <c r="G1006" s="278" t="s">
        <v>1494</v>
      </c>
      <c r="H1006" s="278" t="s">
        <v>1498</v>
      </c>
      <c r="I1006" s="447" t="str">
        <f t="shared" si="49"/>
        <v>2.3</v>
      </c>
      <c r="J1006" s="447">
        <v>2029</v>
      </c>
      <c r="K1006" s="278">
        <v>40</v>
      </c>
      <c r="L1006" s="278">
        <v>20</v>
      </c>
      <c r="M1006" s="468">
        <f t="shared" si="47"/>
        <v>800</v>
      </c>
      <c r="N1006" s="471">
        <v>45.61</v>
      </c>
      <c r="O1006" s="470">
        <f t="shared" si="48"/>
        <v>36488</v>
      </c>
      <c r="P1006" s="413"/>
      <c r="Q1006" s="413"/>
    </row>
    <row r="1007" spans="1:17" ht="45" x14ac:dyDescent="0.25">
      <c r="A1007" s="447" t="s">
        <v>1314</v>
      </c>
      <c r="B1007" s="336" t="s">
        <v>1220</v>
      </c>
      <c r="C1007" s="336" t="s">
        <v>1474</v>
      </c>
      <c r="D1007" s="336" t="s">
        <v>1475</v>
      </c>
      <c r="E1007" s="205" t="s">
        <v>1523</v>
      </c>
      <c r="F1007" s="337" t="s">
        <v>1547</v>
      </c>
      <c r="G1007" s="278" t="s">
        <v>1494</v>
      </c>
      <c r="H1007" s="278" t="s">
        <v>1534</v>
      </c>
      <c r="I1007" s="447" t="str">
        <f t="shared" si="49"/>
        <v>2.3</v>
      </c>
      <c r="J1007" s="447">
        <v>2029</v>
      </c>
      <c r="K1007" s="278">
        <v>4</v>
      </c>
      <c r="L1007" s="278">
        <v>20</v>
      </c>
      <c r="M1007" s="468">
        <f t="shared" si="47"/>
        <v>80</v>
      </c>
      <c r="N1007" s="471">
        <v>181.7</v>
      </c>
      <c r="O1007" s="470">
        <f t="shared" si="48"/>
        <v>14536</v>
      </c>
      <c r="P1007" s="413"/>
      <c r="Q1007" s="413"/>
    </row>
    <row r="1008" spans="1:17" ht="45" x14ac:dyDescent="0.25">
      <c r="A1008" s="447" t="s">
        <v>1314</v>
      </c>
      <c r="B1008" s="336" t="s">
        <v>1220</v>
      </c>
      <c r="C1008" s="336" t="s">
        <v>1474</v>
      </c>
      <c r="D1008" s="336" t="s">
        <v>1475</v>
      </c>
      <c r="E1008" s="205" t="s">
        <v>1523</v>
      </c>
      <c r="F1008" s="337" t="s">
        <v>1548</v>
      </c>
      <c r="G1008" s="278" t="s">
        <v>1494</v>
      </c>
      <c r="H1008" s="278" t="s">
        <v>1498</v>
      </c>
      <c r="I1008" s="447" t="str">
        <f t="shared" si="49"/>
        <v>2.3</v>
      </c>
      <c r="J1008" s="447">
        <v>2029</v>
      </c>
      <c r="K1008" s="278">
        <v>2</v>
      </c>
      <c r="L1008" s="278">
        <v>20</v>
      </c>
      <c r="M1008" s="468">
        <f t="shared" si="47"/>
        <v>40</v>
      </c>
      <c r="N1008" s="471">
        <v>422.92</v>
      </c>
      <c r="O1008" s="470">
        <f t="shared" si="48"/>
        <v>16916.8</v>
      </c>
      <c r="P1008" s="413"/>
      <c r="Q1008" s="413"/>
    </row>
    <row r="1009" spans="1:17" ht="30" x14ac:dyDescent="0.25">
      <c r="A1009" s="447" t="s">
        <v>1314</v>
      </c>
      <c r="B1009" s="336" t="s">
        <v>1220</v>
      </c>
      <c r="C1009" s="336" t="s">
        <v>1474</v>
      </c>
      <c r="D1009" s="336" t="s">
        <v>1475</v>
      </c>
      <c r="E1009" s="205" t="s">
        <v>1523</v>
      </c>
      <c r="F1009" s="337" t="s">
        <v>1549</v>
      </c>
      <c r="G1009" s="278" t="s">
        <v>1494</v>
      </c>
      <c r="H1009" s="278" t="s">
        <v>1534</v>
      </c>
      <c r="I1009" s="447" t="str">
        <f t="shared" si="49"/>
        <v>2.3</v>
      </c>
      <c r="J1009" s="447">
        <v>2029</v>
      </c>
      <c r="K1009" s="278">
        <v>5</v>
      </c>
      <c r="L1009" s="278">
        <v>20</v>
      </c>
      <c r="M1009" s="468">
        <f t="shared" si="47"/>
        <v>100</v>
      </c>
      <c r="N1009" s="471">
        <v>84.34</v>
      </c>
      <c r="O1009" s="470">
        <f t="shared" si="48"/>
        <v>8434</v>
      </c>
      <c r="P1009" s="413"/>
      <c r="Q1009" s="413"/>
    </row>
    <row r="1010" spans="1:17" ht="30" x14ac:dyDescent="0.25">
      <c r="A1010" s="447" t="s">
        <v>1314</v>
      </c>
      <c r="B1010" s="336" t="s">
        <v>1220</v>
      </c>
      <c r="C1010" s="336" t="s">
        <v>1474</v>
      </c>
      <c r="D1010" s="336" t="s">
        <v>1475</v>
      </c>
      <c r="E1010" s="205" t="s">
        <v>1523</v>
      </c>
      <c r="F1010" s="337" t="s">
        <v>1550</v>
      </c>
      <c r="G1010" s="278" t="s">
        <v>1494</v>
      </c>
      <c r="H1010" s="278" t="s">
        <v>1534</v>
      </c>
      <c r="I1010" s="447" t="str">
        <f t="shared" si="49"/>
        <v>2.3</v>
      </c>
      <c r="J1010" s="447">
        <v>2029</v>
      </c>
      <c r="K1010" s="278">
        <v>1</v>
      </c>
      <c r="L1010" s="278">
        <v>20</v>
      </c>
      <c r="M1010" s="468">
        <f t="shared" si="47"/>
        <v>20</v>
      </c>
      <c r="N1010" s="471">
        <v>114.03</v>
      </c>
      <c r="O1010" s="470">
        <f t="shared" si="48"/>
        <v>2280.6</v>
      </c>
      <c r="P1010" s="413"/>
      <c r="Q1010" s="413"/>
    </row>
    <row r="1011" spans="1:17" ht="60" x14ac:dyDescent="0.25">
      <c r="A1011" s="447" t="s">
        <v>1314</v>
      </c>
      <c r="B1011" s="336" t="s">
        <v>1220</v>
      </c>
      <c r="C1011" s="336" t="s">
        <v>1474</v>
      </c>
      <c r="D1011" s="336" t="s">
        <v>1475</v>
      </c>
      <c r="E1011" s="205" t="s">
        <v>1523</v>
      </c>
      <c r="F1011" s="337" t="s">
        <v>1551</v>
      </c>
      <c r="G1011" s="303" t="s">
        <v>1494</v>
      </c>
      <c r="H1011" s="278" t="s">
        <v>1498</v>
      </c>
      <c r="I1011" s="447" t="str">
        <f t="shared" si="49"/>
        <v>2.3</v>
      </c>
      <c r="J1011" s="447">
        <v>2029</v>
      </c>
      <c r="K1011" s="278">
        <v>1</v>
      </c>
      <c r="L1011" s="278">
        <v>20</v>
      </c>
      <c r="M1011" s="468">
        <f t="shared" si="47"/>
        <v>20</v>
      </c>
      <c r="N1011" s="471">
        <v>692.81</v>
      </c>
      <c r="O1011" s="470">
        <f t="shared" si="48"/>
        <v>13856.199999999999</v>
      </c>
      <c r="P1011" s="413"/>
      <c r="Q1011" s="413"/>
    </row>
    <row r="1012" spans="1:17" ht="30" x14ac:dyDescent="0.25">
      <c r="A1012" s="447" t="s">
        <v>1314</v>
      </c>
      <c r="B1012" s="336" t="s">
        <v>1220</v>
      </c>
      <c r="C1012" s="336" t="s">
        <v>1474</v>
      </c>
      <c r="D1012" s="336" t="s">
        <v>1475</v>
      </c>
      <c r="E1012" s="205" t="s">
        <v>1523</v>
      </c>
      <c r="F1012" s="337" t="s">
        <v>1552</v>
      </c>
      <c r="G1012" s="278" t="s">
        <v>1494</v>
      </c>
      <c r="H1012" s="278" t="s">
        <v>1509</v>
      </c>
      <c r="I1012" s="447" t="str">
        <f t="shared" si="49"/>
        <v>2.3</v>
      </c>
      <c r="J1012" s="447">
        <v>2029</v>
      </c>
      <c r="K1012" s="278">
        <v>30</v>
      </c>
      <c r="L1012" s="278">
        <v>20</v>
      </c>
      <c r="M1012" s="468">
        <f t="shared" si="47"/>
        <v>600</v>
      </c>
      <c r="N1012" s="471">
        <v>349.42</v>
      </c>
      <c r="O1012" s="470">
        <f t="shared" si="48"/>
        <v>209652</v>
      </c>
      <c r="P1012" s="413"/>
      <c r="Q1012" s="413"/>
    </row>
    <row r="1013" spans="1:17" ht="45" x14ac:dyDescent="0.25">
      <c r="A1013" s="447" t="s">
        <v>1314</v>
      </c>
      <c r="B1013" s="336" t="s">
        <v>1220</v>
      </c>
      <c r="C1013" s="336" t="s">
        <v>1474</v>
      </c>
      <c r="D1013" s="336" t="s">
        <v>1475</v>
      </c>
      <c r="E1013" s="205" t="s">
        <v>1523</v>
      </c>
      <c r="F1013" s="337" t="s">
        <v>1553</v>
      </c>
      <c r="G1013" s="278" t="s">
        <v>1494</v>
      </c>
      <c r="H1013" s="278" t="s">
        <v>1511</v>
      </c>
      <c r="I1013" s="447" t="str">
        <f t="shared" si="49"/>
        <v>2.2</v>
      </c>
      <c r="J1013" s="447">
        <v>2029</v>
      </c>
      <c r="K1013" s="278">
        <v>9</v>
      </c>
      <c r="L1013" s="278">
        <v>20</v>
      </c>
      <c r="M1013" s="468">
        <f t="shared" si="47"/>
        <v>180</v>
      </c>
      <c r="N1013" s="471">
        <v>2771.25</v>
      </c>
      <c r="O1013" s="470">
        <f t="shared" si="48"/>
        <v>498825</v>
      </c>
      <c r="P1013" s="413"/>
      <c r="Q1013" s="413"/>
    </row>
    <row r="1014" spans="1:17" ht="60" x14ac:dyDescent="0.25">
      <c r="A1014" s="447" t="s">
        <v>1314</v>
      </c>
      <c r="B1014" s="336" t="s">
        <v>1220</v>
      </c>
      <c r="C1014" s="336" t="s">
        <v>1474</v>
      </c>
      <c r="D1014" s="336" t="s">
        <v>1475</v>
      </c>
      <c r="E1014" s="205" t="s">
        <v>1523</v>
      </c>
      <c r="F1014" s="337" t="s">
        <v>1555</v>
      </c>
      <c r="G1014" s="278" t="s">
        <v>1494</v>
      </c>
      <c r="H1014" s="278" t="s">
        <v>1509</v>
      </c>
      <c r="I1014" s="447" t="str">
        <f t="shared" si="49"/>
        <v>2.3</v>
      </c>
      <c r="J1014" s="447">
        <v>2029</v>
      </c>
      <c r="K1014" s="278">
        <v>20</v>
      </c>
      <c r="L1014" s="278">
        <v>20</v>
      </c>
      <c r="M1014" s="468">
        <f t="shared" si="47"/>
        <v>400</v>
      </c>
      <c r="N1014" s="471">
        <v>349.42</v>
      </c>
      <c r="O1014" s="470">
        <f t="shared" si="48"/>
        <v>139768</v>
      </c>
      <c r="P1014" s="413"/>
      <c r="Q1014" s="413"/>
    </row>
    <row r="1015" spans="1:17" ht="45" x14ac:dyDescent="0.25">
      <c r="A1015" s="447" t="s">
        <v>1314</v>
      </c>
      <c r="B1015" s="336" t="s">
        <v>1220</v>
      </c>
      <c r="C1015" s="336" t="s">
        <v>1474</v>
      </c>
      <c r="D1015" s="336" t="s">
        <v>1475</v>
      </c>
      <c r="E1015" s="205" t="s">
        <v>1523</v>
      </c>
      <c r="F1015" s="337" t="s">
        <v>1556</v>
      </c>
      <c r="G1015" s="278" t="s">
        <v>1494</v>
      </c>
      <c r="H1015" s="278" t="s">
        <v>1511</v>
      </c>
      <c r="I1015" s="447" t="str">
        <f t="shared" si="49"/>
        <v>2.2</v>
      </c>
      <c r="J1015" s="447">
        <v>2029</v>
      </c>
      <c r="K1015" s="278">
        <v>9</v>
      </c>
      <c r="L1015" s="278">
        <v>20</v>
      </c>
      <c r="M1015" s="468">
        <f t="shared" si="47"/>
        <v>180</v>
      </c>
      <c r="N1015" s="471">
        <v>2771.25</v>
      </c>
      <c r="O1015" s="470">
        <f t="shared" si="48"/>
        <v>498825</v>
      </c>
      <c r="P1015" s="413"/>
      <c r="Q1015" s="413"/>
    </row>
    <row r="1016" spans="1:17" ht="30" x14ac:dyDescent="0.25">
      <c r="A1016" s="447" t="s">
        <v>1314</v>
      </c>
      <c r="B1016" s="336" t="s">
        <v>1220</v>
      </c>
      <c r="C1016" s="336" t="s">
        <v>1474</v>
      </c>
      <c r="D1016" s="336" t="s">
        <v>1475</v>
      </c>
      <c r="E1016" s="205" t="s">
        <v>1523</v>
      </c>
      <c r="F1016" s="337" t="s">
        <v>1557</v>
      </c>
      <c r="G1016" s="278" t="s">
        <v>1494</v>
      </c>
      <c r="H1016" s="278" t="s">
        <v>1498</v>
      </c>
      <c r="I1016" s="447" t="str">
        <f t="shared" si="49"/>
        <v>2.3</v>
      </c>
      <c r="J1016" s="447">
        <v>2029</v>
      </c>
      <c r="K1016" s="278">
        <v>2</v>
      </c>
      <c r="L1016" s="278">
        <v>4</v>
      </c>
      <c r="M1016" s="468">
        <f t="shared" si="47"/>
        <v>8</v>
      </c>
      <c r="N1016" s="471">
        <v>422.92</v>
      </c>
      <c r="O1016" s="470">
        <f t="shared" si="48"/>
        <v>3383.36</v>
      </c>
      <c r="P1016" s="413"/>
      <c r="Q1016" s="413"/>
    </row>
    <row r="1017" spans="1:17" ht="30" x14ac:dyDescent="0.25">
      <c r="A1017" s="447" t="s">
        <v>1314</v>
      </c>
      <c r="B1017" s="336" t="s">
        <v>1220</v>
      </c>
      <c r="C1017" s="336" t="s">
        <v>1474</v>
      </c>
      <c r="D1017" s="336" t="s">
        <v>1475</v>
      </c>
      <c r="E1017" s="205" t="s">
        <v>1523</v>
      </c>
      <c r="F1017" s="337" t="s">
        <v>1558</v>
      </c>
      <c r="G1017" s="278" t="s">
        <v>1494</v>
      </c>
      <c r="H1017" s="278" t="s">
        <v>1531</v>
      </c>
      <c r="I1017" s="447" t="str">
        <f t="shared" si="49"/>
        <v>2.2</v>
      </c>
      <c r="J1017" s="447">
        <v>2029</v>
      </c>
      <c r="K1017" s="278">
        <v>80</v>
      </c>
      <c r="L1017" s="278">
        <v>20</v>
      </c>
      <c r="M1017" s="468">
        <f t="shared" si="47"/>
        <v>1600</v>
      </c>
      <c r="N1017" s="471">
        <v>421.71</v>
      </c>
      <c r="O1017" s="470">
        <f t="shared" si="48"/>
        <v>674736</v>
      </c>
      <c r="P1017" s="413"/>
      <c r="Q1017" s="413"/>
    </row>
    <row r="1018" spans="1:17" ht="45" x14ac:dyDescent="0.25">
      <c r="A1018" s="447" t="s">
        <v>1314</v>
      </c>
      <c r="B1018" s="336" t="s">
        <v>1220</v>
      </c>
      <c r="C1018" s="336" t="s">
        <v>1474</v>
      </c>
      <c r="D1018" s="336" t="s">
        <v>1475</v>
      </c>
      <c r="E1018" s="205" t="s">
        <v>1559</v>
      </c>
      <c r="F1018" s="337" t="s">
        <v>1560</v>
      </c>
      <c r="G1018" s="278" t="s">
        <v>1494</v>
      </c>
      <c r="H1018" s="278" t="s">
        <v>1517</v>
      </c>
      <c r="I1018" s="447" t="str">
        <f t="shared" si="49"/>
        <v>2.2</v>
      </c>
      <c r="J1018" s="447">
        <v>2029</v>
      </c>
      <c r="K1018" s="278">
        <v>1</v>
      </c>
      <c r="L1018" s="278">
        <v>1</v>
      </c>
      <c r="M1018" s="468">
        <f t="shared" si="47"/>
        <v>1</v>
      </c>
      <c r="N1018" s="471">
        <v>3614669.41</v>
      </c>
      <c r="O1018" s="470">
        <f t="shared" si="48"/>
        <v>3614669.41</v>
      </c>
      <c r="P1018" s="413"/>
      <c r="Q1018" s="413" t="s">
        <v>1561</v>
      </c>
    </row>
    <row r="1019" spans="1:17" ht="30" x14ac:dyDescent="0.25">
      <c r="A1019" s="447" t="s">
        <v>1314</v>
      </c>
      <c r="B1019" s="336" t="s">
        <v>1220</v>
      </c>
      <c r="C1019" s="336" t="s">
        <v>1474</v>
      </c>
      <c r="D1019" s="336" t="s">
        <v>1475</v>
      </c>
      <c r="E1019" s="205" t="s">
        <v>1559</v>
      </c>
      <c r="F1019" s="337" t="s">
        <v>1828</v>
      </c>
      <c r="G1019" s="278" t="s">
        <v>1494</v>
      </c>
      <c r="H1019" s="278" t="s">
        <v>1517</v>
      </c>
      <c r="I1019" s="447" t="str">
        <f t="shared" si="49"/>
        <v>2.2</v>
      </c>
      <c r="J1019" s="447">
        <v>2029</v>
      </c>
      <c r="K1019" s="278">
        <v>1</v>
      </c>
      <c r="L1019" s="278">
        <v>1</v>
      </c>
      <c r="M1019" s="468">
        <f t="shared" si="47"/>
        <v>1</v>
      </c>
      <c r="N1019" s="471">
        <v>24097796.09</v>
      </c>
      <c r="O1019" s="470">
        <f t="shared" si="48"/>
        <v>24097796.09</v>
      </c>
      <c r="P1019" s="413"/>
      <c r="Q1019" s="413"/>
    </row>
    <row r="1020" spans="1:17" ht="30" x14ac:dyDescent="0.25">
      <c r="A1020" s="447" t="s">
        <v>1314</v>
      </c>
      <c r="B1020" s="336" t="s">
        <v>1220</v>
      </c>
      <c r="C1020" s="336" t="s">
        <v>1074</v>
      </c>
      <c r="D1020" s="336" t="s">
        <v>1475</v>
      </c>
      <c r="E1020" s="336" t="s">
        <v>1563</v>
      </c>
      <c r="F1020" s="467" t="s">
        <v>1564</v>
      </c>
      <c r="G1020" s="278" t="s">
        <v>1494</v>
      </c>
      <c r="H1020" s="278" t="s">
        <v>1531</v>
      </c>
      <c r="I1020" s="447" t="str">
        <f t="shared" si="49"/>
        <v>2.2</v>
      </c>
      <c r="J1020" s="447">
        <v>2029</v>
      </c>
      <c r="K1020" s="278">
        <v>40</v>
      </c>
      <c r="L1020" s="278">
        <v>9</v>
      </c>
      <c r="M1020" s="468">
        <f t="shared" si="47"/>
        <v>360</v>
      </c>
      <c r="N1020" s="472">
        <v>421.71</v>
      </c>
      <c r="O1020" s="470">
        <f t="shared" si="48"/>
        <v>151815.6</v>
      </c>
      <c r="P1020" s="413"/>
      <c r="Q1020" s="413"/>
    </row>
    <row r="1021" spans="1:17" ht="45" x14ac:dyDescent="0.25">
      <c r="A1021" s="447" t="s">
        <v>1314</v>
      </c>
      <c r="B1021" s="336" t="s">
        <v>1220</v>
      </c>
      <c r="C1021" s="336" t="s">
        <v>1074</v>
      </c>
      <c r="D1021" s="336" t="s">
        <v>1475</v>
      </c>
      <c r="E1021" s="336" t="s">
        <v>1563</v>
      </c>
      <c r="F1021" s="467" t="s">
        <v>1565</v>
      </c>
      <c r="G1021" s="278" t="s">
        <v>1494</v>
      </c>
      <c r="H1021" s="278" t="s">
        <v>1534</v>
      </c>
      <c r="I1021" s="447" t="str">
        <f t="shared" si="49"/>
        <v>2.3</v>
      </c>
      <c r="J1021" s="447">
        <v>2029</v>
      </c>
      <c r="K1021" s="278">
        <v>3</v>
      </c>
      <c r="L1021" s="278">
        <v>3</v>
      </c>
      <c r="M1021" s="468">
        <f t="shared" si="47"/>
        <v>9</v>
      </c>
      <c r="N1021" s="472">
        <v>181.7</v>
      </c>
      <c r="O1021" s="470">
        <f t="shared" si="48"/>
        <v>1635.3</v>
      </c>
      <c r="P1021" s="413"/>
      <c r="Q1021" s="413"/>
    </row>
    <row r="1022" spans="1:17" ht="45" x14ac:dyDescent="0.25">
      <c r="A1022" s="447" t="s">
        <v>1314</v>
      </c>
      <c r="B1022" s="336" t="s">
        <v>1220</v>
      </c>
      <c r="C1022" s="336" t="s">
        <v>1074</v>
      </c>
      <c r="D1022" s="336" t="s">
        <v>1475</v>
      </c>
      <c r="E1022" s="336" t="s">
        <v>1563</v>
      </c>
      <c r="F1022" s="467" t="s">
        <v>1566</v>
      </c>
      <c r="G1022" s="278" t="s">
        <v>1494</v>
      </c>
      <c r="H1022" s="278" t="s">
        <v>1567</v>
      </c>
      <c r="I1022" s="447" t="str">
        <f t="shared" si="49"/>
        <v>2.3</v>
      </c>
      <c r="J1022" s="447">
        <v>2029</v>
      </c>
      <c r="K1022" s="278">
        <v>5</v>
      </c>
      <c r="L1022" s="278">
        <v>3</v>
      </c>
      <c r="M1022" s="468">
        <f t="shared" si="47"/>
        <v>15</v>
      </c>
      <c r="N1022" s="472">
        <v>422.92</v>
      </c>
      <c r="O1022" s="470">
        <f t="shared" si="48"/>
        <v>6343.8</v>
      </c>
      <c r="P1022" s="413"/>
      <c r="Q1022" s="413"/>
    </row>
    <row r="1023" spans="1:17" ht="45" x14ac:dyDescent="0.25">
      <c r="A1023" s="447" t="s">
        <v>1314</v>
      </c>
      <c r="B1023" s="336" t="s">
        <v>1220</v>
      </c>
      <c r="C1023" s="336" t="s">
        <v>1074</v>
      </c>
      <c r="D1023" s="336" t="s">
        <v>1475</v>
      </c>
      <c r="E1023" s="336" t="s">
        <v>1563</v>
      </c>
      <c r="F1023" s="467" t="s">
        <v>1568</v>
      </c>
      <c r="G1023" s="278" t="s">
        <v>1494</v>
      </c>
      <c r="H1023" s="278" t="s">
        <v>1534</v>
      </c>
      <c r="I1023" s="447" t="str">
        <f t="shared" si="49"/>
        <v>2.3</v>
      </c>
      <c r="J1023" s="447">
        <v>2029</v>
      </c>
      <c r="K1023" s="278">
        <v>30</v>
      </c>
      <c r="L1023" s="278">
        <v>3</v>
      </c>
      <c r="M1023" s="468">
        <f t="shared" si="47"/>
        <v>90</v>
      </c>
      <c r="N1023" s="472">
        <v>45.61</v>
      </c>
      <c r="O1023" s="470">
        <f t="shared" si="48"/>
        <v>4104.8999999999996</v>
      </c>
      <c r="P1023" s="413"/>
      <c r="Q1023" s="413"/>
    </row>
    <row r="1024" spans="1:17" ht="45" x14ac:dyDescent="0.25">
      <c r="A1024" s="447" t="s">
        <v>1314</v>
      </c>
      <c r="B1024" s="336" t="s">
        <v>1220</v>
      </c>
      <c r="C1024" s="336" t="s">
        <v>1074</v>
      </c>
      <c r="D1024" s="336" t="s">
        <v>1475</v>
      </c>
      <c r="E1024" s="336" t="s">
        <v>1563</v>
      </c>
      <c r="F1024" s="467" t="s">
        <v>1569</v>
      </c>
      <c r="G1024" s="278" t="s">
        <v>1494</v>
      </c>
      <c r="H1024" s="278" t="s">
        <v>1534</v>
      </c>
      <c r="I1024" s="447" t="str">
        <f t="shared" si="49"/>
        <v>2.3</v>
      </c>
      <c r="J1024" s="447">
        <v>2029</v>
      </c>
      <c r="K1024" s="278">
        <v>10</v>
      </c>
      <c r="L1024" s="278">
        <v>3</v>
      </c>
      <c r="M1024" s="468">
        <f t="shared" si="47"/>
        <v>30</v>
      </c>
      <c r="N1024" s="472">
        <v>84.34</v>
      </c>
      <c r="O1024" s="470">
        <f t="shared" si="48"/>
        <v>2530.2000000000003</v>
      </c>
      <c r="P1024" s="413"/>
      <c r="Q1024" s="413"/>
    </row>
    <row r="1025" spans="1:17" ht="45" x14ac:dyDescent="0.25">
      <c r="A1025" s="447" t="s">
        <v>1314</v>
      </c>
      <c r="B1025" s="336" t="s">
        <v>1220</v>
      </c>
      <c r="C1025" s="336" t="s">
        <v>1074</v>
      </c>
      <c r="D1025" s="336" t="s">
        <v>1475</v>
      </c>
      <c r="E1025" s="336" t="s">
        <v>1563</v>
      </c>
      <c r="F1025" s="467" t="s">
        <v>1570</v>
      </c>
      <c r="G1025" s="278" t="s">
        <v>1494</v>
      </c>
      <c r="H1025" s="278" t="s">
        <v>1534</v>
      </c>
      <c r="I1025" s="447" t="str">
        <f t="shared" si="49"/>
        <v>2.3</v>
      </c>
      <c r="J1025" s="447">
        <v>2029</v>
      </c>
      <c r="K1025" s="278">
        <v>3</v>
      </c>
      <c r="L1025" s="278">
        <v>3</v>
      </c>
      <c r="M1025" s="468">
        <f t="shared" si="47"/>
        <v>9</v>
      </c>
      <c r="N1025" s="472">
        <v>114.03</v>
      </c>
      <c r="O1025" s="470">
        <f t="shared" si="48"/>
        <v>1026.27</v>
      </c>
      <c r="P1025" s="413"/>
      <c r="Q1025" s="413"/>
    </row>
    <row r="1026" spans="1:17" ht="45" x14ac:dyDescent="0.25">
      <c r="A1026" s="447" t="s">
        <v>1314</v>
      </c>
      <c r="B1026" s="336" t="s">
        <v>1220</v>
      </c>
      <c r="C1026" s="336" t="s">
        <v>1074</v>
      </c>
      <c r="D1026" s="336" t="s">
        <v>1475</v>
      </c>
      <c r="E1026" s="336" t="s">
        <v>1563</v>
      </c>
      <c r="F1026" s="467" t="s">
        <v>1571</v>
      </c>
      <c r="G1026" s="278" t="s">
        <v>1494</v>
      </c>
      <c r="H1026" s="278" t="s">
        <v>1534</v>
      </c>
      <c r="I1026" s="447" t="str">
        <f t="shared" si="49"/>
        <v>2.3</v>
      </c>
      <c r="J1026" s="447">
        <v>2029</v>
      </c>
      <c r="K1026" s="278">
        <v>6</v>
      </c>
      <c r="L1026" s="278">
        <v>3</v>
      </c>
      <c r="M1026" s="468">
        <f t="shared" si="47"/>
        <v>18</v>
      </c>
      <c r="N1026" s="472">
        <v>449.61</v>
      </c>
      <c r="O1026" s="470">
        <f t="shared" si="48"/>
        <v>8092.9800000000005</v>
      </c>
      <c r="P1026" s="413"/>
      <c r="Q1026" s="413"/>
    </row>
    <row r="1027" spans="1:17" x14ac:dyDescent="0.25">
      <c r="A1027" s="447" t="s">
        <v>1314</v>
      </c>
      <c r="B1027" s="336" t="s">
        <v>1220</v>
      </c>
      <c r="C1027" s="336" t="s">
        <v>1074</v>
      </c>
      <c r="D1027" s="336" t="s">
        <v>1475</v>
      </c>
      <c r="E1027" s="336" t="s">
        <v>1563</v>
      </c>
      <c r="F1027" s="467" t="s">
        <v>1572</v>
      </c>
      <c r="G1027" s="278" t="s">
        <v>1494</v>
      </c>
      <c r="H1027" s="278" t="s">
        <v>1529</v>
      </c>
      <c r="I1027" s="447" t="str">
        <f t="shared" si="49"/>
        <v>2.2</v>
      </c>
      <c r="J1027" s="447">
        <v>2029</v>
      </c>
      <c r="K1027" s="278">
        <v>10</v>
      </c>
      <c r="L1027" s="278">
        <v>1</v>
      </c>
      <c r="M1027" s="468">
        <f t="shared" si="47"/>
        <v>10</v>
      </c>
      <c r="N1027" s="472">
        <v>1807.33</v>
      </c>
      <c r="O1027" s="470">
        <f t="shared" si="48"/>
        <v>18073.3</v>
      </c>
      <c r="P1027" s="413"/>
      <c r="Q1027" s="413"/>
    </row>
    <row r="1028" spans="1:17" x14ac:dyDescent="0.25">
      <c r="A1028" s="447" t="s">
        <v>1314</v>
      </c>
      <c r="B1028" s="336" t="s">
        <v>1220</v>
      </c>
      <c r="C1028" s="336" t="s">
        <v>1074</v>
      </c>
      <c r="D1028" s="336" t="s">
        <v>1475</v>
      </c>
      <c r="E1028" s="336" t="s">
        <v>1563</v>
      </c>
      <c r="F1028" s="467" t="s">
        <v>1573</v>
      </c>
      <c r="G1028" s="278" t="s">
        <v>1494</v>
      </c>
      <c r="H1028" s="278" t="s">
        <v>1529</v>
      </c>
      <c r="I1028" s="447" t="str">
        <f t="shared" si="49"/>
        <v>2.2</v>
      </c>
      <c r="J1028" s="447">
        <v>2029</v>
      </c>
      <c r="K1028" s="278">
        <v>10</v>
      </c>
      <c r="L1028" s="278">
        <v>1</v>
      </c>
      <c r="M1028" s="468">
        <f t="shared" si="47"/>
        <v>10</v>
      </c>
      <c r="N1028" s="472">
        <v>5422</v>
      </c>
      <c r="O1028" s="470">
        <f t="shared" si="48"/>
        <v>54220</v>
      </c>
      <c r="P1028" s="413"/>
      <c r="Q1028" s="413"/>
    </row>
    <row r="1029" spans="1:17" ht="45" x14ac:dyDescent="0.25">
      <c r="A1029" s="447" t="s">
        <v>1314</v>
      </c>
      <c r="B1029" s="336" t="s">
        <v>1220</v>
      </c>
      <c r="C1029" s="336" t="s">
        <v>1074</v>
      </c>
      <c r="D1029" s="336" t="s">
        <v>1475</v>
      </c>
      <c r="E1029" s="336" t="s">
        <v>1563</v>
      </c>
      <c r="F1029" s="467" t="s">
        <v>1574</v>
      </c>
      <c r="G1029" s="278" t="s">
        <v>1494</v>
      </c>
      <c r="H1029" s="278" t="s">
        <v>1529</v>
      </c>
      <c r="I1029" s="447" t="str">
        <f t="shared" si="49"/>
        <v>2.2</v>
      </c>
      <c r="J1029" s="447">
        <v>2029</v>
      </c>
      <c r="K1029" s="278">
        <v>36</v>
      </c>
      <c r="L1029" s="278">
        <v>1</v>
      </c>
      <c r="M1029" s="468">
        <f t="shared" si="47"/>
        <v>36</v>
      </c>
      <c r="N1029" s="472">
        <v>21.69</v>
      </c>
      <c r="O1029" s="470">
        <f t="shared" si="48"/>
        <v>780.84</v>
      </c>
      <c r="P1029" s="413"/>
      <c r="Q1029" s="413"/>
    </row>
    <row r="1030" spans="1:17" ht="45" x14ac:dyDescent="0.25">
      <c r="A1030" s="447" t="s">
        <v>1314</v>
      </c>
      <c r="B1030" s="336" t="s">
        <v>1220</v>
      </c>
      <c r="C1030" s="336" t="s">
        <v>1074</v>
      </c>
      <c r="D1030" s="336" t="s">
        <v>1475</v>
      </c>
      <c r="E1030" s="336" t="s">
        <v>1563</v>
      </c>
      <c r="F1030" s="467" t="s">
        <v>1575</v>
      </c>
      <c r="G1030" s="278" t="s">
        <v>1494</v>
      </c>
      <c r="H1030" s="278" t="s">
        <v>1529</v>
      </c>
      <c r="I1030" s="447" t="str">
        <f t="shared" si="49"/>
        <v>2.2</v>
      </c>
      <c r="J1030" s="447">
        <v>2029</v>
      </c>
      <c r="K1030" s="278">
        <v>36</v>
      </c>
      <c r="L1030" s="278">
        <v>1</v>
      </c>
      <c r="M1030" s="468">
        <f t="shared" si="47"/>
        <v>36</v>
      </c>
      <c r="N1030" s="472">
        <v>21.69</v>
      </c>
      <c r="O1030" s="470">
        <f t="shared" si="48"/>
        <v>780.84</v>
      </c>
      <c r="P1030" s="413"/>
      <c r="Q1030" s="413"/>
    </row>
    <row r="1031" spans="1:17" x14ac:dyDescent="0.25">
      <c r="A1031" s="447" t="s">
        <v>1314</v>
      </c>
      <c r="B1031" s="336" t="s">
        <v>1220</v>
      </c>
      <c r="C1031" s="336" t="s">
        <v>1074</v>
      </c>
      <c r="D1031" s="336" t="s">
        <v>1475</v>
      </c>
      <c r="E1031" s="336" t="s">
        <v>1563</v>
      </c>
      <c r="F1031" s="467" t="s">
        <v>1576</v>
      </c>
      <c r="G1031" s="278" t="s">
        <v>1494</v>
      </c>
      <c r="H1031" s="278" t="s">
        <v>1529</v>
      </c>
      <c r="I1031" s="447" t="str">
        <f t="shared" si="49"/>
        <v>2.2</v>
      </c>
      <c r="J1031" s="447">
        <v>2029</v>
      </c>
      <c r="K1031" s="280">
        <v>2000</v>
      </c>
      <c r="L1031" s="278">
        <v>1</v>
      </c>
      <c r="M1031" s="468">
        <f t="shared" si="47"/>
        <v>2000</v>
      </c>
      <c r="N1031" s="472">
        <v>7.23</v>
      </c>
      <c r="O1031" s="470">
        <f t="shared" si="48"/>
        <v>14460</v>
      </c>
      <c r="P1031" s="413"/>
      <c r="Q1031" s="413"/>
    </row>
    <row r="1032" spans="1:17" x14ac:dyDescent="0.25">
      <c r="A1032" s="447" t="s">
        <v>1314</v>
      </c>
      <c r="B1032" s="336" t="s">
        <v>1220</v>
      </c>
      <c r="C1032" s="336" t="s">
        <v>1074</v>
      </c>
      <c r="D1032" s="336" t="s">
        <v>1475</v>
      </c>
      <c r="E1032" s="336" t="s">
        <v>1563</v>
      </c>
      <c r="F1032" s="467" t="s">
        <v>1577</v>
      </c>
      <c r="G1032" s="278" t="s">
        <v>1494</v>
      </c>
      <c r="H1032" s="278" t="s">
        <v>1529</v>
      </c>
      <c r="I1032" s="447" t="str">
        <f t="shared" si="49"/>
        <v>2.2</v>
      </c>
      <c r="J1032" s="447">
        <v>2029</v>
      </c>
      <c r="K1032" s="280">
        <v>2000</v>
      </c>
      <c r="L1032" s="278">
        <v>1</v>
      </c>
      <c r="M1032" s="468">
        <f t="shared" si="47"/>
        <v>2000</v>
      </c>
      <c r="N1032" s="472">
        <v>7.23</v>
      </c>
      <c r="O1032" s="470">
        <f t="shared" si="48"/>
        <v>14460</v>
      </c>
      <c r="P1032" s="413"/>
      <c r="Q1032" s="413"/>
    </row>
    <row r="1033" spans="1:17" ht="30" x14ac:dyDescent="0.25">
      <c r="A1033" s="447" t="s">
        <v>1314</v>
      </c>
      <c r="B1033" s="336" t="s">
        <v>1220</v>
      </c>
      <c r="C1033" s="336" t="s">
        <v>1074</v>
      </c>
      <c r="D1033" s="336" t="s">
        <v>1475</v>
      </c>
      <c r="E1033" s="336" t="s">
        <v>1563</v>
      </c>
      <c r="F1033" s="467" t="s">
        <v>1578</v>
      </c>
      <c r="G1033" s="278" t="s">
        <v>1494</v>
      </c>
      <c r="H1033" s="278" t="s">
        <v>1529</v>
      </c>
      <c r="I1033" s="447" t="str">
        <f t="shared" si="49"/>
        <v>2.2</v>
      </c>
      <c r="J1033" s="447">
        <v>2029</v>
      </c>
      <c r="K1033" s="280">
        <v>2500</v>
      </c>
      <c r="L1033" s="278">
        <v>1</v>
      </c>
      <c r="M1033" s="468">
        <f t="shared" si="47"/>
        <v>2500</v>
      </c>
      <c r="N1033" s="472">
        <v>120.49</v>
      </c>
      <c r="O1033" s="470">
        <f t="shared" si="48"/>
        <v>301225</v>
      </c>
      <c r="P1033" s="413"/>
      <c r="Q1033" s="413"/>
    </row>
    <row r="1034" spans="1:17" x14ac:dyDescent="0.25">
      <c r="A1034" s="447" t="s">
        <v>1314</v>
      </c>
      <c r="B1034" s="336" t="s">
        <v>1220</v>
      </c>
      <c r="C1034" s="336" t="s">
        <v>1074</v>
      </c>
      <c r="D1034" s="336" t="s">
        <v>1475</v>
      </c>
      <c r="E1034" s="336" t="s">
        <v>1563</v>
      </c>
      <c r="F1034" s="467" t="s">
        <v>1579</v>
      </c>
      <c r="G1034" s="278" t="s">
        <v>1494</v>
      </c>
      <c r="H1034" s="278" t="s">
        <v>1529</v>
      </c>
      <c r="I1034" s="447" t="str">
        <f t="shared" si="49"/>
        <v>2.2</v>
      </c>
      <c r="J1034" s="447">
        <v>2029</v>
      </c>
      <c r="K1034" s="278">
        <v>36</v>
      </c>
      <c r="L1034" s="278">
        <v>1</v>
      </c>
      <c r="M1034" s="468">
        <f t="shared" si="47"/>
        <v>36</v>
      </c>
      <c r="N1034" s="472">
        <v>481.96</v>
      </c>
      <c r="O1034" s="470">
        <f t="shared" si="48"/>
        <v>17350.559999999998</v>
      </c>
      <c r="P1034" s="413"/>
      <c r="Q1034" s="413"/>
    </row>
    <row r="1035" spans="1:17" x14ac:dyDescent="0.25">
      <c r="A1035" s="447" t="s">
        <v>1314</v>
      </c>
      <c r="B1035" s="336" t="s">
        <v>1220</v>
      </c>
      <c r="C1035" s="336" t="s">
        <v>1074</v>
      </c>
      <c r="D1035" s="336" t="s">
        <v>1475</v>
      </c>
      <c r="E1035" s="336" t="s">
        <v>1563</v>
      </c>
      <c r="F1035" s="467" t="s">
        <v>1580</v>
      </c>
      <c r="G1035" s="278" t="s">
        <v>1494</v>
      </c>
      <c r="H1035" s="278" t="s">
        <v>1529</v>
      </c>
      <c r="I1035" s="447" t="str">
        <f t="shared" si="49"/>
        <v>2.2</v>
      </c>
      <c r="J1035" s="447">
        <v>2029</v>
      </c>
      <c r="K1035" s="278">
        <v>36</v>
      </c>
      <c r="L1035" s="278">
        <v>1</v>
      </c>
      <c r="M1035" s="468">
        <f t="shared" si="47"/>
        <v>36</v>
      </c>
      <c r="N1035" s="472">
        <v>21.69</v>
      </c>
      <c r="O1035" s="470">
        <f t="shared" si="48"/>
        <v>780.84</v>
      </c>
      <c r="P1035" s="413"/>
      <c r="Q1035" s="413"/>
    </row>
    <row r="1036" spans="1:17" ht="45" x14ac:dyDescent="0.25">
      <c r="A1036" s="447" t="s">
        <v>1314</v>
      </c>
      <c r="B1036" s="336" t="s">
        <v>1220</v>
      </c>
      <c r="C1036" s="336" t="s">
        <v>1074</v>
      </c>
      <c r="D1036" s="336" t="s">
        <v>1475</v>
      </c>
      <c r="E1036" s="336" t="s">
        <v>1563</v>
      </c>
      <c r="F1036" s="467" t="s">
        <v>1581</v>
      </c>
      <c r="G1036" s="278" t="s">
        <v>1494</v>
      </c>
      <c r="H1036" s="278" t="s">
        <v>1529</v>
      </c>
      <c r="I1036" s="447" t="str">
        <f t="shared" si="49"/>
        <v>2.2</v>
      </c>
      <c r="J1036" s="447">
        <v>2029</v>
      </c>
      <c r="K1036" s="280">
        <v>2000</v>
      </c>
      <c r="L1036" s="278">
        <v>1</v>
      </c>
      <c r="M1036" s="468">
        <f t="shared" si="47"/>
        <v>2000</v>
      </c>
      <c r="N1036" s="472">
        <v>21.69</v>
      </c>
      <c r="O1036" s="470">
        <f t="shared" si="48"/>
        <v>43380</v>
      </c>
      <c r="P1036" s="413"/>
      <c r="Q1036" s="413"/>
    </row>
    <row r="1037" spans="1:17" x14ac:dyDescent="0.25">
      <c r="A1037" s="447" t="s">
        <v>1314</v>
      </c>
      <c r="B1037" s="336" t="s">
        <v>1220</v>
      </c>
      <c r="C1037" s="336" t="s">
        <v>1074</v>
      </c>
      <c r="D1037" s="336" t="s">
        <v>1475</v>
      </c>
      <c r="E1037" s="336" t="s">
        <v>1563</v>
      </c>
      <c r="F1037" s="467" t="s">
        <v>1582</v>
      </c>
      <c r="G1037" s="278" t="s">
        <v>1494</v>
      </c>
      <c r="H1037" s="278" t="s">
        <v>1529</v>
      </c>
      <c r="I1037" s="447" t="str">
        <f t="shared" si="49"/>
        <v>2.2</v>
      </c>
      <c r="J1037" s="447">
        <v>2029</v>
      </c>
      <c r="K1037" s="278">
        <v>5</v>
      </c>
      <c r="L1037" s="278">
        <v>1</v>
      </c>
      <c r="M1037" s="468">
        <f t="shared" si="47"/>
        <v>5</v>
      </c>
      <c r="N1037" s="472">
        <v>13615.25</v>
      </c>
      <c r="O1037" s="470">
        <f t="shared" si="48"/>
        <v>68076.25</v>
      </c>
      <c r="P1037" s="413"/>
      <c r="Q1037" s="413"/>
    </row>
    <row r="1038" spans="1:17" ht="30" x14ac:dyDescent="0.25">
      <c r="A1038" s="447" t="s">
        <v>1314</v>
      </c>
      <c r="B1038" s="336" t="s">
        <v>1220</v>
      </c>
      <c r="C1038" s="336" t="s">
        <v>1074</v>
      </c>
      <c r="D1038" s="336" t="s">
        <v>1475</v>
      </c>
      <c r="E1038" s="336" t="s">
        <v>1563</v>
      </c>
      <c r="F1038" s="467" t="s">
        <v>1583</v>
      </c>
      <c r="G1038" s="278" t="s">
        <v>1494</v>
      </c>
      <c r="H1038" s="278" t="s">
        <v>1529</v>
      </c>
      <c r="I1038" s="447" t="str">
        <f t="shared" si="49"/>
        <v>2.2</v>
      </c>
      <c r="J1038" s="447">
        <v>2029</v>
      </c>
      <c r="K1038" s="280">
        <v>2000</v>
      </c>
      <c r="L1038" s="278">
        <v>1</v>
      </c>
      <c r="M1038" s="468">
        <f t="shared" si="47"/>
        <v>2000</v>
      </c>
      <c r="N1038" s="472">
        <v>48.2</v>
      </c>
      <c r="O1038" s="470">
        <f t="shared" si="48"/>
        <v>96400</v>
      </c>
      <c r="P1038" s="413"/>
      <c r="Q1038" s="413"/>
    </row>
    <row r="1039" spans="1:17" x14ac:dyDescent="0.25">
      <c r="A1039" s="447" t="s">
        <v>1314</v>
      </c>
      <c r="B1039" s="336" t="s">
        <v>1220</v>
      </c>
      <c r="C1039" s="336" t="s">
        <v>1074</v>
      </c>
      <c r="D1039" s="336" t="s">
        <v>1475</v>
      </c>
      <c r="E1039" s="336" t="s">
        <v>1563</v>
      </c>
      <c r="F1039" s="467" t="s">
        <v>1584</v>
      </c>
      <c r="G1039" s="278" t="s">
        <v>1494</v>
      </c>
      <c r="H1039" s="278" t="s">
        <v>1529</v>
      </c>
      <c r="I1039" s="447" t="str">
        <f t="shared" si="49"/>
        <v>2.2</v>
      </c>
      <c r="J1039" s="447">
        <v>2029</v>
      </c>
      <c r="K1039" s="280">
        <v>2000</v>
      </c>
      <c r="L1039" s="278">
        <v>1</v>
      </c>
      <c r="M1039" s="468">
        <f t="shared" ref="M1039:M1101" si="50">K1039*L1039</f>
        <v>2000</v>
      </c>
      <c r="N1039" s="472">
        <v>42.17</v>
      </c>
      <c r="O1039" s="470">
        <f t="shared" ref="O1039:O1101" si="51">+M1039*N1039</f>
        <v>84340</v>
      </c>
      <c r="P1039" s="413"/>
      <c r="Q1039" s="413"/>
    </row>
    <row r="1040" spans="1:17" ht="60" x14ac:dyDescent="0.25">
      <c r="A1040" s="447" t="s">
        <v>1314</v>
      </c>
      <c r="B1040" s="336" t="s">
        <v>1220</v>
      </c>
      <c r="C1040" s="336" t="s">
        <v>1074</v>
      </c>
      <c r="D1040" s="336" t="s">
        <v>1475</v>
      </c>
      <c r="E1040" s="336" t="s">
        <v>1563</v>
      </c>
      <c r="F1040" s="467" t="s">
        <v>1585</v>
      </c>
      <c r="G1040" s="278" t="s">
        <v>1494</v>
      </c>
      <c r="H1040" s="278" t="s">
        <v>1498</v>
      </c>
      <c r="I1040" s="447" t="str">
        <f t="shared" si="49"/>
        <v>2.3</v>
      </c>
      <c r="J1040" s="447">
        <v>2029</v>
      </c>
      <c r="K1040" s="278">
        <v>120</v>
      </c>
      <c r="L1040" s="278">
        <v>25</v>
      </c>
      <c r="M1040" s="468">
        <f t="shared" si="50"/>
        <v>3000</v>
      </c>
      <c r="N1040" s="472">
        <v>192.78</v>
      </c>
      <c r="O1040" s="470">
        <f t="shared" si="51"/>
        <v>578340</v>
      </c>
      <c r="P1040" s="413"/>
      <c r="Q1040" s="413"/>
    </row>
    <row r="1041" spans="1:17" ht="45" x14ac:dyDescent="0.25">
      <c r="A1041" s="447" t="s">
        <v>1314</v>
      </c>
      <c r="B1041" s="336" t="s">
        <v>1220</v>
      </c>
      <c r="C1041" s="336" t="s">
        <v>1074</v>
      </c>
      <c r="D1041" s="336" t="s">
        <v>1475</v>
      </c>
      <c r="E1041" s="336" t="s">
        <v>1563</v>
      </c>
      <c r="F1041" s="467" t="s">
        <v>1586</v>
      </c>
      <c r="G1041" s="278" t="s">
        <v>1494</v>
      </c>
      <c r="H1041" s="278" t="s">
        <v>1587</v>
      </c>
      <c r="I1041" s="447" t="str">
        <f t="shared" ref="I1041:I1103" si="52">IF($H1041="","Sin CCP",LEFT($H1041,3))</f>
        <v>2.3</v>
      </c>
      <c r="J1041" s="447">
        <v>2029</v>
      </c>
      <c r="K1041" s="278">
        <v>120</v>
      </c>
      <c r="L1041" s="278">
        <v>25</v>
      </c>
      <c r="M1041" s="468">
        <f t="shared" si="50"/>
        <v>3000</v>
      </c>
      <c r="N1041" s="472">
        <v>542.20000000000005</v>
      </c>
      <c r="O1041" s="470">
        <f t="shared" si="51"/>
        <v>1626600.0000000002</v>
      </c>
      <c r="P1041" s="413"/>
      <c r="Q1041" s="413"/>
    </row>
    <row r="1042" spans="1:17" ht="90" x14ac:dyDescent="0.25">
      <c r="A1042" s="447" t="s">
        <v>1314</v>
      </c>
      <c r="B1042" s="336" t="s">
        <v>1220</v>
      </c>
      <c r="C1042" s="336" t="s">
        <v>1074</v>
      </c>
      <c r="D1042" s="336" t="s">
        <v>1475</v>
      </c>
      <c r="E1042" s="336" t="s">
        <v>1563</v>
      </c>
      <c r="F1042" s="467" t="s">
        <v>1588</v>
      </c>
      <c r="G1042" s="278" t="s">
        <v>1494</v>
      </c>
      <c r="H1042" s="278" t="s">
        <v>1587</v>
      </c>
      <c r="I1042" s="447" t="str">
        <f t="shared" si="52"/>
        <v>2.3</v>
      </c>
      <c r="J1042" s="447">
        <v>2029</v>
      </c>
      <c r="K1042" s="278">
        <v>120</v>
      </c>
      <c r="L1042" s="278">
        <v>25</v>
      </c>
      <c r="M1042" s="468">
        <f t="shared" si="50"/>
        <v>3000</v>
      </c>
      <c r="N1042" s="472">
        <v>481.96</v>
      </c>
      <c r="O1042" s="470">
        <f t="shared" si="51"/>
        <v>1445880</v>
      </c>
      <c r="P1042" s="413"/>
      <c r="Q1042" s="413"/>
    </row>
    <row r="1043" spans="1:17" ht="75" x14ac:dyDescent="0.25">
      <c r="A1043" s="447" t="s">
        <v>1314</v>
      </c>
      <c r="B1043" s="336" t="s">
        <v>1220</v>
      </c>
      <c r="C1043" s="336" t="s">
        <v>1074</v>
      </c>
      <c r="D1043" s="336" t="s">
        <v>1475</v>
      </c>
      <c r="E1043" s="336" t="s">
        <v>1563</v>
      </c>
      <c r="F1043" s="467" t="s">
        <v>1589</v>
      </c>
      <c r="G1043" s="278" t="s">
        <v>1494</v>
      </c>
      <c r="H1043" s="278" t="s">
        <v>1498</v>
      </c>
      <c r="I1043" s="447" t="str">
        <f t="shared" si="52"/>
        <v>2.3</v>
      </c>
      <c r="J1043" s="447">
        <v>2029</v>
      </c>
      <c r="K1043" s="278">
        <v>120</v>
      </c>
      <c r="L1043" s="278">
        <v>25</v>
      </c>
      <c r="M1043" s="468">
        <f t="shared" si="50"/>
        <v>3000</v>
      </c>
      <c r="N1043" s="472">
        <v>421.71</v>
      </c>
      <c r="O1043" s="470">
        <f t="shared" si="51"/>
        <v>1265130</v>
      </c>
      <c r="P1043" s="413"/>
      <c r="Q1043" s="413"/>
    </row>
    <row r="1044" spans="1:17" ht="60" x14ac:dyDescent="0.25">
      <c r="A1044" s="447" t="s">
        <v>1314</v>
      </c>
      <c r="B1044" s="336" t="s">
        <v>1220</v>
      </c>
      <c r="C1044" s="336" t="s">
        <v>1074</v>
      </c>
      <c r="D1044" s="336" t="s">
        <v>1475</v>
      </c>
      <c r="E1044" s="336" t="s">
        <v>1563</v>
      </c>
      <c r="F1044" s="467" t="s">
        <v>1590</v>
      </c>
      <c r="G1044" s="278" t="s">
        <v>1494</v>
      </c>
      <c r="H1044" s="278" t="s">
        <v>1498</v>
      </c>
      <c r="I1044" s="447" t="str">
        <f t="shared" si="52"/>
        <v>2.3</v>
      </c>
      <c r="J1044" s="447">
        <v>2029</v>
      </c>
      <c r="K1044" s="278">
        <v>120</v>
      </c>
      <c r="L1044" s="278">
        <v>25</v>
      </c>
      <c r="M1044" s="468">
        <f t="shared" si="50"/>
        <v>3000</v>
      </c>
      <c r="N1044" s="472">
        <v>240.98</v>
      </c>
      <c r="O1044" s="470">
        <f t="shared" si="51"/>
        <v>722940</v>
      </c>
      <c r="P1044" s="413"/>
      <c r="Q1044" s="413"/>
    </row>
    <row r="1045" spans="1:17" ht="30" x14ac:dyDescent="0.25">
      <c r="A1045" s="447" t="s">
        <v>1314</v>
      </c>
      <c r="B1045" s="336" t="s">
        <v>1220</v>
      </c>
      <c r="C1045" s="336" t="s">
        <v>1074</v>
      </c>
      <c r="D1045" s="336" t="s">
        <v>1475</v>
      </c>
      <c r="E1045" s="336" t="s">
        <v>1563</v>
      </c>
      <c r="F1045" s="467" t="s">
        <v>1591</v>
      </c>
      <c r="G1045" s="278" t="s">
        <v>1494</v>
      </c>
      <c r="H1045" s="278" t="s">
        <v>1509</v>
      </c>
      <c r="I1045" s="447" t="str">
        <f t="shared" si="52"/>
        <v>2.3</v>
      </c>
      <c r="J1045" s="447">
        <v>2029</v>
      </c>
      <c r="K1045" s="278">
        <v>50</v>
      </c>
      <c r="L1045" s="278">
        <v>25</v>
      </c>
      <c r="M1045" s="468">
        <f t="shared" si="50"/>
        <v>1250</v>
      </c>
      <c r="N1045" s="472">
        <v>349.42</v>
      </c>
      <c r="O1045" s="470">
        <f t="shared" si="51"/>
        <v>436775</v>
      </c>
      <c r="P1045" s="413"/>
      <c r="Q1045" s="413"/>
    </row>
    <row r="1046" spans="1:17" ht="60" x14ac:dyDescent="0.25">
      <c r="A1046" s="447" t="s">
        <v>1314</v>
      </c>
      <c r="B1046" s="336" t="s">
        <v>1220</v>
      </c>
      <c r="C1046" s="336" t="s">
        <v>1074</v>
      </c>
      <c r="D1046" s="336" t="s">
        <v>1475</v>
      </c>
      <c r="E1046" s="336" t="s">
        <v>1563</v>
      </c>
      <c r="F1046" s="467" t="s">
        <v>1592</v>
      </c>
      <c r="G1046" s="278" t="s">
        <v>1494</v>
      </c>
      <c r="H1046" s="278" t="s">
        <v>1593</v>
      </c>
      <c r="I1046" s="447" t="str">
        <f t="shared" si="52"/>
        <v>2.2</v>
      </c>
      <c r="J1046" s="447">
        <v>2029</v>
      </c>
      <c r="K1046" s="278">
        <v>15</v>
      </c>
      <c r="L1046" s="278">
        <v>1</v>
      </c>
      <c r="M1046" s="468">
        <f t="shared" si="50"/>
        <v>15</v>
      </c>
      <c r="N1046" s="472">
        <v>52412.71</v>
      </c>
      <c r="O1046" s="470">
        <f t="shared" si="51"/>
        <v>786190.65</v>
      </c>
      <c r="P1046" s="413"/>
      <c r="Q1046" s="413"/>
    </row>
    <row r="1047" spans="1:17" ht="60" x14ac:dyDescent="0.25">
      <c r="A1047" s="447" t="s">
        <v>1314</v>
      </c>
      <c r="B1047" s="336" t="s">
        <v>1220</v>
      </c>
      <c r="C1047" s="336" t="s">
        <v>1074</v>
      </c>
      <c r="D1047" s="336" t="s">
        <v>1475</v>
      </c>
      <c r="E1047" s="336" t="s">
        <v>1563</v>
      </c>
      <c r="F1047" s="467" t="s">
        <v>1594</v>
      </c>
      <c r="G1047" s="278" t="s">
        <v>1494</v>
      </c>
      <c r="H1047" s="278" t="s">
        <v>1498</v>
      </c>
      <c r="I1047" s="447" t="str">
        <f t="shared" si="52"/>
        <v>2.3</v>
      </c>
      <c r="J1047" s="447">
        <v>2029</v>
      </c>
      <c r="K1047" s="278">
        <v>80</v>
      </c>
      <c r="L1047" s="278">
        <v>25</v>
      </c>
      <c r="M1047" s="468">
        <f t="shared" si="50"/>
        <v>2000</v>
      </c>
      <c r="N1047" s="472">
        <v>12.05</v>
      </c>
      <c r="O1047" s="470">
        <f t="shared" si="51"/>
        <v>24100</v>
      </c>
      <c r="P1047" s="413"/>
      <c r="Q1047" s="413"/>
    </row>
    <row r="1048" spans="1:17" ht="30" x14ac:dyDescent="0.25">
      <c r="A1048" s="447" t="s">
        <v>1314</v>
      </c>
      <c r="B1048" s="336" t="s">
        <v>1220</v>
      </c>
      <c r="C1048" s="336" t="s">
        <v>1074</v>
      </c>
      <c r="D1048" s="336" t="s">
        <v>1475</v>
      </c>
      <c r="E1048" s="336" t="s">
        <v>1563</v>
      </c>
      <c r="F1048" s="467" t="s">
        <v>1595</v>
      </c>
      <c r="G1048" s="278" t="s">
        <v>1494</v>
      </c>
      <c r="H1048" s="278" t="s">
        <v>1498</v>
      </c>
      <c r="I1048" s="447" t="str">
        <f t="shared" si="52"/>
        <v>2.3</v>
      </c>
      <c r="J1048" s="447">
        <v>2029</v>
      </c>
      <c r="K1048" s="278">
        <v>25</v>
      </c>
      <c r="L1048" s="278">
        <v>25</v>
      </c>
      <c r="M1048" s="468">
        <f t="shared" si="50"/>
        <v>625</v>
      </c>
      <c r="N1048" s="472">
        <v>9.64</v>
      </c>
      <c r="O1048" s="470">
        <f t="shared" si="51"/>
        <v>6025</v>
      </c>
      <c r="P1048" s="413"/>
      <c r="Q1048" s="413"/>
    </row>
    <row r="1049" spans="1:17" ht="30" x14ac:dyDescent="0.25">
      <c r="A1049" s="447" t="s">
        <v>1314</v>
      </c>
      <c r="B1049" s="336" t="s">
        <v>1220</v>
      </c>
      <c r="C1049" s="336" t="s">
        <v>1074</v>
      </c>
      <c r="D1049" s="336" t="s">
        <v>1475</v>
      </c>
      <c r="E1049" s="336" t="s">
        <v>1563</v>
      </c>
      <c r="F1049" s="467" t="s">
        <v>1596</v>
      </c>
      <c r="G1049" s="278" t="s">
        <v>1494</v>
      </c>
      <c r="H1049" s="278" t="s">
        <v>1498</v>
      </c>
      <c r="I1049" s="447" t="str">
        <f t="shared" si="52"/>
        <v>2.3</v>
      </c>
      <c r="J1049" s="447">
        <v>2029</v>
      </c>
      <c r="K1049" s="278">
        <v>25</v>
      </c>
      <c r="L1049" s="278">
        <v>25</v>
      </c>
      <c r="M1049" s="468">
        <f t="shared" si="50"/>
        <v>625</v>
      </c>
      <c r="N1049" s="472">
        <v>9.64</v>
      </c>
      <c r="O1049" s="470">
        <f t="shared" si="51"/>
        <v>6025</v>
      </c>
      <c r="P1049" s="413"/>
      <c r="Q1049" s="413"/>
    </row>
    <row r="1050" spans="1:17" ht="45" x14ac:dyDescent="0.25">
      <c r="A1050" s="447" t="s">
        <v>1314</v>
      </c>
      <c r="B1050" s="336" t="s">
        <v>1220</v>
      </c>
      <c r="C1050" s="336" t="s">
        <v>1074</v>
      </c>
      <c r="D1050" s="336" t="s">
        <v>1475</v>
      </c>
      <c r="E1050" s="336" t="s">
        <v>1563</v>
      </c>
      <c r="F1050" s="467" t="s">
        <v>1597</v>
      </c>
      <c r="G1050" s="278" t="s">
        <v>1494</v>
      </c>
      <c r="H1050" s="278" t="s">
        <v>1498</v>
      </c>
      <c r="I1050" s="447" t="str">
        <f t="shared" si="52"/>
        <v>2.3</v>
      </c>
      <c r="J1050" s="447">
        <v>2029</v>
      </c>
      <c r="K1050" s="278">
        <v>50</v>
      </c>
      <c r="L1050" s="278">
        <v>25</v>
      </c>
      <c r="M1050" s="468">
        <f t="shared" si="50"/>
        <v>1250</v>
      </c>
      <c r="N1050" s="472">
        <v>93.98</v>
      </c>
      <c r="O1050" s="470">
        <f t="shared" si="51"/>
        <v>117475</v>
      </c>
      <c r="P1050" s="413"/>
      <c r="Q1050" s="413"/>
    </row>
    <row r="1051" spans="1:17" ht="45" x14ac:dyDescent="0.25">
      <c r="A1051" s="447" t="s">
        <v>1314</v>
      </c>
      <c r="B1051" s="336" t="s">
        <v>1220</v>
      </c>
      <c r="C1051" s="336" t="s">
        <v>1074</v>
      </c>
      <c r="D1051" s="336" t="s">
        <v>1475</v>
      </c>
      <c r="E1051" s="336" t="s">
        <v>1563</v>
      </c>
      <c r="F1051" s="467" t="s">
        <v>1598</v>
      </c>
      <c r="G1051" s="278" t="s">
        <v>1494</v>
      </c>
      <c r="H1051" s="278" t="s">
        <v>1498</v>
      </c>
      <c r="I1051" s="447" t="str">
        <f t="shared" si="52"/>
        <v>2.3</v>
      </c>
      <c r="J1051" s="447">
        <v>2029</v>
      </c>
      <c r="K1051" s="278">
        <v>4</v>
      </c>
      <c r="L1051" s="278">
        <v>25</v>
      </c>
      <c r="M1051" s="468">
        <f t="shared" si="50"/>
        <v>100</v>
      </c>
      <c r="N1051" s="472">
        <v>84.94</v>
      </c>
      <c r="O1051" s="470">
        <f t="shared" si="51"/>
        <v>8494</v>
      </c>
      <c r="P1051" s="413"/>
      <c r="Q1051" s="413"/>
    </row>
    <row r="1052" spans="1:17" ht="30" x14ac:dyDescent="0.25">
      <c r="A1052" s="447" t="s">
        <v>1314</v>
      </c>
      <c r="B1052" s="336" t="s">
        <v>1220</v>
      </c>
      <c r="C1052" s="336" t="s">
        <v>1074</v>
      </c>
      <c r="D1052" s="336" t="s">
        <v>1475</v>
      </c>
      <c r="E1052" s="336" t="s">
        <v>1563</v>
      </c>
      <c r="F1052" s="467" t="s">
        <v>1599</v>
      </c>
      <c r="G1052" s="278" t="s">
        <v>1494</v>
      </c>
      <c r="H1052" s="278" t="s">
        <v>1498</v>
      </c>
      <c r="I1052" s="447" t="str">
        <f t="shared" si="52"/>
        <v>2.3</v>
      </c>
      <c r="J1052" s="447">
        <v>2029</v>
      </c>
      <c r="K1052" s="278">
        <v>5</v>
      </c>
      <c r="L1052" s="278">
        <v>25</v>
      </c>
      <c r="M1052" s="468">
        <f t="shared" si="50"/>
        <v>125</v>
      </c>
      <c r="N1052" s="472">
        <v>20.48</v>
      </c>
      <c r="O1052" s="470">
        <f t="shared" si="51"/>
        <v>2560</v>
      </c>
      <c r="P1052" s="413"/>
      <c r="Q1052" s="413"/>
    </row>
    <row r="1053" spans="1:17" ht="30" x14ac:dyDescent="0.25">
      <c r="A1053" s="447" t="s">
        <v>1314</v>
      </c>
      <c r="B1053" s="336" t="s">
        <v>1220</v>
      </c>
      <c r="C1053" s="336" t="s">
        <v>1074</v>
      </c>
      <c r="D1053" s="336" t="s">
        <v>1475</v>
      </c>
      <c r="E1053" s="336" t="s">
        <v>1563</v>
      </c>
      <c r="F1053" s="467" t="s">
        <v>1600</v>
      </c>
      <c r="G1053" s="278" t="s">
        <v>1494</v>
      </c>
      <c r="H1053" s="278" t="s">
        <v>1498</v>
      </c>
      <c r="I1053" s="447" t="str">
        <f t="shared" si="52"/>
        <v>2.3</v>
      </c>
      <c r="J1053" s="447">
        <v>2029</v>
      </c>
      <c r="K1053" s="278">
        <v>5</v>
      </c>
      <c r="L1053" s="278">
        <v>25</v>
      </c>
      <c r="M1053" s="468">
        <f t="shared" si="50"/>
        <v>125</v>
      </c>
      <c r="N1053" s="472">
        <v>14.46</v>
      </c>
      <c r="O1053" s="470">
        <f t="shared" si="51"/>
        <v>1807.5</v>
      </c>
      <c r="P1053" s="413"/>
      <c r="Q1053" s="413"/>
    </row>
    <row r="1054" spans="1:17" ht="30" x14ac:dyDescent="0.25">
      <c r="A1054" s="447" t="s">
        <v>1314</v>
      </c>
      <c r="B1054" s="336" t="s">
        <v>1220</v>
      </c>
      <c r="C1054" s="336" t="s">
        <v>1074</v>
      </c>
      <c r="D1054" s="336" t="s">
        <v>1475</v>
      </c>
      <c r="E1054" s="336" t="s">
        <v>1563</v>
      </c>
      <c r="F1054" s="467" t="s">
        <v>1601</v>
      </c>
      <c r="G1054" s="278" t="s">
        <v>1494</v>
      </c>
      <c r="H1054" s="278" t="s">
        <v>1498</v>
      </c>
      <c r="I1054" s="447" t="str">
        <f t="shared" si="52"/>
        <v>2.3</v>
      </c>
      <c r="J1054" s="447">
        <v>2029</v>
      </c>
      <c r="K1054" s="278">
        <v>1</v>
      </c>
      <c r="L1054" s="278">
        <v>25</v>
      </c>
      <c r="M1054" s="468">
        <f t="shared" si="50"/>
        <v>25</v>
      </c>
      <c r="N1054" s="472">
        <v>422.92</v>
      </c>
      <c r="O1054" s="470">
        <f t="shared" si="51"/>
        <v>10573</v>
      </c>
      <c r="P1054" s="413"/>
      <c r="Q1054" s="413"/>
    </row>
    <row r="1055" spans="1:17" ht="30" x14ac:dyDescent="0.25">
      <c r="A1055" s="447" t="s">
        <v>1314</v>
      </c>
      <c r="B1055" s="336" t="s">
        <v>1220</v>
      </c>
      <c r="C1055" s="336" t="s">
        <v>1074</v>
      </c>
      <c r="D1055" s="336" t="s">
        <v>1475</v>
      </c>
      <c r="E1055" s="336" t="s">
        <v>1563</v>
      </c>
      <c r="F1055" s="467" t="s">
        <v>1602</v>
      </c>
      <c r="G1055" s="278" t="s">
        <v>1494</v>
      </c>
      <c r="H1055" s="278" t="s">
        <v>1498</v>
      </c>
      <c r="I1055" s="447" t="str">
        <f t="shared" si="52"/>
        <v>2.3</v>
      </c>
      <c r="J1055" s="447">
        <v>2029</v>
      </c>
      <c r="K1055" s="278">
        <v>1</v>
      </c>
      <c r="L1055" s="278">
        <v>25</v>
      </c>
      <c r="M1055" s="468">
        <f t="shared" si="50"/>
        <v>25</v>
      </c>
      <c r="N1055" s="472">
        <v>234.95</v>
      </c>
      <c r="O1055" s="470">
        <f t="shared" si="51"/>
        <v>5873.75</v>
      </c>
      <c r="P1055" s="413"/>
      <c r="Q1055" s="413"/>
    </row>
    <row r="1056" spans="1:17" ht="45" x14ac:dyDescent="0.25">
      <c r="A1056" s="447" t="s">
        <v>1314</v>
      </c>
      <c r="B1056" s="336" t="s">
        <v>1220</v>
      </c>
      <c r="C1056" s="336" t="s">
        <v>1074</v>
      </c>
      <c r="D1056" s="336" t="s">
        <v>1475</v>
      </c>
      <c r="E1056" s="336" t="s">
        <v>1563</v>
      </c>
      <c r="F1056" s="467" t="s">
        <v>1603</v>
      </c>
      <c r="G1056" s="278" t="s">
        <v>1494</v>
      </c>
      <c r="H1056" s="278" t="s">
        <v>1531</v>
      </c>
      <c r="I1056" s="447" t="str">
        <f t="shared" si="52"/>
        <v>2.2</v>
      </c>
      <c r="J1056" s="447">
        <v>2029</v>
      </c>
      <c r="K1056" s="278">
        <v>60</v>
      </c>
      <c r="L1056" s="278">
        <v>180</v>
      </c>
      <c r="M1056" s="468">
        <f t="shared" si="50"/>
        <v>10800</v>
      </c>
      <c r="N1056" s="472">
        <v>15.66</v>
      </c>
      <c r="O1056" s="470">
        <f t="shared" si="51"/>
        <v>169128</v>
      </c>
      <c r="P1056" s="413"/>
      <c r="Q1056" s="413"/>
    </row>
    <row r="1057" spans="1:17" ht="45" x14ac:dyDescent="0.25">
      <c r="A1057" s="447" t="s">
        <v>1314</v>
      </c>
      <c r="B1057" s="336" t="s">
        <v>1220</v>
      </c>
      <c r="C1057" s="336" t="s">
        <v>1074</v>
      </c>
      <c r="D1057" s="336" t="s">
        <v>1475</v>
      </c>
      <c r="E1057" s="336" t="s">
        <v>1563</v>
      </c>
      <c r="F1057" s="467" t="s">
        <v>1604</v>
      </c>
      <c r="G1057" s="278" t="s">
        <v>1494</v>
      </c>
      <c r="H1057" s="278" t="s">
        <v>1531</v>
      </c>
      <c r="I1057" s="447" t="str">
        <f t="shared" si="52"/>
        <v>2.2</v>
      </c>
      <c r="J1057" s="447">
        <v>2029</v>
      </c>
      <c r="K1057" s="278">
        <v>60</v>
      </c>
      <c r="L1057" s="278">
        <v>180</v>
      </c>
      <c r="M1057" s="468">
        <f t="shared" si="50"/>
        <v>10800</v>
      </c>
      <c r="N1057" s="472">
        <v>48.2</v>
      </c>
      <c r="O1057" s="470">
        <f t="shared" si="51"/>
        <v>520560.00000000006</v>
      </c>
      <c r="P1057" s="413"/>
      <c r="Q1057" s="413"/>
    </row>
    <row r="1058" spans="1:17" ht="45" x14ac:dyDescent="0.25">
      <c r="A1058" s="447" t="s">
        <v>1314</v>
      </c>
      <c r="B1058" s="336" t="s">
        <v>1220</v>
      </c>
      <c r="C1058" s="336" t="s">
        <v>1074</v>
      </c>
      <c r="D1058" s="336" t="s">
        <v>1475</v>
      </c>
      <c r="E1058" s="336" t="s">
        <v>1563</v>
      </c>
      <c r="F1058" s="467" t="s">
        <v>1605</v>
      </c>
      <c r="G1058" s="278" t="s">
        <v>1494</v>
      </c>
      <c r="H1058" s="278" t="s">
        <v>1531</v>
      </c>
      <c r="I1058" s="447" t="str">
        <f t="shared" si="52"/>
        <v>2.2</v>
      </c>
      <c r="J1058" s="447">
        <v>2029</v>
      </c>
      <c r="K1058" s="278">
        <v>60</v>
      </c>
      <c r="L1058" s="278">
        <v>180</v>
      </c>
      <c r="M1058" s="468">
        <f t="shared" si="50"/>
        <v>10800</v>
      </c>
      <c r="N1058" s="472">
        <v>72.290000000000006</v>
      </c>
      <c r="O1058" s="470">
        <f t="shared" si="51"/>
        <v>780732.00000000012</v>
      </c>
      <c r="P1058" s="413"/>
      <c r="Q1058" s="413"/>
    </row>
    <row r="1059" spans="1:17" ht="45" x14ac:dyDescent="0.25">
      <c r="A1059" s="447" t="s">
        <v>1314</v>
      </c>
      <c r="B1059" s="336" t="s">
        <v>1220</v>
      </c>
      <c r="C1059" s="336" t="s">
        <v>1074</v>
      </c>
      <c r="D1059" s="336" t="s">
        <v>1475</v>
      </c>
      <c r="E1059" s="336" t="s">
        <v>1563</v>
      </c>
      <c r="F1059" s="467" t="s">
        <v>1606</v>
      </c>
      <c r="G1059" s="278" t="s">
        <v>1494</v>
      </c>
      <c r="H1059" s="278" t="s">
        <v>1531</v>
      </c>
      <c r="I1059" s="447" t="str">
        <f t="shared" si="52"/>
        <v>2.2</v>
      </c>
      <c r="J1059" s="447">
        <v>2029</v>
      </c>
      <c r="K1059" s="278">
        <v>60</v>
      </c>
      <c r="L1059" s="278">
        <v>180</v>
      </c>
      <c r="M1059" s="468">
        <f t="shared" si="50"/>
        <v>10800</v>
      </c>
      <c r="N1059" s="472">
        <v>24.1</v>
      </c>
      <c r="O1059" s="470">
        <f t="shared" si="51"/>
        <v>260280.00000000003</v>
      </c>
      <c r="P1059" s="413"/>
      <c r="Q1059" s="413"/>
    </row>
    <row r="1060" spans="1:17" ht="45" x14ac:dyDescent="0.25">
      <c r="A1060" s="447" t="s">
        <v>1314</v>
      </c>
      <c r="B1060" s="336" t="s">
        <v>1220</v>
      </c>
      <c r="C1060" s="336" t="s">
        <v>1074</v>
      </c>
      <c r="D1060" s="336" t="s">
        <v>1475</v>
      </c>
      <c r="E1060" s="336" t="s">
        <v>1607</v>
      </c>
      <c r="F1060" s="467" t="s">
        <v>1608</v>
      </c>
      <c r="G1060" s="278" t="s">
        <v>1494</v>
      </c>
      <c r="H1060" s="278" t="s">
        <v>1529</v>
      </c>
      <c r="I1060" s="447" t="str">
        <f t="shared" si="52"/>
        <v>2.2</v>
      </c>
      <c r="J1060" s="447">
        <v>2029</v>
      </c>
      <c r="K1060" s="278">
        <v>50</v>
      </c>
      <c r="L1060" s="278">
        <v>1</v>
      </c>
      <c r="M1060" s="468">
        <f t="shared" si="50"/>
        <v>50</v>
      </c>
      <c r="N1060" s="472">
        <v>1265.1300000000001</v>
      </c>
      <c r="O1060" s="470">
        <f t="shared" si="51"/>
        <v>63256.500000000007</v>
      </c>
      <c r="P1060" s="413"/>
      <c r="Q1060" s="413"/>
    </row>
    <row r="1061" spans="1:17" ht="30" x14ac:dyDescent="0.25">
      <c r="A1061" s="447" t="s">
        <v>1314</v>
      </c>
      <c r="B1061" s="336" t="s">
        <v>1220</v>
      </c>
      <c r="C1061" s="336" t="s">
        <v>1074</v>
      </c>
      <c r="D1061" s="336" t="s">
        <v>1475</v>
      </c>
      <c r="E1061" s="336" t="s">
        <v>1607</v>
      </c>
      <c r="F1061" s="467" t="s">
        <v>1609</v>
      </c>
      <c r="G1061" s="278" t="s">
        <v>1494</v>
      </c>
      <c r="H1061" s="278" t="s">
        <v>1529</v>
      </c>
      <c r="I1061" s="447" t="str">
        <f t="shared" si="52"/>
        <v>2.2</v>
      </c>
      <c r="J1061" s="447">
        <v>2029</v>
      </c>
      <c r="K1061" s="278">
        <v>50</v>
      </c>
      <c r="L1061" s="278">
        <v>1</v>
      </c>
      <c r="M1061" s="468">
        <f t="shared" si="50"/>
        <v>50</v>
      </c>
      <c r="N1061" s="472">
        <v>1024.1600000000001</v>
      </c>
      <c r="O1061" s="470">
        <f t="shared" si="51"/>
        <v>51208.000000000007</v>
      </c>
      <c r="P1061" s="413"/>
      <c r="Q1061" s="413"/>
    </row>
    <row r="1062" spans="1:17" ht="45" x14ac:dyDescent="0.25">
      <c r="A1062" s="447" t="s">
        <v>1314</v>
      </c>
      <c r="B1062" s="336" t="s">
        <v>1220</v>
      </c>
      <c r="C1062" s="336" t="s">
        <v>1074</v>
      </c>
      <c r="D1062" s="336" t="s">
        <v>1475</v>
      </c>
      <c r="E1062" s="336" t="s">
        <v>1607</v>
      </c>
      <c r="F1062" s="467" t="s">
        <v>1610</v>
      </c>
      <c r="G1062" s="278" t="s">
        <v>1494</v>
      </c>
      <c r="H1062" s="278" t="s">
        <v>1529</v>
      </c>
      <c r="I1062" s="447" t="str">
        <f t="shared" si="52"/>
        <v>2.2</v>
      </c>
      <c r="J1062" s="447">
        <v>2029</v>
      </c>
      <c r="K1062" s="278">
        <v>50</v>
      </c>
      <c r="L1062" s="278">
        <v>1</v>
      </c>
      <c r="M1062" s="468">
        <f t="shared" si="50"/>
        <v>50</v>
      </c>
      <c r="N1062" s="472">
        <v>1445.87</v>
      </c>
      <c r="O1062" s="470">
        <f t="shared" si="51"/>
        <v>72293.5</v>
      </c>
      <c r="P1062" s="413"/>
      <c r="Q1062" s="413"/>
    </row>
    <row r="1063" spans="1:17" ht="30" x14ac:dyDescent="0.25">
      <c r="A1063" s="447" t="s">
        <v>1314</v>
      </c>
      <c r="B1063" s="336" t="s">
        <v>1220</v>
      </c>
      <c r="C1063" s="336" t="s">
        <v>1074</v>
      </c>
      <c r="D1063" s="336" t="s">
        <v>1475</v>
      </c>
      <c r="E1063" s="336" t="s">
        <v>1607</v>
      </c>
      <c r="F1063" s="467" t="s">
        <v>1611</v>
      </c>
      <c r="G1063" s="278" t="s">
        <v>1494</v>
      </c>
      <c r="H1063" s="278" t="s">
        <v>1529</v>
      </c>
      <c r="I1063" s="447" t="str">
        <f t="shared" si="52"/>
        <v>2.2</v>
      </c>
      <c r="J1063" s="447">
        <v>2029</v>
      </c>
      <c r="K1063" s="278">
        <v>50</v>
      </c>
      <c r="L1063" s="278">
        <v>1</v>
      </c>
      <c r="M1063" s="468">
        <f t="shared" si="50"/>
        <v>50</v>
      </c>
      <c r="N1063" s="472">
        <v>662.69</v>
      </c>
      <c r="O1063" s="470">
        <f t="shared" si="51"/>
        <v>33134.5</v>
      </c>
      <c r="P1063" s="413"/>
      <c r="Q1063" s="413"/>
    </row>
    <row r="1064" spans="1:17" ht="30" x14ac:dyDescent="0.25">
      <c r="A1064" s="447" t="s">
        <v>1314</v>
      </c>
      <c r="B1064" s="336" t="s">
        <v>1220</v>
      </c>
      <c r="C1064" s="336" t="s">
        <v>1074</v>
      </c>
      <c r="D1064" s="336" t="s">
        <v>1475</v>
      </c>
      <c r="E1064" s="336" t="s">
        <v>1607</v>
      </c>
      <c r="F1064" s="467" t="s">
        <v>1612</v>
      </c>
      <c r="G1064" s="278" t="s">
        <v>1494</v>
      </c>
      <c r="H1064" s="278" t="s">
        <v>1613</v>
      </c>
      <c r="I1064" s="447" t="str">
        <f t="shared" si="52"/>
        <v>2.3</v>
      </c>
      <c r="J1064" s="447">
        <v>2029</v>
      </c>
      <c r="K1064" s="278">
        <v>1</v>
      </c>
      <c r="L1064" s="278">
        <v>10</v>
      </c>
      <c r="M1064" s="468">
        <f t="shared" si="50"/>
        <v>10</v>
      </c>
      <c r="N1064" s="472">
        <v>6024.45</v>
      </c>
      <c r="O1064" s="470">
        <f t="shared" si="51"/>
        <v>60244.5</v>
      </c>
      <c r="P1064" s="413"/>
      <c r="Q1064" s="413"/>
    </row>
    <row r="1065" spans="1:17" ht="30" x14ac:dyDescent="0.25">
      <c r="A1065" s="447" t="s">
        <v>1314</v>
      </c>
      <c r="B1065" s="336" t="s">
        <v>1220</v>
      </c>
      <c r="C1065" s="336" t="s">
        <v>1074</v>
      </c>
      <c r="D1065" s="336" t="s">
        <v>1475</v>
      </c>
      <c r="E1065" s="336" t="s">
        <v>1607</v>
      </c>
      <c r="F1065" s="467" t="s">
        <v>1614</v>
      </c>
      <c r="G1065" s="278" t="s">
        <v>1494</v>
      </c>
      <c r="H1065" s="278" t="s">
        <v>1613</v>
      </c>
      <c r="I1065" s="447" t="str">
        <f t="shared" si="52"/>
        <v>2.3</v>
      </c>
      <c r="J1065" s="447">
        <v>2029</v>
      </c>
      <c r="K1065" s="278">
        <v>7</v>
      </c>
      <c r="L1065" s="278">
        <v>10</v>
      </c>
      <c r="M1065" s="468">
        <f t="shared" si="50"/>
        <v>70</v>
      </c>
      <c r="N1065" s="472">
        <v>14458.68</v>
      </c>
      <c r="O1065" s="470">
        <f t="shared" si="51"/>
        <v>1012107.6</v>
      </c>
      <c r="P1065" s="413"/>
      <c r="Q1065" s="413"/>
    </row>
    <row r="1066" spans="1:17" ht="30" x14ac:dyDescent="0.25">
      <c r="A1066" s="447" t="s">
        <v>1314</v>
      </c>
      <c r="B1066" s="336" t="s">
        <v>1220</v>
      </c>
      <c r="C1066" s="336" t="s">
        <v>1074</v>
      </c>
      <c r="D1066" s="336" t="s">
        <v>1475</v>
      </c>
      <c r="E1066" s="336" t="s">
        <v>1607</v>
      </c>
      <c r="F1066" s="467" t="s">
        <v>1615</v>
      </c>
      <c r="G1066" s="278" t="s">
        <v>1494</v>
      </c>
      <c r="H1066" s="278" t="s">
        <v>1613</v>
      </c>
      <c r="I1066" s="447" t="str">
        <f t="shared" si="52"/>
        <v>2.3</v>
      </c>
      <c r="J1066" s="447">
        <v>2029</v>
      </c>
      <c r="K1066" s="278">
        <v>13</v>
      </c>
      <c r="L1066" s="278">
        <v>10</v>
      </c>
      <c r="M1066" s="468">
        <f t="shared" si="50"/>
        <v>130</v>
      </c>
      <c r="N1066" s="472">
        <v>1807.33</v>
      </c>
      <c r="O1066" s="470">
        <f t="shared" si="51"/>
        <v>234952.9</v>
      </c>
      <c r="P1066" s="413"/>
      <c r="Q1066" s="413"/>
    </row>
    <row r="1067" spans="1:17" ht="45" x14ac:dyDescent="0.25">
      <c r="A1067" s="447" t="s">
        <v>1314</v>
      </c>
      <c r="B1067" s="336" t="s">
        <v>1220</v>
      </c>
      <c r="C1067" s="336" t="s">
        <v>1074</v>
      </c>
      <c r="D1067" s="336" t="s">
        <v>1475</v>
      </c>
      <c r="E1067" s="336" t="s">
        <v>1607</v>
      </c>
      <c r="F1067" s="467" t="s">
        <v>1616</v>
      </c>
      <c r="G1067" s="278" t="s">
        <v>1494</v>
      </c>
      <c r="H1067" s="278" t="s">
        <v>1529</v>
      </c>
      <c r="I1067" s="447" t="str">
        <f t="shared" si="52"/>
        <v>2.2</v>
      </c>
      <c r="J1067" s="447">
        <v>2029</v>
      </c>
      <c r="K1067" s="278">
        <v>758</v>
      </c>
      <c r="L1067" s="278">
        <v>10</v>
      </c>
      <c r="M1067" s="468">
        <f t="shared" si="50"/>
        <v>7580</v>
      </c>
      <c r="N1067" s="472">
        <v>96.39</v>
      </c>
      <c r="O1067" s="470">
        <f t="shared" si="51"/>
        <v>730636.2</v>
      </c>
      <c r="P1067" s="413"/>
      <c r="Q1067" s="413"/>
    </row>
    <row r="1068" spans="1:17" ht="30" x14ac:dyDescent="0.25">
      <c r="A1068" s="447" t="s">
        <v>1314</v>
      </c>
      <c r="B1068" s="336" t="s">
        <v>1220</v>
      </c>
      <c r="C1068" s="336" t="s">
        <v>1074</v>
      </c>
      <c r="D1068" s="336" t="s">
        <v>1475</v>
      </c>
      <c r="E1068" s="336" t="s">
        <v>1607</v>
      </c>
      <c r="F1068" s="467" t="s">
        <v>1617</v>
      </c>
      <c r="G1068" s="278" t="s">
        <v>1494</v>
      </c>
      <c r="H1068" s="278" t="s">
        <v>1529</v>
      </c>
      <c r="I1068" s="447" t="str">
        <f t="shared" si="52"/>
        <v>2.2</v>
      </c>
      <c r="J1068" s="447">
        <v>2029</v>
      </c>
      <c r="K1068" s="278">
        <v>686</v>
      </c>
      <c r="L1068" s="278">
        <v>10</v>
      </c>
      <c r="M1068" s="468">
        <f t="shared" si="50"/>
        <v>6860</v>
      </c>
      <c r="N1068" s="472">
        <v>7.23</v>
      </c>
      <c r="O1068" s="470">
        <f t="shared" si="51"/>
        <v>49597.8</v>
      </c>
      <c r="P1068" s="413"/>
      <c r="Q1068" s="413"/>
    </row>
    <row r="1069" spans="1:17" x14ac:dyDescent="0.25">
      <c r="A1069" s="447" t="s">
        <v>1314</v>
      </c>
      <c r="B1069" s="336" t="s">
        <v>1220</v>
      </c>
      <c r="C1069" s="336" t="s">
        <v>1074</v>
      </c>
      <c r="D1069" s="336" t="s">
        <v>1475</v>
      </c>
      <c r="E1069" s="336" t="s">
        <v>1607</v>
      </c>
      <c r="F1069" s="467" t="s">
        <v>1618</v>
      </c>
      <c r="G1069" s="278" t="s">
        <v>1494</v>
      </c>
      <c r="H1069" s="278" t="s">
        <v>1613</v>
      </c>
      <c r="I1069" s="447" t="str">
        <f t="shared" si="52"/>
        <v>2.3</v>
      </c>
      <c r="J1069" s="447">
        <v>2029</v>
      </c>
      <c r="K1069" s="278">
        <v>118</v>
      </c>
      <c r="L1069" s="278">
        <v>10</v>
      </c>
      <c r="M1069" s="468">
        <f t="shared" si="50"/>
        <v>1180</v>
      </c>
      <c r="N1069" s="472">
        <v>481.96</v>
      </c>
      <c r="O1069" s="470">
        <f t="shared" si="51"/>
        <v>568712.79999999993</v>
      </c>
      <c r="P1069" s="413"/>
      <c r="Q1069" s="413"/>
    </row>
    <row r="1070" spans="1:17" ht="30" x14ac:dyDescent="0.25">
      <c r="A1070" s="447" t="s">
        <v>1314</v>
      </c>
      <c r="B1070" s="336" t="s">
        <v>1220</v>
      </c>
      <c r="C1070" s="336" t="s">
        <v>1074</v>
      </c>
      <c r="D1070" s="336" t="s">
        <v>1475</v>
      </c>
      <c r="E1070" s="336" t="s">
        <v>1607</v>
      </c>
      <c r="F1070" s="467" t="s">
        <v>1619</v>
      </c>
      <c r="G1070" s="278" t="s">
        <v>1494</v>
      </c>
      <c r="H1070" s="278" t="s">
        <v>1507</v>
      </c>
      <c r="I1070" s="447" t="str">
        <f t="shared" si="52"/>
        <v>2.3</v>
      </c>
      <c r="J1070" s="447">
        <v>2029</v>
      </c>
      <c r="K1070" s="278">
        <v>40</v>
      </c>
      <c r="L1070" s="278">
        <v>9</v>
      </c>
      <c r="M1070" s="468">
        <f t="shared" si="50"/>
        <v>360</v>
      </c>
      <c r="N1070" s="472">
        <v>421.71</v>
      </c>
      <c r="O1070" s="470">
        <f t="shared" si="51"/>
        <v>151815.6</v>
      </c>
      <c r="P1070" s="413"/>
      <c r="Q1070" s="413"/>
    </row>
    <row r="1071" spans="1:17" ht="30" x14ac:dyDescent="0.25">
      <c r="A1071" s="447" t="s">
        <v>1314</v>
      </c>
      <c r="B1071" s="336" t="s">
        <v>1220</v>
      </c>
      <c r="C1071" s="336" t="s">
        <v>1074</v>
      </c>
      <c r="D1071" s="336" t="s">
        <v>1475</v>
      </c>
      <c r="E1071" s="336" t="s">
        <v>1607</v>
      </c>
      <c r="F1071" s="467" t="s">
        <v>1620</v>
      </c>
      <c r="G1071" s="278" t="s">
        <v>1494</v>
      </c>
      <c r="H1071" s="278" t="s">
        <v>1534</v>
      </c>
      <c r="I1071" s="447" t="str">
        <f t="shared" si="52"/>
        <v>2.3</v>
      </c>
      <c r="J1071" s="447">
        <v>2029</v>
      </c>
      <c r="K1071" s="278">
        <v>3</v>
      </c>
      <c r="L1071" s="278">
        <v>3</v>
      </c>
      <c r="M1071" s="468">
        <f t="shared" si="50"/>
        <v>9</v>
      </c>
      <c r="N1071" s="472">
        <v>181.7</v>
      </c>
      <c r="O1071" s="470">
        <f t="shared" si="51"/>
        <v>1635.3</v>
      </c>
      <c r="P1071" s="413"/>
      <c r="Q1071" s="413"/>
    </row>
    <row r="1072" spans="1:17" ht="30" x14ac:dyDescent="0.25">
      <c r="A1072" s="447" t="s">
        <v>1314</v>
      </c>
      <c r="B1072" s="336" t="s">
        <v>1220</v>
      </c>
      <c r="C1072" s="336" t="s">
        <v>1074</v>
      </c>
      <c r="D1072" s="336" t="s">
        <v>1475</v>
      </c>
      <c r="E1072" s="336" t="s">
        <v>1607</v>
      </c>
      <c r="F1072" s="467" t="s">
        <v>1621</v>
      </c>
      <c r="G1072" s="278" t="s">
        <v>1494</v>
      </c>
      <c r="H1072" s="278" t="s">
        <v>1567</v>
      </c>
      <c r="I1072" s="447" t="str">
        <f t="shared" si="52"/>
        <v>2.3</v>
      </c>
      <c r="J1072" s="447">
        <v>2029</v>
      </c>
      <c r="K1072" s="278">
        <v>5</v>
      </c>
      <c r="L1072" s="278">
        <v>3</v>
      </c>
      <c r="M1072" s="468">
        <f t="shared" si="50"/>
        <v>15</v>
      </c>
      <c r="N1072" s="472">
        <v>422.92</v>
      </c>
      <c r="O1072" s="470">
        <f t="shared" si="51"/>
        <v>6343.8</v>
      </c>
      <c r="P1072" s="413"/>
      <c r="Q1072" s="413"/>
    </row>
    <row r="1073" spans="1:17" ht="45" x14ac:dyDescent="0.25">
      <c r="A1073" s="447" t="s">
        <v>1314</v>
      </c>
      <c r="B1073" s="336" t="s">
        <v>1220</v>
      </c>
      <c r="C1073" s="336" t="s">
        <v>1074</v>
      </c>
      <c r="D1073" s="336" t="s">
        <v>1475</v>
      </c>
      <c r="E1073" s="336" t="s">
        <v>1607</v>
      </c>
      <c r="F1073" s="467" t="s">
        <v>1622</v>
      </c>
      <c r="G1073" s="278" t="s">
        <v>1494</v>
      </c>
      <c r="H1073" s="278" t="s">
        <v>1534</v>
      </c>
      <c r="I1073" s="447" t="str">
        <f t="shared" si="52"/>
        <v>2.3</v>
      </c>
      <c r="J1073" s="447">
        <v>2029</v>
      </c>
      <c r="K1073" s="278">
        <v>30</v>
      </c>
      <c r="L1073" s="278">
        <v>3</v>
      </c>
      <c r="M1073" s="468">
        <f t="shared" si="50"/>
        <v>90</v>
      </c>
      <c r="N1073" s="472">
        <v>45.61</v>
      </c>
      <c r="O1073" s="470">
        <f t="shared" si="51"/>
        <v>4104.8999999999996</v>
      </c>
      <c r="P1073" s="413"/>
      <c r="Q1073" s="413"/>
    </row>
    <row r="1074" spans="1:17" ht="30" x14ac:dyDescent="0.25">
      <c r="A1074" s="447" t="s">
        <v>1314</v>
      </c>
      <c r="B1074" s="336" t="s">
        <v>1220</v>
      </c>
      <c r="C1074" s="336" t="s">
        <v>1074</v>
      </c>
      <c r="D1074" s="336" t="s">
        <v>1475</v>
      </c>
      <c r="E1074" s="336" t="s">
        <v>1607</v>
      </c>
      <c r="F1074" s="467" t="s">
        <v>1623</v>
      </c>
      <c r="G1074" s="278" t="s">
        <v>1494</v>
      </c>
      <c r="H1074" s="278" t="s">
        <v>1534</v>
      </c>
      <c r="I1074" s="447" t="str">
        <f t="shared" si="52"/>
        <v>2.3</v>
      </c>
      <c r="J1074" s="447">
        <v>2029</v>
      </c>
      <c r="K1074" s="278">
        <v>10</v>
      </c>
      <c r="L1074" s="278">
        <v>3</v>
      </c>
      <c r="M1074" s="468">
        <f t="shared" si="50"/>
        <v>30</v>
      </c>
      <c r="N1074" s="472">
        <v>84.34</v>
      </c>
      <c r="O1074" s="470">
        <f t="shared" si="51"/>
        <v>2530.2000000000003</v>
      </c>
      <c r="P1074" s="413"/>
      <c r="Q1074" s="413"/>
    </row>
    <row r="1075" spans="1:17" ht="45" x14ac:dyDescent="0.25">
      <c r="A1075" s="447" t="s">
        <v>1314</v>
      </c>
      <c r="B1075" s="336" t="s">
        <v>1220</v>
      </c>
      <c r="C1075" s="336" t="s">
        <v>1074</v>
      </c>
      <c r="D1075" s="336" t="s">
        <v>1475</v>
      </c>
      <c r="E1075" s="336" t="s">
        <v>1607</v>
      </c>
      <c r="F1075" s="467" t="s">
        <v>1624</v>
      </c>
      <c r="G1075" s="278" t="s">
        <v>1494</v>
      </c>
      <c r="H1075" s="278" t="s">
        <v>1534</v>
      </c>
      <c r="I1075" s="447" t="str">
        <f t="shared" si="52"/>
        <v>2.3</v>
      </c>
      <c r="J1075" s="447">
        <v>2029</v>
      </c>
      <c r="K1075" s="278">
        <v>3</v>
      </c>
      <c r="L1075" s="278">
        <v>3</v>
      </c>
      <c r="M1075" s="468">
        <f t="shared" si="50"/>
        <v>9</v>
      </c>
      <c r="N1075" s="472">
        <v>114.03</v>
      </c>
      <c r="O1075" s="470">
        <f t="shared" si="51"/>
        <v>1026.27</v>
      </c>
      <c r="P1075" s="413"/>
      <c r="Q1075" s="413"/>
    </row>
    <row r="1076" spans="1:17" ht="45" x14ac:dyDescent="0.25">
      <c r="A1076" s="447" t="s">
        <v>1314</v>
      </c>
      <c r="B1076" s="336" t="s">
        <v>1220</v>
      </c>
      <c r="C1076" s="336" t="s">
        <v>1074</v>
      </c>
      <c r="D1076" s="336" t="s">
        <v>1475</v>
      </c>
      <c r="E1076" s="336" t="s">
        <v>1607</v>
      </c>
      <c r="F1076" s="467" t="s">
        <v>1625</v>
      </c>
      <c r="G1076" s="278" t="s">
        <v>1494</v>
      </c>
      <c r="H1076" s="278" t="s">
        <v>1534</v>
      </c>
      <c r="I1076" s="447" t="str">
        <f t="shared" si="52"/>
        <v>2.3</v>
      </c>
      <c r="J1076" s="447">
        <v>2029</v>
      </c>
      <c r="K1076" s="278">
        <v>6</v>
      </c>
      <c r="L1076" s="278">
        <v>3</v>
      </c>
      <c r="M1076" s="468">
        <f t="shared" si="50"/>
        <v>18</v>
      </c>
      <c r="N1076" s="472">
        <v>449.61</v>
      </c>
      <c r="O1076" s="470">
        <f t="shared" si="51"/>
        <v>8092.9800000000005</v>
      </c>
      <c r="P1076" s="413"/>
      <c r="Q1076" s="413"/>
    </row>
    <row r="1077" spans="1:17" ht="60" x14ac:dyDescent="0.25">
      <c r="A1077" s="447" t="s">
        <v>1314</v>
      </c>
      <c r="B1077" s="336" t="s">
        <v>1220</v>
      </c>
      <c r="C1077" s="336" t="s">
        <v>1074</v>
      </c>
      <c r="D1077" s="336" t="s">
        <v>1475</v>
      </c>
      <c r="E1077" s="336" t="s">
        <v>1607</v>
      </c>
      <c r="F1077" s="467" t="s">
        <v>1626</v>
      </c>
      <c r="G1077" s="278" t="s">
        <v>1494</v>
      </c>
      <c r="H1077" s="278" t="s">
        <v>1498</v>
      </c>
      <c r="I1077" s="447" t="str">
        <f t="shared" si="52"/>
        <v>2.3</v>
      </c>
      <c r="J1077" s="447">
        <v>2029</v>
      </c>
      <c r="K1077" s="278">
        <v>150</v>
      </c>
      <c r="L1077" s="278">
        <v>10</v>
      </c>
      <c r="M1077" s="468">
        <f t="shared" si="50"/>
        <v>1500</v>
      </c>
      <c r="N1077" s="472">
        <v>192.78</v>
      </c>
      <c r="O1077" s="470">
        <f t="shared" si="51"/>
        <v>289170</v>
      </c>
      <c r="P1077" s="413"/>
      <c r="Q1077" s="413"/>
    </row>
    <row r="1078" spans="1:17" ht="45" x14ac:dyDescent="0.25">
      <c r="A1078" s="447" t="s">
        <v>1314</v>
      </c>
      <c r="B1078" s="336" t="s">
        <v>1220</v>
      </c>
      <c r="C1078" s="336" t="s">
        <v>1074</v>
      </c>
      <c r="D1078" s="336" t="s">
        <v>1475</v>
      </c>
      <c r="E1078" s="336" t="s">
        <v>1607</v>
      </c>
      <c r="F1078" s="467" t="s">
        <v>1627</v>
      </c>
      <c r="G1078" s="278" t="s">
        <v>1494</v>
      </c>
      <c r="H1078" s="278" t="s">
        <v>1587</v>
      </c>
      <c r="I1078" s="447" t="str">
        <f t="shared" si="52"/>
        <v>2.3</v>
      </c>
      <c r="J1078" s="447">
        <v>2029</v>
      </c>
      <c r="K1078" s="278">
        <v>150</v>
      </c>
      <c r="L1078" s="278">
        <v>10</v>
      </c>
      <c r="M1078" s="468">
        <f t="shared" si="50"/>
        <v>1500</v>
      </c>
      <c r="N1078" s="472">
        <v>542.20000000000005</v>
      </c>
      <c r="O1078" s="470">
        <f t="shared" si="51"/>
        <v>813300.00000000012</v>
      </c>
      <c r="P1078" s="413"/>
      <c r="Q1078" s="413"/>
    </row>
    <row r="1079" spans="1:17" ht="75" x14ac:dyDescent="0.25">
      <c r="A1079" s="447" t="s">
        <v>1314</v>
      </c>
      <c r="B1079" s="336" t="s">
        <v>1220</v>
      </c>
      <c r="C1079" s="336" t="s">
        <v>1074</v>
      </c>
      <c r="D1079" s="336" t="s">
        <v>1475</v>
      </c>
      <c r="E1079" s="336" t="s">
        <v>1607</v>
      </c>
      <c r="F1079" s="467" t="s">
        <v>1628</v>
      </c>
      <c r="G1079" s="278" t="s">
        <v>1494</v>
      </c>
      <c r="H1079" s="278" t="s">
        <v>1587</v>
      </c>
      <c r="I1079" s="447" t="str">
        <f t="shared" si="52"/>
        <v>2.3</v>
      </c>
      <c r="J1079" s="447">
        <v>2029</v>
      </c>
      <c r="K1079" s="278">
        <v>150</v>
      </c>
      <c r="L1079" s="278">
        <v>10</v>
      </c>
      <c r="M1079" s="468">
        <f t="shared" si="50"/>
        <v>1500</v>
      </c>
      <c r="N1079" s="472">
        <v>481.96</v>
      </c>
      <c r="O1079" s="470">
        <f t="shared" si="51"/>
        <v>722940</v>
      </c>
      <c r="P1079" s="413"/>
      <c r="Q1079" s="413"/>
    </row>
    <row r="1080" spans="1:17" ht="75" x14ac:dyDescent="0.25">
      <c r="A1080" s="447" t="s">
        <v>1314</v>
      </c>
      <c r="B1080" s="336" t="s">
        <v>1220</v>
      </c>
      <c r="C1080" s="336" t="s">
        <v>1074</v>
      </c>
      <c r="D1080" s="336" t="s">
        <v>1475</v>
      </c>
      <c r="E1080" s="336" t="s">
        <v>1607</v>
      </c>
      <c r="F1080" s="467" t="s">
        <v>1629</v>
      </c>
      <c r="G1080" s="278" t="s">
        <v>1494</v>
      </c>
      <c r="H1080" s="278" t="s">
        <v>1498</v>
      </c>
      <c r="I1080" s="447" t="str">
        <f t="shared" si="52"/>
        <v>2.3</v>
      </c>
      <c r="J1080" s="447">
        <v>2029</v>
      </c>
      <c r="K1080" s="278">
        <v>150</v>
      </c>
      <c r="L1080" s="278">
        <v>10</v>
      </c>
      <c r="M1080" s="468">
        <f t="shared" si="50"/>
        <v>1500</v>
      </c>
      <c r="N1080" s="472">
        <v>421.71</v>
      </c>
      <c r="O1080" s="470">
        <f t="shared" si="51"/>
        <v>632565</v>
      </c>
      <c r="P1080" s="413"/>
      <c r="Q1080" s="413"/>
    </row>
    <row r="1081" spans="1:17" ht="60" x14ac:dyDescent="0.25">
      <c r="A1081" s="447" t="s">
        <v>1314</v>
      </c>
      <c r="B1081" s="336" t="s">
        <v>1220</v>
      </c>
      <c r="C1081" s="336" t="s">
        <v>1074</v>
      </c>
      <c r="D1081" s="336" t="s">
        <v>1475</v>
      </c>
      <c r="E1081" s="336" t="s">
        <v>1607</v>
      </c>
      <c r="F1081" s="467" t="s">
        <v>1630</v>
      </c>
      <c r="G1081" s="278" t="s">
        <v>1494</v>
      </c>
      <c r="H1081" s="278" t="s">
        <v>1498</v>
      </c>
      <c r="I1081" s="447" t="str">
        <f t="shared" si="52"/>
        <v>2.3</v>
      </c>
      <c r="J1081" s="447">
        <v>2029</v>
      </c>
      <c r="K1081" s="278">
        <v>150</v>
      </c>
      <c r="L1081" s="278">
        <v>10</v>
      </c>
      <c r="M1081" s="468">
        <f t="shared" si="50"/>
        <v>1500</v>
      </c>
      <c r="N1081" s="472">
        <v>240.98</v>
      </c>
      <c r="O1081" s="470">
        <f t="shared" si="51"/>
        <v>361470</v>
      </c>
      <c r="P1081" s="413"/>
      <c r="Q1081" s="413"/>
    </row>
    <row r="1082" spans="1:17" ht="75" x14ac:dyDescent="0.25">
      <c r="A1082" s="447" t="s">
        <v>1314</v>
      </c>
      <c r="B1082" s="336" t="s">
        <v>1220</v>
      </c>
      <c r="C1082" s="336" t="s">
        <v>1074</v>
      </c>
      <c r="D1082" s="336" t="s">
        <v>1475</v>
      </c>
      <c r="E1082" s="336" t="s">
        <v>1607</v>
      </c>
      <c r="F1082" s="467" t="s">
        <v>1631</v>
      </c>
      <c r="G1082" s="278" t="s">
        <v>1494</v>
      </c>
      <c r="H1082" s="278" t="s">
        <v>1531</v>
      </c>
      <c r="I1082" s="447" t="str">
        <f t="shared" si="52"/>
        <v>2.2</v>
      </c>
      <c r="J1082" s="447">
        <v>2029</v>
      </c>
      <c r="K1082" s="280">
        <v>1680</v>
      </c>
      <c r="L1082" s="278">
        <v>10</v>
      </c>
      <c r="M1082" s="468">
        <f t="shared" si="50"/>
        <v>16800</v>
      </c>
      <c r="N1082" s="472">
        <v>301.22000000000003</v>
      </c>
      <c r="O1082" s="470">
        <f t="shared" si="51"/>
        <v>5060496</v>
      </c>
      <c r="P1082" s="413"/>
      <c r="Q1082" s="413"/>
    </row>
    <row r="1083" spans="1:17" ht="45" x14ac:dyDescent="0.25">
      <c r="A1083" s="447" t="s">
        <v>1314</v>
      </c>
      <c r="B1083" s="336" t="s">
        <v>1220</v>
      </c>
      <c r="C1083" s="336" t="s">
        <v>1074</v>
      </c>
      <c r="D1083" s="336" t="s">
        <v>1475</v>
      </c>
      <c r="E1083" s="336" t="s">
        <v>1607</v>
      </c>
      <c r="F1083" s="467" t="s">
        <v>1632</v>
      </c>
      <c r="G1083" s="278" t="s">
        <v>1494</v>
      </c>
      <c r="H1083" s="278" t="s">
        <v>1509</v>
      </c>
      <c r="I1083" s="447" t="str">
        <f t="shared" si="52"/>
        <v>2.3</v>
      </c>
      <c r="J1083" s="447">
        <v>2029</v>
      </c>
      <c r="K1083" s="278">
        <v>60</v>
      </c>
      <c r="L1083" s="278">
        <v>10</v>
      </c>
      <c r="M1083" s="468">
        <f t="shared" si="50"/>
        <v>600</v>
      </c>
      <c r="N1083" s="472">
        <v>349.42</v>
      </c>
      <c r="O1083" s="470">
        <f t="shared" si="51"/>
        <v>209652</v>
      </c>
      <c r="P1083" s="413"/>
      <c r="Q1083" s="413"/>
    </row>
    <row r="1084" spans="1:17" ht="60" x14ac:dyDescent="0.25">
      <c r="A1084" s="447" t="s">
        <v>1314</v>
      </c>
      <c r="B1084" s="336" t="s">
        <v>1220</v>
      </c>
      <c r="C1084" s="336" t="s">
        <v>1074</v>
      </c>
      <c r="D1084" s="336" t="s">
        <v>1475</v>
      </c>
      <c r="E1084" s="336" t="s">
        <v>1607</v>
      </c>
      <c r="F1084" s="467" t="s">
        <v>1633</v>
      </c>
      <c r="G1084" s="278" t="s">
        <v>1494</v>
      </c>
      <c r="H1084" s="278" t="s">
        <v>1498</v>
      </c>
      <c r="I1084" s="447" t="str">
        <f t="shared" si="52"/>
        <v>2.3</v>
      </c>
      <c r="J1084" s="447">
        <v>2029</v>
      </c>
      <c r="K1084" s="280">
        <v>1440</v>
      </c>
      <c r="L1084" s="278">
        <v>1</v>
      </c>
      <c r="M1084" s="468">
        <f t="shared" si="50"/>
        <v>1440</v>
      </c>
      <c r="N1084" s="472">
        <v>12.05</v>
      </c>
      <c r="O1084" s="470">
        <f t="shared" si="51"/>
        <v>17352</v>
      </c>
      <c r="P1084" s="413"/>
      <c r="Q1084" s="413"/>
    </row>
    <row r="1085" spans="1:17" ht="30" x14ac:dyDescent="0.25">
      <c r="A1085" s="447" t="s">
        <v>1314</v>
      </c>
      <c r="B1085" s="336" t="s">
        <v>1220</v>
      </c>
      <c r="C1085" s="336" t="s">
        <v>1074</v>
      </c>
      <c r="D1085" s="336" t="s">
        <v>1475</v>
      </c>
      <c r="E1085" s="336" t="s">
        <v>1607</v>
      </c>
      <c r="F1085" s="467" t="s">
        <v>1634</v>
      </c>
      <c r="G1085" s="278" t="s">
        <v>1494</v>
      </c>
      <c r="H1085" s="278" t="s">
        <v>1498</v>
      </c>
      <c r="I1085" s="447" t="str">
        <f t="shared" si="52"/>
        <v>2.3</v>
      </c>
      <c r="J1085" s="447">
        <v>2029</v>
      </c>
      <c r="K1085" s="280">
        <v>1050</v>
      </c>
      <c r="L1085" s="278">
        <v>1</v>
      </c>
      <c r="M1085" s="468">
        <f t="shared" si="50"/>
        <v>1050</v>
      </c>
      <c r="N1085" s="472">
        <v>9.64</v>
      </c>
      <c r="O1085" s="470">
        <f t="shared" si="51"/>
        <v>10122</v>
      </c>
      <c r="P1085" s="413"/>
      <c r="Q1085" s="413"/>
    </row>
    <row r="1086" spans="1:17" ht="30" x14ac:dyDescent="0.25">
      <c r="A1086" s="447" t="s">
        <v>1314</v>
      </c>
      <c r="B1086" s="336" t="s">
        <v>1220</v>
      </c>
      <c r="C1086" s="336" t="s">
        <v>1074</v>
      </c>
      <c r="D1086" s="336" t="s">
        <v>1475</v>
      </c>
      <c r="E1086" s="336" t="s">
        <v>1607</v>
      </c>
      <c r="F1086" s="467" t="s">
        <v>1635</v>
      </c>
      <c r="G1086" s="278" t="s">
        <v>1494</v>
      </c>
      <c r="H1086" s="278" t="s">
        <v>1498</v>
      </c>
      <c r="I1086" s="447" t="str">
        <f t="shared" si="52"/>
        <v>2.3</v>
      </c>
      <c r="J1086" s="447">
        <v>2029</v>
      </c>
      <c r="K1086" s="280">
        <v>1050</v>
      </c>
      <c r="L1086" s="278">
        <v>1</v>
      </c>
      <c r="M1086" s="468">
        <f t="shared" si="50"/>
        <v>1050</v>
      </c>
      <c r="N1086" s="472">
        <v>9.64</v>
      </c>
      <c r="O1086" s="470">
        <f t="shared" si="51"/>
        <v>10122</v>
      </c>
      <c r="P1086" s="413"/>
      <c r="Q1086" s="413"/>
    </row>
    <row r="1087" spans="1:17" ht="45" x14ac:dyDescent="0.25">
      <c r="A1087" s="447" t="s">
        <v>1314</v>
      </c>
      <c r="B1087" s="336" t="s">
        <v>1220</v>
      </c>
      <c r="C1087" s="336" t="s">
        <v>1074</v>
      </c>
      <c r="D1087" s="336" t="s">
        <v>1475</v>
      </c>
      <c r="E1087" s="336" t="s">
        <v>1607</v>
      </c>
      <c r="F1087" s="467" t="s">
        <v>1636</v>
      </c>
      <c r="G1087" s="278" t="s">
        <v>1494</v>
      </c>
      <c r="H1087" s="278" t="s">
        <v>1498</v>
      </c>
      <c r="I1087" s="447" t="str">
        <f t="shared" si="52"/>
        <v>2.3</v>
      </c>
      <c r="J1087" s="447">
        <v>2029</v>
      </c>
      <c r="K1087" s="280">
        <v>2100</v>
      </c>
      <c r="L1087" s="278">
        <v>1</v>
      </c>
      <c r="M1087" s="468">
        <f t="shared" si="50"/>
        <v>2100</v>
      </c>
      <c r="N1087" s="472">
        <v>10.84</v>
      </c>
      <c r="O1087" s="470">
        <f t="shared" si="51"/>
        <v>22764</v>
      </c>
      <c r="P1087" s="413"/>
      <c r="Q1087" s="413"/>
    </row>
    <row r="1088" spans="1:17" ht="45" x14ac:dyDescent="0.25">
      <c r="A1088" s="447" t="s">
        <v>1314</v>
      </c>
      <c r="B1088" s="336" t="s">
        <v>1220</v>
      </c>
      <c r="C1088" s="336" t="s">
        <v>1074</v>
      </c>
      <c r="D1088" s="336" t="s">
        <v>1475</v>
      </c>
      <c r="E1088" s="336" t="s">
        <v>1607</v>
      </c>
      <c r="F1088" s="467" t="s">
        <v>1637</v>
      </c>
      <c r="G1088" s="278" t="s">
        <v>1494</v>
      </c>
      <c r="H1088" s="278" t="s">
        <v>1498</v>
      </c>
      <c r="I1088" s="447" t="str">
        <f t="shared" si="52"/>
        <v>2.3</v>
      </c>
      <c r="J1088" s="447">
        <v>2029</v>
      </c>
      <c r="K1088" s="278">
        <v>144</v>
      </c>
      <c r="L1088" s="278">
        <v>1</v>
      </c>
      <c r="M1088" s="468">
        <f t="shared" si="50"/>
        <v>144</v>
      </c>
      <c r="N1088" s="472">
        <v>84.94</v>
      </c>
      <c r="O1088" s="470">
        <f t="shared" si="51"/>
        <v>12231.36</v>
      </c>
      <c r="P1088" s="413"/>
      <c r="Q1088" s="413"/>
    </row>
    <row r="1089" spans="1:17" ht="30" x14ac:dyDescent="0.25">
      <c r="A1089" s="447" t="s">
        <v>1314</v>
      </c>
      <c r="B1089" s="336" t="s">
        <v>1220</v>
      </c>
      <c r="C1089" s="336" t="s">
        <v>1074</v>
      </c>
      <c r="D1089" s="336" t="s">
        <v>1475</v>
      </c>
      <c r="E1089" s="336" t="s">
        <v>1607</v>
      </c>
      <c r="F1089" s="467" t="s">
        <v>1638</v>
      </c>
      <c r="G1089" s="278" t="s">
        <v>1494</v>
      </c>
      <c r="H1089" s="278" t="s">
        <v>1498</v>
      </c>
      <c r="I1089" s="447" t="str">
        <f t="shared" si="52"/>
        <v>2.3</v>
      </c>
      <c r="J1089" s="447">
        <v>2029</v>
      </c>
      <c r="K1089" s="278">
        <v>360</v>
      </c>
      <c r="L1089" s="278">
        <v>1</v>
      </c>
      <c r="M1089" s="468">
        <f t="shared" si="50"/>
        <v>360</v>
      </c>
      <c r="N1089" s="472">
        <v>20.48</v>
      </c>
      <c r="O1089" s="470">
        <f t="shared" si="51"/>
        <v>7372.8</v>
      </c>
      <c r="P1089" s="413"/>
      <c r="Q1089" s="413"/>
    </row>
    <row r="1090" spans="1:17" ht="30" x14ac:dyDescent="0.25">
      <c r="A1090" s="447" t="s">
        <v>1314</v>
      </c>
      <c r="B1090" s="336" t="s">
        <v>1220</v>
      </c>
      <c r="C1090" s="336" t="s">
        <v>1074</v>
      </c>
      <c r="D1090" s="336" t="s">
        <v>1475</v>
      </c>
      <c r="E1090" s="336" t="s">
        <v>1607</v>
      </c>
      <c r="F1090" s="467" t="s">
        <v>1639</v>
      </c>
      <c r="G1090" s="278" t="s">
        <v>1494</v>
      </c>
      <c r="H1090" s="278" t="s">
        <v>1498</v>
      </c>
      <c r="I1090" s="447" t="str">
        <f t="shared" si="52"/>
        <v>2.3</v>
      </c>
      <c r="J1090" s="447">
        <v>2029</v>
      </c>
      <c r="K1090" s="278">
        <v>144</v>
      </c>
      <c r="L1090" s="278">
        <v>1</v>
      </c>
      <c r="M1090" s="468">
        <f t="shared" si="50"/>
        <v>144</v>
      </c>
      <c r="N1090" s="472">
        <v>14.46</v>
      </c>
      <c r="O1090" s="470">
        <f t="shared" si="51"/>
        <v>2082.2400000000002</v>
      </c>
      <c r="P1090" s="413"/>
      <c r="Q1090" s="413"/>
    </row>
    <row r="1091" spans="1:17" ht="30" x14ac:dyDescent="0.25">
      <c r="A1091" s="447" t="s">
        <v>1314</v>
      </c>
      <c r="B1091" s="336" t="s">
        <v>1220</v>
      </c>
      <c r="C1091" s="336" t="s">
        <v>1074</v>
      </c>
      <c r="D1091" s="336" t="s">
        <v>1475</v>
      </c>
      <c r="E1091" s="336" t="s">
        <v>1607</v>
      </c>
      <c r="F1091" s="467" t="s">
        <v>1640</v>
      </c>
      <c r="G1091" s="278" t="s">
        <v>1494</v>
      </c>
      <c r="H1091" s="278" t="s">
        <v>1498</v>
      </c>
      <c r="I1091" s="447" t="str">
        <f t="shared" si="52"/>
        <v>2.3</v>
      </c>
      <c r="J1091" s="447">
        <v>2029</v>
      </c>
      <c r="K1091" s="278">
        <v>174</v>
      </c>
      <c r="L1091" s="278">
        <v>1</v>
      </c>
      <c r="M1091" s="468">
        <f t="shared" si="50"/>
        <v>174</v>
      </c>
      <c r="N1091" s="472">
        <v>422.92</v>
      </c>
      <c r="O1091" s="470">
        <f t="shared" si="51"/>
        <v>73588.08</v>
      </c>
      <c r="P1091" s="413"/>
      <c r="Q1091" s="413"/>
    </row>
    <row r="1092" spans="1:17" ht="30" x14ac:dyDescent="0.25">
      <c r="A1092" s="447" t="s">
        <v>1314</v>
      </c>
      <c r="B1092" s="336" t="s">
        <v>1220</v>
      </c>
      <c r="C1092" s="336" t="s">
        <v>1074</v>
      </c>
      <c r="D1092" s="336" t="s">
        <v>1475</v>
      </c>
      <c r="E1092" s="336" t="s">
        <v>1607</v>
      </c>
      <c r="F1092" s="467" t="s">
        <v>1641</v>
      </c>
      <c r="G1092" s="278" t="s">
        <v>1494</v>
      </c>
      <c r="H1092" s="278" t="s">
        <v>1498</v>
      </c>
      <c r="I1092" s="447" t="str">
        <f t="shared" si="52"/>
        <v>2.3</v>
      </c>
      <c r="J1092" s="447">
        <v>2029</v>
      </c>
      <c r="K1092" s="278">
        <v>84</v>
      </c>
      <c r="L1092" s="278">
        <v>1</v>
      </c>
      <c r="M1092" s="468">
        <f t="shared" si="50"/>
        <v>84</v>
      </c>
      <c r="N1092" s="472">
        <v>108.44</v>
      </c>
      <c r="O1092" s="470">
        <f t="shared" si="51"/>
        <v>9108.9599999999991</v>
      </c>
      <c r="P1092" s="413"/>
      <c r="Q1092" s="413"/>
    </row>
    <row r="1093" spans="1:17" ht="30" x14ac:dyDescent="0.25">
      <c r="A1093" s="447" t="s">
        <v>1314</v>
      </c>
      <c r="B1093" s="336" t="s">
        <v>1220</v>
      </c>
      <c r="C1093" s="336" t="s">
        <v>1074</v>
      </c>
      <c r="D1093" s="336" t="s">
        <v>1475</v>
      </c>
      <c r="E1093" s="336" t="s">
        <v>1607</v>
      </c>
      <c r="F1093" s="467" t="s">
        <v>1642</v>
      </c>
      <c r="G1093" s="278" t="s">
        <v>1494</v>
      </c>
      <c r="H1093" s="278" t="s">
        <v>1498</v>
      </c>
      <c r="I1093" s="447" t="str">
        <f t="shared" si="52"/>
        <v>2.3</v>
      </c>
      <c r="J1093" s="447">
        <v>2029</v>
      </c>
      <c r="K1093" s="278">
        <v>144</v>
      </c>
      <c r="L1093" s="278">
        <v>1</v>
      </c>
      <c r="M1093" s="468">
        <f t="shared" si="50"/>
        <v>144</v>
      </c>
      <c r="N1093" s="472">
        <v>313.27</v>
      </c>
      <c r="O1093" s="470">
        <f t="shared" si="51"/>
        <v>45110.879999999997</v>
      </c>
      <c r="P1093" s="413"/>
      <c r="Q1093" s="413"/>
    </row>
    <row r="1094" spans="1:17" ht="30" x14ac:dyDescent="0.25">
      <c r="A1094" s="447" t="s">
        <v>1314</v>
      </c>
      <c r="B1094" s="336" t="s">
        <v>1220</v>
      </c>
      <c r="C1094" s="336" t="s">
        <v>1074</v>
      </c>
      <c r="D1094" s="336" t="s">
        <v>1475</v>
      </c>
      <c r="E1094" s="336" t="s">
        <v>1607</v>
      </c>
      <c r="F1094" s="467" t="s">
        <v>1643</v>
      </c>
      <c r="G1094" s="278" t="s">
        <v>1494</v>
      </c>
      <c r="H1094" s="278" t="s">
        <v>1498</v>
      </c>
      <c r="I1094" s="447" t="str">
        <f t="shared" si="52"/>
        <v>2.3</v>
      </c>
      <c r="J1094" s="447">
        <v>2029</v>
      </c>
      <c r="K1094" s="278">
        <v>144</v>
      </c>
      <c r="L1094" s="278">
        <v>1</v>
      </c>
      <c r="M1094" s="468">
        <f t="shared" si="50"/>
        <v>144</v>
      </c>
      <c r="N1094" s="472">
        <v>120.49</v>
      </c>
      <c r="O1094" s="470">
        <f t="shared" si="51"/>
        <v>17350.559999999998</v>
      </c>
      <c r="P1094" s="413"/>
      <c r="Q1094" s="413"/>
    </row>
    <row r="1095" spans="1:17" ht="30" x14ac:dyDescent="0.25">
      <c r="A1095" s="447" t="s">
        <v>1314</v>
      </c>
      <c r="B1095" s="336" t="s">
        <v>1220</v>
      </c>
      <c r="C1095" s="336" t="s">
        <v>1074</v>
      </c>
      <c r="D1095" s="336" t="s">
        <v>1475</v>
      </c>
      <c r="E1095" s="336" t="s">
        <v>1607</v>
      </c>
      <c r="F1095" s="467" t="s">
        <v>1644</v>
      </c>
      <c r="G1095" s="278" t="s">
        <v>1494</v>
      </c>
      <c r="H1095" s="278" t="s">
        <v>1498</v>
      </c>
      <c r="I1095" s="447" t="str">
        <f t="shared" si="52"/>
        <v>2.3</v>
      </c>
      <c r="J1095" s="447">
        <v>2029</v>
      </c>
      <c r="K1095" s="278">
        <v>144</v>
      </c>
      <c r="L1095" s="278">
        <v>1</v>
      </c>
      <c r="M1095" s="468">
        <f t="shared" si="50"/>
        <v>144</v>
      </c>
      <c r="N1095" s="472">
        <v>297.61</v>
      </c>
      <c r="O1095" s="470">
        <f t="shared" si="51"/>
        <v>42855.840000000004</v>
      </c>
      <c r="P1095" s="413"/>
      <c r="Q1095" s="413"/>
    </row>
    <row r="1096" spans="1:17" ht="45" x14ac:dyDescent="0.25">
      <c r="A1096" s="447" t="s">
        <v>1314</v>
      </c>
      <c r="B1096" s="336" t="s">
        <v>1220</v>
      </c>
      <c r="C1096" s="336" t="s">
        <v>1074</v>
      </c>
      <c r="D1096" s="336" t="s">
        <v>1475</v>
      </c>
      <c r="E1096" s="336" t="s">
        <v>1607</v>
      </c>
      <c r="F1096" s="467" t="s">
        <v>1645</v>
      </c>
      <c r="G1096" s="278" t="s">
        <v>1494</v>
      </c>
      <c r="H1096" s="278" t="s">
        <v>1498</v>
      </c>
      <c r="I1096" s="447" t="str">
        <f t="shared" si="52"/>
        <v>2.3</v>
      </c>
      <c r="J1096" s="447">
        <v>2029</v>
      </c>
      <c r="K1096" s="278">
        <v>90</v>
      </c>
      <c r="L1096" s="278">
        <v>1</v>
      </c>
      <c r="M1096" s="468">
        <f t="shared" si="50"/>
        <v>90</v>
      </c>
      <c r="N1096" s="472">
        <v>692.81</v>
      </c>
      <c r="O1096" s="470">
        <f t="shared" si="51"/>
        <v>62352.899999999994</v>
      </c>
      <c r="P1096" s="413"/>
      <c r="Q1096" s="413"/>
    </row>
    <row r="1097" spans="1:17" ht="30" x14ac:dyDescent="0.25">
      <c r="A1097" s="447" t="s">
        <v>1314</v>
      </c>
      <c r="B1097" s="336" t="s">
        <v>1220</v>
      </c>
      <c r="C1097" s="336" t="s">
        <v>1074</v>
      </c>
      <c r="D1097" s="336" t="s">
        <v>1475</v>
      </c>
      <c r="E1097" s="336" t="s">
        <v>1607</v>
      </c>
      <c r="F1097" s="467" t="s">
        <v>1646</v>
      </c>
      <c r="G1097" s="278" t="s">
        <v>1494</v>
      </c>
      <c r="H1097" s="278" t="s">
        <v>1498</v>
      </c>
      <c r="I1097" s="447" t="str">
        <f t="shared" si="52"/>
        <v>2.3</v>
      </c>
      <c r="J1097" s="447">
        <v>2029</v>
      </c>
      <c r="K1097" s="278">
        <v>80</v>
      </c>
      <c r="L1097" s="278">
        <v>1</v>
      </c>
      <c r="M1097" s="468">
        <f t="shared" si="50"/>
        <v>80</v>
      </c>
      <c r="N1097" s="472">
        <v>66.27</v>
      </c>
      <c r="O1097" s="470">
        <f t="shared" si="51"/>
        <v>5301.5999999999995</v>
      </c>
      <c r="P1097" s="413"/>
      <c r="Q1097" s="413"/>
    </row>
    <row r="1098" spans="1:17" ht="30" x14ac:dyDescent="0.25">
      <c r="A1098" s="447" t="s">
        <v>1314</v>
      </c>
      <c r="B1098" s="336" t="s">
        <v>1220</v>
      </c>
      <c r="C1098" s="336" t="s">
        <v>1074</v>
      </c>
      <c r="D1098" s="336" t="s">
        <v>1475</v>
      </c>
      <c r="E1098" s="336" t="s">
        <v>1607</v>
      </c>
      <c r="F1098" s="467" t="s">
        <v>1647</v>
      </c>
      <c r="G1098" s="278" t="s">
        <v>1494</v>
      </c>
      <c r="H1098" s="278" t="s">
        <v>1498</v>
      </c>
      <c r="I1098" s="447" t="str">
        <f t="shared" si="52"/>
        <v>2.3</v>
      </c>
      <c r="J1098" s="447">
        <v>2029</v>
      </c>
      <c r="K1098" s="278">
        <v>70</v>
      </c>
      <c r="L1098" s="278">
        <v>1</v>
      </c>
      <c r="M1098" s="468">
        <f t="shared" si="50"/>
        <v>70</v>
      </c>
      <c r="N1098" s="472">
        <v>66.27</v>
      </c>
      <c r="O1098" s="470">
        <f t="shared" si="51"/>
        <v>4638.8999999999996</v>
      </c>
      <c r="P1098" s="413"/>
      <c r="Q1098" s="413"/>
    </row>
    <row r="1099" spans="1:17" ht="30" x14ac:dyDescent="0.25">
      <c r="A1099" s="447" t="s">
        <v>1314</v>
      </c>
      <c r="B1099" s="336" t="s">
        <v>1220</v>
      </c>
      <c r="C1099" s="336" t="s">
        <v>1074</v>
      </c>
      <c r="D1099" s="336" t="s">
        <v>1475</v>
      </c>
      <c r="E1099" s="336" t="s">
        <v>1607</v>
      </c>
      <c r="F1099" s="467" t="s">
        <v>1648</v>
      </c>
      <c r="G1099" s="278" t="s">
        <v>1494</v>
      </c>
      <c r="H1099" s="278" t="s">
        <v>1498</v>
      </c>
      <c r="I1099" s="447" t="str">
        <f t="shared" si="52"/>
        <v>2.3</v>
      </c>
      <c r="J1099" s="447">
        <v>2029</v>
      </c>
      <c r="K1099" s="278">
        <v>30</v>
      </c>
      <c r="L1099" s="278">
        <v>1</v>
      </c>
      <c r="M1099" s="468">
        <f t="shared" si="50"/>
        <v>30</v>
      </c>
      <c r="N1099" s="472">
        <v>66.27</v>
      </c>
      <c r="O1099" s="470">
        <f t="shared" si="51"/>
        <v>1988.1</v>
      </c>
      <c r="P1099" s="413"/>
      <c r="Q1099" s="413"/>
    </row>
    <row r="1100" spans="1:17" ht="30" x14ac:dyDescent="0.25">
      <c r="A1100" s="447" t="s">
        <v>1314</v>
      </c>
      <c r="B1100" s="336" t="s">
        <v>1220</v>
      </c>
      <c r="C1100" s="336" t="s">
        <v>1074</v>
      </c>
      <c r="D1100" s="336" t="s">
        <v>1475</v>
      </c>
      <c r="E1100" s="336" t="s">
        <v>1607</v>
      </c>
      <c r="F1100" s="467" t="s">
        <v>1649</v>
      </c>
      <c r="G1100" s="278" t="s">
        <v>1494</v>
      </c>
      <c r="H1100" s="278" t="s">
        <v>1498</v>
      </c>
      <c r="I1100" s="447" t="str">
        <f t="shared" si="52"/>
        <v>2.3</v>
      </c>
      <c r="J1100" s="447">
        <v>2029</v>
      </c>
      <c r="K1100" s="278">
        <v>30</v>
      </c>
      <c r="L1100" s="278">
        <v>1</v>
      </c>
      <c r="M1100" s="468">
        <f t="shared" si="50"/>
        <v>30</v>
      </c>
      <c r="N1100" s="472">
        <v>66.27</v>
      </c>
      <c r="O1100" s="470">
        <f t="shared" si="51"/>
        <v>1988.1</v>
      </c>
      <c r="P1100" s="413"/>
      <c r="Q1100" s="413"/>
    </row>
    <row r="1101" spans="1:17" ht="30" x14ac:dyDescent="0.25">
      <c r="A1101" s="447" t="s">
        <v>1314</v>
      </c>
      <c r="B1101" s="336" t="s">
        <v>1220</v>
      </c>
      <c r="C1101" s="336" t="s">
        <v>1074</v>
      </c>
      <c r="D1101" s="336" t="s">
        <v>1475</v>
      </c>
      <c r="E1101" s="336" t="s">
        <v>1607</v>
      </c>
      <c r="F1101" s="467" t="s">
        <v>1650</v>
      </c>
      <c r="G1101" s="278" t="s">
        <v>1494</v>
      </c>
      <c r="H1101" s="278" t="s">
        <v>1498</v>
      </c>
      <c r="I1101" s="447" t="str">
        <f t="shared" si="52"/>
        <v>2.3</v>
      </c>
      <c r="J1101" s="447">
        <v>2029</v>
      </c>
      <c r="K1101" s="278">
        <v>600</v>
      </c>
      <c r="L1101" s="278">
        <v>1</v>
      </c>
      <c r="M1101" s="468">
        <f t="shared" si="50"/>
        <v>600</v>
      </c>
      <c r="N1101" s="472">
        <v>441.59</v>
      </c>
      <c r="O1101" s="470">
        <f t="shared" si="51"/>
        <v>264954</v>
      </c>
      <c r="P1101" s="413"/>
      <c r="Q1101" s="413"/>
    </row>
    <row r="1102" spans="1:17" ht="30" x14ac:dyDescent="0.25">
      <c r="A1102" s="447" t="s">
        <v>1314</v>
      </c>
      <c r="B1102" s="336" t="s">
        <v>1220</v>
      </c>
      <c r="C1102" s="336" t="s">
        <v>1074</v>
      </c>
      <c r="D1102" s="336" t="s">
        <v>1475</v>
      </c>
      <c r="E1102" s="336" t="s">
        <v>1607</v>
      </c>
      <c r="F1102" s="467" t="s">
        <v>1651</v>
      </c>
      <c r="G1102" s="278" t="s">
        <v>1494</v>
      </c>
      <c r="H1102" s="278" t="s">
        <v>1498</v>
      </c>
      <c r="I1102" s="447" t="str">
        <f t="shared" si="52"/>
        <v>2.3</v>
      </c>
      <c r="J1102" s="447">
        <v>2029</v>
      </c>
      <c r="K1102" s="278">
        <v>600</v>
      </c>
      <c r="L1102" s="278">
        <v>1</v>
      </c>
      <c r="M1102" s="468">
        <f t="shared" ref="M1102:M1165" si="53">K1102*L1102</f>
        <v>600</v>
      </c>
      <c r="N1102" s="472">
        <v>441.59</v>
      </c>
      <c r="O1102" s="470">
        <f t="shared" ref="O1102:O1165" si="54">+M1102*N1102</f>
        <v>264954</v>
      </c>
      <c r="P1102" s="413"/>
      <c r="Q1102" s="413"/>
    </row>
    <row r="1103" spans="1:17" ht="30" x14ac:dyDescent="0.25">
      <c r="A1103" s="447" t="s">
        <v>1314</v>
      </c>
      <c r="B1103" s="336" t="s">
        <v>1220</v>
      </c>
      <c r="C1103" s="336" t="s">
        <v>1074</v>
      </c>
      <c r="D1103" s="336" t="s">
        <v>1475</v>
      </c>
      <c r="E1103" s="336" t="s">
        <v>1607</v>
      </c>
      <c r="F1103" s="467" t="s">
        <v>1652</v>
      </c>
      <c r="G1103" s="278" t="s">
        <v>1494</v>
      </c>
      <c r="H1103" s="278" t="s">
        <v>1498</v>
      </c>
      <c r="I1103" s="447" t="str">
        <f t="shared" si="52"/>
        <v>2.3</v>
      </c>
      <c r="J1103" s="447">
        <v>2029</v>
      </c>
      <c r="K1103" s="278">
        <v>460</v>
      </c>
      <c r="L1103" s="278">
        <v>1</v>
      </c>
      <c r="M1103" s="468">
        <f t="shared" si="53"/>
        <v>460</v>
      </c>
      <c r="N1103" s="472">
        <v>441.59</v>
      </c>
      <c r="O1103" s="470">
        <f t="shared" si="54"/>
        <v>203131.4</v>
      </c>
      <c r="P1103" s="413"/>
      <c r="Q1103" s="413"/>
    </row>
    <row r="1104" spans="1:17" ht="30" x14ac:dyDescent="0.25">
      <c r="A1104" s="447" t="s">
        <v>1314</v>
      </c>
      <c r="B1104" s="336" t="s">
        <v>1220</v>
      </c>
      <c r="C1104" s="336" t="s">
        <v>1074</v>
      </c>
      <c r="D1104" s="336" t="s">
        <v>1475</v>
      </c>
      <c r="E1104" s="336" t="s">
        <v>1607</v>
      </c>
      <c r="F1104" s="467" t="s">
        <v>1653</v>
      </c>
      <c r="G1104" s="278" t="s">
        <v>1494</v>
      </c>
      <c r="H1104" s="278" t="s">
        <v>1498</v>
      </c>
      <c r="I1104" s="447" t="str">
        <f t="shared" ref="I1104:I1167" si="55">IF($H1104="","Sin CCP",LEFT($H1104,3))</f>
        <v>2.3</v>
      </c>
      <c r="J1104" s="447">
        <v>2029</v>
      </c>
      <c r="K1104" s="278">
        <v>320</v>
      </c>
      <c r="L1104" s="278">
        <v>1</v>
      </c>
      <c r="M1104" s="468">
        <f t="shared" si="53"/>
        <v>320</v>
      </c>
      <c r="N1104" s="472">
        <v>441.59</v>
      </c>
      <c r="O1104" s="470">
        <f t="shared" si="54"/>
        <v>141308.79999999999</v>
      </c>
      <c r="P1104" s="413"/>
      <c r="Q1104" s="413"/>
    </row>
    <row r="1105" spans="1:17" ht="30" x14ac:dyDescent="0.25">
      <c r="A1105" s="447" t="s">
        <v>1314</v>
      </c>
      <c r="B1105" s="336" t="s">
        <v>1220</v>
      </c>
      <c r="C1105" s="336" t="s">
        <v>1074</v>
      </c>
      <c r="D1105" s="336" t="s">
        <v>1475</v>
      </c>
      <c r="E1105" s="336" t="s">
        <v>1607</v>
      </c>
      <c r="F1105" s="467" t="s">
        <v>1654</v>
      </c>
      <c r="G1105" s="278" t="s">
        <v>1494</v>
      </c>
      <c r="H1105" s="278" t="s">
        <v>1498</v>
      </c>
      <c r="I1105" s="447" t="str">
        <f t="shared" si="55"/>
        <v>2.3</v>
      </c>
      <c r="J1105" s="447">
        <v>2029</v>
      </c>
      <c r="K1105" s="278">
        <v>240</v>
      </c>
      <c r="L1105" s="278">
        <v>1</v>
      </c>
      <c r="M1105" s="468">
        <f t="shared" si="53"/>
        <v>240</v>
      </c>
      <c r="N1105" s="472">
        <v>30.12</v>
      </c>
      <c r="O1105" s="470">
        <f t="shared" si="54"/>
        <v>7228.8</v>
      </c>
      <c r="P1105" s="413"/>
      <c r="Q1105" s="413"/>
    </row>
    <row r="1106" spans="1:17" ht="30" x14ac:dyDescent="0.25">
      <c r="A1106" s="447" t="s">
        <v>1314</v>
      </c>
      <c r="B1106" s="336" t="s">
        <v>1220</v>
      </c>
      <c r="C1106" s="336" t="s">
        <v>1074</v>
      </c>
      <c r="D1106" s="336" t="s">
        <v>1475</v>
      </c>
      <c r="E1106" s="336" t="s">
        <v>1607</v>
      </c>
      <c r="F1106" s="467" t="s">
        <v>1655</v>
      </c>
      <c r="G1106" s="278" t="s">
        <v>1494</v>
      </c>
      <c r="H1106" s="278" t="s">
        <v>1498</v>
      </c>
      <c r="I1106" s="447" t="str">
        <f t="shared" si="55"/>
        <v>2.3</v>
      </c>
      <c r="J1106" s="447">
        <v>2029</v>
      </c>
      <c r="K1106" s="278">
        <v>510</v>
      </c>
      <c r="L1106" s="278">
        <v>1</v>
      </c>
      <c r="M1106" s="468">
        <f t="shared" si="53"/>
        <v>510</v>
      </c>
      <c r="N1106" s="472">
        <v>30.12</v>
      </c>
      <c r="O1106" s="470">
        <f t="shared" si="54"/>
        <v>15361.2</v>
      </c>
      <c r="P1106" s="413"/>
      <c r="Q1106" s="413"/>
    </row>
    <row r="1107" spans="1:17" ht="30" x14ac:dyDescent="0.25">
      <c r="A1107" s="447" t="s">
        <v>1314</v>
      </c>
      <c r="B1107" s="336" t="s">
        <v>1220</v>
      </c>
      <c r="C1107" s="336" t="s">
        <v>1074</v>
      </c>
      <c r="D1107" s="336" t="s">
        <v>1475</v>
      </c>
      <c r="E1107" s="336" t="s">
        <v>1607</v>
      </c>
      <c r="F1107" s="467" t="s">
        <v>1656</v>
      </c>
      <c r="G1107" s="278" t="s">
        <v>1494</v>
      </c>
      <c r="H1107" s="278" t="s">
        <v>1498</v>
      </c>
      <c r="I1107" s="447" t="str">
        <f t="shared" si="55"/>
        <v>2.3</v>
      </c>
      <c r="J1107" s="447">
        <v>2029</v>
      </c>
      <c r="K1107" s="278">
        <v>240</v>
      </c>
      <c r="L1107" s="278">
        <v>1</v>
      </c>
      <c r="M1107" s="468">
        <f t="shared" si="53"/>
        <v>240</v>
      </c>
      <c r="N1107" s="472">
        <v>30.12</v>
      </c>
      <c r="O1107" s="470">
        <f t="shared" si="54"/>
        <v>7228.8</v>
      </c>
      <c r="P1107" s="413"/>
      <c r="Q1107" s="413"/>
    </row>
    <row r="1108" spans="1:17" ht="30" x14ac:dyDescent="0.25">
      <c r="A1108" s="447" t="s">
        <v>1314</v>
      </c>
      <c r="B1108" s="336" t="s">
        <v>1220</v>
      </c>
      <c r="C1108" s="336" t="s">
        <v>1074</v>
      </c>
      <c r="D1108" s="336" t="s">
        <v>1475</v>
      </c>
      <c r="E1108" s="336" t="s">
        <v>1607</v>
      </c>
      <c r="F1108" s="467" t="s">
        <v>1657</v>
      </c>
      <c r="G1108" s="278" t="s">
        <v>1494</v>
      </c>
      <c r="H1108" s="278" t="s">
        <v>1498</v>
      </c>
      <c r="I1108" s="447" t="str">
        <f t="shared" si="55"/>
        <v>2.3</v>
      </c>
      <c r="J1108" s="447">
        <v>2029</v>
      </c>
      <c r="K1108" s="278">
        <v>240</v>
      </c>
      <c r="L1108" s="278">
        <v>1</v>
      </c>
      <c r="M1108" s="468">
        <f t="shared" si="53"/>
        <v>240</v>
      </c>
      <c r="N1108" s="472">
        <v>30.12</v>
      </c>
      <c r="O1108" s="470">
        <f t="shared" si="54"/>
        <v>7228.8</v>
      </c>
      <c r="P1108" s="413"/>
      <c r="Q1108" s="413"/>
    </row>
    <row r="1109" spans="1:17" ht="30" x14ac:dyDescent="0.25">
      <c r="A1109" s="447" t="s">
        <v>1314</v>
      </c>
      <c r="B1109" s="336" t="s">
        <v>1220</v>
      </c>
      <c r="C1109" s="336" t="s">
        <v>1074</v>
      </c>
      <c r="D1109" s="336" t="s">
        <v>1475</v>
      </c>
      <c r="E1109" s="336" t="s">
        <v>1607</v>
      </c>
      <c r="F1109" s="467" t="s">
        <v>1658</v>
      </c>
      <c r="G1109" s="278" t="s">
        <v>1494</v>
      </c>
      <c r="H1109" s="278" t="s">
        <v>1498</v>
      </c>
      <c r="I1109" s="447" t="str">
        <f t="shared" si="55"/>
        <v>2.3</v>
      </c>
      <c r="J1109" s="447">
        <v>2029</v>
      </c>
      <c r="K1109" s="280">
        <v>1068</v>
      </c>
      <c r="L1109" s="278">
        <v>1</v>
      </c>
      <c r="M1109" s="468">
        <f t="shared" si="53"/>
        <v>1068</v>
      </c>
      <c r="N1109" s="472">
        <v>90.37</v>
      </c>
      <c r="O1109" s="470">
        <f t="shared" si="54"/>
        <v>96515.16</v>
      </c>
      <c r="P1109" s="413"/>
      <c r="Q1109" s="413"/>
    </row>
    <row r="1110" spans="1:17" ht="30" x14ac:dyDescent="0.25">
      <c r="A1110" s="447" t="s">
        <v>1314</v>
      </c>
      <c r="B1110" s="336" t="s">
        <v>1220</v>
      </c>
      <c r="C1110" s="336" t="s">
        <v>1074</v>
      </c>
      <c r="D1110" s="336" t="s">
        <v>1475</v>
      </c>
      <c r="E1110" s="336" t="s">
        <v>1607</v>
      </c>
      <c r="F1110" s="467" t="s">
        <v>1659</v>
      </c>
      <c r="G1110" s="278" t="s">
        <v>1494</v>
      </c>
      <c r="H1110" s="278" t="s">
        <v>1498</v>
      </c>
      <c r="I1110" s="447" t="str">
        <f t="shared" si="55"/>
        <v>2.3</v>
      </c>
      <c r="J1110" s="447">
        <v>2029</v>
      </c>
      <c r="K1110" s="278">
        <v>150</v>
      </c>
      <c r="L1110" s="278">
        <v>1</v>
      </c>
      <c r="M1110" s="468">
        <f t="shared" si="53"/>
        <v>150</v>
      </c>
      <c r="N1110" s="472">
        <v>78.319999999999993</v>
      </c>
      <c r="O1110" s="470">
        <f t="shared" si="54"/>
        <v>11747.999999999998</v>
      </c>
      <c r="P1110" s="413"/>
      <c r="Q1110" s="413"/>
    </row>
    <row r="1111" spans="1:17" ht="30" x14ac:dyDescent="0.25">
      <c r="A1111" s="447" t="s">
        <v>1314</v>
      </c>
      <c r="B1111" s="336" t="s">
        <v>1220</v>
      </c>
      <c r="C1111" s="336" t="s">
        <v>1074</v>
      </c>
      <c r="D1111" s="336" t="s">
        <v>1475</v>
      </c>
      <c r="E1111" s="336" t="s">
        <v>1607</v>
      </c>
      <c r="F1111" s="467" t="s">
        <v>1660</v>
      </c>
      <c r="G1111" s="278" t="s">
        <v>1494</v>
      </c>
      <c r="H1111" s="278" t="s">
        <v>1498</v>
      </c>
      <c r="I1111" s="447" t="str">
        <f t="shared" si="55"/>
        <v>2.3</v>
      </c>
      <c r="J1111" s="447">
        <v>2029</v>
      </c>
      <c r="K1111" s="278">
        <v>150</v>
      </c>
      <c r="L1111" s="278">
        <v>1</v>
      </c>
      <c r="M1111" s="468">
        <f t="shared" si="53"/>
        <v>150</v>
      </c>
      <c r="N1111" s="472">
        <v>306.04000000000002</v>
      </c>
      <c r="O1111" s="470">
        <f t="shared" si="54"/>
        <v>45906</v>
      </c>
      <c r="P1111" s="413"/>
      <c r="Q1111" s="413"/>
    </row>
    <row r="1112" spans="1:17" ht="30" x14ac:dyDescent="0.25">
      <c r="A1112" s="447" t="s">
        <v>1314</v>
      </c>
      <c r="B1112" s="336" t="s">
        <v>1220</v>
      </c>
      <c r="C1112" s="336" t="s">
        <v>1074</v>
      </c>
      <c r="D1112" s="336" t="s">
        <v>1475</v>
      </c>
      <c r="E1112" s="336" t="s">
        <v>1607</v>
      </c>
      <c r="F1112" s="467" t="s">
        <v>1661</v>
      </c>
      <c r="G1112" s="278" t="s">
        <v>1494</v>
      </c>
      <c r="H1112" s="278" t="s">
        <v>1662</v>
      </c>
      <c r="I1112" s="447" t="str">
        <f t="shared" si="55"/>
        <v>2.3</v>
      </c>
      <c r="J1112" s="447">
        <v>2029</v>
      </c>
      <c r="K1112" s="278">
        <v>48</v>
      </c>
      <c r="L1112" s="278">
        <v>1</v>
      </c>
      <c r="M1112" s="468">
        <f t="shared" si="53"/>
        <v>48</v>
      </c>
      <c r="N1112" s="472">
        <v>601.24</v>
      </c>
      <c r="O1112" s="470">
        <f t="shared" si="54"/>
        <v>28859.52</v>
      </c>
      <c r="P1112" s="413"/>
      <c r="Q1112" s="413"/>
    </row>
    <row r="1113" spans="1:17" ht="30" x14ac:dyDescent="0.25">
      <c r="A1113" s="447" t="s">
        <v>1314</v>
      </c>
      <c r="B1113" s="336" t="s">
        <v>1220</v>
      </c>
      <c r="C1113" s="336" t="s">
        <v>1074</v>
      </c>
      <c r="D1113" s="336" t="s">
        <v>1475</v>
      </c>
      <c r="E1113" s="336" t="s">
        <v>1607</v>
      </c>
      <c r="F1113" s="467" t="s">
        <v>1663</v>
      </c>
      <c r="G1113" s="278" t="s">
        <v>1494</v>
      </c>
      <c r="H1113" s="278" t="s">
        <v>1662</v>
      </c>
      <c r="I1113" s="447" t="str">
        <f t="shared" si="55"/>
        <v>2.3</v>
      </c>
      <c r="J1113" s="447">
        <v>2029</v>
      </c>
      <c r="K1113" s="278">
        <v>48</v>
      </c>
      <c r="L1113" s="278">
        <v>1</v>
      </c>
      <c r="M1113" s="468">
        <f t="shared" si="53"/>
        <v>48</v>
      </c>
      <c r="N1113" s="472">
        <v>628.95000000000005</v>
      </c>
      <c r="O1113" s="470">
        <f t="shared" si="54"/>
        <v>30189.600000000002</v>
      </c>
      <c r="P1113" s="413"/>
      <c r="Q1113" s="413"/>
    </row>
    <row r="1114" spans="1:17" ht="30" x14ac:dyDescent="0.25">
      <c r="A1114" s="447" t="s">
        <v>1314</v>
      </c>
      <c r="B1114" s="336" t="s">
        <v>1220</v>
      </c>
      <c r="C1114" s="336" t="s">
        <v>1074</v>
      </c>
      <c r="D1114" s="336" t="s">
        <v>1475</v>
      </c>
      <c r="E1114" s="336" t="s">
        <v>1607</v>
      </c>
      <c r="F1114" s="467" t="s">
        <v>1664</v>
      </c>
      <c r="G1114" s="278" t="s">
        <v>1494</v>
      </c>
      <c r="H1114" s="278" t="s">
        <v>1662</v>
      </c>
      <c r="I1114" s="447" t="str">
        <f t="shared" si="55"/>
        <v>2.3</v>
      </c>
      <c r="J1114" s="447">
        <v>2029</v>
      </c>
      <c r="K1114" s="278">
        <v>48</v>
      </c>
      <c r="L1114" s="278">
        <v>1</v>
      </c>
      <c r="M1114" s="468">
        <f t="shared" si="53"/>
        <v>48</v>
      </c>
      <c r="N1114" s="472">
        <v>628.95000000000005</v>
      </c>
      <c r="O1114" s="470">
        <f t="shared" si="54"/>
        <v>30189.600000000002</v>
      </c>
      <c r="P1114" s="413"/>
      <c r="Q1114" s="413"/>
    </row>
    <row r="1115" spans="1:17" ht="30" x14ac:dyDescent="0.25">
      <c r="A1115" s="447" t="s">
        <v>1314</v>
      </c>
      <c r="B1115" s="336" t="s">
        <v>1220</v>
      </c>
      <c r="C1115" s="336" t="s">
        <v>1074</v>
      </c>
      <c r="D1115" s="336" t="s">
        <v>1475</v>
      </c>
      <c r="E1115" s="336" t="s">
        <v>1607</v>
      </c>
      <c r="F1115" s="467" t="s">
        <v>1665</v>
      </c>
      <c r="G1115" s="278" t="s">
        <v>1494</v>
      </c>
      <c r="H1115" s="278" t="s">
        <v>1662</v>
      </c>
      <c r="I1115" s="447" t="str">
        <f t="shared" si="55"/>
        <v>2.3</v>
      </c>
      <c r="J1115" s="447">
        <v>2029</v>
      </c>
      <c r="K1115" s="278">
        <v>48</v>
      </c>
      <c r="L1115" s="278">
        <v>1</v>
      </c>
      <c r="M1115" s="468">
        <f t="shared" si="53"/>
        <v>48</v>
      </c>
      <c r="N1115" s="472">
        <v>628.95000000000005</v>
      </c>
      <c r="O1115" s="470">
        <f t="shared" si="54"/>
        <v>30189.600000000002</v>
      </c>
      <c r="P1115" s="413"/>
      <c r="Q1115" s="413"/>
    </row>
    <row r="1116" spans="1:17" ht="30" x14ac:dyDescent="0.25">
      <c r="A1116" s="447" t="s">
        <v>1314</v>
      </c>
      <c r="B1116" s="336" t="s">
        <v>1220</v>
      </c>
      <c r="C1116" s="336" t="s">
        <v>1074</v>
      </c>
      <c r="D1116" s="336" t="s">
        <v>1475</v>
      </c>
      <c r="E1116" s="336" t="s">
        <v>1607</v>
      </c>
      <c r="F1116" s="467" t="s">
        <v>1666</v>
      </c>
      <c r="G1116" s="278" t="s">
        <v>1494</v>
      </c>
      <c r="H1116" s="278" t="s">
        <v>1662</v>
      </c>
      <c r="I1116" s="447" t="str">
        <f t="shared" si="55"/>
        <v>2.3</v>
      </c>
      <c r="J1116" s="447">
        <v>2029</v>
      </c>
      <c r="K1116" s="278">
        <v>48</v>
      </c>
      <c r="L1116" s="278">
        <v>1</v>
      </c>
      <c r="M1116" s="468">
        <f t="shared" si="53"/>
        <v>48</v>
      </c>
      <c r="N1116" s="472">
        <v>628.95000000000005</v>
      </c>
      <c r="O1116" s="470">
        <f t="shared" si="54"/>
        <v>30189.600000000002</v>
      </c>
      <c r="P1116" s="413"/>
      <c r="Q1116" s="413"/>
    </row>
    <row r="1117" spans="1:17" ht="30" x14ac:dyDescent="0.25">
      <c r="A1117" s="447" t="s">
        <v>1314</v>
      </c>
      <c r="B1117" s="336" t="s">
        <v>1220</v>
      </c>
      <c r="C1117" s="336" t="s">
        <v>1074</v>
      </c>
      <c r="D1117" s="336" t="s">
        <v>1475</v>
      </c>
      <c r="E1117" s="336" t="s">
        <v>1607</v>
      </c>
      <c r="F1117" s="467" t="s">
        <v>1667</v>
      </c>
      <c r="G1117" s="278" t="s">
        <v>1494</v>
      </c>
      <c r="H1117" s="278" t="s">
        <v>1662</v>
      </c>
      <c r="I1117" s="447" t="str">
        <f t="shared" si="55"/>
        <v>2.3</v>
      </c>
      <c r="J1117" s="447">
        <v>2029</v>
      </c>
      <c r="K1117" s="278">
        <v>48</v>
      </c>
      <c r="L1117" s="278">
        <v>1</v>
      </c>
      <c r="M1117" s="468">
        <f t="shared" si="53"/>
        <v>48</v>
      </c>
      <c r="N1117" s="472">
        <v>628.95000000000005</v>
      </c>
      <c r="O1117" s="470">
        <f t="shared" si="54"/>
        <v>30189.600000000002</v>
      </c>
      <c r="P1117" s="413"/>
      <c r="Q1117" s="413"/>
    </row>
    <row r="1118" spans="1:17" ht="45" x14ac:dyDescent="0.25">
      <c r="A1118" s="447" t="s">
        <v>1314</v>
      </c>
      <c r="B1118" s="336" t="s">
        <v>1220</v>
      </c>
      <c r="C1118" s="336" t="s">
        <v>1074</v>
      </c>
      <c r="D1118" s="336" t="s">
        <v>1475</v>
      </c>
      <c r="E1118" s="336" t="s">
        <v>1607</v>
      </c>
      <c r="F1118" s="467" t="s">
        <v>1668</v>
      </c>
      <c r="G1118" s="278" t="s">
        <v>1494</v>
      </c>
      <c r="H1118" s="278" t="s">
        <v>1498</v>
      </c>
      <c r="I1118" s="447" t="str">
        <f t="shared" si="55"/>
        <v>2.3</v>
      </c>
      <c r="J1118" s="447">
        <v>2029</v>
      </c>
      <c r="K1118" s="278">
        <v>840</v>
      </c>
      <c r="L1118" s="278">
        <v>1</v>
      </c>
      <c r="M1118" s="468">
        <f t="shared" si="53"/>
        <v>840</v>
      </c>
      <c r="N1118" s="472">
        <v>245.8</v>
      </c>
      <c r="O1118" s="470">
        <f t="shared" si="54"/>
        <v>206472</v>
      </c>
      <c r="P1118" s="413"/>
      <c r="Q1118" s="413"/>
    </row>
    <row r="1119" spans="1:17" ht="30" x14ac:dyDescent="0.25">
      <c r="A1119" s="447" t="s">
        <v>1314</v>
      </c>
      <c r="B1119" s="336" t="s">
        <v>1220</v>
      </c>
      <c r="C1119" s="336" t="s">
        <v>1074</v>
      </c>
      <c r="D1119" s="336" t="s">
        <v>1475</v>
      </c>
      <c r="E1119" s="336" t="s">
        <v>1607</v>
      </c>
      <c r="F1119" s="467" t="s">
        <v>1669</v>
      </c>
      <c r="G1119" s="278" t="s">
        <v>1494</v>
      </c>
      <c r="H1119" s="278" t="s">
        <v>1498</v>
      </c>
      <c r="I1119" s="447" t="str">
        <f t="shared" si="55"/>
        <v>2.3</v>
      </c>
      <c r="J1119" s="447">
        <v>2029</v>
      </c>
      <c r="K1119" s="278">
        <v>246</v>
      </c>
      <c r="L1119" s="278">
        <v>1</v>
      </c>
      <c r="M1119" s="468">
        <f t="shared" si="53"/>
        <v>246</v>
      </c>
      <c r="N1119" s="472">
        <v>86.79</v>
      </c>
      <c r="O1119" s="470">
        <f t="shared" si="54"/>
        <v>21350.34</v>
      </c>
      <c r="P1119" s="413"/>
      <c r="Q1119" s="413"/>
    </row>
    <row r="1120" spans="1:17" ht="30" x14ac:dyDescent="0.25">
      <c r="A1120" s="447" t="s">
        <v>1314</v>
      </c>
      <c r="B1120" s="336" t="s">
        <v>1220</v>
      </c>
      <c r="C1120" s="336" t="s">
        <v>1074</v>
      </c>
      <c r="D1120" s="336" t="s">
        <v>1475</v>
      </c>
      <c r="E1120" s="336" t="s">
        <v>1607</v>
      </c>
      <c r="F1120" s="467" t="s">
        <v>1670</v>
      </c>
      <c r="G1120" s="278" t="s">
        <v>1494</v>
      </c>
      <c r="H1120" s="278" t="s">
        <v>1498</v>
      </c>
      <c r="I1120" s="447" t="str">
        <f t="shared" si="55"/>
        <v>2.3</v>
      </c>
      <c r="J1120" s="447">
        <v>2029</v>
      </c>
      <c r="K1120" s="278">
        <v>480</v>
      </c>
      <c r="L1120" s="278">
        <v>1</v>
      </c>
      <c r="M1120" s="468">
        <f t="shared" si="53"/>
        <v>480</v>
      </c>
      <c r="N1120" s="472">
        <v>150.61000000000001</v>
      </c>
      <c r="O1120" s="470">
        <f t="shared" si="54"/>
        <v>72292.800000000003</v>
      </c>
      <c r="P1120" s="413"/>
      <c r="Q1120" s="413"/>
    </row>
    <row r="1121" spans="1:17" ht="60" x14ac:dyDescent="0.25">
      <c r="A1121" s="447" t="s">
        <v>1314</v>
      </c>
      <c r="B1121" s="336" t="s">
        <v>1220</v>
      </c>
      <c r="C1121" s="336" t="s">
        <v>1074</v>
      </c>
      <c r="D1121" s="336" t="s">
        <v>1475</v>
      </c>
      <c r="E1121" s="336" t="s">
        <v>1607</v>
      </c>
      <c r="F1121" s="467" t="s">
        <v>1671</v>
      </c>
      <c r="G1121" s="278" t="s">
        <v>1494</v>
      </c>
      <c r="H1121" s="278" t="s">
        <v>1498</v>
      </c>
      <c r="I1121" s="447" t="str">
        <f t="shared" si="55"/>
        <v>2.3</v>
      </c>
      <c r="J1121" s="447">
        <v>2029</v>
      </c>
      <c r="K1121" s="278">
        <v>96</v>
      </c>
      <c r="L1121" s="278">
        <v>1</v>
      </c>
      <c r="M1121" s="468">
        <f t="shared" si="53"/>
        <v>96</v>
      </c>
      <c r="N1121" s="472">
        <v>240.98</v>
      </c>
      <c r="O1121" s="470">
        <f t="shared" si="54"/>
        <v>23134.079999999998</v>
      </c>
      <c r="P1121" s="413"/>
      <c r="Q1121" s="413"/>
    </row>
    <row r="1122" spans="1:17" ht="60" x14ac:dyDescent="0.25">
      <c r="A1122" s="447" t="s">
        <v>1314</v>
      </c>
      <c r="B1122" s="336" t="s">
        <v>1220</v>
      </c>
      <c r="C1122" s="336" t="s">
        <v>1074</v>
      </c>
      <c r="D1122" s="336" t="s">
        <v>1475</v>
      </c>
      <c r="E1122" s="336" t="s">
        <v>1607</v>
      </c>
      <c r="F1122" s="467" t="s">
        <v>1672</v>
      </c>
      <c r="G1122" s="278" t="s">
        <v>1494</v>
      </c>
      <c r="H1122" s="278" t="s">
        <v>1498</v>
      </c>
      <c r="I1122" s="447" t="str">
        <f t="shared" si="55"/>
        <v>2.3</v>
      </c>
      <c r="J1122" s="447">
        <v>2029</v>
      </c>
      <c r="K1122" s="278">
        <v>18</v>
      </c>
      <c r="L1122" s="278">
        <v>1</v>
      </c>
      <c r="M1122" s="468">
        <f t="shared" si="53"/>
        <v>18</v>
      </c>
      <c r="N1122" s="472">
        <v>180.73</v>
      </c>
      <c r="O1122" s="470">
        <f t="shared" si="54"/>
        <v>3253.14</v>
      </c>
      <c r="P1122" s="413"/>
      <c r="Q1122" s="413"/>
    </row>
    <row r="1123" spans="1:17" ht="30" x14ac:dyDescent="0.25">
      <c r="A1123" s="447" t="s">
        <v>1314</v>
      </c>
      <c r="B1123" s="336" t="s">
        <v>1220</v>
      </c>
      <c r="C1123" s="336" t="s">
        <v>1074</v>
      </c>
      <c r="D1123" s="336" t="s">
        <v>1475</v>
      </c>
      <c r="E1123" s="336" t="s">
        <v>1607</v>
      </c>
      <c r="F1123" s="467" t="s">
        <v>1673</v>
      </c>
      <c r="G1123" s="278" t="s">
        <v>1494</v>
      </c>
      <c r="H1123" s="278" t="s">
        <v>1498</v>
      </c>
      <c r="I1123" s="447" t="str">
        <f t="shared" si="55"/>
        <v>2.3</v>
      </c>
      <c r="J1123" s="447">
        <v>2029</v>
      </c>
      <c r="K1123" s="278">
        <v>48</v>
      </c>
      <c r="L1123" s="278">
        <v>1</v>
      </c>
      <c r="M1123" s="468">
        <f t="shared" si="53"/>
        <v>48</v>
      </c>
      <c r="N1123" s="472">
        <v>716.91</v>
      </c>
      <c r="O1123" s="470">
        <f t="shared" si="54"/>
        <v>34411.68</v>
      </c>
      <c r="P1123" s="413"/>
      <c r="Q1123" s="413"/>
    </row>
    <row r="1124" spans="1:17" ht="30" x14ac:dyDescent="0.25">
      <c r="A1124" s="447" t="s">
        <v>1314</v>
      </c>
      <c r="B1124" s="336" t="s">
        <v>1220</v>
      </c>
      <c r="C1124" s="336" t="s">
        <v>1074</v>
      </c>
      <c r="D1124" s="336" t="s">
        <v>1475</v>
      </c>
      <c r="E1124" s="336" t="s">
        <v>1607</v>
      </c>
      <c r="F1124" s="467" t="s">
        <v>1674</v>
      </c>
      <c r="G1124" s="278" t="s">
        <v>1494</v>
      </c>
      <c r="H1124" s="278" t="s">
        <v>1498</v>
      </c>
      <c r="I1124" s="447" t="str">
        <f t="shared" si="55"/>
        <v>2.3</v>
      </c>
      <c r="J1124" s="447">
        <v>2029</v>
      </c>
      <c r="K1124" s="278">
        <v>30</v>
      </c>
      <c r="L1124" s="278">
        <v>1</v>
      </c>
      <c r="M1124" s="468">
        <f t="shared" si="53"/>
        <v>30</v>
      </c>
      <c r="N1124" s="472">
        <v>283.14999999999998</v>
      </c>
      <c r="O1124" s="470">
        <f t="shared" si="54"/>
        <v>8494.5</v>
      </c>
      <c r="P1124" s="413"/>
      <c r="Q1124" s="413"/>
    </row>
    <row r="1125" spans="1:17" ht="30" x14ac:dyDescent="0.25">
      <c r="A1125" s="447" t="s">
        <v>1314</v>
      </c>
      <c r="B1125" s="336" t="s">
        <v>1220</v>
      </c>
      <c r="C1125" s="336" t="s">
        <v>1074</v>
      </c>
      <c r="D1125" s="336" t="s">
        <v>1475</v>
      </c>
      <c r="E1125" s="336" t="s">
        <v>1607</v>
      </c>
      <c r="F1125" s="467" t="s">
        <v>1675</v>
      </c>
      <c r="G1125" s="278" t="s">
        <v>1494</v>
      </c>
      <c r="H1125" s="278" t="s">
        <v>1498</v>
      </c>
      <c r="I1125" s="447" t="str">
        <f t="shared" si="55"/>
        <v>2.3</v>
      </c>
      <c r="J1125" s="447">
        <v>2029</v>
      </c>
      <c r="K1125" s="278">
        <v>200</v>
      </c>
      <c r="L1125" s="278">
        <v>1</v>
      </c>
      <c r="M1125" s="468">
        <f t="shared" si="53"/>
        <v>200</v>
      </c>
      <c r="N1125" s="472">
        <v>240.98</v>
      </c>
      <c r="O1125" s="470">
        <f t="shared" si="54"/>
        <v>48196</v>
      </c>
      <c r="P1125" s="413"/>
      <c r="Q1125" s="413"/>
    </row>
    <row r="1126" spans="1:17" ht="30" x14ac:dyDescent="0.25">
      <c r="A1126" s="447" t="s">
        <v>1314</v>
      </c>
      <c r="B1126" s="336" t="s">
        <v>1220</v>
      </c>
      <c r="C1126" s="336" t="s">
        <v>1074</v>
      </c>
      <c r="D1126" s="336" t="s">
        <v>1475</v>
      </c>
      <c r="E1126" s="336" t="s">
        <v>1676</v>
      </c>
      <c r="F1126" s="467" t="s">
        <v>1677</v>
      </c>
      <c r="G1126" s="278" t="s">
        <v>1494</v>
      </c>
      <c r="H1126" s="278" t="s">
        <v>1593</v>
      </c>
      <c r="I1126" s="447" t="str">
        <f t="shared" si="55"/>
        <v>2.2</v>
      </c>
      <c r="J1126" s="447">
        <v>2029</v>
      </c>
      <c r="K1126" s="278">
        <v>10</v>
      </c>
      <c r="L1126" s="278">
        <v>6</v>
      </c>
      <c r="M1126" s="468">
        <f t="shared" si="53"/>
        <v>60</v>
      </c>
      <c r="N1126" s="472">
        <v>38556.47</v>
      </c>
      <c r="O1126" s="470">
        <f t="shared" si="54"/>
        <v>2313388.2000000002</v>
      </c>
      <c r="P1126" s="413"/>
      <c r="Q1126" s="413"/>
    </row>
    <row r="1127" spans="1:17" ht="30" x14ac:dyDescent="0.25">
      <c r="A1127" s="447" t="s">
        <v>1314</v>
      </c>
      <c r="B1127" s="336" t="s">
        <v>1220</v>
      </c>
      <c r="C1127" s="336" t="s">
        <v>1074</v>
      </c>
      <c r="D1127" s="336" t="s">
        <v>1475</v>
      </c>
      <c r="E1127" s="336" t="s">
        <v>1676</v>
      </c>
      <c r="F1127" s="467" t="s">
        <v>1678</v>
      </c>
      <c r="G1127" s="278" t="s">
        <v>1494</v>
      </c>
      <c r="H1127" s="278" t="s">
        <v>1593</v>
      </c>
      <c r="I1127" s="447" t="str">
        <f t="shared" si="55"/>
        <v>2.2</v>
      </c>
      <c r="J1127" s="447">
        <v>2029</v>
      </c>
      <c r="K1127" s="278">
        <v>5</v>
      </c>
      <c r="L1127" s="278">
        <v>6</v>
      </c>
      <c r="M1127" s="468">
        <f t="shared" si="53"/>
        <v>30</v>
      </c>
      <c r="N1127" s="472">
        <v>30122.25</v>
      </c>
      <c r="O1127" s="470">
        <f t="shared" si="54"/>
        <v>903667.5</v>
      </c>
      <c r="P1127" s="413"/>
      <c r="Q1127" s="413"/>
    </row>
    <row r="1128" spans="1:17" ht="45" x14ac:dyDescent="0.25">
      <c r="A1128" s="447" t="s">
        <v>1314</v>
      </c>
      <c r="B1128" s="336" t="s">
        <v>1220</v>
      </c>
      <c r="C1128" s="336" t="s">
        <v>1074</v>
      </c>
      <c r="D1128" s="336" t="s">
        <v>1475</v>
      </c>
      <c r="E1128" s="336" t="s">
        <v>1676</v>
      </c>
      <c r="F1128" s="467" t="s">
        <v>1679</v>
      </c>
      <c r="G1128" s="278" t="s">
        <v>1494</v>
      </c>
      <c r="H1128" s="278" t="s">
        <v>1507</v>
      </c>
      <c r="I1128" s="447" t="str">
        <f t="shared" si="55"/>
        <v>2.3</v>
      </c>
      <c r="J1128" s="447">
        <v>2029</v>
      </c>
      <c r="K1128" s="278">
        <v>30</v>
      </c>
      <c r="L1128" s="278">
        <v>5</v>
      </c>
      <c r="M1128" s="468">
        <f t="shared" si="53"/>
        <v>150</v>
      </c>
      <c r="N1128" s="472">
        <v>421.71</v>
      </c>
      <c r="O1128" s="470">
        <f t="shared" si="54"/>
        <v>63256.5</v>
      </c>
      <c r="P1128" s="413"/>
      <c r="Q1128" s="413"/>
    </row>
    <row r="1129" spans="1:17" ht="75" x14ac:dyDescent="0.25">
      <c r="A1129" s="447" t="s">
        <v>1314</v>
      </c>
      <c r="B1129" s="336" t="s">
        <v>1220</v>
      </c>
      <c r="C1129" s="336" t="s">
        <v>1074</v>
      </c>
      <c r="D1129" s="336" t="s">
        <v>1475</v>
      </c>
      <c r="E1129" s="336" t="s">
        <v>1676</v>
      </c>
      <c r="F1129" s="467" t="s">
        <v>1680</v>
      </c>
      <c r="G1129" s="278" t="s">
        <v>1494</v>
      </c>
      <c r="H1129" s="278" t="s">
        <v>1507</v>
      </c>
      <c r="I1129" s="447" t="str">
        <f t="shared" si="55"/>
        <v>2.3</v>
      </c>
      <c r="J1129" s="447">
        <v>2029</v>
      </c>
      <c r="K1129" s="278">
        <v>30</v>
      </c>
      <c r="L1129" s="278">
        <v>5</v>
      </c>
      <c r="M1129" s="468">
        <f t="shared" si="53"/>
        <v>150</v>
      </c>
      <c r="N1129" s="472">
        <v>421.71</v>
      </c>
      <c r="O1129" s="470">
        <f t="shared" si="54"/>
        <v>63256.5</v>
      </c>
      <c r="P1129" s="413"/>
      <c r="Q1129" s="413"/>
    </row>
    <row r="1130" spans="1:17" ht="75" x14ac:dyDescent="0.25">
      <c r="A1130" s="447" t="s">
        <v>1314</v>
      </c>
      <c r="B1130" s="336" t="s">
        <v>1220</v>
      </c>
      <c r="C1130" s="336" t="s">
        <v>1074</v>
      </c>
      <c r="D1130" s="336" t="s">
        <v>1475</v>
      </c>
      <c r="E1130" s="336" t="s">
        <v>1676</v>
      </c>
      <c r="F1130" s="467" t="s">
        <v>1681</v>
      </c>
      <c r="G1130" s="278" t="s">
        <v>1494</v>
      </c>
      <c r="H1130" s="278" t="s">
        <v>1507</v>
      </c>
      <c r="I1130" s="447" t="str">
        <f t="shared" si="55"/>
        <v>2.3</v>
      </c>
      <c r="J1130" s="447">
        <v>2029</v>
      </c>
      <c r="K1130" s="278">
        <v>30</v>
      </c>
      <c r="L1130" s="278">
        <v>5</v>
      </c>
      <c r="M1130" s="468">
        <f t="shared" si="53"/>
        <v>150</v>
      </c>
      <c r="N1130" s="472">
        <v>421.71</v>
      </c>
      <c r="O1130" s="470">
        <f t="shared" si="54"/>
        <v>63256.5</v>
      </c>
      <c r="P1130" s="413"/>
      <c r="Q1130" s="413"/>
    </row>
    <row r="1131" spans="1:17" ht="60" x14ac:dyDescent="0.25">
      <c r="A1131" s="447" t="s">
        <v>1314</v>
      </c>
      <c r="B1131" s="336" t="s">
        <v>1220</v>
      </c>
      <c r="C1131" s="336" t="s">
        <v>1074</v>
      </c>
      <c r="D1131" s="336" t="s">
        <v>1475</v>
      </c>
      <c r="E1131" s="336" t="s">
        <v>1676</v>
      </c>
      <c r="F1131" s="467" t="s">
        <v>1682</v>
      </c>
      <c r="G1131" s="278" t="s">
        <v>1494</v>
      </c>
      <c r="H1131" s="278" t="s">
        <v>1507</v>
      </c>
      <c r="I1131" s="447" t="str">
        <f t="shared" si="55"/>
        <v>2.3</v>
      </c>
      <c r="J1131" s="447">
        <v>2029</v>
      </c>
      <c r="K1131" s="278">
        <v>30</v>
      </c>
      <c r="L1131" s="278">
        <v>5</v>
      </c>
      <c r="M1131" s="468">
        <f t="shared" si="53"/>
        <v>150</v>
      </c>
      <c r="N1131" s="472">
        <v>421.71</v>
      </c>
      <c r="O1131" s="470">
        <f t="shared" si="54"/>
        <v>63256.5</v>
      </c>
      <c r="P1131" s="413"/>
      <c r="Q1131" s="413"/>
    </row>
    <row r="1132" spans="1:17" ht="45" x14ac:dyDescent="0.25">
      <c r="A1132" s="447" t="s">
        <v>1314</v>
      </c>
      <c r="B1132" s="336" t="s">
        <v>1220</v>
      </c>
      <c r="C1132" s="336" t="s">
        <v>1074</v>
      </c>
      <c r="D1132" s="336" t="s">
        <v>1475</v>
      </c>
      <c r="E1132" s="336" t="s">
        <v>1676</v>
      </c>
      <c r="F1132" s="467" t="s">
        <v>1683</v>
      </c>
      <c r="G1132" s="278" t="s">
        <v>1494</v>
      </c>
      <c r="H1132" s="278" t="s">
        <v>1507</v>
      </c>
      <c r="I1132" s="447" t="str">
        <f t="shared" si="55"/>
        <v>2.3</v>
      </c>
      <c r="J1132" s="447">
        <v>2029</v>
      </c>
      <c r="K1132" s="280">
        <v>1000</v>
      </c>
      <c r="L1132" s="278">
        <v>5</v>
      </c>
      <c r="M1132" s="468">
        <f t="shared" si="53"/>
        <v>5000</v>
      </c>
      <c r="N1132" s="472">
        <v>325.32</v>
      </c>
      <c r="O1132" s="470">
        <f t="shared" si="54"/>
        <v>1626600</v>
      </c>
      <c r="P1132" s="413"/>
      <c r="Q1132" s="413"/>
    </row>
    <row r="1133" spans="1:17" ht="45" x14ac:dyDescent="0.25">
      <c r="A1133" s="447" t="s">
        <v>1314</v>
      </c>
      <c r="B1133" s="336" t="s">
        <v>1220</v>
      </c>
      <c r="C1133" s="336" t="s">
        <v>1074</v>
      </c>
      <c r="D1133" s="336" t="s">
        <v>1475</v>
      </c>
      <c r="E1133" s="336" t="s">
        <v>1676</v>
      </c>
      <c r="F1133" s="467" t="s">
        <v>1684</v>
      </c>
      <c r="G1133" s="278" t="s">
        <v>1494</v>
      </c>
      <c r="H1133" s="278" t="s">
        <v>1507</v>
      </c>
      <c r="I1133" s="447" t="str">
        <f t="shared" si="55"/>
        <v>2.3</v>
      </c>
      <c r="J1133" s="447">
        <v>2029</v>
      </c>
      <c r="K1133" s="278">
        <v>350</v>
      </c>
      <c r="L1133" s="278">
        <v>5</v>
      </c>
      <c r="M1133" s="468">
        <f t="shared" si="53"/>
        <v>1750</v>
      </c>
      <c r="N1133" s="472">
        <v>325.32</v>
      </c>
      <c r="O1133" s="470">
        <f t="shared" si="54"/>
        <v>569310</v>
      </c>
      <c r="P1133" s="413"/>
      <c r="Q1133" s="413"/>
    </row>
    <row r="1134" spans="1:17" ht="60" x14ac:dyDescent="0.25">
      <c r="A1134" s="447" t="s">
        <v>1314</v>
      </c>
      <c r="B1134" s="336" t="s">
        <v>1220</v>
      </c>
      <c r="C1134" s="336" t="s">
        <v>1074</v>
      </c>
      <c r="D1134" s="336" t="s">
        <v>1475</v>
      </c>
      <c r="E1134" s="336" t="s">
        <v>1676</v>
      </c>
      <c r="F1134" s="467" t="s">
        <v>1685</v>
      </c>
      <c r="G1134" s="278" t="s">
        <v>1494</v>
      </c>
      <c r="H1134" s="278" t="s">
        <v>1507</v>
      </c>
      <c r="I1134" s="447" t="str">
        <f t="shared" si="55"/>
        <v>2.3</v>
      </c>
      <c r="J1134" s="447">
        <v>2029</v>
      </c>
      <c r="K1134" s="278">
        <v>180</v>
      </c>
      <c r="L1134" s="278">
        <v>5</v>
      </c>
      <c r="M1134" s="468">
        <f t="shared" si="53"/>
        <v>900</v>
      </c>
      <c r="N1134" s="472">
        <v>325.32</v>
      </c>
      <c r="O1134" s="470">
        <f t="shared" si="54"/>
        <v>292788</v>
      </c>
      <c r="P1134" s="413"/>
      <c r="Q1134" s="413"/>
    </row>
    <row r="1135" spans="1:17" ht="30" x14ac:dyDescent="0.25">
      <c r="A1135" s="447" t="s">
        <v>1314</v>
      </c>
      <c r="B1135" s="336" t="s">
        <v>1220</v>
      </c>
      <c r="C1135" s="336" t="s">
        <v>1074</v>
      </c>
      <c r="D1135" s="336" t="s">
        <v>1475</v>
      </c>
      <c r="E1135" s="336" t="s">
        <v>1676</v>
      </c>
      <c r="F1135" s="467" t="s">
        <v>1686</v>
      </c>
      <c r="G1135" s="278" t="s">
        <v>1494</v>
      </c>
      <c r="H1135" s="278" t="s">
        <v>1507</v>
      </c>
      <c r="I1135" s="447" t="str">
        <f t="shared" si="55"/>
        <v>2.3</v>
      </c>
      <c r="J1135" s="447">
        <v>2029</v>
      </c>
      <c r="K1135" s="278">
        <v>200</v>
      </c>
      <c r="L1135" s="278">
        <v>5</v>
      </c>
      <c r="M1135" s="468">
        <f t="shared" si="53"/>
        <v>1000</v>
      </c>
      <c r="N1135" s="472">
        <v>421.71</v>
      </c>
      <c r="O1135" s="470">
        <f t="shared" si="54"/>
        <v>421710</v>
      </c>
      <c r="P1135" s="413"/>
      <c r="Q1135" s="413"/>
    </row>
    <row r="1136" spans="1:17" ht="30" x14ac:dyDescent="0.25">
      <c r="A1136" s="447" t="s">
        <v>1314</v>
      </c>
      <c r="B1136" s="336" t="s">
        <v>1220</v>
      </c>
      <c r="C1136" s="336" t="s">
        <v>1074</v>
      </c>
      <c r="D1136" s="336" t="s">
        <v>1475</v>
      </c>
      <c r="E1136" s="336" t="s">
        <v>1676</v>
      </c>
      <c r="F1136" s="467" t="s">
        <v>1687</v>
      </c>
      <c r="G1136" s="278" t="s">
        <v>1494</v>
      </c>
      <c r="H1136" s="278" t="s">
        <v>1587</v>
      </c>
      <c r="I1136" s="447" t="str">
        <f t="shared" si="55"/>
        <v>2.3</v>
      </c>
      <c r="J1136" s="447">
        <v>2029</v>
      </c>
      <c r="K1136" s="278">
        <v>500</v>
      </c>
      <c r="L1136" s="278">
        <v>1</v>
      </c>
      <c r="M1136" s="468">
        <f t="shared" si="53"/>
        <v>500</v>
      </c>
      <c r="N1136" s="472">
        <v>542.20000000000005</v>
      </c>
      <c r="O1136" s="470">
        <f t="shared" si="54"/>
        <v>271100</v>
      </c>
      <c r="P1136" s="413"/>
      <c r="Q1136" s="413"/>
    </row>
    <row r="1137" spans="1:17" ht="30" x14ac:dyDescent="0.25">
      <c r="A1137" s="447" t="s">
        <v>1314</v>
      </c>
      <c r="B1137" s="336" t="s">
        <v>1220</v>
      </c>
      <c r="C1137" s="336" t="s">
        <v>1074</v>
      </c>
      <c r="D1137" s="336" t="s">
        <v>1475</v>
      </c>
      <c r="E1137" s="336" t="s">
        <v>1676</v>
      </c>
      <c r="F1137" s="467" t="s">
        <v>1688</v>
      </c>
      <c r="G1137" s="278" t="s">
        <v>1494</v>
      </c>
      <c r="H1137" s="278" t="s">
        <v>1587</v>
      </c>
      <c r="I1137" s="447" t="str">
        <f t="shared" si="55"/>
        <v>2.3</v>
      </c>
      <c r="J1137" s="447">
        <v>2029</v>
      </c>
      <c r="K1137" s="278">
        <v>500</v>
      </c>
      <c r="L1137" s="278">
        <v>1</v>
      </c>
      <c r="M1137" s="468">
        <f t="shared" si="53"/>
        <v>500</v>
      </c>
      <c r="N1137" s="472">
        <v>481.96</v>
      </c>
      <c r="O1137" s="470">
        <f t="shared" si="54"/>
        <v>240980</v>
      </c>
      <c r="P1137" s="413"/>
      <c r="Q1137" s="413"/>
    </row>
    <row r="1138" spans="1:17" ht="45" x14ac:dyDescent="0.25">
      <c r="A1138" s="447" t="s">
        <v>1314</v>
      </c>
      <c r="B1138" s="336" t="s">
        <v>1220</v>
      </c>
      <c r="C1138" s="336" t="s">
        <v>1074</v>
      </c>
      <c r="D1138" s="336" t="s">
        <v>1475</v>
      </c>
      <c r="E1138" s="336" t="s">
        <v>1676</v>
      </c>
      <c r="F1138" s="467" t="s">
        <v>1689</v>
      </c>
      <c r="G1138" s="278" t="s">
        <v>1494</v>
      </c>
      <c r="H1138" s="278" t="s">
        <v>1498</v>
      </c>
      <c r="I1138" s="447" t="str">
        <f t="shared" si="55"/>
        <v>2.3</v>
      </c>
      <c r="J1138" s="447">
        <v>2029</v>
      </c>
      <c r="K1138" s="278">
        <v>500</v>
      </c>
      <c r="L1138" s="278">
        <v>1</v>
      </c>
      <c r="M1138" s="468">
        <f t="shared" si="53"/>
        <v>500</v>
      </c>
      <c r="N1138" s="472">
        <v>421.71</v>
      </c>
      <c r="O1138" s="470">
        <f t="shared" si="54"/>
        <v>210855</v>
      </c>
      <c r="P1138" s="413"/>
      <c r="Q1138" s="413"/>
    </row>
    <row r="1139" spans="1:17" ht="45" x14ac:dyDescent="0.25">
      <c r="A1139" s="447" t="s">
        <v>1314</v>
      </c>
      <c r="B1139" s="336" t="s">
        <v>1220</v>
      </c>
      <c r="C1139" s="336" t="s">
        <v>1074</v>
      </c>
      <c r="D1139" s="336" t="s">
        <v>1475</v>
      </c>
      <c r="E1139" s="336" t="s">
        <v>1676</v>
      </c>
      <c r="F1139" s="467" t="s">
        <v>1690</v>
      </c>
      <c r="G1139" s="278" t="s">
        <v>1494</v>
      </c>
      <c r="H1139" s="278" t="s">
        <v>1498</v>
      </c>
      <c r="I1139" s="447" t="str">
        <f t="shared" si="55"/>
        <v>2.3</v>
      </c>
      <c r="J1139" s="447">
        <v>2029</v>
      </c>
      <c r="K1139" s="278">
        <v>500</v>
      </c>
      <c r="L1139" s="278">
        <v>1</v>
      </c>
      <c r="M1139" s="468">
        <f t="shared" si="53"/>
        <v>500</v>
      </c>
      <c r="N1139" s="472">
        <v>240.98</v>
      </c>
      <c r="O1139" s="470">
        <f t="shared" si="54"/>
        <v>120490</v>
      </c>
      <c r="P1139" s="413"/>
      <c r="Q1139" s="413"/>
    </row>
    <row r="1140" spans="1:17" ht="30" x14ac:dyDescent="0.25">
      <c r="A1140" s="447" t="s">
        <v>1314</v>
      </c>
      <c r="B1140" s="336" t="s">
        <v>1220</v>
      </c>
      <c r="C1140" s="336" t="s">
        <v>1074</v>
      </c>
      <c r="D1140" s="336" t="s">
        <v>1475</v>
      </c>
      <c r="E1140" s="336" t="s">
        <v>1676</v>
      </c>
      <c r="F1140" s="467" t="s">
        <v>1691</v>
      </c>
      <c r="G1140" s="278" t="s">
        <v>1494</v>
      </c>
      <c r="H1140" s="278" t="s">
        <v>1613</v>
      </c>
      <c r="I1140" s="447" t="str">
        <f t="shared" si="55"/>
        <v>2.3</v>
      </c>
      <c r="J1140" s="447">
        <v>2029</v>
      </c>
      <c r="K1140" s="278">
        <v>2</v>
      </c>
      <c r="L1140" s="278">
        <v>5</v>
      </c>
      <c r="M1140" s="468">
        <f t="shared" si="53"/>
        <v>10</v>
      </c>
      <c r="N1140" s="472">
        <v>14458.68</v>
      </c>
      <c r="O1140" s="470">
        <f t="shared" si="54"/>
        <v>144586.79999999999</v>
      </c>
      <c r="P1140" s="413"/>
      <c r="Q1140" s="413"/>
    </row>
    <row r="1141" spans="1:17" ht="30" x14ac:dyDescent="0.25">
      <c r="A1141" s="447" t="s">
        <v>1314</v>
      </c>
      <c r="B1141" s="336" t="s">
        <v>1220</v>
      </c>
      <c r="C1141" s="336" t="s">
        <v>1074</v>
      </c>
      <c r="D1141" s="336" t="s">
        <v>1475</v>
      </c>
      <c r="E1141" s="336" t="s">
        <v>1676</v>
      </c>
      <c r="F1141" s="467" t="s">
        <v>1692</v>
      </c>
      <c r="G1141" s="278" t="s">
        <v>1494</v>
      </c>
      <c r="H1141" s="278" t="s">
        <v>1529</v>
      </c>
      <c r="I1141" s="447" t="str">
        <f t="shared" si="55"/>
        <v>2.2</v>
      </c>
      <c r="J1141" s="447">
        <v>2029</v>
      </c>
      <c r="K1141" s="278">
        <v>300</v>
      </c>
      <c r="L1141" s="278">
        <v>5</v>
      </c>
      <c r="M1141" s="468">
        <f t="shared" si="53"/>
        <v>1500</v>
      </c>
      <c r="N1141" s="472">
        <v>120.49</v>
      </c>
      <c r="O1141" s="470">
        <f t="shared" si="54"/>
        <v>180735</v>
      </c>
      <c r="P1141" s="413"/>
      <c r="Q1141" s="413"/>
    </row>
    <row r="1142" spans="1:17" x14ac:dyDescent="0.25">
      <c r="A1142" s="447" t="s">
        <v>1314</v>
      </c>
      <c r="B1142" s="336" t="s">
        <v>1220</v>
      </c>
      <c r="C1142" s="336" t="s">
        <v>1074</v>
      </c>
      <c r="D1142" s="336" t="s">
        <v>1475</v>
      </c>
      <c r="E1142" s="336" t="s">
        <v>1676</v>
      </c>
      <c r="F1142" s="467" t="s">
        <v>1693</v>
      </c>
      <c r="G1142" s="278" t="s">
        <v>1494</v>
      </c>
      <c r="H1142" s="278" t="s">
        <v>1498</v>
      </c>
      <c r="I1142" s="447" t="str">
        <f t="shared" si="55"/>
        <v>2.3</v>
      </c>
      <c r="J1142" s="447">
        <v>2029</v>
      </c>
      <c r="K1142" s="278">
        <v>5</v>
      </c>
      <c r="L1142" s="278">
        <v>5</v>
      </c>
      <c r="M1142" s="468">
        <f t="shared" si="53"/>
        <v>25</v>
      </c>
      <c r="N1142" s="472">
        <v>66.27</v>
      </c>
      <c r="O1142" s="470">
        <f t="shared" si="54"/>
        <v>1656.75</v>
      </c>
      <c r="P1142" s="413"/>
      <c r="Q1142" s="413"/>
    </row>
    <row r="1143" spans="1:17" x14ac:dyDescent="0.25">
      <c r="A1143" s="447" t="s">
        <v>1314</v>
      </c>
      <c r="B1143" s="336" t="s">
        <v>1220</v>
      </c>
      <c r="C1143" s="336" t="s">
        <v>1074</v>
      </c>
      <c r="D1143" s="336" t="s">
        <v>1475</v>
      </c>
      <c r="E1143" s="336" t="s">
        <v>1676</v>
      </c>
      <c r="F1143" s="467" t="s">
        <v>1694</v>
      </c>
      <c r="G1143" s="278" t="s">
        <v>1494</v>
      </c>
      <c r="H1143" s="278" t="s">
        <v>1534</v>
      </c>
      <c r="I1143" s="447" t="str">
        <f t="shared" si="55"/>
        <v>2.3</v>
      </c>
      <c r="J1143" s="447">
        <v>2029</v>
      </c>
      <c r="K1143" s="278">
        <v>20</v>
      </c>
      <c r="L1143" s="278">
        <v>5</v>
      </c>
      <c r="M1143" s="468">
        <f t="shared" si="53"/>
        <v>100</v>
      </c>
      <c r="N1143" s="472">
        <v>84.34</v>
      </c>
      <c r="O1143" s="470">
        <f t="shared" si="54"/>
        <v>8434</v>
      </c>
      <c r="P1143" s="413"/>
      <c r="Q1143" s="413"/>
    </row>
    <row r="1144" spans="1:17" x14ac:dyDescent="0.25">
      <c r="A1144" s="447" t="s">
        <v>1314</v>
      </c>
      <c r="B1144" s="336" t="s">
        <v>1220</v>
      </c>
      <c r="C1144" s="336" t="s">
        <v>1074</v>
      </c>
      <c r="D1144" s="336" t="s">
        <v>1475</v>
      </c>
      <c r="E1144" s="336" t="s">
        <v>1676</v>
      </c>
      <c r="F1144" s="467" t="s">
        <v>1695</v>
      </c>
      <c r="G1144" s="278" t="s">
        <v>1494</v>
      </c>
      <c r="H1144" s="278" t="s">
        <v>1498</v>
      </c>
      <c r="I1144" s="447" t="str">
        <f t="shared" si="55"/>
        <v>2.3</v>
      </c>
      <c r="J1144" s="447">
        <v>2029</v>
      </c>
      <c r="K1144" s="278">
        <v>50</v>
      </c>
      <c r="L1144" s="278">
        <v>5</v>
      </c>
      <c r="M1144" s="468">
        <f t="shared" si="53"/>
        <v>250</v>
      </c>
      <c r="N1144" s="472">
        <v>90.37</v>
      </c>
      <c r="O1144" s="470">
        <f t="shared" si="54"/>
        <v>22592.5</v>
      </c>
      <c r="P1144" s="413"/>
      <c r="Q1144" s="413"/>
    </row>
    <row r="1145" spans="1:17" ht="30" x14ac:dyDescent="0.25">
      <c r="A1145" s="447" t="s">
        <v>1314</v>
      </c>
      <c r="B1145" s="336" t="s">
        <v>1220</v>
      </c>
      <c r="C1145" s="336" t="s">
        <v>1074</v>
      </c>
      <c r="D1145" s="336" t="s">
        <v>1475</v>
      </c>
      <c r="E1145" s="336" t="s">
        <v>1676</v>
      </c>
      <c r="F1145" s="467" t="s">
        <v>1696</v>
      </c>
      <c r="G1145" s="278" t="s">
        <v>1494</v>
      </c>
      <c r="H1145" s="278" t="s">
        <v>1498</v>
      </c>
      <c r="I1145" s="447" t="str">
        <f t="shared" si="55"/>
        <v>2.3</v>
      </c>
      <c r="J1145" s="447">
        <v>2029</v>
      </c>
      <c r="K1145" s="278">
        <v>120</v>
      </c>
      <c r="L1145" s="278">
        <v>5</v>
      </c>
      <c r="M1145" s="468">
        <f t="shared" si="53"/>
        <v>600</v>
      </c>
      <c r="N1145" s="472">
        <v>30.12</v>
      </c>
      <c r="O1145" s="470">
        <f t="shared" si="54"/>
        <v>18072</v>
      </c>
      <c r="P1145" s="413"/>
      <c r="Q1145" s="413"/>
    </row>
    <row r="1146" spans="1:17" x14ac:dyDescent="0.25">
      <c r="A1146" s="447" t="s">
        <v>1314</v>
      </c>
      <c r="B1146" s="336" t="s">
        <v>1220</v>
      </c>
      <c r="C1146" s="336" t="s">
        <v>1074</v>
      </c>
      <c r="D1146" s="336" t="s">
        <v>1475</v>
      </c>
      <c r="E1146" s="336" t="s">
        <v>1676</v>
      </c>
      <c r="F1146" s="467" t="s">
        <v>1697</v>
      </c>
      <c r="G1146" s="278" t="s">
        <v>1494</v>
      </c>
      <c r="H1146" s="278" t="s">
        <v>1498</v>
      </c>
      <c r="I1146" s="447" t="str">
        <f t="shared" si="55"/>
        <v>2.3</v>
      </c>
      <c r="J1146" s="447">
        <v>2029</v>
      </c>
      <c r="K1146" s="278">
        <v>50</v>
      </c>
      <c r="L1146" s="278">
        <v>5</v>
      </c>
      <c r="M1146" s="468">
        <f t="shared" si="53"/>
        <v>250</v>
      </c>
      <c r="N1146" s="472">
        <v>114.03</v>
      </c>
      <c r="O1146" s="470">
        <f t="shared" si="54"/>
        <v>28507.5</v>
      </c>
      <c r="P1146" s="413"/>
      <c r="Q1146" s="413"/>
    </row>
    <row r="1147" spans="1:17" ht="30" x14ac:dyDescent="0.25">
      <c r="A1147" s="447" t="s">
        <v>1314</v>
      </c>
      <c r="B1147" s="336" t="s">
        <v>1220</v>
      </c>
      <c r="C1147" s="336" t="s">
        <v>1074</v>
      </c>
      <c r="D1147" s="336" t="s">
        <v>1475</v>
      </c>
      <c r="E1147" s="336" t="s">
        <v>1676</v>
      </c>
      <c r="F1147" s="467" t="s">
        <v>1698</v>
      </c>
      <c r="G1147" s="278" t="s">
        <v>1494</v>
      </c>
      <c r="H1147" s="278" t="s">
        <v>1534</v>
      </c>
      <c r="I1147" s="447" t="str">
        <f t="shared" si="55"/>
        <v>2.3</v>
      </c>
      <c r="J1147" s="447">
        <v>2029</v>
      </c>
      <c r="K1147" s="278">
        <v>10</v>
      </c>
      <c r="L1147" s="278">
        <v>5</v>
      </c>
      <c r="M1147" s="468">
        <f t="shared" si="53"/>
        <v>50</v>
      </c>
      <c r="N1147" s="472">
        <v>181.7</v>
      </c>
      <c r="O1147" s="470">
        <f t="shared" si="54"/>
        <v>9085</v>
      </c>
      <c r="P1147" s="413"/>
      <c r="Q1147" s="413"/>
    </row>
    <row r="1148" spans="1:17" ht="30" x14ac:dyDescent="0.25">
      <c r="A1148" s="447" t="s">
        <v>1314</v>
      </c>
      <c r="B1148" s="336" t="s">
        <v>1220</v>
      </c>
      <c r="C1148" s="336" t="s">
        <v>1074</v>
      </c>
      <c r="D1148" s="336" t="s">
        <v>1475</v>
      </c>
      <c r="E1148" s="336" t="s">
        <v>1676</v>
      </c>
      <c r="F1148" s="467" t="s">
        <v>1699</v>
      </c>
      <c r="G1148" s="278" t="s">
        <v>1494</v>
      </c>
      <c r="H1148" s="278" t="s">
        <v>1498</v>
      </c>
      <c r="I1148" s="447" t="str">
        <f t="shared" si="55"/>
        <v>2.3</v>
      </c>
      <c r="J1148" s="447">
        <v>2029</v>
      </c>
      <c r="K1148" s="278">
        <v>4</v>
      </c>
      <c r="L1148" s="278">
        <v>5</v>
      </c>
      <c r="M1148" s="468">
        <f t="shared" si="53"/>
        <v>20</v>
      </c>
      <c r="N1148" s="472">
        <v>422.92</v>
      </c>
      <c r="O1148" s="470">
        <f t="shared" si="54"/>
        <v>8458.4</v>
      </c>
      <c r="P1148" s="413"/>
      <c r="Q1148" s="413"/>
    </row>
    <row r="1149" spans="1:17" ht="30" x14ac:dyDescent="0.25">
      <c r="A1149" s="447" t="s">
        <v>1314</v>
      </c>
      <c r="B1149" s="336" t="s">
        <v>1220</v>
      </c>
      <c r="C1149" s="336" t="s">
        <v>1074</v>
      </c>
      <c r="D1149" s="336" t="s">
        <v>1475</v>
      </c>
      <c r="E1149" s="336" t="s">
        <v>1676</v>
      </c>
      <c r="F1149" s="467" t="s">
        <v>1700</v>
      </c>
      <c r="G1149" s="278" t="s">
        <v>1494</v>
      </c>
      <c r="H1149" s="278" t="s">
        <v>1498</v>
      </c>
      <c r="I1149" s="447" t="str">
        <f t="shared" si="55"/>
        <v>2.3</v>
      </c>
      <c r="J1149" s="447">
        <v>2029</v>
      </c>
      <c r="K1149" s="278">
        <v>25</v>
      </c>
      <c r="L1149" s="278">
        <v>5</v>
      </c>
      <c r="M1149" s="468">
        <f t="shared" si="53"/>
        <v>125</v>
      </c>
      <c r="N1149" s="472">
        <v>86.79</v>
      </c>
      <c r="O1149" s="470">
        <f t="shared" si="54"/>
        <v>10848.75</v>
      </c>
      <c r="P1149" s="413"/>
      <c r="Q1149" s="413"/>
    </row>
    <row r="1150" spans="1:17" ht="45" x14ac:dyDescent="0.25">
      <c r="A1150" s="447" t="s">
        <v>1314</v>
      </c>
      <c r="B1150" s="336" t="s">
        <v>1220</v>
      </c>
      <c r="C1150" s="336" t="s">
        <v>1074</v>
      </c>
      <c r="D1150" s="336" t="s">
        <v>1475</v>
      </c>
      <c r="E1150" s="336" t="s">
        <v>1676</v>
      </c>
      <c r="F1150" s="467" t="s">
        <v>1701</v>
      </c>
      <c r="G1150" s="278" t="s">
        <v>1494</v>
      </c>
      <c r="H1150" s="278" t="s">
        <v>1498</v>
      </c>
      <c r="I1150" s="447" t="str">
        <f t="shared" si="55"/>
        <v>2.3</v>
      </c>
      <c r="J1150" s="447">
        <v>2029</v>
      </c>
      <c r="K1150" s="278">
        <v>110</v>
      </c>
      <c r="L1150" s="278">
        <v>5</v>
      </c>
      <c r="M1150" s="468">
        <f t="shared" si="53"/>
        <v>550</v>
      </c>
      <c r="N1150" s="472">
        <v>12.05</v>
      </c>
      <c r="O1150" s="470">
        <f t="shared" si="54"/>
        <v>6627.5</v>
      </c>
      <c r="P1150" s="413"/>
      <c r="Q1150" s="413"/>
    </row>
    <row r="1151" spans="1:17" ht="75" x14ac:dyDescent="0.25">
      <c r="A1151" s="447" t="s">
        <v>1314</v>
      </c>
      <c r="B1151" s="336" t="s">
        <v>1220</v>
      </c>
      <c r="C1151" s="336" t="s">
        <v>1112</v>
      </c>
      <c r="D1151" s="336" t="s">
        <v>1475</v>
      </c>
      <c r="E1151" s="259" t="s">
        <v>1702</v>
      </c>
      <c r="F1151" s="338" t="s">
        <v>1703</v>
      </c>
      <c r="G1151" s="278" t="s">
        <v>1494</v>
      </c>
      <c r="H1151" s="278" t="s">
        <v>1593</v>
      </c>
      <c r="I1151" s="447" t="str">
        <f t="shared" si="55"/>
        <v>2.2</v>
      </c>
      <c r="J1151" s="447">
        <v>2029</v>
      </c>
      <c r="K1151" s="278">
        <v>10</v>
      </c>
      <c r="L1151" s="278">
        <v>1</v>
      </c>
      <c r="M1151" s="468">
        <f t="shared" si="53"/>
        <v>10</v>
      </c>
      <c r="N1151" s="472">
        <v>30122.25</v>
      </c>
      <c r="O1151" s="470">
        <f t="shared" si="54"/>
        <v>301222.5</v>
      </c>
      <c r="P1151" s="413"/>
      <c r="Q1151" s="413"/>
    </row>
    <row r="1152" spans="1:17" ht="30" x14ac:dyDescent="0.25">
      <c r="A1152" s="447" t="s">
        <v>1314</v>
      </c>
      <c r="B1152" s="336" t="s">
        <v>1220</v>
      </c>
      <c r="C1152" s="336" t="s">
        <v>1112</v>
      </c>
      <c r="D1152" s="336" t="s">
        <v>1475</v>
      </c>
      <c r="E1152" s="259" t="s">
        <v>1702</v>
      </c>
      <c r="F1152" s="338" t="s">
        <v>1704</v>
      </c>
      <c r="G1152" s="303" t="s">
        <v>1494</v>
      </c>
      <c r="H1152" s="278" t="s">
        <v>1498</v>
      </c>
      <c r="I1152" s="447" t="str">
        <f t="shared" si="55"/>
        <v>2.3</v>
      </c>
      <c r="J1152" s="447">
        <v>2029</v>
      </c>
      <c r="K1152" s="281">
        <v>1</v>
      </c>
      <c r="L1152" s="278">
        <v>18</v>
      </c>
      <c r="M1152" s="468">
        <f t="shared" si="53"/>
        <v>18</v>
      </c>
      <c r="N1152" s="472">
        <v>313.27</v>
      </c>
      <c r="O1152" s="470">
        <f t="shared" si="54"/>
        <v>5638.86</v>
      </c>
      <c r="P1152" s="413"/>
      <c r="Q1152" s="413"/>
    </row>
    <row r="1153" spans="1:17" x14ac:dyDescent="0.25">
      <c r="A1153" s="447" t="s">
        <v>1314</v>
      </c>
      <c r="B1153" s="336" t="s">
        <v>1220</v>
      </c>
      <c r="C1153" s="336" t="s">
        <v>1112</v>
      </c>
      <c r="D1153" s="336" t="s">
        <v>1475</v>
      </c>
      <c r="E1153" s="259" t="s">
        <v>1702</v>
      </c>
      <c r="F1153" s="338" t="s">
        <v>1705</v>
      </c>
      <c r="G1153" s="303" t="s">
        <v>1494</v>
      </c>
      <c r="H1153" s="278" t="s">
        <v>1498</v>
      </c>
      <c r="I1153" s="447" t="str">
        <f t="shared" si="55"/>
        <v>2.3</v>
      </c>
      <c r="J1153" s="447">
        <v>2029</v>
      </c>
      <c r="K1153" s="281">
        <v>1</v>
      </c>
      <c r="L1153" s="278">
        <v>18</v>
      </c>
      <c r="M1153" s="468">
        <f t="shared" si="53"/>
        <v>18</v>
      </c>
      <c r="N1153" s="472">
        <v>120.49</v>
      </c>
      <c r="O1153" s="470">
        <f t="shared" si="54"/>
        <v>2168.8199999999997</v>
      </c>
      <c r="P1153" s="413"/>
      <c r="Q1153" s="413"/>
    </row>
    <row r="1154" spans="1:17" x14ac:dyDescent="0.25">
      <c r="A1154" s="447" t="s">
        <v>1314</v>
      </c>
      <c r="B1154" s="336" t="s">
        <v>1220</v>
      </c>
      <c r="C1154" s="336" t="s">
        <v>1112</v>
      </c>
      <c r="D1154" s="336" t="s">
        <v>1475</v>
      </c>
      <c r="E1154" s="259" t="s">
        <v>1702</v>
      </c>
      <c r="F1154" s="338" t="s">
        <v>1706</v>
      </c>
      <c r="G1154" s="303" t="s">
        <v>1494</v>
      </c>
      <c r="H1154" s="278" t="s">
        <v>1498</v>
      </c>
      <c r="I1154" s="447" t="str">
        <f t="shared" si="55"/>
        <v>2.3</v>
      </c>
      <c r="J1154" s="447">
        <v>2029</v>
      </c>
      <c r="K1154" s="281">
        <v>1</v>
      </c>
      <c r="L1154" s="278">
        <v>18</v>
      </c>
      <c r="M1154" s="468">
        <f t="shared" si="53"/>
        <v>18</v>
      </c>
      <c r="N1154" s="472">
        <v>297.61</v>
      </c>
      <c r="O1154" s="470">
        <f t="shared" si="54"/>
        <v>5356.9800000000005</v>
      </c>
      <c r="P1154" s="413"/>
      <c r="Q1154" s="413"/>
    </row>
    <row r="1155" spans="1:17" ht="30" x14ac:dyDescent="0.25">
      <c r="A1155" s="447" t="s">
        <v>1314</v>
      </c>
      <c r="B1155" s="336" t="s">
        <v>1220</v>
      </c>
      <c r="C1155" s="336" t="s">
        <v>1112</v>
      </c>
      <c r="D1155" s="336" t="s">
        <v>1475</v>
      </c>
      <c r="E1155" s="259" t="s">
        <v>1702</v>
      </c>
      <c r="F1155" s="338" t="s">
        <v>1707</v>
      </c>
      <c r="G1155" s="278" t="s">
        <v>1494</v>
      </c>
      <c r="H1155" s="278" t="s">
        <v>1498</v>
      </c>
      <c r="I1155" s="447" t="str">
        <f t="shared" si="55"/>
        <v>2.3</v>
      </c>
      <c r="J1155" s="447">
        <v>2029</v>
      </c>
      <c r="K1155" s="281">
        <v>1</v>
      </c>
      <c r="L1155" s="278">
        <v>18</v>
      </c>
      <c r="M1155" s="468">
        <f t="shared" si="53"/>
        <v>18</v>
      </c>
      <c r="N1155" s="472">
        <v>692.81</v>
      </c>
      <c r="O1155" s="470">
        <f t="shared" si="54"/>
        <v>12470.579999999998</v>
      </c>
      <c r="P1155" s="413"/>
      <c r="Q1155" s="413"/>
    </row>
    <row r="1156" spans="1:17" x14ac:dyDescent="0.25">
      <c r="A1156" s="447" t="s">
        <v>1314</v>
      </c>
      <c r="B1156" s="336" t="s">
        <v>1220</v>
      </c>
      <c r="C1156" s="336" t="s">
        <v>1112</v>
      </c>
      <c r="D1156" s="336" t="s">
        <v>1475</v>
      </c>
      <c r="E1156" s="259" t="s">
        <v>1702</v>
      </c>
      <c r="F1156" s="338" t="s">
        <v>1708</v>
      </c>
      <c r="G1156" s="303" t="s">
        <v>1494</v>
      </c>
      <c r="H1156" s="278" t="s">
        <v>1498</v>
      </c>
      <c r="I1156" s="447" t="str">
        <f t="shared" si="55"/>
        <v>2.3</v>
      </c>
      <c r="J1156" s="447">
        <v>2029</v>
      </c>
      <c r="K1156" s="281">
        <v>1</v>
      </c>
      <c r="L1156" s="278">
        <v>18</v>
      </c>
      <c r="M1156" s="468">
        <f t="shared" si="53"/>
        <v>18</v>
      </c>
      <c r="N1156" s="472">
        <v>66.27</v>
      </c>
      <c r="O1156" s="470">
        <f t="shared" si="54"/>
        <v>1192.8599999999999</v>
      </c>
      <c r="P1156" s="413"/>
      <c r="Q1156" s="413"/>
    </row>
    <row r="1157" spans="1:17" x14ac:dyDescent="0.25">
      <c r="A1157" s="447" t="s">
        <v>1314</v>
      </c>
      <c r="B1157" s="336" t="s">
        <v>1220</v>
      </c>
      <c r="C1157" s="336" t="s">
        <v>1112</v>
      </c>
      <c r="D1157" s="336" t="s">
        <v>1475</v>
      </c>
      <c r="E1157" s="259" t="s">
        <v>1702</v>
      </c>
      <c r="F1157" s="338" t="s">
        <v>1709</v>
      </c>
      <c r="G1157" s="303" t="s">
        <v>1494</v>
      </c>
      <c r="H1157" s="278" t="s">
        <v>1498</v>
      </c>
      <c r="I1157" s="447" t="str">
        <f t="shared" si="55"/>
        <v>2.3</v>
      </c>
      <c r="J1157" s="447">
        <v>2029</v>
      </c>
      <c r="K1157" s="281">
        <v>1</v>
      </c>
      <c r="L1157" s="278">
        <v>18</v>
      </c>
      <c r="M1157" s="468">
        <f t="shared" si="53"/>
        <v>18</v>
      </c>
      <c r="N1157" s="472">
        <v>66.27</v>
      </c>
      <c r="O1157" s="470">
        <f t="shared" si="54"/>
        <v>1192.8599999999999</v>
      </c>
      <c r="P1157" s="413"/>
      <c r="Q1157" s="413"/>
    </row>
    <row r="1158" spans="1:17" x14ac:dyDescent="0.25">
      <c r="A1158" s="447" t="s">
        <v>1314</v>
      </c>
      <c r="B1158" s="336" t="s">
        <v>1220</v>
      </c>
      <c r="C1158" s="336" t="s">
        <v>1112</v>
      </c>
      <c r="D1158" s="336" t="s">
        <v>1475</v>
      </c>
      <c r="E1158" s="259" t="s">
        <v>1702</v>
      </c>
      <c r="F1158" s="338" t="s">
        <v>1710</v>
      </c>
      <c r="G1158" s="303" t="s">
        <v>1494</v>
      </c>
      <c r="H1158" s="278" t="s">
        <v>1498</v>
      </c>
      <c r="I1158" s="447" t="str">
        <f t="shared" si="55"/>
        <v>2.3</v>
      </c>
      <c r="J1158" s="447">
        <v>2029</v>
      </c>
      <c r="K1158" s="281">
        <v>1</v>
      </c>
      <c r="L1158" s="278">
        <v>18</v>
      </c>
      <c r="M1158" s="468">
        <f t="shared" si="53"/>
        <v>18</v>
      </c>
      <c r="N1158" s="472">
        <v>66.27</v>
      </c>
      <c r="O1158" s="470">
        <f t="shared" si="54"/>
        <v>1192.8599999999999</v>
      </c>
      <c r="P1158" s="413"/>
      <c r="Q1158" s="413"/>
    </row>
    <row r="1159" spans="1:17" x14ac:dyDescent="0.25">
      <c r="A1159" s="447" t="s">
        <v>1314</v>
      </c>
      <c r="B1159" s="336" t="s">
        <v>1220</v>
      </c>
      <c r="C1159" s="336" t="s">
        <v>1112</v>
      </c>
      <c r="D1159" s="336" t="s">
        <v>1475</v>
      </c>
      <c r="E1159" s="259" t="s">
        <v>1702</v>
      </c>
      <c r="F1159" s="338" t="s">
        <v>1711</v>
      </c>
      <c r="G1159" s="303" t="s">
        <v>1494</v>
      </c>
      <c r="H1159" s="278" t="s">
        <v>1498</v>
      </c>
      <c r="I1159" s="447" t="str">
        <f t="shared" si="55"/>
        <v>2.3</v>
      </c>
      <c r="J1159" s="447">
        <v>2029</v>
      </c>
      <c r="K1159" s="281">
        <v>1</v>
      </c>
      <c r="L1159" s="278">
        <v>18</v>
      </c>
      <c r="M1159" s="468">
        <f t="shared" si="53"/>
        <v>18</v>
      </c>
      <c r="N1159" s="472">
        <v>66.27</v>
      </c>
      <c r="O1159" s="470">
        <f t="shared" si="54"/>
        <v>1192.8599999999999</v>
      </c>
      <c r="P1159" s="413"/>
      <c r="Q1159" s="413"/>
    </row>
    <row r="1160" spans="1:17" x14ac:dyDescent="0.25">
      <c r="A1160" s="447" t="s">
        <v>1314</v>
      </c>
      <c r="B1160" s="336" t="s">
        <v>1220</v>
      </c>
      <c r="C1160" s="336" t="s">
        <v>1112</v>
      </c>
      <c r="D1160" s="336" t="s">
        <v>1475</v>
      </c>
      <c r="E1160" s="259" t="s">
        <v>1702</v>
      </c>
      <c r="F1160" s="338" t="s">
        <v>1712</v>
      </c>
      <c r="G1160" s="278" t="s">
        <v>1494</v>
      </c>
      <c r="H1160" s="278" t="s">
        <v>1498</v>
      </c>
      <c r="I1160" s="447" t="str">
        <f t="shared" si="55"/>
        <v>2.3</v>
      </c>
      <c r="J1160" s="447">
        <v>2029</v>
      </c>
      <c r="K1160" s="281">
        <v>2</v>
      </c>
      <c r="L1160" s="278">
        <v>18</v>
      </c>
      <c r="M1160" s="468">
        <f t="shared" si="53"/>
        <v>36</v>
      </c>
      <c r="N1160" s="472">
        <v>441.59</v>
      </c>
      <c r="O1160" s="470">
        <f t="shared" si="54"/>
        <v>15897.24</v>
      </c>
      <c r="P1160" s="413"/>
      <c r="Q1160" s="413"/>
    </row>
    <row r="1161" spans="1:17" x14ac:dyDescent="0.25">
      <c r="A1161" s="447" t="s">
        <v>1314</v>
      </c>
      <c r="B1161" s="336" t="s">
        <v>1220</v>
      </c>
      <c r="C1161" s="336" t="s">
        <v>1112</v>
      </c>
      <c r="D1161" s="336" t="s">
        <v>1475</v>
      </c>
      <c r="E1161" s="259" t="s">
        <v>1702</v>
      </c>
      <c r="F1161" s="338" t="s">
        <v>1713</v>
      </c>
      <c r="G1161" s="278" t="s">
        <v>1494</v>
      </c>
      <c r="H1161" s="278" t="s">
        <v>1498</v>
      </c>
      <c r="I1161" s="447" t="str">
        <f t="shared" si="55"/>
        <v>2.3</v>
      </c>
      <c r="J1161" s="447">
        <v>2029</v>
      </c>
      <c r="K1161" s="281">
        <v>2</v>
      </c>
      <c r="L1161" s="278">
        <v>18</v>
      </c>
      <c r="M1161" s="468">
        <f t="shared" si="53"/>
        <v>36</v>
      </c>
      <c r="N1161" s="472">
        <v>441.59</v>
      </c>
      <c r="O1161" s="470">
        <f t="shared" si="54"/>
        <v>15897.24</v>
      </c>
      <c r="P1161" s="413"/>
      <c r="Q1161" s="413"/>
    </row>
    <row r="1162" spans="1:17" x14ac:dyDescent="0.25">
      <c r="A1162" s="447" t="s">
        <v>1314</v>
      </c>
      <c r="B1162" s="336" t="s">
        <v>1220</v>
      </c>
      <c r="C1162" s="336" t="s">
        <v>1112</v>
      </c>
      <c r="D1162" s="336" t="s">
        <v>1475</v>
      </c>
      <c r="E1162" s="259" t="s">
        <v>1702</v>
      </c>
      <c r="F1162" s="338" t="s">
        <v>1714</v>
      </c>
      <c r="G1162" s="278" t="s">
        <v>1494</v>
      </c>
      <c r="H1162" s="278" t="s">
        <v>1498</v>
      </c>
      <c r="I1162" s="447" t="str">
        <f t="shared" si="55"/>
        <v>2.3</v>
      </c>
      <c r="J1162" s="447">
        <v>2029</v>
      </c>
      <c r="K1162" s="281">
        <v>2</v>
      </c>
      <c r="L1162" s="278">
        <v>18</v>
      </c>
      <c r="M1162" s="468">
        <f t="shared" si="53"/>
        <v>36</v>
      </c>
      <c r="N1162" s="472">
        <v>441.59</v>
      </c>
      <c r="O1162" s="470">
        <f t="shared" si="54"/>
        <v>15897.24</v>
      </c>
      <c r="P1162" s="413"/>
      <c r="Q1162" s="413"/>
    </row>
    <row r="1163" spans="1:17" x14ac:dyDescent="0.25">
      <c r="A1163" s="447" t="s">
        <v>1314</v>
      </c>
      <c r="B1163" s="336" t="s">
        <v>1220</v>
      </c>
      <c r="C1163" s="336" t="s">
        <v>1112</v>
      </c>
      <c r="D1163" s="336" t="s">
        <v>1475</v>
      </c>
      <c r="E1163" s="259" t="s">
        <v>1702</v>
      </c>
      <c r="F1163" s="338" t="s">
        <v>1715</v>
      </c>
      <c r="G1163" s="278" t="s">
        <v>1494</v>
      </c>
      <c r="H1163" s="278" t="s">
        <v>1498</v>
      </c>
      <c r="I1163" s="447" t="str">
        <f t="shared" si="55"/>
        <v>2.3</v>
      </c>
      <c r="J1163" s="447">
        <v>2029</v>
      </c>
      <c r="K1163" s="281">
        <v>2</v>
      </c>
      <c r="L1163" s="278">
        <v>18</v>
      </c>
      <c r="M1163" s="468">
        <f t="shared" si="53"/>
        <v>36</v>
      </c>
      <c r="N1163" s="472">
        <v>441.59</v>
      </c>
      <c r="O1163" s="470">
        <f t="shared" si="54"/>
        <v>15897.24</v>
      </c>
      <c r="P1163" s="413"/>
      <c r="Q1163" s="413"/>
    </row>
    <row r="1164" spans="1:17" x14ac:dyDescent="0.25">
      <c r="A1164" s="447" t="s">
        <v>1314</v>
      </c>
      <c r="B1164" s="336" t="s">
        <v>1220</v>
      </c>
      <c r="C1164" s="336" t="s">
        <v>1112</v>
      </c>
      <c r="D1164" s="336" t="s">
        <v>1475</v>
      </c>
      <c r="E1164" s="259" t="s">
        <v>1702</v>
      </c>
      <c r="F1164" s="338" t="s">
        <v>1716</v>
      </c>
      <c r="G1164" s="278" t="s">
        <v>1494</v>
      </c>
      <c r="H1164" s="278" t="s">
        <v>1498</v>
      </c>
      <c r="I1164" s="447" t="str">
        <f t="shared" si="55"/>
        <v>2.3</v>
      </c>
      <c r="J1164" s="447">
        <v>2029</v>
      </c>
      <c r="K1164" s="282">
        <v>2</v>
      </c>
      <c r="L1164" s="278">
        <v>18</v>
      </c>
      <c r="M1164" s="468">
        <f t="shared" si="53"/>
        <v>36</v>
      </c>
      <c r="N1164" s="472">
        <v>30.12</v>
      </c>
      <c r="O1164" s="470">
        <f t="shared" si="54"/>
        <v>1084.32</v>
      </c>
      <c r="P1164" s="413"/>
      <c r="Q1164" s="413"/>
    </row>
    <row r="1165" spans="1:17" x14ac:dyDescent="0.25">
      <c r="A1165" s="447" t="s">
        <v>1314</v>
      </c>
      <c r="B1165" s="336" t="s">
        <v>1220</v>
      </c>
      <c r="C1165" s="336" t="s">
        <v>1112</v>
      </c>
      <c r="D1165" s="336" t="s">
        <v>1475</v>
      </c>
      <c r="E1165" s="259" t="s">
        <v>1702</v>
      </c>
      <c r="F1165" s="338" t="s">
        <v>1717</v>
      </c>
      <c r="G1165" s="278" t="s">
        <v>1494</v>
      </c>
      <c r="H1165" s="278" t="s">
        <v>1498</v>
      </c>
      <c r="I1165" s="447" t="str">
        <f t="shared" si="55"/>
        <v>2.3</v>
      </c>
      <c r="J1165" s="447">
        <v>2029</v>
      </c>
      <c r="K1165" s="282">
        <v>2</v>
      </c>
      <c r="L1165" s="278">
        <v>18</v>
      </c>
      <c r="M1165" s="468">
        <f t="shared" si="53"/>
        <v>36</v>
      </c>
      <c r="N1165" s="472">
        <v>30.12</v>
      </c>
      <c r="O1165" s="470">
        <f t="shared" si="54"/>
        <v>1084.32</v>
      </c>
      <c r="P1165" s="413"/>
      <c r="Q1165" s="413"/>
    </row>
    <row r="1166" spans="1:17" x14ac:dyDescent="0.25">
      <c r="A1166" s="447" t="s">
        <v>1314</v>
      </c>
      <c r="B1166" s="336" t="s">
        <v>1220</v>
      </c>
      <c r="C1166" s="336" t="s">
        <v>1112</v>
      </c>
      <c r="D1166" s="336" t="s">
        <v>1475</v>
      </c>
      <c r="E1166" s="259" t="s">
        <v>1702</v>
      </c>
      <c r="F1166" s="338" t="s">
        <v>1718</v>
      </c>
      <c r="G1166" s="278" t="s">
        <v>1494</v>
      </c>
      <c r="H1166" s="278" t="s">
        <v>1498</v>
      </c>
      <c r="I1166" s="447" t="str">
        <f t="shared" si="55"/>
        <v>2.3</v>
      </c>
      <c r="J1166" s="447">
        <v>2029</v>
      </c>
      <c r="K1166" s="282">
        <v>2</v>
      </c>
      <c r="L1166" s="278">
        <v>18</v>
      </c>
      <c r="M1166" s="468">
        <f t="shared" ref="M1166:M1228" si="56">K1166*L1166</f>
        <v>36</v>
      </c>
      <c r="N1166" s="472">
        <v>30.12</v>
      </c>
      <c r="O1166" s="470">
        <f t="shared" ref="O1166:O1228" si="57">+M1166*N1166</f>
        <v>1084.32</v>
      </c>
      <c r="P1166" s="413"/>
      <c r="Q1166" s="413"/>
    </row>
    <row r="1167" spans="1:17" x14ac:dyDescent="0.25">
      <c r="A1167" s="447" t="s">
        <v>1314</v>
      </c>
      <c r="B1167" s="336" t="s">
        <v>1220</v>
      </c>
      <c r="C1167" s="336" t="s">
        <v>1112</v>
      </c>
      <c r="D1167" s="336" t="s">
        <v>1475</v>
      </c>
      <c r="E1167" s="259" t="s">
        <v>1702</v>
      </c>
      <c r="F1167" s="338" t="s">
        <v>1719</v>
      </c>
      <c r="G1167" s="278" t="s">
        <v>1494</v>
      </c>
      <c r="H1167" s="278" t="s">
        <v>1498</v>
      </c>
      <c r="I1167" s="447" t="str">
        <f t="shared" si="55"/>
        <v>2.3</v>
      </c>
      <c r="J1167" s="447">
        <v>2029</v>
      </c>
      <c r="K1167" s="282">
        <v>2</v>
      </c>
      <c r="L1167" s="278">
        <v>18</v>
      </c>
      <c r="M1167" s="468">
        <f t="shared" si="56"/>
        <v>36</v>
      </c>
      <c r="N1167" s="472">
        <v>30.12</v>
      </c>
      <c r="O1167" s="470">
        <f t="shared" si="57"/>
        <v>1084.32</v>
      </c>
      <c r="P1167" s="413"/>
      <c r="Q1167" s="413"/>
    </row>
    <row r="1168" spans="1:17" x14ac:dyDescent="0.25">
      <c r="A1168" s="447" t="s">
        <v>1314</v>
      </c>
      <c r="B1168" s="336" t="s">
        <v>1220</v>
      </c>
      <c r="C1168" s="336" t="s">
        <v>1112</v>
      </c>
      <c r="D1168" s="336" t="s">
        <v>1475</v>
      </c>
      <c r="E1168" s="259" t="s">
        <v>1702</v>
      </c>
      <c r="F1168" s="338" t="s">
        <v>1720</v>
      </c>
      <c r="G1168" s="278" t="s">
        <v>1494</v>
      </c>
      <c r="H1168" s="278" t="s">
        <v>1498</v>
      </c>
      <c r="I1168" s="447" t="str">
        <f t="shared" ref="I1168:I1230" si="58">IF($H1168="","Sin CCP",LEFT($H1168,3))</f>
        <v>2.3</v>
      </c>
      <c r="J1168" s="447">
        <v>2029</v>
      </c>
      <c r="K1168" s="281">
        <v>50</v>
      </c>
      <c r="L1168" s="278">
        <v>18</v>
      </c>
      <c r="M1168" s="468">
        <f t="shared" si="56"/>
        <v>900</v>
      </c>
      <c r="N1168" s="472">
        <v>90.37</v>
      </c>
      <c r="O1168" s="470">
        <f t="shared" si="57"/>
        <v>81333</v>
      </c>
      <c r="P1168" s="413"/>
      <c r="Q1168" s="413"/>
    </row>
    <row r="1169" spans="1:17" x14ac:dyDescent="0.25">
      <c r="A1169" s="447" t="s">
        <v>1314</v>
      </c>
      <c r="B1169" s="336" t="s">
        <v>1220</v>
      </c>
      <c r="C1169" s="336" t="s">
        <v>1112</v>
      </c>
      <c r="D1169" s="336" t="s">
        <v>1475</v>
      </c>
      <c r="E1169" s="259" t="s">
        <v>1702</v>
      </c>
      <c r="F1169" s="338" t="s">
        <v>1721</v>
      </c>
      <c r="G1169" s="278" t="s">
        <v>1494</v>
      </c>
      <c r="H1169" s="278" t="s">
        <v>1498</v>
      </c>
      <c r="I1169" s="447" t="str">
        <f t="shared" si="58"/>
        <v>2.3</v>
      </c>
      <c r="J1169" s="447">
        <v>2029</v>
      </c>
      <c r="K1169" s="281">
        <v>1</v>
      </c>
      <c r="L1169" s="278">
        <v>18</v>
      </c>
      <c r="M1169" s="468">
        <f t="shared" si="56"/>
        <v>18</v>
      </c>
      <c r="N1169" s="472">
        <v>78.319999999999993</v>
      </c>
      <c r="O1169" s="470">
        <f t="shared" si="57"/>
        <v>1409.7599999999998</v>
      </c>
      <c r="P1169" s="413"/>
      <c r="Q1169" s="413"/>
    </row>
    <row r="1170" spans="1:17" ht="30" x14ac:dyDescent="0.25">
      <c r="A1170" s="447" t="s">
        <v>1314</v>
      </c>
      <c r="B1170" s="336" t="s">
        <v>1220</v>
      </c>
      <c r="C1170" s="336" t="s">
        <v>1112</v>
      </c>
      <c r="D1170" s="336" t="s">
        <v>1475</v>
      </c>
      <c r="E1170" s="259" t="s">
        <v>1702</v>
      </c>
      <c r="F1170" s="338" t="s">
        <v>1722</v>
      </c>
      <c r="G1170" s="278" t="s">
        <v>1494</v>
      </c>
      <c r="H1170" s="278" t="s">
        <v>1498</v>
      </c>
      <c r="I1170" s="447" t="str">
        <f t="shared" si="58"/>
        <v>2.3</v>
      </c>
      <c r="J1170" s="447">
        <v>2029</v>
      </c>
      <c r="K1170" s="281">
        <v>1</v>
      </c>
      <c r="L1170" s="278">
        <v>18</v>
      </c>
      <c r="M1170" s="468">
        <f t="shared" si="56"/>
        <v>18</v>
      </c>
      <c r="N1170" s="472">
        <v>306.04000000000002</v>
      </c>
      <c r="O1170" s="470">
        <f t="shared" si="57"/>
        <v>5508.72</v>
      </c>
      <c r="P1170" s="413"/>
      <c r="Q1170" s="413"/>
    </row>
    <row r="1171" spans="1:17" ht="30" x14ac:dyDescent="0.25">
      <c r="A1171" s="447" t="s">
        <v>1314</v>
      </c>
      <c r="B1171" s="336" t="s">
        <v>1220</v>
      </c>
      <c r="C1171" s="336" t="s">
        <v>1112</v>
      </c>
      <c r="D1171" s="336" t="s">
        <v>1475</v>
      </c>
      <c r="E1171" s="259" t="s">
        <v>1702</v>
      </c>
      <c r="F1171" s="338" t="s">
        <v>1723</v>
      </c>
      <c r="G1171" s="278" t="s">
        <v>1494</v>
      </c>
      <c r="H1171" s="278" t="s">
        <v>1498</v>
      </c>
      <c r="I1171" s="447" t="str">
        <f t="shared" si="58"/>
        <v>2.3</v>
      </c>
      <c r="J1171" s="447">
        <v>2029</v>
      </c>
      <c r="K1171" s="281">
        <v>1</v>
      </c>
      <c r="L1171" s="278">
        <v>18</v>
      </c>
      <c r="M1171" s="468">
        <f t="shared" si="56"/>
        <v>18</v>
      </c>
      <c r="N1171" s="472">
        <v>601.24</v>
      </c>
      <c r="O1171" s="470">
        <f t="shared" si="57"/>
        <v>10822.32</v>
      </c>
      <c r="P1171" s="413"/>
      <c r="Q1171" s="413"/>
    </row>
    <row r="1172" spans="1:17" ht="30" x14ac:dyDescent="0.25">
      <c r="A1172" s="447" t="s">
        <v>1314</v>
      </c>
      <c r="B1172" s="336" t="s">
        <v>1220</v>
      </c>
      <c r="C1172" s="336" t="s">
        <v>1112</v>
      </c>
      <c r="D1172" s="336" t="s">
        <v>1475</v>
      </c>
      <c r="E1172" s="259" t="s">
        <v>1702</v>
      </c>
      <c r="F1172" s="338" t="s">
        <v>1724</v>
      </c>
      <c r="G1172" s="278" t="s">
        <v>1494</v>
      </c>
      <c r="H1172" s="278" t="s">
        <v>1498</v>
      </c>
      <c r="I1172" s="447" t="str">
        <f t="shared" si="58"/>
        <v>2.3</v>
      </c>
      <c r="J1172" s="447">
        <v>2029</v>
      </c>
      <c r="K1172" s="281">
        <v>1</v>
      </c>
      <c r="L1172" s="278">
        <v>18</v>
      </c>
      <c r="M1172" s="468">
        <f t="shared" si="56"/>
        <v>18</v>
      </c>
      <c r="N1172" s="472">
        <v>628.95000000000005</v>
      </c>
      <c r="O1172" s="470">
        <f t="shared" si="57"/>
        <v>11321.1</v>
      </c>
      <c r="P1172" s="413"/>
      <c r="Q1172" s="413"/>
    </row>
    <row r="1173" spans="1:17" ht="30" x14ac:dyDescent="0.25">
      <c r="A1173" s="447" t="s">
        <v>1314</v>
      </c>
      <c r="B1173" s="336" t="s">
        <v>1220</v>
      </c>
      <c r="C1173" s="336" t="s">
        <v>1112</v>
      </c>
      <c r="D1173" s="336" t="s">
        <v>1475</v>
      </c>
      <c r="E1173" s="259" t="s">
        <v>1702</v>
      </c>
      <c r="F1173" s="338" t="s">
        <v>1725</v>
      </c>
      <c r="G1173" s="278" t="s">
        <v>1494</v>
      </c>
      <c r="H1173" s="278" t="s">
        <v>1498</v>
      </c>
      <c r="I1173" s="447" t="str">
        <f t="shared" si="58"/>
        <v>2.3</v>
      </c>
      <c r="J1173" s="447">
        <v>2029</v>
      </c>
      <c r="K1173" s="281">
        <v>1</v>
      </c>
      <c r="L1173" s="278">
        <v>18</v>
      </c>
      <c r="M1173" s="468">
        <f t="shared" si="56"/>
        <v>18</v>
      </c>
      <c r="N1173" s="472">
        <v>628.95000000000005</v>
      </c>
      <c r="O1173" s="470">
        <f t="shared" si="57"/>
        <v>11321.1</v>
      </c>
      <c r="P1173" s="413"/>
      <c r="Q1173" s="413"/>
    </row>
    <row r="1174" spans="1:17" ht="30" x14ac:dyDescent="0.25">
      <c r="A1174" s="447" t="s">
        <v>1314</v>
      </c>
      <c r="B1174" s="336" t="s">
        <v>1220</v>
      </c>
      <c r="C1174" s="336" t="s">
        <v>1112</v>
      </c>
      <c r="D1174" s="336" t="s">
        <v>1475</v>
      </c>
      <c r="E1174" s="259" t="s">
        <v>1702</v>
      </c>
      <c r="F1174" s="338" t="s">
        <v>1726</v>
      </c>
      <c r="G1174" s="278" t="s">
        <v>1494</v>
      </c>
      <c r="H1174" s="278" t="s">
        <v>1498</v>
      </c>
      <c r="I1174" s="447" t="str">
        <f t="shared" si="58"/>
        <v>2.3</v>
      </c>
      <c r="J1174" s="447">
        <v>2029</v>
      </c>
      <c r="K1174" s="281">
        <v>1</v>
      </c>
      <c r="L1174" s="278">
        <v>18</v>
      </c>
      <c r="M1174" s="468">
        <f t="shared" si="56"/>
        <v>18</v>
      </c>
      <c r="N1174" s="472">
        <v>628.95000000000005</v>
      </c>
      <c r="O1174" s="470">
        <f t="shared" si="57"/>
        <v>11321.1</v>
      </c>
      <c r="P1174" s="413"/>
      <c r="Q1174" s="413"/>
    </row>
    <row r="1175" spans="1:17" ht="30" x14ac:dyDescent="0.25">
      <c r="A1175" s="447" t="s">
        <v>1314</v>
      </c>
      <c r="B1175" s="336" t="s">
        <v>1220</v>
      </c>
      <c r="C1175" s="336" t="s">
        <v>1112</v>
      </c>
      <c r="D1175" s="336" t="s">
        <v>1475</v>
      </c>
      <c r="E1175" s="259" t="s">
        <v>1702</v>
      </c>
      <c r="F1175" s="338" t="s">
        <v>1727</v>
      </c>
      <c r="G1175" s="278" t="s">
        <v>1494</v>
      </c>
      <c r="H1175" s="278" t="s">
        <v>1498</v>
      </c>
      <c r="I1175" s="447" t="str">
        <f t="shared" si="58"/>
        <v>2.3</v>
      </c>
      <c r="J1175" s="447">
        <v>2029</v>
      </c>
      <c r="K1175" s="281">
        <v>1</v>
      </c>
      <c r="L1175" s="278">
        <v>18</v>
      </c>
      <c r="M1175" s="468">
        <f t="shared" si="56"/>
        <v>18</v>
      </c>
      <c r="N1175" s="472">
        <v>628.95000000000005</v>
      </c>
      <c r="O1175" s="470">
        <f t="shared" si="57"/>
        <v>11321.1</v>
      </c>
      <c r="P1175" s="413"/>
      <c r="Q1175" s="413"/>
    </row>
    <row r="1176" spans="1:17" ht="30" x14ac:dyDescent="0.25">
      <c r="A1176" s="447" t="s">
        <v>1314</v>
      </c>
      <c r="B1176" s="336" t="s">
        <v>1220</v>
      </c>
      <c r="C1176" s="336" t="s">
        <v>1112</v>
      </c>
      <c r="D1176" s="336" t="s">
        <v>1475</v>
      </c>
      <c r="E1176" s="259" t="s">
        <v>1702</v>
      </c>
      <c r="F1176" s="338" t="s">
        <v>1728</v>
      </c>
      <c r="G1176" s="278" t="s">
        <v>1494</v>
      </c>
      <c r="H1176" s="278" t="s">
        <v>1498</v>
      </c>
      <c r="I1176" s="447" t="str">
        <f t="shared" si="58"/>
        <v>2.3</v>
      </c>
      <c r="J1176" s="447">
        <v>2029</v>
      </c>
      <c r="K1176" s="281">
        <v>1</v>
      </c>
      <c r="L1176" s="278">
        <v>18</v>
      </c>
      <c r="M1176" s="468">
        <f t="shared" si="56"/>
        <v>18</v>
      </c>
      <c r="N1176" s="472">
        <v>628.95000000000005</v>
      </c>
      <c r="O1176" s="470">
        <f t="shared" si="57"/>
        <v>11321.1</v>
      </c>
      <c r="P1176" s="413"/>
      <c r="Q1176" s="413"/>
    </row>
    <row r="1177" spans="1:17" ht="30" x14ac:dyDescent="0.25">
      <c r="A1177" s="447" t="s">
        <v>1314</v>
      </c>
      <c r="B1177" s="336" t="s">
        <v>1220</v>
      </c>
      <c r="C1177" s="336" t="s">
        <v>1112</v>
      </c>
      <c r="D1177" s="336" t="s">
        <v>1475</v>
      </c>
      <c r="E1177" s="259" t="s">
        <v>1702</v>
      </c>
      <c r="F1177" s="338" t="s">
        <v>1729</v>
      </c>
      <c r="G1177" s="278" t="s">
        <v>1494</v>
      </c>
      <c r="H1177" s="278" t="s">
        <v>1498</v>
      </c>
      <c r="I1177" s="447" t="str">
        <f t="shared" si="58"/>
        <v>2.3</v>
      </c>
      <c r="J1177" s="447">
        <v>2029</v>
      </c>
      <c r="K1177" s="281">
        <v>40</v>
      </c>
      <c r="L1177" s="278">
        <v>18</v>
      </c>
      <c r="M1177" s="468">
        <f t="shared" si="56"/>
        <v>720</v>
      </c>
      <c r="N1177" s="472">
        <v>245.8</v>
      </c>
      <c r="O1177" s="470">
        <f t="shared" si="57"/>
        <v>176976</v>
      </c>
      <c r="P1177" s="413"/>
      <c r="Q1177" s="413"/>
    </row>
    <row r="1178" spans="1:17" ht="30" x14ac:dyDescent="0.25">
      <c r="A1178" s="447" t="s">
        <v>1314</v>
      </c>
      <c r="B1178" s="336" t="s">
        <v>1220</v>
      </c>
      <c r="C1178" s="336" t="s">
        <v>1112</v>
      </c>
      <c r="D1178" s="336" t="s">
        <v>1475</v>
      </c>
      <c r="E1178" s="259" t="s">
        <v>1702</v>
      </c>
      <c r="F1178" s="338" t="s">
        <v>1730</v>
      </c>
      <c r="G1178" s="278" t="s">
        <v>1494</v>
      </c>
      <c r="H1178" s="278" t="s">
        <v>1498</v>
      </c>
      <c r="I1178" s="447" t="str">
        <f t="shared" si="58"/>
        <v>2.3</v>
      </c>
      <c r="J1178" s="447">
        <v>2029</v>
      </c>
      <c r="K1178" s="281">
        <v>5</v>
      </c>
      <c r="L1178" s="278">
        <v>18</v>
      </c>
      <c r="M1178" s="468">
        <f t="shared" si="56"/>
        <v>90</v>
      </c>
      <c r="N1178" s="472">
        <v>86.79</v>
      </c>
      <c r="O1178" s="470">
        <f t="shared" si="57"/>
        <v>7811.1</v>
      </c>
      <c r="P1178" s="413"/>
      <c r="Q1178" s="413"/>
    </row>
    <row r="1179" spans="1:17" ht="30" x14ac:dyDescent="0.25">
      <c r="A1179" s="447" t="s">
        <v>1314</v>
      </c>
      <c r="B1179" s="336" t="s">
        <v>1220</v>
      </c>
      <c r="C1179" s="336" t="s">
        <v>1112</v>
      </c>
      <c r="D1179" s="336" t="s">
        <v>1475</v>
      </c>
      <c r="E1179" s="259" t="s">
        <v>1702</v>
      </c>
      <c r="F1179" s="338" t="s">
        <v>1731</v>
      </c>
      <c r="G1179" s="278" t="s">
        <v>1494</v>
      </c>
      <c r="H1179" s="278" t="s">
        <v>1498</v>
      </c>
      <c r="I1179" s="447" t="str">
        <f t="shared" si="58"/>
        <v>2.3</v>
      </c>
      <c r="J1179" s="447">
        <v>2029</v>
      </c>
      <c r="K1179" s="282">
        <v>5</v>
      </c>
      <c r="L1179" s="278">
        <v>18</v>
      </c>
      <c r="M1179" s="468">
        <f t="shared" si="56"/>
        <v>90</v>
      </c>
      <c r="N1179" s="472">
        <v>150.61000000000001</v>
      </c>
      <c r="O1179" s="470">
        <f t="shared" si="57"/>
        <v>13554.900000000001</v>
      </c>
      <c r="P1179" s="413"/>
      <c r="Q1179" s="413"/>
    </row>
    <row r="1180" spans="1:17" ht="45" x14ac:dyDescent="0.25">
      <c r="A1180" s="447" t="s">
        <v>1314</v>
      </c>
      <c r="B1180" s="336" t="s">
        <v>1220</v>
      </c>
      <c r="C1180" s="336" t="s">
        <v>1112</v>
      </c>
      <c r="D1180" s="336" t="s">
        <v>1475</v>
      </c>
      <c r="E1180" s="259" t="s">
        <v>1702</v>
      </c>
      <c r="F1180" s="338" t="s">
        <v>1732</v>
      </c>
      <c r="G1180" s="278" t="s">
        <v>1494</v>
      </c>
      <c r="H1180" s="278" t="s">
        <v>1498</v>
      </c>
      <c r="I1180" s="447" t="str">
        <f t="shared" si="58"/>
        <v>2.3</v>
      </c>
      <c r="J1180" s="447">
        <v>2029</v>
      </c>
      <c r="K1180" s="282">
        <v>6</v>
      </c>
      <c r="L1180" s="278">
        <v>18</v>
      </c>
      <c r="M1180" s="468">
        <f t="shared" si="56"/>
        <v>108</v>
      </c>
      <c r="N1180" s="472">
        <v>240.98</v>
      </c>
      <c r="O1180" s="470">
        <f t="shared" si="57"/>
        <v>26025.84</v>
      </c>
      <c r="P1180" s="413"/>
      <c r="Q1180" s="413"/>
    </row>
    <row r="1181" spans="1:17" ht="45" x14ac:dyDescent="0.25">
      <c r="A1181" s="447" t="s">
        <v>1314</v>
      </c>
      <c r="B1181" s="336" t="s">
        <v>1220</v>
      </c>
      <c r="C1181" s="336" t="s">
        <v>1112</v>
      </c>
      <c r="D1181" s="336" t="s">
        <v>1475</v>
      </c>
      <c r="E1181" s="259" t="s">
        <v>1702</v>
      </c>
      <c r="F1181" s="338" t="s">
        <v>1733</v>
      </c>
      <c r="G1181" s="278" t="s">
        <v>1494</v>
      </c>
      <c r="H1181" s="278" t="s">
        <v>1498</v>
      </c>
      <c r="I1181" s="447" t="str">
        <f t="shared" si="58"/>
        <v>2.3</v>
      </c>
      <c r="J1181" s="447">
        <v>2029</v>
      </c>
      <c r="K1181" s="282">
        <v>2</v>
      </c>
      <c r="L1181" s="278">
        <v>18</v>
      </c>
      <c r="M1181" s="468">
        <f t="shared" si="56"/>
        <v>36</v>
      </c>
      <c r="N1181" s="472">
        <v>180.73</v>
      </c>
      <c r="O1181" s="470">
        <f t="shared" si="57"/>
        <v>6506.28</v>
      </c>
      <c r="P1181" s="413"/>
      <c r="Q1181" s="413"/>
    </row>
    <row r="1182" spans="1:17" ht="45" x14ac:dyDescent="0.25">
      <c r="A1182" s="447" t="s">
        <v>1314</v>
      </c>
      <c r="B1182" s="336" t="s">
        <v>1220</v>
      </c>
      <c r="C1182" s="336" t="s">
        <v>1112</v>
      </c>
      <c r="D1182" s="336" t="s">
        <v>1475</v>
      </c>
      <c r="E1182" s="336" t="s">
        <v>1734</v>
      </c>
      <c r="F1182" s="467" t="s">
        <v>1735</v>
      </c>
      <c r="G1182" s="278" t="s">
        <v>1494</v>
      </c>
      <c r="H1182" s="278" t="s">
        <v>1529</v>
      </c>
      <c r="I1182" s="447" t="str">
        <f t="shared" si="58"/>
        <v>2.2</v>
      </c>
      <c r="J1182" s="447">
        <v>2029</v>
      </c>
      <c r="K1182" s="282">
        <v>100</v>
      </c>
      <c r="L1182" s="278">
        <v>1</v>
      </c>
      <c r="M1182" s="468">
        <f t="shared" si="56"/>
        <v>100</v>
      </c>
      <c r="N1182" s="472">
        <v>1807.33</v>
      </c>
      <c r="O1182" s="470">
        <f t="shared" si="57"/>
        <v>180733</v>
      </c>
      <c r="P1182" s="413"/>
      <c r="Q1182" s="413"/>
    </row>
    <row r="1183" spans="1:17" x14ac:dyDescent="0.25">
      <c r="A1183" s="447" t="s">
        <v>1314</v>
      </c>
      <c r="B1183" s="336" t="s">
        <v>1220</v>
      </c>
      <c r="C1183" s="336" t="s">
        <v>1112</v>
      </c>
      <c r="D1183" s="336" t="s">
        <v>1475</v>
      </c>
      <c r="E1183" s="336" t="s">
        <v>1734</v>
      </c>
      <c r="F1183" s="467" t="s">
        <v>1736</v>
      </c>
      <c r="G1183" s="278" t="s">
        <v>1494</v>
      </c>
      <c r="H1183" s="278" t="s">
        <v>1498</v>
      </c>
      <c r="I1183" s="447" t="str">
        <f t="shared" si="58"/>
        <v>2.3</v>
      </c>
      <c r="J1183" s="447">
        <v>2029</v>
      </c>
      <c r="K1183" s="278">
        <v>10</v>
      </c>
      <c r="L1183" s="278">
        <v>10</v>
      </c>
      <c r="M1183" s="468">
        <f t="shared" si="56"/>
        <v>100</v>
      </c>
      <c r="N1183" s="472">
        <v>120.49</v>
      </c>
      <c r="O1183" s="470">
        <f t="shared" si="57"/>
        <v>12049</v>
      </c>
      <c r="P1183" s="413"/>
      <c r="Q1183" s="413"/>
    </row>
    <row r="1184" spans="1:17" x14ac:dyDescent="0.25">
      <c r="A1184" s="447" t="s">
        <v>1314</v>
      </c>
      <c r="B1184" s="336" t="s">
        <v>1220</v>
      </c>
      <c r="C1184" s="336" t="s">
        <v>1112</v>
      </c>
      <c r="D1184" s="336" t="s">
        <v>1475</v>
      </c>
      <c r="E1184" s="336" t="s">
        <v>1734</v>
      </c>
      <c r="F1184" s="467" t="s">
        <v>1737</v>
      </c>
      <c r="G1184" s="278" t="s">
        <v>1494</v>
      </c>
      <c r="H1184" s="278" t="s">
        <v>1498</v>
      </c>
      <c r="I1184" s="447" t="str">
        <f t="shared" si="58"/>
        <v>2.3</v>
      </c>
      <c r="J1184" s="447">
        <v>2029</v>
      </c>
      <c r="K1184" s="278">
        <v>5</v>
      </c>
      <c r="L1184" s="278">
        <v>10</v>
      </c>
      <c r="M1184" s="468">
        <f t="shared" si="56"/>
        <v>50</v>
      </c>
      <c r="N1184" s="472">
        <v>120.49</v>
      </c>
      <c r="O1184" s="470">
        <f t="shared" si="57"/>
        <v>6024.5</v>
      </c>
      <c r="P1184" s="413"/>
      <c r="Q1184" s="413"/>
    </row>
    <row r="1185" spans="1:17" x14ac:dyDescent="0.25">
      <c r="A1185" s="447" t="s">
        <v>1314</v>
      </c>
      <c r="B1185" s="336" t="s">
        <v>1220</v>
      </c>
      <c r="C1185" s="336" t="s">
        <v>1112</v>
      </c>
      <c r="D1185" s="336" t="s">
        <v>1475</v>
      </c>
      <c r="E1185" s="336" t="s">
        <v>1734</v>
      </c>
      <c r="F1185" s="467" t="s">
        <v>1738</v>
      </c>
      <c r="G1185" s="278" t="s">
        <v>1494</v>
      </c>
      <c r="H1185" s="278" t="s">
        <v>1498</v>
      </c>
      <c r="I1185" s="447" t="str">
        <f t="shared" si="58"/>
        <v>2.3</v>
      </c>
      <c r="J1185" s="447">
        <v>2029</v>
      </c>
      <c r="K1185" s="278">
        <v>5</v>
      </c>
      <c r="L1185" s="278">
        <v>10</v>
      </c>
      <c r="M1185" s="468">
        <f t="shared" si="56"/>
        <v>50</v>
      </c>
      <c r="N1185" s="472">
        <v>84.34</v>
      </c>
      <c r="O1185" s="470">
        <f t="shared" si="57"/>
        <v>4217</v>
      </c>
      <c r="P1185" s="413"/>
      <c r="Q1185" s="413"/>
    </row>
    <row r="1186" spans="1:17" x14ac:dyDescent="0.25">
      <c r="A1186" s="447" t="s">
        <v>1314</v>
      </c>
      <c r="B1186" s="336" t="s">
        <v>1220</v>
      </c>
      <c r="C1186" s="336" t="s">
        <v>1112</v>
      </c>
      <c r="D1186" s="336" t="s">
        <v>1475</v>
      </c>
      <c r="E1186" s="336" t="s">
        <v>1734</v>
      </c>
      <c r="F1186" s="467" t="s">
        <v>1739</v>
      </c>
      <c r="G1186" s="278" t="s">
        <v>1494</v>
      </c>
      <c r="H1186" s="278" t="s">
        <v>1498</v>
      </c>
      <c r="I1186" s="447" t="str">
        <f t="shared" si="58"/>
        <v>2.3</v>
      </c>
      <c r="J1186" s="447">
        <v>2029</v>
      </c>
      <c r="K1186" s="278">
        <v>10</v>
      </c>
      <c r="L1186" s="278">
        <v>10</v>
      </c>
      <c r="M1186" s="468">
        <f t="shared" si="56"/>
        <v>100</v>
      </c>
      <c r="N1186" s="472">
        <v>144.59</v>
      </c>
      <c r="O1186" s="470">
        <f t="shared" si="57"/>
        <v>14459</v>
      </c>
      <c r="P1186" s="413"/>
      <c r="Q1186" s="413"/>
    </row>
    <row r="1187" spans="1:17" x14ac:dyDescent="0.25">
      <c r="A1187" s="447" t="s">
        <v>1314</v>
      </c>
      <c r="B1187" s="336" t="s">
        <v>1220</v>
      </c>
      <c r="C1187" s="336" t="s">
        <v>1112</v>
      </c>
      <c r="D1187" s="336" t="s">
        <v>1475</v>
      </c>
      <c r="E1187" s="336" t="s">
        <v>1734</v>
      </c>
      <c r="F1187" s="467" t="s">
        <v>1740</v>
      </c>
      <c r="G1187" s="278" t="s">
        <v>1494</v>
      </c>
      <c r="H1187" s="278" t="s">
        <v>1498</v>
      </c>
      <c r="I1187" s="447" t="str">
        <f t="shared" si="58"/>
        <v>2.3</v>
      </c>
      <c r="J1187" s="447">
        <v>2029</v>
      </c>
      <c r="K1187" s="278">
        <v>6</v>
      </c>
      <c r="L1187" s="278">
        <v>10</v>
      </c>
      <c r="M1187" s="468">
        <f t="shared" si="56"/>
        <v>60</v>
      </c>
      <c r="N1187" s="472">
        <v>18.07</v>
      </c>
      <c r="O1187" s="470">
        <f t="shared" si="57"/>
        <v>1084.2</v>
      </c>
      <c r="P1187" s="413"/>
      <c r="Q1187" s="413"/>
    </row>
    <row r="1188" spans="1:17" x14ac:dyDescent="0.25">
      <c r="A1188" s="447" t="s">
        <v>1314</v>
      </c>
      <c r="B1188" s="336" t="s">
        <v>1220</v>
      </c>
      <c r="C1188" s="336" t="s">
        <v>1112</v>
      </c>
      <c r="D1188" s="336" t="s">
        <v>1475</v>
      </c>
      <c r="E1188" s="336" t="s">
        <v>1734</v>
      </c>
      <c r="F1188" s="467" t="s">
        <v>1741</v>
      </c>
      <c r="G1188" s="278" t="s">
        <v>1494</v>
      </c>
      <c r="H1188" s="278" t="s">
        <v>1498</v>
      </c>
      <c r="I1188" s="447" t="str">
        <f t="shared" si="58"/>
        <v>2.3</v>
      </c>
      <c r="J1188" s="447">
        <v>2029</v>
      </c>
      <c r="K1188" s="278">
        <v>10</v>
      </c>
      <c r="L1188" s="278">
        <v>10</v>
      </c>
      <c r="M1188" s="468">
        <f t="shared" si="56"/>
        <v>100</v>
      </c>
      <c r="N1188" s="472">
        <v>60.24</v>
      </c>
      <c r="O1188" s="470">
        <f t="shared" si="57"/>
        <v>6024</v>
      </c>
      <c r="P1188" s="413"/>
      <c r="Q1188" s="413"/>
    </row>
    <row r="1189" spans="1:17" x14ac:dyDescent="0.25">
      <c r="A1189" s="447" t="s">
        <v>1314</v>
      </c>
      <c r="B1189" s="336" t="s">
        <v>1220</v>
      </c>
      <c r="C1189" s="336" t="s">
        <v>1112</v>
      </c>
      <c r="D1189" s="336" t="s">
        <v>1475</v>
      </c>
      <c r="E1189" s="336" t="s">
        <v>1734</v>
      </c>
      <c r="F1189" s="467" t="s">
        <v>1742</v>
      </c>
      <c r="G1189" s="278" t="s">
        <v>1494</v>
      </c>
      <c r="H1189" s="278" t="s">
        <v>1498</v>
      </c>
      <c r="I1189" s="447" t="str">
        <f t="shared" si="58"/>
        <v>2.3</v>
      </c>
      <c r="J1189" s="447">
        <v>2029</v>
      </c>
      <c r="K1189" s="278">
        <v>10</v>
      </c>
      <c r="L1189" s="278">
        <v>10</v>
      </c>
      <c r="M1189" s="468">
        <f t="shared" si="56"/>
        <v>100</v>
      </c>
      <c r="N1189" s="472">
        <v>84.34</v>
      </c>
      <c r="O1189" s="470">
        <f t="shared" si="57"/>
        <v>8434</v>
      </c>
      <c r="P1189" s="413"/>
      <c r="Q1189" s="413"/>
    </row>
    <row r="1190" spans="1:17" x14ac:dyDescent="0.25">
      <c r="A1190" s="447" t="s">
        <v>1314</v>
      </c>
      <c r="B1190" s="336" t="s">
        <v>1220</v>
      </c>
      <c r="C1190" s="336" t="s">
        <v>1112</v>
      </c>
      <c r="D1190" s="336" t="s">
        <v>1475</v>
      </c>
      <c r="E1190" s="336" t="s">
        <v>1734</v>
      </c>
      <c r="F1190" s="467" t="s">
        <v>1743</v>
      </c>
      <c r="G1190" s="278" t="s">
        <v>1494</v>
      </c>
      <c r="H1190" s="278" t="s">
        <v>1498</v>
      </c>
      <c r="I1190" s="447" t="str">
        <f t="shared" si="58"/>
        <v>2.3</v>
      </c>
      <c r="J1190" s="447">
        <v>2029</v>
      </c>
      <c r="K1190" s="278">
        <v>5</v>
      </c>
      <c r="L1190" s="278">
        <v>10</v>
      </c>
      <c r="M1190" s="468">
        <f t="shared" si="56"/>
        <v>50</v>
      </c>
      <c r="N1190" s="472">
        <v>283.14999999999998</v>
      </c>
      <c r="O1190" s="470">
        <f t="shared" si="57"/>
        <v>14157.499999999998</v>
      </c>
      <c r="P1190" s="413"/>
      <c r="Q1190" s="413"/>
    </row>
    <row r="1191" spans="1:17" ht="30" x14ac:dyDescent="0.25">
      <c r="A1191" s="447" t="s">
        <v>1314</v>
      </c>
      <c r="B1191" s="336" t="s">
        <v>1220</v>
      </c>
      <c r="C1191" s="336" t="s">
        <v>1112</v>
      </c>
      <c r="D1191" s="336" t="s">
        <v>1475</v>
      </c>
      <c r="E1191" s="336" t="s">
        <v>1734</v>
      </c>
      <c r="F1191" s="467" t="s">
        <v>1744</v>
      </c>
      <c r="G1191" s="278" t="s">
        <v>1494</v>
      </c>
      <c r="H1191" s="278" t="s">
        <v>1498</v>
      </c>
      <c r="I1191" s="447" t="str">
        <f t="shared" si="58"/>
        <v>2.3</v>
      </c>
      <c r="J1191" s="447">
        <v>2029</v>
      </c>
      <c r="K1191" s="278">
        <v>5</v>
      </c>
      <c r="L1191" s="278">
        <v>10</v>
      </c>
      <c r="M1191" s="468">
        <f t="shared" si="56"/>
        <v>50</v>
      </c>
      <c r="N1191" s="472">
        <v>422.92</v>
      </c>
      <c r="O1191" s="470">
        <f t="shared" si="57"/>
        <v>21146</v>
      </c>
      <c r="P1191" s="413"/>
      <c r="Q1191" s="413"/>
    </row>
    <row r="1192" spans="1:17" ht="45" x14ac:dyDescent="0.25">
      <c r="A1192" s="447" t="s">
        <v>1314</v>
      </c>
      <c r="B1192" s="336" t="s">
        <v>1220</v>
      </c>
      <c r="C1192" s="336" t="s">
        <v>1112</v>
      </c>
      <c r="D1192" s="336" t="s">
        <v>1475</v>
      </c>
      <c r="E1192" s="336" t="s">
        <v>1734</v>
      </c>
      <c r="F1192" s="467" t="s">
        <v>1745</v>
      </c>
      <c r="G1192" s="278" t="s">
        <v>1494</v>
      </c>
      <c r="H1192" s="278" t="s">
        <v>1498</v>
      </c>
      <c r="I1192" s="447" t="str">
        <f t="shared" si="58"/>
        <v>2.3</v>
      </c>
      <c r="J1192" s="447">
        <v>2029</v>
      </c>
      <c r="K1192" s="278">
        <v>15</v>
      </c>
      <c r="L1192" s="278">
        <v>10</v>
      </c>
      <c r="M1192" s="468">
        <f t="shared" si="56"/>
        <v>150</v>
      </c>
      <c r="N1192" s="472">
        <v>441.59</v>
      </c>
      <c r="O1192" s="470">
        <f t="shared" si="57"/>
        <v>66238.5</v>
      </c>
      <c r="P1192" s="413"/>
      <c r="Q1192" s="413"/>
    </row>
    <row r="1193" spans="1:17" x14ac:dyDescent="0.25">
      <c r="A1193" s="447" t="s">
        <v>1314</v>
      </c>
      <c r="B1193" s="336" t="s">
        <v>1220</v>
      </c>
      <c r="C1193" s="336" t="s">
        <v>1112</v>
      </c>
      <c r="D1193" s="336" t="s">
        <v>1475</v>
      </c>
      <c r="E1193" s="336" t="s">
        <v>1734</v>
      </c>
      <c r="F1193" s="467" t="s">
        <v>1746</v>
      </c>
      <c r="G1193" s="278" t="s">
        <v>1494</v>
      </c>
      <c r="H1193" s="278" t="s">
        <v>1498</v>
      </c>
      <c r="I1193" s="447" t="str">
        <f t="shared" si="58"/>
        <v>2.3</v>
      </c>
      <c r="J1193" s="447">
        <v>2029</v>
      </c>
      <c r="K1193" s="278">
        <v>10</v>
      </c>
      <c r="L1193" s="278">
        <v>10</v>
      </c>
      <c r="M1193" s="468">
        <f t="shared" si="56"/>
        <v>100</v>
      </c>
      <c r="N1193" s="472">
        <v>66.27</v>
      </c>
      <c r="O1193" s="470">
        <f t="shared" si="57"/>
        <v>6627</v>
      </c>
      <c r="P1193" s="413"/>
      <c r="Q1193" s="413"/>
    </row>
    <row r="1194" spans="1:17" x14ac:dyDescent="0.25">
      <c r="A1194" s="447" t="s">
        <v>1314</v>
      </c>
      <c r="B1194" s="336" t="s">
        <v>1220</v>
      </c>
      <c r="C1194" s="336" t="s">
        <v>1112</v>
      </c>
      <c r="D1194" s="336" t="s">
        <v>1475</v>
      </c>
      <c r="E1194" s="336" t="s">
        <v>1734</v>
      </c>
      <c r="F1194" s="467" t="s">
        <v>1747</v>
      </c>
      <c r="G1194" s="278" t="s">
        <v>1494</v>
      </c>
      <c r="H1194" s="278" t="s">
        <v>1498</v>
      </c>
      <c r="I1194" s="447" t="str">
        <f t="shared" si="58"/>
        <v>2.3</v>
      </c>
      <c r="J1194" s="447">
        <v>2029</v>
      </c>
      <c r="K1194" s="278">
        <v>5</v>
      </c>
      <c r="L1194" s="278">
        <v>10</v>
      </c>
      <c r="M1194" s="468">
        <f t="shared" si="56"/>
        <v>50</v>
      </c>
      <c r="N1194" s="472">
        <v>180.73</v>
      </c>
      <c r="O1194" s="470">
        <f t="shared" si="57"/>
        <v>9036.5</v>
      </c>
      <c r="P1194" s="413"/>
      <c r="Q1194" s="413"/>
    </row>
    <row r="1195" spans="1:17" x14ac:dyDescent="0.25">
      <c r="A1195" s="447" t="s">
        <v>1314</v>
      </c>
      <c r="B1195" s="336" t="s">
        <v>1220</v>
      </c>
      <c r="C1195" s="336" t="s">
        <v>1112</v>
      </c>
      <c r="D1195" s="336" t="s">
        <v>1475</v>
      </c>
      <c r="E1195" s="336" t="s">
        <v>1734</v>
      </c>
      <c r="F1195" s="467" t="s">
        <v>1748</v>
      </c>
      <c r="G1195" s="278" t="s">
        <v>1494</v>
      </c>
      <c r="H1195" s="278" t="s">
        <v>1498</v>
      </c>
      <c r="I1195" s="447" t="str">
        <f t="shared" si="58"/>
        <v>2.3</v>
      </c>
      <c r="J1195" s="447">
        <v>2029</v>
      </c>
      <c r="K1195" s="278">
        <v>10</v>
      </c>
      <c r="L1195" s="278">
        <v>10</v>
      </c>
      <c r="M1195" s="468">
        <f t="shared" si="56"/>
        <v>100</v>
      </c>
      <c r="N1195" s="472">
        <v>843.42</v>
      </c>
      <c r="O1195" s="470">
        <f t="shared" si="57"/>
        <v>84342</v>
      </c>
      <c r="P1195" s="413"/>
      <c r="Q1195" s="413"/>
    </row>
    <row r="1196" spans="1:17" x14ac:dyDescent="0.25">
      <c r="A1196" s="447" t="s">
        <v>1314</v>
      </c>
      <c r="B1196" s="336" t="s">
        <v>1220</v>
      </c>
      <c r="C1196" s="336" t="s">
        <v>1112</v>
      </c>
      <c r="D1196" s="336" t="s">
        <v>1475</v>
      </c>
      <c r="E1196" s="336" t="s">
        <v>1734</v>
      </c>
      <c r="F1196" s="467" t="s">
        <v>1749</v>
      </c>
      <c r="G1196" s="278" t="s">
        <v>1494</v>
      </c>
      <c r="H1196" s="278" t="s">
        <v>1498</v>
      </c>
      <c r="I1196" s="447" t="str">
        <f t="shared" si="58"/>
        <v>2.3</v>
      </c>
      <c r="J1196" s="447">
        <v>2029</v>
      </c>
      <c r="K1196" s="278">
        <v>10</v>
      </c>
      <c r="L1196" s="278">
        <v>10</v>
      </c>
      <c r="M1196" s="468">
        <f t="shared" si="56"/>
        <v>100</v>
      </c>
      <c r="N1196" s="472">
        <v>90.37</v>
      </c>
      <c r="O1196" s="470">
        <f t="shared" si="57"/>
        <v>9037</v>
      </c>
      <c r="P1196" s="413"/>
      <c r="Q1196" s="413"/>
    </row>
    <row r="1197" spans="1:17" x14ac:dyDescent="0.25">
      <c r="A1197" s="447" t="s">
        <v>1314</v>
      </c>
      <c r="B1197" s="336" t="s">
        <v>1220</v>
      </c>
      <c r="C1197" s="336" t="s">
        <v>1112</v>
      </c>
      <c r="D1197" s="336" t="s">
        <v>1475</v>
      </c>
      <c r="E1197" s="336" t="s">
        <v>1734</v>
      </c>
      <c r="F1197" s="467" t="s">
        <v>1750</v>
      </c>
      <c r="G1197" s="278" t="s">
        <v>1494</v>
      </c>
      <c r="H1197" s="278" t="s">
        <v>1498</v>
      </c>
      <c r="I1197" s="447" t="str">
        <f t="shared" si="58"/>
        <v>2.3</v>
      </c>
      <c r="J1197" s="447">
        <v>2029</v>
      </c>
      <c r="K1197" s="278">
        <v>4</v>
      </c>
      <c r="L1197" s="278">
        <v>10</v>
      </c>
      <c r="M1197" s="468">
        <f t="shared" si="56"/>
        <v>40</v>
      </c>
      <c r="N1197" s="472">
        <v>114.03</v>
      </c>
      <c r="O1197" s="470">
        <f t="shared" si="57"/>
        <v>4561.2</v>
      </c>
      <c r="P1197" s="413"/>
      <c r="Q1197" s="413"/>
    </row>
    <row r="1198" spans="1:17" x14ac:dyDescent="0.25">
      <c r="A1198" s="447" t="s">
        <v>1314</v>
      </c>
      <c r="B1198" s="336" t="s">
        <v>1220</v>
      </c>
      <c r="C1198" s="336" t="s">
        <v>1112</v>
      </c>
      <c r="D1198" s="336" t="s">
        <v>1475</v>
      </c>
      <c r="E1198" s="336" t="s">
        <v>1734</v>
      </c>
      <c r="F1198" s="467" t="s">
        <v>1751</v>
      </c>
      <c r="G1198" s="278" t="s">
        <v>1494</v>
      </c>
      <c r="H1198" s="278" t="s">
        <v>1498</v>
      </c>
      <c r="I1198" s="447" t="str">
        <f t="shared" si="58"/>
        <v>2.3</v>
      </c>
      <c r="J1198" s="447">
        <v>2029</v>
      </c>
      <c r="K1198" s="278">
        <v>20</v>
      </c>
      <c r="L1198" s="278">
        <v>10</v>
      </c>
      <c r="M1198" s="468">
        <f t="shared" si="56"/>
        <v>200</v>
      </c>
      <c r="N1198" s="472">
        <v>30.12</v>
      </c>
      <c r="O1198" s="470">
        <f t="shared" si="57"/>
        <v>6024</v>
      </c>
      <c r="P1198" s="413"/>
      <c r="Q1198" s="413"/>
    </row>
    <row r="1199" spans="1:17" ht="45" x14ac:dyDescent="0.25">
      <c r="A1199" s="447" t="s">
        <v>1314</v>
      </c>
      <c r="B1199" s="336" t="s">
        <v>1220</v>
      </c>
      <c r="C1199" s="336" t="s">
        <v>1112</v>
      </c>
      <c r="D1199" s="336" t="s">
        <v>1475</v>
      </c>
      <c r="E1199" s="336" t="s">
        <v>1734</v>
      </c>
      <c r="F1199" s="467" t="s">
        <v>1752</v>
      </c>
      <c r="G1199" s="278" t="s">
        <v>1494</v>
      </c>
      <c r="H1199" s="278" t="s">
        <v>1662</v>
      </c>
      <c r="I1199" s="447" t="str">
        <f t="shared" si="58"/>
        <v>2.3</v>
      </c>
      <c r="J1199" s="447">
        <v>2029</v>
      </c>
      <c r="K1199" s="278">
        <v>10</v>
      </c>
      <c r="L1199" s="278">
        <v>10</v>
      </c>
      <c r="M1199" s="468">
        <f t="shared" si="56"/>
        <v>100</v>
      </c>
      <c r="N1199" s="472">
        <v>628.95000000000005</v>
      </c>
      <c r="O1199" s="470">
        <f t="shared" si="57"/>
        <v>62895.000000000007</v>
      </c>
      <c r="P1199" s="413"/>
      <c r="Q1199" s="413"/>
    </row>
    <row r="1200" spans="1:17" ht="30" x14ac:dyDescent="0.25">
      <c r="A1200" s="447" t="s">
        <v>1314</v>
      </c>
      <c r="B1200" s="336" t="s">
        <v>1220</v>
      </c>
      <c r="C1200" s="336" t="s">
        <v>1112</v>
      </c>
      <c r="D1200" s="336" t="s">
        <v>1475</v>
      </c>
      <c r="E1200" s="336" t="s">
        <v>1734</v>
      </c>
      <c r="F1200" s="467" t="s">
        <v>1753</v>
      </c>
      <c r="G1200" s="278" t="s">
        <v>1494</v>
      </c>
      <c r="H1200" s="278" t="s">
        <v>1498</v>
      </c>
      <c r="I1200" s="447" t="str">
        <f t="shared" si="58"/>
        <v>2.3</v>
      </c>
      <c r="J1200" s="447">
        <v>2029</v>
      </c>
      <c r="K1200" s="278">
        <v>10</v>
      </c>
      <c r="L1200" s="278">
        <v>10</v>
      </c>
      <c r="M1200" s="468">
        <f t="shared" si="56"/>
        <v>100</v>
      </c>
      <c r="N1200" s="472">
        <v>245.8</v>
      </c>
      <c r="O1200" s="470">
        <f t="shared" si="57"/>
        <v>24580</v>
      </c>
      <c r="P1200" s="413"/>
      <c r="Q1200" s="413"/>
    </row>
    <row r="1201" spans="1:17" ht="30" x14ac:dyDescent="0.25">
      <c r="A1201" s="447" t="s">
        <v>1314</v>
      </c>
      <c r="B1201" s="336" t="s">
        <v>1220</v>
      </c>
      <c r="C1201" s="336" t="s">
        <v>1112</v>
      </c>
      <c r="D1201" s="336" t="s">
        <v>1475</v>
      </c>
      <c r="E1201" s="336" t="s">
        <v>1734</v>
      </c>
      <c r="F1201" s="467" t="s">
        <v>1754</v>
      </c>
      <c r="G1201" s="278" t="s">
        <v>1494</v>
      </c>
      <c r="H1201" s="278" t="s">
        <v>1498</v>
      </c>
      <c r="I1201" s="447" t="str">
        <f t="shared" si="58"/>
        <v>2.3</v>
      </c>
      <c r="J1201" s="447">
        <v>2029</v>
      </c>
      <c r="K1201" s="278">
        <v>4</v>
      </c>
      <c r="L1201" s="278">
        <v>10</v>
      </c>
      <c r="M1201" s="468">
        <f t="shared" si="56"/>
        <v>40</v>
      </c>
      <c r="N1201" s="472">
        <v>704.86</v>
      </c>
      <c r="O1201" s="470">
        <f t="shared" si="57"/>
        <v>28194.400000000001</v>
      </c>
      <c r="P1201" s="413"/>
      <c r="Q1201" s="413"/>
    </row>
    <row r="1202" spans="1:17" x14ac:dyDescent="0.25">
      <c r="A1202" s="447" t="s">
        <v>1314</v>
      </c>
      <c r="B1202" s="336" t="s">
        <v>1220</v>
      </c>
      <c r="C1202" s="336" t="s">
        <v>1112</v>
      </c>
      <c r="D1202" s="336" t="s">
        <v>1475</v>
      </c>
      <c r="E1202" s="336" t="s">
        <v>1734</v>
      </c>
      <c r="F1202" s="467" t="s">
        <v>1755</v>
      </c>
      <c r="G1202" s="278" t="s">
        <v>1494</v>
      </c>
      <c r="H1202" s="278" t="s">
        <v>1498</v>
      </c>
      <c r="I1202" s="447" t="str">
        <f t="shared" si="58"/>
        <v>2.3</v>
      </c>
      <c r="J1202" s="447">
        <v>2029</v>
      </c>
      <c r="K1202" s="278">
        <v>5</v>
      </c>
      <c r="L1202" s="278">
        <v>10</v>
      </c>
      <c r="M1202" s="468">
        <f t="shared" si="56"/>
        <v>50</v>
      </c>
      <c r="N1202" s="472">
        <v>240.98</v>
      </c>
      <c r="O1202" s="470">
        <f t="shared" si="57"/>
        <v>12049</v>
      </c>
      <c r="P1202" s="413"/>
      <c r="Q1202" s="413"/>
    </row>
    <row r="1203" spans="1:17" ht="30" x14ac:dyDescent="0.25">
      <c r="A1203" s="447" t="s">
        <v>1314</v>
      </c>
      <c r="B1203" s="336" t="s">
        <v>1220</v>
      </c>
      <c r="C1203" s="336" t="s">
        <v>1112</v>
      </c>
      <c r="D1203" s="336" t="s">
        <v>1475</v>
      </c>
      <c r="E1203" s="336" t="s">
        <v>1734</v>
      </c>
      <c r="F1203" s="467" t="s">
        <v>1756</v>
      </c>
      <c r="G1203" s="278" t="s">
        <v>1494</v>
      </c>
      <c r="H1203" s="278" t="s">
        <v>1498</v>
      </c>
      <c r="I1203" s="447" t="str">
        <f t="shared" si="58"/>
        <v>2.3</v>
      </c>
      <c r="J1203" s="447">
        <v>2029</v>
      </c>
      <c r="K1203" s="278">
        <v>12</v>
      </c>
      <c r="L1203" s="278">
        <v>10</v>
      </c>
      <c r="M1203" s="468">
        <f t="shared" si="56"/>
        <v>120</v>
      </c>
      <c r="N1203" s="472">
        <v>180.73</v>
      </c>
      <c r="O1203" s="470">
        <f t="shared" si="57"/>
        <v>21687.599999999999</v>
      </c>
      <c r="P1203" s="413"/>
      <c r="Q1203" s="413"/>
    </row>
    <row r="1204" spans="1:17" ht="30" x14ac:dyDescent="0.25">
      <c r="A1204" s="447" t="s">
        <v>1314</v>
      </c>
      <c r="B1204" s="336" t="s">
        <v>1220</v>
      </c>
      <c r="C1204" s="336" t="s">
        <v>1112</v>
      </c>
      <c r="D1204" s="336" t="s">
        <v>1475</v>
      </c>
      <c r="E1204" s="336" t="s">
        <v>1734</v>
      </c>
      <c r="F1204" s="467" t="s">
        <v>1757</v>
      </c>
      <c r="G1204" s="278" t="s">
        <v>1494</v>
      </c>
      <c r="H1204" s="278" t="s">
        <v>1498</v>
      </c>
      <c r="I1204" s="447" t="str">
        <f t="shared" si="58"/>
        <v>2.3</v>
      </c>
      <c r="J1204" s="447">
        <v>2029</v>
      </c>
      <c r="K1204" s="278">
        <v>6</v>
      </c>
      <c r="L1204" s="278">
        <v>10</v>
      </c>
      <c r="M1204" s="468">
        <f t="shared" si="56"/>
        <v>60</v>
      </c>
      <c r="N1204" s="472">
        <v>301.22000000000003</v>
      </c>
      <c r="O1204" s="470">
        <f t="shared" si="57"/>
        <v>18073.2</v>
      </c>
      <c r="P1204" s="413"/>
      <c r="Q1204" s="413"/>
    </row>
    <row r="1205" spans="1:17" ht="30" x14ac:dyDescent="0.25">
      <c r="A1205" s="447" t="s">
        <v>1314</v>
      </c>
      <c r="B1205" s="336" t="s">
        <v>1220</v>
      </c>
      <c r="C1205" s="336" t="s">
        <v>1112</v>
      </c>
      <c r="D1205" s="336" t="s">
        <v>1475</v>
      </c>
      <c r="E1205" s="336" t="s">
        <v>1734</v>
      </c>
      <c r="F1205" s="467" t="s">
        <v>1758</v>
      </c>
      <c r="G1205" s="278" t="s">
        <v>1494</v>
      </c>
      <c r="H1205" s="278" t="s">
        <v>1759</v>
      </c>
      <c r="I1205" s="447" t="str">
        <f t="shared" si="58"/>
        <v>2.3</v>
      </c>
      <c r="J1205" s="447">
        <v>2029</v>
      </c>
      <c r="K1205" s="278">
        <v>5</v>
      </c>
      <c r="L1205" s="278">
        <v>10</v>
      </c>
      <c r="M1205" s="468">
        <f t="shared" si="56"/>
        <v>50</v>
      </c>
      <c r="N1205" s="472">
        <v>602.44000000000005</v>
      </c>
      <c r="O1205" s="470">
        <f t="shared" si="57"/>
        <v>30122.000000000004</v>
      </c>
      <c r="P1205" s="413"/>
      <c r="Q1205" s="413"/>
    </row>
    <row r="1206" spans="1:17" x14ac:dyDescent="0.25">
      <c r="A1206" s="447" t="s">
        <v>1314</v>
      </c>
      <c r="B1206" s="336" t="s">
        <v>1220</v>
      </c>
      <c r="C1206" s="336" t="s">
        <v>1112</v>
      </c>
      <c r="D1206" s="336" t="s">
        <v>1475</v>
      </c>
      <c r="E1206" s="336" t="s">
        <v>1734</v>
      </c>
      <c r="F1206" s="467" t="s">
        <v>1760</v>
      </c>
      <c r="G1206" s="278" t="s">
        <v>1494</v>
      </c>
      <c r="H1206" s="278" t="s">
        <v>1759</v>
      </c>
      <c r="I1206" s="447" t="str">
        <f t="shared" si="58"/>
        <v>2.3</v>
      </c>
      <c r="J1206" s="447">
        <v>2029</v>
      </c>
      <c r="K1206" s="278">
        <v>5</v>
      </c>
      <c r="L1206" s="278">
        <v>10</v>
      </c>
      <c r="M1206" s="468">
        <f t="shared" si="56"/>
        <v>50</v>
      </c>
      <c r="N1206" s="472">
        <v>421.71</v>
      </c>
      <c r="O1206" s="470">
        <f t="shared" si="57"/>
        <v>21085.5</v>
      </c>
      <c r="P1206" s="413"/>
      <c r="Q1206" s="413"/>
    </row>
    <row r="1207" spans="1:17" x14ac:dyDescent="0.25">
      <c r="A1207" s="447" t="s">
        <v>1314</v>
      </c>
      <c r="B1207" s="336" t="s">
        <v>1220</v>
      </c>
      <c r="C1207" s="336" t="s">
        <v>1112</v>
      </c>
      <c r="D1207" s="336" t="s">
        <v>1475</v>
      </c>
      <c r="E1207" s="336" t="s">
        <v>1734</v>
      </c>
      <c r="F1207" s="467" t="s">
        <v>1761</v>
      </c>
      <c r="G1207" s="278" t="s">
        <v>1494</v>
      </c>
      <c r="H1207" s="278" t="s">
        <v>1759</v>
      </c>
      <c r="I1207" s="447" t="str">
        <f t="shared" si="58"/>
        <v>2.3</v>
      </c>
      <c r="J1207" s="447">
        <v>2029</v>
      </c>
      <c r="K1207" s="278">
        <v>5</v>
      </c>
      <c r="L1207" s="278">
        <v>10</v>
      </c>
      <c r="M1207" s="468">
        <f t="shared" si="56"/>
        <v>50</v>
      </c>
      <c r="N1207" s="472">
        <v>361.47</v>
      </c>
      <c r="O1207" s="470">
        <f t="shared" si="57"/>
        <v>18073.5</v>
      </c>
      <c r="P1207" s="413"/>
      <c r="Q1207" s="413"/>
    </row>
    <row r="1208" spans="1:17" x14ac:dyDescent="0.25">
      <c r="A1208" s="447" t="s">
        <v>1314</v>
      </c>
      <c r="B1208" s="336" t="s">
        <v>1220</v>
      </c>
      <c r="C1208" s="336" t="s">
        <v>1112</v>
      </c>
      <c r="D1208" s="336" t="s">
        <v>1475</v>
      </c>
      <c r="E1208" s="336" t="s">
        <v>1734</v>
      </c>
      <c r="F1208" s="467" t="s">
        <v>1762</v>
      </c>
      <c r="G1208" s="278" t="s">
        <v>1494</v>
      </c>
      <c r="H1208" s="278" t="s">
        <v>1498</v>
      </c>
      <c r="I1208" s="447" t="str">
        <f t="shared" si="58"/>
        <v>2.3</v>
      </c>
      <c r="J1208" s="447">
        <v>2029</v>
      </c>
      <c r="K1208" s="278">
        <v>10</v>
      </c>
      <c r="L1208" s="278">
        <v>10</v>
      </c>
      <c r="M1208" s="468">
        <f t="shared" si="56"/>
        <v>100</v>
      </c>
      <c r="N1208" s="472">
        <v>150.61000000000001</v>
      </c>
      <c r="O1208" s="470">
        <f t="shared" si="57"/>
        <v>15061.000000000002</v>
      </c>
      <c r="P1208" s="413"/>
      <c r="Q1208" s="413"/>
    </row>
    <row r="1209" spans="1:17" x14ac:dyDescent="0.25">
      <c r="A1209" s="447" t="s">
        <v>1314</v>
      </c>
      <c r="B1209" s="336" t="s">
        <v>1220</v>
      </c>
      <c r="C1209" s="336" t="s">
        <v>1112</v>
      </c>
      <c r="D1209" s="336" t="s">
        <v>1475</v>
      </c>
      <c r="E1209" s="336" t="s">
        <v>1734</v>
      </c>
      <c r="F1209" s="467" t="s">
        <v>1763</v>
      </c>
      <c r="G1209" s="278" t="s">
        <v>1494</v>
      </c>
      <c r="H1209" s="278" t="s">
        <v>1507</v>
      </c>
      <c r="I1209" s="447" t="str">
        <f t="shared" si="58"/>
        <v>2.3</v>
      </c>
      <c r="J1209" s="447">
        <v>2029</v>
      </c>
      <c r="K1209" s="278">
        <v>50</v>
      </c>
      <c r="L1209" s="278">
        <v>6</v>
      </c>
      <c r="M1209" s="468">
        <f t="shared" si="56"/>
        <v>300</v>
      </c>
      <c r="N1209" s="472">
        <v>421.71</v>
      </c>
      <c r="O1209" s="470">
        <f t="shared" si="57"/>
        <v>126513</v>
      </c>
      <c r="P1209" s="413"/>
      <c r="Q1209" s="413"/>
    </row>
    <row r="1210" spans="1:17" ht="30" x14ac:dyDescent="0.25">
      <c r="A1210" s="447" t="s">
        <v>1314</v>
      </c>
      <c r="B1210" s="336" t="s">
        <v>1220</v>
      </c>
      <c r="C1210" s="336" t="s">
        <v>1112</v>
      </c>
      <c r="D1210" s="336" t="s">
        <v>1475</v>
      </c>
      <c r="E1210" s="336" t="s">
        <v>1734</v>
      </c>
      <c r="F1210" s="467" t="s">
        <v>1764</v>
      </c>
      <c r="G1210" s="278" t="s">
        <v>1494</v>
      </c>
      <c r="H1210" s="278" t="s">
        <v>1534</v>
      </c>
      <c r="I1210" s="447" t="str">
        <f t="shared" si="58"/>
        <v>2.3</v>
      </c>
      <c r="J1210" s="447">
        <v>2029</v>
      </c>
      <c r="K1210" s="278">
        <v>3</v>
      </c>
      <c r="L1210" s="278">
        <v>3</v>
      </c>
      <c r="M1210" s="468">
        <f t="shared" si="56"/>
        <v>9</v>
      </c>
      <c r="N1210" s="472">
        <v>181.7</v>
      </c>
      <c r="O1210" s="470">
        <f t="shared" si="57"/>
        <v>1635.3</v>
      </c>
      <c r="P1210" s="413"/>
      <c r="Q1210" s="413"/>
    </row>
    <row r="1211" spans="1:17" ht="30" x14ac:dyDescent="0.25">
      <c r="A1211" s="447" t="s">
        <v>1314</v>
      </c>
      <c r="B1211" s="336" t="s">
        <v>1220</v>
      </c>
      <c r="C1211" s="336" t="s">
        <v>1112</v>
      </c>
      <c r="D1211" s="336" t="s">
        <v>1475</v>
      </c>
      <c r="E1211" s="336" t="s">
        <v>1734</v>
      </c>
      <c r="F1211" s="467" t="s">
        <v>1765</v>
      </c>
      <c r="G1211" s="278" t="s">
        <v>1494</v>
      </c>
      <c r="H1211" s="278" t="s">
        <v>1567</v>
      </c>
      <c r="I1211" s="447" t="str">
        <f t="shared" si="58"/>
        <v>2.3</v>
      </c>
      <c r="J1211" s="447">
        <v>2029</v>
      </c>
      <c r="K1211" s="278">
        <v>3</v>
      </c>
      <c r="L1211" s="278">
        <v>3</v>
      </c>
      <c r="M1211" s="468">
        <f t="shared" si="56"/>
        <v>9</v>
      </c>
      <c r="N1211" s="472">
        <v>422.92</v>
      </c>
      <c r="O1211" s="470">
        <f t="shared" si="57"/>
        <v>3806.28</v>
      </c>
      <c r="P1211" s="413"/>
      <c r="Q1211" s="413"/>
    </row>
    <row r="1212" spans="1:17" ht="30" x14ac:dyDescent="0.25">
      <c r="A1212" s="447" t="s">
        <v>1314</v>
      </c>
      <c r="B1212" s="336" t="s">
        <v>1220</v>
      </c>
      <c r="C1212" s="336" t="s">
        <v>1112</v>
      </c>
      <c r="D1212" s="336" t="s">
        <v>1475</v>
      </c>
      <c r="E1212" s="336" t="s">
        <v>1734</v>
      </c>
      <c r="F1212" s="467" t="s">
        <v>1766</v>
      </c>
      <c r="G1212" s="278" t="s">
        <v>1494</v>
      </c>
      <c r="H1212" s="278" t="s">
        <v>1534</v>
      </c>
      <c r="I1212" s="447" t="str">
        <f t="shared" si="58"/>
        <v>2.3</v>
      </c>
      <c r="J1212" s="447">
        <v>2029</v>
      </c>
      <c r="K1212" s="278">
        <v>100</v>
      </c>
      <c r="L1212" s="278">
        <v>1</v>
      </c>
      <c r="M1212" s="468">
        <f t="shared" si="56"/>
        <v>100</v>
      </c>
      <c r="N1212" s="472">
        <v>45.61</v>
      </c>
      <c r="O1212" s="470">
        <f t="shared" si="57"/>
        <v>4561</v>
      </c>
      <c r="P1212" s="413"/>
      <c r="Q1212" s="413"/>
    </row>
    <row r="1213" spans="1:17" x14ac:dyDescent="0.25">
      <c r="A1213" s="447" t="s">
        <v>1314</v>
      </c>
      <c r="B1213" s="336" t="s">
        <v>1220</v>
      </c>
      <c r="C1213" s="336" t="s">
        <v>1112</v>
      </c>
      <c r="D1213" s="336" t="s">
        <v>1475</v>
      </c>
      <c r="E1213" s="336" t="s">
        <v>1734</v>
      </c>
      <c r="F1213" s="467" t="s">
        <v>1767</v>
      </c>
      <c r="G1213" s="278" t="s">
        <v>1494</v>
      </c>
      <c r="H1213" s="278" t="s">
        <v>1534</v>
      </c>
      <c r="I1213" s="447" t="str">
        <f t="shared" si="58"/>
        <v>2.3</v>
      </c>
      <c r="J1213" s="447">
        <v>2029</v>
      </c>
      <c r="K1213" s="278">
        <v>10</v>
      </c>
      <c r="L1213" s="278">
        <v>3</v>
      </c>
      <c r="M1213" s="468">
        <f t="shared" si="56"/>
        <v>30</v>
      </c>
      <c r="N1213" s="472">
        <v>84.34</v>
      </c>
      <c r="O1213" s="470">
        <f t="shared" si="57"/>
        <v>2530.2000000000003</v>
      </c>
      <c r="P1213" s="413"/>
      <c r="Q1213" s="413"/>
    </row>
    <row r="1214" spans="1:17" ht="30" x14ac:dyDescent="0.25">
      <c r="A1214" s="447" t="s">
        <v>1314</v>
      </c>
      <c r="B1214" s="336" t="s">
        <v>1220</v>
      </c>
      <c r="C1214" s="336" t="s">
        <v>1112</v>
      </c>
      <c r="D1214" s="336" t="s">
        <v>1475</v>
      </c>
      <c r="E1214" s="336" t="s">
        <v>1734</v>
      </c>
      <c r="F1214" s="467" t="s">
        <v>1768</v>
      </c>
      <c r="G1214" s="278" t="s">
        <v>1494</v>
      </c>
      <c r="H1214" s="278" t="s">
        <v>1534</v>
      </c>
      <c r="I1214" s="447" t="str">
        <f t="shared" si="58"/>
        <v>2.3</v>
      </c>
      <c r="J1214" s="447">
        <v>2029</v>
      </c>
      <c r="K1214" s="278">
        <v>10</v>
      </c>
      <c r="L1214" s="278">
        <v>3</v>
      </c>
      <c r="M1214" s="468">
        <f t="shared" si="56"/>
        <v>30</v>
      </c>
      <c r="N1214" s="472">
        <v>114.03</v>
      </c>
      <c r="O1214" s="470">
        <f t="shared" si="57"/>
        <v>3420.9</v>
      </c>
      <c r="P1214" s="413"/>
      <c r="Q1214" s="413"/>
    </row>
    <row r="1215" spans="1:17" ht="30" x14ac:dyDescent="0.25">
      <c r="A1215" s="447" t="s">
        <v>1314</v>
      </c>
      <c r="B1215" s="336" t="s">
        <v>1220</v>
      </c>
      <c r="C1215" s="336" t="s">
        <v>1112</v>
      </c>
      <c r="D1215" s="336" t="s">
        <v>1475</v>
      </c>
      <c r="E1215" s="336" t="s">
        <v>1734</v>
      </c>
      <c r="F1215" s="467" t="s">
        <v>1769</v>
      </c>
      <c r="G1215" s="278" t="s">
        <v>1494</v>
      </c>
      <c r="H1215" s="278" t="s">
        <v>1534</v>
      </c>
      <c r="I1215" s="447" t="str">
        <f t="shared" si="58"/>
        <v>2.3</v>
      </c>
      <c r="J1215" s="447">
        <v>2029</v>
      </c>
      <c r="K1215" s="278">
        <v>10</v>
      </c>
      <c r="L1215" s="278">
        <v>3</v>
      </c>
      <c r="M1215" s="468">
        <f t="shared" si="56"/>
        <v>30</v>
      </c>
      <c r="N1215" s="472">
        <v>449.61</v>
      </c>
      <c r="O1215" s="470">
        <f t="shared" si="57"/>
        <v>13488.300000000001</v>
      </c>
      <c r="P1215" s="413"/>
      <c r="Q1215" s="413"/>
    </row>
    <row r="1216" spans="1:17" ht="30" x14ac:dyDescent="0.25">
      <c r="A1216" s="447" t="s">
        <v>1314</v>
      </c>
      <c r="B1216" s="336" t="s">
        <v>1220</v>
      </c>
      <c r="C1216" s="336" t="s">
        <v>1128</v>
      </c>
      <c r="D1216" s="336" t="s">
        <v>1475</v>
      </c>
      <c r="E1216" s="259" t="s">
        <v>1770</v>
      </c>
      <c r="F1216" s="338" t="s">
        <v>1771</v>
      </c>
      <c r="G1216" s="278" t="s">
        <v>1494</v>
      </c>
      <c r="H1216" s="278" t="s">
        <v>1529</v>
      </c>
      <c r="I1216" s="447" t="str">
        <f t="shared" si="58"/>
        <v>2.2</v>
      </c>
      <c r="J1216" s="447">
        <v>2029</v>
      </c>
      <c r="K1216" s="278">
        <v>5</v>
      </c>
      <c r="L1216" s="278">
        <v>1</v>
      </c>
      <c r="M1216" s="468">
        <f t="shared" si="56"/>
        <v>5</v>
      </c>
      <c r="N1216" s="472">
        <v>60.24</v>
      </c>
      <c r="O1216" s="470">
        <f t="shared" si="57"/>
        <v>301.2</v>
      </c>
      <c r="P1216" s="413"/>
      <c r="Q1216" s="413"/>
    </row>
    <row r="1217" spans="1:17" ht="30" x14ac:dyDescent="0.25">
      <c r="A1217" s="447" t="s">
        <v>1314</v>
      </c>
      <c r="B1217" s="336" t="s">
        <v>1220</v>
      </c>
      <c r="C1217" s="336" t="s">
        <v>1128</v>
      </c>
      <c r="D1217" s="336" t="s">
        <v>1475</v>
      </c>
      <c r="E1217" s="259" t="s">
        <v>1770</v>
      </c>
      <c r="F1217" s="338" t="s">
        <v>1772</v>
      </c>
      <c r="G1217" s="278" t="s">
        <v>1494</v>
      </c>
      <c r="H1217" s="278" t="s">
        <v>1529</v>
      </c>
      <c r="I1217" s="447" t="str">
        <f t="shared" si="58"/>
        <v>2.2</v>
      </c>
      <c r="J1217" s="447">
        <v>2029</v>
      </c>
      <c r="K1217" s="278">
        <v>5</v>
      </c>
      <c r="L1217" s="278">
        <v>1</v>
      </c>
      <c r="M1217" s="468">
        <f t="shared" si="56"/>
        <v>5</v>
      </c>
      <c r="N1217" s="472">
        <v>60.24</v>
      </c>
      <c r="O1217" s="470">
        <f t="shared" si="57"/>
        <v>301.2</v>
      </c>
      <c r="P1217" s="413"/>
      <c r="Q1217" s="413"/>
    </row>
    <row r="1218" spans="1:17" x14ac:dyDescent="0.25">
      <c r="A1218" s="447" t="s">
        <v>1314</v>
      </c>
      <c r="B1218" s="336" t="s">
        <v>1220</v>
      </c>
      <c r="C1218" s="336" t="s">
        <v>1128</v>
      </c>
      <c r="D1218" s="336" t="s">
        <v>1475</v>
      </c>
      <c r="E1218" s="259" t="s">
        <v>1770</v>
      </c>
      <c r="F1218" s="338" t="s">
        <v>1773</v>
      </c>
      <c r="G1218" s="278" t="s">
        <v>1494</v>
      </c>
      <c r="H1218" s="278" t="s">
        <v>1529</v>
      </c>
      <c r="I1218" s="447" t="str">
        <f t="shared" si="58"/>
        <v>2.2</v>
      </c>
      <c r="J1218" s="447">
        <v>2029</v>
      </c>
      <c r="K1218" s="278">
        <v>5</v>
      </c>
      <c r="L1218" s="278">
        <v>1</v>
      </c>
      <c r="M1218" s="468">
        <f t="shared" si="56"/>
        <v>5</v>
      </c>
      <c r="N1218" s="472">
        <v>1807.33</v>
      </c>
      <c r="O1218" s="470">
        <f t="shared" si="57"/>
        <v>9036.65</v>
      </c>
      <c r="P1218" s="413"/>
      <c r="Q1218" s="413"/>
    </row>
    <row r="1219" spans="1:17" x14ac:dyDescent="0.25">
      <c r="A1219" s="447" t="s">
        <v>1314</v>
      </c>
      <c r="B1219" s="336" t="s">
        <v>1220</v>
      </c>
      <c r="C1219" s="336" t="s">
        <v>1128</v>
      </c>
      <c r="D1219" s="336" t="s">
        <v>1475</v>
      </c>
      <c r="E1219" s="259" t="s">
        <v>1770</v>
      </c>
      <c r="F1219" s="338" t="s">
        <v>1774</v>
      </c>
      <c r="G1219" s="278" t="s">
        <v>1494</v>
      </c>
      <c r="H1219" s="278" t="s">
        <v>1529</v>
      </c>
      <c r="I1219" s="447" t="str">
        <f t="shared" si="58"/>
        <v>2.2</v>
      </c>
      <c r="J1219" s="447">
        <v>2029</v>
      </c>
      <c r="K1219" s="278">
        <v>5</v>
      </c>
      <c r="L1219" s="278">
        <v>1</v>
      </c>
      <c r="M1219" s="468">
        <f t="shared" si="56"/>
        <v>5</v>
      </c>
      <c r="N1219" s="472">
        <v>5422</v>
      </c>
      <c r="O1219" s="470">
        <f t="shared" si="57"/>
        <v>27110</v>
      </c>
      <c r="P1219" s="413"/>
      <c r="Q1219" s="413"/>
    </row>
    <row r="1220" spans="1:17" x14ac:dyDescent="0.25">
      <c r="A1220" s="447" t="s">
        <v>1314</v>
      </c>
      <c r="B1220" s="336" t="s">
        <v>1220</v>
      </c>
      <c r="C1220" s="336" t="s">
        <v>1128</v>
      </c>
      <c r="D1220" s="336" t="s">
        <v>1475</v>
      </c>
      <c r="E1220" s="259" t="s">
        <v>1770</v>
      </c>
      <c r="F1220" s="338" t="s">
        <v>1775</v>
      </c>
      <c r="G1220" s="278" t="s">
        <v>1494</v>
      </c>
      <c r="H1220" s="278" t="s">
        <v>1529</v>
      </c>
      <c r="I1220" s="447" t="str">
        <f t="shared" si="58"/>
        <v>2.2</v>
      </c>
      <c r="J1220" s="447">
        <v>2029</v>
      </c>
      <c r="K1220" s="280">
        <v>2000</v>
      </c>
      <c r="L1220" s="278">
        <v>1</v>
      </c>
      <c r="M1220" s="468">
        <f t="shared" si="56"/>
        <v>2000</v>
      </c>
      <c r="N1220" s="472">
        <v>7.23</v>
      </c>
      <c r="O1220" s="470">
        <f t="shared" si="57"/>
        <v>14460</v>
      </c>
      <c r="P1220" s="413"/>
      <c r="Q1220" s="413"/>
    </row>
    <row r="1221" spans="1:17" x14ac:dyDescent="0.25">
      <c r="A1221" s="447" t="s">
        <v>1314</v>
      </c>
      <c r="B1221" s="336" t="s">
        <v>1220</v>
      </c>
      <c r="C1221" s="336" t="s">
        <v>1128</v>
      </c>
      <c r="D1221" s="336" t="s">
        <v>1475</v>
      </c>
      <c r="E1221" s="259" t="s">
        <v>1770</v>
      </c>
      <c r="F1221" s="338" t="s">
        <v>1776</v>
      </c>
      <c r="G1221" s="278" t="s">
        <v>1494</v>
      </c>
      <c r="H1221" s="278" t="s">
        <v>1529</v>
      </c>
      <c r="I1221" s="447" t="str">
        <f t="shared" si="58"/>
        <v>2.2</v>
      </c>
      <c r="J1221" s="447">
        <v>2029</v>
      </c>
      <c r="K1221" s="280">
        <v>2000</v>
      </c>
      <c r="L1221" s="278">
        <v>1</v>
      </c>
      <c r="M1221" s="468">
        <f t="shared" si="56"/>
        <v>2000</v>
      </c>
      <c r="N1221" s="472">
        <v>7.23</v>
      </c>
      <c r="O1221" s="470">
        <f t="shared" si="57"/>
        <v>14460</v>
      </c>
      <c r="P1221" s="413"/>
      <c r="Q1221" s="413"/>
    </row>
    <row r="1222" spans="1:17" ht="30" x14ac:dyDescent="0.25">
      <c r="A1222" s="447" t="s">
        <v>1314</v>
      </c>
      <c r="B1222" s="336" t="s">
        <v>1220</v>
      </c>
      <c r="C1222" s="336" t="s">
        <v>1128</v>
      </c>
      <c r="D1222" s="336" t="s">
        <v>1475</v>
      </c>
      <c r="E1222" s="259" t="s">
        <v>1770</v>
      </c>
      <c r="F1222" s="338" t="s">
        <v>1777</v>
      </c>
      <c r="G1222" s="278" t="s">
        <v>1494</v>
      </c>
      <c r="H1222" s="278" t="s">
        <v>1529</v>
      </c>
      <c r="I1222" s="447" t="str">
        <f t="shared" si="58"/>
        <v>2.2</v>
      </c>
      <c r="J1222" s="447">
        <v>2029</v>
      </c>
      <c r="K1222" s="278">
        <v>45</v>
      </c>
      <c r="L1222" s="278">
        <v>1</v>
      </c>
      <c r="M1222" s="468">
        <f t="shared" si="56"/>
        <v>45</v>
      </c>
      <c r="N1222" s="472">
        <v>722.93</v>
      </c>
      <c r="O1222" s="470">
        <f t="shared" si="57"/>
        <v>32531.85</v>
      </c>
      <c r="P1222" s="413"/>
      <c r="Q1222" s="413"/>
    </row>
    <row r="1223" spans="1:17" x14ac:dyDescent="0.25">
      <c r="A1223" s="447" t="s">
        <v>1314</v>
      </c>
      <c r="B1223" s="336" t="s">
        <v>1220</v>
      </c>
      <c r="C1223" s="336" t="s">
        <v>1128</v>
      </c>
      <c r="D1223" s="336" t="s">
        <v>1475</v>
      </c>
      <c r="E1223" s="259" t="s">
        <v>1770</v>
      </c>
      <c r="F1223" s="338" t="s">
        <v>1778</v>
      </c>
      <c r="G1223" s="278" t="s">
        <v>1494</v>
      </c>
      <c r="H1223" s="278" t="s">
        <v>1529</v>
      </c>
      <c r="I1223" s="447" t="str">
        <f t="shared" si="58"/>
        <v>2.2</v>
      </c>
      <c r="J1223" s="447">
        <v>2029</v>
      </c>
      <c r="K1223" s="278">
        <v>20</v>
      </c>
      <c r="L1223" s="278">
        <v>1</v>
      </c>
      <c r="M1223" s="468">
        <f t="shared" si="56"/>
        <v>20</v>
      </c>
      <c r="N1223" s="472">
        <v>21.69</v>
      </c>
      <c r="O1223" s="470">
        <f t="shared" si="57"/>
        <v>433.8</v>
      </c>
      <c r="P1223" s="413"/>
      <c r="Q1223" s="413"/>
    </row>
    <row r="1224" spans="1:17" ht="45" x14ac:dyDescent="0.25">
      <c r="A1224" s="447" t="s">
        <v>1314</v>
      </c>
      <c r="B1224" s="336" t="s">
        <v>1220</v>
      </c>
      <c r="C1224" s="336" t="s">
        <v>1128</v>
      </c>
      <c r="D1224" s="336" t="s">
        <v>1475</v>
      </c>
      <c r="E1224" s="259" t="s">
        <v>1770</v>
      </c>
      <c r="F1224" s="338" t="s">
        <v>1779</v>
      </c>
      <c r="G1224" s="278" t="s">
        <v>1494</v>
      </c>
      <c r="H1224" s="278" t="s">
        <v>1529</v>
      </c>
      <c r="I1224" s="447" t="str">
        <f t="shared" si="58"/>
        <v>2.2</v>
      </c>
      <c r="J1224" s="447">
        <v>2029</v>
      </c>
      <c r="K1224" s="278">
        <v>500</v>
      </c>
      <c r="L1224" s="278">
        <v>1</v>
      </c>
      <c r="M1224" s="468">
        <f t="shared" si="56"/>
        <v>500</v>
      </c>
      <c r="N1224" s="472">
        <v>21.69</v>
      </c>
      <c r="O1224" s="470">
        <f t="shared" si="57"/>
        <v>10845</v>
      </c>
      <c r="P1224" s="413"/>
      <c r="Q1224" s="413"/>
    </row>
    <row r="1225" spans="1:17" ht="45" x14ac:dyDescent="0.25">
      <c r="A1225" s="447" t="s">
        <v>1314</v>
      </c>
      <c r="B1225" s="336" t="s">
        <v>1220</v>
      </c>
      <c r="C1225" s="336" t="s">
        <v>1128</v>
      </c>
      <c r="D1225" s="336" t="s">
        <v>1475</v>
      </c>
      <c r="E1225" s="259" t="s">
        <v>1770</v>
      </c>
      <c r="F1225" s="338" t="s">
        <v>1780</v>
      </c>
      <c r="G1225" s="278" t="s">
        <v>1494</v>
      </c>
      <c r="H1225" s="278" t="s">
        <v>1529</v>
      </c>
      <c r="I1225" s="447" t="str">
        <f t="shared" si="58"/>
        <v>2.2</v>
      </c>
      <c r="J1225" s="447">
        <v>2029</v>
      </c>
      <c r="K1225" s="280">
        <v>2000</v>
      </c>
      <c r="L1225" s="278">
        <v>1</v>
      </c>
      <c r="M1225" s="468">
        <f t="shared" si="56"/>
        <v>2000</v>
      </c>
      <c r="N1225" s="472">
        <v>21.69</v>
      </c>
      <c r="O1225" s="470">
        <f t="shared" si="57"/>
        <v>43380</v>
      </c>
      <c r="P1225" s="413"/>
      <c r="Q1225" s="413"/>
    </row>
    <row r="1226" spans="1:17" ht="45" x14ac:dyDescent="0.25">
      <c r="A1226" s="447" t="s">
        <v>1314</v>
      </c>
      <c r="B1226" s="336" t="s">
        <v>1220</v>
      </c>
      <c r="C1226" s="336" t="s">
        <v>1128</v>
      </c>
      <c r="D1226" s="336" t="s">
        <v>1475</v>
      </c>
      <c r="E1226" s="259" t="s">
        <v>1770</v>
      </c>
      <c r="F1226" s="338" t="s">
        <v>1781</v>
      </c>
      <c r="G1226" s="278" t="s">
        <v>1494</v>
      </c>
      <c r="H1226" s="278" t="s">
        <v>1529</v>
      </c>
      <c r="I1226" s="447" t="str">
        <f t="shared" si="58"/>
        <v>2.2</v>
      </c>
      <c r="J1226" s="447">
        <v>2029</v>
      </c>
      <c r="K1226" s="280">
        <v>1000</v>
      </c>
      <c r="L1226" s="278">
        <v>1</v>
      </c>
      <c r="M1226" s="468">
        <f t="shared" si="56"/>
        <v>1000</v>
      </c>
      <c r="N1226" s="472">
        <v>21.69</v>
      </c>
      <c r="O1226" s="470">
        <f t="shared" si="57"/>
        <v>21690</v>
      </c>
      <c r="P1226" s="413"/>
      <c r="Q1226" s="413"/>
    </row>
    <row r="1227" spans="1:17" ht="45" x14ac:dyDescent="0.25">
      <c r="A1227" s="447" t="s">
        <v>1314</v>
      </c>
      <c r="B1227" s="336" t="s">
        <v>1220</v>
      </c>
      <c r="C1227" s="336" t="s">
        <v>1128</v>
      </c>
      <c r="D1227" s="336" t="s">
        <v>1475</v>
      </c>
      <c r="E1227" s="259" t="s">
        <v>1770</v>
      </c>
      <c r="F1227" s="338" t="s">
        <v>1782</v>
      </c>
      <c r="G1227" s="278" t="s">
        <v>1494</v>
      </c>
      <c r="H1227" s="278" t="s">
        <v>1529</v>
      </c>
      <c r="I1227" s="447" t="str">
        <f t="shared" si="58"/>
        <v>2.2</v>
      </c>
      <c r="J1227" s="447">
        <v>2029</v>
      </c>
      <c r="K1227" s="280">
        <v>1000</v>
      </c>
      <c r="L1227" s="278">
        <v>1</v>
      </c>
      <c r="M1227" s="468">
        <f t="shared" si="56"/>
        <v>1000</v>
      </c>
      <c r="N1227" s="472">
        <v>21.69</v>
      </c>
      <c r="O1227" s="470">
        <f t="shared" si="57"/>
        <v>21690</v>
      </c>
      <c r="P1227" s="413"/>
      <c r="Q1227" s="413"/>
    </row>
    <row r="1228" spans="1:17" ht="45" x14ac:dyDescent="0.25">
      <c r="A1228" s="447" t="s">
        <v>1314</v>
      </c>
      <c r="B1228" s="336" t="s">
        <v>1220</v>
      </c>
      <c r="C1228" s="336" t="s">
        <v>1128</v>
      </c>
      <c r="D1228" s="336" t="s">
        <v>1475</v>
      </c>
      <c r="E1228" s="259" t="s">
        <v>1770</v>
      </c>
      <c r="F1228" s="338" t="s">
        <v>1783</v>
      </c>
      <c r="G1228" s="278" t="s">
        <v>1494</v>
      </c>
      <c r="H1228" s="278" t="s">
        <v>1529</v>
      </c>
      <c r="I1228" s="447" t="str">
        <f t="shared" si="58"/>
        <v>2.2</v>
      </c>
      <c r="J1228" s="447">
        <v>2029</v>
      </c>
      <c r="K1228" s="280">
        <v>1000</v>
      </c>
      <c r="L1228" s="278">
        <v>1</v>
      </c>
      <c r="M1228" s="468">
        <f t="shared" si="56"/>
        <v>1000</v>
      </c>
      <c r="N1228" s="472">
        <v>21.69</v>
      </c>
      <c r="O1228" s="470">
        <f t="shared" si="57"/>
        <v>21690</v>
      </c>
      <c r="P1228" s="413"/>
      <c r="Q1228" s="413"/>
    </row>
    <row r="1229" spans="1:17" x14ac:dyDescent="0.25">
      <c r="A1229" s="447" t="s">
        <v>1314</v>
      </c>
      <c r="B1229" s="336" t="s">
        <v>1220</v>
      </c>
      <c r="C1229" s="336" t="s">
        <v>1128</v>
      </c>
      <c r="D1229" s="336" t="s">
        <v>1475</v>
      </c>
      <c r="E1229" s="259" t="s">
        <v>1770</v>
      </c>
      <c r="F1229" s="338" t="s">
        <v>1784</v>
      </c>
      <c r="G1229" s="278" t="s">
        <v>1494</v>
      </c>
      <c r="H1229" s="278" t="s">
        <v>1529</v>
      </c>
      <c r="I1229" s="447" t="str">
        <f t="shared" si="58"/>
        <v>2.2</v>
      </c>
      <c r="J1229" s="447">
        <v>2029</v>
      </c>
      <c r="K1229" s="280">
        <v>2000</v>
      </c>
      <c r="L1229" s="278">
        <v>1</v>
      </c>
      <c r="M1229" s="468">
        <f t="shared" ref="M1229:M1272" si="59">K1229*L1229</f>
        <v>2000</v>
      </c>
      <c r="N1229" s="472">
        <v>120.49</v>
      </c>
      <c r="O1229" s="470">
        <f t="shared" ref="O1229:O1272" si="60">+M1229*N1229</f>
        <v>240980</v>
      </c>
      <c r="P1229" s="413"/>
      <c r="Q1229" s="413"/>
    </row>
    <row r="1230" spans="1:17" x14ac:dyDescent="0.25">
      <c r="A1230" s="447" t="s">
        <v>1314</v>
      </c>
      <c r="B1230" s="336" t="s">
        <v>1220</v>
      </c>
      <c r="C1230" s="336" t="s">
        <v>1128</v>
      </c>
      <c r="D1230" s="336" t="s">
        <v>1475</v>
      </c>
      <c r="E1230" s="259" t="s">
        <v>1770</v>
      </c>
      <c r="F1230" s="338" t="s">
        <v>1785</v>
      </c>
      <c r="G1230" s="278" t="s">
        <v>1494</v>
      </c>
      <c r="H1230" s="278" t="s">
        <v>1529</v>
      </c>
      <c r="I1230" s="447" t="str">
        <f t="shared" si="58"/>
        <v>2.2</v>
      </c>
      <c r="J1230" s="447">
        <v>2029</v>
      </c>
      <c r="K1230" s="278">
        <v>5</v>
      </c>
      <c r="L1230" s="278">
        <v>1</v>
      </c>
      <c r="M1230" s="468">
        <f t="shared" si="59"/>
        <v>5</v>
      </c>
      <c r="N1230" s="472">
        <v>13615.25</v>
      </c>
      <c r="O1230" s="470">
        <f t="shared" si="60"/>
        <v>68076.25</v>
      </c>
      <c r="P1230" s="413"/>
      <c r="Q1230" s="413"/>
    </row>
    <row r="1231" spans="1:17" x14ac:dyDescent="0.25">
      <c r="A1231" s="447" t="s">
        <v>1314</v>
      </c>
      <c r="B1231" s="336" t="s">
        <v>1220</v>
      </c>
      <c r="C1231" s="336" t="s">
        <v>1128</v>
      </c>
      <c r="D1231" s="336" t="s">
        <v>1475</v>
      </c>
      <c r="E1231" s="259" t="s">
        <v>1770</v>
      </c>
      <c r="F1231" s="338" t="s">
        <v>1786</v>
      </c>
      <c r="G1231" s="278" t="s">
        <v>1494</v>
      </c>
      <c r="H1231" s="278" t="s">
        <v>1529</v>
      </c>
      <c r="I1231" s="447" t="str">
        <f t="shared" ref="I1231:I1272" si="61">IF($H1231="","Sin CCP",LEFT($H1231,3))</f>
        <v>2.2</v>
      </c>
      <c r="J1231" s="447">
        <v>2029</v>
      </c>
      <c r="K1231" s="280">
        <v>2000</v>
      </c>
      <c r="L1231" s="278">
        <v>1</v>
      </c>
      <c r="M1231" s="468">
        <f t="shared" si="59"/>
        <v>2000</v>
      </c>
      <c r="N1231" s="472">
        <v>42.17</v>
      </c>
      <c r="O1231" s="470">
        <f t="shared" si="60"/>
        <v>84340</v>
      </c>
      <c r="P1231" s="413"/>
      <c r="Q1231" s="413"/>
    </row>
    <row r="1232" spans="1:17" ht="45" x14ac:dyDescent="0.25">
      <c r="A1232" s="447" t="s">
        <v>1314</v>
      </c>
      <c r="B1232" s="336" t="s">
        <v>1220</v>
      </c>
      <c r="C1232" s="336" t="s">
        <v>1128</v>
      </c>
      <c r="D1232" s="336" t="s">
        <v>1475</v>
      </c>
      <c r="E1232" s="259" t="s">
        <v>1770</v>
      </c>
      <c r="F1232" s="338" t="s">
        <v>1787</v>
      </c>
      <c r="G1232" s="278" t="s">
        <v>1494</v>
      </c>
      <c r="H1232" s="278" t="s">
        <v>1498</v>
      </c>
      <c r="I1232" s="447" t="str">
        <f t="shared" si="61"/>
        <v>2.3</v>
      </c>
      <c r="J1232" s="447">
        <v>2029</v>
      </c>
      <c r="K1232" s="278">
        <v>120</v>
      </c>
      <c r="L1232" s="278">
        <v>25</v>
      </c>
      <c r="M1232" s="468">
        <f t="shared" si="59"/>
        <v>3000</v>
      </c>
      <c r="N1232" s="472">
        <v>192.78</v>
      </c>
      <c r="O1232" s="470">
        <f t="shared" si="60"/>
        <v>578340</v>
      </c>
      <c r="P1232" s="413"/>
      <c r="Q1232" s="413"/>
    </row>
    <row r="1233" spans="1:17" ht="45" x14ac:dyDescent="0.25">
      <c r="A1233" s="447" t="s">
        <v>1314</v>
      </c>
      <c r="B1233" s="336" t="s">
        <v>1220</v>
      </c>
      <c r="C1233" s="336" t="s">
        <v>1128</v>
      </c>
      <c r="D1233" s="336" t="s">
        <v>1475</v>
      </c>
      <c r="E1233" s="259" t="s">
        <v>1770</v>
      </c>
      <c r="F1233" s="338" t="s">
        <v>1788</v>
      </c>
      <c r="G1233" s="278" t="s">
        <v>1494</v>
      </c>
      <c r="H1233" s="278" t="s">
        <v>1498</v>
      </c>
      <c r="I1233" s="447" t="str">
        <f t="shared" si="61"/>
        <v>2.3</v>
      </c>
      <c r="J1233" s="447">
        <v>2029</v>
      </c>
      <c r="K1233" s="278">
        <v>120</v>
      </c>
      <c r="L1233" s="278">
        <v>25</v>
      </c>
      <c r="M1233" s="468">
        <f t="shared" si="59"/>
        <v>3000</v>
      </c>
      <c r="N1233" s="472">
        <v>542.20000000000005</v>
      </c>
      <c r="O1233" s="470">
        <f t="shared" si="60"/>
        <v>1626600.0000000002</v>
      </c>
      <c r="P1233" s="413"/>
      <c r="Q1233" s="413"/>
    </row>
    <row r="1234" spans="1:17" ht="75" x14ac:dyDescent="0.25">
      <c r="A1234" s="447" t="s">
        <v>1314</v>
      </c>
      <c r="B1234" s="336" t="s">
        <v>1220</v>
      </c>
      <c r="C1234" s="336" t="s">
        <v>1128</v>
      </c>
      <c r="D1234" s="336" t="s">
        <v>1475</v>
      </c>
      <c r="E1234" s="259" t="s">
        <v>1770</v>
      </c>
      <c r="F1234" s="338" t="s">
        <v>1789</v>
      </c>
      <c r="G1234" s="278" t="s">
        <v>1494</v>
      </c>
      <c r="H1234" s="278" t="s">
        <v>1498</v>
      </c>
      <c r="I1234" s="447" t="str">
        <f t="shared" si="61"/>
        <v>2.3</v>
      </c>
      <c r="J1234" s="447">
        <v>2029</v>
      </c>
      <c r="K1234" s="278">
        <v>120</v>
      </c>
      <c r="L1234" s="278">
        <v>25</v>
      </c>
      <c r="M1234" s="468">
        <f t="shared" si="59"/>
        <v>3000</v>
      </c>
      <c r="N1234" s="472">
        <v>481.96</v>
      </c>
      <c r="O1234" s="470">
        <f t="shared" si="60"/>
        <v>1445880</v>
      </c>
      <c r="P1234" s="413"/>
      <c r="Q1234" s="413"/>
    </row>
    <row r="1235" spans="1:17" ht="75" x14ac:dyDescent="0.25">
      <c r="A1235" s="447" t="s">
        <v>1314</v>
      </c>
      <c r="B1235" s="336" t="s">
        <v>1220</v>
      </c>
      <c r="C1235" s="336" t="s">
        <v>1128</v>
      </c>
      <c r="D1235" s="336" t="s">
        <v>1475</v>
      </c>
      <c r="E1235" s="259" t="s">
        <v>1770</v>
      </c>
      <c r="F1235" s="338" t="s">
        <v>1790</v>
      </c>
      <c r="G1235" s="278" t="s">
        <v>1494</v>
      </c>
      <c r="H1235" s="278" t="s">
        <v>1498</v>
      </c>
      <c r="I1235" s="447" t="str">
        <f t="shared" si="61"/>
        <v>2.3</v>
      </c>
      <c r="J1235" s="447">
        <v>2029</v>
      </c>
      <c r="K1235" s="278">
        <v>120</v>
      </c>
      <c r="L1235" s="278">
        <v>25</v>
      </c>
      <c r="M1235" s="468">
        <f t="shared" si="59"/>
        <v>3000</v>
      </c>
      <c r="N1235" s="472">
        <v>421.71</v>
      </c>
      <c r="O1235" s="470">
        <f t="shared" si="60"/>
        <v>1265130</v>
      </c>
      <c r="P1235" s="413"/>
      <c r="Q1235" s="413"/>
    </row>
    <row r="1236" spans="1:17" ht="45" x14ac:dyDescent="0.25">
      <c r="A1236" s="447" t="s">
        <v>1314</v>
      </c>
      <c r="B1236" s="336" t="s">
        <v>1220</v>
      </c>
      <c r="C1236" s="336" t="s">
        <v>1128</v>
      </c>
      <c r="D1236" s="336" t="s">
        <v>1475</v>
      </c>
      <c r="E1236" s="259" t="s">
        <v>1770</v>
      </c>
      <c r="F1236" s="338" t="s">
        <v>1791</v>
      </c>
      <c r="G1236" s="278" t="s">
        <v>1494</v>
      </c>
      <c r="H1236" s="278" t="s">
        <v>1498</v>
      </c>
      <c r="I1236" s="447" t="str">
        <f t="shared" si="61"/>
        <v>2.3</v>
      </c>
      <c r="J1236" s="447">
        <v>2029</v>
      </c>
      <c r="K1236" s="278">
        <v>120</v>
      </c>
      <c r="L1236" s="278">
        <v>25</v>
      </c>
      <c r="M1236" s="468">
        <f t="shared" si="59"/>
        <v>3000</v>
      </c>
      <c r="N1236" s="472">
        <v>240.98</v>
      </c>
      <c r="O1236" s="470">
        <f t="shared" si="60"/>
        <v>722940</v>
      </c>
      <c r="P1236" s="413"/>
      <c r="Q1236" s="413"/>
    </row>
    <row r="1237" spans="1:17" ht="75" x14ac:dyDescent="0.25">
      <c r="A1237" s="447" t="s">
        <v>1314</v>
      </c>
      <c r="B1237" s="336" t="s">
        <v>1220</v>
      </c>
      <c r="C1237" s="336" t="s">
        <v>1128</v>
      </c>
      <c r="D1237" s="336" t="s">
        <v>1475</v>
      </c>
      <c r="E1237" s="259" t="s">
        <v>1770</v>
      </c>
      <c r="F1237" s="338" t="s">
        <v>1631</v>
      </c>
      <c r="G1237" s="278" t="s">
        <v>1494</v>
      </c>
      <c r="H1237" s="278" t="s">
        <v>1531</v>
      </c>
      <c r="I1237" s="447" t="str">
        <f t="shared" si="61"/>
        <v>2.2</v>
      </c>
      <c r="J1237" s="447">
        <v>2029</v>
      </c>
      <c r="K1237" s="278">
        <v>135</v>
      </c>
      <c r="L1237" s="278">
        <v>25</v>
      </c>
      <c r="M1237" s="468">
        <f t="shared" si="59"/>
        <v>3375</v>
      </c>
      <c r="N1237" s="472">
        <v>301.22000000000003</v>
      </c>
      <c r="O1237" s="470">
        <f t="shared" si="60"/>
        <v>1016617.5000000001</v>
      </c>
      <c r="P1237" s="413"/>
      <c r="Q1237" s="413"/>
    </row>
    <row r="1238" spans="1:17" x14ac:dyDescent="0.25">
      <c r="A1238" s="447" t="s">
        <v>1314</v>
      </c>
      <c r="B1238" s="336" t="s">
        <v>1220</v>
      </c>
      <c r="C1238" s="336" t="s">
        <v>1128</v>
      </c>
      <c r="D1238" s="336" t="s">
        <v>1475</v>
      </c>
      <c r="E1238" s="259" t="s">
        <v>1770</v>
      </c>
      <c r="F1238" s="338" t="s">
        <v>1792</v>
      </c>
      <c r="G1238" s="278" t="s">
        <v>1494</v>
      </c>
      <c r="H1238" s="278" t="s">
        <v>1793</v>
      </c>
      <c r="I1238" s="447" t="str">
        <f t="shared" si="61"/>
        <v>2.3</v>
      </c>
      <c r="J1238" s="447">
        <v>2029</v>
      </c>
      <c r="K1238" s="278">
        <v>30</v>
      </c>
      <c r="L1238" s="278">
        <v>25</v>
      </c>
      <c r="M1238" s="468">
        <f t="shared" si="59"/>
        <v>750</v>
      </c>
      <c r="N1238" s="472">
        <v>349.42</v>
      </c>
      <c r="O1238" s="470">
        <f t="shared" si="60"/>
        <v>262065</v>
      </c>
      <c r="P1238" s="413"/>
      <c r="Q1238" s="413"/>
    </row>
    <row r="1239" spans="1:17" ht="60" x14ac:dyDescent="0.25">
      <c r="A1239" s="447" t="s">
        <v>1314</v>
      </c>
      <c r="B1239" s="336" t="s">
        <v>1220</v>
      </c>
      <c r="C1239" s="336" t="s">
        <v>1128</v>
      </c>
      <c r="D1239" s="336" t="s">
        <v>1475</v>
      </c>
      <c r="E1239" s="259" t="s">
        <v>1770</v>
      </c>
      <c r="F1239" s="338" t="s">
        <v>1794</v>
      </c>
      <c r="G1239" s="278" t="s">
        <v>1494</v>
      </c>
      <c r="H1239" s="278" t="s">
        <v>1498</v>
      </c>
      <c r="I1239" s="447" t="str">
        <f t="shared" si="61"/>
        <v>2.3</v>
      </c>
      <c r="J1239" s="447">
        <v>2029</v>
      </c>
      <c r="K1239" s="278">
        <v>1</v>
      </c>
      <c r="L1239" s="278">
        <v>25</v>
      </c>
      <c r="M1239" s="468">
        <f t="shared" si="59"/>
        <v>25</v>
      </c>
      <c r="N1239" s="472">
        <v>107.24</v>
      </c>
      <c r="O1239" s="470">
        <f t="shared" si="60"/>
        <v>2681</v>
      </c>
      <c r="P1239" s="413"/>
      <c r="Q1239" s="413"/>
    </row>
    <row r="1240" spans="1:17" ht="45" x14ac:dyDescent="0.25">
      <c r="A1240" s="447" t="s">
        <v>1314</v>
      </c>
      <c r="B1240" s="336" t="s">
        <v>1220</v>
      </c>
      <c r="C1240" s="336" t="s">
        <v>1128</v>
      </c>
      <c r="D1240" s="336" t="s">
        <v>1475</v>
      </c>
      <c r="E1240" s="259" t="s">
        <v>1770</v>
      </c>
      <c r="F1240" s="338" t="s">
        <v>1795</v>
      </c>
      <c r="G1240" s="278" t="s">
        <v>1494</v>
      </c>
      <c r="H1240" s="278" t="s">
        <v>1498</v>
      </c>
      <c r="I1240" s="447" t="str">
        <f t="shared" si="61"/>
        <v>2.3</v>
      </c>
      <c r="J1240" s="447">
        <v>2029</v>
      </c>
      <c r="K1240" s="278">
        <v>40</v>
      </c>
      <c r="L1240" s="278">
        <v>25</v>
      </c>
      <c r="M1240" s="468">
        <f t="shared" si="59"/>
        <v>1000</v>
      </c>
      <c r="N1240" s="472">
        <v>9.64</v>
      </c>
      <c r="O1240" s="470">
        <f t="shared" si="60"/>
        <v>9640</v>
      </c>
      <c r="P1240" s="413"/>
      <c r="Q1240" s="413"/>
    </row>
    <row r="1241" spans="1:17" x14ac:dyDescent="0.25">
      <c r="A1241" s="447" t="s">
        <v>1314</v>
      </c>
      <c r="B1241" s="336" t="s">
        <v>1220</v>
      </c>
      <c r="C1241" s="336" t="s">
        <v>1128</v>
      </c>
      <c r="D1241" s="336" t="s">
        <v>1475</v>
      </c>
      <c r="E1241" s="259" t="s">
        <v>1770</v>
      </c>
      <c r="F1241" s="338" t="s">
        <v>1796</v>
      </c>
      <c r="G1241" s="278" t="s">
        <v>1494</v>
      </c>
      <c r="H1241" s="278" t="s">
        <v>1498</v>
      </c>
      <c r="I1241" s="447" t="str">
        <f t="shared" si="61"/>
        <v>2.3</v>
      </c>
      <c r="J1241" s="447">
        <v>2029</v>
      </c>
      <c r="K1241" s="278">
        <v>50</v>
      </c>
      <c r="L1241" s="278">
        <v>25</v>
      </c>
      <c r="M1241" s="468">
        <f t="shared" si="59"/>
        <v>1250</v>
      </c>
      <c r="N1241" s="472">
        <v>9.64</v>
      </c>
      <c r="O1241" s="470">
        <f t="shared" si="60"/>
        <v>12050</v>
      </c>
      <c r="P1241" s="413"/>
      <c r="Q1241" s="413"/>
    </row>
    <row r="1242" spans="1:17" x14ac:dyDescent="0.25">
      <c r="A1242" s="447" t="s">
        <v>1314</v>
      </c>
      <c r="B1242" s="336" t="s">
        <v>1220</v>
      </c>
      <c r="C1242" s="336" t="s">
        <v>1128</v>
      </c>
      <c r="D1242" s="336" t="s">
        <v>1475</v>
      </c>
      <c r="E1242" s="259" t="s">
        <v>1770</v>
      </c>
      <c r="F1242" s="338" t="s">
        <v>1797</v>
      </c>
      <c r="G1242" s="278" t="s">
        <v>1494</v>
      </c>
      <c r="H1242" s="278" t="s">
        <v>1498</v>
      </c>
      <c r="I1242" s="447" t="str">
        <f t="shared" si="61"/>
        <v>2.3</v>
      </c>
      <c r="J1242" s="447">
        <v>2029</v>
      </c>
      <c r="K1242" s="278">
        <v>50</v>
      </c>
      <c r="L1242" s="278">
        <v>25</v>
      </c>
      <c r="M1242" s="468">
        <f t="shared" si="59"/>
        <v>1250</v>
      </c>
      <c r="N1242" s="472">
        <v>10.84</v>
      </c>
      <c r="O1242" s="470">
        <f t="shared" si="60"/>
        <v>13550</v>
      </c>
      <c r="P1242" s="413"/>
      <c r="Q1242" s="413"/>
    </row>
    <row r="1243" spans="1:17" ht="30" x14ac:dyDescent="0.25">
      <c r="A1243" s="447" t="s">
        <v>1314</v>
      </c>
      <c r="B1243" s="336" t="s">
        <v>1220</v>
      </c>
      <c r="C1243" s="336" t="s">
        <v>1128</v>
      </c>
      <c r="D1243" s="336" t="s">
        <v>1475</v>
      </c>
      <c r="E1243" s="259" t="s">
        <v>1770</v>
      </c>
      <c r="F1243" s="338" t="s">
        <v>1798</v>
      </c>
      <c r="G1243" s="278" t="s">
        <v>1494</v>
      </c>
      <c r="H1243" s="278" t="s">
        <v>1567</v>
      </c>
      <c r="I1243" s="447" t="str">
        <f t="shared" si="61"/>
        <v>2.3</v>
      </c>
      <c r="J1243" s="447">
        <v>2029</v>
      </c>
      <c r="K1243" s="278">
        <v>3</v>
      </c>
      <c r="L1243" s="278">
        <v>25</v>
      </c>
      <c r="M1243" s="468">
        <f t="shared" si="59"/>
        <v>75</v>
      </c>
      <c r="N1243" s="472">
        <v>422.92</v>
      </c>
      <c r="O1243" s="470">
        <f t="shared" si="60"/>
        <v>31719</v>
      </c>
      <c r="P1243" s="413"/>
      <c r="Q1243" s="413"/>
    </row>
    <row r="1244" spans="1:17" ht="30" x14ac:dyDescent="0.25">
      <c r="A1244" s="447" t="s">
        <v>1314</v>
      </c>
      <c r="B1244" s="336" t="s">
        <v>1220</v>
      </c>
      <c r="C1244" s="336" t="s">
        <v>1128</v>
      </c>
      <c r="D1244" s="336" t="s">
        <v>1475</v>
      </c>
      <c r="E1244" s="259" t="s">
        <v>1770</v>
      </c>
      <c r="F1244" s="338" t="s">
        <v>1799</v>
      </c>
      <c r="G1244" s="278" t="s">
        <v>1494</v>
      </c>
      <c r="H1244" s="278" t="s">
        <v>1498</v>
      </c>
      <c r="I1244" s="447" t="str">
        <f t="shared" si="61"/>
        <v>2.3</v>
      </c>
      <c r="J1244" s="447">
        <v>2029</v>
      </c>
      <c r="K1244" s="278">
        <v>5</v>
      </c>
      <c r="L1244" s="278">
        <v>25</v>
      </c>
      <c r="M1244" s="468">
        <f t="shared" si="59"/>
        <v>125</v>
      </c>
      <c r="N1244" s="472">
        <v>78.319999999999993</v>
      </c>
      <c r="O1244" s="470">
        <f t="shared" si="60"/>
        <v>9790</v>
      </c>
      <c r="P1244" s="413"/>
      <c r="Q1244" s="413"/>
    </row>
    <row r="1245" spans="1:17" ht="30" x14ac:dyDescent="0.25">
      <c r="A1245" s="447" t="s">
        <v>1314</v>
      </c>
      <c r="B1245" s="336" t="s">
        <v>1220</v>
      </c>
      <c r="C1245" s="336" t="s">
        <v>1128</v>
      </c>
      <c r="D1245" s="336" t="s">
        <v>1475</v>
      </c>
      <c r="E1245" s="259" t="s">
        <v>1770</v>
      </c>
      <c r="F1245" s="338" t="s">
        <v>1800</v>
      </c>
      <c r="G1245" s="278" t="s">
        <v>1494</v>
      </c>
      <c r="H1245" s="278" t="s">
        <v>1498</v>
      </c>
      <c r="I1245" s="447" t="str">
        <f t="shared" si="61"/>
        <v>2.3</v>
      </c>
      <c r="J1245" s="447">
        <v>2029</v>
      </c>
      <c r="K1245" s="278">
        <v>30</v>
      </c>
      <c r="L1245" s="278">
        <v>25</v>
      </c>
      <c r="M1245" s="468">
        <f t="shared" si="59"/>
        <v>750</v>
      </c>
      <c r="N1245" s="472">
        <v>84.34</v>
      </c>
      <c r="O1245" s="470">
        <f t="shared" si="60"/>
        <v>63255</v>
      </c>
      <c r="P1245" s="413"/>
      <c r="Q1245" s="413"/>
    </row>
    <row r="1246" spans="1:17" ht="30" x14ac:dyDescent="0.25">
      <c r="A1246" s="447" t="s">
        <v>1314</v>
      </c>
      <c r="B1246" s="336" t="s">
        <v>1220</v>
      </c>
      <c r="C1246" s="336" t="s">
        <v>1128</v>
      </c>
      <c r="D1246" s="336" t="s">
        <v>1475</v>
      </c>
      <c r="E1246" s="259" t="s">
        <v>1770</v>
      </c>
      <c r="F1246" s="338" t="s">
        <v>1801</v>
      </c>
      <c r="G1246" s="278" t="s">
        <v>1494</v>
      </c>
      <c r="H1246" s="278" t="s">
        <v>1567</v>
      </c>
      <c r="I1246" s="447" t="str">
        <f t="shared" si="61"/>
        <v>2.3</v>
      </c>
      <c r="J1246" s="447">
        <v>2029</v>
      </c>
      <c r="K1246" s="278">
        <v>2</v>
      </c>
      <c r="L1246" s="278">
        <v>25</v>
      </c>
      <c r="M1246" s="468">
        <f t="shared" si="59"/>
        <v>50</v>
      </c>
      <c r="N1246" s="472">
        <v>102.42</v>
      </c>
      <c r="O1246" s="470">
        <f t="shared" si="60"/>
        <v>5121</v>
      </c>
      <c r="P1246" s="413"/>
      <c r="Q1246" s="413"/>
    </row>
    <row r="1247" spans="1:17" ht="30" x14ac:dyDescent="0.25">
      <c r="A1247" s="447" t="s">
        <v>1314</v>
      </c>
      <c r="B1247" s="336" t="s">
        <v>1220</v>
      </c>
      <c r="C1247" s="336" t="s">
        <v>1128</v>
      </c>
      <c r="D1247" s="336" t="s">
        <v>1475</v>
      </c>
      <c r="E1247" s="259" t="s">
        <v>1770</v>
      </c>
      <c r="F1247" s="338" t="s">
        <v>1802</v>
      </c>
      <c r="G1247" s="278" t="s">
        <v>1494</v>
      </c>
      <c r="H1247" s="278" t="s">
        <v>1567</v>
      </c>
      <c r="I1247" s="447" t="str">
        <f t="shared" si="61"/>
        <v>2.3</v>
      </c>
      <c r="J1247" s="447">
        <v>2029</v>
      </c>
      <c r="K1247" s="278">
        <v>1</v>
      </c>
      <c r="L1247" s="278">
        <v>25</v>
      </c>
      <c r="M1247" s="468">
        <f t="shared" si="59"/>
        <v>25</v>
      </c>
      <c r="N1247" s="472">
        <v>902.46</v>
      </c>
      <c r="O1247" s="470">
        <f t="shared" si="60"/>
        <v>22561.5</v>
      </c>
      <c r="P1247" s="413"/>
      <c r="Q1247" s="413"/>
    </row>
    <row r="1248" spans="1:17" ht="30" x14ac:dyDescent="0.25">
      <c r="A1248" s="447" t="s">
        <v>1314</v>
      </c>
      <c r="B1248" s="336" t="s">
        <v>1220</v>
      </c>
      <c r="C1248" s="336" t="s">
        <v>1128</v>
      </c>
      <c r="D1248" s="336" t="s">
        <v>1475</v>
      </c>
      <c r="E1248" s="259" t="s">
        <v>1770</v>
      </c>
      <c r="F1248" s="338" t="s">
        <v>1803</v>
      </c>
      <c r="G1248" s="278" t="s">
        <v>1494</v>
      </c>
      <c r="H1248" s="278" t="s">
        <v>1567</v>
      </c>
      <c r="I1248" s="447" t="str">
        <f t="shared" si="61"/>
        <v>2.3</v>
      </c>
      <c r="J1248" s="447">
        <v>2029</v>
      </c>
      <c r="K1248" s="278">
        <v>15</v>
      </c>
      <c r="L1248" s="278">
        <v>25</v>
      </c>
      <c r="M1248" s="468">
        <f t="shared" si="59"/>
        <v>375</v>
      </c>
      <c r="N1248" s="472">
        <v>30.12</v>
      </c>
      <c r="O1248" s="470">
        <f t="shared" si="60"/>
        <v>11295</v>
      </c>
      <c r="P1248" s="413"/>
      <c r="Q1248" s="413"/>
    </row>
    <row r="1249" spans="1:17" x14ac:dyDescent="0.25">
      <c r="A1249" s="447" t="s">
        <v>1314</v>
      </c>
      <c r="B1249" s="336" t="s">
        <v>1220</v>
      </c>
      <c r="C1249" s="336" t="s">
        <v>1128</v>
      </c>
      <c r="D1249" s="336" t="s">
        <v>1475</v>
      </c>
      <c r="E1249" s="259" t="s">
        <v>1770</v>
      </c>
      <c r="F1249" s="338" t="s">
        <v>1804</v>
      </c>
      <c r="G1249" s="278" t="s">
        <v>1494</v>
      </c>
      <c r="H1249" s="278" t="s">
        <v>1498</v>
      </c>
      <c r="I1249" s="447" t="str">
        <f t="shared" si="61"/>
        <v>2.3</v>
      </c>
      <c r="J1249" s="447">
        <v>2029</v>
      </c>
      <c r="K1249" s="278">
        <v>6</v>
      </c>
      <c r="L1249" s="278">
        <v>25</v>
      </c>
      <c r="M1249" s="468">
        <f t="shared" si="59"/>
        <v>150</v>
      </c>
      <c r="N1249" s="472">
        <v>90.37</v>
      </c>
      <c r="O1249" s="470">
        <f t="shared" si="60"/>
        <v>13555.5</v>
      </c>
      <c r="P1249" s="413"/>
      <c r="Q1249" s="413"/>
    </row>
    <row r="1250" spans="1:17" ht="30" x14ac:dyDescent="0.25">
      <c r="A1250" s="447" t="s">
        <v>1314</v>
      </c>
      <c r="B1250" s="336" t="s">
        <v>1220</v>
      </c>
      <c r="C1250" s="336" t="s">
        <v>1128</v>
      </c>
      <c r="D1250" s="336" t="s">
        <v>1475</v>
      </c>
      <c r="E1250" s="259" t="s">
        <v>1770</v>
      </c>
      <c r="F1250" s="338" t="s">
        <v>1805</v>
      </c>
      <c r="G1250" s="278" t="s">
        <v>1494</v>
      </c>
      <c r="H1250" s="278" t="s">
        <v>1498</v>
      </c>
      <c r="I1250" s="447" t="str">
        <f t="shared" si="61"/>
        <v>2.3</v>
      </c>
      <c r="J1250" s="447">
        <v>2029</v>
      </c>
      <c r="K1250" s="278">
        <v>3</v>
      </c>
      <c r="L1250" s="278">
        <v>25</v>
      </c>
      <c r="M1250" s="468">
        <f t="shared" si="59"/>
        <v>75</v>
      </c>
      <c r="N1250" s="472">
        <v>78.319999999999993</v>
      </c>
      <c r="O1250" s="470">
        <f t="shared" si="60"/>
        <v>5873.9999999999991</v>
      </c>
      <c r="P1250" s="413"/>
      <c r="Q1250" s="413"/>
    </row>
    <row r="1251" spans="1:17" ht="30" x14ac:dyDescent="0.25">
      <c r="A1251" s="447" t="s">
        <v>1314</v>
      </c>
      <c r="B1251" s="336" t="s">
        <v>1220</v>
      </c>
      <c r="C1251" s="336" t="s">
        <v>1128</v>
      </c>
      <c r="D1251" s="336" t="s">
        <v>1475</v>
      </c>
      <c r="E1251" s="259" t="s">
        <v>1770</v>
      </c>
      <c r="F1251" s="338" t="s">
        <v>1806</v>
      </c>
      <c r="G1251" s="278" t="s">
        <v>1494</v>
      </c>
      <c r="H1251" s="278" t="s">
        <v>1498</v>
      </c>
      <c r="I1251" s="447" t="str">
        <f t="shared" si="61"/>
        <v>2.3</v>
      </c>
      <c r="J1251" s="447">
        <v>2029</v>
      </c>
      <c r="K1251" s="278">
        <v>3</v>
      </c>
      <c r="L1251" s="278">
        <v>25</v>
      </c>
      <c r="M1251" s="468">
        <f t="shared" si="59"/>
        <v>75</v>
      </c>
      <c r="N1251" s="472">
        <v>306.04000000000002</v>
      </c>
      <c r="O1251" s="470">
        <f t="shared" si="60"/>
        <v>22953</v>
      </c>
      <c r="P1251" s="413"/>
      <c r="Q1251" s="413"/>
    </row>
    <row r="1252" spans="1:17" ht="30" x14ac:dyDescent="0.25">
      <c r="A1252" s="447" t="s">
        <v>1314</v>
      </c>
      <c r="B1252" s="336" t="s">
        <v>1220</v>
      </c>
      <c r="C1252" s="336" t="s">
        <v>1128</v>
      </c>
      <c r="D1252" s="336" t="s">
        <v>1475</v>
      </c>
      <c r="E1252" s="259" t="s">
        <v>1770</v>
      </c>
      <c r="F1252" s="338" t="s">
        <v>1807</v>
      </c>
      <c r="G1252" s="278" t="s">
        <v>1494</v>
      </c>
      <c r="H1252" s="278" t="s">
        <v>1498</v>
      </c>
      <c r="I1252" s="447" t="str">
        <f t="shared" si="61"/>
        <v>2.3</v>
      </c>
      <c r="J1252" s="447">
        <v>2029</v>
      </c>
      <c r="K1252" s="278">
        <v>3</v>
      </c>
      <c r="L1252" s="278">
        <v>25</v>
      </c>
      <c r="M1252" s="468">
        <f t="shared" si="59"/>
        <v>75</v>
      </c>
      <c r="N1252" s="472">
        <v>86.79</v>
      </c>
      <c r="O1252" s="470">
        <f t="shared" si="60"/>
        <v>6509.2500000000009</v>
      </c>
      <c r="P1252" s="413"/>
      <c r="Q1252" s="413"/>
    </row>
    <row r="1253" spans="1:17" ht="45" x14ac:dyDescent="0.25">
      <c r="A1253" s="447" t="s">
        <v>1314</v>
      </c>
      <c r="B1253" s="336" t="s">
        <v>1220</v>
      </c>
      <c r="C1253" s="336" t="s">
        <v>1128</v>
      </c>
      <c r="D1253" s="336" t="s">
        <v>1475</v>
      </c>
      <c r="E1253" s="336" t="s">
        <v>1808</v>
      </c>
      <c r="F1253" s="467" t="s">
        <v>1809</v>
      </c>
      <c r="G1253" s="278" t="s">
        <v>1494</v>
      </c>
      <c r="H1253" s="278" t="s">
        <v>1529</v>
      </c>
      <c r="I1253" s="447" t="str">
        <f t="shared" si="61"/>
        <v>2.2</v>
      </c>
      <c r="J1253" s="447">
        <v>2029</v>
      </c>
      <c r="K1253" s="278">
        <v>50</v>
      </c>
      <c r="L1253" s="278">
        <v>1</v>
      </c>
      <c r="M1253" s="468">
        <f t="shared" si="59"/>
        <v>50</v>
      </c>
      <c r="N1253" s="472">
        <v>783.18</v>
      </c>
      <c r="O1253" s="470">
        <f t="shared" si="60"/>
        <v>39159</v>
      </c>
      <c r="P1253" s="413"/>
      <c r="Q1253" s="413"/>
    </row>
    <row r="1254" spans="1:17" ht="45" x14ac:dyDescent="0.25">
      <c r="A1254" s="447" t="s">
        <v>1314</v>
      </c>
      <c r="B1254" s="336" t="s">
        <v>1220</v>
      </c>
      <c r="C1254" s="336" t="s">
        <v>1128</v>
      </c>
      <c r="D1254" s="336" t="s">
        <v>1475</v>
      </c>
      <c r="E1254" s="336" t="s">
        <v>1808</v>
      </c>
      <c r="F1254" s="467" t="s">
        <v>1810</v>
      </c>
      <c r="G1254" s="278" t="s">
        <v>1494</v>
      </c>
      <c r="H1254" s="278" t="s">
        <v>1529</v>
      </c>
      <c r="I1254" s="447" t="str">
        <f t="shared" si="61"/>
        <v>2.2</v>
      </c>
      <c r="J1254" s="447">
        <v>2029</v>
      </c>
      <c r="K1254" s="278">
        <v>51</v>
      </c>
      <c r="L1254" s="278">
        <v>10</v>
      </c>
      <c r="M1254" s="468">
        <f t="shared" si="59"/>
        <v>510</v>
      </c>
      <c r="N1254" s="472">
        <v>96.39</v>
      </c>
      <c r="O1254" s="470">
        <f t="shared" si="60"/>
        <v>49158.9</v>
      </c>
      <c r="P1254" s="413"/>
      <c r="Q1254" s="413"/>
    </row>
    <row r="1255" spans="1:17" ht="30" x14ac:dyDescent="0.25">
      <c r="A1255" s="447" t="s">
        <v>1314</v>
      </c>
      <c r="B1255" s="336" t="s">
        <v>1220</v>
      </c>
      <c r="C1255" s="336" t="s">
        <v>1128</v>
      </c>
      <c r="D1255" s="336" t="s">
        <v>1475</v>
      </c>
      <c r="E1255" s="336" t="s">
        <v>1808</v>
      </c>
      <c r="F1255" s="467" t="s">
        <v>1811</v>
      </c>
      <c r="G1255" s="278" t="s">
        <v>1494</v>
      </c>
      <c r="H1255" s="278" t="s">
        <v>1529</v>
      </c>
      <c r="I1255" s="447" t="str">
        <f t="shared" si="61"/>
        <v>2.2</v>
      </c>
      <c r="J1255" s="447">
        <v>2029</v>
      </c>
      <c r="K1255" s="278">
        <v>378</v>
      </c>
      <c r="L1255" s="278">
        <v>10</v>
      </c>
      <c r="M1255" s="468">
        <f t="shared" si="59"/>
        <v>3780</v>
      </c>
      <c r="N1255" s="472">
        <v>7.23</v>
      </c>
      <c r="O1255" s="470">
        <f t="shared" si="60"/>
        <v>27329.4</v>
      </c>
      <c r="P1255" s="413"/>
      <c r="Q1255" s="413"/>
    </row>
    <row r="1256" spans="1:17" ht="30" x14ac:dyDescent="0.25">
      <c r="A1256" s="447" t="s">
        <v>1314</v>
      </c>
      <c r="B1256" s="336" t="s">
        <v>1220</v>
      </c>
      <c r="C1256" s="336" t="s">
        <v>1128</v>
      </c>
      <c r="D1256" s="336" t="s">
        <v>1475</v>
      </c>
      <c r="E1256" s="336" t="s">
        <v>1808</v>
      </c>
      <c r="F1256" s="467" t="s">
        <v>1812</v>
      </c>
      <c r="G1256" s="278" t="s">
        <v>1494</v>
      </c>
      <c r="H1256" s="278" t="s">
        <v>1529</v>
      </c>
      <c r="I1256" s="447" t="str">
        <f t="shared" si="61"/>
        <v>2.2</v>
      </c>
      <c r="J1256" s="447">
        <v>2029</v>
      </c>
      <c r="K1256" s="278">
        <v>14</v>
      </c>
      <c r="L1256" s="278">
        <v>10</v>
      </c>
      <c r="M1256" s="468">
        <f t="shared" si="59"/>
        <v>140</v>
      </c>
      <c r="N1256" s="472">
        <v>481.96</v>
      </c>
      <c r="O1256" s="470">
        <f t="shared" si="60"/>
        <v>67474.399999999994</v>
      </c>
      <c r="P1256" s="413"/>
      <c r="Q1256" s="413"/>
    </row>
    <row r="1257" spans="1:17" ht="75" x14ac:dyDescent="0.25">
      <c r="A1257" s="447" t="s">
        <v>1314</v>
      </c>
      <c r="B1257" s="336" t="s">
        <v>1220</v>
      </c>
      <c r="C1257" s="336" t="s">
        <v>1128</v>
      </c>
      <c r="D1257" s="336" t="s">
        <v>1475</v>
      </c>
      <c r="E1257" s="336" t="s">
        <v>1808</v>
      </c>
      <c r="F1257" s="467" t="s">
        <v>1631</v>
      </c>
      <c r="G1257" s="278" t="s">
        <v>1494</v>
      </c>
      <c r="H1257" s="278" t="s">
        <v>1531</v>
      </c>
      <c r="I1257" s="447" t="str">
        <f t="shared" si="61"/>
        <v>2.2</v>
      </c>
      <c r="J1257" s="447">
        <v>2029</v>
      </c>
      <c r="K1257" s="278">
        <v>810</v>
      </c>
      <c r="L1257" s="278">
        <v>10</v>
      </c>
      <c r="M1257" s="468">
        <f t="shared" si="59"/>
        <v>8100</v>
      </c>
      <c r="N1257" s="472">
        <v>301.22000000000003</v>
      </c>
      <c r="O1257" s="470">
        <f t="shared" si="60"/>
        <v>2439882</v>
      </c>
      <c r="P1257" s="413"/>
      <c r="Q1257" s="413"/>
    </row>
    <row r="1258" spans="1:17" ht="30" x14ac:dyDescent="0.25">
      <c r="A1258" s="447" t="s">
        <v>1314</v>
      </c>
      <c r="B1258" s="336" t="s">
        <v>1220</v>
      </c>
      <c r="C1258" s="336" t="s">
        <v>1128</v>
      </c>
      <c r="D1258" s="336" t="s">
        <v>1475</v>
      </c>
      <c r="E1258" s="336" t="s">
        <v>1808</v>
      </c>
      <c r="F1258" s="467" t="s">
        <v>1813</v>
      </c>
      <c r="G1258" s="278" t="s">
        <v>1494</v>
      </c>
      <c r="H1258" s="278" t="s">
        <v>1793</v>
      </c>
      <c r="I1258" s="447" t="str">
        <f t="shared" si="61"/>
        <v>2.3</v>
      </c>
      <c r="J1258" s="447">
        <v>2029</v>
      </c>
      <c r="K1258" s="278">
        <v>60</v>
      </c>
      <c r="L1258" s="278">
        <v>10</v>
      </c>
      <c r="M1258" s="468">
        <f t="shared" si="59"/>
        <v>600</v>
      </c>
      <c r="N1258" s="472">
        <v>349.42</v>
      </c>
      <c r="O1258" s="470">
        <f t="shared" si="60"/>
        <v>209652</v>
      </c>
      <c r="P1258" s="413"/>
      <c r="Q1258" s="413"/>
    </row>
    <row r="1259" spans="1:17" ht="60" x14ac:dyDescent="0.25">
      <c r="A1259" s="447" t="s">
        <v>1314</v>
      </c>
      <c r="B1259" s="336" t="s">
        <v>1220</v>
      </c>
      <c r="C1259" s="336" t="s">
        <v>1128</v>
      </c>
      <c r="D1259" s="336" t="s">
        <v>1475</v>
      </c>
      <c r="E1259" s="336" t="s">
        <v>1808</v>
      </c>
      <c r="F1259" s="467" t="s">
        <v>1814</v>
      </c>
      <c r="G1259" s="278" t="s">
        <v>1494</v>
      </c>
      <c r="H1259" s="278" t="s">
        <v>1498</v>
      </c>
      <c r="I1259" s="447" t="str">
        <f t="shared" si="61"/>
        <v>2.3</v>
      </c>
      <c r="J1259" s="447">
        <v>2029</v>
      </c>
      <c r="K1259" s="278">
        <v>3</v>
      </c>
      <c r="L1259" s="278">
        <v>10</v>
      </c>
      <c r="M1259" s="468">
        <f t="shared" si="59"/>
        <v>30</v>
      </c>
      <c r="N1259" s="472">
        <v>107.24</v>
      </c>
      <c r="O1259" s="470">
        <f t="shared" si="60"/>
        <v>3217.2</v>
      </c>
      <c r="P1259" s="413"/>
      <c r="Q1259" s="413"/>
    </row>
    <row r="1260" spans="1:17" ht="30" x14ac:dyDescent="0.25">
      <c r="A1260" s="447" t="s">
        <v>1314</v>
      </c>
      <c r="B1260" s="336" t="s">
        <v>1220</v>
      </c>
      <c r="C1260" s="336" t="s">
        <v>1128</v>
      </c>
      <c r="D1260" s="336" t="s">
        <v>1475</v>
      </c>
      <c r="E1260" s="336" t="s">
        <v>1808</v>
      </c>
      <c r="F1260" s="467" t="s">
        <v>1815</v>
      </c>
      <c r="G1260" s="278" t="s">
        <v>1494</v>
      </c>
      <c r="H1260" s="278" t="s">
        <v>1498</v>
      </c>
      <c r="I1260" s="447" t="str">
        <f t="shared" si="61"/>
        <v>2.3</v>
      </c>
      <c r="J1260" s="447">
        <v>2029</v>
      </c>
      <c r="K1260" s="278">
        <v>120</v>
      </c>
      <c r="L1260" s="278">
        <v>10</v>
      </c>
      <c r="M1260" s="468">
        <f t="shared" si="59"/>
        <v>1200</v>
      </c>
      <c r="N1260" s="472">
        <v>9.64</v>
      </c>
      <c r="O1260" s="470">
        <f t="shared" si="60"/>
        <v>11568</v>
      </c>
      <c r="P1260" s="413"/>
      <c r="Q1260" s="413"/>
    </row>
    <row r="1261" spans="1:17" x14ac:dyDescent="0.25">
      <c r="A1261" s="447" t="s">
        <v>1314</v>
      </c>
      <c r="B1261" s="336" t="s">
        <v>1220</v>
      </c>
      <c r="C1261" s="336" t="s">
        <v>1128</v>
      </c>
      <c r="D1261" s="336" t="s">
        <v>1475</v>
      </c>
      <c r="E1261" s="336" t="s">
        <v>1808</v>
      </c>
      <c r="F1261" s="467" t="s">
        <v>1816</v>
      </c>
      <c r="G1261" s="278" t="s">
        <v>1494</v>
      </c>
      <c r="H1261" s="278" t="s">
        <v>1498</v>
      </c>
      <c r="I1261" s="447" t="str">
        <f t="shared" si="61"/>
        <v>2.3</v>
      </c>
      <c r="J1261" s="447">
        <v>2029</v>
      </c>
      <c r="K1261" s="278">
        <v>150</v>
      </c>
      <c r="L1261" s="278">
        <v>10</v>
      </c>
      <c r="M1261" s="468">
        <f t="shared" si="59"/>
        <v>1500</v>
      </c>
      <c r="N1261" s="472">
        <v>9.64</v>
      </c>
      <c r="O1261" s="470">
        <f t="shared" si="60"/>
        <v>14460</v>
      </c>
      <c r="P1261" s="413"/>
      <c r="Q1261" s="413"/>
    </row>
    <row r="1262" spans="1:17" x14ac:dyDescent="0.25">
      <c r="A1262" s="447" t="s">
        <v>1314</v>
      </c>
      <c r="B1262" s="336" t="s">
        <v>1220</v>
      </c>
      <c r="C1262" s="336" t="s">
        <v>1128</v>
      </c>
      <c r="D1262" s="336" t="s">
        <v>1475</v>
      </c>
      <c r="E1262" s="336" t="s">
        <v>1808</v>
      </c>
      <c r="F1262" s="467" t="s">
        <v>1817</v>
      </c>
      <c r="G1262" s="278" t="s">
        <v>1494</v>
      </c>
      <c r="H1262" s="278" t="s">
        <v>1498</v>
      </c>
      <c r="I1262" s="447" t="str">
        <f t="shared" si="61"/>
        <v>2.3</v>
      </c>
      <c r="J1262" s="447">
        <v>2029</v>
      </c>
      <c r="K1262" s="278">
        <v>150</v>
      </c>
      <c r="L1262" s="278">
        <v>10</v>
      </c>
      <c r="M1262" s="468">
        <f t="shared" si="59"/>
        <v>1500</v>
      </c>
      <c r="N1262" s="472">
        <v>10.84</v>
      </c>
      <c r="O1262" s="470">
        <f t="shared" si="60"/>
        <v>16260</v>
      </c>
      <c r="P1262" s="413"/>
      <c r="Q1262" s="413"/>
    </row>
    <row r="1263" spans="1:17" x14ac:dyDescent="0.25">
      <c r="A1263" s="447" t="s">
        <v>1314</v>
      </c>
      <c r="B1263" s="336" t="s">
        <v>1220</v>
      </c>
      <c r="C1263" s="336" t="s">
        <v>1128</v>
      </c>
      <c r="D1263" s="336" t="s">
        <v>1475</v>
      </c>
      <c r="E1263" s="336" t="s">
        <v>1808</v>
      </c>
      <c r="F1263" s="467" t="s">
        <v>1497</v>
      </c>
      <c r="G1263" s="278" t="s">
        <v>1494</v>
      </c>
      <c r="H1263" s="278" t="s">
        <v>1567</v>
      </c>
      <c r="I1263" s="447" t="str">
        <f t="shared" si="61"/>
        <v>2.3</v>
      </c>
      <c r="J1263" s="447">
        <v>2029</v>
      </c>
      <c r="K1263" s="278">
        <v>9</v>
      </c>
      <c r="L1263" s="278">
        <v>10</v>
      </c>
      <c r="M1263" s="468">
        <f t="shared" si="59"/>
        <v>90</v>
      </c>
      <c r="N1263" s="472">
        <v>422.92</v>
      </c>
      <c r="O1263" s="470">
        <f t="shared" si="60"/>
        <v>38062.800000000003</v>
      </c>
      <c r="P1263" s="413"/>
      <c r="Q1263" s="413"/>
    </row>
    <row r="1264" spans="1:17" x14ac:dyDescent="0.25">
      <c r="A1264" s="447" t="s">
        <v>1314</v>
      </c>
      <c r="B1264" s="336" t="s">
        <v>1220</v>
      </c>
      <c r="C1264" s="336" t="s">
        <v>1128</v>
      </c>
      <c r="D1264" s="336" t="s">
        <v>1475</v>
      </c>
      <c r="E1264" s="336" t="s">
        <v>1808</v>
      </c>
      <c r="F1264" s="467" t="s">
        <v>1818</v>
      </c>
      <c r="G1264" s="278" t="s">
        <v>1494</v>
      </c>
      <c r="H1264" s="278" t="s">
        <v>1498</v>
      </c>
      <c r="I1264" s="447" t="str">
        <f t="shared" si="61"/>
        <v>2.3</v>
      </c>
      <c r="J1264" s="447">
        <v>2029</v>
      </c>
      <c r="K1264" s="278">
        <v>15</v>
      </c>
      <c r="L1264" s="278">
        <v>10</v>
      </c>
      <c r="M1264" s="468">
        <f t="shared" si="59"/>
        <v>150</v>
      </c>
      <c r="N1264" s="472">
        <v>78.319999999999993</v>
      </c>
      <c r="O1264" s="470">
        <f t="shared" si="60"/>
        <v>11747.999999999998</v>
      </c>
      <c r="P1264" s="413"/>
      <c r="Q1264" s="413"/>
    </row>
    <row r="1265" spans="1:17" ht="30" x14ac:dyDescent="0.25">
      <c r="A1265" s="447" t="s">
        <v>1314</v>
      </c>
      <c r="B1265" s="336" t="s">
        <v>1220</v>
      </c>
      <c r="C1265" s="336" t="s">
        <v>1128</v>
      </c>
      <c r="D1265" s="336" t="s">
        <v>1475</v>
      </c>
      <c r="E1265" s="336" t="s">
        <v>1808</v>
      </c>
      <c r="F1265" s="467" t="s">
        <v>1819</v>
      </c>
      <c r="G1265" s="278" t="s">
        <v>1494</v>
      </c>
      <c r="H1265" s="278" t="s">
        <v>1498</v>
      </c>
      <c r="I1265" s="447" t="str">
        <f t="shared" si="61"/>
        <v>2.3</v>
      </c>
      <c r="J1265" s="447">
        <v>2029</v>
      </c>
      <c r="K1265" s="278">
        <v>90</v>
      </c>
      <c r="L1265" s="278">
        <v>10</v>
      </c>
      <c r="M1265" s="468">
        <f t="shared" si="59"/>
        <v>900</v>
      </c>
      <c r="N1265" s="472">
        <v>84.34</v>
      </c>
      <c r="O1265" s="470">
        <f t="shared" si="60"/>
        <v>75906</v>
      </c>
      <c r="P1265" s="413"/>
      <c r="Q1265" s="413"/>
    </row>
    <row r="1266" spans="1:17" x14ac:dyDescent="0.25">
      <c r="A1266" s="447" t="s">
        <v>1314</v>
      </c>
      <c r="B1266" s="336" t="s">
        <v>1220</v>
      </c>
      <c r="C1266" s="336" t="s">
        <v>1128</v>
      </c>
      <c r="D1266" s="336" t="s">
        <v>1475</v>
      </c>
      <c r="E1266" s="336" t="s">
        <v>1808</v>
      </c>
      <c r="F1266" s="467" t="s">
        <v>1820</v>
      </c>
      <c r="G1266" s="278" t="s">
        <v>1494</v>
      </c>
      <c r="H1266" s="278" t="s">
        <v>1567</v>
      </c>
      <c r="I1266" s="447" t="str">
        <f t="shared" si="61"/>
        <v>2.3</v>
      </c>
      <c r="J1266" s="447">
        <v>2029</v>
      </c>
      <c r="K1266" s="278">
        <v>6</v>
      </c>
      <c r="L1266" s="278">
        <v>10</v>
      </c>
      <c r="M1266" s="468">
        <f t="shared" si="59"/>
        <v>60</v>
      </c>
      <c r="N1266" s="472">
        <v>102.42</v>
      </c>
      <c r="O1266" s="470">
        <f t="shared" si="60"/>
        <v>6145.2</v>
      </c>
      <c r="P1266" s="413"/>
      <c r="Q1266" s="413"/>
    </row>
    <row r="1267" spans="1:17" ht="30" x14ac:dyDescent="0.25">
      <c r="A1267" s="447" t="s">
        <v>1314</v>
      </c>
      <c r="B1267" s="336" t="s">
        <v>1220</v>
      </c>
      <c r="C1267" s="336" t="s">
        <v>1128</v>
      </c>
      <c r="D1267" s="336" t="s">
        <v>1475</v>
      </c>
      <c r="E1267" s="336" t="s">
        <v>1808</v>
      </c>
      <c r="F1267" s="467" t="s">
        <v>1821</v>
      </c>
      <c r="G1267" s="278" t="s">
        <v>1494</v>
      </c>
      <c r="H1267" s="278" t="s">
        <v>1567</v>
      </c>
      <c r="I1267" s="447" t="str">
        <f t="shared" si="61"/>
        <v>2.3</v>
      </c>
      <c r="J1267" s="447">
        <v>2029</v>
      </c>
      <c r="K1267" s="278">
        <v>3</v>
      </c>
      <c r="L1267" s="278">
        <v>10</v>
      </c>
      <c r="M1267" s="468">
        <f t="shared" si="59"/>
        <v>30</v>
      </c>
      <c r="N1267" s="472">
        <v>902.46</v>
      </c>
      <c r="O1267" s="470">
        <f t="shared" si="60"/>
        <v>27073.800000000003</v>
      </c>
      <c r="P1267" s="413"/>
      <c r="Q1267" s="413"/>
    </row>
    <row r="1268" spans="1:17" x14ac:dyDescent="0.25">
      <c r="A1268" s="447" t="s">
        <v>1314</v>
      </c>
      <c r="B1268" s="336" t="s">
        <v>1220</v>
      </c>
      <c r="C1268" s="336" t="s">
        <v>1128</v>
      </c>
      <c r="D1268" s="336" t="s">
        <v>1475</v>
      </c>
      <c r="E1268" s="336" t="s">
        <v>1808</v>
      </c>
      <c r="F1268" s="467" t="s">
        <v>1822</v>
      </c>
      <c r="G1268" s="278" t="s">
        <v>1494</v>
      </c>
      <c r="H1268" s="278" t="s">
        <v>1498</v>
      </c>
      <c r="I1268" s="447" t="str">
        <f t="shared" si="61"/>
        <v>2.3</v>
      </c>
      <c r="J1268" s="447">
        <v>2029</v>
      </c>
      <c r="K1268" s="278">
        <v>45</v>
      </c>
      <c r="L1268" s="278">
        <v>10</v>
      </c>
      <c r="M1268" s="468">
        <f t="shared" si="59"/>
        <v>450</v>
      </c>
      <c r="N1268" s="472">
        <v>30.12</v>
      </c>
      <c r="O1268" s="470">
        <f t="shared" si="60"/>
        <v>13554</v>
      </c>
      <c r="P1268" s="413"/>
      <c r="Q1268" s="413"/>
    </row>
    <row r="1269" spans="1:17" x14ac:dyDescent="0.25">
      <c r="A1269" s="447" t="s">
        <v>1314</v>
      </c>
      <c r="B1269" s="336" t="s">
        <v>1220</v>
      </c>
      <c r="C1269" s="336" t="s">
        <v>1128</v>
      </c>
      <c r="D1269" s="336" t="s">
        <v>1475</v>
      </c>
      <c r="E1269" s="336" t="s">
        <v>1808</v>
      </c>
      <c r="F1269" s="467" t="s">
        <v>1823</v>
      </c>
      <c r="G1269" s="278" t="s">
        <v>1494</v>
      </c>
      <c r="H1269" s="278" t="s">
        <v>1498</v>
      </c>
      <c r="I1269" s="447" t="str">
        <f t="shared" si="61"/>
        <v>2.3</v>
      </c>
      <c r="J1269" s="447">
        <v>2029</v>
      </c>
      <c r="K1269" s="278">
        <v>18</v>
      </c>
      <c r="L1269" s="278">
        <v>10</v>
      </c>
      <c r="M1269" s="468">
        <f t="shared" si="59"/>
        <v>180</v>
      </c>
      <c r="N1269" s="472">
        <v>90.37</v>
      </c>
      <c r="O1269" s="470">
        <f t="shared" si="60"/>
        <v>16266.6</v>
      </c>
      <c r="P1269" s="413"/>
      <c r="Q1269" s="413"/>
    </row>
    <row r="1270" spans="1:17" x14ac:dyDescent="0.25">
      <c r="A1270" s="447" t="s">
        <v>1314</v>
      </c>
      <c r="B1270" s="336" t="s">
        <v>1220</v>
      </c>
      <c r="C1270" s="336" t="s">
        <v>1128</v>
      </c>
      <c r="D1270" s="336" t="s">
        <v>1475</v>
      </c>
      <c r="E1270" s="336" t="s">
        <v>1808</v>
      </c>
      <c r="F1270" s="467" t="s">
        <v>1824</v>
      </c>
      <c r="G1270" s="278" t="s">
        <v>1494</v>
      </c>
      <c r="H1270" s="278" t="s">
        <v>1498</v>
      </c>
      <c r="I1270" s="447" t="str">
        <f t="shared" si="61"/>
        <v>2.3</v>
      </c>
      <c r="J1270" s="447">
        <v>2029</v>
      </c>
      <c r="K1270" s="278">
        <v>9</v>
      </c>
      <c r="L1270" s="278">
        <v>10</v>
      </c>
      <c r="M1270" s="468">
        <f t="shared" si="59"/>
        <v>90</v>
      </c>
      <c r="N1270" s="472">
        <v>78.319999999999993</v>
      </c>
      <c r="O1270" s="470">
        <f t="shared" si="60"/>
        <v>7048.7999999999993</v>
      </c>
      <c r="P1270" s="413"/>
      <c r="Q1270" s="413"/>
    </row>
    <row r="1271" spans="1:17" ht="30" x14ac:dyDescent="0.25">
      <c r="A1271" s="447" t="s">
        <v>1314</v>
      </c>
      <c r="B1271" s="336" t="s">
        <v>1220</v>
      </c>
      <c r="C1271" s="336" t="s">
        <v>1128</v>
      </c>
      <c r="D1271" s="336" t="s">
        <v>1475</v>
      </c>
      <c r="E1271" s="336" t="s">
        <v>1808</v>
      </c>
      <c r="F1271" s="467" t="s">
        <v>1825</v>
      </c>
      <c r="G1271" s="278" t="s">
        <v>1494</v>
      </c>
      <c r="H1271" s="278" t="s">
        <v>1498</v>
      </c>
      <c r="I1271" s="447" t="str">
        <f t="shared" si="61"/>
        <v>2.3</v>
      </c>
      <c r="J1271" s="447">
        <v>2029</v>
      </c>
      <c r="K1271" s="278">
        <v>9</v>
      </c>
      <c r="L1271" s="278">
        <v>10</v>
      </c>
      <c r="M1271" s="468">
        <f t="shared" si="59"/>
        <v>90</v>
      </c>
      <c r="N1271" s="472">
        <v>306.04000000000002</v>
      </c>
      <c r="O1271" s="470">
        <f t="shared" si="60"/>
        <v>27543.600000000002</v>
      </c>
      <c r="P1271" s="413"/>
      <c r="Q1271" s="413"/>
    </row>
    <row r="1272" spans="1:17" x14ac:dyDescent="0.25">
      <c r="A1272" s="447" t="s">
        <v>1314</v>
      </c>
      <c r="B1272" s="336" t="s">
        <v>1220</v>
      </c>
      <c r="C1272" s="336" t="s">
        <v>1128</v>
      </c>
      <c r="D1272" s="336" t="s">
        <v>1475</v>
      </c>
      <c r="E1272" s="336" t="s">
        <v>1808</v>
      </c>
      <c r="F1272" s="467" t="s">
        <v>1826</v>
      </c>
      <c r="G1272" s="278" t="s">
        <v>1494</v>
      </c>
      <c r="H1272" s="278" t="s">
        <v>1498</v>
      </c>
      <c r="I1272" s="447" t="str">
        <f t="shared" si="61"/>
        <v>2.3</v>
      </c>
      <c r="J1272" s="447">
        <v>2029</v>
      </c>
      <c r="K1272" s="278">
        <v>9</v>
      </c>
      <c r="L1272" s="278">
        <v>10</v>
      </c>
      <c r="M1272" s="468">
        <f t="shared" si="59"/>
        <v>90</v>
      </c>
      <c r="N1272" s="472">
        <v>86.79</v>
      </c>
      <c r="O1272" s="470">
        <f t="shared" si="60"/>
        <v>7811.1</v>
      </c>
      <c r="P1272" s="413"/>
      <c r="Q1272" s="413"/>
    </row>
  </sheetData>
  <autoFilter ref="A14:S1272" xr:uid="{DA81E97A-EAB6-43EF-9FD9-C9EF593390FE}"/>
  <mergeCells count="18">
    <mergeCell ref="F9:K9"/>
    <mergeCell ref="F10:G10"/>
    <mergeCell ref="F11:G11"/>
    <mergeCell ref="F12:G12"/>
    <mergeCell ref="B6:D6"/>
    <mergeCell ref="F6:G7"/>
    <mergeCell ref="H6:H7"/>
    <mergeCell ref="I6:I7"/>
    <mergeCell ref="J6:J7"/>
    <mergeCell ref="K6:K7"/>
    <mergeCell ref="B7:D7"/>
    <mergeCell ref="B5:D5"/>
    <mergeCell ref="F5:G5"/>
    <mergeCell ref="A1:Q1"/>
    <mergeCell ref="B2:Q2"/>
    <mergeCell ref="B4:D4"/>
    <mergeCell ref="F4:G4"/>
    <mergeCell ref="H4:K4"/>
  </mergeCells>
  <dataValidations count="2">
    <dataValidation type="list" allowBlank="1" showInputMessage="1" showErrorMessage="1" sqref="H10:K10 H5:K5" xr:uid="{D5E0DF32-E122-4F89-9123-5E7CB4D16E73}">
      <formula1>"2026,2027,2028,2029"</formula1>
    </dataValidation>
    <dataValidation type="list" allowBlank="1" showInputMessage="1" showErrorMessage="1" sqref="J432:J497 J15:J391 J645:J1048576" xr:uid="{A133F263-0B45-4FAE-A0CD-DAB28ACCCEE6}">
      <formula1>$H$5:$L$5</formula1>
    </dataValidation>
  </dataValidations>
  <pageMargins left="0.7" right="0.7" top="0.75" bottom="0.75" header="0.3" footer="0.3"/>
  <pageSetup orientation="portrait" horizontalDpi="4294967295" verticalDpi="4294967295"/>
  <legacyDrawing r:id="rId1"/>
  <extLst>
    <ext xmlns:x14="http://schemas.microsoft.com/office/spreadsheetml/2009/9/main" uri="{CCE6A557-97BC-4b89-ADB6-D9C93CAAB3DF}">
      <x14:dataValidations xmlns:xm="http://schemas.microsoft.com/office/excel/2006/main" count="6">
        <x14:dataValidation type="list" allowBlank="1" showInputMessage="1" showErrorMessage="1" xr:uid="{E8E78551-2F1F-456E-AE3A-D6EF671066BC}">
          <x14:formula1>
            <xm:f>'Conf.'!$AY$4:$AY$1048576</xm:f>
          </x14:formula1>
          <xm:sqref>B4:D4 A15:A1272</xm:sqref>
        </x14:dataValidation>
        <x14:dataValidation type="list" allowBlank="1" showInputMessage="1" showErrorMessage="1" xr:uid="{884033C6-2673-4128-8A64-E908AF19477D}">
          <x14:formula1>
            <xm:f>'Conf.'!$AZ$4:$AZ$1048576</xm:f>
          </x14:formula1>
          <xm:sqref>H4:K4 B15:B1272</xm:sqref>
        </x14:dataValidation>
        <x14:dataValidation type="list" allowBlank="1" showInputMessage="1" showErrorMessage="1" xr:uid="{5AC1ABD9-0705-43E5-BFF7-206635B628E9}">
          <x14:formula1>
            <xm:f>'Conf.'!$BC$4:$BC$1048576</xm:f>
          </x14:formula1>
          <xm:sqref>E15:E1272</xm:sqref>
        </x14:dataValidation>
        <x14:dataValidation type="list" allowBlank="1" showInputMessage="1" showErrorMessage="1" xr:uid="{ED61E1B9-0C89-41E3-8DAF-D40DFA697739}">
          <x14:formula1>
            <xm:f>'Conf.'!$BA$4:$BA$1048576</xm:f>
          </x14:formula1>
          <xm:sqref>C15:C1272</xm:sqref>
        </x14:dataValidation>
        <x14:dataValidation type="list" allowBlank="1" showInputMessage="1" showErrorMessage="1" xr:uid="{60A32E47-2451-4DAD-8366-34FC3A37D345}">
          <x14:formula1>
            <xm:f>'Conf.'!$BB$4:$BB$1048576</xm:f>
          </x14:formula1>
          <xm:sqref>D15:D1272</xm:sqref>
        </x14:dataValidation>
        <x14:dataValidation type="list" allowBlank="1" showInputMessage="1" showErrorMessage="1" xr:uid="{6EA0AC23-F3E7-475C-9F92-6013A7B0D02D}">
          <x14:formula1>
            <xm:f>'Conf.'!$AE$2:$AE$1048576</xm:f>
          </x14:formula1>
          <xm:sqref>H15:H1272</xm:sqref>
        </x14:dataValidation>
      </x14:dataValidations>
    </ext>
  </extLs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B56BF-DEAF-4A5C-BC6D-3111A9971BD5}">
  <sheetPr>
    <tabColor rgb="FF00B050"/>
  </sheetPr>
  <dimension ref="A1:S401"/>
  <sheetViews>
    <sheetView showGridLines="0" topLeftCell="H7" zoomScale="75" zoomScaleNormal="75" workbookViewId="0">
      <selection activeCell="F71" sqref="F71"/>
    </sheetView>
  </sheetViews>
  <sheetFormatPr baseColWidth="10" defaultColWidth="11.42578125" defaultRowHeight="15" x14ac:dyDescent="0.25"/>
  <cols>
    <col min="1" max="5" width="22.42578125" style="2" customWidth="1"/>
    <col min="6" max="6" width="31" style="2" customWidth="1"/>
    <col min="7" max="7" width="16.140625" style="30" customWidth="1"/>
    <col min="8" max="8" width="23.5703125" style="30" customWidth="1"/>
    <col min="9" max="10" width="23.5703125" style="2" customWidth="1"/>
    <col min="11" max="11" width="22" style="2" customWidth="1"/>
    <col min="12" max="13" width="16.42578125" style="2" customWidth="1"/>
    <col min="14" max="14" width="16.42578125" style="289" customWidth="1"/>
    <col min="15" max="15" width="19.5703125" style="189" customWidth="1"/>
    <col min="16" max="17" width="38.7109375" style="2" customWidth="1"/>
    <col min="18" max="19" width="11.42578125" style="24"/>
    <col min="20" max="16384" width="11.42578125" style="2"/>
  </cols>
  <sheetData>
    <row r="1" spans="1:19" ht="18.75" customHeight="1" x14ac:dyDescent="0.25">
      <c r="A1" s="286" t="s">
        <v>1455</v>
      </c>
      <c r="B1" s="286"/>
      <c r="C1" s="286"/>
      <c r="D1" s="286"/>
      <c r="E1" s="286"/>
      <c r="F1" s="286"/>
      <c r="G1" s="286"/>
      <c r="H1" s="286"/>
      <c r="I1" s="286"/>
      <c r="J1" s="286"/>
      <c r="K1" s="286"/>
      <c r="L1" s="286"/>
      <c r="M1" s="286"/>
      <c r="N1" s="287" t="s">
        <v>1840</v>
      </c>
      <c r="O1" s="290"/>
      <c r="P1" s="286"/>
      <c r="Q1" s="286"/>
    </row>
    <row r="2" spans="1:19" ht="159" customHeight="1" x14ac:dyDescent="0.25">
      <c r="A2" s="9" t="s">
        <v>184</v>
      </c>
      <c r="B2" s="526" t="s">
        <v>1456</v>
      </c>
      <c r="C2" s="696"/>
      <c r="D2" s="696"/>
      <c r="E2" s="696"/>
      <c r="F2" s="696"/>
      <c r="G2" s="696"/>
      <c r="H2" s="696"/>
      <c r="I2" s="696"/>
      <c r="J2" s="696"/>
      <c r="K2" s="696"/>
      <c r="L2" s="696"/>
      <c r="M2" s="696"/>
      <c r="N2" s="696"/>
      <c r="O2" s="696"/>
      <c r="P2" s="696"/>
      <c r="Q2" s="601"/>
    </row>
    <row r="3" spans="1:19" ht="20.100000000000001" customHeight="1" x14ac:dyDescent="0.25">
      <c r="A3" s="304"/>
      <c r="B3" s="304"/>
      <c r="C3" s="304"/>
      <c r="D3" s="304"/>
      <c r="E3" s="304"/>
      <c r="F3" s="304"/>
      <c r="G3" s="305"/>
      <c r="H3" s="305"/>
      <c r="I3" s="304"/>
      <c r="J3" s="304"/>
      <c r="K3" s="304"/>
      <c r="L3" s="304"/>
      <c r="M3" s="304"/>
      <c r="N3" s="306"/>
      <c r="O3" s="307"/>
      <c r="P3" s="304"/>
      <c r="Q3" s="304"/>
    </row>
    <row r="4" spans="1:19" ht="31.5" customHeight="1" x14ac:dyDescent="0.25">
      <c r="A4" s="46" t="s">
        <v>1313</v>
      </c>
      <c r="B4" s="724" t="s">
        <v>1359</v>
      </c>
      <c r="C4" s="725"/>
      <c r="D4" s="726"/>
      <c r="E4" s="304"/>
      <c r="F4" s="294" t="s">
        <v>1457</v>
      </c>
      <c r="G4" s="295"/>
      <c r="H4" s="724" t="s">
        <v>1220</v>
      </c>
      <c r="I4" s="725"/>
      <c r="J4" s="725"/>
      <c r="K4" s="726"/>
      <c r="L4" s="304"/>
      <c r="M4" s="304"/>
      <c r="N4" s="306"/>
      <c r="O4" s="307"/>
      <c r="P4" s="304"/>
      <c r="Q4" s="304"/>
    </row>
    <row r="5" spans="1:19" ht="20.100000000000001" customHeight="1" x14ac:dyDescent="0.25">
      <c r="A5" s="46" t="s">
        <v>1315</v>
      </c>
      <c r="B5" s="740" t="str">
        <f>IFERROR(VLOOKUP($B$4,'Conf.'!$I:$R,8,0),"")</f>
        <v>0201 -  PRESIDENCIA DE LA REPUBLICA</v>
      </c>
      <c r="C5" s="741"/>
      <c r="D5" s="742"/>
      <c r="E5" s="304"/>
      <c r="F5" s="308" t="s">
        <v>1458</v>
      </c>
      <c r="G5" s="309"/>
      <c r="H5" s="46">
        <v>2026</v>
      </c>
      <c r="I5" s="46">
        <v>2027</v>
      </c>
      <c r="J5" s="46">
        <v>2028</v>
      </c>
      <c r="K5" s="46">
        <v>2029</v>
      </c>
      <c r="L5" s="12"/>
      <c r="M5" s="12"/>
      <c r="N5" s="12"/>
      <c r="O5" s="12"/>
      <c r="Q5" s="304"/>
    </row>
    <row r="6" spans="1:19" ht="20.100000000000001" customHeight="1" x14ac:dyDescent="0.25">
      <c r="A6" s="46" t="s">
        <v>1316</v>
      </c>
      <c r="B6" s="740" t="str">
        <f>IFERROR(VLOOKUP($B$4,'Conf.'!$I:$R,9,0),"")</f>
        <v>02 -  GABINETE DE LA POLITICA SOCIAL</v>
      </c>
      <c r="C6" s="741"/>
      <c r="D6" s="742"/>
      <c r="E6" s="304"/>
      <c r="F6" s="743" t="s">
        <v>1459</v>
      </c>
      <c r="G6" s="744"/>
      <c r="H6" s="747">
        <f>+SUMIFS($O$15:$O$1048576,$J$15:$J$1048576,H$5,$A$15:$A$1048576,$B$4,$B$15:$B$1048576,$H$4)</f>
        <v>1519566630</v>
      </c>
      <c r="I6" s="747">
        <f>+SUMIFS($O$15:$O$1048576,$J$15:$J$1048576,I$5,$A$15:$A$1048576,$B$4,$B$15:$B$1048576,$H$4)</f>
        <v>2005537050</v>
      </c>
      <c r="J6" s="747">
        <f>+SUMIFS($O$15:$O$1048576,$J$15:$J$1048576,J$5,$A$15:$A$1048576,$B$4,$B$15:$B$1048576,$H$4)</f>
        <v>2732703570</v>
      </c>
      <c r="K6" s="747">
        <f>+SUMIFS($O$15:$O$1048576,$J$15:$J$1048576,K$5,$A$15:$A$1048576,$B$4,$B$15:$B$1048576,$H$4)</f>
        <v>204989030</v>
      </c>
      <c r="L6" s="376"/>
      <c r="M6" s="376"/>
      <c r="N6" s="376"/>
      <c r="O6" s="376"/>
      <c r="Q6" s="304"/>
    </row>
    <row r="7" spans="1:19" ht="20.100000000000001" customHeight="1" x14ac:dyDescent="0.25">
      <c r="A7" s="46" t="s">
        <v>543</v>
      </c>
      <c r="B7" s="740" t="str">
        <f>IFERROR(VLOOKUP($B$4,'Conf.'!$I:$R,10,0),"")</f>
        <v>0007 -  PROGRAMA SUPÉRATE</v>
      </c>
      <c r="C7" s="741"/>
      <c r="D7" s="742"/>
      <c r="E7" s="304"/>
      <c r="F7" s="745"/>
      <c r="G7" s="746"/>
      <c r="H7" s="748"/>
      <c r="I7" s="748"/>
      <c r="J7" s="748"/>
      <c r="K7" s="748"/>
      <c r="L7" s="304"/>
      <c r="M7" s="304"/>
      <c r="N7" s="306"/>
      <c r="O7" s="307"/>
      <c r="P7" s="304"/>
      <c r="Q7" s="304"/>
    </row>
    <row r="8" spans="1:19" ht="20.100000000000001" customHeight="1" x14ac:dyDescent="0.25">
      <c r="A8" s="304"/>
      <c r="B8" s="305"/>
      <c r="C8" s="305"/>
      <c r="D8" s="305"/>
      <c r="E8" s="304"/>
      <c r="F8" s="304"/>
      <c r="G8" s="305"/>
      <c r="H8" s="305"/>
      <c r="I8" s="304"/>
      <c r="J8" s="304"/>
      <c r="K8" s="304"/>
      <c r="L8" s="304"/>
      <c r="M8" s="304"/>
      <c r="N8" s="306"/>
      <c r="O8" s="307"/>
      <c r="P8" s="304"/>
      <c r="Q8" s="304"/>
    </row>
    <row r="9" spans="1:19" ht="20.100000000000001" customHeight="1" x14ac:dyDescent="0.25">
      <c r="A9" s="304"/>
      <c r="B9" s="305"/>
      <c r="C9" s="305"/>
      <c r="D9" s="305"/>
      <c r="E9" s="304"/>
      <c r="F9" s="737" t="s">
        <v>1460</v>
      </c>
      <c r="G9" s="738"/>
      <c r="H9" s="738"/>
      <c r="I9" s="738"/>
      <c r="J9" s="738"/>
      <c r="K9" s="739"/>
      <c r="L9" s="304"/>
      <c r="M9" s="304"/>
      <c r="N9" s="306"/>
      <c r="O9" s="307"/>
      <c r="P9" s="304"/>
      <c r="Q9" s="304"/>
    </row>
    <row r="10" spans="1:19" ht="20.100000000000001" customHeight="1" x14ac:dyDescent="0.25">
      <c r="A10" s="304"/>
      <c r="B10" s="305"/>
      <c r="C10" s="305"/>
      <c r="D10" s="305"/>
      <c r="E10" s="304"/>
      <c r="F10" s="308" t="s">
        <v>1458</v>
      </c>
      <c r="G10" s="309"/>
      <c r="H10" s="310">
        <f>+H5</f>
        <v>2026</v>
      </c>
      <c r="I10" s="310">
        <f>+I5</f>
        <v>2027</v>
      </c>
      <c r="J10" s="311">
        <f>+J5</f>
        <v>2028</v>
      </c>
      <c r="K10" s="311">
        <f>+K5</f>
        <v>2029</v>
      </c>
      <c r="L10" s="304"/>
      <c r="M10" s="304"/>
      <c r="N10" s="306"/>
      <c r="O10" s="307"/>
      <c r="P10" s="304"/>
      <c r="Q10" s="304"/>
    </row>
    <row r="11" spans="1:19" ht="20.100000000000001" customHeight="1" x14ac:dyDescent="0.25">
      <c r="A11" s="304"/>
      <c r="B11" s="304"/>
      <c r="C11" s="304"/>
      <c r="D11" s="304"/>
      <c r="E11" s="304"/>
      <c r="F11" s="46" t="s">
        <v>1461</v>
      </c>
      <c r="G11" s="46"/>
      <c r="H11" s="59">
        <v>67.260000000000005</v>
      </c>
      <c r="I11" s="60">
        <v>69.95</v>
      </c>
      <c r="J11" s="202">
        <v>72.739999999999995</v>
      </c>
      <c r="K11" s="202">
        <v>75.650000000000006</v>
      </c>
      <c r="L11" s="304"/>
      <c r="M11" s="304"/>
      <c r="N11" s="306"/>
      <c r="O11" s="307"/>
      <c r="P11" s="304"/>
      <c r="Q11" s="304"/>
    </row>
    <row r="12" spans="1:19" ht="20.100000000000001" customHeight="1" x14ac:dyDescent="0.25">
      <c r="A12" s="304"/>
      <c r="B12" s="304"/>
      <c r="C12" s="304"/>
      <c r="D12" s="304"/>
      <c r="E12" s="304"/>
      <c r="F12" s="46" t="s">
        <v>1462</v>
      </c>
      <c r="G12" s="46"/>
      <c r="H12" s="59">
        <f>69.5801*1.055</f>
        <v>73.407005499999997</v>
      </c>
      <c r="I12" s="60">
        <f>+H12*1.04</f>
        <v>76.343285719999997</v>
      </c>
      <c r="J12" s="202">
        <f>+I12*1.04</f>
        <v>79.397017148800003</v>
      </c>
      <c r="K12" s="202">
        <f>+J12*1.04</f>
        <v>82.572897834752013</v>
      </c>
      <c r="L12" s="304"/>
      <c r="M12" s="304"/>
      <c r="N12" s="306"/>
      <c r="O12" s="307"/>
      <c r="P12" s="304"/>
      <c r="Q12" s="304"/>
    </row>
    <row r="13" spans="1:19" ht="9" customHeight="1" x14ac:dyDescent="0.25">
      <c r="A13" s="304"/>
      <c r="B13" s="304"/>
      <c r="C13" s="304"/>
      <c r="D13" s="304"/>
      <c r="E13" s="304"/>
      <c r="F13" s="304"/>
      <c r="G13" s="305"/>
      <c r="H13" s="305"/>
      <c r="I13" s="304"/>
      <c r="J13" s="304"/>
      <c r="K13" s="304"/>
      <c r="L13" s="304"/>
      <c r="M13" s="304"/>
      <c r="N13" s="306"/>
      <c r="O13" s="307"/>
      <c r="P13" s="304"/>
      <c r="Q13" s="304"/>
    </row>
    <row r="14" spans="1:19" s="12" customFormat="1" ht="30" x14ac:dyDescent="0.25">
      <c r="A14" s="8" t="s">
        <v>1463</v>
      </c>
      <c r="B14" s="8" t="s">
        <v>1317</v>
      </c>
      <c r="C14" s="8" t="s">
        <v>895</v>
      </c>
      <c r="D14" s="8" t="s">
        <v>1318</v>
      </c>
      <c r="E14" s="8" t="s">
        <v>1319</v>
      </c>
      <c r="F14" s="8" t="s">
        <v>1464</v>
      </c>
      <c r="G14" s="8" t="s">
        <v>1465</v>
      </c>
      <c r="H14" s="8" t="s">
        <v>1466</v>
      </c>
      <c r="I14" s="47" t="s">
        <v>1467</v>
      </c>
      <c r="J14" s="8" t="s">
        <v>1468</v>
      </c>
      <c r="K14" s="8" t="s">
        <v>1469</v>
      </c>
      <c r="L14" s="8" t="s">
        <v>1470</v>
      </c>
      <c r="M14" s="47" t="s">
        <v>1471</v>
      </c>
      <c r="N14" s="288" t="s">
        <v>1472</v>
      </c>
      <c r="O14" s="190" t="s">
        <v>1473</v>
      </c>
      <c r="P14" s="8" t="s">
        <v>670</v>
      </c>
      <c r="Q14" s="8" t="s">
        <v>4</v>
      </c>
      <c r="R14" s="29"/>
      <c r="S14" s="29"/>
    </row>
    <row r="15" spans="1:19" ht="135" x14ac:dyDescent="0.25">
      <c r="A15" s="367" t="s">
        <v>1359</v>
      </c>
      <c r="B15" s="368" t="s">
        <v>1220</v>
      </c>
      <c r="C15" s="368" t="s">
        <v>1099</v>
      </c>
      <c r="D15" s="368" t="s">
        <v>1475</v>
      </c>
      <c r="E15" s="368" t="s">
        <v>1841</v>
      </c>
      <c r="F15" s="74" t="s">
        <v>1842</v>
      </c>
      <c r="G15" s="104" t="s">
        <v>1494</v>
      </c>
      <c r="H15" s="260" t="s">
        <v>1843</v>
      </c>
      <c r="I15" s="310" t="str">
        <f>IF($H15="","Sin CCP",LEFT($H15,3))</f>
        <v>2.2</v>
      </c>
      <c r="J15" s="310">
        <v>2026</v>
      </c>
      <c r="K15" s="375">
        <v>1000</v>
      </c>
      <c r="L15" s="104">
        <v>1</v>
      </c>
      <c r="M15" s="32">
        <f t="shared" ref="M15:M78" si="0">K15*L15</f>
        <v>1000</v>
      </c>
      <c r="N15" s="370">
        <v>250</v>
      </c>
      <c r="O15" s="299">
        <f t="shared" ref="O15:O78" si="1">+M15*N15</f>
        <v>250000</v>
      </c>
      <c r="P15" s="310"/>
      <c r="Q15" s="310" t="s">
        <v>1844</v>
      </c>
      <c r="R15" s="24" t="str">
        <f>+VLOOKUP(H15,'Conf.'!$AE:$AM,9,0)</f>
        <v xml:space="preserve"> Servicios de Catering</v>
      </c>
    </row>
    <row r="16" spans="1:19" ht="30" x14ac:dyDescent="0.25">
      <c r="A16" s="367" t="s">
        <v>1359</v>
      </c>
      <c r="B16" s="368" t="s">
        <v>1220</v>
      </c>
      <c r="C16" s="368" t="s">
        <v>1099</v>
      </c>
      <c r="D16" s="368" t="s">
        <v>1475</v>
      </c>
      <c r="E16" s="368" t="s">
        <v>1841</v>
      </c>
      <c r="F16" s="74" t="s">
        <v>1845</v>
      </c>
      <c r="G16" s="104" t="s">
        <v>1494</v>
      </c>
      <c r="H16" s="104" t="s">
        <v>1846</v>
      </c>
      <c r="I16" s="310" t="str">
        <f t="shared" ref="I16:I79" si="2">IF($H16="","Sin CCP",LEFT($H16,3))</f>
        <v>2.2</v>
      </c>
      <c r="J16" s="310">
        <v>2026</v>
      </c>
      <c r="K16" s="104">
        <v>1</v>
      </c>
      <c r="L16" s="104">
        <v>2</v>
      </c>
      <c r="M16" s="32">
        <f t="shared" si="0"/>
        <v>2</v>
      </c>
      <c r="N16" s="370">
        <v>1700000</v>
      </c>
      <c r="O16" s="299">
        <f t="shared" si="1"/>
        <v>3400000</v>
      </c>
      <c r="P16" s="310"/>
      <c r="Q16" s="310"/>
      <c r="R16" s="24" t="str">
        <f>+VLOOKUP(H16,'Conf.'!$AE:$AM,9,0)</f>
        <v xml:space="preserve"> Hospedaje</v>
      </c>
    </row>
    <row r="17" spans="1:18" ht="60" x14ac:dyDescent="0.25">
      <c r="A17" s="367" t="s">
        <v>1359</v>
      </c>
      <c r="B17" s="368" t="s">
        <v>1220</v>
      </c>
      <c r="C17" s="368" t="s">
        <v>1099</v>
      </c>
      <c r="D17" s="368" t="s">
        <v>1475</v>
      </c>
      <c r="E17" s="368" t="s">
        <v>1841</v>
      </c>
      <c r="F17" s="74" t="s">
        <v>1847</v>
      </c>
      <c r="G17" s="104" t="s">
        <v>1494</v>
      </c>
      <c r="H17" s="74" t="s">
        <v>1848</v>
      </c>
      <c r="I17" s="310" t="str">
        <f t="shared" si="2"/>
        <v>2.2</v>
      </c>
      <c r="J17" s="310">
        <v>2026</v>
      </c>
      <c r="K17" s="104">
        <v>2</v>
      </c>
      <c r="L17" s="104">
        <v>2</v>
      </c>
      <c r="M17" s="32">
        <f t="shared" si="0"/>
        <v>4</v>
      </c>
      <c r="N17" s="370">
        <v>1800000</v>
      </c>
      <c r="O17" s="299">
        <f t="shared" si="1"/>
        <v>7200000</v>
      </c>
      <c r="P17" s="310"/>
      <c r="Q17" s="310"/>
      <c r="R17" s="24" t="str">
        <f>+VLOOKUP(H17,'Conf.'!$AE:$AM,9,0)</f>
        <v xml:space="preserve"> Alquileres de equipos de transporte, tracción y elevación</v>
      </c>
    </row>
    <row r="18" spans="1:18" x14ac:dyDescent="0.25">
      <c r="A18" s="367" t="s">
        <v>1359</v>
      </c>
      <c r="B18" s="368" t="s">
        <v>1220</v>
      </c>
      <c r="C18" s="368" t="s">
        <v>1099</v>
      </c>
      <c r="D18" s="368" t="s">
        <v>1475</v>
      </c>
      <c r="E18" s="368" t="s">
        <v>1841</v>
      </c>
      <c r="F18" s="74" t="s">
        <v>1849</v>
      </c>
      <c r="G18" s="104" t="s">
        <v>1494</v>
      </c>
      <c r="H18" s="104" t="s">
        <v>1850</v>
      </c>
      <c r="I18" s="310" t="str">
        <f t="shared" si="2"/>
        <v>2.3</v>
      </c>
      <c r="J18" s="310">
        <v>2026</v>
      </c>
      <c r="K18" s="104">
        <v>70</v>
      </c>
      <c r="L18" s="104">
        <v>2</v>
      </c>
      <c r="M18" s="32">
        <f t="shared" si="0"/>
        <v>140</v>
      </c>
      <c r="N18" s="370">
        <v>700</v>
      </c>
      <c r="O18" s="299">
        <f t="shared" si="1"/>
        <v>98000</v>
      </c>
      <c r="P18" s="310"/>
      <c r="Q18" s="310"/>
      <c r="R18" s="24" t="str">
        <f>+VLOOKUP(H18,'Conf.'!$AE:$AM,9,0)</f>
        <v xml:space="preserve"> Prendas y accesorios de vestir</v>
      </c>
    </row>
    <row r="19" spans="1:18" x14ac:dyDescent="0.25">
      <c r="A19" s="367" t="s">
        <v>1359</v>
      </c>
      <c r="B19" s="368" t="s">
        <v>1220</v>
      </c>
      <c r="C19" s="368" t="s">
        <v>1099</v>
      </c>
      <c r="D19" s="368" t="s">
        <v>1475</v>
      </c>
      <c r="E19" s="368" t="s">
        <v>1841</v>
      </c>
      <c r="F19" s="74" t="s">
        <v>1851</v>
      </c>
      <c r="G19" s="104" t="s">
        <v>1494</v>
      </c>
      <c r="H19" s="104" t="s">
        <v>1759</v>
      </c>
      <c r="I19" s="310" t="str">
        <f t="shared" si="2"/>
        <v>2.3</v>
      </c>
      <c r="J19" s="310">
        <v>2026</v>
      </c>
      <c r="K19" s="104">
        <v>50</v>
      </c>
      <c r="L19" s="104">
        <v>2</v>
      </c>
      <c r="M19" s="32">
        <f t="shared" si="0"/>
        <v>100</v>
      </c>
      <c r="N19" s="370">
        <v>600</v>
      </c>
      <c r="O19" s="299">
        <f t="shared" si="1"/>
        <v>60000</v>
      </c>
      <c r="P19" s="310"/>
      <c r="Q19" s="310"/>
      <c r="R19" s="24" t="str">
        <f>+VLOOKUP(H19,'Conf.'!$AE:$AM,9,0)</f>
        <v xml:space="preserve"> Útiles destinados a actividades deportivas, culturales y recreativas</v>
      </c>
    </row>
    <row r="20" spans="1:18" x14ac:dyDescent="0.25">
      <c r="A20" s="367" t="s">
        <v>1359</v>
      </c>
      <c r="B20" s="368" t="s">
        <v>1220</v>
      </c>
      <c r="C20" s="368" t="s">
        <v>1099</v>
      </c>
      <c r="D20" s="368" t="s">
        <v>1475</v>
      </c>
      <c r="E20" s="368" t="s">
        <v>1841</v>
      </c>
      <c r="F20" s="74" t="s">
        <v>1852</v>
      </c>
      <c r="G20" s="104" t="s">
        <v>1494</v>
      </c>
      <c r="H20" s="104" t="s">
        <v>1853</v>
      </c>
      <c r="I20" s="310" t="str">
        <f t="shared" si="2"/>
        <v>2.3</v>
      </c>
      <c r="J20" s="310">
        <v>2026</v>
      </c>
      <c r="K20" s="104">
        <v>35</v>
      </c>
      <c r="L20" s="104">
        <v>2</v>
      </c>
      <c r="M20" s="32">
        <f t="shared" si="0"/>
        <v>70</v>
      </c>
      <c r="N20" s="370">
        <v>350</v>
      </c>
      <c r="O20" s="299">
        <f t="shared" si="1"/>
        <v>24500</v>
      </c>
      <c r="P20" s="310"/>
      <c r="Q20" s="310"/>
      <c r="R20" s="24" t="str">
        <f>+VLOOKUP(H20,'Conf.'!$AE:$AM,9,0)</f>
        <v xml:space="preserve"> Productos eléctricos y afines</v>
      </c>
    </row>
    <row r="21" spans="1:18" x14ac:dyDescent="0.25">
      <c r="A21" s="367" t="s">
        <v>1359</v>
      </c>
      <c r="B21" s="368" t="s">
        <v>1220</v>
      </c>
      <c r="C21" s="368" t="s">
        <v>1099</v>
      </c>
      <c r="D21" s="368" t="s">
        <v>1475</v>
      </c>
      <c r="E21" s="368" t="s">
        <v>1841</v>
      </c>
      <c r="F21" s="74" t="s">
        <v>1854</v>
      </c>
      <c r="G21" s="104" t="s">
        <v>1494</v>
      </c>
      <c r="H21" s="104" t="s">
        <v>1850</v>
      </c>
      <c r="I21" s="310" t="str">
        <f t="shared" si="2"/>
        <v>2.3</v>
      </c>
      <c r="J21" s="310">
        <v>2026</v>
      </c>
      <c r="K21" s="104">
        <v>65</v>
      </c>
      <c r="L21" s="104">
        <v>2</v>
      </c>
      <c r="M21" s="32">
        <f t="shared" si="0"/>
        <v>130</v>
      </c>
      <c r="N21" s="370">
        <v>350</v>
      </c>
      <c r="O21" s="299">
        <f t="shared" si="1"/>
        <v>45500</v>
      </c>
      <c r="P21" s="310"/>
      <c r="Q21" s="310"/>
      <c r="R21" s="24" t="str">
        <f>+VLOOKUP(H21,'Conf.'!$AE:$AM,9,0)</f>
        <v xml:space="preserve"> Prendas y accesorios de vestir</v>
      </c>
    </row>
    <row r="22" spans="1:18" ht="30" x14ac:dyDescent="0.25">
      <c r="A22" s="367" t="s">
        <v>1359</v>
      </c>
      <c r="B22" s="368" t="s">
        <v>1220</v>
      </c>
      <c r="C22" s="368" t="s">
        <v>1099</v>
      </c>
      <c r="D22" s="368" t="s">
        <v>1475</v>
      </c>
      <c r="E22" s="368" t="s">
        <v>1841</v>
      </c>
      <c r="F22" s="74" t="s">
        <v>1855</v>
      </c>
      <c r="G22" s="104" t="s">
        <v>1494</v>
      </c>
      <c r="H22" s="104" t="s">
        <v>1850</v>
      </c>
      <c r="I22" s="310" t="str">
        <f t="shared" si="2"/>
        <v>2.3</v>
      </c>
      <c r="J22" s="310">
        <v>2026</v>
      </c>
      <c r="K22" s="104">
        <v>115</v>
      </c>
      <c r="L22" s="104">
        <v>2</v>
      </c>
      <c r="M22" s="32">
        <f t="shared" si="0"/>
        <v>230</v>
      </c>
      <c r="N22" s="370">
        <v>150</v>
      </c>
      <c r="O22" s="299">
        <f t="shared" si="1"/>
        <v>34500</v>
      </c>
      <c r="P22" s="310"/>
      <c r="Q22" s="310"/>
      <c r="R22" s="24" t="str">
        <f>+VLOOKUP(H22,'Conf.'!$AE:$AM,9,0)</f>
        <v xml:space="preserve"> Prendas y accesorios de vestir</v>
      </c>
    </row>
    <row r="23" spans="1:18" x14ac:dyDescent="0.25">
      <c r="A23" s="367" t="s">
        <v>1359</v>
      </c>
      <c r="B23" s="368" t="s">
        <v>1220</v>
      </c>
      <c r="C23" s="368" t="s">
        <v>1099</v>
      </c>
      <c r="D23" s="368" t="s">
        <v>1475</v>
      </c>
      <c r="E23" s="368" t="s">
        <v>1841</v>
      </c>
      <c r="F23" s="74" t="s">
        <v>1856</v>
      </c>
      <c r="G23" s="104" t="s">
        <v>1494</v>
      </c>
      <c r="H23" s="104" t="s">
        <v>1759</v>
      </c>
      <c r="I23" s="310" t="str">
        <f t="shared" si="2"/>
        <v>2.3</v>
      </c>
      <c r="J23" s="310">
        <v>2026</v>
      </c>
      <c r="K23" s="104">
        <v>45</v>
      </c>
      <c r="L23" s="104">
        <v>2</v>
      </c>
      <c r="M23" s="32">
        <f t="shared" si="0"/>
        <v>90</v>
      </c>
      <c r="N23" s="370">
        <v>600</v>
      </c>
      <c r="O23" s="299">
        <f t="shared" si="1"/>
        <v>54000</v>
      </c>
      <c r="P23" s="310"/>
      <c r="Q23" s="310"/>
      <c r="R23" s="24" t="str">
        <f>+VLOOKUP(H23,'Conf.'!$AE:$AM,9,0)</f>
        <v xml:space="preserve"> Útiles destinados a actividades deportivas, culturales y recreativas</v>
      </c>
    </row>
    <row r="24" spans="1:18" x14ac:dyDescent="0.25">
      <c r="A24" s="367" t="s">
        <v>1359</v>
      </c>
      <c r="B24" s="368" t="s">
        <v>1220</v>
      </c>
      <c r="C24" s="368" t="s">
        <v>1099</v>
      </c>
      <c r="D24" s="368" t="s">
        <v>1475</v>
      </c>
      <c r="E24" s="368" t="s">
        <v>1841</v>
      </c>
      <c r="F24" s="74" t="s">
        <v>1857</v>
      </c>
      <c r="G24" s="104" t="s">
        <v>1494</v>
      </c>
      <c r="H24" s="104" t="s">
        <v>1858</v>
      </c>
      <c r="I24" s="310" t="str">
        <f t="shared" si="2"/>
        <v>2.3</v>
      </c>
      <c r="J24" s="310">
        <v>2026</v>
      </c>
      <c r="K24" s="104">
        <v>60</v>
      </c>
      <c r="L24" s="104">
        <v>2</v>
      </c>
      <c r="M24" s="32">
        <f t="shared" si="0"/>
        <v>120</v>
      </c>
      <c r="N24" s="370">
        <v>500</v>
      </c>
      <c r="O24" s="299">
        <f t="shared" si="1"/>
        <v>60000</v>
      </c>
      <c r="P24" s="310"/>
      <c r="Q24" s="310"/>
      <c r="R24" s="24" t="str">
        <f>+VLOOKUP(H24,'Conf.'!$AE:$AM,9,0)</f>
        <v xml:space="preserve"> Productos de vidrio</v>
      </c>
    </row>
    <row r="25" spans="1:18" x14ac:dyDescent="0.25">
      <c r="A25" s="367" t="s">
        <v>1359</v>
      </c>
      <c r="B25" s="368" t="s">
        <v>1220</v>
      </c>
      <c r="C25" s="368" t="s">
        <v>1099</v>
      </c>
      <c r="D25" s="368" t="s">
        <v>1475</v>
      </c>
      <c r="E25" s="368" t="s">
        <v>1841</v>
      </c>
      <c r="F25" s="74" t="s">
        <v>1859</v>
      </c>
      <c r="G25" s="104" t="s">
        <v>1494</v>
      </c>
      <c r="H25" s="104" t="s">
        <v>1759</v>
      </c>
      <c r="I25" s="310" t="str">
        <f t="shared" si="2"/>
        <v>2.3</v>
      </c>
      <c r="J25" s="310">
        <v>2026</v>
      </c>
      <c r="K25" s="104">
        <v>30</v>
      </c>
      <c r="L25" s="104">
        <v>2</v>
      </c>
      <c r="M25" s="32">
        <f t="shared" si="0"/>
        <v>60</v>
      </c>
      <c r="N25" s="370">
        <v>800</v>
      </c>
      <c r="O25" s="299">
        <f t="shared" si="1"/>
        <v>48000</v>
      </c>
      <c r="P25" s="310"/>
      <c r="Q25" s="310"/>
      <c r="R25" s="24" t="str">
        <f>+VLOOKUP(H25,'Conf.'!$AE:$AM,9,0)</f>
        <v xml:space="preserve"> Útiles destinados a actividades deportivas, culturales y recreativas</v>
      </c>
    </row>
    <row r="26" spans="1:18" x14ac:dyDescent="0.25">
      <c r="A26" s="367" t="s">
        <v>1359</v>
      </c>
      <c r="B26" s="368" t="s">
        <v>1220</v>
      </c>
      <c r="C26" s="368" t="s">
        <v>1099</v>
      </c>
      <c r="D26" s="368" t="s">
        <v>1475</v>
      </c>
      <c r="E26" s="368" t="s">
        <v>1841</v>
      </c>
      <c r="F26" s="74" t="s">
        <v>1860</v>
      </c>
      <c r="G26" s="104" t="s">
        <v>1494</v>
      </c>
      <c r="H26" s="104" t="s">
        <v>1861</v>
      </c>
      <c r="I26" s="310" t="str">
        <f t="shared" si="2"/>
        <v>2.3</v>
      </c>
      <c r="J26" s="310">
        <v>2026</v>
      </c>
      <c r="K26" s="104">
        <v>30</v>
      </c>
      <c r="L26" s="104">
        <v>2</v>
      </c>
      <c r="M26" s="32">
        <f t="shared" si="0"/>
        <v>60</v>
      </c>
      <c r="N26" s="370">
        <v>150</v>
      </c>
      <c r="O26" s="299">
        <f t="shared" si="1"/>
        <v>9000</v>
      </c>
      <c r="P26" s="310"/>
      <c r="Q26" s="310"/>
      <c r="R26" s="24" t="str">
        <f>+VLOOKUP(H26,'Conf.'!$AE:$AM,9,0)</f>
        <v xml:space="preserve"> Productos y útiles diversos</v>
      </c>
    </row>
    <row r="27" spans="1:18" x14ac:dyDescent="0.25">
      <c r="A27" s="367" t="s">
        <v>1359</v>
      </c>
      <c r="B27" s="368" t="s">
        <v>1220</v>
      </c>
      <c r="C27" s="368" t="s">
        <v>1099</v>
      </c>
      <c r="D27" s="368" t="s">
        <v>1475</v>
      </c>
      <c r="E27" s="368" t="s">
        <v>1841</v>
      </c>
      <c r="F27" s="74" t="s">
        <v>1862</v>
      </c>
      <c r="G27" s="104" t="s">
        <v>1494</v>
      </c>
      <c r="H27" s="104" t="s">
        <v>1534</v>
      </c>
      <c r="I27" s="310" t="str">
        <f t="shared" si="2"/>
        <v>2.3</v>
      </c>
      <c r="J27" s="310">
        <v>2026</v>
      </c>
      <c r="K27" s="375">
        <v>1650</v>
      </c>
      <c r="L27" s="104">
        <v>2</v>
      </c>
      <c r="M27" s="32">
        <f t="shared" si="0"/>
        <v>3300</v>
      </c>
      <c r="N27" s="370">
        <v>400</v>
      </c>
      <c r="O27" s="299">
        <f t="shared" si="1"/>
        <v>1320000</v>
      </c>
      <c r="P27" s="310"/>
      <c r="Q27" s="310"/>
      <c r="R27" s="24" t="str">
        <f>+VLOOKUP(H27,'Conf.'!$AE:$AM,9,0)</f>
        <v xml:space="preserve"> Útiles y materiales escolares y de enseñanzas</v>
      </c>
    </row>
    <row r="28" spans="1:18" x14ac:dyDescent="0.25">
      <c r="A28" s="367" t="s">
        <v>1359</v>
      </c>
      <c r="B28" s="368" t="s">
        <v>1220</v>
      </c>
      <c r="C28" s="368" t="s">
        <v>1099</v>
      </c>
      <c r="D28" s="368" t="s">
        <v>1475</v>
      </c>
      <c r="E28" s="368" t="s">
        <v>1841</v>
      </c>
      <c r="F28" s="74" t="s">
        <v>1863</v>
      </c>
      <c r="G28" s="104" t="s">
        <v>1494</v>
      </c>
      <c r="H28" s="104" t="s">
        <v>1534</v>
      </c>
      <c r="I28" s="310" t="str">
        <f t="shared" si="2"/>
        <v>2.3</v>
      </c>
      <c r="J28" s="310">
        <v>2026</v>
      </c>
      <c r="K28" s="375">
        <v>1200</v>
      </c>
      <c r="L28" s="104">
        <v>2</v>
      </c>
      <c r="M28" s="32">
        <f t="shared" si="0"/>
        <v>2400</v>
      </c>
      <c r="N28" s="370">
        <v>25</v>
      </c>
      <c r="O28" s="299">
        <f t="shared" si="1"/>
        <v>60000</v>
      </c>
      <c r="P28" s="310"/>
      <c r="Q28" s="310"/>
      <c r="R28" s="24" t="str">
        <f>+VLOOKUP(H28,'Conf.'!$AE:$AM,9,0)</f>
        <v xml:space="preserve"> Útiles y materiales escolares y de enseñanzas</v>
      </c>
    </row>
    <row r="29" spans="1:18" x14ac:dyDescent="0.25">
      <c r="A29" s="367" t="s">
        <v>1359</v>
      </c>
      <c r="B29" s="368" t="s">
        <v>1220</v>
      </c>
      <c r="C29" s="368" t="s">
        <v>1099</v>
      </c>
      <c r="D29" s="368" t="s">
        <v>1475</v>
      </c>
      <c r="E29" s="368" t="s">
        <v>1841</v>
      </c>
      <c r="F29" s="74" t="s">
        <v>1864</v>
      </c>
      <c r="G29" s="104" t="s">
        <v>1494</v>
      </c>
      <c r="H29" s="104" t="s">
        <v>1498</v>
      </c>
      <c r="I29" s="310" t="str">
        <f t="shared" si="2"/>
        <v>2.3</v>
      </c>
      <c r="J29" s="310">
        <v>2026</v>
      </c>
      <c r="K29" s="104">
        <v>200</v>
      </c>
      <c r="L29" s="104">
        <v>2</v>
      </c>
      <c r="M29" s="32">
        <f t="shared" si="0"/>
        <v>400</v>
      </c>
      <c r="N29" s="370">
        <v>125</v>
      </c>
      <c r="O29" s="299">
        <f t="shared" si="1"/>
        <v>50000</v>
      </c>
      <c r="P29" s="310"/>
      <c r="Q29" s="310"/>
      <c r="R29" s="24" t="str">
        <f>+VLOOKUP(H29,'Conf.'!$AE:$AM,9,0)</f>
        <v xml:space="preserve"> Útiles y materiales de escritorio, oficina e informática</v>
      </c>
    </row>
    <row r="30" spans="1:18" x14ac:dyDescent="0.25">
      <c r="A30" s="367" t="s">
        <v>1359</v>
      </c>
      <c r="B30" s="368" t="s">
        <v>1220</v>
      </c>
      <c r="C30" s="368" t="s">
        <v>1099</v>
      </c>
      <c r="D30" s="368" t="s">
        <v>1475</v>
      </c>
      <c r="E30" s="368" t="s">
        <v>1841</v>
      </c>
      <c r="F30" s="74" t="s">
        <v>1865</v>
      </c>
      <c r="G30" s="104" t="s">
        <v>1494</v>
      </c>
      <c r="H30" s="104" t="s">
        <v>1866</v>
      </c>
      <c r="I30" s="310" t="str">
        <f t="shared" si="2"/>
        <v>2.3</v>
      </c>
      <c r="J30" s="310">
        <v>2026</v>
      </c>
      <c r="K30" s="104">
        <v>300</v>
      </c>
      <c r="L30" s="104">
        <v>2</v>
      </c>
      <c r="M30" s="32">
        <f t="shared" si="0"/>
        <v>600</v>
      </c>
      <c r="N30" s="370">
        <v>30</v>
      </c>
      <c r="O30" s="299">
        <f t="shared" si="1"/>
        <v>18000</v>
      </c>
      <c r="P30" s="310"/>
      <c r="Q30" s="310"/>
      <c r="R30" s="24" t="str">
        <f>+VLOOKUP(H30,'Conf.'!$AE:$AM,9,0)</f>
        <v xml:space="preserve"> Papel y cartón</v>
      </c>
    </row>
    <row r="31" spans="1:18" x14ac:dyDescent="0.25">
      <c r="A31" s="367" t="s">
        <v>1359</v>
      </c>
      <c r="B31" s="368" t="s">
        <v>1220</v>
      </c>
      <c r="C31" s="368" t="s">
        <v>1099</v>
      </c>
      <c r="D31" s="368" t="s">
        <v>1475</v>
      </c>
      <c r="E31" s="368" t="s">
        <v>1841</v>
      </c>
      <c r="F31" s="74" t="s">
        <v>1867</v>
      </c>
      <c r="G31" s="104" t="s">
        <v>1868</v>
      </c>
      <c r="H31" s="104" t="s">
        <v>1759</v>
      </c>
      <c r="I31" s="310" t="str">
        <f t="shared" si="2"/>
        <v>2.3</v>
      </c>
      <c r="J31" s="310">
        <v>2026</v>
      </c>
      <c r="K31" s="104">
        <v>200</v>
      </c>
      <c r="L31" s="104">
        <v>2</v>
      </c>
      <c r="M31" s="32">
        <f t="shared" si="0"/>
        <v>400</v>
      </c>
      <c r="N31" s="370">
        <v>450</v>
      </c>
      <c r="O31" s="299">
        <f t="shared" si="1"/>
        <v>180000</v>
      </c>
      <c r="P31" s="310"/>
      <c r="Q31" s="310"/>
      <c r="R31" s="24" t="str">
        <f>+VLOOKUP(H31,'Conf.'!$AE:$AM,9,0)</f>
        <v xml:space="preserve"> Útiles destinados a actividades deportivas, culturales y recreativas</v>
      </c>
    </row>
    <row r="32" spans="1:18" x14ac:dyDescent="0.25">
      <c r="A32" s="367" t="s">
        <v>1359</v>
      </c>
      <c r="B32" s="368" t="s">
        <v>1220</v>
      </c>
      <c r="C32" s="368" t="s">
        <v>1099</v>
      </c>
      <c r="D32" s="368" t="s">
        <v>1475</v>
      </c>
      <c r="E32" s="368" t="s">
        <v>1841</v>
      </c>
      <c r="F32" s="74" t="s">
        <v>1869</v>
      </c>
      <c r="G32" s="104" t="s">
        <v>1868</v>
      </c>
      <c r="H32" s="104" t="s">
        <v>1759</v>
      </c>
      <c r="I32" s="310" t="str">
        <f t="shared" si="2"/>
        <v>2.3</v>
      </c>
      <c r="J32" s="310">
        <v>2026</v>
      </c>
      <c r="K32" s="104">
        <v>170</v>
      </c>
      <c r="L32" s="104">
        <v>2</v>
      </c>
      <c r="M32" s="32">
        <f t="shared" si="0"/>
        <v>340</v>
      </c>
      <c r="N32" s="370">
        <v>450</v>
      </c>
      <c r="O32" s="299">
        <f t="shared" si="1"/>
        <v>153000</v>
      </c>
      <c r="P32" s="310"/>
      <c r="Q32" s="310"/>
      <c r="R32" s="24" t="str">
        <f>+VLOOKUP(H32,'Conf.'!$AE:$AM,9,0)</f>
        <v xml:space="preserve"> Útiles destinados a actividades deportivas, culturales y recreativas</v>
      </c>
    </row>
    <row r="33" spans="1:18" x14ac:dyDescent="0.25">
      <c r="A33" s="367" t="s">
        <v>1359</v>
      </c>
      <c r="B33" s="368" t="s">
        <v>1220</v>
      </c>
      <c r="C33" s="368" t="s">
        <v>1099</v>
      </c>
      <c r="D33" s="368" t="s">
        <v>1475</v>
      </c>
      <c r="E33" s="368" t="s">
        <v>1841</v>
      </c>
      <c r="F33" s="74" t="s">
        <v>1870</v>
      </c>
      <c r="G33" s="104" t="s">
        <v>1868</v>
      </c>
      <c r="H33" s="104" t="s">
        <v>1861</v>
      </c>
      <c r="I33" s="310" t="str">
        <f t="shared" si="2"/>
        <v>2.3</v>
      </c>
      <c r="J33" s="310">
        <v>2026</v>
      </c>
      <c r="K33" s="104">
        <v>170</v>
      </c>
      <c r="L33" s="104">
        <v>2</v>
      </c>
      <c r="M33" s="32">
        <f t="shared" si="0"/>
        <v>340</v>
      </c>
      <c r="N33" s="370">
        <v>105</v>
      </c>
      <c r="O33" s="299">
        <f t="shared" si="1"/>
        <v>35700</v>
      </c>
      <c r="P33" s="310"/>
      <c r="Q33" s="310"/>
      <c r="R33" s="24" t="str">
        <f>+VLOOKUP(H33,'Conf.'!$AE:$AM,9,0)</f>
        <v xml:space="preserve"> Productos y útiles diversos</v>
      </c>
    </row>
    <row r="34" spans="1:18" x14ac:dyDescent="0.25">
      <c r="A34" s="367" t="s">
        <v>1359</v>
      </c>
      <c r="B34" s="368" t="s">
        <v>1220</v>
      </c>
      <c r="C34" s="368" t="s">
        <v>1099</v>
      </c>
      <c r="D34" s="368" t="s">
        <v>1475</v>
      </c>
      <c r="E34" s="368" t="s">
        <v>1841</v>
      </c>
      <c r="F34" s="74" t="s">
        <v>1871</v>
      </c>
      <c r="G34" s="104" t="s">
        <v>1868</v>
      </c>
      <c r="H34" s="104" t="s">
        <v>1534</v>
      </c>
      <c r="I34" s="310" t="str">
        <f t="shared" si="2"/>
        <v>2.3</v>
      </c>
      <c r="J34" s="310">
        <v>2026</v>
      </c>
      <c r="K34" s="104">
        <v>200</v>
      </c>
      <c r="L34" s="104">
        <v>2</v>
      </c>
      <c r="M34" s="32">
        <f t="shared" si="0"/>
        <v>400</v>
      </c>
      <c r="N34" s="370">
        <v>350</v>
      </c>
      <c r="O34" s="299">
        <f t="shared" si="1"/>
        <v>140000</v>
      </c>
      <c r="P34" s="310"/>
      <c r="Q34" s="310"/>
      <c r="R34" s="24" t="str">
        <f>+VLOOKUP(H34,'Conf.'!$AE:$AM,9,0)</f>
        <v xml:space="preserve"> Útiles y materiales escolares y de enseñanzas</v>
      </c>
    </row>
    <row r="35" spans="1:18" x14ac:dyDescent="0.25">
      <c r="A35" s="367" t="s">
        <v>1359</v>
      </c>
      <c r="B35" s="368" t="s">
        <v>1220</v>
      </c>
      <c r="C35" s="368" t="s">
        <v>1099</v>
      </c>
      <c r="D35" s="368" t="s">
        <v>1475</v>
      </c>
      <c r="E35" s="368" t="s">
        <v>1841</v>
      </c>
      <c r="F35" s="74" t="s">
        <v>1872</v>
      </c>
      <c r="G35" s="104" t="s">
        <v>1868</v>
      </c>
      <c r="H35" s="252" t="s">
        <v>1534</v>
      </c>
      <c r="I35" s="310" t="str">
        <f t="shared" si="2"/>
        <v>2.3</v>
      </c>
      <c r="J35" s="310">
        <v>2026</v>
      </c>
      <c r="K35" s="104">
        <v>30</v>
      </c>
      <c r="L35" s="104">
        <v>2</v>
      </c>
      <c r="M35" s="32">
        <f t="shared" si="0"/>
        <v>60</v>
      </c>
      <c r="N35" s="370">
        <v>330</v>
      </c>
      <c r="O35" s="299">
        <f t="shared" si="1"/>
        <v>19800</v>
      </c>
      <c r="P35" s="310"/>
      <c r="Q35" s="310"/>
      <c r="R35" s="24" t="str">
        <f>+VLOOKUP(H35,'Conf.'!$AE:$AM,9,0)</f>
        <v xml:space="preserve"> Útiles y materiales escolares y de enseñanzas</v>
      </c>
    </row>
    <row r="36" spans="1:18" x14ac:dyDescent="0.25">
      <c r="A36" s="367" t="s">
        <v>1359</v>
      </c>
      <c r="B36" s="368" t="s">
        <v>1220</v>
      </c>
      <c r="C36" s="368" t="s">
        <v>1099</v>
      </c>
      <c r="D36" s="368" t="s">
        <v>1475</v>
      </c>
      <c r="E36" s="368" t="s">
        <v>1841</v>
      </c>
      <c r="F36" s="74" t="s">
        <v>1873</v>
      </c>
      <c r="G36" s="104" t="s">
        <v>1494</v>
      </c>
      <c r="H36" s="252" t="s">
        <v>1866</v>
      </c>
      <c r="I36" s="310" t="str">
        <f t="shared" si="2"/>
        <v>2.3</v>
      </c>
      <c r="J36" s="310">
        <v>2026</v>
      </c>
      <c r="K36" s="375">
        <v>1300</v>
      </c>
      <c r="L36" s="104">
        <v>2</v>
      </c>
      <c r="M36" s="32">
        <f t="shared" si="0"/>
        <v>2600</v>
      </c>
      <c r="N36" s="370">
        <v>38</v>
      </c>
      <c r="O36" s="299">
        <f t="shared" si="1"/>
        <v>98800</v>
      </c>
      <c r="P36" s="310"/>
      <c r="Q36" s="310"/>
      <c r="R36" s="24" t="str">
        <f>+VLOOKUP(H36,'Conf.'!$AE:$AM,9,0)</f>
        <v xml:space="preserve"> Papel y cartón</v>
      </c>
    </row>
    <row r="37" spans="1:18" x14ac:dyDescent="0.25">
      <c r="A37" s="367" t="s">
        <v>1359</v>
      </c>
      <c r="B37" s="368" t="s">
        <v>1220</v>
      </c>
      <c r="C37" s="368" t="s">
        <v>1099</v>
      </c>
      <c r="D37" s="368" t="s">
        <v>1475</v>
      </c>
      <c r="E37" s="368" t="s">
        <v>1841</v>
      </c>
      <c r="F37" s="74" t="s">
        <v>1874</v>
      </c>
      <c r="G37" s="104" t="s">
        <v>1875</v>
      </c>
      <c r="H37" s="252" t="s">
        <v>1498</v>
      </c>
      <c r="I37" s="310" t="str">
        <f t="shared" si="2"/>
        <v>2.3</v>
      </c>
      <c r="J37" s="310">
        <v>2026</v>
      </c>
      <c r="K37" s="104">
        <v>50</v>
      </c>
      <c r="L37" s="104">
        <v>2</v>
      </c>
      <c r="M37" s="32">
        <f t="shared" si="0"/>
        <v>100</v>
      </c>
      <c r="N37" s="370">
        <v>300</v>
      </c>
      <c r="O37" s="299">
        <f t="shared" si="1"/>
        <v>30000</v>
      </c>
      <c r="P37" s="310"/>
      <c r="Q37" s="310"/>
      <c r="R37" s="24" t="str">
        <f>+VLOOKUP(H37,'Conf.'!$AE:$AM,9,0)</f>
        <v xml:space="preserve"> Útiles y materiales de escritorio, oficina e informática</v>
      </c>
    </row>
    <row r="38" spans="1:18" x14ac:dyDescent="0.25">
      <c r="A38" s="367" t="s">
        <v>1359</v>
      </c>
      <c r="B38" s="368" t="s">
        <v>1220</v>
      </c>
      <c r="C38" s="368" t="s">
        <v>1099</v>
      </c>
      <c r="D38" s="368" t="s">
        <v>1475</v>
      </c>
      <c r="E38" s="368" t="s">
        <v>1841</v>
      </c>
      <c r="F38" s="74" t="s">
        <v>1876</v>
      </c>
      <c r="G38" s="104" t="s">
        <v>1875</v>
      </c>
      <c r="H38" s="104" t="s">
        <v>1534</v>
      </c>
      <c r="I38" s="310" t="str">
        <f t="shared" si="2"/>
        <v>2.3</v>
      </c>
      <c r="J38" s="310">
        <v>2026</v>
      </c>
      <c r="K38" s="104">
        <v>300</v>
      </c>
      <c r="L38" s="104">
        <v>2</v>
      </c>
      <c r="M38" s="32">
        <f t="shared" si="0"/>
        <v>600</v>
      </c>
      <c r="N38" s="370">
        <v>225</v>
      </c>
      <c r="O38" s="299">
        <f t="shared" si="1"/>
        <v>135000</v>
      </c>
      <c r="P38" s="310"/>
      <c r="Q38" s="310"/>
      <c r="R38" s="24" t="str">
        <f>+VLOOKUP(H38,'Conf.'!$AE:$AM,9,0)</f>
        <v xml:space="preserve"> Útiles y materiales escolares y de enseñanzas</v>
      </c>
    </row>
    <row r="39" spans="1:18" x14ac:dyDescent="0.25">
      <c r="A39" s="367" t="s">
        <v>1359</v>
      </c>
      <c r="B39" s="368" t="s">
        <v>1220</v>
      </c>
      <c r="C39" s="368" t="s">
        <v>1099</v>
      </c>
      <c r="D39" s="368" t="s">
        <v>1475</v>
      </c>
      <c r="E39" s="368" t="s">
        <v>1841</v>
      </c>
      <c r="F39" s="74" t="s">
        <v>1877</v>
      </c>
      <c r="G39" s="104" t="s">
        <v>1875</v>
      </c>
      <c r="H39" s="104" t="s">
        <v>1534</v>
      </c>
      <c r="I39" s="310" t="str">
        <f t="shared" si="2"/>
        <v>2.3</v>
      </c>
      <c r="J39" s="310">
        <v>2026</v>
      </c>
      <c r="K39" s="104">
        <v>300</v>
      </c>
      <c r="L39" s="104">
        <v>2</v>
      </c>
      <c r="M39" s="32">
        <f t="shared" si="0"/>
        <v>600</v>
      </c>
      <c r="N39" s="370">
        <v>60</v>
      </c>
      <c r="O39" s="299">
        <f t="shared" si="1"/>
        <v>36000</v>
      </c>
      <c r="P39" s="310"/>
      <c r="Q39" s="310"/>
      <c r="R39" s="24" t="str">
        <f>+VLOOKUP(H39,'Conf.'!$AE:$AM,9,0)</f>
        <v xml:space="preserve"> Útiles y materiales escolares y de enseñanzas</v>
      </c>
    </row>
    <row r="40" spans="1:18" x14ac:dyDescent="0.25">
      <c r="A40" s="367" t="s">
        <v>1359</v>
      </c>
      <c r="B40" s="368" t="s">
        <v>1220</v>
      </c>
      <c r="C40" s="368" t="s">
        <v>1099</v>
      </c>
      <c r="D40" s="368" t="s">
        <v>1475</v>
      </c>
      <c r="E40" s="368" t="s">
        <v>1841</v>
      </c>
      <c r="F40" s="74" t="s">
        <v>1878</v>
      </c>
      <c r="G40" s="104" t="s">
        <v>1494</v>
      </c>
      <c r="H40" s="104" t="s">
        <v>1879</v>
      </c>
      <c r="I40" s="310" t="str">
        <f t="shared" si="2"/>
        <v>2.3</v>
      </c>
      <c r="J40" s="310">
        <v>2026</v>
      </c>
      <c r="K40" s="104">
        <v>200</v>
      </c>
      <c r="L40" s="104">
        <v>2</v>
      </c>
      <c r="M40" s="32">
        <f t="shared" si="0"/>
        <v>400</v>
      </c>
      <c r="N40" s="370">
        <v>185</v>
      </c>
      <c r="O40" s="299">
        <f t="shared" si="1"/>
        <v>74000</v>
      </c>
      <c r="P40" s="310"/>
      <c r="Q40" s="310"/>
      <c r="R40" s="24" t="str">
        <f>+VLOOKUP(H40,'Conf.'!$AE:$AM,9,0)</f>
        <v xml:space="preserve"> Otros productos químicos y conexos</v>
      </c>
    </row>
    <row r="41" spans="1:18" x14ac:dyDescent="0.25">
      <c r="A41" s="367" t="s">
        <v>1359</v>
      </c>
      <c r="B41" s="368" t="s">
        <v>1220</v>
      </c>
      <c r="C41" s="368" t="s">
        <v>1099</v>
      </c>
      <c r="D41" s="368" t="s">
        <v>1475</v>
      </c>
      <c r="E41" s="368" t="s">
        <v>1841</v>
      </c>
      <c r="F41" s="74" t="s">
        <v>1880</v>
      </c>
      <c r="G41" s="104" t="s">
        <v>1494</v>
      </c>
      <c r="H41" s="104" t="s">
        <v>1498</v>
      </c>
      <c r="I41" s="310" t="str">
        <f t="shared" si="2"/>
        <v>2.3</v>
      </c>
      <c r="J41" s="310">
        <v>2026</v>
      </c>
      <c r="K41" s="104">
        <v>200</v>
      </c>
      <c r="L41" s="104">
        <v>2</v>
      </c>
      <c r="M41" s="32">
        <f t="shared" si="0"/>
        <v>400</v>
      </c>
      <c r="N41" s="370">
        <v>75</v>
      </c>
      <c r="O41" s="299">
        <f t="shared" si="1"/>
        <v>30000</v>
      </c>
      <c r="P41" s="310"/>
      <c r="Q41" s="310"/>
      <c r="R41" s="24" t="str">
        <f>+VLOOKUP(H41,'Conf.'!$AE:$AM,9,0)</f>
        <v xml:space="preserve"> Útiles y materiales de escritorio, oficina e informática</v>
      </c>
    </row>
    <row r="42" spans="1:18" x14ac:dyDescent="0.25">
      <c r="A42" s="367" t="s">
        <v>1359</v>
      </c>
      <c r="B42" s="368" t="s">
        <v>1220</v>
      </c>
      <c r="C42" s="368" t="s">
        <v>1099</v>
      </c>
      <c r="D42" s="368" t="s">
        <v>1475</v>
      </c>
      <c r="E42" s="368" t="s">
        <v>1841</v>
      </c>
      <c r="F42" s="74" t="s">
        <v>1881</v>
      </c>
      <c r="G42" s="104" t="s">
        <v>1875</v>
      </c>
      <c r="H42" s="104" t="s">
        <v>1534</v>
      </c>
      <c r="I42" s="310" t="str">
        <f t="shared" si="2"/>
        <v>2.3</v>
      </c>
      <c r="J42" s="310">
        <v>2026</v>
      </c>
      <c r="K42" s="104">
        <v>350</v>
      </c>
      <c r="L42" s="104">
        <v>2</v>
      </c>
      <c r="M42" s="32">
        <f t="shared" si="0"/>
        <v>700</v>
      </c>
      <c r="N42" s="370">
        <v>180</v>
      </c>
      <c r="O42" s="299">
        <f t="shared" si="1"/>
        <v>126000</v>
      </c>
      <c r="P42" s="310"/>
      <c r="Q42" s="310"/>
      <c r="R42" s="24" t="str">
        <f>+VLOOKUP(H42,'Conf.'!$AE:$AM,9,0)</f>
        <v xml:space="preserve"> Útiles y materiales escolares y de enseñanzas</v>
      </c>
    </row>
    <row r="43" spans="1:18" x14ac:dyDescent="0.25">
      <c r="A43" s="367" t="s">
        <v>1359</v>
      </c>
      <c r="B43" s="368" t="s">
        <v>1220</v>
      </c>
      <c r="C43" s="368" t="s">
        <v>1099</v>
      </c>
      <c r="D43" s="368" t="s">
        <v>1475</v>
      </c>
      <c r="E43" s="368" t="s">
        <v>1841</v>
      </c>
      <c r="F43" s="74" t="s">
        <v>1882</v>
      </c>
      <c r="G43" s="104" t="s">
        <v>1875</v>
      </c>
      <c r="H43" s="104" t="s">
        <v>1534</v>
      </c>
      <c r="I43" s="310" t="str">
        <f t="shared" si="2"/>
        <v>2.3</v>
      </c>
      <c r="J43" s="310">
        <v>2026</v>
      </c>
      <c r="K43" s="104">
        <v>700</v>
      </c>
      <c r="L43" s="104">
        <v>2</v>
      </c>
      <c r="M43" s="32">
        <f t="shared" si="0"/>
        <v>1400</v>
      </c>
      <c r="N43" s="370">
        <v>50</v>
      </c>
      <c r="O43" s="299">
        <f t="shared" si="1"/>
        <v>70000</v>
      </c>
      <c r="P43" s="310"/>
      <c r="Q43" s="310"/>
      <c r="R43" s="24" t="str">
        <f>+VLOOKUP(H43,'Conf.'!$AE:$AM,9,0)</f>
        <v xml:space="preserve"> Útiles y materiales escolares y de enseñanzas</v>
      </c>
    </row>
    <row r="44" spans="1:18" x14ac:dyDescent="0.25">
      <c r="A44" s="367" t="s">
        <v>1359</v>
      </c>
      <c r="B44" s="368" t="s">
        <v>1220</v>
      </c>
      <c r="C44" s="368" t="s">
        <v>1099</v>
      </c>
      <c r="D44" s="368" t="s">
        <v>1475</v>
      </c>
      <c r="E44" s="368" t="s">
        <v>1841</v>
      </c>
      <c r="F44" s="74" t="s">
        <v>1883</v>
      </c>
      <c r="G44" s="104" t="s">
        <v>1875</v>
      </c>
      <c r="H44" s="104" t="s">
        <v>1534</v>
      </c>
      <c r="I44" s="310" t="str">
        <f t="shared" si="2"/>
        <v>2.3</v>
      </c>
      <c r="J44" s="310">
        <v>2026</v>
      </c>
      <c r="K44" s="104">
        <v>270</v>
      </c>
      <c r="L44" s="104">
        <v>2</v>
      </c>
      <c r="M44" s="32">
        <f t="shared" si="0"/>
        <v>540</v>
      </c>
      <c r="N44" s="370">
        <v>125</v>
      </c>
      <c r="O44" s="299">
        <f t="shared" si="1"/>
        <v>67500</v>
      </c>
      <c r="P44" s="310"/>
      <c r="Q44" s="310"/>
      <c r="R44" s="24" t="str">
        <f>+VLOOKUP(H44,'Conf.'!$AE:$AM,9,0)</f>
        <v xml:space="preserve"> Útiles y materiales escolares y de enseñanzas</v>
      </c>
    </row>
    <row r="45" spans="1:18" x14ac:dyDescent="0.25">
      <c r="A45" s="367" t="s">
        <v>1359</v>
      </c>
      <c r="B45" s="368" t="s">
        <v>1220</v>
      </c>
      <c r="C45" s="368" t="s">
        <v>1099</v>
      </c>
      <c r="D45" s="368" t="s">
        <v>1475</v>
      </c>
      <c r="E45" s="368" t="s">
        <v>1841</v>
      </c>
      <c r="F45" s="74" t="s">
        <v>1884</v>
      </c>
      <c r="G45" s="104" t="s">
        <v>1875</v>
      </c>
      <c r="H45" s="104" t="s">
        <v>1534</v>
      </c>
      <c r="I45" s="310" t="str">
        <f t="shared" si="2"/>
        <v>2.3</v>
      </c>
      <c r="J45" s="310">
        <v>2026</v>
      </c>
      <c r="K45" s="104">
        <v>60</v>
      </c>
      <c r="L45" s="104">
        <v>2</v>
      </c>
      <c r="M45" s="32">
        <f t="shared" si="0"/>
        <v>120</v>
      </c>
      <c r="N45" s="370">
        <v>600</v>
      </c>
      <c r="O45" s="299">
        <f t="shared" si="1"/>
        <v>72000</v>
      </c>
      <c r="P45" s="310"/>
      <c r="Q45" s="310"/>
      <c r="R45" s="24" t="str">
        <f>+VLOOKUP(H45,'Conf.'!$AE:$AM,9,0)</f>
        <v xml:space="preserve"> Útiles y materiales escolares y de enseñanzas</v>
      </c>
    </row>
    <row r="46" spans="1:18" ht="30" x14ac:dyDescent="0.25">
      <c r="A46" s="367" t="s">
        <v>1359</v>
      </c>
      <c r="B46" s="368" t="s">
        <v>1220</v>
      </c>
      <c r="C46" s="368" t="s">
        <v>1099</v>
      </c>
      <c r="D46" s="368" t="s">
        <v>1475</v>
      </c>
      <c r="E46" s="368" t="s">
        <v>1841</v>
      </c>
      <c r="F46" s="74" t="s">
        <v>1885</v>
      </c>
      <c r="G46" s="104" t="s">
        <v>1868</v>
      </c>
      <c r="H46" s="104" t="s">
        <v>1866</v>
      </c>
      <c r="I46" s="310" t="str">
        <f t="shared" si="2"/>
        <v>2.3</v>
      </c>
      <c r="J46" s="310">
        <v>2026</v>
      </c>
      <c r="K46" s="104">
        <v>200</v>
      </c>
      <c r="L46" s="104">
        <v>2</v>
      </c>
      <c r="M46" s="32">
        <f t="shared" si="0"/>
        <v>400</v>
      </c>
      <c r="N46" s="370">
        <v>550</v>
      </c>
      <c r="O46" s="299">
        <f t="shared" si="1"/>
        <v>220000</v>
      </c>
      <c r="P46" s="310"/>
      <c r="Q46" s="310"/>
      <c r="R46" s="24" t="str">
        <f>+VLOOKUP(H46,'Conf.'!$AE:$AM,9,0)</f>
        <v xml:space="preserve"> Papel y cartón</v>
      </c>
    </row>
    <row r="47" spans="1:18" x14ac:dyDescent="0.25">
      <c r="A47" s="367" t="s">
        <v>1359</v>
      </c>
      <c r="B47" s="368" t="s">
        <v>1220</v>
      </c>
      <c r="C47" s="368" t="s">
        <v>1099</v>
      </c>
      <c r="D47" s="368" t="s">
        <v>1475</v>
      </c>
      <c r="E47" s="368" t="s">
        <v>1841</v>
      </c>
      <c r="F47" s="74" t="s">
        <v>1886</v>
      </c>
      <c r="G47" s="104" t="s">
        <v>1868</v>
      </c>
      <c r="H47" s="104" t="s">
        <v>1866</v>
      </c>
      <c r="I47" s="310" t="str">
        <f t="shared" si="2"/>
        <v>2.3</v>
      </c>
      <c r="J47" s="310">
        <v>2026</v>
      </c>
      <c r="K47" s="104">
        <v>170</v>
      </c>
      <c r="L47" s="104">
        <v>2</v>
      </c>
      <c r="M47" s="32">
        <f t="shared" si="0"/>
        <v>340</v>
      </c>
      <c r="N47" s="370">
        <v>250</v>
      </c>
      <c r="O47" s="299">
        <f t="shared" si="1"/>
        <v>85000</v>
      </c>
      <c r="P47" s="310"/>
      <c r="Q47" s="310"/>
      <c r="R47" s="24" t="str">
        <f>+VLOOKUP(H47,'Conf.'!$AE:$AM,9,0)</f>
        <v xml:space="preserve"> Papel y cartón</v>
      </c>
    </row>
    <row r="48" spans="1:18" x14ac:dyDescent="0.25">
      <c r="A48" s="367" t="s">
        <v>1359</v>
      </c>
      <c r="B48" s="368" t="s">
        <v>1220</v>
      </c>
      <c r="C48" s="368" t="s">
        <v>1099</v>
      </c>
      <c r="D48" s="368" t="s">
        <v>1475</v>
      </c>
      <c r="E48" s="368" t="s">
        <v>1841</v>
      </c>
      <c r="F48" s="74" t="s">
        <v>1887</v>
      </c>
      <c r="G48" s="104" t="s">
        <v>1868</v>
      </c>
      <c r="H48" s="104" t="s">
        <v>1866</v>
      </c>
      <c r="I48" s="310" t="str">
        <f t="shared" si="2"/>
        <v>2.3</v>
      </c>
      <c r="J48" s="310">
        <v>2026</v>
      </c>
      <c r="K48" s="104">
        <v>70</v>
      </c>
      <c r="L48" s="104">
        <v>2</v>
      </c>
      <c r="M48" s="32">
        <f t="shared" si="0"/>
        <v>140</v>
      </c>
      <c r="N48" s="370">
        <v>112</v>
      </c>
      <c r="O48" s="299">
        <f t="shared" si="1"/>
        <v>15680</v>
      </c>
      <c r="P48" s="310"/>
      <c r="Q48" s="310"/>
      <c r="R48" s="24" t="str">
        <f>+VLOOKUP(H48,'Conf.'!$AE:$AM,9,0)</f>
        <v xml:space="preserve"> Papel y cartón</v>
      </c>
    </row>
    <row r="49" spans="1:18" x14ac:dyDescent="0.25">
      <c r="A49" s="367" t="s">
        <v>1359</v>
      </c>
      <c r="B49" s="368" t="s">
        <v>1220</v>
      </c>
      <c r="C49" s="368" t="s">
        <v>1099</v>
      </c>
      <c r="D49" s="368" t="s">
        <v>1475</v>
      </c>
      <c r="E49" s="368" t="s">
        <v>1841</v>
      </c>
      <c r="F49" s="74" t="s">
        <v>1888</v>
      </c>
      <c r="G49" s="104" t="s">
        <v>1889</v>
      </c>
      <c r="H49" s="104" t="s">
        <v>1567</v>
      </c>
      <c r="I49" s="310" t="str">
        <f t="shared" si="2"/>
        <v>2.3</v>
      </c>
      <c r="J49" s="310">
        <v>2026</v>
      </c>
      <c r="K49" s="104">
        <v>200</v>
      </c>
      <c r="L49" s="104">
        <v>2</v>
      </c>
      <c r="M49" s="32">
        <f t="shared" si="0"/>
        <v>400</v>
      </c>
      <c r="N49" s="370">
        <v>375</v>
      </c>
      <c r="O49" s="299">
        <f t="shared" si="1"/>
        <v>150000</v>
      </c>
      <c r="P49" s="310"/>
      <c r="Q49" s="310"/>
      <c r="R49" s="24" t="str">
        <f>+VLOOKUP(H49,'Conf.'!$AE:$AM,9,0)</f>
        <v xml:space="preserve"> Papel de escritorio</v>
      </c>
    </row>
    <row r="50" spans="1:18" x14ac:dyDescent="0.25">
      <c r="A50" s="367" t="s">
        <v>1359</v>
      </c>
      <c r="B50" s="368" t="s">
        <v>1220</v>
      </c>
      <c r="C50" s="368" t="s">
        <v>1099</v>
      </c>
      <c r="D50" s="368" t="s">
        <v>1475</v>
      </c>
      <c r="E50" s="368" t="s">
        <v>1841</v>
      </c>
      <c r="F50" s="74" t="s">
        <v>1890</v>
      </c>
      <c r="G50" s="104" t="s">
        <v>1494</v>
      </c>
      <c r="H50" s="104" t="s">
        <v>1498</v>
      </c>
      <c r="I50" s="310" t="str">
        <f t="shared" si="2"/>
        <v>2.3</v>
      </c>
      <c r="J50" s="310">
        <v>2026</v>
      </c>
      <c r="K50" s="104">
        <v>700</v>
      </c>
      <c r="L50" s="104">
        <v>2</v>
      </c>
      <c r="M50" s="32">
        <f t="shared" si="0"/>
        <v>1400</v>
      </c>
      <c r="N50" s="370">
        <v>25</v>
      </c>
      <c r="O50" s="299">
        <f t="shared" si="1"/>
        <v>35000</v>
      </c>
      <c r="P50" s="310"/>
      <c r="Q50" s="310"/>
      <c r="R50" s="24" t="str">
        <f>+VLOOKUP(H50,'Conf.'!$AE:$AM,9,0)</f>
        <v xml:space="preserve"> Útiles y materiales de escritorio, oficina e informática</v>
      </c>
    </row>
    <row r="51" spans="1:18" x14ac:dyDescent="0.25">
      <c r="A51" s="367" t="s">
        <v>1359</v>
      </c>
      <c r="B51" s="368" t="s">
        <v>1220</v>
      </c>
      <c r="C51" s="368" t="s">
        <v>1099</v>
      </c>
      <c r="D51" s="368" t="s">
        <v>1475</v>
      </c>
      <c r="E51" s="368" t="s">
        <v>1841</v>
      </c>
      <c r="F51" s="74" t="s">
        <v>1891</v>
      </c>
      <c r="G51" s="104" t="s">
        <v>1875</v>
      </c>
      <c r="H51" s="104" t="s">
        <v>1892</v>
      </c>
      <c r="I51" s="310" t="str">
        <f t="shared" si="2"/>
        <v>2.3</v>
      </c>
      <c r="J51" s="310">
        <v>2026</v>
      </c>
      <c r="K51" s="104">
        <v>50</v>
      </c>
      <c r="L51" s="104">
        <v>2</v>
      </c>
      <c r="M51" s="32">
        <f t="shared" si="0"/>
        <v>100</v>
      </c>
      <c r="N51" s="370">
        <v>125</v>
      </c>
      <c r="O51" s="299">
        <f t="shared" si="1"/>
        <v>12500</v>
      </c>
      <c r="P51" s="310"/>
      <c r="Q51" s="310"/>
      <c r="R51" s="24" t="str">
        <f>+VLOOKUP(H51,'Conf.'!$AE:$AM,9,0)</f>
        <v xml:space="preserve"> Herramientas menores</v>
      </c>
    </row>
    <row r="52" spans="1:18" x14ac:dyDescent="0.25">
      <c r="A52" s="367" t="s">
        <v>1359</v>
      </c>
      <c r="B52" s="368" t="s">
        <v>1220</v>
      </c>
      <c r="C52" s="368" t="s">
        <v>1099</v>
      </c>
      <c r="D52" s="368" t="s">
        <v>1475</v>
      </c>
      <c r="E52" s="368" t="s">
        <v>1841</v>
      </c>
      <c r="F52" s="74" t="s">
        <v>1893</v>
      </c>
      <c r="G52" s="104" t="s">
        <v>1494</v>
      </c>
      <c r="H52" s="104" t="s">
        <v>1498</v>
      </c>
      <c r="I52" s="310" t="str">
        <f t="shared" si="2"/>
        <v>2.3</v>
      </c>
      <c r="J52" s="310">
        <v>2026</v>
      </c>
      <c r="K52" s="104">
        <v>50</v>
      </c>
      <c r="L52" s="104">
        <v>2</v>
      </c>
      <c r="M52" s="32">
        <f t="shared" si="0"/>
        <v>100</v>
      </c>
      <c r="N52" s="370">
        <v>450</v>
      </c>
      <c r="O52" s="299">
        <f t="shared" si="1"/>
        <v>45000</v>
      </c>
      <c r="P52" s="310"/>
      <c r="Q52" s="310"/>
      <c r="R52" s="24" t="str">
        <f>+VLOOKUP(H52,'Conf.'!$AE:$AM,9,0)</f>
        <v xml:space="preserve"> Útiles y materiales de escritorio, oficina e informática</v>
      </c>
    </row>
    <row r="53" spans="1:18" x14ac:dyDescent="0.25">
      <c r="A53" s="367" t="s">
        <v>1359</v>
      </c>
      <c r="B53" s="368" t="s">
        <v>1220</v>
      </c>
      <c r="C53" s="368" t="s">
        <v>1099</v>
      </c>
      <c r="D53" s="368" t="s">
        <v>1475</v>
      </c>
      <c r="E53" s="368" t="s">
        <v>1841</v>
      </c>
      <c r="F53" s="74" t="s">
        <v>1894</v>
      </c>
      <c r="G53" s="104" t="s">
        <v>1494</v>
      </c>
      <c r="H53" s="104" t="s">
        <v>1895</v>
      </c>
      <c r="I53" s="310" t="str">
        <f t="shared" si="2"/>
        <v>2.3</v>
      </c>
      <c r="J53" s="310">
        <v>2026</v>
      </c>
      <c r="K53" s="104">
        <v>70</v>
      </c>
      <c r="L53" s="104">
        <v>2</v>
      </c>
      <c r="M53" s="32">
        <f t="shared" si="0"/>
        <v>140</v>
      </c>
      <c r="N53" s="370">
        <v>200</v>
      </c>
      <c r="O53" s="299">
        <f t="shared" si="1"/>
        <v>28000</v>
      </c>
      <c r="P53" s="310"/>
      <c r="Q53" s="310"/>
      <c r="R53" s="24" t="str">
        <f>+VLOOKUP(H53,'Conf.'!$AE:$AM,9,0)</f>
        <v xml:space="preserve"> Materiales de limpieza e higiene personal</v>
      </c>
    </row>
    <row r="54" spans="1:18" x14ac:dyDescent="0.25">
      <c r="A54" s="367" t="s">
        <v>1359</v>
      </c>
      <c r="B54" s="368" t="s">
        <v>1220</v>
      </c>
      <c r="C54" s="368" t="s">
        <v>1099</v>
      </c>
      <c r="D54" s="368" t="s">
        <v>1475</v>
      </c>
      <c r="E54" s="368" t="s">
        <v>1841</v>
      </c>
      <c r="F54" s="74" t="s">
        <v>1896</v>
      </c>
      <c r="G54" s="104" t="s">
        <v>1494</v>
      </c>
      <c r="H54" s="104" t="s">
        <v>1897</v>
      </c>
      <c r="I54" s="310" t="str">
        <f t="shared" si="2"/>
        <v>2.3</v>
      </c>
      <c r="J54" s="310">
        <v>2026</v>
      </c>
      <c r="K54" s="104">
        <v>300</v>
      </c>
      <c r="L54" s="104">
        <v>2</v>
      </c>
      <c r="M54" s="32">
        <f t="shared" si="0"/>
        <v>600</v>
      </c>
      <c r="N54" s="370">
        <v>35</v>
      </c>
      <c r="O54" s="299">
        <f t="shared" si="1"/>
        <v>21000</v>
      </c>
      <c r="P54" s="310"/>
      <c r="Q54" s="310"/>
      <c r="R54" s="24" t="str">
        <f>+VLOOKUP(H54,'Conf.'!$AE:$AM,9,0)</f>
        <v xml:space="preserve"> Hilados, fibras, telas y útiles de costura</v>
      </c>
    </row>
    <row r="55" spans="1:18" ht="30" x14ac:dyDescent="0.25">
      <c r="A55" s="367" t="s">
        <v>1359</v>
      </c>
      <c r="B55" s="368" t="s">
        <v>1220</v>
      </c>
      <c r="C55" s="368" t="s">
        <v>1099</v>
      </c>
      <c r="D55" s="368" t="s">
        <v>1475</v>
      </c>
      <c r="E55" s="368" t="s">
        <v>1841</v>
      </c>
      <c r="F55" s="74" t="s">
        <v>1898</v>
      </c>
      <c r="G55" s="104" t="s">
        <v>1494</v>
      </c>
      <c r="H55" s="104" t="s">
        <v>1498</v>
      </c>
      <c r="I55" s="310" t="str">
        <f t="shared" si="2"/>
        <v>2.3</v>
      </c>
      <c r="J55" s="310">
        <v>2026</v>
      </c>
      <c r="K55" s="104">
        <v>150</v>
      </c>
      <c r="L55" s="104">
        <v>2</v>
      </c>
      <c r="M55" s="32">
        <f t="shared" si="0"/>
        <v>300</v>
      </c>
      <c r="N55" s="370">
        <v>500</v>
      </c>
      <c r="O55" s="299">
        <f t="shared" si="1"/>
        <v>150000</v>
      </c>
      <c r="P55" s="310"/>
      <c r="Q55" s="310"/>
      <c r="R55" s="24" t="str">
        <f>+VLOOKUP(H55,'Conf.'!$AE:$AM,9,0)</f>
        <v xml:space="preserve"> Útiles y materiales de escritorio, oficina e informática</v>
      </c>
    </row>
    <row r="56" spans="1:18" ht="30" x14ac:dyDescent="0.25">
      <c r="A56" s="367" t="s">
        <v>1359</v>
      </c>
      <c r="B56" s="368" t="s">
        <v>1220</v>
      </c>
      <c r="C56" s="368" t="s">
        <v>1099</v>
      </c>
      <c r="D56" s="368" t="s">
        <v>1475</v>
      </c>
      <c r="E56" s="368" t="s">
        <v>1841</v>
      </c>
      <c r="F56" s="74" t="s">
        <v>1899</v>
      </c>
      <c r="G56" s="104" t="s">
        <v>1868</v>
      </c>
      <c r="H56" s="104" t="s">
        <v>1534</v>
      </c>
      <c r="I56" s="310" t="str">
        <f t="shared" si="2"/>
        <v>2.3</v>
      </c>
      <c r="J56" s="310">
        <v>2026</v>
      </c>
      <c r="K56" s="104">
        <v>80</v>
      </c>
      <c r="L56" s="104">
        <v>2</v>
      </c>
      <c r="M56" s="32">
        <f t="shared" si="0"/>
        <v>160</v>
      </c>
      <c r="N56" s="370">
        <v>700</v>
      </c>
      <c r="O56" s="299">
        <f t="shared" si="1"/>
        <v>112000</v>
      </c>
      <c r="P56" s="310"/>
      <c r="Q56" s="310"/>
      <c r="R56" s="24" t="str">
        <f>+VLOOKUP(H56,'Conf.'!$AE:$AM,9,0)</f>
        <v xml:space="preserve"> Útiles y materiales escolares y de enseñanzas</v>
      </c>
    </row>
    <row r="57" spans="1:18" x14ac:dyDescent="0.25">
      <c r="A57" s="367" t="s">
        <v>1359</v>
      </c>
      <c r="B57" s="368" t="s">
        <v>1220</v>
      </c>
      <c r="C57" s="368" t="s">
        <v>1099</v>
      </c>
      <c r="D57" s="368" t="s">
        <v>1475</v>
      </c>
      <c r="E57" s="368" t="s">
        <v>1841</v>
      </c>
      <c r="F57" s="74" t="s">
        <v>1900</v>
      </c>
      <c r="G57" s="104" t="s">
        <v>1868</v>
      </c>
      <c r="H57" s="104" t="s">
        <v>1866</v>
      </c>
      <c r="I57" s="310" t="str">
        <f t="shared" si="2"/>
        <v>2.3</v>
      </c>
      <c r="J57" s="310">
        <v>2026</v>
      </c>
      <c r="K57" s="104">
        <v>700</v>
      </c>
      <c r="L57" s="104">
        <v>1</v>
      </c>
      <c r="M57" s="32">
        <f t="shared" si="0"/>
        <v>700</v>
      </c>
      <c r="N57" s="370">
        <v>550</v>
      </c>
      <c r="O57" s="299">
        <f t="shared" si="1"/>
        <v>385000</v>
      </c>
      <c r="P57" s="310"/>
      <c r="Q57" s="310"/>
      <c r="R57" s="24" t="str">
        <f>+VLOOKUP(H57,'Conf.'!$AE:$AM,9,0)</f>
        <v xml:space="preserve"> Papel y cartón</v>
      </c>
    </row>
    <row r="58" spans="1:18" x14ac:dyDescent="0.25">
      <c r="A58" s="367" t="s">
        <v>1359</v>
      </c>
      <c r="B58" s="368" t="s">
        <v>1220</v>
      </c>
      <c r="C58" s="368" t="s">
        <v>1099</v>
      </c>
      <c r="D58" s="368" t="s">
        <v>1475</v>
      </c>
      <c r="E58" s="368" t="s">
        <v>1841</v>
      </c>
      <c r="F58" s="74" t="s">
        <v>1901</v>
      </c>
      <c r="G58" s="104" t="s">
        <v>1494</v>
      </c>
      <c r="H58" s="104" t="s">
        <v>1534</v>
      </c>
      <c r="I58" s="310" t="str">
        <f t="shared" si="2"/>
        <v>2.3</v>
      </c>
      <c r="J58" s="310">
        <v>2026</v>
      </c>
      <c r="K58" s="375">
        <v>1200</v>
      </c>
      <c r="L58" s="104">
        <v>2</v>
      </c>
      <c r="M58" s="32">
        <f t="shared" si="0"/>
        <v>2400</v>
      </c>
      <c r="N58" s="370">
        <v>15</v>
      </c>
      <c r="O58" s="299">
        <f t="shared" si="1"/>
        <v>36000</v>
      </c>
      <c r="P58" s="310"/>
      <c r="Q58" s="310"/>
      <c r="R58" s="24" t="str">
        <f>+VLOOKUP(H58,'Conf.'!$AE:$AM,9,0)</f>
        <v xml:space="preserve"> Útiles y materiales escolares y de enseñanzas</v>
      </c>
    </row>
    <row r="59" spans="1:18" x14ac:dyDescent="0.25">
      <c r="A59" s="367" t="s">
        <v>1359</v>
      </c>
      <c r="B59" s="368" t="s">
        <v>1220</v>
      </c>
      <c r="C59" s="368" t="s">
        <v>1099</v>
      </c>
      <c r="D59" s="368" t="s">
        <v>1475</v>
      </c>
      <c r="E59" s="368" t="s">
        <v>1841</v>
      </c>
      <c r="F59" s="74" t="s">
        <v>1902</v>
      </c>
      <c r="G59" s="104" t="s">
        <v>1889</v>
      </c>
      <c r="H59" s="104" t="s">
        <v>1567</v>
      </c>
      <c r="I59" s="310" t="str">
        <f t="shared" si="2"/>
        <v>2.3</v>
      </c>
      <c r="J59" s="310">
        <v>2026</v>
      </c>
      <c r="K59" s="104">
        <v>45</v>
      </c>
      <c r="L59" s="104">
        <v>2</v>
      </c>
      <c r="M59" s="32">
        <f t="shared" si="0"/>
        <v>90</v>
      </c>
      <c r="N59" s="370">
        <v>550</v>
      </c>
      <c r="O59" s="299">
        <f t="shared" si="1"/>
        <v>49500</v>
      </c>
      <c r="P59" s="310"/>
      <c r="Q59" s="310"/>
      <c r="R59" s="24" t="str">
        <f>+VLOOKUP(H59,'Conf.'!$AE:$AM,9,0)</f>
        <v xml:space="preserve"> Papel de escritorio</v>
      </c>
    </row>
    <row r="60" spans="1:18" x14ac:dyDescent="0.25">
      <c r="A60" s="367" t="s">
        <v>1359</v>
      </c>
      <c r="B60" s="368" t="s">
        <v>1220</v>
      </c>
      <c r="C60" s="368" t="s">
        <v>1099</v>
      </c>
      <c r="D60" s="368" t="s">
        <v>1475</v>
      </c>
      <c r="E60" s="368" t="s">
        <v>1841</v>
      </c>
      <c r="F60" s="74" t="s">
        <v>1903</v>
      </c>
      <c r="G60" s="104" t="s">
        <v>1494</v>
      </c>
      <c r="H60" s="104" t="s">
        <v>1892</v>
      </c>
      <c r="I60" s="310" t="str">
        <f t="shared" si="2"/>
        <v>2.3</v>
      </c>
      <c r="J60" s="310">
        <v>2026</v>
      </c>
      <c r="K60" s="104">
        <v>200</v>
      </c>
      <c r="L60" s="104">
        <v>2</v>
      </c>
      <c r="M60" s="32">
        <f t="shared" si="0"/>
        <v>400</v>
      </c>
      <c r="N60" s="370">
        <v>60</v>
      </c>
      <c r="O60" s="299">
        <f t="shared" si="1"/>
        <v>24000</v>
      </c>
      <c r="P60" s="310"/>
      <c r="Q60" s="310"/>
      <c r="R60" s="24" t="str">
        <f>+VLOOKUP(H60,'Conf.'!$AE:$AM,9,0)</f>
        <v xml:space="preserve"> Herramientas menores</v>
      </c>
    </row>
    <row r="61" spans="1:18" ht="30" x14ac:dyDescent="0.25">
      <c r="A61" s="367" t="s">
        <v>1359</v>
      </c>
      <c r="B61" s="368" t="s">
        <v>1220</v>
      </c>
      <c r="C61" s="368" t="s">
        <v>1099</v>
      </c>
      <c r="D61" s="368" t="s">
        <v>1475</v>
      </c>
      <c r="E61" s="368" t="s">
        <v>1841</v>
      </c>
      <c r="F61" s="74" t="s">
        <v>1904</v>
      </c>
      <c r="G61" s="104" t="s">
        <v>1494</v>
      </c>
      <c r="H61" s="104" t="s">
        <v>1613</v>
      </c>
      <c r="I61" s="310" t="str">
        <f t="shared" si="2"/>
        <v>2.3</v>
      </c>
      <c r="J61" s="310">
        <v>2026</v>
      </c>
      <c r="K61" s="375">
        <v>8000</v>
      </c>
      <c r="L61" s="104">
        <v>1</v>
      </c>
      <c r="M61" s="32">
        <f t="shared" si="0"/>
        <v>8000</v>
      </c>
      <c r="N61" s="370">
        <v>45</v>
      </c>
      <c r="O61" s="299">
        <f t="shared" si="1"/>
        <v>360000</v>
      </c>
      <c r="P61" s="310"/>
      <c r="Q61" s="310"/>
      <c r="R61" s="24" t="str">
        <f>+VLOOKUP(H61,'Conf.'!$AE:$AM,9,0)</f>
        <v xml:space="preserve"> Productos de artes gráficas</v>
      </c>
    </row>
    <row r="62" spans="1:18" x14ac:dyDescent="0.25">
      <c r="A62" s="367" t="s">
        <v>1359</v>
      </c>
      <c r="B62" s="368" t="s">
        <v>1220</v>
      </c>
      <c r="C62" s="368" t="s">
        <v>1099</v>
      </c>
      <c r="D62" s="368" t="s">
        <v>1475</v>
      </c>
      <c r="E62" s="368" t="s">
        <v>1841</v>
      </c>
      <c r="F62" s="74" t="s">
        <v>1905</v>
      </c>
      <c r="G62" s="312" t="s">
        <v>1494</v>
      </c>
      <c r="H62" s="312" t="s">
        <v>1843</v>
      </c>
      <c r="I62" s="310" t="str">
        <f t="shared" si="2"/>
        <v>2.2</v>
      </c>
      <c r="J62" s="310">
        <v>2026</v>
      </c>
      <c r="K62" s="371">
        <v>12748</v>
      </c>
      <c r="L62" s="312">
        <v>1</v>
      </c>
      <c r="M62" s="32">
        <f t="shared" si="0"/>
        <v>12748</v>
      </c>
      <c r="N62" s="369">
        <v>600</v>
      </c>
      <c r="O62" s="299">
        <f t="shared" si="1"/>
        <v>7648800</v>
      </c>
      <c r="P62" s="310"/>
      <c r="Q62" s="310"/>
      <c r="R62" s="24" t="str">
        <f>+VLOOKUP(H62,'Conf.'!$AE:$AM,9,0)</f>
        <v xml:space="preserve"> Servicios de Catering</v>
      </c>
    </row>
    <row r="63" spans="1:18" ht="30" x14ac:dyDescent="0.25">
      <c r="A63" s="367" t="s">
        <v>1359</v>
      </c>
      <c r="B63" s="368" t="s">
        <v>1220</v>
      </c>
      <c r="C63" s="368" t="s">
        <v>1099</v>
      </c>
      <c r="D63" s="368" t="s">
        <v>1475</v>
      </c>
      <c r="E63" s="368" t="s">
        <v>1841</v>
      </c>
      <c r="F63" s="74" t="s">
        <v>1906</v>
      </c>
      <c r="G63" s="312" t="s">
        <v>1494</v>
      </c>
      <c r="H63" s="312" t="s">
        <v>1843</v>
      </c>
      <c r="I63" s="310" t="str">
        <f t="shared" si="2"/>
        <v>2.2</v>
      </c>
      <c r="J63" s="310">
        <v>2026</v>
      </c>
      <c r="K63" s="371">
        <v>3400</v>
      </c>
      <c r="L63" s="312">
        <v>25</v>
      </c>
      <c r="M63" s="32">
        <f t="shared" si="0"/>
        <v>85000</v>
      </c>
      <c r="N63" s="369">
        <v>225</v>
      </c>
      <c r="O63" s="299">
        <f t="shared" si="1"/>
        <v>19125000</v>
      </c>
      <c r="P63" s="310"/>
      <c r="Q63" s="310" t="s">
        <v>1907</v>
      </c>
      <c r="R63" s="24" t="str">
        <f>+VLOOKUP(H63,'Conf.'!$AE:$AM,9,0)</f>
        <v xml:space="preserve"> Servicios de Catering</v>
      </c>
    </row>
    <row r="64" spans="1:18" ht="30" x14ac:dyDescent="0.25">
      <c r="A64" s="367" t="s">
        <v>1359</v>
      </c>
      <c r="B64" s="368" t="s">
        <v>1220</v>
      </c>
      <c r="C64" s="368" t="s">
        <v>1099</v>
      </c>
      <c r="D64" s="368" t="s">
        <v>1475</v>
      </c>
      <c r="E64" s="368" t="s">
        <v>1841</v>
      </c>
      <c r="F64" s="74" t="s">
        <v>1908</v>
      </c>
      <c r="G64" s="104" t="s">
        <v>1494</v>
      </c>
      <c r="H64" s="104" t="s">
        <v>1850</v>
      </c>
      <c r="I64" s="310" t="str">
        <f t="shared" si="2"/>
        <v>2.3</v>
      </c>
      <c r="J64" s="310">
        <v>2026</v>
      </c>
      <c r="K64" s="375">
        <v>7000</v>
      </c>
      <c r="L64" s="104">
        <v>1</v>
      </c>
      <c r="M64" s="32">
        <f t="shared" si="0"/>
        <v>7000</v>
      </c>
      <c r="N64" s="370">
        <v>550</v>
      </c>
      <c r="O64" s="299">
        <f t="shared" si="1"/>
        <v>3850000</v>
      </c>
      <c r="P64" s="310"/>
      <c r="Q64" s="310"/>
      <c r="R64" s="24" t="str">
        <f>+VLOOKUP(H64,'Conf.'!$AE:$AM,9,0)</f>
        <v xml:space="preserve"> Prendas y accesorios de vestir</v>
      </c>
    </row>
    <row r="65" spans="1:18" ht="30" x14ac:dyDescent="0.25">
      <c r="A65" s="367" t="s">
        <v>1359</v>
      </c>
      <c r="B65" s="368" t="s">
        <v>1220</v>
      </c>
      <c r="C65" s="368" t="s">
        <v>1099</v>
      </c>
      <c r="D65" s="368" t="s">
        <v>1475</v>
      </c>
      <c r="E65" s="368" t="s">
        <v>1841</v>
      </c>
      <c r="F65" s="74" t="s">
        <v>1909</v>
      </c>
      <c r="G65" s="104" t="s">
        <v>1494</v>
      </c>
      <c r="H65" s="104" t="s">
        <v>1613</v>
      </c>
      <c r="I65" s="310" t="str">
        <f t="shared" si="2"/>
        <v>2.3</v>
      </c>
      <c r="J65" s="310">
        <v>2026</v>
      </c>
      <c r="K65" s="375">
        <v>7500</v>
      </c>
      <c r="L65" s="104">
        <v>1</v>
      </c>
      <c r="M65" s="32">
        <f t="shared" si="0"/>
        <v>7500</v>
      </c>
      <c r="N65" s="370">
        <v>45</v>
      </c>
      <c r="O65" s="299">
        <f t="shared" si="1"/>
        <v>337500</v>
      </c>
      <c r="P65" s="310"/>
      <c r="Q65" s="310"/>
      <c r="R65" s="24" t="str">
        <f>+VLOOKUP(H65,'Conf.'!$AE:$AM,9,0)</f>
        <v xml:space="preserve"> Productos de artes gráficas</v>
      </c>
    </row>
    <row r="66" spans="1:18" ht="60" x14ac:dyDescent="0.25">
      <c r="A66" s="367" t="s">
        <v>1359</v>
      </c>
      <c r="B66" s="368" t="s">
        <v>1220</v>
      </c>
      <c r="C66" s="368" t="s">
        <v>1099</v>
      </c>
      <c r="D66" s="368" t="s">
        <v>1475</v>
      </c>
      <c r="E66" s="368" t="s">
        <v>1841</v>
      </c>
      <c r="F66" s="74" t="s">
        <v>1910</v>
      </c>
      <c r="G66" s="312" t="s">
        <v>1494</v>
      </c>
      <c r="H66" s="312" t="s">
        <v>1911</v>
      </c>
      <c r="I66" s="310" t="str">
        <f t="shared" si="2"/>
        <v>2.2</v>
      </c>
      <c r="J66" s="310">
        <v>2026</v>
      </c>
      <c r="K66" s="312">
        <v>1</v>
      </c>
      <c r="L66" s="312">
        <v>3</v>
      </c>
      <c r="M66" s="32">
        <f t="shared" si="0"/>
        <v>3</v>
      </c>
      <c r="N66" s="369">
        <v>1800000</v>
      </c>
      <c r="O66" s="299">
        <f t="shared" si="1"/>
        <v>5400000</v>
      </c>
      <c r="P66" s="310"/>
      <c r="Q66" s="310"/>
      <c r="R66" s="24" t="str">
        <f>+VLOOKUP(H66,'Conf.'!$AE:$AM,9,0)</f>
        <v xml:space="preserve"> Otros alquileres y arrendamientos por derechos de usos</v>
      </c>
    </row>
    <row r="67" spans="1:18" ht="30" x14ac:dyDescent="0.25">
      <c r="A67" s="367" t="s">
        <v>1359</v>
      </c>
      <c r="B67" s="368" t="s">
        <v>1220</v>
      </c>
      <c r="C67" s="368" t="s">
        <v>1099</v>
      </c>
      <c r="D67" s="368" t="s">
        <v>1475</v>
      </c>
      <c r="E67" s="368" t="s">
        <v>1841</v>
      </c>
      <c r="F67" s="74" t="s">
        <v>1912</v>
      </c>
      <c r="G67" s="312" t="s">
        <v>1494</v>
      </c>
      <c r="H67" s="374" t="s">
        <v>1848</v>
      </c>
      <c r="I67" s="310" t="str">
        <f t="shared" si="2"/>
        <v>2.2</v>
      </c>
      <c r="J67" s="310">
        <v>2026</v>
      </c>
      <c r="K67" s="312">
        <v>4</v>
      </c>
      <c r="L67" s="312">
        <v>1</v>
      </c>
      <c r="M67" s="32">
        <f t="shared" si="0"/>
        <v>4</v>
      </c>
      <c r="N67" s="369">
        <v>1800000</v>
      </c>
      <c r="O67" s="299">
        <f t="shared" si="1"/>
        <v>7200000</v>
      </c>
      <c r="P67" s="310"/>
      <c r="Q67" s="310"/>
      <c r="R67" s="24" t="str">
        <f>+VLOOKUP(H67,'Conf.'!$AE:$AM,9,0)</f>
        <v xml:space="preserve"> Alquileres de equipos de transporte, tracción y elevación</v>
      </c>
    </row>
    <row r="68" spans="1:18" ht="105" x14ac:dyDescent="0.25">
      <c r="A68" s="367" t="s">
        <v>1359</v>
      </c>
      <c r="B68" s="368" t="s">
        <v>1220</v>
      </c>
      <c r="C68" s="368" t="s">
        <v>1099</v>
      </c>
      <c r="D68" s="368" t="s">
        <v>1475</v>
      </c>
      <c r="E68" s="368" t="s">
        <v>1841</v>
      </c>
      <c r="F68" s="74" t="s">
        <v>1913</v>
      </c>
      <c r="G68" s="104" t="s">
        <v>1478</v>
      </c>
      <c r="H68" s="104" t="s">
        <v>1914</v>
      </c>
      <c r="I68" s="310" t="str">
        <f t="shared" si="2"/>
        <v>2.1</v>
      </c>
      <c r="J68" s="310">
        <v>2026</v>
      </c>
      <c r="K68" s="375">
        <v>1</v>
      </c>
      <c r="L68" s="104">
        <v>1</v>
      </c>
      <c r="M68" s="32">
        <f t="shared" si="0"/>
        <v>1</v>
      </c>
      <c r="N68" s="370">
        <v>16800000</v>
      </c>
      <c r="O68" s="299">
        <f t="shared" si="1"/>
        <v>16800000</v>
      </c>
      <c r="P68" s="310"/>
      <c r="Q68" s="310" t="s">
        <v>1915</v>
      </c>
      <c r="R68" s="24" t="str">
        <f>+VLOOKUP(H68,'Conf.'!$AE:$AM,9,0)</f>
        <v xml:space="preserve"> Jornales</v>
      </c>
    </row>
    <row r="69" spans="1:18" ht="60" x14ac:dyDescent="0.25">
      <c r="A69" s="367" t="s">
        <v>1359</v>
      </c>
      <c r="B69" s="368" t="s">
        <v>1220</v>
      </c>
      <c r="C69" s="368" t="s">
        <v>1099</v>
      </c>
      <c r="D69" s="368" t="s">
        <v>1475</v>
      </c>
      <c r="E69" s="368" t="s">
        <v>1841</v>
      </c>
      <c r="F69" s="74" t="s">
        <v>1916</v>
      </c>
      <c r="G69" s="312" t="s">
        <v>1494</v>
      </c>
      <c r="H69" s="312" t="s">
        <v>1613</v>
      </c>
      <c r="I69" s="310" t="str">
        <f t="shared" si="2"/>
        <v>2.3</v>
      </c>
      <c r="J69" s="310">
        <v>2026</v>
      </c>
      <c r="K69" s="312">
        <v>110</v>
      </c>
      <c r="L69" s="312">
        <v>1</v>
      </c>
      <c r="M69" s="32">
        <f t="shared" si="0"/>
        <v>110</v>
      </c>
      <c r="N69" s="369">
        <v>2500</v>
      </c>
      <c r="O69" s="299">
        <f t="shared" si="1"/>
        <v>275000</v>
      </c>
      <c r="P69" s="310"/>
      <c r="Q69" s="310"/>
      <c r="R69" s="24" t="str">
        <f>+VLOOKUP(H69,'Conf.'!$AE:$AM,9,0)</f>
        <v xml:space="preserve"> Productos de artes gráficas</v>
      </c>
    </row>
    <row r="70" spans="1:18" ht="60" x14ac:dyDescent="0.25">
      <c r="A70" s="367" t="s">
        <v>1359</v>
      </c>
      <c r="B70" s="368" t="s">
        <v>1220</v>
      </c>
      <c r="C70" s="368" t="s">
        <v>1099</v>
      </c>
      <c r="D70" s="368" t="s">
        <v>1475</v>
      </c>
      <c r="E70" s="368" t="s">
        <v>1841</v>
      </c>
      <c r="F70" s="74" t="s">
        <v>1917</v>
      </c>
      <c r="G70" s="104" t="s">
        <v>1494</v>
      </c>
      <c r="H70" s="104" t="s">
        <v>1517</v>
      </c>
      <c r="I70" s="310" t="str">
        <f t="shared" si="2"/>
        <v>2.2</v>
      </c>
      <c r="J70" s="310">
        <v>2026</v>
      </c>
      <c r="K70" s="104">
        <v>4</v>
      </c>
      <c r="L70" s="104">
        <v>1</v>
      </c>
      <c r="M70" s="32">
        <f t="shared" si="0"/>
        <v>4</v>
      </c>
      <c r="N70" s="370">
        <v>1800000</v>
      </c>
      <c r="O70" s="299">
        <f t="shared" si="1"/>
        <v>7200000</v>
      </c>
      <c r="P70" s="310"/>
      <c r="Q70" s="310"/>
      <c r="R70" s="24" t="str">
        <f>+VLOOKUP(H70,'Conf.'!$AE:$AM,9,0)</f>
        <v xml:space="preserve"> Otros servicios técnicos profesionales</v>
      </c>
    </row>
    <row r="71" spans="1:18" x14ac:dyDescent="0.25">
      <c r="A71" s="367" t="s">
        <v>1359</v>
      </c>
      <c r="B71" s="368" t="s">
        <v>1220</v>
      </c>
      <c r="C71" s="368" t="s">
        <v>1099</v>
      </c>
      <c r="D71" s="368" t="s">
        <v>1475</v>
      </c>
      <c r="E71" s="368" t="s">
        <v>1841</v>
      </c>
      <c r="F71" s="74" t="s">
        <v>1918</v>
      </c>
      <c r="G71" s="104" t="s">
        <v>1494</v>
      </c>
      <c r="H71" s="74" t="s">
        <v>1509</v>
      </c>
      <c r="I71" s="310" t="str">
        <f t="shared" si="2"/>
        <v>2.3</v>
      </c>
      <c r="J71" s="310">
        <v>2026</v>
      </c>
      <c r="K71" s="104">
        <v>1</v>
      </c>
      <c r="L71" s="104">
        <v>1</v>
      </c>
      <c r="M71" s="32">
        <f>K71*L71</f>
        <v>1</v>
      </c>
      <c r="N71" s="370">
        <v>10000000</v>
      </c>
      <c r="O71" s="299">
        <f t="shared" si="1"/>
        <v>10000000</v>
      </c>
      <c r="P71" s="310"/>
      <c r="Q71" s="310"/>
      <c r="R71" s="24" t="str">
        <f>+VLOOKUP(H71,'Conf.'!$AE:$AM,9,0)</f>
        <v xml:space="preserve"> Gasolina</v>
      </c>
    </row>
    <row r="72" spans="1:18" x14ac:dyDescent="0.25">
      <c r="A72" s="367" t="s">
        <v>1359</v>
      </c>
      <c r="B72" s="368" t="s">
        <v>1220</v>
      </c>
      <c r="C72" s="368" t="s">
        <v>1099</v>
      </c>
      <c r="D72" s="368" t="s">
        <v>1475</v>
      </c>
      <c r="E72" s="368" t="s">
        <v>1841</v>
      </c>
      <c r="F72" s="74" t="s">
        <v>1919</v>
      </c>
      <c r="G72" s="104" t="s">
        <v>1494</v>
      </c>
      <c r="H72" s="104" t="s">
        <v>1567</v>
      </c>
      <c r="I72" s="310" t="str">
        <f t="shared" si="2"/>
        <v>2.3</v>
      </c>
      <c r="J72" s="310">
        <v>2026</v>
      </c>
      <c r="K72" s="104">
        <v>40</v>
      </c>
      <c r="L72" s="104">
        <v>1</v>
      </c>
      <c r="M72" s="32">
        <f t="shared" si="0"/>
        <v>40</v>
      </c>
      <c r="N72" s="370">
        <v>3250</v>
      </c>
      <c r="O72" s="299">
        <f t="shared" si="1"/>
        <v>130000</v>
      </c>
      <c r="P72" s="310"/>
      <c r="Q72" s="310"/>
      <c r="R72" s="24" t="str">
        <f>+VLOOKUP(H72,'Conf.'!$AE:$AM,9,0)</f>
        <v xml:space="preserve"> Papel de escritorio</v>
      </c>
    </row>
    <row r="73" spans="1:18" x14ac:dyDescent="0.25">
      <c r="A73" s="367" t="s">
        <v>1359</v>
      </c>
      <c r="B73" s="368" t="s">
        <v>1220</v>
      </c>
      <c r="C73" s="368" t="s">
        <v>1099</v>
      </c>
      <c r="D73" s="368" t="s">
        <v>1475</v>
      </c>
      <c r="E73" s="368" t="s">
        <v>1841</v>
      </c>
      <c r="F73" s="74" t="s">
        <v>1920</v>
      </c>
      <c r="G73" s="104" t="s">
        <v>1494</v>
      </c>
      <c r="H73" s="104" t="s">
        <v>1567</v>
      </c>
      <c r="I73" s="310" t="str">
        <f t="shared" si="2"/>
        <v>2.3</v>
      </c>
      <c r="J73" s="310">
        <v>2026</v>
      </c>
      <c r="K73" s="104">
        <v>15</v>
      </c>
      <c r="L73" s="104">
        <v>1</v>
      </c>
      <c r="M73" s="32">
        <f t="shared" si="0"/>
        <v>15</v>
      </c>
      <c r="N73" s="370">
        <v>4000</v>
      </c>
      <c r="O73" s="299">
        <f t="shared" si="1"/>
        <v>60000</v>
      </c>
      <c r="P73" s="310"/>
      <c r="Q73" s="310"/>
      <c r="R73" s="24" t="str">
        <f>+VLOOKUP(H73,'Conf.'!$AE:$AM,9,0)</f>
        <v xml:space="preserve"> Papel de escritorio</v>
      </c>
    </row>
    <row r="74" spans="1:18" ht="30" x14ac:dyDescent="0.25">
      <c r="A74" s="367" t="s">
        <v>1359</v>
      </c>
      <c r="B74" s="368" t="s">
        <v>1220</v>
      </c>
      <c r="C74" s="368" t="s">
        <v>1099</v>
      </c>
      <c r="D74" s="368" t="s">
        <v>1475</v>
      </c>
      <c r="E74" s="368" t="s">
        <v>1841</v>
      </c>
      <c r="F74" s="74" t="s">
        <v>1921</v>
      </c>
      <c r="G74" s="104" t="s">
        <v>1494</v>
      </c>
      <c r="H74" s="104" t="s">
        <v>1567</v>
      </c>
      <c r="I74" s="310" t="str">
        <f t="shared" si="2"/>
        <v>2.3</v>
      </c>
      <c r="J74" s="310">
        <v>2026</v>
      </c>
      <c r="K74" s="375">
        <v>7000</v>
      </c>
      <c r="L74" s="104">
        <v>1</v>
      </c>
      <c r="M74" s="32">
        <f t="shared" si="0"/>
        <v>7000</v>
      </c>
      <c r="N74" s="370">
        <v>150</v>
      </c>
      <c r="O74" s="299">
        <f t="shared" si="1"/>
        <v>1050000</v>
      </c>
      <c r="P74" s="310"/>
      <c r="Q74" s="310"/>
      <c r="R74" s="24" t="str">
        <f>+VLOOKUP(H74,'Conf.'!$AE:$AM,9,0)</f>
        <v xml:space="preserve"> Papel de escritorio</v>
      </c>
    </row>
    <row r="75" spans="1:18" x14ac:dyDescent="0.25">
      <c r="A75" s="367" t="s">
        <v>1359</v>
      </c>
      <c r="B75" s="368" t="s">
        <v>1220</v>
      </c>
      <c r="C75" s="368" t="s">
        <v>1099</v>
      </c>
      <c r="D75" s="368" t="s">
        <v>1475</v>
      </c>
      <c r="E75" s="368" t="s">
        <v>1841</v>
      </c>
      <c r="F75" s="74" t="s">
        <v>1922</v>
      </c>
      <c r="G75" s="104" t="s">
        <v>1494</v>
      </c>
      <c r="H75" s="104" t="s">
        <v>1759</v>
      </c>
      <c r="I75" s="310" t="str">
        <f t="shared" si="2"/>
        <v>2.3</v>
      </c>
      <c r="J75" s="310">
        <v>2026</v>
      </c>
      <c r="K75" s="104">
        <v>130</v>
      </c>
      <c r="L75" s="104">
        <v>1</v>
      </c>
      <c r="M75" s="32">
        <f t="shared" si="0"/>
        <v>130</v>
      </c>
      <c r="N75" s="370">
        <v>130</v>
      </c>
      <c r="O75" s="299">
        <f t="shared" si="1"/>
        <v>16900</v>
      </c>
      <c r="P75" s="310"/>
      <c r="Q75" s="310"/>
      <c r="R75" s="24" t="str">
        <f>+VLOOKUP(H75,'Conf.'!$AE:$AM,9,0)</f>
        <v xml:space="preserve"> Útiles destinados a actividades deportivas, culturales y recreativas</v>
      </c>
    </row>
    <row r="76" spans="1:18" x14ac:dyDescent="0.25">
      <c r="A76" s="367" t="s">
        <v>1359</v>
      </c>
      <c r="B76" s="368" t="s">
        <v>1220</v>
      </c>
      <c r="C76" s="368" t="s">
        <v>1099</v>
      </c>
      <c r="D76" s="368" t="s">
        <v>1475</v>
      </c>
      <c r="E76" s="368" t="s">
        <v>1841</v>
      </c>
      <c r="F76" s="74" t="s">
        <v>1923</v>
      </c>
      <c r="G76" s="104" t="s">
        <v>1494</v>
      </c>
      <c r="H76" s="104" t="s">
        <v>1759</v>
      </c>
      <c r="I76" s="310" t="str">
        <f t="shared" si="2"/>
        <v>2.3</v>
      </c>
      <c r="J76" s="310">
        <v>2026</v>
      </c>
      <c r="K76" s="104">
        <v>60</v>
      </c>
      <c r="L76" s="104">
        <v>1</v>
      </c>
      <c r="M76" s="32">
        <f t="shared" si="0"/>
        <v>60</v>
      </c>
      <c r="N76" s="370">
        <v>400</v>
      </c>
      <c r="O76" s="299">
        <f t="shared" si="1"/>
        <v>24000</v>
      </c>
      <c r="P76" s="310"/>
      <c r="Q76" s="310"/>
      <c r="R76" s="24" t="str">
        <f>+VLOOKUP(H76,'Conf.'!$AE:$AM,9,0)</f>
        <v xml:space="preserve"> Útiles destinados a actividades deportivas, culturales y recreativas</v>
      </c>
    </row>
    <row r="77" spans="1:18" x14ac:dyDescent="0.25">
      <c r="A77" s="367" t="s">
        <v>1359</v>
      </c>
      <c r="B77" s="368" t="s">
        <v>1220</v>
      </c>
      <c r="C77" s="368" t="s">
        <v>1099</v>
      </c>
      <c r="D77" s="368" t="s">
        <v>1475</v>
      </c>
      <c r="E77" s="368" t="s">
        <v>1841</v>
      </c>
      <c r="F77" s="74" t="s">
        <v>1924</v>
      </c>
      <c r="G77" s="104" t="s">
        <v>1494</v>
      </c>
      <c r="H77" s="104" t="s">
        <v>1759</v>
      </c>
      <c r="I77" s="310" t="str">
        <f t="shared" si="2"/>
        <v>2.3</v>
      </c>
      <c r="J77" s="310">
        <v>2026</v>
      </c>
      <c r="K77" s="104">
        <v>60</v>
      </c>
      <c r="L77" s="104">
        <v>1</v>
      </c>
      <c r="M77" s="32">
        <f t="shared" si="0"/>
        <v>60</v>
      </c>
      <c r="N77" s="370">
        <v>800</v>
      </c>
      <c r="O77" s="299">
        <f t="shared" si="1"/>
        <v>48000</v>
      </c>
      <c r="P77" s="310"/>
      <c r="Q77" s="310"/>
      <c r="R77" s="24" t="str">
        <f>+VLOOKUP(H77,'Conf.'!$AE:$AM,9,0)</f>
        <v xml:space="preserve"> Útiles destinados a actividades deportivas, culturales y recreativas</v>
      </c>
    </row>
    <row r="78" spans="1:18" x14ac:dyDescent="0.25">
      <c r="A78" s="367" t="s">
        <v>1359</v>
      </c>
      <c r="B78" s="368" t="s">
        <v>1220</v>
      </c>
      <c r="C78" s="368" t="s">
        <v>1099</v>
      </c>
      <c r="D78" s="368" t="s">
        <v>1475</v>
      </c>
      <c r="E78" s="368" t="s">
        <v>1841</v>
      </c>
      <c r="F78" s="74" t="s">
        <v>1925</v>
      </c>
      <c r="G78" s="104" t="s">
        <v>1494</v>
      </c>
      <c r="H78" s="104" t="s">
        <v>1759</v>
      </c>
      <c r="I78" s="310" t="str">
        <f t="shared" si="2"/>
        <v>2.3</v>
      </c>
      <c r="J78" s="310">
        <v>2026</v>
      </c>
      <c r="K78" s="104">
        <v>60</v>
      </c>
      <c r="L78" s="104">
        <v>1</v>
      </c>
      <c r="M78" s="32">
        <f t="shared" si="0"/>
        <v>60</v>
      </c>
      <c r="N78" s="370">
        <v>295</v>
      </c>
      <c r="O78" s="299">
        <f t="shared" si="1"/>
        <v>17700</v>
      </c>
      <c r="P78" s="310"/>
      <c r="Q78" s="310"/>
      <c r="R78" s="24" t="str">
        <f>+VLOOKUP(H78,'Conf.'!$AE:$AM,9,0)</f>
        <v xml:space="preserve"> Útiles destinados a actividades deportivas, culturales y recreativas</v>
      </c>
    </row>
    <row r="79" spans="1:18" ht="60" x14ac:dyDescent="0.25">
      <c r="A79" s="367" t="s">
        <v>1359</v>
      </c>
      <c r="B79" s="368" t="s">
        <v>1220</v>
      </c>
      <c r="C79" s="368" t="s">
        <v>1099</v>
      </c>
      <c r="D79" s="368" t="s">
        <v>1475</v>
      </c>
      <c r="E79" s="368" t="s">
        <v>1841</v>
      </c>
      <c r="F79" s="74" t="s">
        <v>1926</v>
      </c>
      <c r="G79" s="104" t="s">
        <v>1494</v>
      </c>
      <c r="H79" s="104" t="s">
        <v>1567</v>
      </c>
      <c r="I79" s="310" t="str">
        <f t="shared" si="2"/>
        <v>2.3</v>
      </c>
      <c r="J79" s="310">
        <v>2026</v>
      </c>
      <c r="K79" s="375">
        <v>7000</v>
      </c>
      <c r="L79" s="104">
        <v>1</v>
      </c>
      <c r="M79" s="32">
        <f t="shared" ref="M79:M142" si="3">K79*L79</f>
        <v>7000</v>
      </c>
      <c r="N79" s="370">
        <v>100</v>
      </c>
      <c r="O79" s="299">
        <f t="shared" ref="O79:O142" si="4">+M79*N79</f>
        <v>700000</v>
      </c>
      <c r="P79" s="310"/>
      <c r="Q79" s="310"/>
      <c r="R79" s="24" t="str">
        <f>+VLOOKUP(H79,'Conf.'!$AE:$AM,9,0)</f>
        <v xml:space="preserve"> Papel de escritorio</v>
      </c>
    </row>
    <row r="80" spans="1:18" x14ac:dyDescent="0.25">
      <c r="A80" s="367" t="s">
        <v>1359</v>
      </c>
      <c r="B80" s="368" t="s">
        <v>1220</v>
      </c>
      <c r="C80" s="368" t="s">
        <v>1099</v>
      </c>
      <c r="D80" s="368" t="s">
        <v>1475</v>
      </c>
      <c r="E80" s="368" t="s">
        <v>1841</v>
      </c>
      <c r="F80" s="74" t="s">
        <v>1927</v>
      </c>
      <c r="G80" s="104" t="s">
        <v>1494</v>
      </c>
      <c r="H80" s="104" t="s">
        <v>1759</v>
      </c>
      <c r="I80" s="310" t="str">
        <f t="shared" ref="I80:I108" si="5">IF($H80="","Sin CCP",LEFT($H80,3))</f>
        <v>2.3</v>
      </c>
      <c r="J80" s="310">
        <v>2026</v>
      </c>
      <c r="K80" s="104">
        <v>60</v>
      </c>
      <c r="L80" s="104">
        <v>1</v>
      </c>
      <c r="M80" s="32">
        <f t="shared" si="3"/>
        <v>60</v>
      </c>
      <c r="N80" s="370">
        <v>500</v>
      </c>
      <c r="O80" s="299">
        <f t="shared" si="4"/>
        <v>30000</v>
      </c>
      <c r="P80" s="310"/>
      <c r="Q80" s="310"/>
      <c r="R80" s="24" t="str">
        <f>+VLOOKUP(H80,'Conf.'!$AE:$AM,9,0)</f>
        <v xml:space="preserve"> Útiles destinados a actividades deportivas, culturales y recreativas</v>
      </c>
    </row>
    <row r="81" spans="1:18" x14ac:dyDescent="0.25">
      <c r="A81" s="367" t="s">
        <v>1359</v>
      </c>
      <c r="B81" s="368" t="s">
        <v>1220</v>
      </c>
      <c r="C81" s="368" t="s">
        <v>1099</v>
      </c>
      <c r="D81" s="368" t="s">
        <v>1475</v>
      </c>
      <c r="E81" s="368" t="s">
        <v>1841</v>
      </c>
      <c r="F81" s="74" t="s">
        <v>1928</v>
      </c>
      <c r="G81" s="104" t="s">
        <v>1494</v>
      </c>
      <c r="H81" s="104" t="s">
        <v>1567</v>
      </c>
      <c r="I81" s="310" t="str">
        <f t="shared" si="5"/>
        <v>2.3</v>
      </c>
      <c r="J81" s="310">
        <v>2026</v>
      </c>
      <c r="K81" s="104">
        <v>100</v>
      </c>
      <c r="L81" s="104">
        <v>1</v>
      </c>
      <c r="M81" s="32">
        <f t="shared" si="3"/>
        <v>100</v>
      </c>
      <c r="N81" s="370">
        <v>300</v>
      </c>
      <c r="O81" s="299">
        <f t="shared" si="4"/>
        <v>30000</v>
      </c>
      <c r="P81" s="310"/>
      <c r="Q81" s="310"/>
      <c r="R81" s="24" t="str">
        <f>+VLOOKUP(H81,'Conf.'!$AE:$AM,9,0)</f>
        <v xml:space="preserve"> Papel de escritorio</v>
      </c>
    </row>
    <row r="82" spans="1:18" x14ac:dyDescent="0.25">
      <c r="A82" s="367" t="s">
        <v>1359</v>
      </c>
      <c r="B82" s="368" t="s">
        <v>1220</v>
      </c>
      <c r="C82" s="368" t="s">
        <v>1099</v>
      </c>
      <c r="D82" s="368" t="s">
        <v>1475</v>
      </c>
      <c r="E82" s="368" t="s">
        <v>1841</v>
      </c>
      <c r="F82" s="74" t="s">
        <v>1929</v>
      </c>
      <c r="G82" s="104" t="s">
        <v>1494</v>
      </c>
      <c r="H82" s="104" t="s">
        <v>1930</v>
      </c>
      <c r="I82" s="310" t="str">
        <f t="shared" si="5"/>
        <v>2.2</v>
      </c>
      <c r="J82" s="310">
        <v>2026</v>
      </c>
      <c r="K82" s="104">
        <v>100</v>
      </c>
      <c r="L82" s="104">
        <v>1</v>
      </c>
      <c r="M82" s="32">
        <f t="shared" si="3"/>
        <v>100</v>
      </c>
      <c r="N82" s="370">
        <v>150</v>
      </c>
      <c r="O82" s="299">
        <f t="shared" si="4"/>
        <v>15000</v>
      </c>
      <c r="P82" s="310"/>
      <c r="Q82" s="310"/>
      <c r="R82" s="24" t="str">
        <f>+VLOOKUP(H82,'Conf.'!$AE:$AM,9,0)</f>
        <v xml:space="preserve"> Limpieza e higiene</v>
      </c>
    </row>
    <row r="83" spans="1:18" x14ac:dyDescent="0.25">
      <c r="A83" s="367" t="s">
        <v>1359</v>
      </c>
      <c r="B83" s="368" t="s">
        <v>1220</v>
      </c>
      <c r="C83" s="368" t="s">
        <v>1099</v>
      </c>
      <c r="D83" s="368" t="s">
        <v>1475</v>
      </c>
      <c r="E83" s="368" t="s">
        <v>1841</v>
      </c>
      <c r="F83" s="74" t="s">
        <v>1931</v>
      </c>
      <c r="G83" s="104" t="s">
        <v>1494</v>
      </c>
      <c r="H83" s="104" t="s">
        <v>1930</v>
      </c>
      <c r="I83" s="310" t="str">
        <f t="shared" si="5"/>
        <v>2.2</v>
      </c>
      <c r="J83" s="310">
        <v>2026</v>
      </c>
      <c r="K83" s="104">
        <v>100</v>
      </c>
      <c r="L83" s="104">
        <v>1</v>
      </c>
      <c r="M83" s="32">
        <f t="shared" si="3"/>
        <v>100</v>
      </c>
      <c r="N83" s="370">
        <v>100</v>
      </c>
      <c r="O83" s="299">
        <f t="shared" si="4"/>
        <v>10000</v>
      </c>
      <c r="P83" s="310"/>
      <c r="Q83" s="310"/>
      <c r="R83" s="24" t="str">
        <f>+VLOOKUP(H83,'Conf.'!$AE:$AM,9,0)</f>
        <v xml:space="preserve"> Limpieza e higiene</v>
      </c>
    </row>
    <row r="84" spans="1:18" x14ac:dyDescent="0.25">
      <c r="A84" s="367" t="s">
        <v>1359</v>
      </c>
      <c r="B84" s="368" t="s">
        <v>1220</v>
      </c>
      <c r="C84" s="368" t="s">
        <v>1099</v>
      </c>
      <c r="D84" s="368" t="s">
        <v>1475</v>
      </c>
      <c r="E84" s="368" t="s">
        <v>1841</v>
      </c>
      <c r="F84" s="74" t="s">
        <v>1932</v>
      </c>
      <c r="G84" s="104" t="s">
        <v>1494</v>
      </c>
      <c r="H84" s="104" t="s">
        <v>1850</v>
      </c>
      <c r="I84" s="310" t="str">
        <f t="shared" si="5"/>
        <v>2.3</v>
      </c>
      <c r="J84" s="310">
        <v>2026</v>
      </c>
      <c r="K84" s="104">
        <v>130</v>
      </c>
      <c r="L84" s="104">
        <v>1</v>
      </c>
      <c r="M84" s="32">
        <f t="shared" si="3"/>
        <v>130</v>
      </c>
      <c r="N84" s="370">
        <v>2200</v>
      </c>
      <c r="O84" s="299">
        <f t="shared" si="4"/>
        <v>286000</v>
      </c>
      <c r="P84" s="310"/>
      <c r="Q84" s="310"/>
      <c r="R84" s="24" t="str">
        <f>+VLOOKUP(H84,'Conf.'!$AE:$AM,9,0)</f>
        <v xml:space="preserve"> Prendas y accesorios de vestir</v>
      </c>
    </row>
    <row r="85" spans="1:18" x14ac:dyDescent="0.25">
      <c r="A85" s="367" t="s">
        <v>1359</v>
      </c>
      <c r="B85" s="368" t="s">
        <v>1220</v>
      </c>
      <c r="C85" s="368" t="s">
        <v>1099</v>
      </c>
      <c r="D85" s="368" t="s">
        <v>1475</v>
      </c>
      <c r="E85" s="368" t="s">
        <v>1841</v>
      </c>
      <c r="F85" s="74" t="s">
        <v>1933</v>
      </c>
      <c r="G85" s="104" t="s">
        <v>1494</v>
      </c>
      <c r="H85" s="104" t="s">
        <v>1850</v>
      </c>
      <c r="I85" s="310" t="str">
        <f t="shared" si="5"/>
        <v>2.3</v>
      </c>
      <c r="J85" s="310">
        <v>2026</v>
      </c>
      <c r="K85" s="104">
        <v>130</v>
      </c>
      <c r="L85" s="104">
        <v>1</v>
      </c>
      <c r="M85" s="32">
        <f t="shared" si="3"/>
        <v>130</v>
      </c>
      <c r="N85" s="370">
        <v>1200</v>
      </c>
      <c r="O85" s="299">
        <f t="shared" si="4"/>
        <v>156000</v>
      </c>
      <c r="P85" s="310"/>
      <c r="Q85" s="310"/>
      <c r="R85" s="24" t="str">
        <f>+VLOOKUP(H85,'Conf.'!$AE:$AM,9,0)</f>
        <v xml:space="preserve"> Prendas y accesorios de vestir</v>
      </c>
    </row>
    <row r="86" spans="1:18" x14ac:dyDescent="0.25">
      <c r="A86" s="367" t="s">
        <v>1359</v>
      </c>
      <c r="B86" s="368" t="s">
        <v>1220</v>
      </c>
      <c r="C86" s="368" t="s">
        <v>1099</v>
      </c>
      <c r="D86" s="368" t="s">
        <v>1475</v>
      </c>
      <c r="E86" s="368" t="s">
        <v>1841</v>
      </c>
      <c r="F86" s="74" t="s">
        <v>1934</v>
      </c>
      <c r="G86" s="104" t="s">
        <v>1494</v>
      </c>
      <c r="H86" s="104" t="s">
        <v>1759</v>
      </c>
      <c r="I86" s="310" t="str">
        <f t="shared" si="5"/>
        <v>2.3</v>
      </c>
      <c r="J86" s="310">
        <v>2026</v>
      </c>
      <c r="K86" s="104">
        <v>50</v>
      </c>
      <c r="L86" s="104">
        <v>1</v>
      </c>
      <c r="M86" s="32">
        <f t="shared" si="3"/>
        <v>50</v>
      </c>
      <c r="N86" s="370">
        <v>550</v>
      </c>
      <c r="O86" s="299">
        <f t="shared" si="4"/>
        <v>27500</v>
      </c>
      <c r="P86" s="310"/>
      <c r="Q86" s="310"/>
      <c r="R86" s="24" t="str">
        <f>+VLOOKUP(H86,'Conf.'!$AE:$AM,9,0)</f>
        <v xml:space="preserve"> Útiles destinados a actividades deportivas, culturales y recreativas</v>
      </c>
    </row>
    <row r="87" spans="1:18" x14ac:dyDescent="0.25">
      <c r="A87" s="367" t="s">
        <v>1359</v>
      </c>
      <c r="B87" s="368" t="s">
        <v>1220</v>
      </c>
      <c r="C87" s="368" t="s">
        <v>1099</v>
      </c>
      <c r="D87" s="368" t="s">
        <v>1475</v>
      </c>
      <c r="E87" s="368" t="s">
        <v>1841</v>
      </c>
      <c r="F87" s="74" t="s">
        <v>1935</v>
      </c>
      <c r="G87" s="104" t="s">
        <v>1494</v>
      </c>
      <c r="H87" s="104" t="s">
        <v>1759</v>
      </c>
      <c r="I87" s="310" t="str">
        <f t="shared" si="5"/>
        <v>2.3</v>
      </c>
      <c r="J87" s="310">
        <v>2026</v>
      </c>
      <c r="K87" s="104">
        <v>150</v>
      </c>
      <c r="L87" s="104">
        <v>1</v>
      </c>
      <c r="M87" s="32">
        <f t="shared" si="3"/>
        <v>150</v>
      </c>
      <c r="N87" s="370">
        <v>150</v>
      </c>
      <c r="O87" s="299">
        <f t="shared" si="4"/>
        <v>22500</v>
      </c>
      <c r="P87" s="310"/>
      <c r="Q87" s="310"/>
      <c r="R87" s="24" t="str">
        <f>+VLOOKUP(H87,'Conf.'!$AE:$AM,9,0)</f>
        <v xml:space="preserve"> Útiles destinados a actividades deportivas, culturales y recreativas</v>
      </c>
    </row>
    <row r="88" spans="1:18" x14ac:dyDescent="0.25">
      <c r="A88" s="367" t="s">
        <v>1359</v>
      </c>
      <c r="B88" s="368" t="s">
        <v>1220</v>
      </c>
      <c r="C88" s="368" t="s">
        <v>1099</v>
      </c>
      <c r="D88" s="368" t="s">
        <v>1475</v>
      </c>
      <c r="E88" s="368" t="s">
        <v>1841</v>
      </c>
      <c r="F88" s="74" t="s">
        <v>1936</v>
      </c>
      <c r="G88" s="104" t="s">
        <v>1875</v>
      </c>
      <c r="H88" s="104" t="s">
        <v>1930</v>
      </c>
      <c r="I88" s="310" t="str">
        <f t="shared" si="5"/>
        <v>2.2</v>
      </c>
      <c r="J88" s="310">
        <v>2026</v>
      </c>
      <c r="K88" s="104">
        <v>100</v>
      </c>
      <c r="L88" s="104">
        <v>1</v>
      </c>
      <c r="M88" s="32">
        <f t="shared" si="3"/>
        <v>100</v>
      </c>
      <c r="N88" s="370">
        <v>245</v>
      </c>
      <c r="O88" s="299">
        <f t="shared" si="4"/>
        <v>24500</v>
      </c>
      <c r="P88" s="310"/>
      <c r="Q88" s="310"/>
      <c r="R88" s="24" t="str">
        <f>+VLOOKUP(H88,'Conf.'!$AE:$AM,9,0)</f>
        <v xml:space="preserve"> Limpieza e higiene</v>
      </c>
    </row>
    <row r="89" spans="1:18" x14ac:dyDescent="0.25">
      <c r="A89" s="367" t="s">
        <v>1359</v>
      </c>
      <c r="B89" s="368" t="s">
        <v>1220</v>
      </c>
      <c r="C89" s="368" t="s">
        <v>1099</v>
      </c>
      <c r="D89" s="368" t="s">
        <v>1475</v>
      </c>
      <c r="E89" s="368" t="s">
        <v>1841</v>
      </c>
      <c r="F89" s="74" t="s">
        <v>1937</v>
      </c>
      <c r="G89" s="104" t="s">
        <v>1494</v>
      </c>
      <c r="H89" s="104" t="s">
        <v>1850</v>
      </c>
      <c r="I89" s="310" t="str">
        <f t="shared" si="5"/>
        <v>2.3</v>
      </c>
      <c r="J89" s="310">
        <v>2026</v>
      </c>
      <c r="K89" s="104">
        <v>50</v>
      </c>
      <c r="L89" s="104">
        <v>1</v>
      </c>
      <c r="M89" s="32">
        <f t="shared" si="3"/>
        <v>50</v>
      </c>
      <c r="N89" s="370">
        <v>85</v>
      </c>
      <c r="O89" s="299">
        <f t="shared" si="4"/>
        <v>4250</v>
      </c>
      <c r="P89" s="310"/>
      <c r="Q89" s="310"/>
      <c r="R89" s="24" t="str">
        <f>+VLOOKUP(H89,'Conf.'!$AE:$AM,9,0)</f>
        <v xml:space="preserve"> Prendas y accesorios de vestir</v>
      </c>
    </row>
    <row r="90" spans="1:18" x14ac:dyDescent="0.25">
      <c r="A90" s="367" t="s">
        <v>1359</v>
      </c>
      <c r="B90" s="368" t="s">
        <v>1220</v>
      </c>
      <c r="C90" s="368" t="s">
        <v>1099</v>
      </c>
      <c r="D90" s="368" t="s">
        <v>1475</v>
      </c>
      <c r="E90" s="368" t="s">
        <v>1841</v>
      </c>
      <c r="F90" s="74" t="s">
        <v>1938</v>
      </c>
      <c r="G90" s="104" t="s">
        <v>1868</v>
      </c>
      <c r="H90" s="104" t="s">
        <v>1930</v>
      </c>
      <c r="I90" s="310" t="str">
        <f t="shared" si="5"/>
        <v>2.2</v>
      </c>
      <c r="J90" s="310">
        <v>2026</v>
      </c>
      <c r="K90" s="375">
        <v>2600</v>
      </c>
      <c r="L90" s="104">
        <v>1</v>
      </c>
      <c r="M90" s="32">
        <f t="shared" si="3"/>
        <v>2600</v>
      </c>
      <c r="N90" s="370">
        <v>110</v>
      </c>
      <c r="O90" s="299">
        <f t="shared" si="4"/>
        <v>286000</v>
      </c>
      <c r="P90" s="310"/>
      <c r="Q90" s="310"/>
      <c r="R90" s="24" t="str">
        <f>+VLOOKUP(H90,'Conf.'!$AE:$AM,9,0)</f>
        <v xml:space="preserve"> Limpieza e higiene</v>
      </c>
    </row>
    <row r="91" spans="1:18" ht="30" x14ac:dyDescent="0.25">
      <c r="A91" s="367" t="s">
        <v>1359</v>
      </c>
      <c r="B91" s="368" t="s">
        <v>1220</v>
      </c>
      <c r="C91" s="368" t="s">
        <v>1099</v>
      </c>
      <c r="D91" s="368" t="s">
        <v>1475</v>
      </c>
      <c r="E91" s="368" t="s">
        <v>1841</v>
      </c>
      <c r="F91" s="74" t="s">
        <v>1939</v>
      </c>
      <c r="G91" s="104" t="s">
        <v>1494</v>
      </c>
      <c r="H91" s="104" t="s">
        <v>1850</v>
      </c>
      <c r="I91" s="310" t="str">
        <f t="shared" si="5"/>
        <v>2.3</v>
      </c>
      <c r="J91" s="310">
        <v>2026</v>
      </c>
      <c r="K91" s="104">
        <v>250</v>
      </c>
      <c r="L91" s="104">
        <v>1</v>
      </c>
      <c r="M91" s="32">
        <f t="shared" si="3"/>
        <v>250</v>
      </c>
      <c r="N91" s="370">
        <v>350</v>
      </c>
      <c r="O91" s="299">
        <f t="shared" si="4"/>
        <v>87500</v>
      </c>
      <c r="P91" s="310"/>
      <c r="Q91" s="310"/>
      <c r="R91" s="24" t="str">
        <f>+VLOOKUP(H91,'Conf.'!$AE:$AM,9,0)</f>
        <v xml:space="preserve"> Prendas y accesorios de vestir</v>
      </c>
    </row>
    <row r="92" spans="1:18" x14ac:dyDescent="0.25">
      <c r="A92" s="367" t="s">
        <v>1359</v>
      </c>
      <c r="B92" s="368" t="s">
        <v>1220</v>
      </c>
      <c r="C92" s="368" t="s">
        <v>1099</v>
      </c>
      <c r="D92" s="368" t="s">
        <v>1475</v>
      </c>
      <c r="E92" s="368" t="s">
        <v>1841</v>
      </c>
      <c r="F92" s="74" t="s">
        <v>1940</v>
      </c>
      <c r="G92" s="104" t="s">
        <v>1494</v>
      </c>
      <c r="H92" s="104" t="s">
        <v>1941</v>
      </c>
      <c r="I92" s="310" t="str">
        <f t="shared" si="5"/>
        <v>2.6</v>
      </c>
      <c r="J92" s="310">
        <v>2026</v>
      </c>
      <c r="K92" s="104">
        <v>150</v>
      </c>
      <c r="L92" s="104">
        <v>1</v>
      </c>
      <c r="M92" s="32">
        <f t="shared" si="3"/>
        <v>150</v>
      </c>
      <c r="N92" s="370">
        <v>4000</v>
      </c>
      <c r="O92" s="299">
        <f t="shared" si="4"/>
        <v>600000</v>
      </c>
      <c r="P92" s="310"/>
      <c r="Q92" s="310"/>
      <c r="R92" s="24" t="str">
        <f>+VLOOKUP(H92,'Conf.'!$AE:$AM,9,0)</f>
        <v xml:space="preserve"> Instrumental médico y de laboratorio</v>
      </c>
    </row>
    <row r="93" spans="1:18" x14ac:dyDescent="0.25">
      <c r="A93" s="367" t="s">
        <v>1359</v>
      </c>
      <c r="B93" s="368" t="s">
        <v>1220</v>
      </c>
      <c r="C93" s="368" t="s">
        <v>1099</v>
      </c>
      <c r="D93" s="368" t="s">
        <v>1475</v>
      </c>
      <c r="E93" s="368" t="s">
        <v>1841</v>
      </c>
      <c r="F93" s="74" t="s">
        <v>1942</v>
      </c>
      <c r="G93" s="104" t="s">
        <v>1494</v>
      </c>
      <c r="H93" s="104" t="s">
        <v>1567</v>
      </c>
      <c r="I93" s="310" t="str">
        <f t="shared" si="5"/>
        <v>2.3</v>
      </c>
      <c r="J93" s="310">
        <v>2026</v>
      </c>
      <c r="K93" s="375">
        <v>3300</v>
      </c>
      <c r="L93" s="104">
        <v>1</v>
      </c>
      <c r="M93" s="32">
        <f t="shared" si="3"/>
        <v>3300</v>
      </c>
      <c r="N93" s="370">
        <v>100</v>
      </c>
      <c r="O93" s="299">
        <f t="shared" si="4"/>
        <v>330000</v>
      </c>
      <c r="P93" s="310"/>
      <c r="Q93" s="310"/>
      <c r="R93" s="24" t="str">
        <f>+VLOOKUP(H93,'Conf.'!$AE:$AM,9,0)</f>
        <v xml:space="preserve"> Papel de escritorio</v>
      </c>
    </row>
    <row r="94" spans="1:18" ht="255" x14ac:dyDescent="0.25">
      <c r="A94" s="367" t="s">
        <v>1359</v>
      </c>
      <c r="B94" s="368" t="s">
        <v>1220</v>
      </c>
      <c r="C94" s="368" t="s">
        <v>1181</v>
      </c>
      <c r="D94" s="368" t="s">
        <v>1475</v>
      </c>
      <c r="E94" s="368" t="s">
        <v>1943</v>
      </c>
      <c r="F94" s="74" t="s">
        <v>1944</v>
      </c>
      <c r="G94" s="104" t="s">
        <v>1494</v>
      </c>
      <c r="H94" s="104" t="s">
        <v>1843</v>
      </c>
      <c r="I94" s="310" t="str">
        <f t="shared" si="5"/>
        <v>2.2</v>
      </c>
      <c r="J94" s="310">
        <v>2026</v>
      </c>
      <c r="K94" s="414">
        <v>30000</v>
      </c>
      <c r="L94" s="104">
        <v>18</v>
      </c>
      <c r="M94" s="32">
        <f t="shared" si="3"/>
        <v>540000</v>
      </c>
      <c r="N94" s="370">
        <v>250</v>
      </c>
      <c r="O94" s="299">
        <f t="shared" si="4"/>
        <v>135000000</v>
      </c>
      <c r="P94" s="310"/>
      <c r="Q94" s="310" t="s">
        <v>1945</v>
      </c>
      <c r="R94" s="24" t="str">
        <f>+VLOOKUP(H94,'Conf.'!$AE:$AM,9,0)</f>
        <v xml:space="preserve"> Servicios de Catering</v>
      </c>
    </row>
    <row r="95" spans="1:18" ht="45" x14ac:dyDescent="0.25">
      <c r="A95" s="367" t="s">
        <v>1359</v>
      </c>
      <c r="B95" s="368" t="s">
        <v>1220</v>
      </c>
      <c r="C95" s="368" t="s">
        <v>1181</v>
      </c>
      <c r="D95" s="368" t="s">
        <v>1475</v>
      </c>
      <c r="E95" s="368" t="s">
        <v>1943</v>
      </c>
      <c r="F95" s="491" t="s">
        <v>1946</v>
      </c>
      <c r="G95" s="312" t="s">
        <v>1494</v>
      </c>
      <c r="H95" s="312" t="s">
        <v>1843</v>
      </c>
      <c r="I95" s="310" t="str">
        <f t="shared" si="5"/>
        <v>2.2</v>
      </c>
      <c r="J95" s="4">
        <v>2026</v>
      </c>
      <c r="K95" s="371">
        <v>144000</v>
      </c>
      <c r="L95" s="312">
        <v>1</v>
      </c>
      <c r="M95" s="198">
        <f t="shared" si="3"/>
        <v>144000</v>
      </c>
      <c r="N95" s="312">
        <v>225</v>
      </c>
      <c r="O95" s="291">
        <f t="shared" si="4"/>
        <v>32400000</v>
      </c>
      <c r="P95" s="310"/>
      <c r="Q95" s="310"/>
      <c r="R95" s="24" t="str">
        <f>+VLOOKUP(H95,'Conf.'!$AE:$AM,9,0)</f>
        <v xml:space="preserve"> Servicios de Catering</v>
      </c>
    </row>
    <row r="96" spans="1:18" ht="30" x14ac:dyDescent="0.25">
      <c r="A96" s="367" t="s">
        <v>1359</v>
      </c>
      <c r="B96" s="368" t="s">
        <v>1220</v>
      </c>
      <c r="C96" s="368" t="s">
        <v>1181</v>
      </c>
      <c r="D96" s="368" t="s">
        <v>1475</v>
      </c>
      <c r="E96" s="368" t="s">
        <v>1943</v>
      </c>
      <c r="F96" s="491" t="s">
        <v>1947</v>
      </c>
      <c r="G96" s="312" t="s">
        <v>1494</v>
      </c>
      <c r="H96" s="312" t="s">
        <v>1613</v>
      </c>
      <c r="I96" s="310" t="str">
        <f t="shared" si="5"/>
        <v>2.3</v>
      </c>
      <c r="J96" s="4">
        <v>2026</v>
      </c>
      <c r="K96" s="371">
        <v>40000</v>
      </c>
      <c r="L96" s="312">
        <v>1</v>
      </c>
      <c r="M96" s="198">
        <f t="shared" si="3"/>
        <v>40000</v>
      </c>
      <c r="N96" s="312">
        <v>45</v>
      </c>
      <c r="O96" s="291">
        <f t="shared" si="4"/>
        <v>1800000</v>
      </c>
      <c r="P96" s="310"/>
      <c r="Q96" s="310"/>
      <c r="R96" s="24" t="str">
        <f>+VLOOKUP(H96,'Conf.'!$AE:$AM,9,0)</f>
        <v xml:space="preserve"> Productos de artes gráficas</v>
      </c>
    </row>
    <row r="97" spans="1:18" ht="30" x14ac:dyDescent="0.25">
      <c r="A97" s="367" t="s">
        <v>1359</v>
      </c>
      <c r="B97" s="368" t="s">
        <v>1220</v>
      </c>
      <c r="C97" s="192" t="s">
        <v>1167</v>
      </c>
      <c r="D97" s="368" t="s">
        <v>1475</v>
      </c>
      <c r="E97" s="192" t="s">
        <v>1948</v>
      </c>
      <c r="F97" s="492" t="s">
        <v>1904</v>
      </c>
      <c r="G97" s="312" t="s">
        <v>1494</v>
      </c>
      <c r="H97" s="312" t="s">
        <v>1613</v>
      </c>
      <c r="I97" s="310" t="str">
        <f t="shared" si="5"/>
        <v>2.3</v>
      </c>
      <c r="J97" s="4">
        <v>2026</v>
      </c>
      <c r="K97" s="371">
        <v>37500</v>
      </c>
      <c r="L97" s="312">
        <v>1</v>
      </c>
      <c r="M97" s="198">
        <f t="shared" si="3"/>
        <v>37500</v>
      </c>
      <c r="N97" s="312">
        <v>45</v>
      </c>
      <c r="O97" s="291">
        <f t="shared" si="4"/>
        <v>1687500</v>
      </c>
      <c r="P97" s="310"/>
      <c r="Q97" s="310"/>
      <c r="R97" s="24" t="str">
        <f>+VLOOKUP(H97,'Conf.'!$AE:$AM,9,0)</f>
        <v xml:space="preserve"> Productos de artes gráficas</v>
      </c>
    </row>
    <row r="98" spans="1:18" ht="60" x14ac:dyDescent="0.25">
      <c r="A98" s="367" t="s">
        <v>1359</v>
      </c>
      <c r="B98" s="368" t="s">
        <v>1220</v>
      </c>
      <c r="C98" s="192" t="s">
        <v>1167</v>
      </c>
      <c r="D98" s="368" t="s">
        <v>1475</v>
      </c>
      <c r="E98" s="192" t="s">
        <v>1948</v>
      </c>
      <c r="F98" s="492" t="s">
        <v>1949</v>
      </c>
      <c r="G98" s="312" t="s">
        <v>1494</v>
      </c>
      <c r="H98" s="312" t="s">
        <v>1613</v>
      </c>
      <c r="I98" s="310" t="str">
        <f t="shared" si="5"/>
        <v>2.3</v>
      </c>
      <c r="J98" s="4">
        <v>2026</v>
      </c>
      <c r="K98" s="312">
        <v>1</v>
      </c>
      <c r="L98" s="312">
        <v>1</v>
      </c>
      <c r="M98" s="198">
        <f t="shared" si="3"/>
        <v>1</v>
      </c>
      <c r="N98" s="372">
        <v>1600000</v>
      </c>
      <c r="O98" s="291">
        <f t="shared" si="4"/>
        <v>1600000</v>
      </c>
      <c r="P98" s="310"/>
      <c r="Q98" s="310"/>
      <c r="R98" s="24" t="str">
        <f>+VLOOKUP(H98,'Conf.'!$AE:$AM,9,0)</f>
        <v xml:space="preserve"> Productos de artes gráficas</v>
      </c>
    </row>
    <row r="99" spans="1:18" x14ac:dyDescent="0.25">
      <c r="A99" s="367" t="s">
        <v>1359</v>
      </c>
      <c r="B99" s="368" t="s">
        <v>1220</v>
      </c>
      <c r="C99" s="192" t="s">
        <v>1167</v>
      </c>
      <c r="D99" s="368" t="s">
        <v>1475</v>
      </c>
      <c r="E99" s="192" t="s">
        <v>1948</v>
      </c>
      <c r="F99" s="492" t="s">
        <v>1950</v>
      </c>
      <c r="G99" s="312" t="s">
        <v>1494</v>
      </c>
      <c r="H99" s="312" t="s">
        <v>1759</v>
      </c>
      <c r="I99" s="310" t="str">
        <f t="shared" si="5"/>
        <v>2.3</v>
      </c>
      <c r="J99" s="4">
        <v>2026</v>
      </c>
      <c r="K99" s="312">
        <v>30</v>
      </c>
      <c r="L99" s="312">
        <v>2</v>
      </c>
      <c r="M99" s="198">
        <f t="shared" si="3"/>
        <v>60</v>
      </c>
      <c r="N99" s="312">
        <v>200</v>
      </c>
      <c r="O99" s="291">
        <f t="shared" si="4"/>
        <v>12000</v>
      </c>
      <c r="P99" s="310"/>
      <c r="Q99" s="310"/>
      <c r="R99" s="24" t="str">
        <f>+VLOOKUP(H99,'Conf.'!$AE:$AM,9,0)</f>
        <v xml:space="preserve"> Útiles destinados a actividades deportivas, culturales y recreativas</v>
      </c>
    </row>
    <row r="100" spans="1:18" x14ac:dyDescent="0.25">
      <c r="A100" s="367" t="s">
        <v>1359</v>
      </c>
      <c r="B100" s="368" t="s">
        <v>1220</v>
      </c>
      <c r="C100" s="192" t="s">
        <v>1167</v>
      </c>
      <c r="D100" s="368" t="s">
        <v>1475</v>
      </c>
      <c r="E100" s="192" t="s">
        <v>1948</v>
      </c>
      <c r="F100" s="492" t="s">
        <v>1876</v>
      </c>
      <c r="G100" s="312" t="s">
        <v>1875</v>
      </c>
      <c r="H100" s="312" t="s">
        <v>1534</v>
      </c>
      <c r="I100" s="310" t="str">
        <f t="shared" si="5"/>
        <v>2.3</v>
      </c>
      <c r="J100" s="4">
        <v>2026</v>
      </c>
      <c r="K100" s="312">
        <v>50</v>
      </c>
      <c r="L100" s="312">
        <v>2</v>
      </c>
      <c r="M100" s="198">
        <f t="shared" si="3"/>
        <v>100</v>
      </c>
      <c r="N100" s="312">
        <v>225</v>
      </c>
      <c r="O100" s="291">
        <f t="shared" si="4"/>
        <v>22500</v>
      </c>
      <c r="P100" s="310"/>
      <c r="Q100" s="310"/>
      <c r="R100" s="24" t="str">
        <f>+VLOOKUP(H100,'Conf.'!$AE:$AM,9,0)</f>
        <v xml:space="preserve"> Útiles y materiales escolares y de enseñanzas</v>
      </c>
    </row>
    <row r="101" spans="1:18" x14ac:dyDescent="0.25">
      <c r="A101" s="367" t="s">
        <v>1359</v>
      </c>
      <c r="B101" s="368" t="s">
        <v>1220</v>
      </c>
      <c r="C101" s="192" t="s">
        <v>1167</v>
      </c>
      <c r="D101" s="368" t="s">
        <v>1475</v>
      </c>
      <c r="E101" s="192" t="s">
        <v>1948</v>
      </c>
      <c r="F101" s="492" t="s">
        <v>1880</v>
      </c>
      <c r="G101" s="312" t="s">
        <v>1494</v>
      </c>
      <c r="H101" s="312" t="s">
        <v>1498</v>
      </c>
      <c r="I101" s="310" t="str">
        <f t="shared" si="5"/>
        <v>2.3</v>
      </c>
      <c r="J101" s="4">
        <v>2026</v>
      </c>
      <c r="K101" s="312">
        <v>50</v>
      </c>
      <c r="L101" s="312">
        <v>2</v>
      </c>
      <c r="M101" s="198">
        <f t="shared" si="3"/>
        <v>100</v>
      </c>
      <c r="N101" s="312">
        <v>75</v>
      </c>
      <c r="O101" s="291">
        <f t="shared" si="4"/>
        <v>7500</v>
      </c>
      <c r="P101" s="310"/>
      <c r="Q101" s="310"/>
      <c r="R101" s="24" t="str">
        <f>+VLOOKUP(H101,'Conf.'!$AE:$AM,9,0)</f>
        <v xml:space="preserve"> Útiles y materiales de escritorio, oficina e informática</v>
      </c>
    </row>
    <row r="102" spans="1:18" ht="30" x14ac:dyDescent="0.25">
      <c r="A102" s="367" t="s">
        <v>1359</v>
      </c>
      <c r="B102" s="368" t="s">
        <v>1220</v>
      </c>
      <c r="C102" s="192" t="s">
        <v>1167</v>
      </c>
      <c r="D102" s="368" t="s">
        <v>1475</v>
      </c>
      <c r="E102" s="192" t="s">
        <v>1948</v>
      </c>
      <c r="F102" s="492" t="s">
        <v>1898</v>
      </c>
      <c r="G102" s="312" t="s">
        <v>1494</v>
      </c>
      <c r="H102" s="312" t="s">
        <v>1498</v>
      </c>
      <c r="I102" s="310" t="str">
        <f t="shared" si="5"/>
        <v>2.3</v>
      </c>
      <c r="J102" s="4">
        <v>2026</v>
      </c>
      <c r="K102" s="312">
        <v>30</v>
      </c>
      <c r="L102" s="312">
        <v>2</v>
      </c>
      <c r="M102" s="198">
        <f t="shared" si="3"/>
        <v>60</v>
      </c>
      <c r="N102" s="312">
        <v>500</v>
      </c>
      <c r="O102" s="291">
        <f t="shared" si="4"/>
        <v>30000</v>
      </c>
      <c r="P102" s="310"/>
      <c r="Q102" s="310"/>
      <c r="R102" s="24" t="str">
        <f>+VLOOKUP(H102,'Conf.'!$AE:$AM,9,0)</f>
        <v xml:space="preserve"> Útiles y materiales de escritorio, oficina e informática</v>
      </c>
    </row>
    <row r="103" spans="1:18" ht="30" x14ac:dyDescent="0.25">
      <c r="A103" s="367" t="s">
        <v>1359</v>
      </c>
      <c r="B103" s="368" t="s">
        <v>1220</v>
      </c>
      <c r="C103" s="192" t="s">
        <v>1167</v>
      </c>
      <c r="D103" s="368" t="s">
        <v>1475</v>
      </c>
      <c r="E103" s="192" t="s">
        <v>1948</v>
      </c>
      <c r="F103" s="492" t="s">
        <v>1899</v>
      </c>
      <c r="G103" s="312" t="s">
        <v>1868</v>
      </c>
      <c r="H103" s="312" t="s">
        <v>1534</v>
      </c>
      <c r="I103" s="310" t="str">
        <f t="shared" si="5"/>
        <v>2.3</v>
      </c>
      <c r="J103" s="4">
        <v>2026</v>
      </c>
      <c r="K103" s="312">
        <v>50</v>
      </c>
      <c r="L103" s="312">
        <v>2</v>
      </c>
      <c r="M103" s="198">
        <f t="shared" si="3"/>
        <v>100</v>
      </c>
      <c r="N103" s="312">
        <v>700</v>
      </c>
      <c r="O103" s="291">
        <f t="shared" si="4"/>
        <v>70000</v>
      </c>
      <c r="P103" s="310"/>
      <c r="Q103" s="310"/>
      <c r="R103" s="24" t="str">
        <f>+VLOOKUP(H103,'Conf.'!$AE:$AM,9,0)</f>
        <v xml:space="preserve"> Útiles y materiales escolares y de enseñanzas</v>
      </c>
    </row>
    <row r="104" spans="1:18" x14ac:dyDescent="0.25">
      <c r="A104" s="367" t="s">
        <v>1359</v>
      </c>
      <c r="B104" s="368" t="s">
        <v>1220</v>
      </c>
      <c r="C104" s="192" t="s">
        <v>1167</v>
      </c>
      <c r="D104" s="368" t="s">
        <v>1475</v>
      </c>
      <c r="E104" s="192" t="s">
        <v>1948</v>
      </c>
      <c r="F104" s="492" t="s">
        <v>1951</v>
      </c>
      <c r="G104" s="312" t="s">
        <v>1889</v>
      </c>
      <c r="H104" s="312" t="s">
        <v>1567</v>
      </c>
      <c r="I104" s="310" t="str">
        <f t="shared" si="5"/>
        <v>2.3</v>
      </c>
      <c r="J104" s="4">
        <v>2026</v>
      </c>
      <c r="K104" s="312">
        <v>50</v>
      </c>
      <c r="L104" s="312">
        <v>2</v>
      </c>
      <c r="M104" s="198">
        <f t="shared" si="3"/>
        <v>100</v>
      </c>
      <c r="N104" s="312">
        <v>550</v>
      </c>
      <c r="O104" s="291">
        <f t="shared" si="4"/>
        <v>55000</v>
      </c>
      <c r="P104" s="310"/>
      <c r="Q104" s="310"/>
      <c r="R104" s="24" t="str">
        <f>+VLOOKUP(H104,'Conf.'!$AE:$AM,9,0)</f>
        <v xml:space="preserve"> Papel de escritorio</v>
      </c>
    </row>
    <row r="105" spans="1:18" x14ac:dyDescent="0.25">
      <c r="A105" s="367" t="s">
        <v>1359</v>
      </c>
      <c r="B105" s="368" t="s">
        <v>1220</v>
      </c>
      <c r="C105" s="192" t="s">
        <v>1167</v>
      </c>
      <c r="D105" s="368" t="s">
        <v>1475</v>
      </c>
      <c r="E105" s="192" t="s">
        <v>1948</v>
      </c>
      <c r="F105" s="492" t="s">
        <v>1919</v>
      </c>
      <c r="G105" s="312" t="s">
        <v>1494</v>
      </c>
      <c r="H105" s="312" t="s">
        <v>1567</v>
      </c>
      <c r="I105" s="310" t="str">
        <f t="shared" si="5"/>
        <v>2.3</v>
      </c>
      <c r="J105" s="4">
        <v>2026</v>
      </c>
      <c r="K105" s="312">
        <v>30</v>
      </c>
      <c r="L105" s="312">
        <v>2</v>
      </c>
      <c r="M105" s="198">
        <f t="shared" si="3"/>
        <v>60</v>
      </c>
      <c r="N105" s="372">
        <v>3250</v>
      </c>
      <c r="O105" s="291">
        <f t="shared" si="4"/>
        <v>195000</v>
      </c>
      <c r="P105" s="310"/>
      <c r="Q105" s="310"/>
      <c r="R105" s="24" t="str">
        <f>+VLOOKUP(H105,'Conf.'!$AE:$AM,9,0)</f>
        <v xml:space="preserve"> Papel de escritorio</v>
      </c>
    </row>
    <row r="106" spans="1:18" x14ac:dyDescent="0.25">
      <c r="A106" s="367" t="s">
        <v>1359</v>
      </c>
      <c r="B106" s="368" t="s">
        <v>1220</v>
      </c>
      <c r="C106" s="192" t="s">
        <v>1167</v>
      </c>
      <c r="D106" s="368" t="s">
        <v>1475</v>
      </c>
      <c r="E106" s="192" t="s">
        <v>1948</v>
      </c>
      <c r="F106" s="492" t="s">
        <v>1859</v>
      </c>
      <c r="G106" s="312" t="s">
        <v>1494</v>
      </c>
      <c r="H106" s="312" t="s">
        <v>1759</v>
      </c>
      <c r="I106" s="310" t="str">
        <f t="shared" si="5"/>
        <v>2.3</v>
      </c>
      <c r="J106" s="4">
        <v>2026</v>
      </c>
      <c r="K106" s="312">
        <v>35</v>
      </c>
      <c r="L106" s="312">
        <v>1</v>
      </c>
      <c r="M106" s="198">
        <f t="shared" si="3"/>
        <v>35</v>
      </c>
      <c r="N106" s="312">
        <v>800</v>
      </c>
      <c r="O106" s="291">
        <f t="shared" si="4"/>
        <v>28000</v>
      </c>
      <c r="P106" s="310"/>
      <c r="Q106" s="310"/>
      <c r="R106" s="24" t="str">
        <f>+VLOOKUP(H106,'Conf.'!$AE:$AM,9,0)</f>
        <v xml:space="preserve"> Útiles destinados a actividades deportivas, culturales y recreativas</v>
      </c>
    </row>
    <row r="107" spans="1:18" x14ac:dyDescent="0.25">
      <c r="A107" s="367" t="s">
        <v>1359</v>
      </c>
      <c r="B107" s="368" t="s">
        <v>1220</v>
      </c>
      <c r="C107" s="192" t="s">
        <v>1167</v>
      </c>
      <c r="D107" s="368" t="s">
        <v>1475</v>
      </c>
      <c r="E107" s="192" t="s">
        <v>1948</v>
      </c>
      <c r="F107" s="492" t="s">
        <v>1873</v>
      </c>
      <c r="G107" s="312" t="s">
        <v>1494</v>
      </c>
      <c r="H107" s="373" t="s">
        <v>1866</v>
      </c>
      <c r="I107" s="310" t="str">
        <f t="shared" si="5"/>
        <v>2.3</v>
      </c>
      <c r="J107" s="4">
        <v>2026</v>
      </c>
      <c r="K107" s="312">
        <v>250</v>
      </c>
      <c r="L107" s="312">
        <v>2</v>
      </c>
      <c r="M107" s="198">
        <f t="shared" si="3"/>
        <v>500</v>
      </c>
      <c r="N107" s="312">
        <v>38</v>
      </c>
      <c r="O107" s="291">
        <f t="shared" si="4"/>
        <v>19000</v>
      </c>
      <c r="P107" s="310"/>
      <c r="Q107" s="310"/>
      <c r="R107" s="24" t="str">
        <f>+VLOOKUP(H107,'Conf.'!$AE:$AM,9,0)</f>
        <v xml:space="preserve"> Papel y cartón</v>
      </c>
    </row>
    <row r="108" spans="1:18" x14ac:dyDescent="0.25">
      <c r="A108" s="367" t="s">
        <v>1359</v>
      </c>
      <c r="B108" s="368" t="s">
        <v>1220</v>
      </c>
      <c r="C108" s="192" t="s">
        <v>1167</v>
      </c>
      <c r="D108" s="368" t="s">
        <v>1475</v>
      </c>
      <c r="E108" s="192" t="s">
        <v>1948</v>
      </c>
      <c r="F108" s="492" t="s">
        <v>1952</v>
      </c>
      <c r="G108" s="312" t="s">
        <v>1875</v>
      </c>
      <c r="H108" s="312" t="s">
        <v>1534</v>
      </c>
      <c r="I108" s="310" t="str">
        <f t="shared" si="5"/>
        <v>2.3</v>
      </c>
      <c r="J108" s="4">
        <v>2026</v>
      </c>
      <c r="K108" s="312">
        <v>100</v>
      </c>
      <c r="L108" s="312">
        <v>2</v>
      </c>
      <c r="M108" s="198">
        <f t="shared" si="3"/>
        <v>200</v>
      </c>
      <c r="N108" s="312">
        <v>600</v>
      </c>
      <c r="O108" s="291">
        <f t="shared" si="4"/>
        <v>120000</v>
      </c>
      <c r="P108" s="310"/>
      <c r="Q108" s="310"/>
      <c r="R108" s="24" t="str">
        <f>+VLOOKUP(H108,'Conf.'!$AE:$AM,9,0)</f>
        <v xml:space="preserve"> Útiles y materiales escolares y de enseñanzas</v>
      </c>
    </row>
    <row r="109" spans="1:18" ht="45" x14ac:dyDescent="0.25">
      <c r="A109" s="367" t="s">
        <v>1359</v>
      </c>
      <c r="B109" s="368" t="s">
        <v>1220</v>
      </c>
      <c r="C109" s="192" t="s">
        <v>1181</v>
      </c>
      <c r="D109" s="368" t="s">
        <v>1475</v>
      </c>
      <c r="E109" s="192" t="s">
        <v>1943</v>
      </c>
      <c r="F109" s="74" t="s">
        <v>1953</v>
      </c>
      <c r="G109" s="104" t="s">
        <v>1494</v>
      </c>
      <c r="H109" s="104" t="s">
        <v>1531</v>
      </c>
      <c r="I109" s="310" t="str">
        <f t="shared" ref="I109:I172" si="6">IF($H109="","Sin CCP",LEFT($H109,3))</f>
        <v>2.2</v>
      </c>
      <c r="J109" s="4">
        <v>2026</v>
      </c>
      <c r="K109" s="104">
        <v>15</v>
      </c>
      <c r="L109" s="74">
        <v>4</v>
      </c>
      <c r="M109" s="198">
        <f t="shared" si="3"/>
        <v>60</v>
      </c>
      <c r="N109" s="375">
        <v>350000</v>
      </c>
      <c r="O109" s="291">
        <f t="shared" si="4"/>
        <v>21000000</v>
      </c>
      <c r="P109" s="310"/>
      <c r="Q109" s="310"/>
      <c r="R109" s="24" t="str">
        <f>+VLOOKUP(H109,'Conf.'!$AE:$AM,9,0)</f>
        <v xml:space="preserve"> Servicios de alimentación</v>
      </c>
    </row>
    <row r="110" spans="1:18" ht="30" x14ac:dyDescent="0.25">
      <c r="A110" s="367" t="s">
        <v>1359</v>
      </c>
      <c r="B110" s="368" t="s">
        <v>1220</v>
      </c>
      <c r="C110" s="192" t="s">
        <v>1181</v>
      </c>
      <c r="D110" s="368" t="s">
        <v>1475</v>
      </c>
      <c r="E110" s="192" t="s">
        <v>1943</v>
      </c>
      <c r="F110" s="74" t="s">
        <v>1954</v>
      </c>
      <c r="G110" s="104" t="s">
        <v>1494</v>
      </c>
      <c r="H110" s="104" t="s">
        <v>1955</v>
      </c>
      <c r="I110" s="310" t="str">
        <f t="shared" si="6"/>
        <v>2.4</v>
      </c>
      <c r="J110" s="4">
        <v>2026</v>
      </c>
      <c r="K110" s="375">
        <v>30000</v>
      </c>
      <c r="L110" s="104">
        <v>12</v>
      </c>
      <c r="M110" s="198">
        <f t="shared" si="3"/>
        <v>360000</v>
      </c>
      <c r="N110" s="417">
        <v>3400</v>
      </c>
      <c r="O110" s="291">
        <f t="shared" si="4"/>
        <v>1224000000</v>
      </c>
      <c r="P110" s="310"/>
      <c r="Q110" s="310"/>
      <c r="R110" s="24" t="str">
        <f>+VLOOKUP(H110,'Conf.'!$AE:$AM,9,0)</f>
        <v xml:space="preserve"> Ayudas y donaciones programadas a hogares y personas</v>
      </c>
    </row>
    <row r="111" spans="1:18" x14ac:dyDescent="0.25">
      <c r="A111" s="367" t="s">
        <v>1359</v>
      </c>
      <c r="B111" s="368" t="s">
        <v>1220</v>
      </c>
      <c r="C111" s="192" t="s">
        <v>1181</v>
      </c>
      <c r="D111" s="368" t="s">
        <v>1475</v>
      </c>
      <c r="E111" s="192" t="s">
        <v>1943</v>
      </c>
      <c r="F111" s="74" t="s">
        <v>1956</v>
      </c>
      <c r="G111" s="104" t="s">
        <v>1494</v>
      </c>
      <c r="H111" s="104" t="s">
        <v>1957</v>
      </c>
      <c r="I111" s="310" t="str">
        <f t="shared" si="6"/>
        <v>2.2</v>
      </c>
      <c r="J111" s="4">
        <v>2026</v>
      </c>
      <c r="K111" s="104">
        <v>1</v>
      </c>
      <c r="L111" s="104">
        <v>1</v>
      </c>
      <c r="M111" s="198">
        <f t="shared" si="3"/>
        <v>1</v>
      </c>
      <c r="N111" s="481">
        <v>3500000</v>
      </c>
      <c r="O111" s="291">
        <f t="shared" si="4"/>
        <v>3500000</v>
      </c>
      <c r="P111" s="310"/>
      <c r="Q111" s="310"/>
      <c r="R111" s="24" t="str">
        <f>+VLOOKUP(H111,'Conf.'!$AE:$AM,9,0)</f>
        <v xml:space="preserve"> Publicidad y propaganda</v>
      </c>
    </row>
    <row r="112" spans="1:18" x14ac:dyDescent="0.25">
      <c r="A112" s="367" t="s">
        <v>1359</v>
      </c>
      <c r="B112" s="368" t="s">
        <v>1220</v>
      </c>
      <c r="C112" s="192" t="s">
        <v>1181</v>
      </c>
      <c r="D112" s="368" t="s">
        <v>1475</v>
      </c>
      <c r="E112" s="192" t="s">
        <v>1943</v>
      </c>
      <c r="F112" s="74" t="s">
        <v>1958</v>
      </c>
      <c r="G112" s="104" t="s">
        <v>1494</v>
      </c>
      <c r="H112" s="104" t="s">
        <v>1957</v>
      </c>
      <c r="I112" s="310" t="str">
        <f t="shared" si="6"/>
        <v>2.2</v>
      </c>
      <c r="J112" s="4">
        <v>2026</v>
      </c>
      <c r="K112" s="104">
        <v>1</v>
      </c>
      <c r="L112" s="104">
        <v>2</v>
      </c>
      <c r="M112" s="198">
        <f t="shared" si="3"/>
        <v>2</v>
      </c>
      <c r="N112" s="375">
        <v>250000</v>
      </c>
      <c r="O112" s="291">
        <f t="shared" si="4"/>
        <v>500000</v>
      </c>
      <c r="P112" s="310"/>
      <c r="Q112" s="310"/>
      <c r="R112" s="24" t="str">
        <f>+VLOOKUP(H112,'Conf.'!$AE:$AM,9,0)</f>
        <v xml:space="preserve"> Publicidad y propaganda</v>
      </c>
    </row>
    <row r="113" spans="1:18" ht="135" x14ac:dyDescent="0.25">
      <c r="A113" s="377" t="s">
        <v>1359</v>
      </c>
      <c r="B113" s="378" t="s">
        <v>1220</v>
      </c>
      <c r="C113" s="378" t="s">
        <v>1099</v>
      </c>
      <c r="D113" s="378" t="s">
        <v>1475</v>
      </c>
      <c r="E113" s="378" t="s">
        <v>1841</v>
      </c>
      <c r="F113" s="409" t="s">
        <v>1842</v>
      </c>
      <c r="G113" s="379" t="s">
        <v>1494</v>
      </c>
      <c r="H113" s="379" t="s">
        <v>1843</v>
      </c>
      <c r="I113" s="380" t="str">
        <f t="shared" si="6"/>
        <v>2.2</v>
      </c>
      <c r="J113" s="380">
        <v>2027</v>
      </c>
      <c r="K113" s="381">
        <v>1000</v>
      </c>
      <c r="L113" s="379">
        <v>1</v>
      </c>
      <c r="M113" s="322">
        <f t="shared" si="3"/>
        <v>1000</v>
      </c>
      <c r="N113" s="382">
        <v>250</v>
      </c>
      <c r="O113" s="383">
        <f t="shared" si="4"/>
        <v>250000</v>
      </c>
      <c r="P113" s="380"/>
      <c r="Q113" s="380" t="s">
        <v>1844</v>
      </c>
      <c r="R113" s="24" t="str">
        <f>+VLOOKUP(H113,'Conf.'!$AE:$AM,9,0)</f>
        <v xml:space="preserve"> Servicios de Catering</v>
      </c>
    </row>
    <row r="114" spans="1:18" ht="30" x14ac:dyDescent="0.25">
      <c r="A114" s="377" t="s">
        <v>1359</v>
      </c>
      <c r="B114" s="378" t="s">
        <v>1220</v>
      </c>
      <c r="C114" s="378" t="s">
        <v>1099</v>
      </c>
      <c r="D114" s="378" t="s">
        <v>1475</v>
      </c>
      <c r="E114" s="378" t="s">
        <v>1841</v>
      </c>
      <c r="F114" s="409" t="s">
        <v>1845</v>
      </c>
      <c r="G114" s="379" t="s">
        <v>1494</v>
      </c>
      <c r="H114" s="379" t="s">
        <v>1846</v>
      </c>
      <c r="I114" s="380" t="str">
        <f t="shared" si="6"/>
        <v>2.2</v>
      </c>
      <c r="J114" s="380">
        <v>2027</v>
      </c>
      <c r="K114" s="379">
        <v>1</v>
      </c>
      <c r="L114" s="379">
        <v>3</v>
      </c>
      <c r="M114" s="322">
        <f t="shared" si="3"/>
        <v>3</v>
      </c>
      <c r="N114" s="382">
        <v>1700000</v>
      </c>
      <c r="O114" s="383">
        <f t="shared" si="4"/>
        <v>5100000</v>
      </c>
      <c r="P114" s="380"/>
      <c r="Q114" s="380"/>
      <c r="R114" s="24" t="str">
        <f>+VLOOKUP(H114,'Conf.'!$AE:$AM,9,0)</f>
        <v xml:space="preserve"> Hospedaje</v>
      </c>
    </row>
    <row r="115" spans="1:18" ht="60" x14ac:dyDescent="0.25">
      <c r="A115" s="377" t="s">
        <v>1359</v>
      </c>
      <c r="B115" s="378" t="s">
        <v>1220</v>
      </c>
      <c r="C115" s="378" t="s">
        <v>1099</v>
      </c>
      <c r="D115" s="378" t="s">
        <v>1475</v>
      </c>
      <c r="E115" s="378" t="s">
        <v>1841</v>
      </c>
      <c r="F115" s="409" t="s">
        <v>1959</v>
      </c>
      <c r="G115" s="379" t="s">
        <v>1494</v>
      </c>
      <c r="H115" s="411" t="s">
        <v>1848</v>
      </c>
      <c r="I115" s="380" t="str">
        <f t="shared" si="6"/>
        <v>2.2</v>
      </c>
      <c r="J115" s="380">
        <v>2027</v>
      </c>
      <c r="K115" s="379">
        <v>1</v>
      </c>
      <c r="L115" s="379">
        <v>3</v>
      </c>
      <c r="M115" s="322">
        <f t="shared" si="3"/>
        <v>3</v>
      </c>
      <c r="N115" s="382">
        <v>1800000</v>
      </c>
      <c r="O115" s="383">
        <f t="shared" si="4"/>
        <v>5400000</v>
      </c>
      <c r="P115" s="380"/>
      <c r="Q115" s="380"/>
      <c r="R115" s="24" t="str">
        <f>+VLOOKUP(H115,'Conf.'!$AE:$AM,9,0)</f>
        <v xml:space="preserve"> Alquileres de equipos de transporte, tracción y elevación</v>
      </c>
    </row>
    <row r="116" spans="1:18" x14ac:dyDescent="0.25">
      <c r="A116" s="377" t="s">
        <v>1359</v>
      </c>
      <c r="B116" s="378" t="s">
        <v>1220</v>
      </c>
      <c r="C116" s="378" t="s">
        <v>1099</v>
      </c>
      <c r="D116" s="378" t="s">
        <v>1475</v>
      </c>
      <c r="E116" s="378" t="s">
        <v>1841</v>
      </c>
      <c r="F116" s="409" t="s">
        <v>1849</v>
      </c>
      <c r="G116" s="379" t="s">
        <v>1494</v>
      </c>
      <c r="H116" s="379" t="s">
        <v>1850</v>
      </c>
      <c r="I116" s="380" t="str">
        <f t="shared" si="6"/>
        <v>2.3</v>
      </c>
      <c r="J116" s="380">
        <v>2027</v>
      </c>
      <c r="K116" s="379">
        <v>90</v>
      </c>
      <c r="L116" s="379">
        <v>2</v>
      </c>
      <c r="M116" s="322">
        <f t="shared" si="3"/>
        <v>180</v>
      </c>
      <c r="N116" s="382">
        <v>700</v>
      </c>
      <c r="O116" s="383">
        <f t="shared" si="4"/>
        <v>126000</v>
      </c>
      <c r="P116" s="380"/>
      <c r="Q116" s="380"/>
      <c r="R116" s="24" t="str">
        <f>+VLOOKUP(H116,'Conf.'!$AE:$AM,9,0)</f>
        <v xml:space="preserve"> Prendas y accesorios de vestir</v>
      </c>
    </row>
    <row r="117" spans="1:18" x14ac:dyDescent="0.25">
      <c r="A117" s="377" t="s">
        <v>1359</v>
      </c>
      <c r="B117" s="378" t="s">
        <v>1220</v>
      </c>
      <c r="C117" s="378" t="s">
        <v>1099</v>
      </c>
      <c r="D117" s="378" t="s">
        <v>1475</v>
      </c>
      <c r="E117" s="378" t="s">
        <v>1841</v>
      </c>
      <c r="F117" s="409" t="s">
        <v>1851</v>
      </c>
      <c r="G117" s="379" t="s">
        <v>1494</v>
      </c>
      <c r="H117" s="379" t="s">
        <v>1759</v>
      </c>
      <c r="I117" s="380" t="str">
        <f t="shared" si="6"/>
        <v>2.3</v>
      </c>
      <c r="J117" s="380">
        <v>2027</v>
      </c>
      <c r="K117" s="379">
        <v>70</v>
      </c>
      <c r="L117" s="379">
        <v>2</v>
      </c>
      <c r="M117" s="322">
        <f t="shared" si="3"/>
        <v>140</v>
      </c>
      <c r="N117" s="382">
        <v>600</v>
      </c>
      <c r="O117" s="383">
        <f t="shared" si="4"/>
        <v>84000</v>
      </c>
      <c r="P117" s="380"/>
      <c r="Q117" s="380"/>
      <c r="R117" s="24" t="str">
        <f>+VLOOKUP(H117,'Conf.'!$AE:$AM,9,0)</f>
        <v xml:space="preserve"> Útiles destinados a actividades deportivas, culturales y recreativas</v>
      </c>
    </row>
    <row r="118" spans="1:18" x14ac:dyDescent="0.25">
      <c r="A118" s="377" t="s">
        <v>1359</v>
      </c>
      <c r="B118" s="378" t="s">
        <v>1220</v>
      </c>
      <c r="C118" s="378" t="s">
        <v>1099</v>
      </c>
      <c r="D118" s="378" t="s">
        <v>1475</v>
      </c>
      <c r="E118" s="378" t="s">
        <v>1841</v>
      </c>
      <c r="F118" s="409" t="s">
        <v>1852</v>
      </c>
      <c r="G118" s="379" t="s">
        <v>1494</v>
      </c>
      <c r="H118" s="379" t="s">
        <v>1853</v>
      </c>
      <c r="I118" s="380" t="str">
        <f t="shared" si="6"/>
        <v>2.3</v>
      </c>
      <c r="J118" s="380">
        <v>2027</v>
      </c>
      <c r="K118" s="379">
        <v>50</v>
      </c>
      <c r="L118" s="379">
        <v>2</v>
      </c>
      <c r="M118" s="322">
        <f t="shared" si="3"/>
        <v>100</v>
      </c>
      <c r="N118" s="382">
        <v>350</v>
      </c>
      <c r="O118" s="383">
        <f t="shared" si="4"/>
        <v>35000</v>
      </c>
      <c r="P118" s="380"/>
      <c r="Q118" s="380"/>
      <c r="R118" s="24" t="str">
        <f>+VLOOKUP(H118,'Conf.'!$AE:$AM,9,0)</f>
        <v xml:space="preserve"> Productos eléctricos y afines</v>
      </c>
    </row>
    <row r="119" spans="1:18" x14ac:dyDescent="0.25">
      <c r="A119" s="377" t="s">
        <v>1359</v>
      </c>
      <c r="B119" s="378" t="s">
        <v>1220</v>
      </c>
      <c r="C119" s="378" t="s">
        <v>1099</v>
      </c>
      <c r="D119" s="378" t="s">
        <v>1475</v>
      </c>
      <c r="E119" s="378" t="s">
        <v>1841</v>
      </c>
      <c r="F119" s="409" t="s">
        <v>1854</v>
      </c>
      <c r="G119" s="379" t="s">
        <v>1494</v>
      </c>
      <c r="H119" s="379" t="s">
        <v>1850</v>
      </c>
      <c r="I119" s="380" t="str">
        <f t="shared" si="6"/>
        <v>2.3</v>
      </c>
      <c r="J119" s="380">
        <v>2027</v>
      </c>
      <c r="K119" s="379">
        <v>90</v>
      </c>
      <c r="L119" s="379">
        <v>2</v>
      </c>
      <c r="M119" s="322">
        <f t="shared" si="3"/>
        <v>180</v>
      </c>
      <c r="N119" s="382">
        <v>350</v>
      </c>
      <c r="O119" s="383">
        <f t="shared" si="4"/>
        <v>63000</v>
      </c>
      <c r="P119" s="380"/>
      <c r="Q119" s="380"/>
      <c r="R119" s="24" t="str">
        <f>+VLOOKUP(H119,'Conf.'!$AE:$AM,9,0)</f>
        <v xml:space="preserve"> Prendas y accesorios de vestir</v>
      </c>
    </row>
    <row r="120" spans="1:18" ht="30" x14ac:dyDescent="0.25">
      <c r="A120" s="377" t="s">
        <v>1359</v>
      </c>
      <c r="B120" s="378" t="s">
        <v>1220</v>
      </c>
      <c r="C120" s="378" t="s">
        <v>1099</v>
      </c>
      <c r="D120" s="378" t="s">
        <v>1475</v>
      </c>
      <c r="E120" s="378" t="s">
        <v>1841</v>
      </c>
      <c r="F120" s="409" t="s">
        <v>1855</v>
      </c>
      <c r="G120" s="379" t="s">
        <v>1494</v>
      </c>
      <c r="H120" s="379" t="s">
        <v>1850</v>
      </c>
      <c r="I120" s="380" t="str">
        <f t="shared" si="6"/>
        <v>2.3</v>
      </c>
      <c r="J120" s="380">
        <v>2027</v>
      </c>
      <c r="K120" s="379">
        <v>150</v>
      </c>
      <c r="L120" s="379">
        <v>2</v>
      </c>
      <c r="M120" s="322">
        <f t="shared" si="3"/>
        <v>300</v>
      </c>
      <c r="N120" s="382">
        <v>150</v>
      </c>
      <c r="O120" s="383">
        <f t="shared" si="4"/>
        <v>45000</v>
      </c>
      <c r="P120" s="380"/>
      <c r="Q120" s="380"/>
      <c r="R120" s="24" t="str">
        <f>+VLOOKUP(H120,'Conf.'!$AE:$AM,9,0)</f>
        <v xml:space="preserve"> Prendas y accesorios de vestir</v>
      </c>
    </row>
    <row r="121" spans="1:18" x14ac:dyDescent="0.25">
      <c r="A121" s="377" t="s">
        <v>1359</v>
      </c>
      <c r="B121" s="378" t="s">
        <v>1220</v>
      </c>
      <c r="C121" s="378" t="s">
        <v>1099</v>
      </c>
      <c r="D121" s="378" t="s">
        <v>1475</v>
      </c>
      <c r="E121" s="378" t="s">
        <v>1841</v>
      </c>
      <c r="F121" s="409" t="s">
        <v>1856</v>
      </c>
      <c r="G121" s="379" t="s">
        <v>1494</v>
      </c>
      <c r="H121" s="379" t="s">
        <v>1759</v>
      </c>
      <c r="I121" s="380" t="str">
        <f t="shared" si="6"/>
        <v>2.3</v>
      </c>
      <c r="J121" s="380">
        <v>2027</v>
      </c>
      <c r="K121" s="379">
        <v>60</v>
      </c>
      <c r="L121" s="379">
        <v>2</v>
      </c>
      <c r="M121" s="322">
        <f t="shared" si="3"/>
        <v>120</v>
      </c>
      <c r="N121" s="382">
        <v>600</v>
      </c>
      <c r="O121" s="383">
        <f t="shared" si="4"/>
        <v>72000</v>
      </c>
      <c r="P121" s="380"/>
      <c r="Q121" s="380"/>
      <c r="R121" s="24" t="str">
        <f>+VLOOKUP(H121,'Conf.'!$AE:$AM,9,0)</f>
        <v xml:space="preserve"> Útiles destinados a actividades deportivas, culturales y recreativas</v>
      </c>
    </row>
    <row r="122" spans="1:18" x14ac:dyDescent="0.25">
      <c r="A122" s="377" t="s">
        <v>1359</v>
      </c>
      <c r="B122" s="378" t="s">
        <v>1220</v>
      </c>
      <c r="C122" s="378" t="s">
        <v>1099</v>
      </c>
      <c r="D122" s="378" t="s">
        <v>1475</v>
      </c>
      <c r="E122" s="378" t="s">
        <v>1841</v>
      </c>
      <c r="F122" s="409" t="s">
        <v>1857</v>
      </c>
      <c r="G122" s="379" t="s">
        <v>1494</v>
      </c>
      <c r="H122" s="379" t="s">
        <v>1858</v>
      </c>
      <c r="I122" s="380" t="str">
        <f t="shared" si="6"/>
        <v>2.3</v>
      </c>
      <c r="J122" s="380">
        <v>2027</v>
      </c>
      <c r="K122" s="379">
        <v>60</v>
      </c>
      <c r="L122" s="379">
        <v>2</v>
      </c>
      <c r="M122" s="322">
        <f t="shared" si="3"/>
        <v>120</v>
      </c>
      <c r="N122" s="382">
        <v>500</v>
      </c>
      <c r="O122" s="383">
        <f t="shared" si="4"/>
        <v>60000</v>
      </c>
      <c r="P122" s="380"/>
      <c r="Q122" s="380"/>
      <c r="R122" s="24" t="str">
        <f>+VLOOKUP(H122,'Conf.'!$AE:$AM,9,0)</f>
        <v xml:space="preserve"> Productos de vidrio</v>
      </c>
    </row>
    <row r="123" spans="1:18" x14ac:dyDescent="0.25">
      <c r="A123" s="377" t="s">
        <v>1359</v>
      </c>
      <c r="B123" s="378" t="s">
        <v>1220</v>
      </c>
      <c r="C123" s="378" t="s">
        <v>1099</v>
      </c>
      <c r="D123" s="378" t="s">
        <v>1475</v>
      </c>
      <c r="E123" s="378" t="s">
        <v>1841</v>
      </c>
      <c r="F123" s="409" t="s">
        <v>1859</v>
      </c>
      <c r="G123" s="379" t="s">
        <v>1494</v>
      </c>
      <c r="H123" s="379" t="s">
        <v>1759</v>
      </c>
      <c r="I123" s="380" t="str">
        <f t="shared" si="6"/>
        <v>2.3</v>
      </c>
      <c r="J123" s="380">
        <v>2027</v>
      </c>
      <c r="K123" s="379">
        <v>50</v>
      </c>
      <c r="L123" s="379">
        <v>2</v>
      </c>
      <c r="M123" s="322">
        <f t="shared" si="3"/>
        <v>100</v>
      </c>
      <c r="N123" s="382">
        <v>800</v>
      </c>
      <c r="O123" s="383">
        <f t="shared" si="4"/>
        <v>80000</v>
      </c>
      <c r="P123" s="380"/>
      <c r="Q123" s="380"/>
      <c r="R123" s="24" t="str">
        <f>+VLOOKUP(H123,'Conf.'!$AE:$AM,9,0)</f>
        <v xml:space="preserve"> Útiles destinados a actividades deportivas, culturales y recreativas</v>
      </c>
    </row>
    <row r="124" spans="1:18" x14ac:dyDescent="0.25">
      <c r="A124" s="377" t="s">
        <v>1359</v>
      </c>
      <c r="B124" s="378" t="s">
        <v>1220</v>
      </c>
      <c r="C124" s="378" t="s">
        <v>1099</v>
      </c>
      <c r="D124" s="378" t="s">
        <v>1475</v>
      </c>
      <c r="E124" s="378" t="s">
        <v>1841</v>
      </c>
      <c r="F124" s="409" t="s">
        <v>1860</v>
      </c>
      <c r="G124" s="379" t="s">
        <v>1494</v>
      </c>
      <c r="H124" s="379" t="s">
        <v>1861</v>
      </c>
      <c r="I124" s="380" t="str">
        <f t="shared" si="6"/>
        <v>2.3</v>
      </c>
      <c r="J124" s="380">
        <v>2027</v>
      </c>
      <c r="K124" s="379">
        <v>50</v>
      </c>
      <c r="L124" s="379">
        <v>2</v>
      </c>
      <c r="M124" s="322">
        <f t="shared" si="3"/>
        <v>100</v>
      </c>
      <c r="N124" s="382">
        <v>150</v>
      </c>
      <c r="O124" s="383">
        <f t="shared" si="4"/>
        <v>15000</v>
      </c>
      <c r="P124" s="380"/>
      <c r="Q124" s="380"/>
      <c r="R124" s="24" t="str">
        <f>+VLOOKUP(H124,'Conf.'!$AE:$AM,9,0)</f>
        <v xml:space="preserve"> Productos y útiles diversos</v>
      </c>
    </row>
    <row r="125" spans="1:18" x14ac:dyDescent="0.25">
      <c r="A125" s="377" t="s">
        <v>1359</v>
      </c>
      <c r="B125" s="378" t="s">
        <v>1220</v>
      </c>
      <c r="C125" s="378" t="s">
        <v>1099</v>
      </c>
      <c r="D125" s="378" t="s">
        <v>1475</v>
      </c>
      <c r="E125" s="378" t="s">
        <v>1841</v>
      </c>
      <c r="F125" s="409" t="s">
        <v>1862</v>
      </c>
      <c r="G125" s="379" t="s">
        <v>1494</v>
      </c>
      <c r="H125" s="379" t="s">
        <v>1534</v>
      </c>
      <c r="I125" s="380" t="str">
        <f t="shared" si="6"/>
        <v>2.3</v>
      </c>
      <c r="J125" s="380">
        <v>2027</v>
      </c>
      <c r="K125" s="381">
        <v>2250</v>
      </c>
      <c r="L125" s="379">
        <v>2</v>
      </c>
      <c r="M125" s="322">
        <f t="shared" si="3"/>
        <v>4500</v>
      </c>
      <c r="N125" s="382">
        <v>400</v>
      </c>
      <c r="O125" s="383">
        <f t="shared" si="4"/>
        <v>1800000</v>
      </c>
      <c r="P125" s="380"/>
      <c r="Q125" s="380"/>
      <c r="R125" s="24" t="str">
        <f>+VLOOKUP(H125,'Conf.'!$AE:$AM,9,0)</f>
        <v xml:space="preserve"> Útiles y materiales escolares y de enseñanzas</v>
      </c>
    </row>
    <row r="126" spans="1:18" x14ac:dyDescent="0.25">
      <c r="A126" s="377" t="s">
        <v>1359</v>
      </c>
      <c r="B126" s="378" t="s">
        <v>1220</v>
      </c>
      <c r="C126" s="378" t="s">
        <v>1099</v>
      </c>
      <c r="D126" s="378" t="s">
        <v>1475</v>
      </c>
      <c r="E126" s="378" t="s">
        <v>1841</v>
      </c>
      <c r="F126" s="409" t="s">
        <v>1863</v>
      </c>
      <c r="G126" s="379" t="s">
        <v>1494</v>
      </c>
      <c r="H126" s="379" t="s">
        <v>1534</v>
      </c>
      <c r="I126" s="380" t="str">
        <f t="shared" si="6"/>
        <v>2.3</v>
      </c>
      <c r="J126" s="380">
        <v>2027</v>
      </c>
      <c r="K126" s="381">
        <v>1500</v>
      </c>
      <c r="L126" s="379">
        <v>2</v>
      </c>
      <c r="M126" s="322">
        <f t="shared" si="3"/>
        <v>3000</v>
      </c>
      <c r="N126" s="382">
        <v>25</v>
      </c>
      <c r="O126" s="383">
        <f t="shared" si="4"/>
        <v>75000</v>
      </c>
      <c r="P126" s="380"/>
      <c r="Q126" s="380"/>
      <c r="R126" s="24" t="str">
        <f>+VLOOKUP(H126,'Conf.'!$AE:$AM,9,0)</f>
        <v xml:space="preserve"> Útiles y materiales escolares y de enseñanzas</v>
      </c>
    </row>
    <row r="127" spans="1:18" x14ac:dyDescent="0.25">
      <c r="A127" s="377" t="s">
        <v>1359</v>
      </c>
      <c r="B127" s="378" t="s">
        <v>1220</v>
      </c>
      <c r="C127" s="378" t="s">
        <v>1099</v>
      </c>
      <c r="D127" s="378" t="s">
        <v>1475</v>
      </c>
      <c r="E127" s="378" t="s">
        <v>1841</v>
      </c>
      <c r="F127" s="409" t="s">
        <v>1864</v>
      </c>
      <c r="G127" s="379" t="s">
        <v>1494</v>
      </c>
      <c r="H127" s="379" t="s">
        <v>1498</v>
      </c>
      <c r="I127" s="380" t="str">
        <f t="shared" si="6"/>
        <v>2.3</v>
      </c>
      <c r="J127" s="380">
        <v>2027</v>
      </c>
      <c r="K127" s="379">
        <v>230</v>
      </c>
      <c r="L127" s="379">
        <v>2</v>
      </c>
      <c r="M127" s="322">
        <f t="shared" si="3"/>
        <v>460</v>
      </c>
      <c r="N127" s="382">
        <v>125</v>
      </c>
      <c r="O127" s="383">
        <f t="shared" si="4"/>
        <v>57500</v>
      </c>
      <c r="P127" s="380"/>
      <c r="Q127" s="380"/>
      <c r="R127" s="24" t="str">
        <f>+VLOOKUP(H127,'Conf.'!$AE:$AM,9,0)</f>
        <v xml:space="preserve"> Útiles y materiales de escritorio, oficina e informática</v>
      </c>
    </row>
    <row r="128" spans="1:18" x14ac:dyDescent="0.25">
      <c r="A128" s="377" t="s">
        <v>1359</v>
      </c>
      <c r="B128" s="378" t="s">
        <v>1220</v>
      </c>
      <c r="C128" s="378" t="s">
        <v>1099</v>
      </c>
      <c r="D128" s="378" t="s">
        <v>1475</v>
      </c>
      <c r="E128" s="378" t="s">
        <v>1841</v>
      </c>
      <c r="F128" s="409" t="s">
        <v>1865</v>
      </c>
      <c r="G128" s="379" t="s">
        <v>1494</v>
      </c>
      <c r="H128" s="379" t="s">
        <v>1866</v>
      </c>
      <c r="I128" s="380" t="str">
        <f t="shared" si="6"/>
        <v>2.3</v>
      </c>
      <c r="J128" s="380">
        <v>2027</v>
      </c>
      <c r="K128" s="379">
        <v>450</v>
      </c>
      <c r="L128" s="379">
        <v>2</v>
      </c>
      <c r="M128" s="322">
        <f t="shared" si="3"/>
        <v>900</v>
      </c>
      <c r="N128" s="382">
        <v>30</v>
      </c>
      <c r="O128" s="383">
        <f t="shared" si="4"/>
        <v>27000</v>
      </c>
      <c r="P128" s="380"/>
      <c r="Q128" s="380"/>
      <c r="R128" s="24" t="str">
        <f>+VLOOKUP(H128,'Conf.'!$AE:$AM,9,0)</f>
        <v xml:space="preserve"> Papel y cartón</v>
      </c>
    </row>
    <row r="129" spans="1:18" x14ac:dyDescent="0.25">
      <c r="A129" s="377" t="s">
        <v>1359</v>
      </c>
      <c r="B129" s="378" t="s">
        <v>1220</v>
      </c>
      <c r="C129" s="378" t="s">
        <v>1099</v>
      </c>
      <c r="D129" s="378" t="s">
        <v>1475</v>
      </c>
      <c r="E129" s="378" t="s">
        <v>1841</v>
      </c>
      <c r="F129" s="409" t="s">
        <v>1867</v>
      </c>
      <c r="G129" s="379" t="s">
        <v>1868</v>
      </c>
      <c r="H129" s="379" t="s">
        <v>1759</v>
      </c>
      <c r="I129" s="380" t="str">
        <f t="shared" si="6"/>
        <v>2.3</v>
      </c>
      <c r="J129" s="380">
        <v>2027</v>
      </c>
      <c r="K129" s="379">
        <v>300</v>
      </c>
      <c r="L129" s="379">
        <v>2</v>
      </c>
      <c r="M129" s="322">
        <f t="shared" si="3"/>
        <v>600</v>
      </c>
      <c r="N129" s="382">
        <v>450</v>
      </c>
      <c r="O129" s="383">
        <f t="shared" si="4"/>
        <v>270000</v>
      </c>
      <c r="P129" s="380"/>
      <c r="Q129" s="380"/>
      <c r="R129" s="24" t="str">
        <f>+VLOOKUP(H129,'Conf.'!$AE:$AM,9,0)</f>
        <v xml:space="preserve"> Útiles destinados a actividades deportivas, culturales y recreativas</v>
      </c>
    </row>
    <row r="130" spans="1:18" x14ac:dyDescent="0.25">
      <c r="A130" s="377" t="s">
        <v>1359</v>
      </c>
      <c r="B130" s="378" t="s">
        <v>1220</v>
      </c>
      <c r="C130" s="378" t="s">
        <v>1099</v>
      </c>
      <c r="D130" s="378" t="s">
        <v>1475</v>
      </c>
      <c r="E130" s="378" t="s">
        <v>1841</v>
      </c>
      <c r="F130" s="409" t="s">
        <v>1869</v>
      </c>
      <c r="G130" s="379" t="s">
        <v>1868</v>
      </c>
      <c r="H130" s="379" t="s">
        <v>1759</v>
      </c>
      <c r="I130" s="380" t="str">
        <f t="shared" si="6"/>
        <v>2.3</v>
      </c>
      <c r="J130" s="380">
        <v>2027</v>
      </c>
      <c r="K130" s="379">
        <v>230</v>
      </c>
      <c r="L130" s="379">
        <v>2</v>
      </c>
      <c r="M130" s="322">
        <f t="shared" si="3"/>
        <v>460</v>
      </c>
      <c r="N130" s="382">
        <v>450</v>
      </c>
      <c r="O130" s="383">
        <f t="shared" si="4"/>
        <v>207000</v>
      </c>
      <c r="P130" s="380"/>
      <c r="Q130" s="380"/>
      <c r="R130" s="24" t="str">
        <f>+VLOOKUP(H130,'Conf.'!$AE:$AM,9,0)</f>
        <v xml:space="preserve"> Útiles destinados a actividades deportivas, culturales y recreativas</v>
      </c>
    </row>
    <row r="131" spans="1:18" x14ac:dyDescent="0.25">
      <c r="A131" s="377" t="s">
        <v>1359</v>
      </c>
      <c r="B131" s="378" t="s">
        <v>1220</v>
      </c>
      <c r="C131" s="378" t="s">
        <v>1099</v>
      </c>
      <c r="D131" s="378" t="s">
        <v>1475</v>
      </c>
      <c r="E131" s="378" t="s">
        <v>1841</v>
      </c>
      <c r="F131" s="409" t="s">
        <v>1870</v>
      </c>
      <c r="G131" s="379" t="s">
        <v>1868</v>
      </c>
      <c r="H131" s="379" t="s">
        <v>1861</v>
      </c>
      <c r="I131" s="380" t="str">
        <f t="shared" si="6"/>
        <v>2.3</v>
      </c>
      <c r="J131" s="380">
        <v>2027</v>
      </c>
      <c r="K131" s="379">
        <v>170</v>
      </c>
      <c r="L131" s="379">
        <v>2</v>
      </c>
      <c r="M131" s="322">
        <f t="shared" si="3"/>
        <v>340</v>
      </c>
      <c r="N131" s="382">
        <v>105</v>
      </c>
      <c r="O131" s="383">
        <f t="shared" si="4"/>
        <v>35700</v>
      </c>
      <c r="P131" s="380"/>
      <c r="Q131" s="380"/>
      <c r="R131" s="24" t="str">
        <f>+VLOOKUP(H131,'Conf.'!$AE:$AM,9,0)</f>
        <v xml:space="preserve"> Productos y útiles diversos</v>
      </c>
    </row>
    <row r="132" spans="1:18" x14ac:dyDescent="0.25">
      <c r="A132" s="377" t="s">
        <v>1359</v>
      </c>
      <c r="B132" s="378" t="s">
        <v>1220</v>
      </c>
      <c r="C132" s="378" t="s">
        <v>1099</v>
      </c>
      <c r="D132" s="378" t="s">
        <v>1475</v>
      </c>
      <c r="E132" s="378" t="s">
        <v>1841</v>
      </c>
      <c r="F132" s="409" t="s">
        <v>1871</v>
      </c>
      <c r="G132" s="379" t="s">
        <v>1868</v>
      </c>
      <c r="H132" s="379" t="s">
        <v>1534</v>
      </c>
      <c r="I132" s="380" t="str">
        <f t="shared" si="6"/>
        <v>2.3</v>
      </c>
      <c r="J132" s="380">
        <v>2027</v>
      </c>
      <c r="K132" s="379">
        <v>220</v>
      </c>
      <c r="L132" s="379">
        <v>2</v>
      </c>
      <c r="M132" s="322">
        <f t="shared" si="3"/>
        <v>440</v>
      </c>
      <c r="N132" s="382">
        <v>350</v>
      </c>
      <c r="O132" s="383">
        <f t="shared" si="4"/>
        <v>154000</v>
      </c>
      <c r="P132" s="380"/>
      <c r="Q132" s="380"/>
      <c r="R132" s="24" t="str">
        <f>+VLOOKUP(H132,'Conf.'!$AE:$AM,9,0)</f>
        <v xml:space="preserve"> Útiles y materiales escolares y de enseñanzas</v>
      </c>
    </row>
    <row r="133" spans="1:18" x14ac:dyDescent="0.25">
      <c r="A133" s="377" t="s">
        <v>1359</v>
      </c>
      <c r="B133" s="378" t="s">
        <v>1220</v>
      </c>
      <c r="C133" s="378" t="s">
        <v>1099</v>
      </c>
      <c r="D133" s="378" t="s">
        <v>1475</v>
      </c>
      <c r="E133" s="378" t="s">
        <v>1841</v>
      </c>
      <c r="F133" s="409" t="s">
        <v>1872</v>
      </c>
      <c r="G133" s="379" t="s">
        <v>1868</v>
      </c>
      <c r="H133" s="384" t="s">
        <v>1534</v>
      </c>
      <c r="I133" s="380" t="str">
        <f t="shared" si="6"/>
        <v>2.3</v>
      </c>
      <c r="J133" s="380">
        <v>2027</v>
      </c>
      <c r="K133" s="379">
        <v>45</v>
      </c>
      <c r="L133" s="379">
        <v>2</v>
      </c>
      <c r="M133" s="322">
        <f t="shared" si="3"/>
        <v>90</v>
      </c>
      <c r="N133" s="382">
        <v>330</v>
      </c>
      <c r="O133" s="383">
        <f t="shared" si="4"/>
        <v>29700</v>
      </c>
      <c r="P133" s="380"/>
      <c r="Q133" s="380"/>
      <c r="R133" s="24" t="str">
        <f>+VLOOKUP(H133,'Conf.'!$AE:$AM,9,0)</f>
        <v xml:space="preserve"> Útiles y materiales escolares y de enseñanzas</v>
      </c>
    </row>
    <row r="134" spans="1:18" x14ac:dyDescent="0.25">
      <c r="A134" s="377" t="s">
        <v>1359</v>
      </c>
      <c r="B134" s="378" t="s">
        <v>1220</v>
      </c>
      <c r="C134" s="378" t="s">
        <v>1099</v>
      </c>
      <c r="D134" s="378" t="s">
        <v>1475</v>
      </c>
      <c r="E134" s="378" t="s">
        <v>1841</v>
      </c>
      <c r="F134" s="409" t="s">
        <v>1873</v>
      </c>
      <c r="G134" s="379" t="s">
        <v>1494</v>
      </c>
      <c r="H134" s="384" t="s">
        <v>1866</v>
      </c>
      <c r="I134" s="380" t="str">
        <f t="shared" si="6"/>
        <v>2.3</v>
      </c>
      <c r="J134" s="380">
        <v>2027</v>
      </c>
      <c r="K134" s="381">
        <v>1500</v>
      </c>
      <c r="L134" s="379">
        <v>2</v>
      </c>
      <c r="M134" s="322">
        <f t="shared" si="3"/>
        <v>3000</v>
      </c>
      <c r="N134" s="382">
        <v>38</v>
      </c>
      <c r="O134" s="383">
        <f t="shared" si="4"/>
        <v>114000</v>
      </c>
      <c r="P134" s="380"/>
      <c r="Q134" s="380"/>
      <c r="R134" s="24" t="str">
        <f>+VLOOKUP(H134,'Conf.'!$AE:$AM,9,0)</f>
        <v xml:space="preserve"> Papel y cartón</v>
      </c>
    </row>
    <row r="135" spans="1:18" x14ac:dyDescent="0.25">
      <c r="A135" s="377" t="s">
        <v>1359</v>
      </c>
      <c r="B135" s="378" t="s">
        <v>1220</v>
      </c>
      <c r="C135" s="378" t="s">
        <v>1099</v>
      </c>
      <c r="D135" s="378" t="s">
        <v>1475</v>
      </c>
      <c r="E135" s="378" t="s">
        <v>1841</v>
      </c>
      <c r="F135" s="409" t="s">
        <v>1874</v>
      </c>
      <c r="G135" s="379" t="s">
        <v>1875</v>
      </c>
      <c r="H135" s="384" t="s">
        <v>1498</v>
      </c>
      <c r="I135" s="380" t="str">
        <f t="shared" si="6"/>
        <v>2.3</v>
      </c>
      <c r="J135" s="380">
        <v>2027</v>
      </c>
      <c r="K135" s="379">
        <v>65</v>
      </c>
      <c r="L135" s="379">
        <v>2</v>
      </c>
      <c r="M135" s="322">
        <f t="shared" si="3"/>
        <v>130</v>
      </c>
      <c r="N135" s="382">
        <v>300</v>
      </c>
      <c r="O135" s="383">
        <f t="shared" si="4"/>
        <v>39000</v>
      </c>
      <c r="P135" s="380"/>
      <c r="Q135" s="380"/>
      <c r="R135" s="24" t="str">
        <f>+VLOOKUP(H135,'Conf.'!$AE:$AM,9,0)</f>
        <v xml:space="preserve"> Útiles y materiales de escritorio, oficina e informática</v>
      </c>
    </row>
    <row r="136" spans="1:18" x14ac:dyDescent="0.25">
      <c r="A136" s="377" t="s">
        <v>1359</v>
      </c>
      <c r="B136" s="378" t="s">
        <v>1220</v>
      </c>
      <c r="C136" s="378" t="s">
        <v>1099</v>
      </c>
      <c r="D136" s="378" t="s">
        <v>1475</v>
      </c>
      <c r="E136" s="378" t="s">
        <v>1841</v>
      </c>
      <c r="F136" s="409" t="s">
        <v>1876</v>
      </c>
      <c r="G136" s="379" t="s">
        <v>1875</v>
      </c>
      <c r="H136" s="379" t="s">
        <v>1534</v>
      </c>
      <c r="I136" s="380" t="str">
        <f t="shared" si="6"/>
        <v>2.3</v>
      </c>
      <c r="J136" s="380">
        <v>2027</v>
      </c>
      <c r="K136" s="379">
        <v>500</v>
      </c>
      <c r="L136" s="379">
        <v>2</v>
      </c>
      <c r="M136" s="322">
        <f t="shared" si="3"/>
        <v>1000</v>
      </c>
      <c r="N136" s="382">
        <v>225</v>
      </c>
      <c r="O136" s="383">
        <f t="shared" si="4"/>
        <v>225000</v>
      </c>
      <c r="P136" s="380"/>
      <c r="Q136" s="380"/>
      <c r="R136" s="24" t="str">
        <f>+VLOOKUP(H136,'Conf.'!$AE:$AM,9,0)</f>
        <v xml:space="preserve"> Útiles y materiales escolares y de enseñanzas</v>
      </c>
    </row>
    <row r="137" spans="1:18" x14ac:dyDescent="0.25">
      <c r="A137" s="377" t="s">
        <v>1359</v>
      </c>
      <c r="B137" s="378" t="s">
        <v>1220</v>
      </c>
      <c r="C137" s="378" t="s">
        <v>1099</v>
      </c>
      <c r="D137" s="378" t="s">
        <v>1475</v>
      </c>
      <c r="E137" s="378" t="s">
        <v>1841</v>
      </c>
      <c r="F137" s="409" t="s">
        <v>1877</v>
      </c>
      <c r="G137" s="379" t="s">
        <v>1875</v>
      </c>
      <c r="H137" s="379" t="s">
        <v>1534</v>
      </c>
      <c r="I137" s="380" t="str">
        <f t="shared" si="6"/>
        <v>2.3</v>
      </c>
      <c r="J137" s="380">
        <v>2027</v>
      </c>
      <c r="K137" s="379">
        <v>500</v>
      </c>
      <c r="L137" s="379">
        <v>2</v>
      </c>
      <c r="M137" s="322">
        <f t="shared" si="3"/>
        <v>1000</v>
      </c>
      <c r="N137" s="382">
        <v>60</v>
      </c>
      <c r="O137" s="383">
        <f t="shared" si="4"/>
        <v>60000</v>
      </c>
      <c r="P137" s="380"/>
      <c r="Q137" s="380"/>
      <c r="R137" s="24" t="str">
        <f>+VLOOKUP(H137,'Conf.'!$AE:$AM,9,0)</f>
        <v xml:space="preserve"> Útiles y materiales escolares y de enseñanzas</v>
      </c>
    </row>
    <row r="138" spans="1:18" x14ac:dyDescent="0.25">
      <c r="A138" s="377" t="s">
        <v>1359</v>
      </c>
      <c r="B138" s="378" t="s">
        <v>1220</v>
      </c>
      <c r="C138" s="378" t="s">
        <v>1099</v>
      </c>
      <c r="D138" s="378" t="s">
        <v>1475</v>
      </c>
      <c r="E138" s="378" t="s">
        <v>1841</v>
      </c>
      <c r="F138" s="409" t="s">
        <v>1878</v>
      </c>
      <c r="G138" s="379" t="s">
        <v>1494</v>
      </c>
      <c r="H138" s="379" t="s">
        <v>1879</v>
      </c>
      <c r="I138" s="380" t="str">
        <f t="shared" si="6"/>
        <v>2.3</v>
      </c>
      <c r="J138" s="380">
        <v>2027</v>
      </c>
      <c r="K138" s="379">
        <v>300</v>
      </c>
      <c r="L138" s="379">
        <v>2</v>
      </c>
      <c r="M138" s="322">
        <f t="shared" si="3"/>
        <v>600</v>
      </c>
      <c r="N138" s="382">
        <v>185</v>
      </c>
      <c r="O138" s="383">
        <f t="shared" si="4"/>
        <v>111000</v>
      </c>
      <c r="P138" s="380"/>
      <c r="Q138" s="380"/>
      <c r="R138" s="24" t="str">
        <f>+VLOOKUP(H138,'Conf.'!$AE:$AM,9,0)</f>
        <v xml:space="preserve"> Otros productos químicos y conexos</v>
      </c>
    </row>
    <row r="139" spans="1:18" x14ac:dyDescent="0.25">
      <c r="A139" s="377" t="s">
        <v>1359</v>
      </c>
      <c r="B139" s="378" t="s">
        <v>1220</v>
      </c>
      <c r="C139" s="378" t="s">
        <v>1099</v>
      </c>
      <c r="D139" s="378" t="s">
        <v>1475</v>
      </c>
      <c r="E139" s="378" t="s">
        <v>1841</v>
      </c>
      <c r="F139" s="409" t="s">
        <v>1880</v>
      </c>
      <c r="G139" s="379" t="s">
        <v>1494</v>
      </c>
      <c r="H139" s="379" t="s">
        <v>1498</v>
      </c>
      <c r="I139" s="380" t="str">
        <f t="shared" si="6"/>
        <v>2.3</v>
      </c>
      <c r="J139" s="380">
        <v>2027</v>
      </c>
      <c r="K139" s="379">
        <v>300</v>
      </c>
      <c r="L139" s="379">
        <v>2</v>
      </c>
      <c r="M139" s="322">
        <f t="shared" si="3"/>
        <v>600</v>
      </c>
      <c r="N139" s="382">
        <v>75</v>
      </c>
      <c r="O139" s="383">
        <f t="shared" si="4"/>
        <v>45000</v>
      </c>
      <c r="P139" s="380"/>
      <c r="Q139" s="380"/>
      <c r="R139" s="24" t="str">
        <f>+VLOOKUP(H139,'Conf.'!$AE:$AM,9,0)</f>
        <v xml:space="preserve"> Útiles y materiales de escritorio, oficina e informática</v>
      </c>
    </row>
    <row r="140" spans="1:18" x14ac:dyDescent="0.25">
      <c r="A140" s="377" t="s">
        <v>1359</v>
      </c>
      <c r="B140" s="378" t="s">
        <v>1220</v>
      </c>
      <c r="C140" s="378" t="s">
        <v>1099</v>
      </c>
      <c r="D140" s="378" t="s">
        <v>1475</v>
      </c>
      <c r="E140" s="378" t="s">
        <v>1841</v>
      </c>
      <c r="F140" s="409" t="s">
        <v>1881</v>
      </c>
      <c r="G140" s="379" t="s">
        <v>1875</v>
      </c>
      <c r="H140" s="379" t="s">
        <v>1534</v>
      </c>
      <c r="I140" s="380" t="str">
        <f t="shared" si="6"/>
        <v>2.3</v>
      </c>
      <c r="J140" s="380">
        <v>2027</v>
      </c>
      <c r="K140" s="379">
        <v>500</v>
      </c>
      <c r="L140" s="379">
        <v>2</v>
      </c>
      <c r="M140" s="322">
        <f t="shared" si="3"/>
        <v>1000</v>
      </c>
      <c r="N140" s="382">
        <v>180</v>
      </c>
      <c r="O140" s="383">
        <f t="shared" si="4"/>
        <v>180000</v>
      </c>
      <c r="P140" s="380"/>
      <c r="Q140" s="380"/>
      <c r="R140" s="24" t="str">
        <f>+VLOOKUP(H140,'Conf.'!$AE:$AM,9,0)</f>
        <v xml:space="preserve"> Útiles y materiales escolares y de enseñanzas</v>
      </c>
    </row>
    <row r="141" spans="1:18" x14ac:dyDescent="0.25">
      <c r="A141" s="377" t="s">
        <v>1359</v>
      </c>
      <c r="B141" s="378" t="s">
        <v>1220</v>
      </c>
      <c r="C141" s="378" t="s">
        <v>1099</v>
      </c>
      <c r="D141" s="378" t="s">
        <v>1475</v>
      </c>
      <c r="E141" s="378" t="s">
        <v>1841</v>
      </c>
      <c r="F141" s="409" t="s">
        <v>1882</v>
      </c>
      <c r="G141" s="379" t="s">
        <v>1875</v>
      </c>
      <c r="H141" s="379" t="s">
        <v>1534</v>
      </c>
      <c r="I141" s="380" t="str">
        <f t="shared" si="6"/>
        <v>2.3</v>
      </c>
      <c r="J141" s="380">
        <v>2027</v>
      </c>
      <c r="K141" s="379">
        <v>700</v>
      </c>
      <c r="L141" s="379">
        <v>2</v>
      </c>
      <c r="M141" s="322">
        <f t="shared" si="3"/>
        <v>1400</v>
      </c>
      <c r="N141" s="382">
        <v>50</v>
      </c>
      <c r="O141" s="383">
        <f t="shared" si="4"/>
        <v>70000</v>
      </c>
      <c r="P141" s="380"/>
      <c r="Q141" s="380"/>
      <c r="R141" s="24" t="str">
        <f>+VLOOKUP(H141,'Conf.'!$AE:$AM,9,0)</f>
        <v xml:space="preserve"> Útiles y materiales escolares y de enseñanzas</v>
      </c>
    </row>
    <row r="142" spans="1:18" x14ac:dyDescent="0.25">
      <c r="A142" s="377" t="s">
        <v>1359</v>
      </c>
      <c r="B142" s="378" t="s">
        <v>1220</v>
      </c>
      <c r="C142" s="378" t="s">
        <v>1099</v>
      </c>
      <c r="D142" s="378" t="s">
        <v>1475</v>
      </c>
      <c r="E142" s="378" t="s">
        <v>1841</v>
      </c>
      <c r="F142" s="409" t="s">
        <v>1883</v>
      </c>
      <c r="G142" s="379" t="s">
        <v>1875</v>
      </c>
      <c r="H142" s="379" t="s">
        <v>1534</v>
      </c>
      <c r="I142" s="380" t="str">
        <f t="shared" si="6"/>
        <v>2.3</v>
      </c>
      <c r="J142" s="380">
        <v>2027</v>
      </c>
      <c r="K142" s="379">
        <v>450</v>
      </c>
      <c r="L142" s="379">
        <v>2</v>
      </c>
      <c r="M142" s="322">
        <f t="shared" si="3"/>
        <v>900</v>
      </c>
      <c r="N142" s="382">
        <v>125</v>
      </c>
      <c r="O142" s="383">
        <f t="shared" si="4"/>
        <v>112500</v>
      </c>
      <c r="P142" s="380"/>
      <c r="Q142" s="380"/>
      <c r="R142" s="24" t="str">
        <f>+VLOOKUP(H142,'Conf.'!$AE:$AM,9,0)</f>
        <v xml:space="preserve"> Útiles y materiales escolares y de enseñanzas</v>
      </c>
    </row>
    <row r="143" spans="1:18" x14ac:dyDescent="0.25">
      <c r="A143" s="377" t="s">
        <v>1359</v>
      </c>
      <c r="B143" s="378" t="s">
        <v>1220</v>
      </c>
      <c r="C143" s="378" t="s">
        <v>1099</v>
      </c>
      <c r="D143" s="378" t="s">
        <v>1475</v>
      </c>
      <c r="E143" s="378" t="s">
        <v>1841</v>
      </c>
      <c r="F143" s="409" t="s">
        <v>1884</v>
      </c>
      <c r="G143" s="379" t="s">
        <v>1875</v>
      </c>
      <c r="H143" s="379" t="s">
        <v>1534</v>
      </c>
      <c r="I143" s="380" t="str">
        <f t="shared" si="6"/>
        <v>2.3</v>
      </c>
      <c r="J143" s="380">
        <v>2027</v>
      </c>
      <c r="K143" s="379">
        <v>90</v>
      </c>
      <c r="L143" s="379">
        <v>2</v>
      </c>
      <c r="M143" s="322">
        <f t="shared" ref="M143:M206" si="7">K143*L143</f>
        <v>180</v>
      </c>
      <c r="N143" s="382">
        <v>600</v>
      </c>
      <c r="O143" s="383">
        <f t="shared" ref="O143:O206" si="8">+M143*N143</f>
        <v>108000</v>
      </c>
      <c r="P143" s="380"/>
      <c r="Q143" s="380"/>
      <c r="R143" s="24" t="str">
        <f>+VLOOKUP(H143,'Conf.'!$AE:$AM,9,0)</f>
        <v xml:space="preserve"> Útiles y materiales escolares y de enseñanzas</v>
      </c>
    </row>
    <row r="144" spans="1:18" ht="30" x14ac:dyDescent="0.25">
      <c r="A144" s="377" t="s">
        <v>1359</v>
      </c>
      <c r="B144" s="378" t="s">
        <v>1220</v>
      </c>
      <c r="C144" s="378" t="s">
        <v>1099</v>
      </c>
      <c r="D144" s="378" t="s">
        <v>1475</v>
      </c>
      <c r="E144" s="378" t="s">
        <v>1841</v>
      </c>
      <c r="F144" s="409" t="s">
        <v>1885</v>
      </c>
      <c r="G144" s="379" t="s">
        <v>1868</v>
      </c>
      <c r="H144" s="379" t="s">
        <v>1866</v>
      </c>
      <c r="I144" s="380" t="str">
        <f t="shared" si="6"/>
        <v>2.3</v>
      </c>
      <c r="J144" s="380">
        <v>2027</v>
      </c>
      <c r="K144" s="379">
        <v>300</v>
      </c>
      <c r="L144" s="379">
        <v>2</v>
      </c>
      <c r="M144" s="322">
        <f t="shared" si="7"/>
        <v>600</v>
      </c>
      <c r="N144" s="382">
        <v>550</v>
      </c>
      <c r="O144" s="383">
        <f t="shared" si="8"/>
        <v>330000</v>
      </c>
      <c r="P144" s="380"/>
      <c r="Q144" s="380"/>
      <c r="R144" s="24" t="str">
        <f>+VLOOKUP(H144,'Conf.'!$AE:$AM,9,0)</f>
        <v xml:space="preserve"> Papel y cartón</v>
      </c>
    </row>
    <row r="145" spans="1:18" x14ac:dyDescent="0.25">
      <c r="A145" s="377" t="s">
        <v>1359</v>
      </c>
      <c r="B145" s="378" t="s">
        <v>1220</v>
      </c>
      <c r="C145" s="378" t="s">
        <v>1099</v>
      </c>
      <c r="D145" s="378" t="s">
        <v>1475</v>
      </c>
      <c r="E145" s="378" t="s">
        <v>1841</v>
      </c>
      <c r="F145" s="409" t="s">
        <v>1886</v>
      </c>
      <c r="G145" s="379" t="s">
        <v>1868</v>
      </c>
      <c r="H145" s="379" t="s">
        <v>1866</v>
      </c>
      <c r="I145" s="380" t="str">
        <f t="shared" si="6"/>
        <v>2.3</v>
      </c>
      <c r="J145" s="380">
        <v>2027</v>
      </c>
      <c r="K145" s="379">
        <v>240</v>
      </c>
      <c r="L145" s="379">
        <v>2</v>
      </c>
      <c r="M145" s="322">
        <f t="shared" si="7"/>
        <v>480</v>
      </c>
      <c r="N145" s="382">
        <v>250</v>
      </c>
      <c r="O145" s="383">
        <f t="shared" si="8"/>
        <v>120000</v>
      </c>
      <c r="P145" s="380"/>
      <c r="Q145" s="380"/>
      <c r="R145" s="24" t="str">
        <f>+VLOOKUP(H145,'Conf.'!$AE:$AM,9,0)</f>
        <v xml:space="preserve"> Papel y cartón</v>
      </c>
    </row>
    <row r="146" spans="1:18" x14ac:dyDescent="0.25">
      <c r="A146" s="377" t="s">
        <v>1359</v>
      </c>
      <c r="B146" s="378" t="s">
        <v>1220</v>
      </c>
      <c r="C146" s="378" t="s">
        <v>1099</v>
      </c>
      <c r="D146" s="378" t="s">
        <v>1475</v>
      </c>
      <c r="E146" s="378" t="s">
        <v>1841</v>
      </c>
      <c r="F146" s="409" t="s">
        <v>1887</v>
      </c>
      <c r="G146" s="379" t="s">
        <v>1868</v>
      </c>
      <c r="H146" s="379" t="s">
        <v>1866</v>
      </c>
      <c r="I146" s="380" t="str">
        <f t="shared" si="6"/>
        <v>2.3</v>
      </c>
      <c r="J146" s="380">
        <v>2027</v>
      </c>
      <c r="K146" s="379">
        <v>200</v>
      </c>
      <c r="L146" s="379">
        <v>2</v>
      </c>
      <c r="M146" s="322">
        <f t="shared" si="7"/>
        <v>400</v>
      </c>
      <c r="N146" s="382">
        <v>112</v>
      </c>
      <c r="O146" s="383">
        <f t="shared" si="8"/>
        <v>44800</v>
      </c>
      <c r="P146" s="380"/>
      <c r="Q146" s="380"/>
      <c r="R146" s="24" t="str">
        <f>+VLOOKUP(H146,'Conf.'!$AE:$AM,9,0)</f>
        <v xml:space="preserve"> Papel y cartón</v>
      </c>
    </row>
    <row r="147" spans="1:18" x14ac:dyDescent="0.25">
      <c r="A147" s="377" t="s">
        <v>1359</v>
      </c>
      <c r="B147" s="378" t="s">
        <v>1220</v>
      </c>
      <c r="C147" s="378" t="s">
        <v>1099</v>
      </c>
      <c r="D147" s="378" t="s">
        <v>1475</v>
      </c>
      <c r="E147" s="378" t="s">
        <v>1841</v>
      </c>
      <c r="F147" s="409" t="s">
        <v>1888</v>
      </c>
      <c r="G147" s="379" t="s">
        <v>1889</v>
      </c>
      <c r="H147" s="379" t="s">
        <v>1567</v>
      </c>
      <c r="I147" s="380" t="str">
        <f t="shared" si="6"/>
        <v>2.3</v>
      </c>
      <c r="J147" s="380">
        <v>2027</v>
      </c>
      <c r="K147" s="379">
        <v>200</v>
      </c>
      <c r="L147" s="379">
        <v>2</v>
      </c>
      <c r="M147" s="322">
        <f t="shared" si="7"/>
        <v>400</v>
      </c>
      <c r="N147" s="382">
        <v>375</v>
      </c>
      <c r="O147" s="383">
        <f t="shared" si="8"/>
        <v>150000</v>
      </c>
      <c r="P147" s="380"/>
      <c r="Q147" s="380"/>
      <c r="R147" s="24" t="str">
        <f>+VLOOKUP(H147,'Conf.'!$AE:$AM,9,0)</f>
        <v xml:space="preserve"> Papel de escritorio</v>
      </c>
    </row>
    <row r="148" spans="1:18" x14ac:dyDescent="0.25">
      <c r="A148" s="377" t="s">
        <v>1359</v>
      </c>
      <c r="B148" s="378" t="s">
        <v>1220</v>
      </c>
      <c r="C148" s="378" t="s">
        <v>1099</v>
      </c>
      <c r="D148" s="378" t="s">
        <v>1475</v>
      </c>
      <c r="E148" s="378" t="s">
        <v>1841</v>
      </c>
      <c r="F148" s="409" t="s">
        <v>1890</v>
      </c>
      <c r="G148" s="379" t="s">
        <v>1494</v>
      </c>
      <c r="H148" s="379" t="s">
        <v>1498</v>
      </c>
      <c r="I148" s="380" t="str">
        <f t="shared" si="6"/>
        <v>2.3</v>
      </c>
      <c r="J148" s="380">
        <v>2027</v>
      </c>
      <c r="K148" s="379">
        <v>700</v>
      </c>
      <c r="L148" s="379">
        <v>2</v>
      </c>
      <c r="M148" s="322">
        <f t="shared" si="7"/>
        <v>1400</v>
      </c>
      <c r="N148" s="382">
        <v>25</v>
      </c>
      <c r="O148" s="383">
        <f t="shared" si="8"/>
        <v>35000</v>
      </c>
      <c r="P148" s="380"/>
      <c r="Q148" s="380"/>
      <c r="R148" s="24" t="str">
        <f>+VLOOKUP(H148,'Conf.'!$AE:$AM,9,0)</f>
        <v xml:space="preserve"> Útiles y materiales de escritorio, oficina e informática</v>
      </c>
    </row>
    <row r="149" spans="1:18" x14ac:dyDescent="0.25">
      <c r="A149" s="377" t="s">
        <v>1359</v>
      </c>
      <c r="B149" s="378" t="s">
        <v>1220</v>
      </c>
      <c r="C149" s="378" t="s">
        <v>1099</v>
      </c>
      <c r="D149" s="378" t="s">
        <v>1475</v>
      </c>
      <c r="E149" s="378" t="s">
        <v>1841</v>
      </c>
      <c r="F149" s="409" t="s">
        <v>1891</v>
      </c>
      <c r="G149" s="379" t="s">
        <v>1875</v>
      </c>
      <c r="H149" s="379" t="s">
        <v>1892</v>
      </c>
      <c r="I149" s="380" t="str">
        <f t="shared" si="6"/>
        <v>2.3</v>
      </c>
      <c r="J149" s="380">
        <v>2027</v>
      </c>
      <c r="K149" s="379">
        <v>50</v>
      </c>
      <c r="L149" s="379">
        <v>2</v>
      </c>
      <c r="M149" s="322">
        <f t="shared" si="7"/>
        <v>100</v>
      </c>
      <c r="N149" s="382">
        <v>125</v>
      </c>
      <c r="O149" s="383">
        <f t="shared" si="8"/>
        <v>12500</v>
      </c>
      <c r="P149" s="380"/>
      <c r="Q149" s="380"/>
      <c r="R149" s="24" t="str">
        <f>+VLOOKUP(H149,'Conf.'!$AE:$AM,9,0)</f>
        <v xml:space="preserve"> Herramientas menores</v>
      </c>
    </row>
    <row r="150" spans="1:18" x14ac:dyDescent="0.25">
      <c r="A150" s="377" t="s">
        <v>1359</v>
      </c>
      <c r="B150" s="378" t="s">
        <v>1220</v>
      </c>
      <c r="C150" s="378" t="s">
        <v>1099</v>
      </c>
      <c r="D150" s="378" t="s">
        <v>1475</v>
      </c>
      <c r="E150" s="378" t="s">
        <v>1841</v>
      </c>
      <c r="F150" s="409" t="s">
        <v>1893</v>
      </c>
      <c r="G150" s="379" t="s">
        <v>1494</v>
      </c>
      <c r="H150" s="379" t="s">
        <v>1498</v>
      </c>
      <c r="I150" s="380" t="str">
        <f t="shared" si="6"/>
        <v>2.3</v>
      </c>
      <c r="J150" s="380">
        <v>2027</v>
      </c>
      <c r="K150" s="379">
        <v>50</v>
      </c>
      <c r="L150" s="379">
        <v>2</v>
      </c>
      <c r="M150" s="322">
        <f t="shared" si="7"/>
        <v>100</v>
      </c>
      <c r="N150" s="382">
        <v>450</v>
      </c>
      <c r="O150" s="383">
        <f t="shared" si="8"/>
        <v>45000</v>
      </c>
      <c r="P150" s="380"/>
      <c r="Q150" s="380"/>
      <c r="R150" s="24" t="str">
        <f>+VLOOKUP(H150,'Conf.'!$AE:$AM,9,0)</f>
        <v xml:space="preserve"> Útiles y materiales de escritorio, oficina e informática</v>
      </c>
    </row>
    <row r="151" spans="1:18" x14ac:dyDescent="0.25">
      <c r="A151" s="377" t="s">
        <v>1359</v>
      </c>
      <c r="B151" s="378" t="s">
        <v>1220</v>
      </c>
      <c r="C151" s="378" t="s">
        <v>1099</v>
      </c>
      <c r="D151" s="378" t="s">
        <v>1475</v>
      </c>
      <c r="E151" s="378" t="s">
        <v>1841</v>
      </c>
      <c r="F151" s="409" t="s">
        <v>1894</v>
      </c>
      <c r="G151" s="379" t="s">
        <v>1494</v>
      </c>
      <c r="H151" s="379" t="s">
        <v>1895</v>
      </c>
      <c r="I151" s="380" t="str">
        <f t="shared" si="6"/>
        <v>2.3</v>
      </c>
      <c r="J151" s="380">
        <v>2027</v>
      </c>
      <c r="K151" s="379">
        <v>80</v>
      </c>
      <c r="L151" s="379">
        <v>2</v>
      </c>
      <c r="M151" s="322">
        <f t="shared" si="7"/>
        <v>160</v>
      </c>
      <c r="N151" s="382">
        <v>200</v>
      </c>
      <c r="O151" s="383">
        <f t="shared" si="8"/>
        <v>32000</v>
      </c>
      <c r="P151" s="380"/>
      <c r="Q151" s="380"/>
      <c r="R151" s="24" t="str">
        <f>+VLOOKUP(H151,'Conf.'!$AE:$AM,9,0)</f>
        <v xml:space="preserve"> Materiales de limpieza e higiene personal</v>
      </c>
    </row>
    <row r="152" spans="1:18" x14ac:dyDescent="0.25">
      <c r="A152" s="377" t="s">
        <v>1359</v>
      </c>
      <c r="B152" s="378" t="s">
        <v>1220</v>
      </c>
      <c r="C152" s="378" t="s">
        <v>1099</v>
      </c>
      <c r="D152" s="378" t="s">
        <v>1475</v>
      </c>
      <c r="E152" s="378" t="s">
        <v>1841</v>
      </c>
      <c r="F152" s="409" t="s">
        <v>1896</v>
      </c>
      <c r="G152" s="379" t="s">
        <v>1494</v>
      </c>
      <c r="H152" s="379" t="s">
        <v>1897</v>
      </c>
      <c r="I152" s="380" t="str">
        <f t="shared" si="6"/>
        <v>2.3</v>
      </c>
      <c r="J152" s="380">
        <v>2027</v>
      </c>
      <c r="K152" s="379">
        <v>450</v>
      </c>
      <c r="L152" s="379">
        <v>2</v>
      </c>
      <c r="M152" s="322">
        <f t="shared" si="7"/>
        <v>900</v>
      </c>
      <c r="N152" s="382">
        <v>35</v>
      </c>
      <c r="O152" s="383">
        <f t="shared" si="8"/>
        <v>31500</v>
      </c>
      <c r="P152" s="380"/>
      <c r="Q152" s="380"/>
      <c r="R152" s="24" t="str">
        <f>+VLOOKUP(H152,'Conf.'!$AE:$AM,9,0)</f>
        <v xml:space="preserve"> Hilados, fibras, telas y útiles de costura</v>
      </c>
    </row>
    <row r="153" spans="1:18" ht="30" x14ac:dyDescent="0.25">
      <c r="A153" s="377" t="s">
        <v>1359</v>
      </c>
      <c r="B153" s="378" t="s">
        <v>1220</v>
      </c>
      <c r="C153" s="378" t="s">
        <v>1099</v>
      </c>
      <c r="D153" s="378" t="s">
        <v>1475</v>
      </c>
      <c r="E153" s="378" t="s">
        <v>1841</v>
      </c>
      <c r="F153" s="409" t="s">
        <v>1898</v>
      </c>
      <c r="G153" s="379" t="s">
        <v>1494</v>
      </c>
      <c r="H153" s="379" t="s">
        <v>1498</v>
      </c>
      <c r="I153" s="380" t="str">
        <f t="shared" si="6"/>
        <v>2.3</v>
      </c>
      <c r="J153" s="380">
        <v>2027</v>
      </c>
      <c r="K153" s="379">
        <v>180</v>
      </c>
      <c r="L153" s="379">
        <v>2</v>
      </c>
      <c r="M153" s="322">
        <f t="shared" si="7"/>
        <v>360</v>
      </c>
      <c r="N153" s="382">
        <v>500</v>
      </c>
      <c r="O153" s="383">
        <f t="shared" si="8"/>
        <v>180000</v>
      </c>
      <c r="P153" s="380"/>
      <c r="Q153" s="380"/>
      <c r="R153" s="24" t="str">
        <f>+VLOOKUP(H153,'Conf.'!$AE:$AM,9,0)</f>
        <v xml:space="preserve"> Útiles y materiales de escritorio, oficina e informática</v>
      </c>
    </row>
    <row r="154" spans="1:18" ht="30" x14ac:dyDescent="0.25">
      <c r="A154" s="377" t="s">
        <v>1359</v>
      </c>
      <c r="B154" s="378" t="s">
        <v>1220</v>
      </c>
      <c r="C154" s="378" t="s">
        <v>1099</v>
      </c>
      <c r="D154" s="378" t="s">
        <v>1475</v>
      </c>
      <c r="E154" s="378" t="s">
        <v>1841</v>
      </c>
      <c r="F154" s="409" t="s">
        <v>1899</v>
      </c>
      <c r="G154" s="379" t="s">
        <v>1868</v>
      </c>
      <c r="H154" s="379" t="s">
        <v>1534</v>
      </c>
      <c r="I154" s="380" t="str">
        <f t="shared" si="6"/>
        <v>2.3</v>
      </c>
      <c r="J154" s="380">
        <v>2027</v>
      </c>
      <c r="K154" s="379">
        <v>120</v>
      </c>
      <c r="L154" s="379">
        <v>2</v>
      </c>
      <c r="M154" s="322">
        <f t="shared" si="7"/>
        <v>240</v>
      </c>
      <c r="N154" s="382">
        <v>700</v>
      </c>
      <c r="O154" s="383">
        <f t="shared" si="8"/>
        <v>168000</v>
      </c>
      <c r="P154" s="380"/>
      <c r="Q154" s="380"/>
      <c r="R154" s="24" t="str">
        <f>+VLOOKUP(H154,'Conf.'!$AE:$AM,9,0)</f>
        <v xml:space="preserve"> Útiles y materiales escolares y de enseñanzas</v>
      </c>
    </row>
    <row r="155" spans="1:18" x14ac:dyDescent="0.25">
      <c r="A155" s="377" t="s">
        <v>1359</v>
      </c>
      <c r="B155" s="378" t="s">
        <v>1220</v>
      </c>
      <c r="C155" s="378" t="s">
        <v>1099</v>
      </c>
      <c r="D155" s="378" t="s">
        <v>1475</v>
      </c>
      <c r="E155" s="378" t="s">
        <v>1841</v>
      </c>
      <c r="F155" s="409" t="s">
        <v>1900</v>
      </c>
      <c r="G155" s="379" t="s">
        <v>1868</v>
      </c>
      <c r="H155" s="379" t="s">
        <v>1866</v>
      </c>
      <c r="I155" s="380" t="str">
        <f t="shared" si="6"/>
        <v>2.3</v>
      </c>
      <c r="J155" s="380">
        <v>2027</v>
      </c>
      <c r="K155" s="379">
        <v>700</v>
      </c>
      <c r="L155" s="379">
        <v>1</v>
      </c>
      <c r="M155" s="322">
        <f t="shared" si="7"/>
        <v>700</v>
      </c>
      <c r="N155" s="382">
        <v>550</v>
      </c>
      <c r="O155" s="383">
        <f t="shared" si="8"/>
        <v>385000</v>
      </c>
      <c r="P155" s="380"/>
      <c r="Q155" s="380"/>
      <c r="R155" s="24" t="str">
        <f>+VLOOKUP(H155,'Conf.'!$AE:$AM,9,0)</f>
        <v xml:space="preserve"> Papel y cartón</v>
      </c>
    </row>
    <row r="156" spans="1:18" x14ac:dyDescent="0.25">
      <c r="A156" s="377" t="s">
        <v>1359</v>
      </c>
      <c r="B156" s="378" t="s">
        <v>1220</v>
      </c>
      <c r="C156" s="378" t="s">
        <v>1099</v>
      </c>
      <c r="D156" s="378" t="s">
        <v>1475</v>
      </c>
      <c r="E156" s="378" t="s">
        <v>1841</v>
      </c>
      <c r="F156" s="409" t="s">
        <v>1901</v>
      </c>
      <c r="G156" s="379" t="s">
        <v>1494</v>
      </c>
      <c r="H156" s="379" t="s">
        <v>1534</v>
      </c>
      <c r="I156" s="380" t="str">
        <f t="shared" si="6"/>
        <v>2.3</v>
      </c>
      <c r="J156" s="380">
        <v>2027</v>
      </c>
      <c r="K156" s="381">
        <v>1300</v>
      </c>
      <c r="L156" s="379">
        <v>2</v>
      </c>
      <c r="M156" s="322">
        <f t="shared" si="7"/>
        <v>2600</v>
      </c>
      <c r="N156" s="382">
        <v>15</v>
      </c>
      <c r="O156" s="383">
        <f t="shared" si="8"/>
        <v>39000</v>
      </c>
      <c r="P156" s="380"/>
      <c r="Q156" s="380"/>
      <c r="R156" s="24" t="str">
        <f>+VLOOKUP(H156,'Conf.'!$AE:$AM,9,0)</f>
        <v xml:space="preserve"> Útiles y materiales escolares y de enseñanzas</v>
      </c>
    </row>
    <row r="157" spans="1:18" x14ac:dyDescent="0.25">
      <c r="A157" s="377" t="s">
        <v>1359</v>
      </c>
      <c r="B157" s="378" t="s">
        <v>1220</v>
      </c>
      <c r="C157" s="378" t="s">
        <v>1099</v>
      </c>
      <c r="D157" s="378" t="s">
        <v>1475</v>
      </c>
      <c r="E157" s="378" t="s">
        <v>1841</v>
      </c>
      <c r="F157" s="409" t="s">
        <v>1902</v>
      </c>
      <c r="G157" s="379" t="s">
        <v>1889</v>
      </c>
      <c r="H157" s="379" t="s">
        <v>1567</v>
      </c>
      <c r="I157" s="380" t="str">
        <f t="shared" si="6"/>
        <v>2.3</v>
      </c>
      <c r="J157" s="380">
        <v>2027</v>
      </c>
      <c r="K157" s="379">
        <v>70</v>
      </c>
      <c r="L157" s="379">
        <v>2</v>
      </c>
      <c r="M157" s="322">
        <f t="shared" si="7"/>
        <v>140</v>
      </c>
      <c r="N157" s="382">
        <v>550</v>
      </c>
      <c r="O157" s="383">
        <f t="shared" si="8"/>
        <v>77000</v>
      </c>
      <c r="P157" s="380"/>
      <c r="Q157" s="380"/>
      <c r="R157" s="24" t="str">
        <f>+VLOOKUP(H157,'Conf.'!$AE:$AM,9,0)</f>
        <v xml:space="preserve"> Papel de escritorio</v>
      </c>
    </row>
    <row r="158" spans="1:18" x14ac:dyDescent="0.25">
      <c r="A158" s="377" t="s">
        <v>1359</v>
      </c>
      <c r="B158" s="378" t="s">
        <v>1220</v>
      </c>
      <c r="C158" s="378" t="s">
        <v>1099</v>
      </c>
      <c r="D158" s="378" t="s">
        <v>1475</v>
      </c>
      <c r="E158" s="378" t="s">
        <v>1841</v>
      </c>
      <c r="F158" s="409" t="s">
        <v>1903</v>
      </c>
      <c r="G158" s="379" t="s">
        <v>1494</v>
      </c>
      <c r="H158" s="379" t="s">
        <v>1892</v>
      </c>
      <c r="I158" s="380" t="str">
        <f t="shared" si="6"/>
        <v>2.3</v>
      </c>
      <c r="J158" s="380">
        <v>2027</v>
      </c>
      <c r="K158" s="379">
        <v>200</v>
      </c>
      <c r="L158" s="379">
        <v>2</v>
      </c>
      <c r="M158" s="322">
        <f t="shared" si="7"/>
        <v>400</v>
      </c>
      <c r="N158" s="382">
        <v>60</v>
      </c>
      <c r="O158" s="383">
        <f t="shared" si="8"/>
        <v>24000</v>
      </c>
      <c r="P158" s="380"/>
      <c r="Q158" s="380"/>
      <c r="R158" s="24" t="str">
        <f>+VLOOKUP(H158,'Conf.'!$AE:$AM,9,0)</f>
        <v xml:space="preserve"> Herramientas menores</v>
      </c>
    </row>
    <row r="159" spans="1:18" ht="30" x14ac:dyDescent="0.25">
      <c r="A159" s="377" t="s">
        <v>1359</v>
      </c>
      <c r="B159" s="378" t="s">
        <v>1220</v>
      </c>
      <c r="C159" s="378" t="s">
        <v>1099</v>
      </c>
      <c r="D159" s="378" t="s">
        <v>1475</v>
      </c>
      <c r="E159" s="378" t="s">
        <v>1841</v>
      </c>
      <c r="F159" s="409" t="s">
        <v>1904</v>
      </c>
      <c r="G159" s="379" t="s">
        <v>1494</v>
      </c>
      <c r="H159" s="379" t="s">
        <v>1613</v>
      </c>
      <c r="I159" s="380" t="str">
        <f t="shared" si="6"/>
        <v>2.3</v>
      </c>
      <c r="J159" s="380">
        <v>2027</v>
      </c>
      <c r="K159" s="381">
        <v>9000</v>
      </c>
      <c r="L159" s="379">
        <v>1</v>
      </c>
      <c r="M159" s="322">
        <f t="shared" si="7"/>
        <v>9000</v>
      </c>
      <c r="N159" s="382">
        <v>55</v>
      </c>
      <c r="O159" s="383">
        <f t="shared" si="8"/>
        <v>495000</v>
      </c>
      <c r="P159" s="380"/>
      <c r="Q159" s="380"/>
      <c r="R159" s="24" t="str">
        <f>+VLOOKUP(H159,'Conf.'!$AE:$AM,9,0)</f>
        <v xml:space="preserve"> Productos de artes gráficas</v>
      </c>
    </row>
    <row r="160" spans="1:18" x14ac:dyDescent="0.25">
      <c r="A160" s="377" t="s">
        <v>1359</v>
      </c>
      <c r="B160" s="378" t="s">
        <v>1220</v>
      </c>
      <c r="C160" s="378" t="s">
        <v>1099</v>
      </c>
      <c r="D160" s="378" t="s">
        <v>1475</v>
      </c>
      <c r="E160" s="378" t="s">
        <v>1841</v>
      </c>
      <c r="F160" s="409" t="s">
        <v>1905</v>
      </c>
      <c r="G160" s="379" t="s">
        <v>1494</v>
      </c>
      <c r="H160" s="379" t="s">
        <v>1843</v>
      </c>
      <c r="I160" s="380" t="str">
        <f t="shared" si="6"/>
        <v>2.2</v>
      </c>
      <c r="J160" s="380">
        <v>2027</v>
      </c>
      <c r="K160" s="381">
        <v>17600</v>
      </c>
      <c r="L160" s="379">
        <v>1</v>
      </c>
      <c r="M160" s="322">
        <f t="shared" si="7"/>
        <v>17600</v>
      </c>
      <c r="N160" s="382">
        <v>650</v>
      </c>
      <c r="O160" s="383">
        <f t="shared" si="8"/>
        <v>11440000</v>
      </c>
      <c r="P160" s="380"/>
      <c r="Q160" s="380"/>
      <c r="R160" s="24" t="str">
        <f>+VLOOKUP(H160,'Conf.'!$AE:$AM,9,0)</f>
        <v xml:space="preserve"> Servicios de Catering</v>
      </c>
    </row>
    <row r="161" spans="1:18" ht="30" x14ac:dyDescent="0.25">
      <c r="A161" s="377" t="s">
        <v>1359</v>
      </c>
      <c r="B161" s="378" t="s">
        <v>1220</v>
      </c>
      <c r="C161" s="378" t="s">
        <v>1099</v>
      </c>
      <c r="D161" s="378" t="s">
        <v>1475</v>
      </c>
      <c r="E161" s="378" t="s">
        <v>1841</v>
      </c>
      <c r="F161" s="409" t="s">
        <v>1906</v>
      </c>
      <c r="G161" s="379" t="s">
        <v>1494</v>
      </c>
      <c r="H161" s="379" t="s">
        <v>1843</v>
      </c>
      <c r="I161" s="380" t="str">
        <f t="shared" si="6"/>
        <v>2.2</v>
      </c>
      <c r="J161" s="380">
        <v>2027</v>
      </c>
      <c r="K161" s="381">
        <v>4560</v>
      </c>
      <c r="L161" s="379">
        <v>25</v>
      </c>
      <c r="M161" s="322">
        <f t="shared" si="7"/>
        <v>114000</v>
      </c>
      <c r="N161" s="382">
        <v>250</v>
      </c>
      <c r="O161" s="383">
        <f t="shared" si="8"/>
        <v>28500000</v>
      </c>
      <c r="P161" s="380"/>
      <c r="Q161" s="380" t="s">
        <v>1960</v>
      </c>
      <c r="R161" s="24" t="str">
        <f>+VLOOKUP(H161,'Conf.'!$AE:$AM,9,0)</f>
        <v xml:space="preserve"> Servicios de Catering</v>
      </c>
    </row>
    <row r="162" spans="1:18" ht="30" x14ac:dyDescent="0.25">
      <c r="A162" s="377" t="s">
        <v>1359</v>
      </c>
      <c r="B162" s="378" t="s">
        <v>1220</v>
      </c>
      <c r="C162" s="378" t="s">
        <v>1099</v>
      </c>
      <c r="D162" s="378" t="s">
        <v>1475</v>
      </c>
      <c r="E162" s="378" t="s">
        <v>1841</v>
      </c>
      <c r="F162" s="409" t="s">
        <v>1908</v>
      </c>
      <c r="G162" s="379" t="s">
        <v>1494</v>
      </c>
      <c r="H162" s="379" t="s">
        <v>1850</v>
      </c>
      <c r="I162" s="380" t="str">
        <f t="shared" si="6"/>
        <v>2.3</v>
      </c>
      <c r="J162" s="380">
        <v>2027</v>
      </c>
      <c r="K162" s="381">
        <v>9000</v>
      </c>
      <c r="L162" s="379">
        <v>1</v>
      </c>
      <c r="M162" s="322">
        <f t="shared" si="7"/>
        <v>9000</v>
      </c>
      <c r="N162" s="382">
        <v>650</v>
      </c>
      <c r="O162" s="383">
        <f t="shared" si="8"/>
        <v>5850000</v>
      </c>
      <c r="P162" s="380"/>
      <c r="Q162" s="380"/>
      <c r="R162" s="24" t="str">
        <f>+VLOOKUP(H162,'Conf.'!$AE:$AM,9,0)</f>
        <v xml:space="preserve"> Prendas y accesorios de vestir</v>
      </c>
    </row>
    <row r="163" spans="1:18" ht="30" x14ac:dyDescent="0.25">
      <c r="A163" s="377" t="s">
        <v>1359</v>
      </c>
      <c r="B163" s="378" t="s">
        <v>1220</v>
      </c>
      <c r="C163" s="378" t="s">
        <v>1099</v>
      </c>
      <c r="D163" s="378" t="s">
        <v>1475</v>
      </c>
      <c r="E163" s="378" t="s">
        <v>1841</v>
      </c>
      <c r="F163" s="409" t="s">
        <v>1909</v>
      </c>
      <c r="G163" s="379" t="s">
        <v>1494</v>
      </c>
      <c r="H163" s="379" t="s">
        <v>1613</v>
      </c>
      <c r="I163" s="380" t="str">
        <f t="shared" si="6"/>
        <v>2.3</v>
      </c>
      <c r="J163" s="380">
        <v>2027</v>
      </c>
      <c r="K163" s="381">
        <v>10000</v>
      </c>
      <c r="L163" s="379">
        <v>1</v>
      </c>
      <c r="M163" s="322">
        <f t="shared" si="7"/>
        <v>10000</v>
      </c>
      <c r="N163" s="382">
        <v>55</v>
      </c>
      <c r="O163" s="383">
        <f t="shared" si="8"/>
        <v>550000</v>
      </c>
      <c r="P163" s="380"/>
      <c r="Q163" s="380"/>
      <c r="R163" s="24" t="str">
        <f>+VLOOKUP(H163,'Conf.'!$AE:$AM,9,0)</f>
        <v xml:space="preserve"> Productos de artes gráficas</v>
      </c>
    </row>
    <row r="164" spans="1:18" ht="60" x14ac:dyDescent="0.25">
      <c r="A164" s="377" t="s">
        <v>1359</v>
      </c>
      <c r="B164" s="378" t="s">
        <v>1220</v>
      </c>
      <c r="C164" s="378" t="s">
        <v>1099</v>
      </c>
      <c r="D164" s="378" t="s">
        <v>1475</v>
      </c>
      <c r="E164" s="378" t="s">
        <v>1841</v>
      </c>
      <c r="F164" s="409" t="s">
        <v>1910</v>
      </c>
      <c r="G164" s="379" t="s">
        <v>1494</v>
      </c>
      <c r="H164" s="379" t="s">
        <v>1911</v>
      </c>
      <c r="I164" s="380" t="str">
        <f t="shared" si="6"/>
        <v>2.2</v>
      </c>
      <c r="J164" s="380">
        <v>2027</v>
      </c>
      <c r="K164" s="379">
        <v>1</v>
      </c>
      <c r="L164" s="379">
        <v>1</v>
      </c>
      <c r="M164" s="322">
        <f t="shared" si="7"/>
        <v>1</v>
      </c>
      <c r="N164" s="382">
        <v>6000000</v>
      </c>
      <c r="O164" s="383">
        <f t="shared" si="8"/>
        <v>6000000</v>
      </c>
      <c r="P164" s="380"/>
      <c r="Q164" s="380"/>
      <c r="R164" s="24" t="str">
        <f>+VLOOKUP(H164,'Conf.'!$AE:$AM,9,0)</f>
        <v xml:space="preserve"> Otros alquileres y arrendamientos por derechos de usos</v>
      </c>
    </row>
    <row r="165" spans="1:18" ht="30" x14ac:dyDescent="0.25">
      <c r="A165" s="377" t="s">
        <v>1359</v>
      </c>
      <c r="B165" s="378" t="s">
        <v>1220</v>
      </c>
      <c r="C165" s="378" t="s">
        <v>1099</v>
      </c>
      <c r="D165" s="378" t="s">
        <v>1475</v>
      </c>
      <c r="E165" s="378" t="s">
        <v>1841</v>
      </c>
      <c r="F165" s="409" t="s">
        <v>1912</v>
      </c>
      <c r="G165" s="379" t="s">
        <v>1494</v>
      </c>
      <c r="H165" s="411" t="s">
        <v>1848</v>
      </c>
      <c r="I165" s="380" t="str">
        <f t="shared" si="6"/>
        <v>2.2</v>
      </c>
      <c r="J165" s="380">
        <v>2027</v>
      </c>
      <c r="K165" s="379">
        <v>4</v>
      </c>
      <c r="L165" s="379">
        <v>1</v>
      </c>
      <c r="M165" s="322">
        <f t="shared" si="7"/>
        <v>4</v>
      </c>
      <c r="N165" s="382">
        <v>2160000</v>
      </c>
      <c r="O165" s="383">
        <f t="shared" si="8"/>
        <v>8640000</v>
      </c>
      <c r="P165" s="380"/>
      <c r="Q165" s="380"/>
      <c r="R165" s="24" t="str">
        <f>+VLOOKUP(H165,'Conf.'!$AE:$AM,9,0)</f>
        <v xml:space="preserve"> Alquileres de equipos de transporte, tracción y elevación</v>
      </c>
    </row>
    <row r="166" spans="1:18" ht="105" x14ac:dyDescent="0.25">
      <c r="A166" s="377" t="s">
        <v>1359</v>
      </c>
      <c r="B166" s="378" t="s">
        <v>1220</v>
      </c>
      <c r="C166" s="378" t="s">
        <v>1099</v>
      </c>
      <c r="D166" s="378" t="s">
        <v>1475</v>
      </c>
      <c r="E166" s="378" t="s">
        <v>1841</v>
      </c>
      <c r="F166" s="409" t="s">
        <v>1913</v>
      </c>
      <c r="G166" s="293" t="s">
        <v>1478</v>
      </c>
      <c r="H166" s="293" t="s">
        <v>1914</v>
      </c>
      <c r="I166" s="380" t="str">
        <f t="shared" si="6"/>
        <v>2.1</v>
      </c>
      <c r="J166" s="380">
        <v>2027</v>
      </c>
      <c r="K166" s="381">
        <v>1</v>
      </c>
      <c r="L166" s="379">
        <v>1</v>
      </c>
      <c r="M166" s="322">
        <f t="shared" si="7"/>
        <v>1</v>
      </c>
      <c r="N166" s="382">
        <v>20000000</v>
      </c>
      <c r="O166" s="383">
        <f t="shared" si="8"/>
        <v>20000000</v>
      </c>
      <c r="P166" s="380"/>
      <c r="Q166" s="380" t="s">
        <v>1915</v>
      </c>
      <c r="R166" s="24" t="str">
        <f>+VLOOKUP(H166,'Conf.'!$AE:$AM,9,0)</f>
        <v xml:space="preserve"> Jornales</v>
      </c>
    </row>
    <row r="167" spans="1:18" ht="60" x14ac:dyDescent="0.25">
      <c r="A167" s="377" t="s">
        <v>1359</v>
      </c>
      <c r="B167" s="378" t="s">
        <v>1220</v>
      </c>
      <c r="C167" s="378" t="s">
        <v>1099</v>
      </c>
      <c r="D167" s="378" t="s">
        <v>1475</v>
      </c>
      <c r="E167" s="378" t="s">
        <v>1841</v>
      </c>
      <c r="F167" s="409" t="s">
        <v>1961</v>
      </c>
      <c r="G167" s="379" t="s">
        <v>1494</v>
      </c>
      <c r="H167" s="379" t="s">
        <v>1613</v>
      </c>
      <c r="I167" s="380" t="str">
        <f t="shared" si="6"/>
        <v>2.3</v>
      </c>
      <c r="J167" s="380">
        <v>2027</v>
      </c>
      <c r="K167" s="379">
        <v>115</v>
      </c>
      <c r="L167" s="379">
        <v>1</v>
      </c>
      <c r="M167" s="322">
        <f t="shared" si="7"/>
        <v>115</v>
      </c>
      <c r="N167" s="382">
        <v>2550</v>
      </c>
      <c r="O167" s="383">
        <f t="shared" si="8"/>
        <v>293250</v>
      </c>
      <c r="P167" s="380"/>
      <c r="Q167" s="380"/>
      <c r="R167" s="24" t="str">
        <f>+VLOOKUP(H167,'Conf.'!$AE:$AM,9,0)</f>
        <v xml:space="preserve"> Productos de artes gráficas</v>
      </c>
    </row>
    <row r="168" spans="1:18" ht="60" x14ac:dyDescent="0.25">
      <c r="A168" s="377" t="s">
        <v>1359</v>
      </c>
      <c r="B168" s="378" t="s">
        <v>1220</v>
      </c>
      <c r="C168" s="378" t="s">
        <v>1099</v>
      </c>
      <c r="D168" s="378" t="s">
        <v>1475</v>
      </c>
      <c r="E168" s="378" t="s">
        <v>1841</v>
      </c>
      <c r="F168" s="409" t="s">
        <v>1917</v>
      </c>
      <c r="G168" s="379" t="s">
        <v>1494</v>
      </c>
      <c r="H168" s="379" t="s">
        <v>1517</v>
      </c>
      <c r="I168" s="380" t="str">
        <f t="shared" si="6"/>
        <v>2.2</v>
      </c>
      <c r="J168" s="380">
        <v>2027</v>
      </c>
      <c r="K168" s="379">
        <v>4</v>
      </c>
      <c r="L168" s="379">
        <v>1</v>
      </c>
      <c r="M168" s="322">
        <f t="shared" si="7"/>
        <v>4</v>
      </c>
      <c r="N168" s="382">
        <v>1850000</v>
      </c>
      <c r="O168" s="383">
        <f t="shared" si="8"/>
        <v>7400000</v>
      </c>
      <c r="P168" s="380"/>
      <c r="Q168" s="380"/>
      <c r="R168" s="24" t="str">
        <f>+VLOOKUP(H168,'Conf.'!$AE:$AM,9,0)</f>
        <v xml:space="preserve"> Otros servicios técnicos profesionales</v>
      </c>
    </row>
    <row r="169" spans="1:18" x14ac:dyDescent="0.25">
      <c r="A169" s="377" t="s">
        <v>1359</v>
      </c>
      <c r="B169" s="378" t="s">
        <v>1220</v>
      </c>
      <c r="C169" s="378" t="s">
        <v>1099</v>
      </c>
      <c r="D169" s="378" t="s">
        <v>1475</v>
      </c>
      <c r="E169" s="378" t="s">
        <v>1841</v>
      </c>
      <c r="F169" s="409" t="s">
        <v>1918</v>
      </c>
      <c r="G169" s="379" t="s">
        <v>1494</v>
      </c>
      <c r="H169" s="411" t="s">
        <v>1509</v>
      </c>
      <c r="I169" s="380" t="str">
        <f t="shared" si="6"/>
        <v>2.3</v>
      </c>
      <c r="J169" s="380">
        <v>2027</v>
      </c>
      <c r="K169" s="379">
        <v>1</v>
      </c>
      <c r="L169" s="379">
        <v>1</v>
      </c>
      <c r="M169" s="322">
        <f t="shared" si="7"/>
        <v>1</v>
      </c>
      <c r="N169" s="385">
        <v>12000000</v>
      </c>
      <c r="O169" s="383">
        <f t="shared" si="8"/>
        <v>12000000</v>
      </c>
      <c r="P169" s="380"/>
      <c r="Q169" s="380"/>
      <c r="R169" s="24" t="str">
        <f>+VLOOKUP(H169,'Conf.'!$AE:$AM,9,0)</f>
        <v xml:space="preserve"> Gasolina</v>
      </c>
    </row>
    <row r="170" spans="1:18" x14ac:dyDescent="0.25">
      <c r="A170" s="377" t="s">
        <v>1359</v>
      </c>
      <c r="B170" s="378" t="s">
        <v>1220</v>
      </c>
      <c r="C170" s="378" t="s">
        <v>1099</v>
      </c>
      <c r="D170" s="378" t="s">
        <v>1475</v>
      </c>
      <c r="E170" s="378" t="s">
        <v>1841</v>
      </c>
      <c r="F170" s="409" t="s">
        <v>1919</v>
      </c>
      <c r="G170" s="379" t="s">
        <v>1494</v>
      </c>
      <c r="H170" s="379" t="s">
        <v>1567</v>
      </c>
      <c r="I170" s="380" t="str">
        <f t="shared" si="6"/>
        <v>2.3</v>
      </c>
      <c r="J170" s="380">
        <v>2027</v>
      </c>
      <c r="K170" s="379">
        <v>50</v>
      </c>
      <c r="L170" s="379">
        <v>1</v>
      </c>
      <c r="M170" s="322">
        <f t="shared" si="7"/>
        <v>50</v>
      </c>
      <c r="N170" s="382">
        <v>3250</v>
      </c>
      <c r="O170" s="383">
        <f t="shared" si="8"/>
        <v>162500</v>
      </c>
      <c r="P170" s="380"/>
      <c r="Q170" s="380"/>
      <c r="R170" s="24" t="str">
        <f>+VLOOKUP(H170,'Conf.'!$AE:$AM,9,0)</f>
        <v xml:space="preserve"> Papel de escritorio</v>
      </c>
    </row>
    <row r="171" spans="1:18" x14ac:dyDescent="0.25">
      <c r="A171" s="377" t="s">
        <v>1359</v>
      </c>
      <c r="B171" s="378" t="s">
        <v>1220</v>
      </c>
      <c r="C171" s="378" t="s">
        <v>1099</v>
      </c>
      <c r="D171" s="378" t="s">
        <v>1475</v>
      </c>
      <c r="E171" s="378" t="s">
        <v>1841</v>
      </c>
      <c r="F171" s="409" t="s">
        <v>1920</v>
      </c>
      <c r="G171" s="379" t="s">
        <v>1494</v>
      </c>
      <c r="H171" s="379" t="s">
        <v>1567</v>
      </c>
      <c r="I171" s="380" t="str">
        <f t="shared" si="6"/>
        <v>2.3</v>
      </c>
      <c r="J171" s="380">
        <v>2027</v>
      </c>
      <c r="K171" s="379">
        <v>25</v>
      </c>
      <c r="L171" s="379">
        <v>1</v>
      </c>
      <c r="M171" s="322">
        <f t="shared" si="7"/>
        <v>25</v>
      </c>
      <c r="N171" s="382">
        <v>4000</v>
      </c>
      <c r="O171" s="383">
        <f t="shared" si="8"/>
        <v>100000</v>
      </c>
      <c r="P171" s="380"/>
      <c r="Q171" s="380"/>
      <c r="R171" s="24" t="str">
        <f>+VLOOKUP(H171,'Conf.'!$AE:$AM,9,0)</f>
        <v xml:space="preserve"> Papel de escritorio</v>
      </c>
    </row>
    <row r="172" spans="1:18" ht="30" x14ac:dyDescent="0.25">
      <c r="A172" s="377" t="s">
        <v>1359</v>
      </c>
      <c r="B172" s="378" t="s">
        <v>1220</v>
      </c>
      <c r="C172" s="378" t="s">
        <v>1099</v>
      </c>
      <c r="D172" s="378" t="s">
        <v>1475</v>
      </c>
      <c r="E172" s="378" t="s">
        <v>1841</v>
      </c>
      <c r="F172" s="409" t="s">
        <v>1921</v>
      </c>
      <c r="G172" s="379" t="s">
        <v>1494</v>
      </c>
      <c r="H172" s="379" t="s">
        <v>1567</v>
      </c>
      <c r="I172" s="380" t="str">
        <f t="shared" si="6"/>
        <v>2.3</v>
      </c>
      <c r="J172" s="380">
        <v>2027</v>
      </c>
      <c r="K172" s="381">
        <v>9000</v>
      </c>
      <c r="L172" s="379">
        <v>1</v>
      </c>
      <c r="M172" s="322">
        <f t="shared" si="7"/>
        <v>9000</v>
      </c>
      <c r="N172" s="382">
        <v>150</v>
      </c>
      <c r="O172" s="383">
        <f t="shared" si="8"/>
        <v>1350000</v>
      </c>
      <c r="P172" s="380"/>
      <c r="Q172" s="380"/>
      <c r="R172" s="24" t="str">
        <f>+VLOOKUP(H172,'Conf.'!$AE:$AM,9,0)</f>
        <v xml:space="preserve"> Papel de escritorio</v>
      </c>
    </row>
    <row r="173" spans="1:18" x14ac:dyDescent="0.25">
      <c r="A173" s="377" t="s">
        <v>1359</v>
      </c>
      <c r="B173" s="378" t="s">
        <v>1220</v>
      </c>
      <c r="C173" s="378" t="s">
        <v>1099</v>
      </c>
      <c r="D173" s="378" t="s">
        <v>1475</v>
      </c>
      <c r="E173" s="378" t="s">
        <v>1841</v>
      </c>
      <c r="F173" s="409" t="s">
        <v>1922</v>
      </c>
      <c r="G173" s="379" t="s">
        <v>1494</v>
      </c>
      <c r="H173" s="379" t="s">
        <v>1759</v>
      </c>
      <c r="I173" s="380" t="str">
        <f t="shared" ref="I173:I236" si="9">IF($H173="","Sin CCP",LEFT($H173,3))</f>
        <v>2.3</v>
      </c>
      <c r="J173" s="380">
        <v>2027</v>
      </c>
      <c r="K173" s="379">
        <v>160</v>
      </c>
      <c r="L173" s="379">
        <v>1</v>
      </c>
      <c r="M173" s="322">
        <f t="shared" si="7"/>
        <v>160</v>
      </c>
      <c r="N173" s="382">
        <v>130</v>
      </c>
      <c r="O173" s="383">
        <f t="shared" si="8"/>
        <v>20800</v>
      </c>
      <c r="P173" s="380"/>
      <c r="Q173" s="380"/>
      <c r="R173" s="24" t="str">
        <f>+VLOOKUP(H173,'Conf.'!$AE:$AM,9,0)</f>
        <v xml:space="preserve"> Útiles destinados a actividades deportivas, culturales y recreativas</v>
      </c>
    </row>
    <row r="174" spans="1:18" x14ac:dyDescent="0.25">
      <c r="A174" s="377" t="s">
        <v>1359</v>
      </c>
      <c r="B174" s="378" t="s">
        <v>1220</v>
      </c>
      <c r="C174" s="378" t="s">
        <v>1099</v>
      </c>
      <c r="D174" s="378" t="s">
        <v>1475</v>
      </c>
      <c r="E174" s="378" t="s">
        <v>1841</v>
      </c>
      <c r="F174" s="409" t="s">
        <v>1923</v>
      </c>
      <c r="G174" s="379" t="s">
        <v>1494</v>
      </c>
      <c r="H174" s="379" t="s">
        <v>1759</v>
      </c>
      <c r="I174" s="380" t="str">
        <f t="shared" si="9"/>
        <v>2.3</v>
      </c>
      <c r="J174" s="380">
        <v>2027</v>
      </c>
      <c r="K174" s="379">
        <v>100</v>
      </c>
      <c r="L174" s="379">
        <v>1</v>
      </c>
      <c r="M174" s="322">
        <f t="shared" si="7"/>
        <v>100</v>
      </c>
      <c r="N174" s="382">
        <v>400</v>
      </c>
      <c r="O174" s="383">
        <f t="shared" si="8"/>
        <v>40000</v>
      </c>
      <c r="P174" s="380"/>
      <c r="Q174" s="380"/>
      <c r="R174" s="24" t="str">
        <f>+VLOOKUP(H174,'Conf.'!$AE:$AM,9,0)</f>
        <v xml:space="preserve"> Útiles destinados a actividades deportivas, culturales y recreativas</v>
      </c>
    </row>
    <row r="175" spans="1:18" x14ac:dyDescent="0.25">
      <c r="A175" s="377" t="s">
        <v>1359</v>
      </c>
      <c r="B175" s="378" t="s">
        <v>1220</v>
      </c>
      <c r="C175" s="378" t="s">
        <v>1099</v>
      </c>
      <c r="D175" s="378" t="s">
        <v>1475</v>
      </c>
      <c r="E175" s="378" t="s">
        <v>1841</v>
      </c>
      <c r="F175" s="409" t="s">
        <v>1924</v>
      </c>
      <c r="G175" s="379" t="s">
        <v>1494</v>
      </c>
      <c r="H175" s="379" t="s">
        <v>1759</v>
      </c>
      <c r="I175" s="380" t="str">
        <f t="shared" si="9"/>
        <v>2.3</v>
      </c>
      <c r="J175" s="380">
        <v>2027</v>
      </c>
      <c r="K175" s="379">
        <v>100</v>
      </c>
      <c r="L175" s="379">
        <v>1</v>
      </c>
      <c r="M175" s="322">
        <f t="shared" si="7"/>
        <v>100</v>
      </c>
      <c r="N175" s="382">
        <v>800</v>
      </c>
      <c r="O175" s="383">
        <f t="shared" si="8"/>
        <v>80000</v>
      </c>
      <c r="P175" s="380"/>
      <c r="Q175" s="380"/>
      <c r="R175" s="24" t="str">
        <f>+VLOOKUP(H175,'Conf.'!$AE:$AM,9,0)</f>
        <v xml:space="preserve"> Útiles destinados a actividades deportivas, culturales y recreativas</v>
      </c>
    </row>
    <row r="176" spans="1:18" x14ac:dyDescent="0.25">
      <c r="A176" s="377" t="s">
        <v>1359</v>
      </c>
      <c r="B176" s="378" t="s">
        <v>1220</v>
      </c>
      <c r="C176" s="378" t="s">
        <v>1099</v>
      </c>
      <c r="D176" s="378" t="s">
        <v>1475</v>
      </c>
      <c r="E176" s="378" t="s">
        <v>1841</v>
      </c>
      <c r="F176" s="409" t="s">
        <v>1925</v>
      </c>
      <c r="G176" s="379" t="s">
        <v>1494</v>
      </c>
      <c r="H176" s="379" t="s">
        <v>1759</v>
      </c>
      <c r="I176" s="380" t="str">
        <f t="shared" si="9"/>
        <v>2.3</v>
      </c>
      <c r="J176" s="380">
        <v>2027</v>
      </c>
      <c r="K176" s="379">
        <v>100</v>
      </c>
      <c r="L176" s="379">
        <v>1</v>
      </c>
      <c r="M176" s="322">
        <f t="shared" si="7"/>
        <v>100</v>
      </c>
      <c r="N176" s="382">
        <v>295</v>
      </c>
      <c r="O176" s="383">
        <f t="shared" si="8"/>
        <v>29500</v>
      </c>
      <c r="P176" s="380"/>
      <c r="Q176" s="380"/>
      <c r="R176" s="24" t="str">
        <f>+VLOOKUP(H176,'Conf.'!$AE:$AM,9,0)</f>
        <v xml:space="preserve"> Útiles destinados a actividades deportivas, culturales y recreativas</v>
      </c>
    </row>
    <row r="177" spans="1:18" ht="60" x14ac:dyDescent="0.25">
      <c r="A177" s="377" t="s">
        <v>1359</v>
      </c>
      <c r="B177" s="378" t="s">
        <v>1220</v>
      </c>
      <c r="C177" s="378" t="s">
        <v>1099</v>
      </c>
      <c r="D177" s="378" t="s">
        <v>1475</v>
      </c>
      <c r="E177" s="378" t="s">
        <v>1841</v>
      </c>
      <c r="F177" s="409" t="s">
        <v>1926</v>
      </c>
      <c r="G177" s="379" t="s">
        <v>1494</v>
      </c>
      <c r="H177" s="379" t="s">
        <v>1567</v>
      </c>
      <c r="I177" s="380" t="str">
        <f t="shared" si="9"/>
        <v>2.3</v>
      </c>
      <c r="J177" s="380">
        <v>2027</v>
      </c>
      <c r="K177" s="381">
        <v>9000</v>
      </c>
      <c r="L177" s="379">
        <v>1</v>
      </c>
      <c r="M177" s="322">
        <f t="shared" si="7"/>
        <v>9000</v>
      </c>
      <c r="N177" s="382">
        <v>100</v>
      </c>
      <c r="O177" s="383">
        <f t="shared" si="8"/>
        <v>900000</v>
      </c>
      <c r="P177" s="380"/>
      <c r="Q177" s="380"/>
      <c r="R177" s="24" t="str">
        <f>+VLOOKUP(H177,'Conf.'!$AE:$AM,9,0)</f>
        <v xml:space="preserve"> Papel de escritorio</v>
      </c>
    </row>
    <row r="178" spans="1:18" x14ac:dyDescent="0.25">
      <c r="A178" s="377" t="s">
        <v>1359</v>
      </c>
      <c r="B178" s="378" t="s">
        <v>1220</v>
      </c>
      <c r="C178" s="378" t="s">
        <v>1099</v>
      </c>
      <c r="D178" s="378" t="s">
        <v>1475</v>
      </c>
      <c r="E178" s="378" t="s">
        <v>1841</v>
      </c>
      <c r="F178" s="409" t="s">
        <v>1927</v>
      </c>
      <c r="G178" s="379" t="s">
        <v>1494</v>
      </c>
      <c r="H178" s="379" t="s">
        <v>1759</v>
      </c>
      <c r="I178" s="380" t="str">
        <f t="shared" si="9"/>
        <v>2.3</v>
      </c>
      <c r="J178" s="380">
        <v>2027</v>
      </c>
      <c r="K178" s="379">
        <v>60</v>
      </c>
      <c r="L178" s="379">
        <v>1</v>
      </c>
      <c r="M178" s="322">
        <f t="shared" si="7"/>
        <v>60</v>
      </c>
      <c r="N178" s="382">
        <v>500</v>
      </c>
      <c r="O178" s="383">
        <f t="shared" si="8"/>
        <v>30000</v>
      </c>
      <c r="P178" s="380"/>
      <c r="Q178" s="380"/>
      <c r="R178" s="24" t="str">
        <f>+VLOOKUP(H178,'Conf.'!$AE:$AM,9,0)</f>
        <v xml:space="preserve"> Útiles destinados a actividades deportivas, culturales y recreativas</v>
      </c>
    </row>
    <row r="179" spans="1:18" x14ac:dyDescent="0.25">
      <c r="A179" s="377" t="s">
        <v>1359</v>
      </c>
      <c r="B179" s="378" t="s">
        <v>1220</v>
      </c>
      <c r="C179" s="378" t="s">
        <v>1099</v>
      </c>
      <c r="D179" s="378" t="s">
        <v>1475</v>
      </c>
      <c r="E179" s="378" t="s">
        <v>1841</v>
      </c>
      <c r="F179" s="409" t="s">
        <v>1928</v>
      </c>
      <c r="G179" s="379" t="s">
        <v>1494</v>
      </c>
      <c r="H179" s="379" t="s">
        <v>1567</v>
      </c>
      <c r="I179" s="380" t="str">
        <f t="shared" si="9"/>
        <v>2.3</v>
      </c>
      <c r="J179" s="380">
        <v>2027</v>
      </c>
      <c r="K179" s="379">
        <v>150</v>
      </c>
      <c r="L179" s="379">
        <v>1</v>
      </c>
      <c r="M179" s="322">
        <f t="shared" si="7"/>
        <v>150</v>
      </c>
      <c r="N179" s="382">
        <v>300</v>
      </c>
      <c r="O179" s="383">
        <f t="shared" si="8"/>
        <v>45000</v>
      </c>
      <c r="P179" s="380"/>
      <c r="Q179" s="380"/>
      <c r="R179" s="24" t="str">
        <f>+VLOOKUP(H179,'Conf.'!$AE:$AM,9,0)</f>
        <v xml:space="preserve"> Papel de escritorio</v>
      </c>
    </row>
    <row r="180" spans="1:18" x14ac:dyDescent="0.25">
      <c r="A180" s="377" t="s">
        <v>1359</v>
      </c>
      <c r="B180" s="378" t="s">
        <v>1220</v>
      </c>
      <c r="C180" s="378" t="s">
        <v>1099</v>
      </c>
      <c r="D180" s="378" t="s">
        <v>1475</v>
      </c>
      <c r="E180" s="378" t="s">
        <v>1841</v>
      </c>
      <c r="F180" s="409" t="s">
        <v>1929</v>
      </c>
      <c r="G180" s="379" t="s">
        <v>1494</v>
      </c>
      <c r="H180" s="379" t="s">
        <v>1930</v>
      </c>
      <c r="I180" s="380" t="str">
        <f t="shared" si="9"/>
        <v>2.2</v>
      </c>
      <c r="J180" s="380">
        <v>2027</v>
      </c>
      <c r="K180" s="379">
        <v>130</v>
      </c>
      <c r="L180" s="379">
        <v>1</v>
      </c>
      <c r="M180" s="322">
        <f t="shared" si="7"/>
        <v>130</v>
      </c>
      <c r="N180" s="382">
        <v>150</v>
      </c>
      <c r="O180" s="383">
        <f t="shared" si="8"/>
        <v>19500</v>
      </c>
      <c r="P180" s="380"/>
      <c r="Q180" s="380"/>
      <c r="R180" s="24" t="str">
        <f>+VLOOKUP(H180,'Conf.'!$AE:$AM,9,0)</f>
        <v xml:space="preserve"> Limpieza e higiene</v>
      </c>
    </row>
    <row r="181" spans="1:18" x14ac:dyDescent="0.25">
      <c r="A181" s="377" t="s">
        <v>1359</v>
      </c>
      <c r="B181" s="378" t="s">
        <v>1220</v>
      </c>
      <c r="C181" s="378" t="s">
        <v>1099</v>
      </c>
      <c r="D181" s="378" t="s">
        <v>1475</v>
      </c>
      <c r="E181" s="378" t="s">
        <v>1841</v>
      </c>
      <c r="F181" s="409" t="s">
        <v>1931</v>
      </c>
      <c r="G181" s="379" t="s">
        <v>1494</v>
      </c>
      <c r="H181" s="379" t="s">
        <v>1930</v>
      </c>
      <c r="I181" s="380" t="str">
        <f t="shared" si="9"/>
        <v>2.2</v>
      </c>
      <c r="J181" s="380">
        <v>2027</v>
      </c>
      <c r="K181" s="379">
        <v>130</v>
      </c>
      <c r="L181" s="379">
        <v>1</v>
      </c>
      <c r="M181" s="322">
        <f t="shared" si="7"/>
        <v>130</v>
      </c>
      <c r="N181" s="382">
        <v>100</v>
      </c>
      <c r="O181" s="383">
        <f t="shared" si="8"/>
        <v>13000</v>
      </c>
      <c r="P181" s="380"/>
      <c r="Q181" s="380"/>
      <c r="R181" s="24" t="str">
        <f>+VLOOKUP(H181,'Conf.'!$AE:$AM,9,0)</f>
        <v xml:space="preserve"> Limpieza e higiene</v>
      </c>
    </row>
    <row r="182" spans="1:18" x14ac:dyDescent="0.25">
      <c r="A182" s="377" t="s">
        <v>1359</v>
      </c>
      <c r="B182" s="378" t="s">
        <v>1220</v>
      </c>
      <c r="C182" s="378" t="s">
        <v>1099</v>
      </c>
      <c r="D182" s="378" t="s">
        <v>1475</v>
      </c>
      <c r="E182" s="378" t="s">
        <v>1841</v>
      </c>
      <c r="F182" s="409" t="s">
        <v>1932</v>
      </c>
      <c r="G182" s="379" t="s">
        <v>1494</v>
      </c>
      <c r="H182" s="379" t="s">
        <v>1850</v>
      </c>
      <c r="I182" s="380" t="str">
        <f t="shared" si="9"/>
        <v>2.3</v>
      </c>
      <c r="J182" s="380">
        <v>2027</v>
      </c>
      <c r="K182" s="379">
        <v>160</v>
      </c>
      <c r="L182" s="379">
        <v>1</v>
      </c>
      <c r="M182" s="322">
        <f t="shared" si="7"/>
        <v>160</v>
      </c>
      <c r="N182" s="382">
        <v>2200</v>
      </c>
      <c r="O182" s="383">
        <f t="shared" si="8"/>
        <v>352000</v>
      </c>
      <c r="P182" s="380"/>
      <c r="Q182" s="380"/>
      <c r="R182" s="24" t="str">
        <f>+VLOOKUP(H182,'Conf.'!$AE:$AM,9,0)</f>
        <v xml:space="preserve"> Prendas y accesorios de vestir</v>
      </c>
    </row>
    <row r="183" spans="1:18" x14ac:dyDescent="0.25">
      <c r="A183" s="377" t="s">
        <v>1359</v>
      </c>
      <c r="B183" s="378" t="s">
        <v>1220</v>
      </c>
      <c r="C183" s="378" t="s">
        <v>1099</v>
      </c>
      <c r="D183" s="378" t="s">
        <v>1475</v>
      </c>
      <c r="E183" s="378" t="s">
        <v>1841</v>
      </c>
      <c r="F183" s="409" t="s">
        <v>1933</v>
      </c>
      <c r="G183" s="379" t="s">
        <v>1494</v>
      </c>
      <c r="H183" s="379" t="s">
        <v>1850</v>
      </c>
      <c r="I183" s="380" t="str">
        <f t="shared" si="9"/>
        <v>2.3</v>
      </c>
      <c r="J183" s="380">
        <v>2027</v>
      </c>
      <c r="K183" s="379">
        <v>160</v>
      </c>
      <c r="L183" s="379">
        <v>1</v>
      </c>
      <c r="M183" s="322">
        <f t="shared" si="7"/>
        <v>160</v>
      </c>
      <c r="N183" s="382">
        <v>1200</v>
      </c>
      <c r="O183" s="383">
        <f t="shared" si="8"/>
        <v>192000</v>
      </c>
      <c r="P183" s="380"/>
      <c r="Q183" s="380"/>
      <c r="R183" s="24" t="str">
        <f>+VLOOKUP(H183,'Conf.'!$AE:$AM,9,0)</f>
        <v xml:space="preserve"> Prendas y accesorios de vestir</v>
      </c>
    </row>
    <row r="184" spans="1:18" x14ac:dyDescent="0.25">
      <c r="A184" s="377" t="s">
        <v>1359</v>
      </c>
      <c r="B184" s="378" t="s">
        <v>1220</v>
      </c>
      <c r="C184" s="378" t="s">
        <v>1099</v>
      </c>
      <c r="D184" s="378" t="s">
        <v>1475</v>
      </c>
      <c r="E184" s="378" t="s">
        <v>1841</v>
      </c>
      <c r="F184" s="409" t="s">
        <v>1934</v>
      </c>
      <c r="G184" s="379" t="s">
        <v>1494</v>
      </c>
      <c r="H184" s="379" t="s">
        <v>1759</v>
      </c>
      <c r="I184" s="380" t="str">
        <f t="shared" si="9"/>
        <v>2.3</v>
      </c>
      <c r="J184" s="380">
        <v>2027</v>
      </c>
      <c r="K184" s="379">
        <v>80</v>
      </c>
      <c r="L184" s="379">
        <v>1</v>
      </c>
      <c r="M184" s="322">
        <f t="shared" si="7"/>
        <v>80</v>
      </c>
      <c r="N184" s="382">
        <v>550</v>
      </c>
      <c r="O184" s="383">
        <f t="shared" si="8"/>
        <v>44000</v>
      </c>
      <c r="P184" s="380"/>
      <c r="Q184" s="380"/>
      <c r="R184" s="24" t="str">
        <f>+VLOOKUP(H184,'Conf.'!$AE:$AM,9,0)</f>
        <v xml:space="preserve"> Útiles destinados a actividades deportivas, culturales y recreativas</v>
      </c>
    </row>
    <row r="185" spans="1:18" x14ac:dyDescent="0.25">
      <c r="A185" s="377" t="s">
        <v>1359</v>
      </c>
      <c r="B185" s="378" t="s">
        <v>1220</v>
      </c>
      <c r="C185" s="378" t="s">
        <v>1099</v>
      </c>
      <c r="D185" s="378" t="s">
        <v>1475</v>
      </c>
      <c r="E185" s="378" t="s">
        <v>1841</v>
      </c>
      <c r="F185" s="409" t="s">
        <v>1935</v>
      </c>
      <c r="G185" s="379" t="s">
        <v>1494</v>
      </c>
      <c r="H185" s="379" t="s">
        <v>1759</v>
      </c>
      <c r="I185" s="380" t="str">
        <f t="shared" si="9"/>
        <v>2.3</v>
      </c>
      <c r="J185" s="380">
        <v>2027</v>
      </c>
      <c r="K185" s="379">
        <v>200</v>
      </c>
      <c r="L185" s="379">
        <v>1</v>
      </c>
      <c r="M185" s="322">
        <f t="shared" si="7"/>
        <v>200</v>
      </c>
      <c r="N185" s="382">
        <v>150</v>
      </c>
      <c r="O185" s="383">
        <f t="shared" si="8"/>
        <v>30000</v>
      </c>
      <c r="P185" s="380"/>
      <c r="Q185" s="380"/>
      <c r="R185" s="24" t="str">
        <f>+VLOOKUP(H185,'Conf.'!$AE:$AM,9,0)</f>
        <v xml:space="preserve"> Útiles destinados a actividades deportivas, culturales y recreativas</v>
      </c>
    </row>
    <row r="186" spans="1:18" x14ac:dyDescent="0.25">
      <c r="A186" s="377" t="s">
        <v>1359</v>
      </c>
      <c r="B186" s="378" t="s">
        <v>1220</v>
      </c>
      <c r="C186" s="378" t="s">
        <v>1099</v>
      </c>
      <c r="D186" s="378" t="s">
        <v>1475</v>
      </c>
      <c r="E186" s="378" t="s">
        <v>1841</v>
      </c>
      <c r="F186" s="409" t="s">
        <v>1936</v>
      </c>
      <c r="G186" s="379" t="s">
        <v>1875</v>
      </c>
      <c r="H186" s="379" t="s">
        <v>1930</v>
      </c>
      <c r="I186" s="380" t="str">
        <f t="shared" si="9"/>
        <v>2.2</v>
      </c>
      <c r="J186" s="380">
        <v>2027</v>
      </c>
      <c r="K186" s="379">
        <v>130</v>
      </c>
      <c r="L186" s="379">
        <v>1</v>
      </c>
      <c r="M186" s="322">
        <f t="shared" si="7"/>
        <v>130</v>
      </c>
      <c r="N186" s="382">
        <v>245</v>
      </c>
      <c r="O186" s="383">
        <f t="shared" si="8"/>
        <v>31850</v>
      </c>
      <c r="P186" s="380"/>
      <c r="Q186" s="380"/>
      <c r="R186" s="24" t="str">
        <f>+VLOOKUP(H186,'Conf.'!$AE:$AM,9,0)</f>
        <v xml:space="preserve"> Limpieza e higiene</v>
      </c>
    </row>
    <row r="187" spans="1:18" x14ac:dyDescent="0.25">
      <c r="A187" s="377" t="s">
        <v>1359</v>
      </c>
      <c r="B187" s="378" t="s">
        <v>1220</v>
      </c>
      <c r="C187" s="378" t="s">
        <v>1099</v>
      </c>
      <c r="D187" s="378" t="s">
        <v>1475</v>
      </c>
      <c r="E187" s="378" t="s">
        <v>1841</v>
      </c>
      <c r="F187" s="409" t="s">
        <v>1937</v>
      </c>
      <c r="G187" s="379" t="s">
        <v>1494</v>
      </c>
      <c r="H187" s="379" t="s">
        <v>1850</v>
      </c>
      <c r="I187" s="380" t="str">
        <f t="shared" si="9"/>
        <v>2.3</v>
      </c>
      <c r="J187" s="380">
        <v>2027</v>
      </c>
      <c r="K187" s="379">
        <v>90</v>
      </c>
      <c r="L187" s="379">
        <v>1</v>
      </c>
      <c r="M187" s="322">
        <f t="shared" si="7"/>
        <v>90</v>
      </c>
      <c r="N187" s="382">
        <v>85</v>
      </c>
      <c r="O187" s="383">
        <f t="shared" si="8"/>
        <v>7650</v>
      </c>
      <c r="P187" s="380"/>
      <c r="Q187" s="380"/>
      <c r="R187" s="24" t="str">
        <f>+VLOOKUP(H187,'Conf.'!$AE:$AM,9,0)</f>
        <v xml:space="preserve"> Prendas y accesorios de vestir</v>
      </c>
    </row>
    <row r="188" spans="1:18" x14ac:dyDescent="0.25">
      <c r="A188" s="377" t="s">
        <v>1359</v>
      </c>
      <c r="B188" s="378" t="s">
        <v>1220</v>
      </c>
      <c r="C188" s="378" t="s">
        <v>1099</v>
      </c>
      <c r="D188" s="378" t="s">
        <v>1475</v>
      </c>
      <c r="E188" s="378" t="s">
        <v>1841</v>
      </c>
      <c r="F188" s="409" t="s">
        <v>1938</v>
      </c>
      <c r="G188" s="379" t="s">
        <v>1868</v>
      </c>
      <c r="H188" s="379" t="s">
        <v>1930</v>
      </c>
      <c r="I188" s="380" t="str">
        <f t="shared" si="9"/>
        <v>2.2</v>
      </c>
      <c r="J188" s="380">
        <v>2027</v>
      </c>
      <c r="K188" s="381">
        <v>3000</v>
      </c>
      <c r="L188" s="379">
        <v>1</v>
      </c>
      <c r="M188" s="322">
        <f t="shared" si="7"/>
        <v>3000</v>
      </c>
      <c r="N188" s="382">
        <v>110</v>
      </c>
      <c r="O188" s="383">
        <f t="shared" si="8"/>
        <v>330000</v>
      </c>
      <c r="P188" s="380"/>
      <c r="Q188" s="380"/>
      <c r="R188" s="24" t="str">
        <f>+VLOOKUP(H188,'Conf.'!$AE:$AM,9,0)</f>
        <v xml:space="preserve"> Limpieza e higiene</v>
      </c>
    </row>
    <row r="189" spans="1:18" ht="30" x14ac:dyDescent="0.25">
      <c r="A189" s="377" t="s">
        <v>1359</v>
      </c>
      <c r="B189" s="378" t="s">
        <v>1220</v>
      </c>
      <c r="C189" s="378" t="s">
        <v>1099</v>
      </c>
      <c r="D189" s="378" t="s">
        <v>1475</v>
      </c>
      <c r="E189" s="378" t="s">
        <v>1841</v>
      </c>
      <c r="F189" s="409" t="s">
        <v>1939</v>
      </c>
      <c r="G189" s="379" t="s">
        <v>1494</v>
      </c>
      <c r="H189" s="379" t="s">
        <v>1850</v>
      </c>
      <c r="I189" s="380" t="str">
        <f t="shared" si="9"/>
        <v>2.3</v>
      </c>
      <c r="J189" s="380">
        <v>2027</v>
      </c>
      <c r="K189" s="379">
        <v>250</v>
      </c>
      <c r="L189" s="379">
        <v>1</v>
      </c>
      <c r="M189" s="322">
        <f t="shared" si="7"/>
        <v>250</v>
      </c>
      <c r="N189" s="382">
        <v>350</v>
      </c>
      <c r="O189" s="383">
        <f t="shared" si="8"/>
        <v>87500</v>
      </c>
      <c r="P189" s="380"/>
      <c r="Q189" s="380"/>
      <c r="R189" s="24" t="str">
        <f>+VLOOKUP(H189,'Conf.'!$AE:$AM,9,0)</f>
        <v xml:space="preserve"> Prendas y accesorios de vestir</v>
      </c>
    </row>
    <row r="190" spans="1:18" x14ac:dyDescent="0.25">
      <c r="A190" s="377" t="s">
        <v>1359</v>
      </c>
      <c r="B190" s="378" t="s">
        <v>1220</v>
      </c>
      <c r="C190" s="378" t="s">
        <v>1099</v>
      </c>
      <c r="D190" s="378" t="s">
        <v>1475</v>
      </c>
      <c r="E190" s="378" t="s">
        <v>1841</v>
      </c>
      <c r="F190" s="409" t="s">
        <v>1940</v>
      </c>
      <c r="G190" s="379" t="s">
        <v>1494</v>
      </c>
      <c r="H190" s="379" t="s">
        <v>1941</v>
      </c>
      <c r="I190" s="380" t="str">
        <f t="shared" si="9"/>
        <v>2.6</v>
      </c>
      <c r="J190" s="380">
        <v>2027</v>
      </c>
      <c r="K190" s="379">
        <v>200</v>
      </c>
      <c r="L190" s="379">
        <v>1</v>
      </c>
      <c r="M190" s="322">
        <f t="shared" si="7"/>
        <v>200</v>
      </c>
      <c r="N190" s="382">
        <v>4000</v>
      </c>
      <c r="O190" s="383">
        <f t="shared" si="8"/>
        <v>800000</v>
      </c>
      <c r="P190" s="380"/>
      <c r="Q190" s="380"/>
      <c r="R190" s="24" t="str">
        <f>+VLOOKUP(H190,'Conf.'!$AE:$AM,9,0)</f>
        <v xml:space="preserve"> Instrumental médico y de laboratorio</v>
      </c>
    </row>
    <row r="191" spans="1:18" x14ac:dyDescent="0.25">
      <c r="A191" s="377" t="s">
        <v>1359</v>
      </c>
      <c r="B191" s="378" t="s">
        <v>1220</v>
      </c>
      <c r="C191" s="378" t="s">
        <v>1099</v>
      </c>
      <c r="D191" s="378" t="s">
        <v>1475</v>
      </c>
      <c r="E191" s="378" t="s">
        <v>1841</v>
      </c>
      <c r="F191" s="409" t="s">
        <v>1942</v>
      </c>
      <c r="G191" s="379" t="s">
        <v>1494</v>
      </c>
      <c r="H191" s="379" t="s">
        <v>1567</v>
      </c>
      <c r="I191" s="380" t="str">
        <f t="shared" si="9"/>
        <v>2.3</v>
      </c>
      <c r="J191" s="380">
        <v>2027</v>
      </c>
      <c r="K191" s="381">
        <v>4500</v>
      </c>
      <c r="L191" s="379">
        <v>1</v>
      </c>
      <c r="M191" s="322">
        <f t="shared" si="7"/>
        <v>4500</v>
      </c>
      <c r="N191" s="382">
        <v>100</v>
      </c>
      <c r="O191" s="383">
        <f t="shared" si="8"/>
        <v>450000</v>
      </c>
      <c r="P191" s="380"/>
      <c r="Q191" s="380"/>
      <c r="R191" s="24" t="str">
        <f>+VLOOKUP(H191,'Conf.'!$AE:$AM,9,0)</f>
        <v xml:space="preserve"> Papel de escritorio</v>
      </c>
    </row>
    <row r="192" spans="1:18" ht="255" x14ac:dyDescent="0.25">
      <c r="A192" s="377" t="s">
        <v>1359</v>
      </c>
      <c r="B192" s="378" t="s">
        <v>1220</v>
      </c>
      <c r="C192" s="378" t="s">
        <v>1181</v>
      </c>
      <c r="D192" s="378" t="s">
        <v>1475</v>
      </c>
      <c r="E192" s="378" t="s">
        <v>1943</v>
      </c>
      <c r="F192" s="409" t="s">
        <v>1944</v>
      </c>
      <c r="G192" s="293" t="s">
        <v>1494</v>
      </c>
      <c r="H192" s="293" t="s">
        <v>1843</v>
      </c>
      <c r="I192" s="380" t="str">
        <f t="shared" si="9"/>
        <v>2.2</v>
      </c>
      <c r="J192" s="380">
        <v>2027</v>
      </c>
      <c r="K192" s="415">
        <v>40000</v>
      </c>
      <c r="L192" s="293">
        <v>18</v>
      </c>
      <c r="M192" s="322">
        <f t="shared" si="7"/>
        <v>720000</v>
      </c>
      <c r="N192" s="385">
        <v>250</v>
      </c>
      <c r="O192" s="383">
        <f t="shared" si="8"/>
        <v>180000000</v>
      </c>
      <c r="P192" s="380"/>
      <c r="Q192" s="380" t="s">
        <v>1945</v>
      </c>
      <c r="R192" s="24" t="str">
        <f>+VLOOKUP(H192,'Conf.'!$AE:$AM,9,0)</f>
        <v xml:space="preserve"> Servicios de Catering</v>
      </c>
    </row>
    <row r="193" spans="1:18" ht="45" x14ac:dyDescent="0.25">
      <c r="A193" s="377" t="s">
        <v>1359</v>
      </c>
      <c r="B193" s="378" t="s">
        <v>1220</v>
      </c>
      <c r="C193" s="378" t="s">
        <v>1181</v>
      </c>
      <c r="D193" s="378" t="s">
        <v>1475</v>
      </c>
      <c r="E193" s="378" t="s">
        <v>1943</v>
      </c>
      <c r="F193" s="493" t="s">
        <v>1962</v>
      </c>
      <c r="G193" s="379" t="s">
        <v>1494</v>
      </c>
      <c r="H193" s="379" t="s">
        <v>1843</v>
      </c>
      <c r="I193" s="380" t="str">
        <f t="shared" si="9"/>
        <v>2.2</v>
      </c>
      <c r="J193" s="203">
        <v>2027</v>
      </c>
      <c r="K193" s="381">
        <v>190000</v>
      </c>
      <c r="L193" s="379">
        <v>1</v>
      </c>
      <c r="M193" s="334">
        <f t="shared" si="7"/>
        <v>190000</v>
      </c>
      <c r="N193" s="379">
        <v>250</v>
      </c>
      <c r="O193" s="353">
        <f t="shared" si="8"/>
        <v>47500000</v>
      </c>
      <c r="P193" s="380"/>
      <c r="Q193" s="380"/>
      <c r="R193" s="24" t="str">
        <f>+VLOOKUP(H193,'Conf.'!$AE:$AM,9,0)</f>
        <v xml:space="preserve"> Servicios de Catering</v>
      </c>
    </row>
    <row r="194" spans="1:18" ht="30" x14ac:dyDescent="0.25">
      <c r="A194" s="377" t="s">
        <v>1359</v>
      </c>
      <c r="B194" s="378" t="s">
        <v>1220</v>
      </c>
      <c r="C194" s="378" t="s">
        <v>1181</v>
      </c>
      <c r="D194" s="378" t="s">
        <v>1475</v>
      </c>
      <c r="E194" s="378" t="s">
        <v>1943</v>
      </c>
      <c r="F194" s="493" t="s">
        <v>1947</v>
      </c>
      <c r="G194" s="379" t="s">
        <v>1494</v>
      </c>
      <c r="H194" s="379" t="s">
        <v>1613</v>
      </c>
      <c r="I194" s="380" t="str">
        <f t="shared" si="9"/>
        <v>2.3</v>
      </c>
      <c r="J194" s="203">
        <v>2027</v>
      </c>
      <c r="K194" s="381">
        <v>50000</v>
      </c>
      <c r="L194" s="379">
        <v>1</v>
      </c>
      <c r="M194" s="334">
        <f t="shared" si="7"/>
        <v>50000</v>
      </c>
      <c r="N194" s="379">
        <v>55</v>
      </c>
      <c r="O194" s="353">
        <f t="shared" si="8"/>
        <v>2750000</v>
      </c>
      <c r="P194" s="380"/>
      <c r="Q194" s="380"/>
      <c r="R194" s="24" t="str">
        <f>+VLOOKUP(H194,'Conf.'!$AE:$AM,9,0)</f>
        <v xml:space="preserve"> Productos de artes gráficas</v>
      </c>
    </row>
    <row r="195" spans="1:18" ht="30" x14ac:dyDescent="0.25">
      <c r="A195" s="377" t="s">
        <v>1359</v>
      </c>
      <c r="B195" s="378" t="s">
        <v>1220</v>
      </c>
      <c r="C195" s="254" t="s">
        <v>1167</v>
      </c>
      <c r="D195" s="378" t="s">
        <v>1475</v>
      </c>
      <c r="E195" s="254" t="s">
        <v>1948</v>
      </c>
      <c r="F195" s="494" t="s">
        <v>1904</v>
      </c>
      <c r="G195" s="379" t="s">
        <v>1494</v>
      </c>
      <c r="H195" s="379" t="s">
        <v>1613</v>
      </c>
      <c r="I195" s="380" t="str">
        <f t="shared" si="9"/>
        <v>2.3</v>
      </c>
      <c r="J195" s="203">
        <v>2027</v>
      </c>
      <c r="K195" s="381">
        <v>47500</v>
      </c>
      <c r="L195" s="379">
        <v>1</v>
      </c>
      <c r="M195" s="334">
        <f t="shared" si="7"/>
        <v>47500</v>
      </c>
      <c r="N195" s="379">
        <v>45</v>
      </c>
      <c r="O195" s="353">
        <f t="shared" si="8"/>
        <v>2137500</v>
      </c>
      <c r="P195" s="380"/>
      <c r="Q195" s="380"/>
      <c r="R195" s="24" t="str">
        <f>+VLOOKUP(H195,'Conf.'!$AE:$AM,9,0)</f>
        <v xml:space="preserve"> Productos de artes gráficas</v>
      </c>
    </row>
    <row r="196" spans="1:18" ht="45" x14ac:dyDescent="0.25">
      <c r="A196" s="377" t="s">
        <v>1359</v>
      </c>
      <c r="B196" s="378" t="s">
        <v>1220</v>
      </c>
      <c r="C196" s="254" t="s">
        <v>1167</v>
      </c>
      <c r="D196" s="378" t="s">
        <v>1475</v>
      </c>
      <c r="E196" s="254" t="s">
        <v>1948</v>
      </c>
      <c r="F196" s="494" t="s">
        <v>1963</v>
      </c>
      <c r="G196" s="379" t="s">
        <v>1494</v>
      </c>
      <c r="H196" s="379" t="s">
        <v>1613</v>
      </c>
      <c r="I196" s="380" t="str">
        <f t="shared" si="9"/>
        <v>2.3</v>
      </c>
      <c r="J196" s="203">
        <v>2027</v>
      </c>
      <c r="K196" s="379">
        <v>1</v>
      </c>
      <c r="L196" s="379">
        <v>1</v>
      </c>
      <c r="M196" s="334">
        <f t="shared" si="7"/>
        <v>1</v>
      </c>
      <c r="N196" s="386">
        <v>1800000</v>
      </c>
      <c r="O196" s="353">
        <f t="shared" si="8"/>
        <v>1800000</v>
      </c>
      <c r="P196" s="380"/>
      <c r="Q196" s="380"/>
      <c r="R196" s="24" t="str">
        <f>+VLOOKUP(H196,'Conf.'!$AE:$AM,9,0)</f>
        <v xml:space="preserve"> Productos de artes gráficas</v>
      </c>
    </row>
    <row r="197" spans="1:18" x14ac:dyDescent="0.25">
      <c r="A197" s="377" t="s">
        <v>1359</v>
      </c>
      <c r="B197" s="378" t="s">
        <v>1220</v>
      </c>
      <c r="C197" s="254" t="s">
        <v>1167</v>
      </c>
      <c r="D197" s="378" t="s">
        <v>1475</v>
      </c>
      <c r="E197" s="254" t="s">
        <v>1948</v>
      </c>
      <c r="F197" s="494" t="s">
        <v>1950</v>
      </c>
      <c r="G197" s="379" t="s">
        <v>1494</v>
      </c>
      <c r="H197" s="379" t="s">
        <v>1759</v>
      </c>
      <c r="I197" s="380" t="str">
        <f t="shared" si="9"/>
        <v>2.3</v>
      </c>
      <c r="J197" s="203">
        <v>2027</v>
      </c>
      <c r="K197" s="379">
        <v>35</v>
      </c>
      <c r="L197" s="379">
        <v>2</v>
      </c>
      <c r="M197" s="334">
        <f t="shared" si="7"/>
        <v>70</v>
      </c>
      <c r="N197" s="379">
        <v>200</v>
      </c>
      <c r="O197" s="353">
        <f t="shared" si="8"/>
        <v>14000</v>
      </c>
      <c r="P197" s="380"/>
      <c r="Q197" s="380"/>
      <c r="R197" s="24" t="str">
        <f>+VLOOKUP(H197,'Conf.'!$AE:$AM,9,0)</f>
        <v xml:space="preserve"> Útiles destinados a actividades deportivas, culturales y recreativas</v>
      </c>
    </row>
    <row r="198" spans="1:18" x14ac:dyDescent="0.25">
      <c r="A198" s="377" t="s">
        <v>1359</v>
      </c>
      <c r="B198" s="378" t="s">
        <v>1220</v>
      </c>
      <c r="C198" s="254" t="s">
        <v>1167</v>
      </c>
      <c r="D198" s="378" t="s">
        <v>1475</v>
      </c>
      <c r="E198" s="254" t="s">
        <v>1948</v>
      </c>
      <c r="F198" s="494" t="s">
        <v>1876</v>
      </c>
      <c r="G198" s="379" t="s">
        <v>1875</v>
      </c>
      <c r="H198" s="379" t="s">
        <v>1534</v>
      </c>
      <c r="I198" s="380" t="str">
        <f t="shared" si="9"/>
        <v>2.3</v>
      </c>
      <c r="J198" s="203">
        <v>2027</v>
      </c>
      <c r="K198" s="379">
        <v>60</v>
      </c>
      <c r="L198" s="379">
        <v>2</v>
      </c>
      <c r="M198" s="334">
        <f t="shared" si="7"/>
        <v>120</v>
      </c>
      <c r="N198" s="379">
        <v>225</v>
      </c>
      <c r="O198" s="353">
        <f t="shared" si="8"/>
        <v>27000</v>
      </c>
      <c r="P198" s="380"/>
      <c r="Q198" s="380"/>
      <c r="R198" s="24" t="str">
        <f>+VLOOKUP(H198,'Conf.'!$AE:$AM,9,0)</f>
        <v xml:space="preserve"> Útiles y materiales escolares y de enseñanzas</v>
      </c>
    </row>
    <row r="199" spans="1:18" x14ac:dyDescent="0.25">
      <c r="A199" s="377" t="s">
        <v>1359</v>
      </c>
      <c r="B199" s="378" t="s">
        <v>1220</v>
      </c>
      <c r="C199" s="254" t="s">
        <v>1167</v>
      </c>
      <c r="D199" s="378" t="s">
        <v>1475</v>
      </c>
      <c r="E199" s="254" t="s">
        <v>1948</v>
      </c>
      <c r="F199" s="494" t="s">
        <v>1880</v>
      </c>
      <c r="G199" s="379" t="s">
        <v>1494</v>
      </c>
      <c r="H199" s="379" t="s">
        <v>1498</v>
      </c>
      <c r="I199" s="380" t="str">
        <f t="shared" si="9"/>
        <v>2.3</v>
      </c>
      <c r="J199" s="203">
        <v>2027</v>
      </c>
      <c r="K199" s="379">
        <v>55</v>
      </c>
      <c r="L199" s="379">
        <v>2</v>
      </c>
      <c r="M199" s="334">
        <f t="shared" si="7"/>
        <v>110</v>
      </c>
      <c r="N199" s="379">
        <v>75</v>
      </c>
      <c r="O199" s="353">
        <f t="shared" si="8"/>
        <v>8250</v>
      </c>
      <c r="P199" s="380"/>
      <c r="Q199" s="380"/>
      <c r="R199" s="24" t="str">
        <f>+VLOOKUP(H199,'Conf.'!$AE:$AM,9,0)</f>
        <v xml:space="preserve"> Útiles y materiales de escritorio, oficina e informática</v>
      </c>
    </row>
    <row r="200" spans="1:18" ht="30" x14ac:dyDescent="0.25">
      <c r="A200" s="377" t="s">
        <v>1359</v>
      </c>
      <c r="B200" s="378" t="s">
        <v>1220</v>
      </c>
      <c r="C200" s="254" t="s">
        <v>1167</v>
      </c>
      <c r="D200" s="378" t="s">
        <v>1475</v>
      </c>
      <c r="E200" s="254" t="s">
        <v>1948</v>
      </c>
      <c r="F200" s="494" t="s">
        <v>1898</v>
      </c>
      <c r="G200" s="379" t="s">
        <v>1494</v>
      </c>
      <c r="H200" s="379" t="s">
        <v>1498</v>
      </c>
      <c r="I200" s="380" t="str">
        <f t="shared" si="9"/>
        <v>2.3</v>
      </c>
      <c r="J200" s="203">
        <v>2027</v>
      </c>
      <c r="K200" s="379">
        <v>40</v>
      </c>
      <c r="L200" s="379">
        <v>2</v>
      </c>
      <c r="M200" s="334">
        <f t="shared" si="7"/>
        <v>80</v>
      </c>
      <c r="N200" s="379">
        <v>500</v>
      </c>
      <c r="O200" s="353">
        <f t="shared" si="8"/>
        <v>40000</v>
      </c>
      <c r="P200" s="380"/>
      <c r="Q200" s="380"/>
      <c r="R200" s="24" t="str">
        <f>+VLOOKUP(H200,'Conf.'!$AE:$AM,9,0)</f>
        <v xml:space="preserve"> Útiles y materiales de escritorio, oficina e informática</v>
      </c>
    </row>
    <row r="201" spans="1:18" ht="30" x14ac:dyDescent="0.25">
      <c r="A201" s="377" t="s">
        <v>1359</v>
      </c>
      <c r="B201" s="378" t="s">
        <v>1220</v>
      </c>
      <c r="C201" s="254" t="s">
        <v>1167</v>
      </c>
      <c r="D201" s="378" t="s">
        <v>1475</v>
      </c>
      <c r="E201" s="254" t="s">
        <v>1948</v>
      </c>
      <c r="F201" s="494" t="s">
        <v>1899</v>
      </c>
      <c r="G201" s="379" t="s">
        <v>1868</v>
      </c>
      <c r="H201" s="379" t="s">
        <v>1534</v>
      </c>
      <c r="I201" s="380" t="str">
        <f t="shared" si="9"/>
        <v>2.3</v>
      </c>
      <c r="J201" s="203">
        <v>2027</v>
      </c>
      <c r="K201" s="379">
        <v>60</v>
      </c>
      <c r="L201" s="379">
        <v>2</v>
      </c>
      <c r="M201" s="334">
        <f t="shared" si="7"/>
        <v>120</v>
      </c>
      <c r="N201" s="379">
        <v>700</v>
      </c>
      <c r="O201" s="353">
        <f t="shared" si="8"/>
        <v>84000</v>
      </c>
      <c r="P201" s="380"/>
      <c r="Q201" s="380"/>
      <c r="R201" s="24" t="str">
        <f>+VLOOKUP(H201,'Conf.'!$AE:$AM,9,0)</f>
        <v xml:space="preserve"> Útiles y materiales escolares y de enseñanzas</v>
      </c>
    </row>
    <row r="202" spans="1:18" x14ac:dyDescent="0.25">
      <c r="A202" s="377" t="s">
        <v>1359</v>
      </c>
      <c r="B202" s="378" t="s">
        <v>1220</v>
      </c>
      <c r="C202" s="254" t="s">
        <v>1167</v>
      </c>
      <c r="D202" s="378" t="s">
        <v>1475</v>
      </c>
      <c r="E202" s="254" t="s">
        <v>1948</v>
      </c>
      <c r="F202" s="494" t="s">
        <v>1902</v>
      </c>
      <c r="G202" s="379" t="s">
        <v>1889</v>
      </c>
      <c r="H202" s="379" t="s">
        <v>1567</v>
      </c>
      <c r="I202" s="380" t="str">
        <f t="shared" si="9"/>
        <v>2.3</v>
      </c>
      <c r="J202" s="203">
        <v>2027</v>
      </c>
      <c r="K202" s="379">
        <v>60</v>
      </c>
      <c r="L202" s="379">
        <v>2</v>
      </c>
      <c r="M202" s="334">
        <f t="shared" si="7"/>
        <v>120</v>
      </c>
      <c r="N202" s="379">
        <v>550</v>
      </c>
      <c r="O202" s="353">
        <f t="shared" si="8"/>
        <v>66000</v>
      </c>
      <c r="P202" s="380"/>
      <c r="Q202" s="380"/>
      <c r="R202" s="24" t="str">
        <f>+VLOOKUP(H202,'Conf.'!$AE:$AM,9,0)</f>
        <v xml:space="preserve"> Papel de escritorio</v>
      </c>
    </row>
    <row r="203" spans="1:18" x14ac:dyDescent="0.25">
      <c r="A203" s="377" t="s">
        <v>1359</v>
      </c>
      <c r="B203" s="378" t="s">
        <v>1220</v>
      </c>
      <c r="C203" s="254" t="s">
        <v>1167</v>
      </c>
      <c r="D203" s="378" t="s">
        <v>1475</v>
      </c>
      <c r="E203" s="254" t="s">
        <v>1948</v>
      </c>
      <c r="F203" s="494" t="s">
        <v>1919</v>
      </c>
      <c r="G203" s="379" t="s">
        <v>1494</v>
      </c>
      <c r="H203" s="379" t="s">
        <v>1567</v>
      </c>
      <c r="I203" s="380" t="str">
        <f t="shared" si="9"/>
        <v>2.3</v>
      </c>
      <c r="J203" s="203">
        <v>2027</v>
      </c>
      <c r="K203" s="379">
        <v>35</v>
      </c>
      <c r="L203" s="379">
        <v>1</v>
      </c>
      <c r="M203" s="334">
        <f t="shared" si="7"/>
        <v>35</v>
      </c>
      <c r="N203" s="386">
        <v>3250</v>
      </c>
      <c r="O203" s="353">
        <f t="shared" si="8"/>
        <v>113750</v>
      </c>
      <c r="P203" s="380"/>
      <c r="Q203" s="380"/>
      <c r="R203" s="24" t="str">
        <f>+VLOOKUP(H203,'Conf.'!$AE:$AM,9,0)</f>
        <v xml:space="preserve"> Papel de escritorio</v>
      </c>
    </row>
    <row r="204" spans="1:18" x14ac:dyDescent="0.25">
      <c r="A204" s="377" t="s">
        <v>1359</v>
      </c>
      <c r="B204" s="378" t="s">
        <v>1220</v>
      </c>
      <c r="C204" s="254" t="s">
        <v>1167</v>
      </c>
      <c r="D204" s="378" t="s">
        <v>1475</v>
      </c>
      <c r="E204" s="254" t="s">
        <v>1948</v>
      </c>
      <c r="F204" s="494" t="s">
        <v>1859</v>
      </c>
      <c r="G204" s="379" t="s">
        <v>1494</v>
      </c>
      <c r="H204" s="379" t="s">
        <v>1759</v>
      </c>
      <c r="I204" s="380" t="str">
        <f t="shared" si="9"/>
        <v>2.3</v>
      </c>
      <c r="J204" s="203">
        <v>2027</v>
      </c>
      <c r="K204" s="379">
        <v>45</v>
      </c>
      <c r="L204" s="379">
        <v>1</v>
      </c>
      <c r="M204" s="334">
        <f t="shared" si="7"/>
        <v>45</v>
      </c>
      <c r="N204" s="379">
        <v>800</v>
      </c>
      <c r="O204" s="353">
        <f t="shared" si="8"/>
        <v>36000</v>
      </c>
      <c r="P204" s="380"/>
      <c r="Q204" s="380"/>
      <c r="R204" s="24" t="str">
        <f>+VLOOKUP(H204,'Conf.'!$AE:$AM,9,0)</f>
        <v xml:space="preserve"> Útiles destinados a actividades deportivas, culturales y recreativas</v>
      </c>
    </row>
    <row r="205" spans="1:18" x14ac:dyDescent="0.25">
      <c r="A205" s="377" t="s">
        <v>1359</v>
      </c>
      <c r="B205" s="378" t="s">
        <v>1220</v>
      </c>
      <c r="C205" s="254" t="s">
        <v>1167</v>
      </c>
      <c r="D205" s="378" t="s">
        <v>1475</v>
      </c>
      <c r="E205" s="254" t="s">
        <v>1948</v>
      </c>
      <c r="F205" s="494" t="s">
        <v>1873</v>
      </c>
      <c r="G205" s="379" t="s">
        <v>1494</v>
      </c>
      <c r="H205" s="384" t="s">
        <v>1866</v>
      </c>
      <c r="I205" s="380" t="str">
        <f t="shared" si="9"/>
        <v>2.3</v>
      </c>
      <c r="J205" s="203">
        <v>2027</v>
      </c>
      <c r="K205" s="379">
        <v>300</v>
      </c>
      <c r="L205" s="379">
        <v>2</v>
      </c>
      <c r="M205" s="334">
        <f t="shared" si="7"/>
        <v>600</v>
      </c>
      <c r="N205" s="379">
        <v>38</v>
      </c>
      <c r="O205" s="353">
        <f t="shared" si="8"/>
        <v>22800</v>
      </c>
      <c r="P205" s="380"/>
      <c r="Q205" s="380"/>
      <c r="R205" s="24" t="str">
        <f>+VLOOKUP(H205,'Conf.'!$AE:$AM,9,0)</f>
        <v xml:space="preserve"> Papel y cartón</v>
      </c>
    </row>
    <row r="206" spans="1:18" x14ac:dyDescent="0.25">
      <c r="A206" s="377" t="s">
        <v>1359</v>
      </c>
      <c r="B206" s="378" t="s">
        <v>1220</v>
      </c>
      <c r="C206" s="254" t="s">
        <v>1167</v>
      </c>
      <c r="D206" s="378" t="s">
        <v>1475</v>
      </c>
      <c r="E206" s="254" t="s">
        <v>1948</v>
      </c>
      <c r="F206" s="494" t="s">
        <v>1884</v>
      </c>
      <c r="G206" s="379" t="s">
        <v>1875</v>
      </c>
      <c r="H206" s="379" t="s">
        <v>1534</v>
      </c>
      <c r="I206" s="380" t="str">
        <f t="shared" si="9"/>
        <v>2.3</v>
      </c>
      <c r="J206" s="203">
        <v>2027</v>
      </c>
      <c r="K206" s="379">
        <v>150</v>
      </c>
      <c r="L206" s="379">
        <v>2</v>
      </c>
      <c r="M206" s="334">
        <f t="shared" si="7"/>
        <v>300</v>
      </c>
      <c r="N206" s="379">
        <v>600</v>
      </c>
      <c r="O206" s="353">
        <f t="shared" si="8"/>
        <v>180000</v>
      </c>
      <c r="P206" s="380"/>
      <c r="Q206" s="380"/>
      <c r="R206" s="24" t="str">
        <f>+VLOOKUP(H206,'Conf.'!$AE:$AM,9,0)</f>
        <v xml:space="preserve"> Útiles y materiales escolares y de enseñanzas</v>
      </c>
    </row>
    <row r="207" spans="1:18" ht="45" x14ac:dyDescent="0.25">
      <c r="A207" s="377" t="s">
        <v>1359</v>
      </c>
      <c r="B207" s="378" t="s">
        <v>1220</v>
      </c>
      <c r="C207" s="254" t="s">
        <v>1181</v>
      </c>
      <c r="D207" s="378" t="s">
        <v>1475</v>
      </c>
      <c r="E207" s="254" t="s">
        <v>1943</v>
      </c>
      <c r="F207" s="409" t="s">
        <v>1953</v>
      </c>
      <c r="G207" s="293" t="s">
        <v>1494</v>
      </c>
      <c r="H207" s="293" t="s">
        <v>1531</v>
      </c>
      <c r="I207" s="380" t="str">
        <f t="shared" si="9"/>
        <v>2.2</v>
      </c>
      <c r="J207" s="203">
        <v>2027</v>
      </c>
      <c r="K207" s="293">
        <v>5</v>
      </c>
      <c r="L207" s="409">
        <v>4</v>
      </c>
      <c r="M207" s="334">
        <f t="shared" ref="M207:M270" si="10">K207*L207</f>
        <v>20</v>
      </c>
      <c r="N207" s="482">
        <v>400000</v>
      </c>
      <c r="O207" s="353">
        <f t="shared" ref="O207:O270" si="11">+M207*N207</f>
        <v>8000000</v>
      </c>
      <c r="P207" s="380"/>
      <c r="Q207" s="380"/>
      <c r="R207" s="24" t="str">
        <f>+VLOOKUP(H207,'Conf.'!$AE:$AM,9,0)</f>
        <v xml:space="preserve"> Servicios de alimentación</v>
      </c>
    </row>
    <row r="208" spans="1:18" ht="30" x14ac:dyDescent="0.25">
      <c r="A208" s="377" t="s">
        <v>1359</v>
      </c>
      <c r="B208" s="378" t="s">
        <v>1220</v>
      </c>
      <c r="C208" s="254" t="s">
        <v>1181</v>
      </c>
      <c r="D208" s="378" t="s">
        <v>1475</v>
      </c>
      <c r="E208" s="254" t="s">
        <v>1943</v>
      </c>
      <c r="F208" s="409" t="s">
        <v>1954</v>
      </c>
      <c r="G208" s="293" t="s">
        <v>1494</v>
      </c>
      <c r="H208" s="293" t="s">
        <v>1955</v>
      </c>
      <c r="I208" s="380" t="str">
        <f t="shared" si="9"/>
        <v>2.4</v>
      </c>
      <c r="J208" s="203">
        <v>2027</v>
      </c>
      <c r="K208" s="482">
        <v>40000</v>
      </c>
      <c r="L208" s="293">
        <v>12</v>
      </c>
      <c r="M208" s="334">
        <f t="shared" si="10"/>
        <v>480000</v>
      </c>
      <c r="N208" s="418">
        <v>3400</v>
      </c>
      <c r="O208" s="353">
        <f t="shared" si="11"/>
        <v>1632000000</v>
      </c>
      <c r="P208" s="380"/>
      <c r="Q208" s="380"/>
      <c r="R208" s="24" t="str">
        <f>+VLOOKUP(H208,'Conf.'!$AE:$AM,9,0)</f>
        <v xml:space="preserve"> Ayudas y donaciones programadas a hogares y personas</v>
      </c>
    </row>
    <row r="209" spans="1:18" x14ac:dyDescent="0.25">
      <c r="A209" s="377" t="s">
        <v>1359</v>
      </c>
      <c r="B209" s="378" t="s">
        <v>1220</v>
      </c>
      <c r="C209" s="254" t="s">
        <v>1181</v>
      </c>
      <c r="D209" s="378" t="s">
        <v>1475</v>
      </c>
      <c r="E209" s="254" t="s">
        <v>1943</v>
      </c>
      <c r="F209" s="409" t="s">
        <v>1956</v>
      </c>
      <c r="G209" s="293" t="s">
        <v>1494</v>
      </c>
      <c r="H209" s="293" t="s">
        <v>1957</v>
      </c>
      <c r="I209" s="380" t="str">
        <f t="shared" si="9"/>
        <v>2.2</v>
      </c>
      <c r="J209" s="203">
        <v>2027</v>
      </c>
      <c r="K209" s="293">
        <v>1</v>
      </c>
      <c r="L209" s="293">
        <v>2</v>
      </c>
      <c r="M209" s="334">
        <f t="shared" si="10"/>
        <v>2</v>
      </c>
      <c r="N209" s="483">
        <v>3500000</v>
      </c>
      <c r="O209" s="353">
        <f t="shared" si="11"/>
        <v>7000000</v>
      </c>
      <c r="P209" s="380"/>
      <c r="Q209" s="380"/>
      <c r="R209" s="24" t="str">
        <f>+VLOOKUP(H209,'Conf.'!$AE:$AM,9,0)</f>
        <v xml:space="preserve"> Publicidad y propaganda</v>
      </c>
    </row>
    <row r="210" spans="1:18" x14ac:dyDescent="0.25">
      <c r="A210" s="377" t="s">
        <v>1359</v>
      </c>
      <c r="B210" s="378" t="s">
        <v>1220</v>
      </c>
      <c r="C210" s="254" t="s">
        <v>1181</v>
      </c>
      <c r="D210" s="378" t="s">
        <v>1475</v>
      </c>
      <c r="E210" s="254" t="s">
        <v>1943</v>
      </c>
      <c r="F210" s="409" t="s">
        <v>1958</v>
      </c>
      <c r="G210" s="293" t="s">
        <v>1494</v>
      </c>
      <c r="H210" s="293" t="s">
        <v>1957</v>
      </c>
      <c r="I210" s="380" t="str">
        <f t="shared" si="9"/>
        <v>2.2</v>
      </c>
      <c r="J210" s="203">
        <v>2027</v>
      </c>
      <c r="K210" s="293">
        <v>1</v>
      </c>
      <c r="L210" s="293">
        <v>3</v>
      </c>
      <c r="M210" s="334">
        <f t="shared" si="10"/>
        <v>3</v>
      </c>
      <c r="N210" s="482">
        <v>250000</v>
      </c>
      <c r="O210" s="353">
        <f t="shared" si="11"/>
        <v>750000</v>
      </c>
      <c r="P210" s="380"/>
      <c r="Q210" s="380"/>
      <c r="R210" s="24" t="str">
        <f>+VLOOKUP(H210,'Conf.'!$AE:$AM,9,0)</f>
        <v xml:space="preserve"> Publicidad y propaganda</v>
      </c>
    </row>
    <row r="211" spans="1:18" ht="135" x14ac:dyDescent="0.25">
      <c r="A211" s="387" t="s">
        <v>1359</v>
      </c>
      <c r="B211" s="388" t="s">
        <v>1220</v>
      </c>
      <c r="C211" s="388" t="s">
        <v>1099</v>
      </c>
      <c r="D211" s="388" t="s">
        <v>1475</v>
      </c>
      <c r="E211" s="388" t="s">
        <v>1841</v>
      </c>
      <c r="F211" s="410" t="s">
        <v>1842</v>
      </c>
      <c r="G211" s="389" t="s">
        <v>1494</v>
      </c>
      <c r="H211" s="389" t="s">
        <v>1843</v>
      </c>
      <c r="I211" s="390" t="str">
        <f t="shared" si="9"/>
        <v>2.2</v>
      </c>
      <c r="J211" s="390">
        <v>2028</v>
      </c>
      <c r="K211" s="391">
        <v>1000</v>
      </c>
      <c r="L211" s="389">
        <v>1</v>
      </c>
      <c r="M211" s="326">
        <f t="shared" si="10"/>
        <v>1000</v>
      </c>
      <c r="N211" s="392">
        <v>275</v>
      </c>
      <c r="O211" s="393">
        <f t="shared" si="11"/>
        <v>275000</v>
      </c>
      <c r="P211" s="390"/>
      <c r="Q211" s="390" t="s">
        <v>1844</v>
      </c>
      <c r="R211" s="24" t="str">
        <f>+VLOOKUP(H211,'Conf.'!$AE:$AM,9,0)</f>
        <v xml:space="preserve"> Servicios de Catering</v>
      </c>
    </row>
    <row r="212" spans="1:18" ht="30" x14ac:dyDescent="0.25">
      <c r="A212" s="387" t="s">
        <v>1359</v>
      </c>
      <c r="B212" s="388" t="s">
        <v>1220</v>
      </c>
      <c r="C212" s="388" t="s">
        <v>1099</v>
      </c>
      <c r="D212" s="388" t="s">
        <v>1475</v>
      </c>
      <c r="E212" s="388" t="s">
        <v>1841</v>
      </c>
      <c r="F212" s="410" t="s">
        <v>1845</v>
      </c>
      <c r="G212" s="389" t="s">
        <v>1494</v>
      </c>
      <c r="H212" s="389" t="s">
        <v>1846</v>
      </c>
      <c r="I212" s="390" t="str">
        <f t="shared" si="9"/>
        <v>2.2</v>
      </c>
      <c r="J212" s="390">
        <v>2028</v>
      </c>
      <c r="K212" s="389">
        <v>1</v>
      </c>
      <c r="L212" s="389">
        <v>3</v>
      </c>
      <c r="M212" s="326">
        <f t="shared" si="10"/>
        <v>3</v>
      </c>
      <c r="N212" s="392">
        <v>1700000</v>
      </c>
      <c r="O212" s="393">
        <f t="shared" si="11"/>
        <v>5100000</v>
      </c>
      <c r="P212" s="390"/>
      <c r="Q212" s="390"/>
      <c r="R212" s="24" t="str">
        <f>+VLOOKUP(H212,'Conf.'!$AE:$AM,9,0)</f>
        <v xml:space="preserve"> Hospedaje</v>
      </c>
    </row>
    <row r="213" spans="1:18" ht="60" x14ac:dyDescent="0.25">
      <c r="A213" s="387" t="s">
        <v>1359</v>
      </c>
      <c r="B213" s="388" t="s">
        <v>1220</v>
      </c>
      <c r="C213" s="388" t="s">
        <v>1099</v>
      </c>
      <c r="D213" s="388" t="s">
        <v>1475</v>
      </c>
      <c r="E213" s="388" t="s">
        <v>1841</v>
      </c>
      <c r="F213" s="410" t="s">
        <v>1959</v>
      </c>
      <c r="G213" s="389" t="s">
        <v>1494</v>
      </c>
      <c r="H213" s="396" t="s">
        <v>1848</v>
      </c>
      <c r="I213" s="390" t="str">
        <f t="shared" si="9"/>
        <v>2.2</v>
      </c>
      <c r="J213" s="390">
        <v>2028</v>
      </c>
      <c r="K213" s="389">
        <v>1</v>
      </c>
      <c r="L213" s="389">
        <v>3</v>
      </c>
      <c r="M213" s="326">
        <f t="shared" si="10"/>
        <v>3</v>
      </c>
      <c r="N213" s="392">
        <v>1800000</v>
      </c>
      <c r="O213" s="393">
        <f t="shared" si="11"/>
        <v>5400000</v>
      </c>
      <c r="P213" s="390"/>
      <c r="Q213" s="390"/>
      <c r="R213" s="24" t="str">
        <f>+VLOOKUP(H213,'Conf.'!$AE:$AM,9,0)</f>
        <v xml:space="preserve"> Alquileres de equipos de transporte, tracción y elevación</v>
      </c>
    </row>
    <row r="214" spans="1:18" x14ac:dyDescent="0.25">
      <c r="A214" s="387" t="s">
        <v>1359</v>
      </c>
      <c r="B214" s="388" t="s">
        <v>1220</v>
      </c>
      <c r="C214" s="388" t="s">
        <v>1099</v>
      </c>
      <c r="D214" s="388" t="s">
        <v>1475</v>
      </c>
      <c r="E214" s="388" t="s">
        <v>1841</v>
      </c>
      <c r="F214" s="410" t="s">
        <v>1849</v>
      </c>
      <c r="G214" s="389" t="s">
        <v>1494</v>
      </c>
      <c r="H214" s="389" t="s">
        <v>1850</v>
      </c>
      <c r="I214" s="390" t="str">
        <f t="shared" si="9"/>
        <v>2.3</v>
      </c>
      <c r="J214" s="390">
        <v>2028</v>
      </c>
      <c r="K214" s="389">
        <v>100</v>
      </c>
      <c r="L214" s="389">
        <v>2</v>
      </c>
      <c r="M214" s="326">
        <f t="shared" si="10"/>
        <v>200</v>
      </c>
      <c r="N214" s="392">
        <v>700</v>
      </c>
      <c r="O214" s="393">
        <f t="shared" si="11"/>
        <v>140000</v>
      </c>
      <c r="P214" s="390"/>
      <c r="Q214" s="390"/>
      <c r="R214" s="24" t="str">
        <f>+VLOOKUP(H214,'Conf.'!$AE:$AM,9,0)</f>
        <v xml:space="preserve"> Prendas y accesorios de vestir</v>
      </c>
    </row>
    <row r="215" spans="1:18" x14ac:dyDescent="0.25">
      <c r="A215" s="387" t="s">
        <v>1359</v>
      </c>
      <c r="B215" s="388" t="s">
        <v>1220</v>
      </c>
      <c r="C215" s="388" t="s">
        <v>1099</v>
      </c>
      <c r="D215" s="388" t="s">
        <v>1475</v>
      </c>
      <c r="E215" s="388" t="s">
        <v>1841</v>
      </c>
      <c r="F215" s="410" t="s">
        <v>1851</v>
      </c>
      <c r="G215" s="389" t="s">
        <v>1494</v>
      </c>
      <c r="H215" s="389" t="s">
        <v>1759</v>
      </c>
      <c r="I215" s="390" t="str">
        <f t="shared" si="9"/>
        <v>2.3</v>
      </c>
      <c r="J215" s="390">
        <v>2028</v>
      </c>
      <c r="K215" s="389">
        <v>90</v>
      </c>
      <c r="L215" s="389">
        <v>2</v>
      </c>
      <c r="M215" s="326">
        <f t="shared" si="10"/>
        <v>180</v>
      </c>
      <c r="N215" s="392">
        <v>600</v>
      </c>
      <c r="O215" s="393">
        <f t="shared" si="11"/>
        <v>108000</v>
      </c>
      <c r="P215" s="390"/>
      <c r="Q215" s="390"/>
      <c r="R215" s="24" t="str">
        <f>+VLOOKUP(H215,'Conf.'!$AE:$AM,9,0)</f>
        <v xml:space="preserve"> Útiles destinados a actividades deportivas, culturales y recreativas</v>
      </c>
    </row>
    <row r="216" spans="1:18" x14ac:dyDescent="0.25">
      <c r="A216" s="387" t="s">
        <v>1359</v>
      </c>
      <c r="B216" s="388" t="s">
        <v>1220</v>
      </c>
      <c r="C216" s="388" t="s">
        <v>1099</v>
      </c>
      <c r="D216" s="388" t="s">
        <v>1475</v>
      </c>
      <c r="E216" s="388" t="s">
        <v>1841</v>
      </c>
      <c r="F216" s="410" t="s">
        <v>1852</v>
      </c>
      <c r="G216" s="389" t="s">
        <v>1494</v>
      </c>
      <c r="H216" s="389" t="s">
        <v>1853</v>
      </c>
      <c r="I216" s="390" t="str">
        <f t="shared" si="9"/>
        <v>2.3</v>
      </c>
      <c r="J216" s="390">
        <v>2028</v>
      </c>
      <c r="K216" s="389">
        <v>70</v>
      </c>
      <c r="L216" s="389">
        <v>2</v>
      </c>
      <c r="M216" s="326">
        <f t="shared" si="10"/>
        <v>140</v>
      </c>
      <c r="N216" s="392">
        <v>350</v>
      </c>
      <c r="O216" s="393">
        <f t="shared" si="11"/>
        <v>49000</v>
      </c>
      <c r="P216" s="390"/>
      <c r="Q216" s="390"/>
      <c r="R216" s="24" t="str">
        <f>+VLOOKUP(H216,'Conf.'!$AE:$AM,9,0)</f>
        <v xml:space="preserve"> Productos eléctricos y afines</v>
      </c>
    </row>
    <row r="217" spans="1:18" x14ac:dyDescent="0.25">
      <c r="A217" s="387" t="s">
        <v>1359</v>
      </c>
      <c r="B217" s="388" t="s">
        <v>1220</v>
      </c>
      <c r="C217" s="388" t="s">
        <v>1099</v>
      </c>
      <c r="D217" s="388" t="s">
        <v>1475</v>
      </c>
      <c r="E217" s="388" t="s">
        <v>1841</v>
      </c>
      <c r="F217" s="410" t="s">
        <v>1854</v>
      </c>
      <c r="G217" s="389" t="s">
        <v>1494</v>
      </c>
      <c r="H217" s="389" t="s">
        <v>1850</v>
      </c>
      <c r="I217" s="390" t="str">
        <f t="shared" si="9"/>
        <v>2.3</v>
      </c>
      <c r="J217" s="390">
        <v>2028</v>
      </c>
      <c r="K217" s="389">
        <v>110</v>
      </c>
      <c r="L217" s="389">
        <v>2</v>
      </c>
      <c r="M217" s="326">
        <f t="shared" si="10"/>
        <v>220</v>
      </c>
      <c r="N217" s="392">
        <v>350</v>
      </c>
      <c r="O217" s="393">
        <f t="shared" si="11"/>
        <v>77000</v>
      </c>
      <c r="P217" s="390"/>
      <c r="Q217" s="390"/>
      <c r="R217" s="24" t="str">
        <f>+VLOOKUP(H217,'Conf.'!$AE:$AM,9,0)</f>
        <v xml:space="preserve"> Prendas y accesorios de vestir</v>
      </c>
    </row>
    <row r="218" spans="1:18" ht="30" x14ac:dyDescent="0.25">
      <c r="A218" s="387" t="s">
        <v>1359</v>
      </c>
      <c r="B218" s="388" t="s">
        <v>1220</v>
      </c>
      <c r="C218" s="388" t="s">
        <v>1099</v>
      </c>
      <c r="D218" s="388" t="s">
        <v>1475</v>
      </c>
      <c r="E218" s="388" t="s">
        <v>1841</v>
      </c>
      <c r="F218" s="410" t="s">
        <v>1855</v>
      </c>
      <c r="G218" s="389" t="s">
        <v>1494</v>
      </c>
      <c r="H218" s="389" t="s">
        <v>1850</v>
      </c>
      <c r="I218" s="390" t="str">
        <f t="shared" si="9"/>
        <v>2.3</v>
      </c>
      <c r="J218" s="390">
        <v>2028</v>
      </c>
      <c r="K218" s="389">
        <v>170</v>
      </c>
      <c r="L218" s="389">
        <v>2</v>
      </c>
      <c r="M218" s="326">
        <f t="shared" si="10"/>
        <v>340</v>
      </c>
      <c r="N218" s="392">
        <v>150</v>
      </c>
      <c r="O218" s="393">
        <f t="shared" si="11"/>
        <v>51000</v>
      </c>
      <c r="P218" s="390"/>
      <c r="Q218" s="390"/>
      <c r="R218" s="24" t="str">
        <f>+VLOOKUP(H218,'Conf.'!$AE:$AM,9,0)</f>
        <v xml:space="preserve"> Prendas y accesorios de vestir</v>
      </c>
    </row>
    <row r="219" spans="1:18" x14ac:dyDescent="0.25">
      <c r="A219" s="387" t="s">
        <v>1359</v>
      </c>
      <c r="B219" s="388" t="s">
        <v>1220</v>
      </c>
      <c r="C219" s="388" t="s">
        <v>1099</v>
      </c>
      <c r="D219" s="388" t="s">
        <v>1475</v>
      </c>
      <c r="E219" s="388" t="s">
        <v>1841</v>
      </c>
      <c r="F219" s="410" t="s">
        <v>1856</v>
      </c>
      <c r="G219" s="389" t="s">
        <v>1494</v>
      </c>
      <c r="H219" s="389" t="s">
        <v>1759</v>
      </c>
      <c r="I219" s="390" t="str">
        <f t="shared" si="9"/>
        <v>2.3</v>
      </c>
      <c r="J219" s="390">
        <v>2028</v>
      </c>
      <c r="K219" s="389">
        <v>80</v>
      </c>
      <c r="L219" s="389">
        <v>2</v>
      </c>
      <c r="M219" s="326">
        <f t="shared" si="10"/>
        <v>160</v>
      </c>
      <c r="N219" s="392">
        <v>600</v>
      </c>
      <c r="O219" s="393">
        <f t="shared" si="11"/>
        <v>96000</v>
      </c>
      <c r="P219" s="390"/>
      <c r="Q219" s="390"/>
      <c r="R219" s="24" t="str">
        <f>+VLOOKUP(H219,'Conf.'!$AE:$AM,9,0)</f>
        <v xml:space="preserve"> Útiles destinados a actividades deportivas, culturales y recreativas</v>
      </c>
    </row>
    <row r="220" spans="1:18" x14ac:dyDescent="0.25">
      <c r="A220" s="387" t="s">
        <v>1359</v>
      </c>
      <c r="B220" s="388" t="s">
        <v>1220</v>
      </c>
      <c r="C220" s="388" t="s">
        <v>1099</v>
      </c>
      <c r="D220" s="388" t="s">
        <v>1475</v>
      </c>
      <c r="E220" s="388" t="s">
        <v>1841</v>
      </c>
      <c r="F220" s="410" t="s">
        <v>1857</v>
      </c>
      <c r="G220" s="389" t="s">
        <v>1494</v>
      </c>
      <c r="H220" s="389" t="s">
        <v>1858</v>
      </c>
      <c r="I220" s="390" t="str">
        <f t="shared" si="9"/>
        <v>2.3</v>
      </c>
      <c r="J220" s="390">
        <v>2028</v>
      </c>
      <c r="K220" s="389">
        <v>80</v>
      </c>
      <c r="L220" s="389">
        <v>2</v>
      </c>
      <c r="M220" s="326">
        <f t="shared" si="10"/>
        <v>160</v>
      </c>
      <c r="N220" s="392">
        <v>500</v>
      </c>
      <c r="O220" s="393">
        <f t="shared" si="11"/>
        <v>80000</v>
      </c>
      <c r="P220" s="390"/>
      <c r="Q220" s="390"/>
      <c r="R220" s="24" t="str">
        <f>+VLOOKUP(H220,'Conf.'!$AE:$AM,9,0)</f>
        <v xml:space="preserve"> Productos de vidrio</v>
      </c>
    </row>
    <row r="221" spans="1:18" x14ac:dyDescent="0.25">
      <c r="A221" s="387" t="s">
        <v>1359</v>
      </c>
      <c r="B221" s="388" t="s">
        <v>1220</v>
      </c>
      <c r="C221" s="388" t="s">
        <v>1099</v>
      </c>
      <c r="D221" s="388" t="s">
        <v>1475</v>
      </c>
      <c r="E221" s="388" t="s">
        <v>1841</v>
      </c>
      <c r="F221" s="410" t="s">
        <v>1859</v>
      </c>
      <c r="G221" s="389" t="s">
        <v>1494</v>
      </c>
      <c r="H221" s="389" t="s">
        <v>1759</v>
      </c>
      <c r="I221" s="390" t="str">
        <f t="shared" si="9"/>
        <v>2.3</v>
      </c>
      <c r="J221" s="390">
        <v>2028</v>
      </c>
      <c r="K221" s="389">
        <v>80</v>
      </c>
      <c r="L221" s="389">
        <v>2</v>
      </c>
      <c r="M221" s="326">
        <f t="shared" si="10"/>
        <v>160</v>
      </c>
      <c r="N221" s="392">
        <v>800</v>
      </c>
      <c r="O221" s="393">
        <f t="shared" si="11"/>
        <v>128000</v>
      </c>
      <c r="P221" s="390"/>
      <c r="Q221" s="390"/>
      <c r="R221" s="24" t="str">
        <f>+VLOOKUP(H221,'Conf.'!$AE:$AM,9,0)</f>
        <v xml:space="preserve"> Útiles destinados a actividades deportivas, culturales y recreativas</v>
      </c>
    </row>
    <row r="222" spans="1:18" x14ac:dyDescent="0.25">
      <c r="A222" s="387" t="s">
        <v>1359</v>
      </c>
      <c r="B222" s="388" t="s">
        <v>1220</v>
      </c>
      <c r="C222" s="388" t="s">
        <v>1099</v>
      </c>
      <c r="D222" s="388" t="s">
        <v>1475</v>
      </c>
      <c r="E222" s="388" t="s">
        <v>1841</v>
      </c>
      <c r="F222" s="410" t="s">
        <v>1860</v>
      </c>
      <c r="G222" s="389" t="s">
        <v>1494</v>
      </c>
      <c r="H222" s="389" t="s">
        <v>1861</v>
      </c>
      <c r="I222" s="390" t="str">
        <f t="shared" si="9"/>
        <v>2.3</v>
      </c>
      <c r="J222" s="390">
        <v>2028</v>
      </c>
      <c r="K222" s="389">
        <v>80</v>
      </c>
      <c r="L222" s="389">
        <v>2</v>
      </c>
      <c r="M222" s="326">
        <f t="shared" si="10"/>
        <v>160</v>
      </c>
      <c r="N222" s="392">
        <v>150</v>
      </c>
      <c r="O222" s="393">
        <f t="shared" si="11"/>
        <v>24000</v>
      </c>
      <c r="P222" s="390"/>
      <c r="Q222" s="390"/>
      <c r="R222" s="24" t="str">
        <f>+VLOOKUP(H222,'Conf.'!$AE:$AM,9,0)</f>
        <v xml:space="preserve"> Productos y útiles diversos</v>
      </c>
    </row>
    <row r="223" spans="1:18" x14ac:dyDescent="0.25">
      <c r="A223" s="387" t="s">
        <v>1359</v>
      </c>
      <c r="B223" s="388" t="s">
        <v>1220</v>
      </c>
      <c r="C223" s="388" t="s">
        <v>1099</v>
      </c>
      <c r="D223" s="388" t="s">
        <v>1475</v>
      </c>
      <c r="E223" s="388" t="s">
        <v>1841</v>
      </c>
      <c r="F223" s="410" t="s">
        <v>1862</v>
      </c>
      <c r="G223" s="389" t="s">
        <v>1494</v>
      </c>
      <c r="H223" s="389" t="s">
        <v>1534</v>
      </c>
      <c r="I223" s="390" t="str">
        <f t="shared" si="9"/>
        <v>2.3</v>
      </c>
      <c r="J223" s="390">
        <v>2028</v>
      </c>
      <c r="K223" s="391">
        <v>2800</v>
      </c>
      <c r="L223" s="389">
        <v>2</v>
      </c>
      <c r="M223" s="326">
        <f t="shared" si="10"/>
        <v>5600</v>
      </c>
      <c r="N223" s="392">
        <v>400</v>
      </c>
      <c r="O223" s="393">
        <f t="shared" si="11"/>
        <v>2240000</v>
      </c>
      <c r="P223" s="390"/>
      <c r="Q223" s="390"/>
      <c r="R223" s="24" t="str">
        <f>+VLOOKUP(H223,'Conf.'!$AE:$AM,9,0)</f>
        <v xml:space="preserve"> Útiles y materiales escolares y de enseñanzas</v>
      </c>
    </row>
    <row r="224" spans="1:18" x14ac:dyDescent="0.25">
      <c r="A224" s="387" t="s">
        <v>1359</v>
      </c>
      <c r="B224" s="388" t="s">
        <v>1220</v>
      </c>
      <c r="C224" s="388" t="s">
        <v>1099</v>
      </c>
      <c r="D224" s="388" t="s">
        <v>1475</v>
      </c>
      <c r="E224" s="388" t="s">
        <v>1841</v>
      </c>
      <c r="F224" s="410" t="s">
        <v>1863</v>
      </c>
      <c r="G224" s="389" t="s">
        <v>1494</v>
      </c>
      <c r="H224" s="389" t="s">
        <v>1534</v>
      </c>
      <c r="I224" s="390" t="str">
        <f t="shared" si="9"/>
        <v>2.3</v>
      </c>
      <c r="J224" s="390">
        <v>2028</v>
      </c>
      <c r="K224" s="391">
        <v>1700</v>
      </c>
      <c r="L224" s="389">
        <v>2</v>
      </c>
      <c r="M224" s="326">
        <f t="shared" si="10"/>
        <v>3400</v>
      </c>
      <c r="N224" s="392">
        <v>25</v>
      </c>
      <c r="O224" s="393">
        <f t="shared" si="11"/>
        <v>85000</v>
      </c>
      <c r="P224" s="390"/>
      <c r="Q224" s="390"/>
      <c r="R224" s="24" t="str">
        <f>+VLOOKUP(H224,'Conf.'!$AE:$AM,9,0)</f>
        <v xml:space="preserve"> Útiles y materiales escolares y de enseñanzas</v>
      </c>
    </row>
    <row r="225" spans="1:18" x14ac:dyDescent="0.25">
      <c r="A225" s="387" t="s">
        <v>1359</v>
      </c>
      <c r="B225" s="388" t="s">
        <v>1220</v>
      </c>
      <c r="C225" s="388" t="s">
        <v>1099</v>
      </c>
      <c r="D225" s="388" t="s">
        <v>1475</v>
      </c>
      <c r="E225" s="388" t="s">
        <v>1841</v>
      </c>
      <c r="F225" s="410" t="s">
        <v>1864</v>
      </c>
      <c r="G225" s="389" t="s">
        <v>1494</v>
      </c>
      <c r="H225" s="389" t="s">
        <v>1498</v>
      </c>
      <c r="I225" s="390" t="str">
        <f t="shared" si="9"/>
        <v>2.3</v>
      </c>
      <c r="J225" s="390">
        <v>2028</v>
      </c>
      <c r="K225" s="389">
        <v>240</v>
      </c>
      <c r="L225" s="389">
        <v>2</v>
      </c>
      <c r="M225" s="326">
        <f t="shared" si="10"/>
        <v>480</v>
      </c>
      <c r="N225" s="392">
        <v>125</v>
      </c>
      <c r="O225" s="393">
        <f t="shared" si="11"/>
        <v>60000</v>
      </c>
      <c r="P225" s="390"/>
      <c r="Q225" s="390"/>
      <c r="R225" s="24" t="str">
        <f>+VLOOKUP(H225,'Conf.'!$AE:$AM,9,0)</f>
        <v xml:space="preserve"> Útiles y materiales de escritorio, oficina e informática</v>
      </c>
    </row>
    <row r="226" spans="1:18" x14ac:dyDescent="0.25">
      <c r="A226" s="387" t="s">
        <v>1359</v>
      </c>
      <c r="B226" s="388" t="s">
        <v>1220</v>
      </c>
      <c r="C226" s="388" t="s">
        <v>1099</v>
      </c>
      <c r="D226" s="388" t="s">
        <v>1475</v>
      </c>
      <c r="E226" s="388" t="s">
        <v>1841</v>
      </c>
      <c r="F226" s="410" t="s">
        <v>1865</v>
      </c>
      <c r="G226" s="389" t="s">
        <v>1494</v>
      </c>
      <c r="H226" s="389" t="s">
        <v>1866</v>
      </c>
      <c r="I226" s="390" t="str">
        <f t="shared" si="9"/>
        <v>2.3</v>
      </c>
      <c r="J226" s="390">
        <v>2028</v>
      </c>
      <c r="K226" s="389">
        <v>600</v>
      </c>
      <c r="L226" s="389">
        <v>2</v>
      </c>
      <c r="M226" s="326">
        <f t="shared" si="10"/>
        <v>1200</v>
      </c>
      <c r="N226" s="392">
        <v>30</v>
      </c>
      <c r="O226" s="393">
        <f t="shared" si="11"/>
        <v>36000</v>
      </c>
      <c r="P226" s="390"/>
      <c r="Q226" s="390"/>
      <c r="R226" s="24" t="str">
        <f>+VLOOKUP(H226,'Conf.'!$AE:$AM,9,0)</f>
        <v xml:space="preserve"> Papel y cartón</v>
      </c>
    </row>
    <row r="227" spans="1:18" x14ac:dyDescent="0.25">
      <c r="A227" s="387" t="s">
        <v>1359</v>
      </c>
      <c r="B227" s="388" t="s">
        <v>1220</v>
      </c>
      <c r="C227" s="388" t="s">
        <v>1099</v>
      </c>
      <c r="D227" s="388" t="s">
        <v>1475</v>
      </c>
      <c r="E227" s="388" t="s">
        <v>1841</v>
      </c>
      <c r="F227" s="410" t="s">
        <v>1867</v>
      </c>
      <c r="G227" s="389" t="s">
        <v>1868</v>
      </c>
      <c r="H227" s="389" t="s">
        <v>1759</v>
      </c>
      <c r="I227" s="390" t="str">
        <f t="shared" si="9"/>
        <v>2.3</v>
      </c>
      <c r="J227" s="390">
        <v>2028</v>
      </c>
      <c r="K227" s="389">
        <v>400</v>
      </c>
      <c r="L227" s="389">
        <v>2</v>
      </c>
      <c r="M227" s="326">
        <f t="shared" si="10"/>
        <v>800</v>
      </c>
      <c r="N227" s="392">
        <v>450</v>
      </c>
      <c r="O227" s="393">
        <f t="shared" si="11"/>
        <v>360000</v>
      </c>
      <c r="P227" s="390"/>
      <c r="Q227" s="390"/>
      <c r="R227" s="24" t="str">
        <f>+VLOOKUP(H227,'Conf.'!$AE:$AM,9,0)</f>
        <v xml:space="preserve"> Útiles destinados a actividades deportivas, culturales y recreativas</v>
      </c>
    </row>
    <row r="228" spans="1:18" x14ac:dyDescent="0.25">
      <c r="A228" s="387" t="s">
        <v>1359</v>
      </c>
      <c r="B228" s="388" t="s">
        <v>1220</v>
      </c>
      <c r="C228" s="388" t="s">
        <v>1099</v>
      </c>
      <c r="D228" s="388" t="s">
        <v>1475</v>
      </c>
      <c r="E228" s="388" t="s">
        <v>1841</v>
      </c>
      <c r="F228" s="410" t="s">
        <v>1869</v>
      </c>
      <c r="G228" s="389" t="s">
        <v>1868</v>
      </c>
      <c r="H228" s="389" t="s">
        <v>1759</v>
      </c>
      <c r="I228" s="390" t="str">
        <f t="shared" si="9"/>
        <v>2.3</v>
      </c>
      <c r="J228" s="390">
        <v>2028</v>
      </c>
      <c r="K228" s="389">
        <v>250</v>
      </c>
      <c r="L228" s="389">
        <v>2</v>
      </c>
      <c r="M228" s="326">
        <f t="shared" si="10"/>
        <v>500</v>
      </c>
      <c r="N228" s="392">
        <v>450</v>
      </c>
      <c r="O228" s="393">
        <f t="shared" si="11"/>
        <v>225000</v>
      </c>
      <c r="P228" s="390"/>
      <c r="Q228" s="390"/>
      <c r="R228" s="24" t="str">
        <f>+VLOOKUP(H228,'Conf.'!$AE:$AM,9,0)</f>
        <v xml:space="preserve"> Útiles destinados a actividades deportivas, culturales y recreativas</v>
      </c>
    </row>
    <row r="229" spans="1:18" x14ac:dyDescent="0.25">
      <c r="A229" s="387" t="s">
        <v>1359</v>
      </c>
      <c r="B229" s="388" t="s">
        <v>1220</v>
      </c>
      <c r="C229" s="388" t="s">
        <v>1099</v>
      </c>
      <c r="D229" s="388" t="s">
        <v>1475</v>
      </c>
      <c r="E229" s="388" t="s">
        <v>1841</v>
      </c>
      <c r="F229" s="410" t="s">
        <v>1870</v>
      </c>
      <c r="G229" s="389" t="s">
        <v>1868</v>
      </c>
      <c r="H229" s="389" t="s">
        <v>1861</v>
      </c>
      <c r="I229" s="390" t="str">
        <f t="shared" si="9"/>
        <v>2.3</v>
      </c>
      <c r="J229" s="390">
        <v>2028</v>
      </c>
      <c r="K229" s="389">
        <v>190</v>
      </c>
      <c r="L229" s="389">
        <v>2</v>
      </c>
      <c r="M229" s="326">
        <f t="shared" si="10"/>
        <v>380</v>
      </c>
      <c r="N229" s="392">
        <v>105</v>
      </c>
      <c r="O229" s="393">
        <f t="shared" si="11"/>
        <v>39900</v>
      </c>
      <c r="P229" s="390"/>
      <c r="Q229" s="390"/>
      <c r="R229" s="24" t="str">
        <f>+VLOOKUP(H229,'Conf.'!$AE:$AM,9,0)</f>
        <v xml:space="preserve"> Productos y útiles diversos</v>
      </c>
    </row>
    <row r="230" spans="1:18" x14ac:dyDescent="0.25">
      <c r="A230" s="387" t="s">
        <v>1359</v>
      </c>
      <c r="B230" s="388" t="s">
        <v>1220</v>
      </c>
      <c r="C230" s="388" t="s">
        <v>1099</v>
      </c>
      <c r="D230" s="388" t="s">
        <v>1475</v>
      </c>
      <c r="E230" s="388" t="s">
        <v>1841</v>
      </c>
      <c r="F230" s="410" t="s">
        <v>1871</v>
      </c>
      <c r="G230" s="389" t="s">
        <v>1868</v>
      </c>
      <c r="H230" s="389" t="s">
        <v>1534</v>
      </c>
      <c r="I230" s="390" t="str">
        <f t="shared" si="9"/>
        <v>2.3</v>
      </c>
      <c r="J230" s="390">
        <v>2028</v>
      </c>
      <c r="K230" s="389">
        <v>250</v>
      </c>
      <c r="L230" s="389">
        <v>2</v>
      </c>
      <c r="M230" s="326">
        <f t="shared" si="10"/>
        <v>500</v>
      </c>
      <c r="N230" s="392">
        <v>350</v>
      </c>
      <c r="O230" s="393">
        <f t="shared" si="11"/>
        <v>175000</v>
      </c>
      <c r="P230" s="390"/>
      <c r="Q230" s="390"/>
      <c r="R230" s="24" t="str">
        <f>+VLOOKUP(H230,'Conf.'!$AE:$AM,9,0)</f>
        <v xml:space="preserve"> Útiles y materiales escolares y de enseñanzas</v>
      </c>
    </row>
    <row r="231" spans="1:18" x14ac:dyDescent="0.25">
      <c r="A231" s="387" t="s">
        <v>1359</v>
      </c>
      <c r="B231" s="388" t="s">
        <v>1220</v>
      </c>
      <c r="C231" s="388" t="s">
        <v>1099</v>
      </c>
      <c r="D231" s="388" t="s">
        <v>1475</v>
      </c>
      <c r="E231" s="388" t="s">
        <v>1841</v>
      </c>
      <c r="F231" s="410" t="s">
        <v>1872</v>
      </c>
      <c r="G231" s="389" t="s">
        <v>1868</v>
      </c>
      <c r="H231" s="394" t="s">
        <v>1534</v>
      </c>
      <c r="I231" s="390" t="str">
        <f t="shared" si="9"/>
        <v>2.3</v>
      </c>
      <c r="J231" s="390">
        <v>2028</v>
      </c>
      <c r="K231" s="389">
        <v>60</v>
      </c>
      <c r="L231" s="389">
        <v>2</v>
      </c>
      <c r="M231" s="326">
        <f t="shared" si="10"/>
        <v>120</v>
      </c>
      <c r="N231" s="392">
        <v>330</v>
      </c>
      <c r="O231" s="393">
        <f t="shared" si="11"/>
        <v>39600</v>
      </c>
      <c r="P231" s="390"/>
      <c r="Q231" s="390"/>
      <c r="R231" s="24" t="str">
        <f>+VLOOKUP(H231,'Conf.'!$AE:$AM,9,0)</f>
        <v xml:space="preserve"> Útiles y materiales escolares y de enseñanzas</v>
      </c>
    </row>
    <row r="232" spans="1:18" x14ac:dyDescent="0.25">
      <c r="A232" s="387" t="s">
        <v>1359</v>
      </c>
      <c r="B232" s="388" t="s">
        <v>1220</v>
      </c>
      <c r="C232" s="388" t="s">
        <v>1099</v>
      </c>
      <c r="D232" s="388" t="s">
        <v>1475</v>
      </c>
      <c r="E232" s="388" t="s">
        <v>1841</v>
      </c>
      <c r="F232" s="410" t="s">
        <v>1873</v>
      </c>
      <c r="G232" s="389" t="s">
        <v>1494</v>
      </c>
      <c r="H232" s="394" t="s">
        <v>1866</v>
      </c>
      <c r="I232" s="390" t="str">
        <f t="shared" si="9"/>
        <v>2.3</v>
      </c>
      <c r="J232" s="390">
        <v>2028</v>
      </c>
      <c r="K232" s="391">
        <v>1600</v>
      </c>
      <c r="L232" s="389">
        <v>2</v>
      </c>
      <c r="M232" s="326">
        <f t="shared" si="10"/>
        <v>3200</v>
      </c>
      <c r="N232" s="392">
        <v>38</v>
      </c>
      <c r="O232" s="393">
        <f t="shared" si="11"/>
        <v>121600</v>
      </c>
      <c r="P232" s="390"/>
      <c r="Q232" s="390"/>
      <c r="R232" s="24" t="str">
        <f>+VLOOKUP(H232,'Conf.'!$AE:$AM,9,0)</f>
        <v xml:space="preserve"> Papel y cartón</v>
      </c>
    </row>
    <row r="233" spans="1:18" x14ac:dyDescent="0.25">
      <c r="A233" s="387" t="s">
        <v>1359</v>
      </c>
      <c r="B233" s="388" t="s">
        <v>1220</v>
      </c>
      <c r="C233" s="388" t="s">
        <v>1099</v>
      </c>
      <c r="D233" s="388" t="s">
        <v>1475</v>
      </c>
      <c r="E233" s="388" t="s">
        <v>1841</v>
      </c>
      <c r="F233" s="410" t="s">
        <v>1874</v>
      </c>
      <c r="G233" s="389" t="s">
        <v>1875</v>
      </c>
      <c r="H233" s="394" t="s">
        <v>1498</v>
      </c>
      <c r="I233" s="390" t="str">
        <f t="shared" si="9"/>
        <v>2.3</v>
      </c>
      <c r="J233" s="390">
        <v>2028</v>
      </c>
      <c r="K233" s="389">
        <v>85</v>
      </c>
      <c r="L233" s="389">
        <v>2</v>
      </c>
      <c r="M233" s="326">
        <f t="shared" si="10"/>
        <v>170</v>
      </c>
      <c r="N233" s="392">
        <v>300</v>
      </c>
      <c r="O233" s="393">
        <f t="shared" si="11"/>
        <v>51000</v>
      </c>
      <c r="P233" s="390"/>
      <c r="Q233" s="390"/>
      <c r="R233" s="24" t="str">
        <f>+VLOOKUP(H233,'Conf.'!$AE:$AM,9,0)</f>
        <v xml:space="preserve"> Útiles y materiales de escritorio, oficina e informática</v>
      </c>
    </row>
    <row r="234" spans="1:18" x14ac:dyDescent="0.25">
      <c r="A234" s="387" t="s">
        <v>1359</v>
      </c>
      <c r="B234" s="388" t="s">
        <v>1220</v>
      </c>
      <c r="C234" s="388" t="s">
        <v>1099</v>
      </c>
      <c r="D234" s="388" t="s">
        <v>1475</v>
      </c>
      <c r="E234" s="388" t="s">
        <v>1841</v>
      </c>
      <c r="F234" s="410" t="s">
        <v>1876</v>
      </c>
      <c r="G234" s="389" t="s">
        <v>1875</v>
      </c>
      <c r="H234" s="389" t="s">
        <v>1534</v>
      </c>
      <c r="I234" s="390" t="str">
        <f t="shared" si="9"/>
        <v>2.3</v>
      </c>
      <c r="J234" s="390">
        <v>2028</v>
      </c>
      <c r="K234" s="389">
        <v>600</v>
      </c>
      <c r="L234" s="389">
        <v>2</v>
      </c>
      <c r="M234" s="326">
        <f t="shared" si="10"/>
        <v>1200</v>
      </c>
      <c r="N234" s="392">
        <v>225</v>
      </c>
      <c r="O234" s="393">
        <f t="shared" si="11"/>
        <v>270000</v>
      </c>
      <c r="P234" s="390"/>
      <c r="Q234" s="390"/>
      <c r="R234" s="24" t="str">
        <f>+VLOOKUP(H234,'Conf.'!$AE:$AM,9,0)</f>
        <v xml:space="preserve"> Útiles y materiales escolares y de enseñanzas</v>
      </c>
    </row>
    <row r="235" spans="1:18" x14ac:dyDescent="0.25">
      <c r="A235" s="387" t="s">
        <v>1359</v>
      </c>
      <c r="B235" s="388" t="s">
        <v>1220</v>
      </c>
      <c r="C235" s="388" t="s">
        <v>1099</v>
      </c>
      <c r="D235" s="388" t="s">
        <v>1475</v>
      </c>
      <c r="E235" s="388" t="s">
        <v>1841</v>
      </c>
      <c r="F235" s="410" t="s">
        <v>1877</v>
      </c>
      <c r="G235" s="389" t="s">
        <v>1875</v>
      </c>
      <c r="H235" s="389" t="s">
        <v>1534</v>
      </c>
      <c r="I235" s="390" t="str">
        <f t="shared" si="9"/>
        <v>2.3</v>
      </c>
      <c r="J235" s="390">
        <v>2028</v>
      </c>
      <c r="K235" s="389">
        <v>600</v>
      </c>
      <c r="L235" s="389">
        <v>2</v>
      </c>
      <c r="M235" s="326">
        <f t="shared" si="10"/>
        <v>1200</v>
      </c>
      <c r="N235" s="392">
        <v>60</v>
      </c>
      <c r="O235" s="393">
        <f t="shared" si="11"/>
        <v>72000</v>
      </c>
      <c r="P235" s="390"/>
      <c r="Q235" s="390"/>
      <c r="R235" s="24" t="str">
        <f>+VLOOKUP(H235,'Conf.'!$AE:$AM,9,0)</f>
        <v xml:space="preserve"> Útiles y materiales escolares y de enseñanzas</v>
      </c>
    </row>
    <row r="236" spans="1:18" x14ac:dyDescent="0.25">
      <c r="A236" s="387" t="s">
        <v>1359</v>
      </c>
      <c r="B236" s="388" t="s">
        <v>1220</v>
      </c>
      <c r="C236" s="388" t="s">
        <v>1099</v>
      </c>
      <c r="D236" s="388" t="s">
        <v>1475</v>
      </c>
      <c r="E236" s="388" t="s">
        <v>1841</v>
      </c>
      <c r="F236" s="410" t="s">
        <v>1878</v>
      </c>
      <c r="G236" s="389" t="s">
        <v>1494</v>
      </c>
      <c r="H236" s="389" t="s">
        <v>1879</v>
      </c>
      <c r="I236" s="390" t="str">
        <f t="shared" si="9"/>
        <v>2.3</v>
      </c>
      <c r="J236" s="390">
        <v>2028</v>
      </c>
      <c r="K236" s="389">
        <v>350</v>
      </c>
      <c r="L236" s="389">
        <v>2</v>
      </c>
      <c r="M236" s="326">
        <f t="shared" si="10"/>
        <v>700</v>
      </c>
      <c r="N236" s="392">
        <v>185</v>
      </c>
      <c r="O236" s="393">
        <f t="shared" si="11"/>
        <v>129500</v>
      </c>
      <c r="P236" s="390"/>
      <c r="Q236" s="390"/>
      <c r="R236" s="24" t="str">
        <f>+VLOOKUP(H236,'Conf.'!$AE:$AM,9,0)</f>
        <v xml:space="preserve"> Otros productos químicos y conexos</v>
      </c>
    </row>
    <row r="237" spans="1:18" x14ac:dyDescent="0.25">
      <c r="A237" s="387" t="s">
        <v>1359</v>
      </c>
      <c r="B237" s="388" t="s">
        <v>1220</v>
      </c>
      <c r="C237" s="388" t="s">
        <v>1099</v>
      </c>
      <c r="D237" s="388" t="s">
        <v>1475</v>
      </c>
      <c r="E237" s="388" t="s">
        <v>1841</v>
      </c>
      <c r="F237" s="410" t="s">
        <v>1880</v>
      </c>
      <c r="G237" s="389" t="s">
        <v>1494</v>
      </c>
      <c r="H237" s="389" t="s">
        <v>1498</v>
      </c>
      <c r="I237" s="390" t="str">
        <f t="shared" ref="I237:I300" si="12">IF($H237="","Sin CCP",LEFT($H237,3))</f>
        <v>2.3</v>
      </c>
      <c r="J237" s="390">
        <v>2028</v>
      </c>
      <c r="K237" s="389">
        <v>350</v>
      </c>
      <c r="L237" s="389">
        <v>2</v>
      </c>
      <c r="M237" s="326">
        <f t="shared" si="10"/>
        <v>700</v>
      </c>
      <c r="N237" s="392">
        <v>75</v>
      </c>
      <c r="O237" s="393">
        <f t="shared" si="11"/>
        <v>52500</v>
      </c>
      <c r="P237" s="390"/>
      <c r="Q237" s="390"/>
      <c r="R237" s="24" t="str">
        <f>+VLOOKUP(H237,'Conf.'!$AE:$AM,9,0)</f>
        <v xml:space="preserve"> Útiles y materiales de escritorio, oficina e informática</v>
      </c>
    </row>
    <row r="238" spans="1:18" x14ac:dyDescent="0.25">
      <c r="A238" s="387" t="s">
        <v>1359</v>
      </c>
      <c r="B238" s="388" t="s">
        <v>1220</v>
      </c>
      <c r="C238" s="388" t="s">
        <v>1099</v>
      </c>
      <c r="D238" s="388" t="s">
        <v>1475</v>
      </c>
      <c r="E238" s="388" t="s">
        <v>1841</v>
      </c>
      <c r="F238" s="410" t="s">
        <v>1881</v>
      </c>
      <c r="G238" s="389" t="s">
        <v>1875</v>
      </c>
      <c r="H238" s="389" t="s">
        <v>1534</v>
      </c>
      <c r="I238" s="390" t="str">
        <f t="shared" si="12"/>
        <v>2.3</v>
      </c>
      <c r="J238" s="390">
        <v>2028</v>
      </c>
      <c r="K238" s="389">
        <v>600</v>
      </c>
      <c r="L238" s="389">
        <v>2</v>
      </c>
      <c r="M238" s="326">
        <f t="shared" si="10"/>
        <v>1200</v>
      </c>
      <c r="N238" s="392">
        <v>180</v>
      </c>
      <c r="O238" s="393">
        <f t="shared" si="11"/>
        <v>216000</v>
      </c>
      <c r="P238" s="390"/>
      <c r="Q238" s="390"/>
      <c r="R238" s="24" t="str">
        <f>+VLOOKUP(H238,'Conf.'!$AE:$AM,9,0)</f>
        <v xml:space="preserve"> Útiles y materiales escolares y de enseñanzas</v>
      </c>
    </row>
    <row r="239" spans="1:18" x14ac:dyDescent="0.25">
      <c r="A239" s="387" t="s">
        <v>1359</v>
      </c>
      <c r="B239" s="388" t="s">
        <v>1220</v>
      </c>
      <c r="C239" s="388" t="s">
        <v>1099</v>
      </c>
      <c r="D239" s="388" t="s">
        <v>1475</v>
      </c>
      <c r="E239" s="388" t="s">
        <v>1841</v>
      </c>
      <c r="F239" s="410" t="s">
        <v>1882</v>
      </c>
      <c r="G239" s="389" t="s">
        <v>1875</v>
      </c>
      <c r="H239" s="389" t="s">
        <v>1534</v>
      </c>
      <c r="I239" s="390" t="str">
        <f t="shared" si="12"/>
        <v>2.3</v>
      </c>
      <c r="J239" s="390">
        <v>2028</v>
      </c>
      <c r="K239" s="389">
        <v>800</v>
      </c>
      <c r="L239" s="389">
        <v>2</v>
      </c>
      <c r="M239" s="326">
        <f t="shared" si="10"/>
        <v>1600</v>
      </c>
      <c r="N239" s="392">
        <v>50</v>
      </c>
      <c r="O239" s="393">
        <f t="shared" si="11"/>
        <v>80000</v>
      </c>
      <c r="P239" s="390"/>
      <c r="Q239" s="390"/>
      <c r="R239" s="24" t="str">
        <f>+VLOOKUP(H239,'Conf.'!$AE:$AM,9,0)</f>
        <v xml:space="preserve"> Útiles y materiales escolares y de enseñanzas</v>
      </c>
    </row>
    <row r="240" spans="1:18" x14ac:dyDescent="0.25">
      <c r="A240" s="387" t="s">
        <v>1359</v>
      </c>
      <c r="B240" s="388" t="s">
        <v>1220</v>
      </c>
      <c r="C240" s="388" t="s">
        <v>1099</v>
      </c>
      <c r="D240" s="388" t="s">
        <v>1475</v>
      </c>
      <c r="E240" s="388" t="s">
        <v>1841</v>
      </c>
      <c r="F240" s="410" t="s">
        <v>1883</v>
      </c>
      <c r="G240" s="389" t="s">
        <v>1875</v>
      </c>
      <c r="H240" s="389" t="s">
        <v>1534</v>
      </c>
      <c r="I240" s="390" t="str">
        <f t="shared" si="12"/>
        <v>2.3</v>
      </c>
      <c r="J240" s="390">
        <v>2028</v>
      </c>
      <c r="K240" s="389">
        <v>550</v>
      </c>
      <c r="L240" s="389">
        <v>2</v>
      </c>
      <c r="M240" s="326">
        <f t="shared" si="10"/>
        <v>1100</v>
      </c>
      <c r="N240" s="392">
        <v>125</v>
      </c>
      <c r="O240" s="393">
        <f t="shared" si="11"/>
        <v>137500</v>
      </c>
      <c r="P240" s="390"/>
      <c r="Q240" s="390"/>
      <c r="R240" s="24" t="str">
        <f>+VLOOKUP(H240,'Conf.'!$AE:$AM,9,0)</f>
        <v xml:space="preserve"> Útiles y materiales escolares y de enseñanzas</v>
      </c>
    </row>
    <row r="241" spans="1:18" x14ac:dyDescent="0.25">
      <c r="A241" s="387" t="s">
        <v>1359</v>
      </c>
      <c r="B241" s="388" t="s">
        <v>1220</v>
      </c>
      <c r="C241" s="388" t="s">
        <v>1099</v>
      </c>
      <c r="D241" s="388" t="s">
        <v>1475</v>
      </c>
      <c r="E241" s="388" t="s">
        <v>1841</v>
      </c>
      <c r="F241" s="410" t="s">
        <v>1884</v>
      </c>
      <c r="G241" s="389" t="s">
        <v>1875</v>
      </c>
      <c r="H241" s="389" t="s">
        <v>1534</v>
      </c>
      <c r="I241" s="390" t="str">
        <f t="shared" si="12"/>
        <v>2.3</v>
      </c>
      <c r="J241" s="390">
        <v>2028</v>
      </c>
      <c r="K241" s="389">
        <v>100</v>
      </c>
      <c r="L241" s="389">
        <v>2</v>
      </c>
      <c r="M241" s="326">
        <f t="shared" si="10"/>
        <v>200</v>
      </c>
      <c r="N241" s="392">
        <v>600</v>
      </c>
      <c r="O241" s="393">
        <f t="shared" si="11"/>
        <v>120000</v>
      </c>
      <c r="P241" s="390"/>
      <c r="Q241" s="390"/>
      <c r="R241" s="24" t="str">
        <f>+VLOOKUP(H241,'Conf.'!$AE:$AM,9,0)</f>
        <v xml:space="preserve"> Útiles y materiales escolares y de enseñanzas</v>
      </c>
    </row>
    <row r="242" spans="1:18" ht="30" x14ac:dyDescent="0.25">
      <c r="A242" s="387" t="s">
        <v>1359</v>
      </c>
      <c r="B242" s="388" t="s">
        <v>1220</v>
      </c>
      <c r="C242" s="388" t="s">
        <v>1099</v>
      </c>
      <c r="D242" s="388" t="s">
        <v>1475</v>
      </c>
      <c r="E242" s="388" t="s">
        <v>1841</v>
      </c>
      <c r="F242" s="410" t="s">
        <v>1885</v>
      </c>
      <c r="G242" s="389" t="s">
        <v>1868</v>
      </c>
      <c r="H242" s="389" t="s">
        <v>1866</v>
      </c>
      <c r="I242" s="390" t="str">
        <f t="shared" si="12"/>
        <v>2.3</v>
      </c>
      <c r="J242" s="390">
        <v>2028</v>
      </c>
      <c r="K242" s="389">
        <v>400</v>
      </c>
      <c r="L242" s="389">
        <v>2</v>
      </c>
      <c r="M242" s="326">
        <f t="shared" si="10"/>
        <v>800</v>
      </c>
      <c r="N242" s="392">
        <v>550</v>
      </c>
      <c r="O242" s="393">
        <f t="shared" si="11"/>
        <v>440000</v>
      </c>
      <c r="P242" s="390"/>
      <c r="Q242" s="390"/>
      <c r="R242" s="24" t="str">
        <f>+VLOOKUP(H242,'Conf.'!$AE:$AM,9,0)</f>
        <v xml:space="preserve"> Papel y cartón</v>
      </c>
    </row>
    <row r="243" spans="1:18" x14ac:dyDescent="0.25">
      <c r="A243" s="387" t="s">
        <v>1359</v>
      </c>
      <c r="B243" s="388" t="s">
        <v>1220</v>
      </c>
      <c r="C243" s="388" t="s">
        <v>1099</v>
      </c>
      <c r="D243" s="388" t="s">
        <v>1475</v>
      </c>
      <c r="E243" s="388" t="s">
        <v>1841</v>
      </c>
      <c r="F243" s="410" t="s">
        <v>1886</v>
      </c>
      <c r="G243" s="389" t="s">
        <v>1868</v>
      </c>
      <c r="H243" s="389" t="s">
        <v>1866</v>
      </c>
      <c r="I243" s="390" t="str">
        <f t="shared" si="12"/>
        <v>2.3</v>
      </c>
      <c r="J243" s="390">
        <v>2028</v>
      </c>
      <c r="K243" s="389">
        <v>260</v>
      </c>
      <c r="L243" s="389">
        <v>2</v>
      </c>
      <c r="M243" s="326">
        <f t="shared" si="10"/>
        <v>520</v>
      </c>
      <c r="N243" s="392">
        <v>250</v>
      </c>
      <c r="O243" s="393">
        <f t="shared" si="11"/>
        <v>130000</v>
      </c>
      <c r="P243" s="390"/>
      <c r="Q243" s="390"/>
      <c r="R243" s="24" t="str">
        <f>+VLOOKUP(H243,'Conf.'!$AE:$AM,9,0)</f>
        <v xml:space="preserve"> Papel y cartón</v>
      </c>
    </row>
    <row r="244" spans="1:18" x14ac:dyDescent="0.25">
      <c r="A244" s="387" t="s">
        <v>1359</v>
      </c>
      <c r="B244" s="388" t="s">
        <v>1220</v>
      </c>
      <c r="C244" s="388" t="s">
        <v>1099</v>
      </c>
      <c r="D244" s="388" t="s">
        <v>1475</v>
      </c>
      <c r="E244" s="388" t="s">
        <v>1841</v>
      </c>
      <c r="F244" s="410" t="s">
        <v>1887</v>
      </c>
      <c r="G244" s="389" t="s">
        <v>1868</v>
      </c>
      <c r="H244" s="389" t="s">
        <v>1866</v>
      </c>
      <c r="I244" s="390" t="str">
        <f t="shared" si="12"/>
        <v>2.3</v>
      </c>
      <c r="J244" s="390">
        <v>2028</v>
      </c>
      <c r="K244" s="389">
        <v>230</v>
      </c>
      <c r="L244" s="389">
        <v>2</v>
      </c>
      <c r="M244" s="326">
        <f t="shared" si="10"/>
        <v>460</v>
      </c>
      <c r="N244" s="392">
        <v>112</v>
      </c>
      <c r="O244" s="393">
        <f t="shared" si="11"/>
        <v>51520</v>
      </c>
      <c r="P244" s="390"/>
      <c r="Q244" s="390"/>
      <c r="R244" s="24" t="str">
        <f>+VLOOKUP(H244,'Conf.'!$AE:$AM,9,0)</f>
        <v xml:space="preserve"> Papel y cartón</v>
      </c>
    </row>
    <row r="245" spans="1:18" x14ac:dyDescent="0.25">
      <c r="A245" s="387" t="s">
        <v>1359</v>
      </c>
      <c r="B245" s="388" t="s">
        <v>1220</v>
      </c>
      <c r="C245" s="388" t="s">
        <v>1099</v>
      </c>
      <c r="D245" s="388" t="s">
        <v>1475</v>
      </c>
      <c r="E245" s="388" t="s">
        <v>1841</v>
      </c>
      <c r="F245" s="410" t="s">
        <v>1888</v>
      </c>
      <c r="G245" s="389" t="s">
        <v>1889</v>
      </c>
      <c r="H245" s="389" t="s">
        <v>1567</v>
      </c>
      <c r="I245" s="390" t="str">
        <f t="shared" si="12"/>
        <v>2.3</v>
      </c>
      <c r="J245" s="390">
        <v>2028</v>
      </c>
      <c r="K245" s="389">
        <v>300</v>
      </c>
      <c r="L245" s="389">
        <v>2</v>
      </c>
      <c r="M245" s="326">
        <f t="shared" si="10"/>
        <v>600</v>
      </c>
      <c r="N245" s="392">
        <v>375</v>
      </c>
      <c r="O245" s="393">
        <f t="shared" si="11"/>
        <v>225000</v>
      </c>
      <c r="P245" s="390"/>
      <c r="Q245" s="390"/>
      <c r="R245" s="24" t="str">
        <f>+VLOOKUP(H245,'Conf.'!$AE:$AM,9,0)</f>
        <v xml:space="preserve"> Papel de escritorio</v>
      </c>
    </row>
    <row r="246" spans="1:18" x14ac:dyDescent="0.25">
      <c r="A246" s="387" t="s">
        <v>1359</v>
      </c>
      <c r="B246" s="388" t="s">
        <v>1220</v>
      </c>
      <c r="C246" s="388" t="s">
        <v>1099</v>
      </c>
      <c r="D246" s="388" t="s">
        <v>1475</v>
      </c>
      <c r="E246" s="388" t="s">
        <v>1841</v>
      </c>
      <c r="F246" s="410" t="s">
        <v>1890</v>
      </c>
      <c r="G246" s="389" t="s">
        <v>1494</v>
      </c>
      <c r="H246" s="389" t="s">
        <v>1498</v>
      </c>
      <c r="I246" s="390" t="str">
        <f t="shared" si="12"/>
        <v>2.3</v>
      </c>
      <c r="J246" s="390">
        <v>2028</v>
      </c>
      <c r="K246" s="389">
        <v>700</v>
      </c>
      <c r="L246" s="389">
        <v>2</v>
      </c>
      <c r="M246" s="326">
        <f t="shared" si="10"/>
        <v>1400</v>
      </c>
      <c r="N246" s="392">
        <v>25</v>
      </c>
      <c r="O246" s="393">
        <f t="shared" si="11"/>
        <v>35000</v>
      </c>
      <c r="P246" s="390"/>
      <c r="Q246" s="390"/>
      <c r="R246" s="24" t="str">
        <f>+VLOOKUP(H246,'Conf.'!$AE:$AM,9,0)</f>
        <v xml:space="preserve"> Útiles y materiales de escritorio, oficina e informática</v>
      </c>
    </row>
    <row r="247" spans="1:18" x14ac:dyDescent="0.25">
      <c r="A247" s="387" t="s">
        <v>1359</v>
      </c>
      <c r="B247" s="388" t="s">
        <v>1220</v>
      </c>
      <c r="C247" s="388" t="s">
        <v>1099</v>
      </c>
      <c r="D247" s="388" t="s">
        <v>1475</v>
      </c>
      <c r="E247" s="388" t="s">
        <v>1841</v>
      </c>
      <c r="F247" s="410" t="s">
        <v>1891</v>
      </c>
      <c r="G247" s="389" t="s">
        <v>1875</v>
      </c>
      <c r="H247" s="389" t="s">
        <v>1892</v>
      </c>
      <c r="I247" s="390" t="str">
        <f t="shared" si="12"/>
        <v>2.3</v>
      </c>
      <c r="J247" s="390">
        <v>2028</v>
      </c>
      <c r="K247" s="389">
        <v>50</v>
      </c>
      <c r="L247" s="389">
        <v>2</v>
      </c>
      <c r="M247" s="326">
        <f t="shared" si="10"/>
        <v>100</v>
      </c>
      <c r="N247" s="392">
        <v>125</v>
      </c>
      <c r="O247" s="393">
        <f t="shared" si="11"/>
        <v>12500</v>
      </c>
      <c r="P247" s="390"/>
      <c r="Q247" s="390"/>
      <c r="R247" s="24" t="str">
        <f>+VLOOKUP(H247,'Conf.'!$AE:$AM,9,0)</f>
        <v xml:space="preserve"> Herramientas menores</v>
      </c>
    </row>
    <row r="248" spans="1:18" x14ac:dyDescent="0.25">
      <c r="A248" s="387" t="s">
        <v>1359</v>
      </c>
      <c r="B248" s="388" t="s">
        <v>1220</v>
      </c>
      <c r="C248" s="388" t="s">
        <v>1099</v>
      </c>
      <c r="D248" s="388" t="s">
        <v>1475</v>
      </c>
      <c r="E248" s="388" t="s">
        <v>1841</v>
      </c>
      <c r="F248" s="410" t="s">
        <v>1893</v>
      </c>
      <c r="G248" s="389" t="s">
        <v>1494</v>
      </c>
      <c r="H248" s="389" t="s">
        <v>1498</v>
      </c>
      <c r="I248" s="390" t="str">
        <f t="shared" si="12"/>
        <v>2.3</v>
      </c>
      <c r="J248" s="390">
        <v>2028</v>
      </c>
      <c r="K248" s="389">
        <v>50</v>
      </c>
      <c r="L248" s="389">
        <v>2</v>
      </c>
      <c r="M248" s="326">
        <f t="shared" si="10"/>
        <v>100</v>
      </c>
      <c r="N248" s="392">
        <v>450</v>
      </c>
      <c r="O248" s="393">
        <f t="shared" si="11"/>
        <v>45000</v>
      </c>
      <c r="P248" s="390"/>
      <c r="Q248" s="390"/>
      <c r="R248" s="24" t="str">
        <f>+VLOOKUP(H248,'Conf.'!$AE:$AM,9,0)</f>
        <v xml:space="preserve"> Útiles y materiales de escritorio, oficina e informática</v>
      </c>
    </row>
    <row r="249" spans="1:18" x14ac:dyDescent="0.25">
      <c r="A249" s="387" t="s">
        <v>1359</v>
      </c>
      <c r="B249" s="388" t="s">
        <v>1220</v>
      </c>
      <c r="C249" s="388" t="s">
        <v>1099</v>
      </c>
      <c r="D249" s="388" t="s">
        <v>1475</v>
      </c>
      <c r="E249" s="388" t="s">
        <v>1841</v>
      </c>
      <c r="F249" s="410" t="s">
        <v>1894</v>
      </c>
      <c r="G249" s="389" t="s">
        <v>1494</v>
      </c>
      <c r="H249" s="389" t="s">
        <v>1895</v>
      </c>
      <c r="I249" s="390" t="str">
        <f t="shared" si="12"/>
        <v>2.3</v>
      </c>
      <c r="J249" s="390">
        <v>2028</v>
      </c>
      <c r="K249" s="389">
        <v>90</v>
      </c>
      <c r="L249" s="389">
        <v>2</v>
      </c>
      <c r="M249" s="326">
        <f t="shared" si="10"/>
        <v>180</v>
      </c>
      <c r="N249" s="392">
        <v>200</v>
      </c>
      <c r="O249" s="393">
        <f t="shared" si="11"/>
        <v>36000</v>
      </c>
      <c r="P249" s="390"/>
      <c r="Q249" s="390"/>
      <c r="R249" s="24" t="str">
        <f>+VLOOKUP(H249,'Conf.'!$AE:$AM,9,0)</f>
        <v xml:space="preserve"> Materiales de limpieza e higiene personal</v>
      </c>
    </row>
    <row r="250" spans="1:18" x14ac:dyDescent="0.25">
      <c r="A250" s="387" t="s">
        <v>1359</v>
      </c>
      <c r="B250" s="388" t="s">
        <v>1220</v>
      </c>
      <c r="C250" s="388" t="s">
        <v>1099</v>
      </c>
      <c r="D250" s="388" t="s">
        <v>1475</v>
      </c>
      <c r="E250" s="388" t="s">
        <v>1841</v>
      </c>
      <c r="F250" s="410" t="s">
        <v>1896</v>
      </c>
      <c r="G250" s="389" t="s">
        <v>1494</v>
      </c>
      <c r="H250" s="389" t="s">
        <v>1897</v>
      </c>
      <c r="I250" s="390" t="str">
        <f t="shared" si="12"/>
        <v>2.3</v>
      </c>
      <c r="J250" s="390">
        <v>2028</v>
      </c>
      <c r="K250" s="389">
        <v>550</v>
      </c>
      <c r="L250" s="389">
        <v>2</v>
      </c>
      <c r="M250" s="326">
        <f t="shared" si="10"/>
        <v>1100</v>
      </c>
      <c r="N250" s="392">
        <v>35</v>
      </c>
      <c r="O250" s="393">
        <f t="shared" si="11"/>
        <v>38500</v>
      </c>
      <c r="P250" s="390"/>
      <c r="Q250" s="390"/>
      <c r="R250" s="24" t="str">
        <f>+VLOOKUP(H250,'Conf.'!$AE:$AM,9,0)</f>
        <v xml:space="preserve"> Hilados, fibras, telas y útiles de costura</v>
      </c>
    </row>
    <row r="251" spans="1:18" ht="30" x14ac:dyDescent="0.25">
      <c r="A251" s="387" t="s">
        <v>1359</v>
      </c>
      <c r="B251" s="388" t="s">
        <v>1220</v>
      </c>
      <c r="C251" s="388" t="s">
        <v>1099</v>
      </c>
      <c r="D251" s="388" t="s">
        <v>1475</v>
      </c>
      <c r="E251" s="388" t="s">
        <v>1841</v>
      </c>
      <c r="F251" s="410" t="s">
        <v>1898</v>
      </c>
      <c r="G251" s="389" t="s">
        <v>1494</v>
      </c>
      <c r="H251" s="389" t="s">
        <v>1498</v>
      </c>
      <c r="I251" s="390" t="str">
        <f t="shared" si="12"/>
        <v>2.3</v>
      </c>
      <c r="J251" s="390">
        <v>2028</v>
      </c>
      <c r="K251" s="389">
        <v>200</v>
      </c>
      <c r="L251" s="389">
        <v>2</v>
      </c>
      <c r="M251" s="326">
        <f t="shared" si="10"/>
        <v>400</v>
      </c>
      <c r="N251" s="392">
        <v>500</v>
      </c>
      <c r="O251" s="393">
        <f t="shared" si="11"/>
        <v>200000</v>
      </c>
      <c r="P251" s="390"/>
      <c r="Q251" s="390"/>
      <c r="R251" s="24" t="str">
        <f>+VLOOKUP(H251,'Conf.'!$AE:$AM,9,0)</f>
        <v xml:space="preserve"> Útiles y materiales de escritorio, oficina e informática</v>
      </c>
    </row>
    <row r="252" spans="1:18" ht="30" x14ac:dyDescent="0.25">
      <c r="A252" s="387" t="s">
        <v>1359</v>
      </c>
      <c r="B252" s="388" t="s">
        <v>1220</v>
      </c>
      <c r="C252" s="388" t="s">
        <v>1099</v>
      </c>
      <c r="D252" s="388" t="s">
        <v>1475</v>
      </c>
      <c r="E252" s="388" t="s">
        <v>1841</v>
      </c>
      <c r="F252" s="410" t="s">
        <v>1899</v>
      </c>
      <c r="G252" s="389" t="s">
        <v>1868</v>
      </c>
      <c r="H252" s="389" t="s">
        <v>1534</v>
      </c>
      <c r="I252" s="390" t="str">
        <f t="shared" si="12"/>
        <v>2.3</v>
      </c>
      <c r="J252" s="390">
        <v>2028</v>
      </c>
      <c r="K252" s="389">
        <v>200</v>
      </c>
      <c r="L252" s="389">
        <v>2</v>
      </c>
      <c r="M252" s="326">
        <f t="shared" si="10"/>
        <v>400</v>
      </c>
      <c r="N252" s="392">
        <v>700</v>
      </c>
      <c r="O252" s="393">
        <f t="shared" si="11"/>
        <v>280000</v>
      </c>
      <c r="P252" s="390"/>
      <c r="Q252" s="390"/>
      <c r="R252" s="24" t="str">
        <f>+VLOOKUP(H252,'Conf.'!$AE:$AM,9,0)</f>
        <v xml:space="preserve"> Útiles y materiales escolares y de enseñanzas</v>
      </c>
    </row>
    <row r="253" spans="1:18" x14ac:dyDescent="0.25">
      <c r="A253" s="387" t="s">
        <v>1359</v>
      </c>
      <c r="B253" s="388" t="s">
        <v>1220</v>
      </c>
      <c r="C253" s="388" t="s">
        <v>1099</v>
      </c>
      <c r="D253" s="388" t="s">
        <v>1475</v>
      </c>
      <c r="E253" s="388" t="s">
        <v>1841</v>
      </c>
      <c r="F253" s="410" t="s">
        <v>1900</v>
      </c>
      <c r="G253" s="389" t="s">
        <v>1868</v>
      </c>
      <c r="H253" s="389" t="s">
        <v>1866</v>
      </c>
      <c r="I253" s="390" t="str">
        <f t="shared" si="12"/>
        <v>2.3</v>
      </c>
      <c r="J253" s="390">
        <v>2028</v>
      </c>
      <c r="K253" s="389">
        <v>700</v>
      </c>
      <c r="L253" s="389">
        <v>1</v>
      </c>
      <c r="M253" s="326">
        <f t="shared" si="10"/>
        <v>700</v>
      </c>
      <c r="N253" s="392">
        <v>550</v>
      </c>
      <c r="O253" s="393">
        <f t="shared" si="11"/>
        <v>385000</v>
      </c>
      <c r="P253" s="390"/>
      <c r="Q253" s="390"/>
      <c r="R253" s="24" t="str">
        <f>+VLOOKUP(H253,'Conf.'!$AE:$AM,9,0)</f>
        <v xml:space="preserve"> Papel y cartón</v>
      </c>
    </row>
    <row r="254" spans="1:18" x14ac:dyDescent="0.25">
      <c r="A254" s="387" t="s">
        <v>1359</v>
      </c>
      <c r="B254" s="388" t="s">
        <v>1220</v>
      </c>
      <c r="C254" s="388" t="s">
        <v>1099</v>
      </c>
      <c r="D254" s="388" t="s">
        <v>1475</v>
      </c>
      <c r="E254" s="388" t="s">
        <v>1841</v>
      </c>
      <c r="F254" s="410" t="s">
        <v>1901</v>
      </c>
      <c r="G254" s="389" t="s">
        <v>1494</v>
      </c>
      <c r="H254" s="389" t="s">
        <v>1534</v>
      </c>
      <c r="I254" s="390" t="str">
        <f t="shared" si="12"/>
        <v>2.3</v>
      </c>
      <c r="J254" s="390">
        <v>2028</v>
      </c>
      <c r="K254" s="391">
        <v>1400</v>
      </c>
      <c r="L254" s="389">
        <v>2</v>
      </c>
      <c r="M254" s="326">
        <f t="shared" si="10"/>
        <v>2800</v>
      </c>
      <c r="N254" s="392">
        <v>15</v>
      </c>
      <c r="O254" s="393">
        <f t="shared" si="11"/>
        <v>42000</v>
      </c>
      <c r="P254" s="390"/>
      <c r="Q254" s="390"/>
      <c r="R254" s="24" t="str">
        <f>+VLOOKUP(H254,'Conf.'!$AE:$AM,9,0)</f>
        <v xml:space="preserve"> Útiles y materiales escolares y de enseñanzas</v>
      </c>
    </row>
    <row r="255" spans="1:18" x14ac:dyDescent="0.25">
      <c r="A255" s="387" t="s">
        <v>1359</v>
      </c>
      <c r="B255" s="388" t="s">
        <v>1220</v>
      </c>
      <c r="C255" s="388" t="s">
        <v>1099</v>
      </c>
      <c r="D255" s="388" t="s">
        <v>1475</v>
      </c>
      <c r="E255" s="388" t="s">
        <v>1841</v>
      </c>
      <c r="F255" s="410" t="s">
        <v>1902</v>
      </c>
      <c r="G255" s="389" t="s">
        <v>1889</v>
      </c>
      <c r="H255" s="389" t="s">
        <v>1567</v>
      </c>
      <c r="I255" s="390" t="str">
        <f t="shared" si="12"/>
        <v>2.3</v>
      </c>
      <c r="J255" s="390">
        <v>2028</v>
      </c>
      <c r="K255" s="389">
        <v>100</v>
      </c>
      <c r="L255" s="389">
        <v>2</v>
      </c>
      <c r="M255" s="326">
        <f t="shared" si="10"/>
        <v>200</v>
      </c>
      <c r="N255" s="392">
        <v>550</v>
      </c>
      <c r="O255" s="393">
        <f t="shared" si="11"/>
        <v>110000</v>
      </c>
      <c r="P255" s="390"/>
      <c r="Q255" s="390"/>
      <c r="R255" s="24" t="str">
        <f>+VLOOKUP(H255,'Conf.'!$AE:$AM,9,0)</f>
        <v xml:space="preserve"> Papel de escritorio</v>
      </c>
    </row>
    <row r="256" spans="1:18" x14ac:dyDescent="0.25">
      <c r="A256" s="387" t="s">
        <v>1359</v>
      </c>
      <c r="B256" s="388" t="s">
        <v>1220</v>
      </c>
      <c r="C256" s="388" t="s">
        <v>1099</v>
      </c>
      <c r="D256" s="388" t="s">
        <v>1475</v>
      </c>
      <c r="E256" s="388" t="s">
        <v>1841</v>
      </c>
      <c r="F256" s="410" t="s">
        <v>1903</v>
      </c>
      <c r="G256" s="389" t="s">
        <v>1494</v>
      </c>
      <c r="H256" s="389" t="s">
        <v>1892</v>
      </c>
      <c r="I256" s="390" t="str">
        <f t="shared" si="12"/>
        <v>2.3</v>
      </c>
      <c r="J256" s="390">
        <v>2028</v>
      </c>
      <c r="K256" s="389">
        <v>200</v>
      </c>
      <c r="L256" s="389">
        <v>2</v>
      </c>
      <c r="M256" s="326">
        <f t="shared" si="10"/>
        <v>400</v>
      </c>
      <c r="N256" s="392">
        <v>60</v>
      </c>
      <c r="O256" s="393">
        <f t="shared" si="11"/>
        <v>24000</v>
      </c>
      <c r="P256" s="390"/>
      <c r="Q256" s="390"/>
      <c r="R256" s="24" t="str">
        <f>+VLOOKUP(H256,'Conf.'!$AE:$AM,9,0)</f>
        <v xml:space="preserve"> Herramientas menores</v>
      </c>
    </row>
    <row r="257" spans="1:18" ht="30" x14ac:dyDescent="0.25">
      <c r="A257" s="387" t="s">
        <v>1359</v>
      </c>
      <c r="B257" s="388" t="s">
        <v>1220</v>
      </c>
      <c r="C257" s="388" t="s">
        <v>1099</v>
      </c>
      <c r="D257" s="388" t="s">
        <v>1475</v>
      </c>
      <c r="E257" s="388" t="s">
        <v>1841</v>
      </c>
      <c r="F257" s="410" t="s">
        <v>1904</v>
      </c>
      <c r="G257" s="389" t="s">
        <v>1494</v>
      </c>
      <c r="H257" s="389" t="s">
        <v>1613</v>
      </c>
      <c r="I257" s="390" t="str">
        <f t="shared" si="12"/>
        <v>2.3</v>
      </c>
      <c r="J257" s="390">
        <v>2028</v>
      </c>
      <c r="K257" s="391">
        <v>12000</v>
      </c>
      <c r="L257" s="389">
        <v>1</v>
      </c>
      <c r="M257" s="326">
        <f t="shared" si="10"/>
        <v>12000</v>
      </c>
      <c r="N257" s="392">
        <v>65</v>
      </c>
      <c r="O257" s="393">
        <f t="shared" si="11"/>
        <v>780000</v>
      </c>
      <c r="P257" s="390"/>
      <c r="Q257" s="390"/>
      <c r="R257" s="24" t="str">
        <f>+VLOOKUP(H257,'Conf.'!$AE:$AM,9,0)</f>
        <v xml:space="preserve"> Productos de artes gráficas</v>
      </c>
    </row>
    <row r="258" spans="1:18" x14ac:dyDescent="0.25">
      <c r="A258" s="387" t="s">
        <v>1359</v>
      </c>
      <c r="B258" s="388" t="s">
        <v>1220</v>
      </c>
      <c r="C258" s="388" t="s">
        <v>1099</v>
      </c>
      <c r="D258" s="388" t="s">
        <v>1475</v>
      </c>
      <c r="E258" s="388" t="s">
        <v>1841</v>
      </c>
      <c r="F258" s="410" t="s">
        <v>1905</v>
      </c>
      <c r="G258" s="389" t="s">
        <v>1494</v>
      </c>
      <c r="H258" s="389" t="s">
        <v>1843</v>
      </c>
      <c r="I258" s="390" t="str">
        <f t="shared" si="12"/>
        <v>2.2</v>
      </c>
      <c r="J258" s="390">
        <v>2028</v>
      </c>
      <c r="K258" s="391">
        <v>22400</v>
      </c>
      <c r="L258" s="389">
        <v>1</v>
      </c>
      <c r="M258" s="326">
        <f t="shared" si="10"/>
        <v>22400</v>
      </c>
      <c r="N258" s="392">
        <v>700</v>
      </c>
      <c r="O258" s="393">
        <f t="shared" si="11"/>
        <v>15680000</v>
      </c>
      <c r="P258" s="390"/>
      <c r="Q258" s="390"/>
      <c r="R258" s="24" t="str">
        <f>+VLOOKUP(H258,'Conf.'!$AE:$AM,9,0)</f>
        <v xml:space="preserve"> Servicios de Catering</v>
      </c>
    </row>
    <row r="259" spans="1:18" ht="30" x14ac:dyDescent="0.25">
      <c r="A259" s="387" t="s">
        <v>1359</v>
      </c>
      <c r="B259" s="388" t="s">
        <v>1220</v>
      </c>
      <c r="C259" s="388" t="s">
        <v>1099</v>
      </c>
      <c r="D259" s="388" t="s">
        <v>1475</v>
      </c>
      <c r="E259" s="388" t="s">
        <v>1841</v>
      </c>
      <c r="F259" s="410" t="s">
        <v>1906</v>
      </c>
      <c r="G259" s="389" t="s">
        <v>1494</v>
      </c>
      <c r="H259" s="389" t="s">
        <v>1843</v>
      </c>
      <c r="I259" s="390" t="str">
        <f t="shared" si="12"/>
        <v>2.2</v>
      </c>
      <c r="J259" s="390">
        <v>2028</v>
      </c>
      <c r="K259" s="391">
        <v>5600</v>
      </c>
      <c r="L259" s="389">
        <v>25</v>
      </c>
      <c r="M259" s="326">
        <f t="shared" si="10"/>
        <v>140000</v>
      </c>
      <c r="N259" s="392">
        <v>275</v>
      </c>
      <c r="O259" s="393">
        <f t="shared" si="11"/>
        <v>38500000</v>
      </c>
      <c r="P259" s="390"/>
      <c r="Q259" s="390" t="s">
        <v>1964</v>
      </c>
      <c r="R259" s="24" t="str">
        <f>+VLOOKUP(H259,'Conf.'!$AE:$AM,9,0)</f>
        <v xml:space="preserve"> Servicios de Catering</v>
      </c>
    </row>
    <row r="260" spans="1:18" ht="30" x14ac:dyDescent="0.25">
      <c r="A260" s="387" t="s">
        <v>1359</v>
      </c>
      <c r="B260" s="388" t="s">
        <v>1220</v>
      </c>
      <c r="C260" s="388" t="s">
        <v>1099</v>
      </c>
      <c r="D260" s="388" t="s">
        <v>1475</v>
      </c>
      <c r="E260" s="388" t="s">
        <v>1841</v>
      </c>
      <c r="F260" s="410" t="s">
        <v>1908</v>
      </c>
      <c r="G260" s="389" t="s">
        <v>1494</v>
      </c>
      <c r="H260" s="389" t="s">
        <v>1850</v>
      </c>
      <c r="I260" s="390" t="str">
        <f t="shared" si="12"/>
        <v>2.3</v>
      </c>
      <c r="J260" s="390">
        <v>2028</v>
      </c>
      <c r="K260" s="391">
        <v>11300</v>
      </c>
      <c r="L260" s="389">
        <v>1</v>
      </c>
      <c r="M260" s="326">
        <f t="shared" si="10"/>
        <v>11300</v>
      </c>
      <c r="N260" s="392">
        <v>700</v>
      </c>
      <c r="O260" s="393">
        <f t="shared" si="11"/>
        <v>7910000</v>
      </c>
      <c r="P260" s="390"/>
      <c r="Q260" s="390"/>
      <c r="R260" s="24" t="str">
        <f>+VLOOKUP(H260,'Conf.'!$AE:$AM,9,0)</f>
        <v xml:space="preserve"> Prendas y accesorios de vestir</v>
      </c>
    </row>
    <row r="261" spans="1:18" ht="30" x14ac:dyDescent="0.25">
      <c r="A261" s="387" t="s">
        <v>1359</v>
      </c>
      <c r="B261" s="388" t="s">
        <v>1220</v>
      </c>
      <c r="C261" s="388" t="s">
        <v>1099</v>
      </c>
      <c r="D261" s="388" t="s">
        <v>1475</v>
      </c>
      <c r="E261" s="388" t="s">
        <v>1841</v>
      </c>
      <c r="F261" s="410" t="s">
        <v>1909</v>
      </c>
      <c r="G261" s="389" t="s">
        <v>1494</v>
      </c>
      <c r="H261" s="389" t="s">
        <v>1613</v>
      </c>
      <c r="I261" s="390" t="str">
        <f t="shared" si="12"/>
        <v>2.3</v>
      </c>
      <c r="J261" s="390">
        <v>2028</v>
      </c>
      <c r="K261" s="391">
        <v>12000</v>
      </c>
      <c r="L261" s="389">
        <v>1</v>
      </c>
      <c r="M261" s="326">
        <f t="shared" si="10"/>
        <v>12000</v>
      </c>
      <c r="N261" s="392">
        <v>65</v>
      </c>
      <c r="O261" s="393">
        <f t="shared" si="11"/>
        <v>780000</v>
      </c>
      <c r="P261" s="390"/>
      <c r="Q261" s="390"/>
      <c r="R261" s="24" t="str">
        <f>+VLOOKUP(H261,'Conf.'!$AE:$AM,9,0)</f>
        <v xml:space="preserve"> Productos de artes gráficas</v>
      </c>
    </row>
    <row r="262" spans="1:18" ht="60" x14ac:dyDescent="0.25">
      <c r="A262" s="387" t="s">
        <v>1359</v>
      </c>
      <c r="B262" s="388" t="s">
        <v>1220</v>
      </c>
      <c r="C262" s="388" t="s">
        <v>1099</v>
      </c>
      <c r="D262" s="388" t="s">
        <v>1475</v>
      </c>
      <c r="E262" s="388" t="s">
        <v>1841</v>
      </c>
      <c r="F262" s="410" t="s">
        <v>1910</v>
      </c>
      <c r="G262" s="296" t="s">
        <v>1494</v>
      </c>
      <c r="H262" s="296" t="s">
        <v>1911</v>
      </c>
      <c r="I262" s="390" t="str">
        <f t="shared" si="12"/>
        <v>2.2</v>
      </c>
      <c r="J262" s="390">
        <v>2028</v>
      </c>
      <c r="K262" s="296">
        <v>1</v>
      </c>
      <c r="L262" s="296">
        <v>4</v>
      </c>
      <c r="M262" s="326">
        <f t="shared" si="10"/>
        <v>4</v>
      </c>
      <c r="N262" s="395">
        <v>1800000</v>
      </c>
      <c r="O262" s="393">
        <f t="shared" si="11"/>
        <v>7200000</v>
      </c>
      <c r="P262" s="390"/>
      <c r="Q262" s="390"/>
      <c r="R262" s="24" t="str">
        <f>+VLOOKUP(H262,'Conf.'!$AE:$AM,9,0)</f>
        <v xml:space="preserve"> Otros alquileres y arrendamientos por derechos de usos</v>
      </c>
    </row>
    <row r="263" spans="1:18" ht="30" x14ac:dyDescent="0.25">
      <c r="A263" s="387" t="s">
        <v>1359</v>
      </c>
      <c r="B263" s="388" t="s">
        <v>1220</v>
      </c>
      <c r="C263" s="388" t="s">
        <v>1099</v>
      </c>
      <c r="D263" s="388" t="s">
        <v>1475</v>
      </c>
      <c r="E263" s="388" t="s">
        <v>1841</v>
      </c>
      <c r="F263" s="410" t="s">
        <v>1912</v>
      </c>
      <c r="G263" s="396" t="s">
        <v>1494</v>
      </c>
      <c r="H263" s="396" t="s">
        <v>1848</v>
      </c>
      <c r="I263" s="390" t="str">
        <f t="shared" si="12"/>
        <v>2.2</v>
      </c>
      <c r="J263" s="390">
        <v>2028</v>
      </c>
      <c r="K263" s="396">
        <v>4</v>
      </c>
      <c r="L263" s="396">
        <v>1</v>
      </c>
      <c r="M263" s="326">
        <f t="shared" si="10"/>
        <v>4</v>
      </c>
      <c r="N263" s="397">
        <v>2592000</v>
      </c>
      <c r="O263" s="393">
        <f t="shared" si="11"/>
        <v>10368000</v>
      </c>
      <c r="P263" s="390"/>
      <c r="Q263" s="390"/>
      <c r="R263" s="24" t="str">
        <f>+VLOOKUP(H263,'Conf.'!$AE:$AM,9,0)</f>
        <v xml:space="preserve"> Alquileres de equipos de transporte, tracción y elevación</v>
      </c>
    </row>
    <row r="264" spans="1:18" ht="105" x14ac:dyDescent="0.25">
      <c r="A264" s="387" t="s">
        <v>1359</v>
      </c>
      <c r="B264" s="388" t="s">
        <v>1220</v>
      </c>
      <c r="C264" s="388" t="s">
        <v>1099</v>
      </c>
      <c r="D264" s="388" t="s">
        <v>1475</v>
      </c>
      <c r="E264" s="388" t="s">
        <v>1841</v>
      </c>
      <c r="F264" s="410" t="s">
        <v>1913</v>
      </c>
      <c r="G264" s="296" t="s">
        <v>1478</v>
      </c>
      <c r="H264" s="296" t="s">
        <v>1914</v>
      </c>
      <c r="I264" s="390" t="str">
        <f t="shared" si="12"/>
        <v>2.1</v>
      </c>
      <c r="J264" s="390">
        <v>2028</v>
      </c>
      <c r="K264" s="391">
        <v>1</v>
      </c>
      <c r="L264" s="389">
        <v>1</v>
      </c>
      <c r="M264" s="326">
        <f t="shared" si="10"/>
        <v>1</v>
      </c>
      <c r="N264" s="392">
        <v>24192000</v>
      </c>
      <c r="O264" s="393">
        <f t="shared" si="11"/>
        <v>24192000</v>
      </c>
      <c r="P264" s="390"/>
      <c r="Q264" s="390" t="s">
        <v>1915</v>
      </c>
      <c r="R264" s="24" t="str">
        <f>+VLOOKUP(H264,'Conf.'!$AE:$AM,9,0)</f>
        <v xml:space="preserve"> Jornales</v>
      </c>
    </row>
    <row r="265" spans="1:18" ht="60" x14ac:dyDescent="0.25">
      <c r="A265" s="387" t="s">
        <v>1359</v>
      </c>
      <c r="B265" s="388" t="s">
        <v>1220</v>
      </c>
      <c r="C265" s="388" t="s">
        <v>1099</v>
      </c>
      <c r="D265" s="388" t="s">
        <v>1475</v>
      </c>
      <c r="E265" s="388" t="s">
        <v>1841</v>
      </c>
      <c r="F265" s="410" t="s">
        <v>1961</v>
      </c>
      <c r="G265" s="389" t="s">
        <v>1494</v>
      </c>
      <c r="H265" s="389" t="s">
        <v>1613</v>
      </c>
      <c r="I265" s="390" t="str">
        <f t="shared" si="12"/>
        <v>2.3</v>
      </c>
      <c r="J265" s="390">
        <v>2028</v>
      </c>
      <c r="K265" s="389">
        <v>120</v>
      </c>
      <c r="L265" s="389">
        <v>1</v>
      </c>
      <c r="M265" s="326">
        <f t="shared" si="10"/>
        <v>120</v>
      </c>
      <c r="N265" s="392">
        <v>2750</v>
      </c>
      <c r="O265" s="393">
        <f t="shared" si="11"/>
        <v>330000</v>
      </c>
      <c r="P265" s="390"/>
      <c r="Q265" s="390"/>
      <c r="R265" s="24" t="str">
        <f>+VLOOKUP(H265,'Conf.'!$AE:$AM,9,0)</f>
        <v xml:space="preserve"> Productos de artes gráficas</v>
      </c>
    </row>
    <row r="266" spans="1:18" ht="60" x14ac:dyDescent="0.25">
      <c r="A266" s="387" t="s">
        <v>1359</v>
      </c>
      <c r="B266" s="388" t="s">
        <v>1220</v>
      </c>
      <c r="C266" s="388" t="s">
        <v>1099</v>
      </c>
      <c r="D266" s="388" t="s">
        <v>1475</v>
      </c>
      <c r="E266" s="388" t="s">
        <v>1841</v>
      </c>
      <c r="F266" s="410" t="s">
        <v>1917</v>
      </c>
      <c r="G266" s="389" t="s">
        <v>1494</v>
      </c>
      <c r="H266" s="389" t="s">
        <v>1517</v>
      </c>
      <c r="I266" s="390" t="str">
        <f t="shared" si="12"/>
        <v>2.2</v>
      </c>
      <c r="J266" s="390">
        <v>2028</v>
      </c>
      <c r="K266" s="389">
        <v>4</v>
      </c>
      <c r="L266" s="389">
        <v>1</v>
      </c>
      <c r="M266" s="326">
        <f t="shared" si="10"/>
        <v>4</v>
      </c>
      <c r="N266" s="392">
        <v>1900000</v>
      </c>
      <c r="O266" s="393">
        <f t="shared" si="11"/>
        <v>7600000</v>
      </c>
      <c r="P266" s="390"/>
      <c r="Q266" s="390"/>
      <c r="R266" s="24" t="str">
        <f>+VLOOKUP(H266,'Conf.'!$AE:$AM,9,0)</f>
        <v xml:space="preserve"> Otros servicios técnicos profesionales</v>
      </c>
    </row>
    <row r="267" spans="1:18" x14ac:dyDescent="0.25">
      <c r="A267" s="387" t="s">
        <v>1359</v>
      </c>
      <c r="B267" s="388" t="s">
        <v>1220</v>
      </c>
      <c r="C267" s="388" t="s">
        <v>1099</v>
      </c>
      <c r="D267" s="388" t="s">
        <v>1475</v>
      </c>
      <c r="E267" s="388" t="s">
        <v>1841</v>
      </c>
      <c r="F267" s="410" t="s">
        <v>1918</v>
      </c>
      <c r="G267" s="389" t="s">
        <v>1494</v>
      </c>
      <c r="H267" s="396" t="s">
        <v>1509</v>
      </c>
      <c r="I267" s="390" t="str">
        <f t="shared" si="12"/>
        <v>2.3</v>
      </c>
      <c r="J267" s="390">
        <v>2028</v>
      </c>
      <c r="K267" s="389">
        <v>1</v>
      </c>
      <c r="L267" s="389">
        <v>1</v>
      </c>
      <c r="M267" s="326">
        <f t="shared" si="10"/>
        <v>1</v>
      </c>
      <c r="N267" s="395">
        <v>14000000</v>
      </c>
      <c r="O267" s="393">
        <f t="shared" si="11"/>
        <v>14000000</v>
      </c>
      <c r="P267" s="390"/>
      <c r="Q267" s="390"/>
      <c r="R267" s="24" t="str">
        <f>+VLOOKUP(H267,'Conf.'!$AE:$AM,9,0)</f>
        <v xml:space="preserve"> Gasolina</v>
      </c>
    </row>
    <row r="268" spans="1:18" x14ac:dyDescent="0.25">
      <c r="A268" s="387" t="s">
        <v>1359</v>
      </c>
      <c r="B268" s="388" t="s">
        <v>1220</v>
      </c>
      <c r="C268" s="388" t="s">
        <v>1099</v>
      </c>
      <c r="D268" s="388" t="s">
        <v>1475</v>
      </c>
      <c r="E268" s="388" t="s">
        <v>1841</v>
      </c>
      <c r="F268" s="410" t="s">
        <v>1919</v>
      </c>
      <c r="G268" s="389" t="s">
        <v>1494</v>
      </c>
      <c r="H268" s="389" t="s">
        <v>1567</v>
      </c>
      <c r="I268" s="390" t="str">
        <f t="shared" si="12"/>
        <v>2.3</v>
      </c>
      <c r="J268" s="390">
        <v>2028</v>
      </c>
      <c r="K268" s="389">
        <v>60</v>
      </c>
      <c r="L268" s="389">
        <v>1</v>
      </c>
      <c r="M268" s="326">
        <f t="shared" si="10"/>
        <v>60</v>
      </c>
      <c r="N268" s="392">
        <v>3250</v>
      </c>
      <c r="O268" s="393">
        <f t="shared" si="11"/>
        <v>195000</v>
      </c>
      <c r="P268" s="390"/>
      <c r="Q268" s="390"/>
      <c r="R268" s="24" t="str">
        <f>+VLOOKUP(H268,'Conf.'!$AE:$AM,9,0)</f>
        <v xml:space="preserve"> Papel de escritorio</v>
      </c>
    </row>
    <row r="269" spans="1:18" x14ac:dyDescent="0.25">
      <c r="A269" s="387" t="s">
        <v>1359</v>
      </c>
      <c r="B269" s="388" t="s">
        <v>1220</v>
      </c>
      <c r="C269" s="388" t="s">
        <v>1099</v>
      </c>
      <c r="D269" s="388" t="s">
        <v>1475</v>
      </c>
      <c r="E269" s="388" t="s">
        <v>1841</v>
      </c>
      <c r="F269" s="410" t="s">
        <v>1920</v>
      </c>
      <c r="G269" s="389" t="s">
        <v>1494</v>
      </c>
      <c r="H269" s="389" t="s">
        <v>1567</v>
      </c>
      <c r="I269" s="390" t="str">
        <f t="shared" si="12"/>
        <v>2.3</v>
      </c>
      <c r="J269" s="390">
        <v>2028</v>
      </c>
      <c r="K269" s="389">
        <v>35</v>
      </c>
      <c r="L269" s="389">
        <v>1</v>
      </c>
      <c r="M269" s="326">
        <f t="shared" si="10"/>
        <v>35</v>
      </c>
      <c r="N269" s="392">
        <v>4000</v>
      </c>
      <c r="O269" s="393">
        <f t="shared" si="11"/>
        <v>140000</v>
      </c>
      <c r="P269" s="390"/>
      <c r="Q269" s="390"/>
      <c r="R269" s="24" t="str">
        <f>+VLOOKUP(H269,'Conf.'!$AE:$AM,9,0)</f>
        <v xml:space="preserve"> Papel de escritorio</v>
      </c>
    </row>
    <row r="270" spans="1:18" ht="30" x14ac:dyDescent="0.25">
      <c r="A270" s="387" t="s">
        <v>1359</v>
      </c>
      <c r="B270" s="388" t="s">
        <v>1220</v>
      </c>
      <c r="C270" s="388" t="s">
        <v>1099</v>
      </c>
      <c r="D270" s="388" t="s">
        <v>1475</v>
      </c>
      <c r="E270" s="388" t="s">
        <v>1841</v>
      </c>
      <c r="F270" s="410" t="s">
        <v>1921</v>
      </c>
      <c r="G270" s="389" t="s">
        <v>1494</v>
      </c>
      <c r="H270" s="389" t="s">
        <v>1567</v>
      </c>
      <c r="I270" s="390" t="str">
        <f t="shared" si="12"/>
        <v>2.3</v>
      </c>
      <c r="J270" s="390">
        <v>2028</v>
      </c>
      <c r="K270" s="391">
        <v>11200</v>
      </c>
      <c r="L270" s="389">
        <v>1</v>
      </c>
      <c r="M270" s="326">
        <f t="shared" si="10"/>
        <v>11200</v>
      </c>
      <c r="N270" s="392">
        <v>150</v>
      </c>
      <c r="O270" s="393">
        <f t="shared" si="11"/>
        <v>1680000</v>
      </c>
      <c r="P270" s="390"/>
      <c r="Q270" s="390"/>
      <c r="R270" s="24" t="str">
        <f>+VLOOKUP(H270,'Conf.'!$AE:$AM,9,0)</f>
        <v xml:space="preserve"> Papel de escritorio</v>
      </c>
    </row>
    <row r="271" spans="1:18" x14ac:dyDescent="0.25">
      <c r="A271" s="387" t="s">
        <v>1359</v>
      </c>
      <c r="B271" s="388" t="s">
        <v>1220</v>
      </c>
      <c r="C271" s="388" t="s">
        <v>1099</v>
      </c>
      <c r="D271" s="388" t="s">
        <v>1475</v>
      </c>
      <c r="E271" s="388" t="s">
        <v>1841</v>
      </c>
      <c r="F271" s="410" t="s">
        <v>1922</v>
      </c>
      <c r="G271" s="389" t="s">
        <v>1494</v>
      </c>
      <c r="H271" s="389" t="s">
        <v>1759</v>
      </c>
      <c r="I271" s="390" t="str">
        <f t="shared" si="12"/>
        <v>2.3</v>
      </c>
      <c r="J271" s="390">
        <v>2028</v>
      </c>
      <c r="K271" s="389">
        <v>180</v>
      </c>
      <c r="L271" s="389">
        <v>1</v>
      </c>
      <c r="M271" s="326">
        <f t="shared" ref="M271:M334" si="13">K271*L271</f>
        <v>180</v>
      </c>
      <c r="N271" s="392">
        <v>130</v>
      </c>
      <c r="O271" s="393">
        <f t="shared" ref="O271:O334" si="14">+M271*N271</f>
        <v>23400</v>
      </c>
      <c r="P271" s="390"/>
      <c r="Q271" s="390"/>
      <c r="R271" s="24" t="str">
        <f>+VLOOKUP(H271,'Conf.'!$AE:$AM,9,0)</f>
        <v xml:space="preserve"> Útiles destinados a actividades deportivas, culturales y recreativas</v>
      </c>
    </row>
    <row r="272" spans="1:18" x14ac:dyDescent="0.25">
      <c r="A272" s="387" t="s">
        <v>1359</v>
      </c>
      <c r="B272" s="388" t="s">
        <v>1220</v>
      </c>
      <c r="C272" s="388" t="s">
        <v>1099</v>
      </c>
      <c r="D272" s="388" t="s">
        <v>1475</v>
      </c>
      <c r="E272" s="388" t="s">
        <v>1841</v>
      </c>
      <c r="F272" s="410" t="s">
        <v>1923</v>
      </c>
      <c r="G272" s="389" t="s">
        <v>1494</v>
      </c>
      <c r="H272" s="389" t="s">
        <v>1759</v>
      </c>
      <c r="I272" s="390" t="str">
        <f t="shared" si="12"/>
        <v>2.3</v>
      </c>
      <c r="J272" s="390">
        <v>2028</v>
      </c>
      <c r="K272" s="389">
        <v>110</v>
      </c>
      <c r="L272" s="389">
        <v>1</v>
      </c>
      <c r="M272" s="326">
        <f t="shared" si="13"/>
        <v>110</v>
      </c>
      <c r="N272" s="392">
        <v>400</v>
      </c>
      <c r="O272" s="393">
        <f t="shared" si="14"/>
        <v>44000</v>
      </c>
      <c r="P272" s="390"/>
      <c r="Q272" s="390"/>
      <c r="R272" s="24" t="str">
        <f>+VLOOKUP(H272,'Conf.'!$AE:$AM,9,0)</f>
        <v xml:space="preserve"> Útiles destinados a actividades deportivas, culturales y recreativas</v>
      </c>
    </row>
    <row r="273" spans="1:18" x14ac:dyDescent="0.25">
      <c r="A273" s="387" t="s">
        <v>1359</v>
      </c>
      <c r="B273" s="388" t="s">
        <v>1220</v>
      </c>
      <c r="C273" s="388" t="s">
        <v>1099</v>
      </c>
      <c r="D273" s="388" t="s">
        <v>1475</v>
      </c>
      <c r="E273" s="388" t="s">
        <v>1841</v>
      </c>
      <c r="F273" s="410" t="s">
        <v>1924</v>
      </c>
      <c r="G273" s="389" t="s">
        <v>1494</v>
      </c>
      <c r="H273" s="389" t="s">
        <v>1759</v>
      </c>
      <c r="I273" s="390" t="str">
        <f t="shared" si="12"/>
        <v>2.3</v>
      </c>
      <c r="J273" s="390">
        <v>2028</v>
      </c>
      <c r="K273" s="389">
        <v>110</v>
      </c>
      <c r="L273" s="389">
        <v>1</v>
      </c>
      <c r="M273" s="326">
        <f t="shared" si="13"/>
        <v>110</v>
      </c>
      <c r="N273" s="392">
        <v>800</v>
      </c>
      <c r="O273" s="393">
        <f t="shared" si="14"/>
        <v>88000</v>
      </c>
      <c r="P273" s="390"/>
      <c r="Q273" s="390"/>
      <c r="R273" s="24" t="str">
        <f>+VLOOKUP(H273,'Conf.'!$AE:$AM,9,0)</f>
        <v xml:space="preserve"> Útiles destinados a actividades deportivas, culturales y recreativas</v>
      </c>
    </row>
    <row r="274" spans="1:18" x14ac:dyDescent="0.25">
      <c r="A274" s="387" t="s">
        <v>1359</v>
      </c>
      <c r="B274" s="388" t="s">
        <v>1220</v>
      </c>
      <c r="C274" s="388" t="s">
        <v>1099</v>
      </c>
      <c r="D274" s="388" t="s">
        <v>1475</v>
      </c>
      <c r="E274" s="388" t="s">
        <v>1841</v>
      </c>
      <c r="F274" s="410" t="s">
        <v>1925</v>
      </c>
      <c r="G274" s="389" t="s">
        <v>1494</v>
      </c>
      <c r="H274" s="389" t="s">
        <v>1759</v>
      </c>
      <c r="I274" s="390" t="str">
        <f t="shared" si="12"/>
        <v>2.3</v>
      </c>
      <c r="J274" s="390">
        <v>2028</v>
      </c>
      <c r="K274" s="389">
        <v>110</v>
      </c>
      <c r="L274" s="389">
        <v>1</v>
      </c>
      <c r="M274" s="326">
        <f t="shared" si="13"/>
        <v>110</v>
      </c>
      <c r="N274" s="392">
        <v>295</v>
      </c>
      <c r="O274" s="393">
        <f t="shared" si="14"/>
        <v>32450</v>
      </c>
      <c r="P274" s="390"/>
      <c r="Q274" s="390"/>
      <c r="R274" s="24" t="str">
        <f>+VLOOKUP(H274,'Conf.'!$AE:$AM,9,0)</f>
        <v xml:space="preserve"> Útiles destinados a actividades deportivas, culturales y recreativas</v>
      </c>
    </row>
    <row r="275" spans="1:18" ht="60" x14ac:dyDescent="0.25">
      <c r="A275" s="387" t="s">
        <v>1359</v>
      </c>
      <c r="B275" s="388" t="s">
        <v>1220</v>
      </c>
      <c r="C275" s="388" t="s">
        <v>1099</v>
      </c>
      <c r="D275" s="388" t="s">
        <v>1475</v>
      </c>
      <c r="E275" s="388" t="s">
        <v>1841</v>
      </c>
      <c r="F275" s="410" t="s">
        <v>1926</v>
      </c>
      <c r="G275" s="389" t="s">
        <v>1494</v>
      </c>
      <c r="H275" s="389" t="s">
        <v>1567</v>
      </c>
      <c r="I275" s="390" t="str">
        <f t="shared" si="12"/>
        <v>2.3</v>
      </c>
      <c r="J275" s="390">
        <v>2028</v>
      </c>
      <c r="K275" s="391">
        <v>11200</v>
      </c>
      <c r="L275" s="389">
        <v>1</v>
      </c>
      <c r="M275" s="326">
        <f t="shared" si="13"/>
        <v>11200</v>
      </c>
      <c r="N275" s="392">
        <v>100</v>
      </c>
      <c r="O275" s="393">
        <f t="shared" si="14"/>
        <v>1120000</v>
      </c>
      <c r="P275" s="390"/>
      <c r="Q275" s="390"/>
      <c r="R275" s="24" t="str">
        <f>+VLOOKUP(H275,'Conf.'!$AE:$AM,9,0)</f>
        <v xml:space="preserve"> Papel de escritorio</v>
      </c>
    </row>
    <row r="276" spans="1:18" x14ac:dyDescent="0.25">
      <c r="A276" s="387" t="s">
        <v>1359</v>
      </c>
      <c r="B276" s="388" t="s">
        <v>1220</v>
      </c>
      <c r="C276" s="388" t="s">
        <v>1099</v>
      </c>
      <c r="D276" s="388" t="s">
        <v>1475</v>
      </c>
      <c r="E276" s="388" t="s">
        <v>1841</v>
      </c>
      <c r="F276" s="410" t="s">
        <v>1927</v>
      </c>
      <c r="G276" s="389" t="s">
        <v>1494</v>
      </c>
      <c r="H276" s="389" t="s">
        <v>1759</v>
      </c>
      <c r="I276" s="390" t="str">
        <f t="shared" si="12"/>
        <v>2.3</v>
      </c>
      <c r="J276" s="390">
        <v>2028</v>
      </c>
      <c r="K276" s="389">
        <v>65</v>
      </c>
      <c r="L276" s="389">
        <v>1</v>
      </c>
      <c r="M276" s="326">
        <f t="shared" si="13"/>
        <v>65</v>
      </c>
      <c r="N276" s="392">
        <v>500</v>
      </c>
      <c r="O276" s="393">
        <f t="shared" si="14"/>
        <v>32500</v>
      </c>
      <c r="P276" s="390"/>
      <c r="Q276" s="390"/>
      <c r="R276" s="24" t="str">
        <f>+VLOOKUP(H276,'Conf.'!$AE:$AM,9,0)</f>
        <v xml:space="preserve"> Útiles destinados a actividades deportivas, culturales y recreativas</v>
      </c>
    </row>
    <row r="277" spans="1:18" x14ac:dyDescent="0.25">
      <c r="A277" s="387" t="s">
        <v>1359</v>
      </c>
      <c r="B277" s="388" t="s">
        <v>1220</v>
      </c>
      <c r="C277" s="388" t="s">
        <v>1099</v>
      </c>
      <c r="D277" s="388" t="s">
        <v>1475</v>
      </c>
      <c r="E277" s="388" t="s">
        <v>1841</v>
      </c>
      <c r="F277" s="410" t="s">
        <v>1928</v>
      </c>
      <c r="G277" s="389" t="s">
        <v>1494</v>
      </c>
      <c r="H277" s="389" t="s">
        <v>1567</v>
      </c>
      <c r="I277" s="390" t="str">
        <f t="shared" si="12"/>
        <v>2.3</v>
      </c>
      <c r="J277" s="390">
        <v>2028</v>
      </c>
      <c r="K277" s="389">
        <v>160</v>
      </c>
      <c r="L277" s="389">
        <v>1</v>
      </c>
      <c r="M277" s="326">
        <f t="shared" si="13"/>
        <v>160</v>
      </c>
      <c r="N277" s="392">
        <v>300</v>
      </c>
      <c r="O277" s="393">
        <f t="shared" si="14"/>
        <v>48000</v>
      </c>
      <c r="P277" s="390"/>
      <c r="Q277" s="390"/>
      <c r="R277" s="24" t="str">
        <f>+VLOOKUP(H277,'Conf.'!$AE:$AM,9,0)</f>
        <v xml:space="preserve"> Papel de escritorio</v>
      </c>
    </row>
    <row r="278" spans="1:18" x14ac:dyDescent="0.25">
      <c r="A278" s="387" t="s">
        <v>1359</v>
      </c>
      <c r="B278" s="388" t="s">
        <v>1220</v>
      </c>
      <c r="C278" s="388" t="s">
        <v>1099</v>
      </c>
      <c r="D278" s="388" t="s">
        <v>1475</v>
      </c>
      <c r="E278" s="388" t="s">
        <v>1841</v>
      </c>
      <c r="F278" s="410" t="s">
        <v>1929</v>
      </c>
      <c r="G278" s="389" t="s">
        <v>1494</v>
      </c>
      <c r="H278" s="389" t="s">
        <v>1930</v>
      </c>
      <c r="I278" s="390" t="str">
        <f t="shared" si="12"/>
        <v>2.2</v>
      </c>
      <c r="J278" s="390">
        <v>2028</v>
      </c>
      <c r="K278" s="389">
        <v>140</v>
      </c>
      <c r="L278" s="389">
        <v>1</v>
      </c>
      <c r="M278" s="326">
        <f t="shared" si="13"/>
        <v>140</v>
      </c>
      <c r="N278" s="392">
        <v>150</v>
      </c>
      <c r="O278" s="393">
        <f t="shared" si="14"/>
        <v>21000</v>
      </c>
      <c r="P278" s="390"/>
      <c r="Q278" s="390"/>
      <c r="R278" s="24" t="str">
        <f>+VLOOKUP(H278,'Conf.'!$AE:$AM,9,0)</f>
        <v xml:space="preserve"> Limpieza e higiene</v>
      </c>
    </row>
    <row r="279" spans="1:18" x14ac:dyDescent="0.25">
      <c r="A279" s="387" t="s">
        <v>1359</v>
      </c>
      <c r="B279" s="388" t="s">
        <v>1220</v>
      </c>
      <c r="C279" s="388" t="s">
        <v>1099</v>
      </c>
      <c r="D279" s="388" t="s">
        <v>1475</v>
      </c>
      <c r="E279" s="388" t="s">
        <v>1841</v>
      </c>
      <c r="F279" s="410" t="s">
        <v>1931</v>
      </c>
      <c r="G279" s="389" t="s">
        <v>1494</v>
      </c>
      <c r="H279" s="389" t="s">
        <v>1930</v>
      </c>
      <c r="I279" s="390" t="str">
        <f t="shared" si="12"/>
        <v>2.2</v>
      </c>
      <c r="J279" s="390">
        <v>2028</v>
      </c>
      <c r="K279" s="389">
        <v>140</v>
      </c>
      <c r="L279" s="389">
        <v>1</v>
      </c>
      <c r="M279" s="326">
        <f t="shared" si="13"/>
        <v>140</v>
      </c>
      <c r="N279" s="392">
        <v>100</v>
      </c>
      <c r="O279" s="393">
        <f t="shared" si="14"/>
        <v>14000</v>
      </c>
      <c r="P279" s="390"/>
      <c r="Q279" s="390"/>
      <c r="R279" s="24" t="str">
        <f>+VLOOKUP(H279,'Conf.'!$AE:$AM,9,0)</f>
        <v xml:space="preserve"> Limpieza e higiene</v>
      </c>
    </row>
    <row r="280" spans="1:18" x14ac:dyDescent="0.25">
      <c r="A280" s="387" t="s">
        <v>1359</v>
      </c>
      <c r="B280" s="388" t="s">
        <v>1220</v>
      </c>
      <c r="C280" s="388" t="s">
        <v>1099</v>
      </c>
      <c r="D280" s="388" t="s">
        <v>1475</v>
      </c>
      <c r="E280" s="388" t="s">
        <v>1841</v>
      </c>
      <c r="F280" s="410" t="s">
        <v>1932</v>
      </c>
      <c r="G280" s="389" t="s">
        <v>1494</v>
      </c>
      <c r="H280" s="389" t="s">
        <v>1850</v>
      </c>
      <c r="I280" s="390" t="str">
        <f t="shared" si="12"/>
        <v>2.3</v>
      </c>
      <c r="J280" s="390">
        <v>2028</v>
      </c>
      <c r="K280" s="389">
        <v>180</v>
      </c>
      <c r="L280" s="389">
        <v>1</v>
      </c>
      <c r="M280" s="326">
        <f t="shared" si="13"/>
        <v>180</v>
      </c>
      <c r="N280" s="392">
        <v>2200</v>
      </c>
      <c r="O280" s="393">
        <f t="shared" si="14"/>
        <v>396000</v>
      </c>
      <c r="P280" s="390"/>
      <c r="Q280" s="390"/>
      <c r="R280" s="24" t="str">
        <f>+VLOOKUP(H280,'Conf.'!$AE:$AM,9,0)</f>
        <v xml:space="preserve"> Prendas y accesorios de vestir</v>
      </c>
    </row>
    <row r="281" spans="1:18" x14ac:dyDescent="0.25">
      <c r="A281" s="387" t="s">
        <v>1359</v>
      </c>
      <c r="B281" s="388" t="s">
        <v>1220</v>
      </c>
      <c r="C281" s="388" t="s">
        <v>1099</v>
      </c>
      <c r="D281" s="388" t="s">
        <v>1475</v>
      </c>
      <c r="E281" s="388" t="s">
        <v>1841</v>
      </c>
      <c r="F281" s="410" t="s">
        <v>1933</v>
      </c>
      <c r="G281" s="389" t="s">
        <v>1494</v>
      </c>
      <c r="H281" s="389" t="s">
        <v>1850</v>
      </c>
      <c r="I281" s="390" t="str">
        <f t="shared" si="12"/>
        <v>2.3</v>
      </c>
      <c r="J281" s="390">
        <v>2028</v>
      </c>
      <c r="K281" s="389">
        <v>180</v>
      </c>
      <c r="L281" s="389">
        <v>1</v>
      </c>
      <c r="M281" s="326">
        <f t="shared" si="13"/>
        <v>180</v>
      </c>
      <c r="N281" s="392">
        <v>1200</v>
      </c>
      <c r="O281" s="393">
        <f t="shared" si="14"/>
        <v>216000</v>
      </c>
      <c r="P281" s="390"/>
      <c r="Q281" s="390"/>
      <c r="R281" s="24" t="str">
        <f>+VLOOKUP(H281,'Conf.'!$AE:$AM,9,0)</f>
        <v xml:space="preserve"> Prendas y accesorios de vestir</v>
      </c>
    </row>
    <row r="282" spans="1:18" x14ac:dyDescent="0.25">
      <c r="A282" s="387" t="s">
        <v>1359</v>
      </c>
      <c r="B282" s="388" t="s">
        <v>1220</v>
      </c>
      <c r="C282" s="388" t="s">
        <v>1099</v>
      </c>
      <c r="D282" s="388" t="s">
        <v>1475</v>
      </c>
      <c r="E282" s="388" t="s">
        <v>1841</v>
      </c>
      <c r="F282" s="410" t="s">
        <v>1934</v>
      </c>
      <c r="G282" s="389" t="s">
        <v>1494</v>
      </c>
      <c r="H282" s="389" t="s">
        <v>1759</v>
      </c>
      <c r="I282" s="390" t="str">
        <f t="shared" si="12"/>
        <v>2.3</v>
      </c>
      <c r="J282" s="390">
        <v>2028</v>
      </c>
      <c r="K282" s="389">
        <v>100</v>
      </c>
      <c r="L282" s="389">
        <v>1</v>
      </c>
      <c r="M282" s="326">
        <f t="shared" si="13"/>
        <v>100</v>
      </c>
      <c r="N282" s="392">
        <v>550</v>
      </c>
      <c r="O282" s="393">
        <f t="shared" si="14"/>
        <v>55000</v>
      </c>
      <c r="P282" s="390"/>
      <c r="Q282" s="390"/>
      <c r="R282" s="24" t="str">
        <f>+VLOOKUP(H282,'Conf.'!$AE:$AM,9,0)</f>
        <v xml:space="preserve"> Útiles destinados a actividades deportivas, culturales y recreativas</v>
      </c>
    </row>
    <row r="283" spans="1:18" x14ac:dyDescent="0.25">
      <c r="A283" s="387" t="s">
        <v>1359</v>
      </c>
      <c r="B283" s="388" t="s">
        <v>1220</v>
      </c>
      <c r="C283" s="388" t="s">
        <v>1099</v>
      </c>
      <c r="D283" s="388" t="s">
        <v>1475</v>
      </c>
      <c r="E283" s="388" t="s">
        <v>1841</v>
      </c>
      <c r="F283" s="410" t="s">
        <v>1935</v>
      </c>
      <c r="G283" s="389" t="s">
        <v>1494</v>
      </c>
      <c r="H283" s="389" t="s">
        <v>1759</v>
      </c>
      <c r="I283" s="390" t="str">
        <f t="shared" si="12"/>
        <v>2.3</v>
      </c>
      <c r="J283" s="390">
        <v>2028</v>
      </c>
      <c r="K283" s="389">
        <v>200</v>
      </c>
      <c r="L283" s="389">
        <v>1</v>
      </c>
      <c r="M283" s="326">
        <f t="shared" si="13"/>
        <v>200</v>
      </c>
      <c r="N283" s="392">
        <v>150</v>
      </c>
      <c r="O283" s="393">
        <f t="shared" si="14"/>
        <v>30000</v>
      </c>
      <c r="P283" s="390"/>
      <c r="Q283" s="390"/>
      <c r="R283" s="24" t="str">
        <f>+VLOOKUP(H283,'Conf.'!$AE:$AM,9,0)</f>
        <v xml:space="preserve"> Útiles destinados a actividades deportivas, culturales y recreativas</v>
      </c>
    </row>
    <row r="284" spans="1:18" x14ac:dyDescent="0.25">
      <c r="A284" s="387" t="s">
        <v>1359</v>
      </c>
      <c r="B284" s="388" t="s">
        <v>1220</v>
      </c>
      <c r="C284" s="388" t="s">
        <v>1099</v>
      </c>
      <c r="D284" s="388" t="s">
        <v>1475</v>
      </c>
      <c r="E284" s="388" t="s">
        <v>1841</v>
      </c>
      <c r="F284" s="410" t="s">
        <v>1936</v>
      </c>
      <c r="G284" s="389" t="s">
        <v>1875</v>
      </c>
      <c r="H284" s="389" t="s">
        <v>1930</v>
      </c>
      <c r="I284" s="390" t="str">
        <f t="shared" si="12"/>
        <v>2.2</v>
      </c>
      <c r="J284" s="390">
        <v>2028</v>
      </c>
      <c r="K284" s="389">
        <v>130</v>
      </c>
      <c r="L284" s="389">
        <v>1</v>
      </c>
      <c r="M284" s="326">
        <f t="shared" si="13"/>
        <v>130</v>
      </c>
      <c r="N284" s="392">
        <v>245</v>
      </c>
      <c r="O284" s="393">
        <f t="shared" si="14"/>
        <v>31850</v>
      </c>
      <c r="P284" s="390"/>
      <c r="Q284" s="390"/>
      <c r="R284" s="24" t="str">
        <f>+VLOOKUP(H284,'Conf.'!$AE:$AM,9,0)</f>
        <v xml:space="preserve"> Limpieza e higiene</v>
      </c>
    </row>
    <row r="285" spans="1:18" x14ac:dyDescent="0.25">
      <c r="A285" s="387" t="s">
        <v>1359</v>
      </c>
      <c r="B285" s="388" t="s">
        <v>1220</v>
      </c>
      <c r="C285" s="388" t="s">
        <v>1099</v>
      </c>
      <c r="D285" s="388" t="s">
        <v>1475</v>
      </c>
      <c r="E285" s="388" t="s">
        <v>1841</v>
      </c>
      <c r="F285" s="410" t="s">
        <v>1937</v>
      </c>
      <c r="G285" s="389" t="s">
        <v>1494</v>
      </c>
      <c r="H285" s="389" t="s">
        <v>1850</v>
      </c>
      <c r="I285" s="390" t="str">
        <f t="shared" si="12"/>
        <v>2.3</v>
      </c>
      <c r="J285" s="390">
        <v>2028</v>
      </c>
      <c r="K285" s="389">
        <v>90</v>
      </c>
      <c r="L285" s="389">
        <v>1</v>
      </c>
      <c r="M285" s="326">
        <f t="shared" si="13"/>
        <v>90</v>
      </c>
      <c r="N285" s="392">
        <v>85</v>
      </c>
      <c r="O285" s="393">
        <f t="shared" si="14"/>
        <v>7650</v>
      </c>
      <c r="P285" s="390"/>
      <c r="Q285" s="390"/>
      <c r="R285" s="24" t="str">
        <f>+VLOOKUP(H285,'Conf.'!$AE:$AM,9,0)</f>
        <v xml:space="preserve"> Prendas y accesorios de vestir</v>
      </c>
    </row>
    <row r="286" spans="1:18" x14ac:dyDescent="0.25">
      <c r="A286" s="387" t="s">
        <v>1359</v>
      </c>
      <c r="B286" s="388" t="s">
        <v>1220</v>
      </c>
      <c r="C286" s="388" t="s">
        <v>1099</v>
      </c>
      <c r="D286" s="388" t="s">
        <v>1475</v>
      </c>
      <c r="E286" s="388" t="s">
        <v>1841</v>
      </c>
      <c r="F286" s="410" t="s">
        <v>1938</v>
      </c>
      <c r="G286" s="389" t="s">
        <v>1868</v>
      </c>
      <c r="H286" s="389" t="s">
        <v>1930</v>
      </c>
      <c r="I286" s="390" t="str">
        <f t="shared" si="12"/>
        <v>2.2</v>
      </c>
      <c r="J286" s="390">
        <v>2028</v>
      </c>
      <c r="K286" s="391">
        <v>3100</v>
      </c>
      <c r="L286" s="389">
        <v>1</v>
      </c>
      <c r="M286" s="326">
        <f t="shared" si="13"/>
        <v>3100</v>
      </c>
      <c r="N286" s="392">
        <v>110</v>
      </c>
      <c r="O286" s="393">
        <f t="shared" si="14"/>
        <v>341000</v>
      </c>
      <c r="P286" s="390"/>
      <c r="Q286" s="390"/>
      <c r="R286" s="24" t="str">
        <f>+VLOOKUP(H286,'Conf.'!$AE:$AM,9,0)</f>
        <v xml:space="preserve"> Limpieza e higiene</v>
      </c>
    </row>
    <row r="287" spans="1:18" ht="30" x14ac:dyDescent="0.25">
      <c r="A287" s="387" t="s">
        <v>1359</v>
      </c>
      <c r="B287" s="388" t="s">
        <v>1220</v>
      </c>
      <c r="C287" s="388" t="s">
        <v>1099</v>
      </c>
      <c r="D287" s="388" t="s">
        <v>1475</v>
      </c>
      <c r="E287" s="388" t="s">
        <v>1841</v>
      </c>
      <c r="F287" s="410" t="s">
        <v>1939</v>
      </c>
      <c r="G287" s="389" t="s">
        <v>1494</v>
      </c>
      <c r="H287" s="389" t="s">
        <v>1850</v>
      </c>
      <c r="I287" s="390" t="str">
        <f t="shared" si="12"/>
        <v>2.3</v>
      </c>
      <c r="J287" s="390">
        <v>2028</v>
      </c>
      <c r="K287" s="389">
        <v>300</v>
      </c>
      <c r="L287" s="389">
        <v>1</v>
      </c>
      <c r="M287" s="326">
        <f t="shared" si="13"/>
        <v>300</v>
      </c>
      <c r="N287" s="392">
        <v>350</v>
      </c>
      <c r="O287" s="393">
        <f t="shared" si="14"/>
        <v>105000</v>
      </c>
      <c r="P287" s="390"/>
      <c r="Q287" s="390"/>
      <c r="R287" s="24" t="str">
        <f>+VLOOKUP(H287,'Conf.'!$AE:$AM,9,0)</f>
        <v xml:space="preserve"> Prendas y accesorios de vestir</v>
      </c>
    </row>
    <row r="288" spans="1:18" x14ac:dyDescent="0.25">
      <c r="A288" s="387" t="s">
        <v>1359</v>
      </c>
      <c r="B288" s="388" t="s">
        <v>1220</v>
      </c>
      <c r="C288" s="388" t="s">
        <v>1099</v>
      </c>
      <c r="D288" s="388" t="s">
        <v>1475</v>
      </c>
      <c r="E288" s="388" t="s">
        <v>1841</v>
      </c>
      <c r="F288" s="410" t="s">
        <v>1940</v>
      </c>
      <c r="G288" s="389" t="s">
        <v>1494</v>
      </c>
      <c r="H288" s="389" t="s">
        <v>1941</v>
      </c>
      <c r="I288" s="390" t="str">
        <f t="shared" si="12"/>
        <v>2.6</v>
      </c>
      <c r="J288" s="390">
        <v>2028</v>
      </c>
      <c r="K288" s="389">
        <v>210</v>
      </c>
      <c r="L288" s="389">
        <v>1</v>
      </c>
      <c r="M288" s="326">
        <f t="shared" si="13"/>
        <v>210</v>
      </c>
      <c r="N288" s="392">
        <v>4000</v>
      </c>
      <c r="O288" s="393">
        <f t="shared" si="14"/>
        <v>840000</v>
      </c>
      <c r="P288" s="390"/>
      <c r="Q288" s="390"/>
      <c r="R288" s="24" t="str">
        <f>+VLOOKUP(H288,'Conf.'!$AE:$AM,9,0)</f>
        <v xml:space="preserve"> Instrumental médico y de laboratorio</v>
      </c>
    </row>
    <row r="289" spans="1:18" x14ac:dyDescent="0.25">
      <c r="A289" s="387" t="s">
        <v>1359</v>
      </c>
      <c r="B289" s="388" t="s">
        <v>1220</v>
      </c>
      <c r="C289" s="388" t="s">
        <v>1099</v>
      </c>
      <c r="D289" s="388" t="s">
        <v>1475</v>
      </c>
      <c r="E289" s="388" t="s">
        <v>1841</v>
      </c>
      <c r="F289" s="410" t="s">
        <v>1942</v>
      </c>
      <c r="G289" s="389" t="s">
        <v>1494</v>
      </c>
      <c r="H289" s="389" t="s">
        <v>1567</v>
      </c>
      <c r="I289" s="390" t="str">
        <f t="shared" si="12"/>
        <v>2.3</v>
      </c>
      <c r="J289" s="390">
        <v>2028</v>
      </c>
      <c r="K289" s="391">
        <v>5600</v>
      </c>
      <c r="L289" s="389">
        <v>1</v>
      </c>
      <c r="M289" s="326">
        <f t="shared" si="13"/>
        <v>5600</v>
      </c>
      <c r="N289" s="392">
        <v>100</v>
      </c>
      <c r="O289" s="393">
        <f t="shared" si="14"/>
        <v>560000</v>
      </c>
      <c r="P289" s="390"/>
      <c r="Q289" s="390"/>
      <c r="R289" s="24" t="str">
        <f>+VLOOKUP(H289,'Conf.'!$AE:$AM,9,0)</f>
        <v xml:space="preserve"> Papel de escritorio</v>
      </c>
    </row>
    <row r="290" spans="1:18" ht="255" x14ac:dyDescent="0.25">
      <c r="A290" s="387" t="s">
        <v>1359</v>
      </c>
      <c r="B290" s="388" t="s">
        <v>1220</v>
      </c>
      <c r="C290" s="388" t="s">
        <v>1181</v>
      </c>
      <c r="D290" s="388" t="s">
        <v>1475</v>
      </c>
      <c r="E290" s="388" t="s">
        <v>1943</v>
      </c>
      <c r="F290" s="410" t="s">
        <v>1944</v>
      </c>
      <c r="G290" s="296" t="s">
        <v>1494</v>
      </c>
      <c r="H290" s="296" t="s">
        <v>1843</v>
      </c>
      <c r="I290" s="390" t="str">
        <f t="shared" si="12"/>
        <v>2.2</v>
      </c>
      <c r="J290" s="390">
        <v>2028</v>
      </c>
      <c r="K290" s="416">
        <v>55000</v>
      </c>
      <c r="L290" s="296">
        <v>18</v>
      </c>
      <c r="M290" s="326">
        <f t="shared" si="13"/>
        <v>990000</v>
      </c>
      <c r="N290" s="395">
        <v>250</v>
      </c>
      <c r="O290" s="393">
        <f t="shared" si="14"/>
        <v>247500000</v>
      </c>
      <c r="P290" s="390"/>
      <c r="Q290" s="390" t="s">
        <v>1945</v>
      </c>
      <c r="R290" s="24" t="str">
        <f>+VLOOKUP(H290,'Conf.'!$AE:$AM,9,0)</f>
        <v xml:space="preserve"> Servicios de Catering</v>
      </c>
    </row>
    <row r="291" spans="1:18" ht="45" x14ac:dyDescent="0.25">
      <c r="A291" s="387" t="s">
        <v>1359</v>
      </c>
      <c r="B291" s="388" t="s">
        <v>1220</v>
      </c>
      <c r="C291" s="388" t="s">
        <v>1181</v>
      </c>
      <c r="D291" s="388" t="s">
        <v>1475</v>
      </c>
      <c r="E291" s="388" t="s">
        <v>1943</v>
      </c>
      <c r="F291" s="495" t="s">
        <v>1962</v>
      </c>
      <c r="G291" s="389" t="s">
        <v>1494</v>
      </c>
      <c r="H291" s="389" t="s">
        <v>1843</v>
      </c>
      <c r="I291" s="390" t="str">
        <f t="shared" si="12"/>
        <v>2.2</v>
      </c>
      <c r="J291" s="204">
        <v>2028</v>
      </c>
      <c r="K291" s="391">
        <v>235000</v>
      </c>
      <c r="L291" s="389">
        <v>1</v>
      </c>
      <c r="M291" s="325">
        <f t="shared" si="13"/>
        <v>235000</v>
      </c>
      <c r="N291" s="389">
        <v>275</v>
      </c>
      <c r="O291" s="354">
        <f t="shared" si="14"/>
        <v>64625000</v>
      </c>
      <c r="P291" s="390"/>
      <c r="Q291" s="390"/>
      <c r="R291" s="24" t="str">
        <f>+VLOOKUP(H291,'Conf.'!$AE:$AM,9,0)</f>
        <v xml:space="preserve"> Servicios de Catering</v>
      </c>
    </row>
    <row r="292" spans="1:18" ht="30" x14ac:dyDescent="0.25">
      <c r="A292" s="387" t="s">
        <v>1359</v>
      </c>
      <c r="B292" s="388" t="s">
        <v>1220</v>
      </c>
      <c r="C292" s="388" t="s">
        <v>1181</v>
      </c>
      <c r="D292" s="388" t="s">
        <v>1475</v>
      </c>
      <c r="E292" s="388" t="s">
        <v>1943</v>
      </c>
      <c r="F292" s="495" t="s">
        <v>1947</v>
      </c>
      <c r="G292" s="389" t="s">
        <v>1494</v>
      </c>
      <c r="H292" s="389" t="s">
        <v>1613</v>
      </c>
      <c r="I292" s="390" t="str">
        <f t="shared" si="12"/>
        <v>2.3</v>
      </c>
      <c r="J292" s="204">
        <v>2028</v>
      </c>
      <c r="K292" s="391">
        <v>59500</v>
      </c>
      <c r="L292" s="389">
        <v>1</v>
      </c>
      <c r="M292" s="325">
        <f t="shared" si="13"/>
        <v>59500</v>
      </c>
      <c r="N292" s="389">
        <v>65</v>
      </c>
      <c r="O292" s="354">
        <f t="shared" si="14"/>
        <v>3867500</v>
      </c>
      <c r="P292" s="390"/>
      <c r="Q292" s="390"/>
      <c r="R292" s="24" t="str">
        <f>+VLOOKUP(H292,'Conf.'!$AE:$AM,9,0)</f>
        <v xml:space="preserve"> Productos de artes gráficas</v>
      </c>
    </row>
    <row r="293" spans="1:18" ht="30" x14ac:dyDescent="0.25">
      <c r="A293" s="387" t="s">
        <v>1359</v>
      </c>
      <c r="B293" s="388" t="s">
        <v>1220</v>
      </c>
      <c r="C293" s="256" t="s">
        <v>1167</v>
      </c>
      <c r="D293" s="388" t="s">
        <v>1475</v>
      </c>
      <c r="E293" s="256" t="s">
        <v>1948</v>
      </c>
      <c r="F293" s="496" t="s">
        <v>1904</v>
      </c>
      <c r="G293" s="389" t="s">
        <v>1494</v>
      </c>
      <c r="H293" s="389" t="s">
        <v>1613</v>
      </c>
      <c r="I293" s="390" t="str">
        <f t="shared" si="12"/>
        <v>2.3</v>
      </c>
      <c r="J293" s="204">
        <v>2028</v>
      </c>
      <c r="K293" s="391">
        <v>59000</v>
      </c>
      <c r="L293" s="389">
        <v>1</v>
      </c>
      <c r="M293" s="325">
        <f t="shared" si="13"/>
        <v>59000</v>
      </c>
      <c r="N293" s="389">
        <v>45</v>
      </c>
      <c r="O293" s="354">
        <f t="shared" si="14"/>
        <v>2655000</v>
      </c>
      <c r="P293" s="390"/>
      <c r="Q293" s="390"/>
      <c r="R293" s="24" t="str">
        <f>+VLOOKUP(H293,'Conf.'!$AE:$AM,9,0)</f>
        <v xml:space="preserve"> Productos de artes gráficas</v>
      </c>
    </row>
    <row r="294" spans="1:18" ht="45" x14ac:dyDescent="0.25">
      <c r="A294" s="387" t="s">
        <v>1359</v>
      </c>
      <c r="B294" s="388" t="s">
        <v>1220</v>
      </c>
      <c r="C294" s="256" t="s">
        <v>1167</v>
      </c>
      <c r="D294" s="388" t="s">
        <v>1475</v>
      </c>
      <c r="E294" s="256" t="s">
        <v>1948</v>
      </c>
      <c r="F294" s="496" t="s">
        <v>1963</v>
      </c>
      <c r="G294" s="389" t="s">
        <v>1494</v>
      </c>
      <c r="H294" s="389" t="s">
        <v>1613</v>
      </c>
      <c r="I294" s="390" t="str">
        <f t="shared" si="12"/>
        <v>2.3</v>
      </c>
      <c r="J294" s="204">
        <v>2028</v>
      </c>
      <c r="K294" s="389">
        <v>1</v>
      </c>
      <c r="L294" s="389">
        <v>1</v>
      </c>
      <c r="M294" s="325">
        <f t="shared" si="13"/>
        <v>1</v>
      </c>
      <c r="N294" s="398">
        <v>2000000</v>
      </c>
      <c r="O294" s="354">
        <f t="shared" si="14"/>
        <v>2000000</v>
      </c>
      <c r="P294" s="390"/>
      <c r="Q294" s="390"/>
      <c r="R294" s="24" t="str">
        <f>+VLOOKUP(H294,'Conf.'!$AE:$AM,9,0)</f>
        <v xml:space="preserve"> Productos de artes gráficas</v>
      </c>
    </row>
    <row r="295" spans="1:18" x14ac:dyDescent="0.25">
      <c r="A295" s="387" t="s">
        <v>1359</v>
      </c>
      <c r="B295" s="388" t="s">
        <v>1220</v>
      </c>
      <c r="C295" s="256" t="s">
        <v>1167</v>
      </c>
      <c r="D295" s="388" t="s">
        <v>1475</v>
      </c>
      <c r="E295" s="256" t="s">
        <v>1948</v>
      </c>
      <c r="F295" s="496" t="s">
        <v>1950</v>
      </c>
      <c r="G295" s="389" t="s">
        <v>1494</v>
      </c>
      <c r="H295" s="389" t="s">
        <v>1759</v>
      </c>
      <c r="I295" s="390" t="str">
        <f t="shared" si="12"/>
        <v>2.3</v>
      </c>
      <c r="J295" s="204">
        <v>2028</v>
      </c>
      <c r="K295" s="389">
        <v>40</v>
      </c>
      <c r="L295" s="389">
        <v>2</v>
      </c>
      <c r="M295" s="325">
        <f t="shared" si="13"/>
        <v>80</v>
      </c>
      <c r="N295" s="389">
        <v>200</v>
      </c>
      <c r="O295" s="354">
        <f t="shared" si="14"/>
        <v>16000</v>
      </c>
      <c r="P295" s="390"/>
      <c r="Q295" s="390"/>
      <c r="R295" s="24" t="str">
        <f>+VLOOKUP(H295,'Conf.'!$AE:$AM,9,0)</f>
        <v xml:space="preserve"> Útiles destinados a actividades deportivas, culturales y recreativas</v>
      </c>
    </row>
    <row r="296" spans="1:18" x14ac:dyDescent="0.25">
      <c r="A296" s="387" t="s">
        <v>1359</v>
      </c>
      <c r="B296" s="388" t="s">
        <v>1220</v>
      </c>
      <c r="C296" s="256" t="s">
        <v>1167</v>
      </c>
      <c r="D296" s="388" t="s">
        <v>1475</v>
      </c>
      <c r="E296" s="256" t="s">
        <v>1948</v>
      </c>
      <c r="F296" s="496" t="s">
        <v>1876</v>
      </c>
      <c r="G296" s="389" t="s">
        <v>1875</v>
      </c>
      <c r="H296" s="389" t="s">
        <v>1534</v>
      </c>
      <c r="I296" s="390" t="str">
        <f t="shared" si="12"/>
        <v>2.3</v>
      </c>
      <c r="J296" s="204">
        <v>2028</v>
      </c>
      <c r="K296" s="389">
        <v>70</v>
      </c>
      <c r="L296" s="389">
        <v>2</v>
      </c>
      <c r="M296" s="325">
        <f t="shared" si="13"/>
        <v>140</v>
      </c>
      <c r="N296" s="389">
        <v>225</v>
      </c>
      <c r="O296" s="354">
        <f t="shared" si="14"/>
        <v>31500</v>
      </c>
      <c r="P296" s="390"/>
      <c r="Q296" s="390"/>
      <c r="R296" s="24" t="str">
        <f>+VLOOKUP(H296,'Conf.'!$AE:$AM,9,0)</f>
        <v xml:space="preserve"> Útiles y materiales escolares y de enseñanzas</v>
      </c>
    </row>
    <row r="297" spans="1:18" x14ac:dyDescent="0.25">
      <c r="A297" s="387" t="s">
        <v>1359</v>
      </c>
      <c r="B297" s="388" t="s">
        <v>1220</v>
      </c>
      <c r="C297" s="256" t="s">
        <v>1167</v>
      </c>
      <c r="D297" s="388" t="s">
        <v>1475</v>
      </c>
      <c r="E297" s="256" t="s">
        <v>1948</v>
      </c>
      <c r="F297" s="496" t="s">
        <v>1880</v>
      </c>
      <c r="G297" s="389" t="s">
        <v>1494</v>
      </c>
      <c r="H297" s="389" t="s">
        <v>1498</v>
      </c>
      <c r="I297" s="390" t="str">
        <f t="shared" si="12"/>
        <v>2.3</v>
      </c>
      <c r="J297" s="204">
        <v>2028</v>
      </c>
      <c r="K297" s="389">
        <v>60</v>
      </c>
      <c r="L297" s="389">
        <v>2</v>
      </c>
      <c r="M297" s="325">
        <f t="shared" si="13"/>
        <v>120</v>
      </c>
      <c r="N297" s="389">
        <v>75</v>
      </c>
      <c r="O297" s="354">
        <f t="shared" si="14"/>
        <v>9000</v>
      </c>
      <c r="P297" s="390"/>
      <c r="Q297" s="390"/>
      <c r="R297" s="24" t="str">
        <f>+VLOOKUP(H297,'Conf.'!$AE:$AM,9,0)</f>
        <v xml:space="preserve"> Útiles y materiales de escritorio, oficina e informática</v>
      </c>
    </row>
    <row r="298" spans="1:18" ht="30" x14ac:dyDescent="0.25">
      <c r="A298" s="387" t="s">
        <v>1359</v>
      </c>
      <c r="B298" s="388" t="s">
        <v>1220</v>
      </c>
      <c r="C298" s="256" t="s">
        <v>1167</v>
      </c>
      <c r="D298" s="388" t="s">
        <v>1475</v>
      </c>
      <c r="E298" s="256" t="s">
        <v>1948</v>
      </c>
      <c r="F298" s="496" t="s">
        <v>1898</v>
      </c>
      <c r="G298" s="389" t="s">
        <v>1494</v>
      </c>
      <c r="H298" s="389" t="s">
        <v>1498</v>
      </c>
      <c r="I298" s="390" t="str">
        <f t="shared" si="12"/>
        <v>2.3</v>
      </c>
      <c r="J298" s="204">
        <v>2028</v>
      </c>
      <c r="K298" s="389">
        <v>50</v>
      </c>
      <c r="L298" s="389">
        <v>2</v>
      </c>
      <c r="M298" s="325">
        <f t="shared" si="13"/>
        <v>100</v>
      </c>
      <c r="N298" s="389">
        <v>500</v>
      </c>
      <c r="O298" s="354">
        <f t="shared" si="14"/>
        <v>50000</v>
      </c>
      <c r="P298" s="390"/>
      <c r="Q298" s="390"/>
      <c r="R298" s="24" t="str">
        <f>+VLOOKUP(H298,'Conf.'!$AE:$AM,9,0)</f>
        <v xml:space="preserve"> Útiles y materiales de escritorio, oficina e informática</v>
      </c>
    </row>
    <row r="299" spans="1:18" ht="30" x14ac:dyDescent="0.25">
      <c r="A299" s="387" t="s">
        <v>1359</v>
      </c>
      <c r="B299" s="388" t="s">
        <v>1220</v>
      </c>
      <c r="C299" s="256" t="s">
        <v>1167</v>
      </c>
      <c r="D299" s="388" t="s">
        <v>1475</v>
      </c>
      <c r="E299" s="256" t="s">
        <v>1948</v>
      </c>
      <c r="F299" s="496" t="s">
        <v>1899</v>
      </c>
      <c r="G299" s="389" t="s">
        <v>1868</v>
      </c>
      <c r="H299" s="389" t="s">
        <v>1534</v>
      </c>
      <c r="I299" s="390" t="str">
        <f t="shared" si="12"/>
        <v>2.3</v>
      </c>
      <c r="J299" s="204">
        <v>2028</v>
      </c>
      <c r="K299" s="389">
        <v>70</v>
      </c>
      <c r="L299" s="389">
        <v>2</v>
      </c>
      <c r="M299" s="325">
        <f t="shared" si="13"/>
        <v>140</v>
      </c>
      <c r="N299" s="389">
        <v>700</v>
      </c>
      <c r="O299" s="354">
        <f t="shared" si="14"/>
        <v>98000</v>
      </c>
      <c r="P299" s="390"/>
      <c r="Q299" s="390"/>
      <c r="R299" s="24" t="str">
        <f>+VLOOKUP(H299,'Conf.'!$AE:$AM,9,0)</f>
        <v xml:space="preserve"> Útiles y materiales escolares y de enseñanzas</v>
      </c>
    </row>
    <row r="300" spans="1:18" x14ac:dyDescent="0.25">
      <c r="A300" s="387" t="s">
        <v>1359</v>
      </c>
      <c r="B300" s="388" t="s">
        <v>1220</v>
      </c>
      <c r="C300" s="256" t="s">
        <v>1167</v>
      </c>
      <c r="D300" s="388" t="s">
        <v>1475</v>
      </c>
      <c r="E300" s="256" t="s">
        <v>1948</v>
      </c>
      <c r="F300" s="496" t="s">
        <v>1902</v>
      </c>
      <c r="G300" s="389" t="s">
        <v>1889</v>
      </c>
      <c r="H300" s="389" t="s">
        <v>1567</v>
      </c>
      <c r="I300" s="390" t="str">
        <f t="shared" si="12"/>
        <v>2.3</v>
      </c>
      <c r="J300" s="204">
        <v>2028</v>
      </c>
      <c r="K300" s="389">
        <v>70</v>
      </c>
      <c r="L300" s="389">
        <v>2</v>
      </c>
      <c r="M300" s="325">
        <f t="shared" si="13"/>
        <v>140</v>
      </c>
      <c r="N300" s="389">
        <v>550</v>
      </c>
      <c r="O300" s="354">
        <f t="shared" si="14"/>
        <v>77000</v>
      </c>
      <c r="P300" s="390"/>
      <c r="Q300" s="390"/>
      <c r="R300" s="24" t="str">
        <f>+VLOOKUP(H300,'Conf.'!$AE:$AM,9,0)</f>
        <v xml:space="preserve"> Papel de escritorio</v>
      </c>
    </row>
    <row r="301" spans="1:18" x14ac:dyDescent="0.25">
      <c r="A301" s="387" t="s">
        <v>1359</v>
      </c>
      <c r="B301" s="388" t="s">
        <v>1220</v>
      </c>
      <c r="C301" s="256" t="s">
        <v>1167</v>
      </c>
      <c r="D301" s="388" t="s">
        <v>1475</v>
      </c>
      <c r="E301" s="256" t="s">
        <v>1948</v>
      </c>
      <c r="F301" s="496" t="s">
        <v>1919</v>
      </c>
      <c r="G301" s="389" t="s">
        <v>1494</v>
      </c>
      <c r="H301" s="389" t="s">
        <v>1567</v>
      </c>
      <c r="I301" s="390" t="str">
        <f t="shared" ref="I301:I364" si="15">IF($H301="","Sin CCP",LEFT($H301,3))</f>
        <v>2.3</v>
      </c>
      <c r="J301" s="204">
        <v>2028</v>
      </c>
      <c r="K301" s="389">
        <v>40</v>
      </c>
      <c r="L301" s="389">
        <v>2</v>
      </c>
      <c r="M301" s="325">
        <f t="shared" si="13"/>
        <v>80</v>
      </c>
      <c r="N301" s="398">
        <v>3250</v>
      </c>
      <c r="O301" s="354">
        <f t="shared" si="14"/>
        <v>260000</v>
      </c>
      <c r="P301" s="390"/>
      <c r="Q301" s="390"/>
      <c r="R301" s="24" t="str">
        <f>+VLOOKUP(H301,'Conf.'!$AE:$AM,9,0)</f>
        <v xml:space="preserve"> Papel de escritorio</v>
      </c>
    </row>
    <row r="302" spans="1:18" x14ac:dyDescent="0.25">
      <c r="A302" s="387" t="s">
        <v>1359</v>
      </c>
      <c r="B302" s="388" t="s">
        <v>1220</v>
      </c>
      <c r="C302" s="256" t="s">
        <v>1167</v>
      </c>
      <c r="D302" s="388" t="s">
        <v>1475</v>
      </c>
      <c r="E302" s="256" t="s">
        <v>1948</v>
      </c>
      <c r="F302" s="496" t="s">
        <v>1859</v>
      </c>
      <c r="G302" s="389" t="s">
        <v>1494</v>
      </c>
      <c r="H302" s="389" t="s">
        <v>1759</v>
      </c>
      <c r="I302" s="390" t="str">
        <f t="shared" si="15"/>
        <v>2.3</v>
      </c>
      <c r="J302" s="204">
        <v>2028</v>
      </c>
      <c r="K302" s="389">
        <v>55</v>
      </c>
      <c r="L302" s="389">
        <v>1</v>
      </c>
      <c r="M302" s="325">
        <f t="shared" si="13"/>
        <v>55</v>
      </c>
      <c r="N302" s="389">
        <v>800</v>
      </c>
      <c r="O302" s="354">
        <f t="shared" si="14"/>
        <v>44000</v>
      </c>
      <c r="P302" s="390"/>
      <c r="Q302" s="390"/>
      <c r="R302" s="24" t="str">
        <f>+VLOOKUP(H302,'Conf.'!$AE:$AM,9,0)</f>
        <v xml:space="preserve"> Útiles destinados a actividades deportivas, culturales y recreativas</v>
      </c>
    </row>
    <row r="303" spans="1:18" x14ac:dyDescent="0.25">
      <c r="A303" s="387" t="s">
        <v>1359</v>
      </c>
      <c r="B303" s="388" t="s">
        <v>1220</v>
      </c>
      <c r="C303" s="256" t="s">
        <v>1167</v>
      </c>
      <c r="D303" s="388" t="s">
        <v>1475</v>
      </c>
      <c r="E303" s="256" t="s">
        <v>1948</v>
      </c>
      <c r="F303" s="496" t="s">
        <v>1873</v>
      </c>
      <c r="G303" s="389" t="s">
        <v>1494</v>
      </c>
      <c r="H303" s="394" t="s">
        <v>1866</v>
      </c>
      <c r="I303" s="390" t="str">
        <f t="shared" si="15"/>
        <v>2.3</v>
      </c>
      <c r="J303" s="204">
        <v>2028</v>
      </c>
      <c r="K303" s="296">
        <v>350</v>
      </c>
      <c r="L303" s="296">
        <v>2</v>
      </c>
      <c r="M303" s="325">
        <f t="shared" si="13"/>
        <v>700</v>
      </c>
      <c r="N303" s="296">
        <v>38</v>
      </c>
      <c r="O303" s="354">
        <f t="shared" si="14"/>
        <v>26600</v>
      </c>
      <c r="P303" s="390"/>
      <c r="Q303" s="390"/>
      <c r="R303" s="24" t="str">
        <f>+VLOOKUP(H303,'Conf.'!$AE:$AM,9,0)</f>
        <v xml:space="preserve"> Papel y cartón</v>
      </c>
    </row>
    <row r="304" spans="1:18" x14ac:dyDescent="0.25">
      <c r="A304" s="387" t="s">
        <v>1359</v>
      </c>
      <c r="B304" s="388" t="s">
        <v>1220</v>
      </c>
      <c r="C304" s="256" t="s">
        <v>1167</v>
      </c>
      <c r="D304" s="388" t="s">
        <v>1475</v>
      </c>
      <c r="E304" s="256" t="s">
        <v>1948</v>
      </c>
      <c r="F304" s="496" t="s">
        <v>1952</v>
      </c>
      <c r="G304" s="389" t="s">
        <v>1875</v>
      </c>
      <c r="H304" s="389" t="s">
        <v>1534</v>
      </c>
      <c r="I304" s="390" t="str">
        <f t="shared" si="15"/>
        <v>2.3</v>
      </c>
      <c r="J304" s="204">
        <v>2028</v>
      </c>
      <c r="K304" s="296">
        <v>200</v>
      </c>
      <c r="L304" s="296">
        <v>2</v>
      </c>
      <c r="M304" s="325">
        <f t="shared" si="13"/>
        <v>400</v>
      </c>
      <c r="N304" s="296">
        <v>600</v>
      </c>
      <c r="O304" s="354">
        <f t="shared" si="14"/>
        <v>240000</v>
      </c>
      <c r="P304" s="390"/>
      <c r="Q304" s="390"/>
      <c r="R304" s="24" t="str">
        <f>+VLOOKUP(H304,'Conf.'!$AE:$AM,9,0)</f>
        <v xml:space="preserve"> Útiles y materiales escolares y de enseñanzas</v>
      </c>
    </row>
    <row r="305" spans="1:18" ht="45" x14ac:dyDescent="0.25">
      <c r="A305" s="387" t="s">
        <v>1359</v>
      </c>
      <c r="B305" s="388" t="s">
        <v>1220</v>
      </c>
      <c r="C305" s="256" t="s">
        <v>1181</v>
      </c>
      <c r="D305" s="388" t="s">
        <v>1475</v>
      </c>
      <c r="E305" s="256" t="s">
        <v>1943</v>
      </c>
      <c r="F305" s="410" t="s">
        <v>1953</v>
      </c>
      <c r="G305" s="296" t="s">
        <v>1494</v>
      </c>
      <c r="H305" s="296" t="s">
        <v>1531</v>
      </c>
      <c r="I305" s="390" t="str">
        <f t="shared" si="15"/>
        <v>2.2</v>
      </c>
      <c r="J305" s="204">
        <v>2028</v>
      </c>
      <c r="K305" s="296">
        <v>5</v>
      </c>
      <c r="L305" s="410">
        <v>4</v>
      </c>
      <c r="M305" s="325">
        <f t="shared" si="13"/>
        <v>20</v>
      </c>
      <c r="N305" s="484">
        <v>400000</v>
      </c>
      <c r="O305" s="354">
        <f t="shared" si="14"/>
        <v>8000000</v>
      </c>
      <c r="P305" s="390"/>
      <c r="Q305" s="390"/>
      <c r="R305" s="24" t="str">
        <f>+VLOOKUP(H305,'Conf.'!$AE:$AM,9,0)</f>
        <v xml:space="preserve"> Servicios de alimentación</v>
      </c>
    </row>
    <row r="306" spans="1:18" ht="30" x14ac:dyDescent="0.25">
      <c r="A306" s="387" t="s">
        <v>1359</v>
      </c>
      <c r="B306" s="388" t="s">
        <v>1220</v>
      </c>
      <c r="C306" s="388" t="s">
        <v>1181</v>
      </c>
      <c r="D306" s="388" t="s">
        <v>1475</v>
      </c>
      <c r="E306" s="388" t="s">
        <v>1943</v>
      </c>
      <c r="F306" s="410" t="s">
        <v>1954</v>
      </c>
      <c r="G306" s="296" t="s">
        <v>1494</v>
      </c>
      <c r="H306" s="296" t="s">
        <v>1955</v>
      </c>
      <c r="I306" s="390" t="str">
        <f t="shared" si="15"/>
        <v>2.4</v>
      </c>
      <c r="J306" s="204">
        <v>2028</v>
      </c>
      <c r="K306" s="484">
        <v>55000</v>
      </c>
      <c r="L306" s="296">
        <v>12</v>
      </c>
      <c r="M306" s="325">
        <f t="shared" si="13"/>
        <v>660000</v>
      </c>
      <c r="N306" s="419">
        <v>3400</v>
      </c>
      <c r="O306" s="354">
        <f t="shared" si="14"/>
        <v>2244000000</v>
      </c>
      <c r="P306" s="390"/>
      <c r="Q306" s="390"/>
      <c r="R306" s="24" t="str">
        <f>+VLOOKUP(H306,'Conf.'!$AE:$AM,9,0)</f>
        <v xml:space="preserve"> Ayudas y donaciones programadas a hogares y personas</v>
      </c>
    </row>
    <row r="307" spans="1:18" x14ac:dyDescent="0.25">
      <c r="A307" s="387" t="s">
        <v>1359</v>
      </c>
      <c r="B307" s="388" t="s">
        <v>1220</v>
      </c>
      <c r="C307" s="256" t="s">
        <v>1181</v>
      </c>
      <c r="D307" s="388" t="s">
        <v>1475</v>
      </c>
      <c r="E307" s="256" t="s">
        <v>1943</v>
      </c>
      <c r="F307" s="410" t="s">
        <v>1965</v>
      </c>
      <c r="G307" s="296" t="s">
        <v>1494</v>
      </c>
      <c r="H307" s="296" t="s">
        <v>1957</v>
      </c>
      <c r="I307" s="390" t="str">
        <f t="shared" si="15"/>
        <v>2.2</v>
      </c>
      <c r="J307" s="204">
        <v>2028</v>
      </c>
      <c r="K307" s="296">
        <v>1</v>
      </c>
      <c r="L307" s="296">
        <v>2</v>
      </c>
      <c r="M307" s="325">
        <f t="shared" si="13"/>
        <v>2</v>
      </c>
      <c r="N307" s="485">
        <v>3500000</v>
      </c>
      <c r="O307" s="354">
        <f t="shared" si="14"/>
        <v>7000000</v>
      </c>
      <c r="P307" s="390"/>
      <c r="Q307" s="390"/>
      <c r="R307" s="24" t="str">
        <f>+VLOOKUP(H307,'Conf.'!$AE:$AM,9,0)</f>
        <v xml:space="preserve"> Publicidad y propaganda</v>
      </c>
    </row>
    <row r="308" spans="1:18" x14ac:dyDescent="0.25">
      <c r="A308" s="387" t="s">
        <v>1359</v>
      </c>
      <c r="B308" s="388" t="s">
        <v>1220</v>
      </c>
      <c r="C308" s="256" t="s">
        <v>1181</v>
      </c>
      <c r="D308" s="388" t="s">
        <v>1475</v>
      </c>
      <c r="E308" s="256" t="s">
        <v>1943</v>
      </c>
      <c r="F308" s="410" t="s">
        <v>1966</v>
      </c>
      <c r="G308" s="296" t="s">
        <v>1494</v>
      </c>
      <c r="H308" s="296" t="s">
        <v>1957</v>
      </c>
      <c r="I308" s="390" t="str">
        <f t="shared" si="15"/>
        <v>2.2</v>
      </c>
      <c r="J308" s="204">
        <v>2028</v>
      </c>
      <c r="K308" s="296">
        <v>1</v>
      </c>
      <c r="L308" s="296">
        <v>3</v>
      </c>
      <c r="M308" s="325">
        <f t="shared" si="13"/>
        <v>3</v>
      </c>
      <c r="N308" s="484">
        <v>250000</v>
      </c>
      <c r="O308" s="354">
        <f t="shared" si="14"/>
        <v>750000</v>
      </c>
      <c r="P308" s="390"/>
      <c r="Q308" s="390"/>
      <c r="R308" s="24" t="str">
        <f>+VLOOKUP(H308,'Conf.'!$AE:$AM,9,0)</f>
        <v xml:space="preserve"> Publicidad y propaganda</v>
      </c>
    </row>
    <row r="309" spans="1:18" ht="135" x14ac:dyDescent="0.25">
      <c r="A309" s="399" t="s">
        <v>1359</v>
      </c>
      <c r="B309" s="400" t="s">
        <v>1220</v>
      </c>
      <c r="C309" s="400" t="s">
        <v>1099</v>
      </c>
      <c r="D309" s="400" t="s">
        <v>1475</v>
      </c>
      <c r="E309" s="400" t="s">
        <v>1841</v>
      </c>
      <c r="F309" s="413" t="s">
        <v>1842</v>
      </c>
      <c r="G309" s="401" t="s">
        <v>1494</v>
      </c>
      <c r="H309" s="401" t="s">
        <v>1843</v>
      </c>
      <c r="I309" s="402" t="str">
        <f t="shared" si="15"/>
        <v>2.2</v>
      </c>
      <c r="J309" s="402">
        <v>2029</v>
      </c>
      <c r="K309" s="403">
        <v>1000</v>
      </c>
      <c r="L309" s="401">
        <v>1</v>
      </c>
      <c r="M309" s="329">
        <f t="shared" si="13"/>
        <v>1000</v>
      </c>
      <c r="N309" s="404">
        <v>295</v>
      </c>
      <c r="O309" s="405">
        <f t="shared" si="14"/>
        <v>295000</v>
      </c>
      <c r="P309" s="402"/>
      <c r="Q309" s="402" t="s">
        <v>1844</v>
      </c>
      <c r="R309" s="24" t="str">
        <f>+VLOOKUP(H309,'Conf.'!$AE:$AM,9,0)</f>
        <v xml:space="preserve"> Servicios de Catering</v>
      </c>
    </row>
    <row r="310" spans="1:18" ht="30" x14ac:dyDescent="0.25">
      <c r="A310" s="399" t="s">
        <v>1359</v>
      </c>
      <c r="B310" s="400" t="s">
        <v>1220</v>
      </c>
      <c r="C310" s="400" t="s">
        <v>1099</v>
      </c>
      <c r="D310" s="400" t="s">
        <v>1475</v>
      </c>
      <c r="E310" s="400" t="s">
        <v>1841</v>
      </c>
      <c r="F310" s="413" t="s">
        <v>1845</v>
      </c>
      <c r="G310" s="401" t="s">
        <v>1494</v>
      </c>
      <c r="H310" s="401" t="s">
        <v>1846</v>
      </c>
      <c r="I310" s="402" t="str">
        <f t="shared" si="15"/>
        <v>2.2</v>
      </c>
      <c r="J310" s="402">
        <v>2029</v>
      </c>
      <c r="K310" s="401">
        <v>1</v>
      </c>
      <c r="L310" s="401">
        <v>4</v>
      </c>
      <c r="M310" s="329">
        <f t="shared" si="13"/>
        <v>4</v>
      </c>
      <c r="N310" s="404">
        <v>1700000</v>
      </c>
      <c r="O310" s="405">
        <f t="shared" si="14"/>
        <v>6800000</v>
      </c>
      <c r="P310" s="402"/>
      <c r="Q310" s="402"/>
      <c r="R310" s="24" t="str">
        <f>+VLOOKUP(H310,'Conf.'!$AE:$AM,9,0)</f>
        <v xml:space="preserve"> Hospedaje</v>
      </c>
    </row>
    <row r="311" spans="1:18" ht="60" x14ac:dyDescent="0.25">
      <c r="A311" s="399" t="s">
        <v>1359</v>
      </c>
      <c r="B311" s="400" t="s">
        <v>1220</v>
      </c>
      <c r="C311" s="400" t="s">
        <v>1099</v>
      </c>
      <c r="D311" s="400" t="s">
        <v>1475</v>
      </c>
      <c r="E311" s="400" t="s">
        <v>1841</v>
      </c>
      <c r="F311" s="413" t="s">
        <v>1847</v>
      </c>
      <c r="G311" s="401" t="s">
        <v>1494</v>
      </c>
      <c r="H311" s="412" t="s">
        <v>1848</v>
      </c>
      <c r="I311" s="402" t="str">
        <f t="shared" si="15"/>
        <v>2.2</v>
      </c>
      <c r="J311" s="402">
        <v>2029</v>
      </c>
      <c r="K311" s="401">
        <v>1</v>
      </c>
      <c r="L311" s="401">
        <v>4</v>
      </c>
      <c r="M311" s="329">
        <f t="shared" si="13"/>
        <v>4</v>
      </c>
      <c r="N311" s="404">
        <v>1800000</v>
      </c>
      <c r="O311" s="405">
        <f t="shared" si="14"/>
        <v>7200000</v>
      </c>
      <c r="P311" s="402"/>
      <c r="Q311" s="402"/>
      <c r="R311" s="24" t="str">
        <f>+VLOOKUP(H311,'Conf.'!$AE:$AM,9,0)</f>
        <v xml:space="preserve"> Alquileres de equipos de transporte, tracción y elevación</v>
      </c>
    </row>
    <row r="312" spans="1:18" x14ac:dyDescent="0.25">
      <c r="A312" s="399" t="s">
        <v>1359</v>
      </c>
      <c r="B312" s="400" t="s">
        <v>1220</v>
      </c>
      <c r="C312" s="400" t="s">
        <v>1099</v>
      </c>
      <c r="D312" s="400" t="s">
        <v>1475</v>
      </c>
      <c r="E312" s="400" t="s">
        <v>1841</v>
      </c>
      <c r="F312" s="413" t="s">
        <v>1849</v>
      </c>
      <c r="G312" s="401" t="s">
        <v>1494</v>
      </c>
      <c r="H312" s="401" t="s">
        <v>1850</v>
      </c>
      <c r="I312" s="402" t="str">
        <f t="shared" si="15"/>
        <v>2.3</v>
      </c>
      <c r="J312" s="402">
        <v>2029</v>
      </c>
      <c r="K312" s="401">
        <v>100</v>
      </c>
      <c r="L312" s="401">
        <v>2</v>
      </c>
      <c r="M312" s="329">
        <f t="shared" si="13"/>
        <v>200</v>
      </c>
      <c r="N312" s="404">
        <v>700</v>
      </c>
      <c r="O312" s="405">
        <f t="shared" si="14"/>
        <v>140000</v>
      </c>
      <c r="P312" s="402"/>
      <c r="Q312" s="402"/>
      <c r="R312" s="24" t="str">
        <f>+VLOOKUP(H312,'Conf.'!$AE:$AM,9,0)</f>
        <v xml:space="preserve"> Prendas y accesorios de vestir</v>
      </c>
    </row>
    <row r="313" spans="1:18" x14ac:dyDescent="0.25">
      <c r="A313" s="399" t="s">
        <v>1359</v>
      </c>
      <c r="B313" s="400" t="s">
        <v>1220</v>
      </c>
      <c r="C313" s="400" t="s">
        <v>1099</v>
      </c>
      <c r="D313" s="400" t="s">
        <v>1475</v>
      </c>
      <c r="E313" s="400" t="s">
        <v>1841</v>
      </c>
      <c r="F313" s="413" t="s">
        <v>1851</v>
      </c>
      <c r="G313" s="401" t="s">
        <v>1494</v>
      </c>
      <c r="H313" s="401" t="s">
        <v>1759</v>
      </c>
      <c r="I313" s="402" t="str">
        <f t="shared" si="15"/>
        <v>2.3</v>
      </c>
      <c r="J313" s="402">
        <v>2029</v>
      </c>
      <c r="K313" s="401">
        <v>90</v>
      </c>
      <c r="L313" s="401">
        <v>2</v>
      </c>
      <c r="M313" s="329">
        <f t="shared" si="13"/>
        <v>180</v>
      </c>
      <c r="N313" s="404">
        <v>610</v>
      </c>
      <c r="O313" s="405">
        <f t="shared" si="14"/>
        <v>109800</v>
      </c>
      <c r="P313" s="402"/>
      <c r="Q313" s="402"/>
      <c r="R313" s="24" t="str">
        <f>+VLOOKUP(H313,'Conf.'!$AE:$AM,9,0)</f>
        <v xml:space="preserve"> Útiles destinados a actividades deportivas, culturales y recreativas</v>
      </c>
    </row>
    <row r="314" spans="1:18" x14ac:dyDescent="0.25">
      <c r="A314" s="399" t="s">
        <v>1359</v>
      </c>
      <c r="B314" s="400" t="s">
        <v>1220</v>
      </c>
      <c r="C314" s="400" t="s">
        <v>1099</v>
      </c>
      <c r="D314" s="400" t="s">
        <v>1475</v>
      </c>
      <c r="E314" s="400" t="s">
        <v>1841</v>
      </c>
      <c r="F314" s="413" t="s">
        <v>1852</v>
      </c>
      <c r="G314" s="401" t="s">
        <v>1494</v>
      </c>
      <c r="H314" s="401" t="s">
        <v>1853</v>
      </c>
      <c r="I314" s="402" t="str">
        <f t="shared" si="15"/>
        <v>2.3</v>
      </c>
      <c r="J314" s="402">
        <v>2029</v>
      </c>
      <c r="K314" s="401">
        <v>80</v>
      </c>
      <c r="L314" s="401">
        <v>2</v>
      </c>
      <c r="M314" s="329">
        <f t="shared" si="13"/>
        <v>160</v>
      </c>
      <c r="N314" s="404">
        <v>360</v>
      </c>
      <c r="O314" s="405">
        <f t="shared" si="14"/>
        <v>57600</v>
      </c>
      <c r="P314" s="402"/>
      <c r="Q314" s="402"/>
      <c r="R314" s="24" t="str">
        <f>+VLOOKUP(H314,'Conf.'!$AE:$AM,9,0)</f>
        <v xml:space="preserve"> Productos eléctricos y afines</v>
      </c>
    </row>
    <row r="315" spans="1:18" x14ac:dyDescent="0.25">
      <c r="A315" s="399" t="s">
        <v>1359</v>
      </c>
      <c r="B315" s="400" t="s">
        <v>1220</v>
      </c>
      <c r="C315" s="400" t="s">
        <v>1099</v>
      </c>
      <c r="D315" s="400" t="s">
        <v>1475</v>
      </c>
      <c r="E315" s="400" t="s">
        <v>1841</v>
      </c>
      <c r="F315" s="413" t="s">
        <v>1854</v>
      </c>
      <c r="G315" s="401" t="s">
        <v>1494</v>
      </c>
      <c r="H315" s="401" t="s">
        <v>1850</v>
      </c>
      <c r="I315" s="402" t="str">
        <f t="shared" si="15"/>
        <v>2.3</v>
      </c>
      <c r="J315" s="402">
        <v>2029</v>
      </c>
      <c r="K315" s="401">
        <v>115</v>
      </c>
      <c r="L315" s="401">
        <v>2</v>
      </c>
      <c r="M315" s="329">
        <f t="shared" si="13"/>
        <v>230</v>
      </c>
      <c r="N315" s="404">
        <v>400</v>
      </c>
      <c r="O315" s="405">
        <f t="shared" si="14"/>
        <v>92000</v>
      </c>
      <c r="P315" s="402"/>
      <c r="Q315" s="402"/>
      <c r="R315" s="24" t="str">
        <f>+VLOOKUP(H315,'Conf.'!$AE:$AM,9,0)</f>
        <v xml:space="preserve"> Prendas y accesorios de vestir</v>
      </c>
    </row>
    <row r="316" spans="1:18" ht="30" x14ac:dyDescent="0.25">
      <c r="A316" s="399" t="s">
        <v>1359</v>
      </c>
      <c r="B316" s="400" t="s">
        <v>1220</v>
      </c>
      <c r="C316" s="400" t="s">
        <v>1099</v>
      </c>
      <c r="D316" s="400" t="s">
        <v>1475</v>
      </c>
      <c r="E316" s="400" t="s">
        <v>1841</v>
      </c>
      <c r="F316" s="413" t="s">
        <v>1855</v>
      </c>
      <c r="G316" s="401" t="s">
        <v>1494</v>
      </c>
      <c r="H316" s="401" t="s">
        <v>1850</v>
      </c>
      <c r="I316" s="402" t="str">
        <f t="shared" si="15"/>
        <v>2.3</v>
      </c>
      <c r="J316" s="402">
        <v>2029</v>
      </c>
      <c r="K316" s="401">
        <v>180</v>
      </c>
      <c r="L316" s="401">
        <v>2</v>
      </c>
      <c r="M316" s="329">
        <f t="shared" si="13"/>
        <v>360</v>
      </c>
      <c r="N316" s="404">
        <v>160</v>
      </c>
      <c r="O316" s="405">
        <f t="shared" si="14"/>
        <v>57600</v>
      </c>
      <c r="P316" s="402"/>
      <c r="Q316" s="402"/>
      <c r="R316" s="24" t="str">
        <f>+VLOOKUP(H316,'Conf.'!$AE:$AM,9,0)</f>
        <v xml:space="preserve"> Prendas y accesorios de vestir</v>
      </c>
    </row>
    <row r="317" spans="1:18" x14ac:dyDescent="0.25">
      <c r="A317" s="399" t="s">
        <v>1359</v>
      </c>
      <c r="B317" s="400" t="s">
        <v>1220</v>
      </c>
      <c r="C317" s="400" t="s">
        <v>1099</v>
      </c>
      <c r="D317" s="400" t="s">
        <v>1475</v>
      </c>
      <c r="E317" s="400" t="s">
        <v>1841</v>
      </c>
      <c r="F317" s="413" t="s">
        <v>1856</v>
      </c>
      <c r="G317" s="401" t="s">
        <v>1494</v>
      </c>
      <c r="H317" s="401" t="s">
        <v>1759</v>
      </c>
      <c r="I317" s="402" t="str">
        <f t="shared" si="15"/>
        <v>2.3</v>
      </c>
      <c r="J317" s="402">
        <v>2029</v>
      </c>
      <c r="K317" s="401">
        <v>90</v>
      </c>
      <c r="L317" s="401">
        <v>2</v>
      </c>
      <c r="M317" s="329">
        <f t="shared" si="13"/>
        <v>180</v>
      </c>
      <c r="N317" s="404">
        <v>650</v>
      </c>
      <c r="O317" s="405">
        <f t="shared" si="14"/>
        <v>117000</v>
      </c>
      <c r="P317" s="402"/>
      <c r="Q317" s="402"/>
      <c r="R317" s="24" t="str">
        <f>+VLOOKUP(H317,'Conf.'!$AE:$AM,9,0)</f>
        <v xml:space="preserve"> Útiles destinados a actividades deportivas, culturales y recreativas</v>
      </c>
    </row>
    <row r="318" spans="1:18" x14ac:dyDescent="0.25">
      <c r="A318" s="399" t="s">
        <v>1359</v>
      </c>
      <c r="B318" s="400" t="s">
        <v>1220</v>
      </c>
      <c r="C318" s="400" t="s">
        <v>1099</v>
      </c>
      <c r="D318" s="400" t="s">
        <v>1475</v>
      </c>
      <c r="E318" s="400" t="s">
        <v>1841</v>
      </c>
      <c r="F318" s="413" t="s">
        <v>1857</v>
      </c>
      <c r="G318" s="401" t="s">
        <v>1494</v>
      </c>
      <c r="H318" s="401" t="s">
        <v>1858</v>
      </c>
      <c r="I318" s="402" t="str">
        <f t="shared" si="15"/>
        <v>2.3</v>
      </c>
      <c r="J318" s="402">
        <v>2029</v>
      </c>
      <c r="K318" s="401">
        <v>90</v>
      </c>
      <c r="L318" s="401">
        <v>2</v>
      </c>
      <c r="M318" s="329">
        <f t="shared" si="13"/>
        <v>180</v>
      </c>
      <c r="N318" s="404">
        <v>550</v>
      </c>
      <c r="O318" s="405">
        <f t="shared" si="14"/>
        <v>99000</v>
      </c>
      <c r="P318" s="402"/>
      <c r="Q318" s="402"/>
      <c r="R318" s="24" t="str">
        <f>+VLOOKUP(H318,'Conf.'!$AE:$AM,9,0)</f>
        <v xml:space="preserve"> Productos de vidrio</v>
      </c>
    </row>
    <row r="319" spans="1:18" x14ac:dyDescent="0.25">
      <c r="A319" s="399" t="s">
        <v>1359</v>
      </c>
      <c r="B319" s="400" t="s">
        <v>1220</v>
      </c>
      <c r="C319" s="400" t="s">
        <v>1099</v>
      </c>
      <c r="D319" s="400" t="s">
        <v>1475</v>
      </c>
      <c r="E319" s="400" t="s">
        <v>1841</v>
      </c>
      <c r="F319" s="413" t="s">
        <v>1859</v>
      </c>
      <c r="G319" s="401" t="s">
        <v>1494</v>
      </c>
      <c r="H319" s="401" t="s">
        <v>1759</v>
      </c>
      <c r="I319" s="402" t="str">
        <f t="shared" si="15"/>
        <v>2.3</v>
      </c>
      <c r="J319" s="402">
        <v>2029</v>
      </c>
      <c r="K319" s="401">
        <v>90</v>
      </c>
      <c r="L319" s="401">
        <v>2</v>
      </c>
      <c r="M319" s="329">
        <f t="shared" si="13"/>
        <v>180</v>
      </c>
      <c r="N319" s="404">
        <v>800</v>
      </c>
      <c r="O319" s="405">
        <f t="shared" si="14"/>
        <v>144000</v>
      </c>
      <c r="P319" s="402"/>
      <c r="Q319" s="402"/>
      <c r="R319" s="24" t="str">
        <f>+VLOOKUP(H319,'Conf.'!$AE:$AM,9,0)</f>
        <v xml:space="preserve"> Útiles destinados a actividades deportivas, culturales y recreativas</v>
      </c>
    </row>
    <row r="320" spans="1:18" x14ac:dyDescent="0.25">
      <c r="A320" s="399" t="s">
        <v>1359</v>
      </c>
      <c r="B320" s="400" t="s">
        <v>1220</v>
      </c>
      <c r="C320" s="400" t="s">
        <v>1099</v>
      </c>
      <c r="D320" s="400" t="s">
        <v>1475</v>
      </c>
      <c r="E320" s="400" t="s">
        <v>1841</v>
      </c>
      <c r="F320" s="413" t="s">
        <v>1860</v>
      </c>
      <c r="G320" s="401" t="s">
        <v>1494</v>
      </c>
      <c r="H320" s="401" t="s">
        <v>1861</v>
      </c>
      <c r="I320" s="402" t="str">
        <f t="shared" si="15"/>
        <v>2.3</v>
      </c>
      <c r="J320" s="402">
        <v>2029</v>
      </c>
      <c r="K320" s="401">
        <v>90</v>
      </c>
      <c r="L320" s="401">
        <v>2</v>
      </c>
      <c r="M320" s="329">
        <f t="shared" si="13"/>
        <v>180</v>
      </c>
      <c r="N320" s="404">
        <v>150</v>
      </c>
      <c r="O320" s="405">
        <f t="shared" si="14"/>
        <v>27000</v>
      </c>
      <c r="P320" s="402"/>
      <c r="Q320" s="402"/>
      <c r="R320" s="24" t="str">
        <f>+VLOOKUP(H320,'Conf.'!$AE:$AM,9,0)</f>
        <v xml:space="preserve"> Productos y útiles diversos</v>
      </c>
    </row>
    <row r="321" spans="1:18" x14ac:dyDescent="0.25">
      <c r="A321" s="399" t="s">
        <v>1359</v>
      </c>
      <c r="B321" s="400" t="s">
        <v>1220</v>
      </c>
      <c r="C321" s="400" t="s">
        <v>1099</v>
      </c>
      <c r="D321" s="400" t="s">
        <v>1475</v>
      </c>
      <c r="E321" s="400" t="s">
        <v>1841</v>
      </c>
      <c r="F321" s="413" t="s">
        <v>1862</v>
      </c>
      <c r="G321" s="401" t="s">
        <v>1494</v>
      </c>
      <c r="H321" s="401" t="s">
        <v>1534</v>
      </c>
      <c r="I321" s="402" t="str">
        <f t="shared" si="15"/>
        <v>2.3</v>
      </c>
      <c r="J321" s="402">
        <v>2029</v>
      </c>
      <c r="K321" s="403">
        <v>2800</v>
      </c>
      <c r="L321" s="401">
        <v>2</v>
      </c>
      <c r="M321" s="329">
        <f t="shared" si="13"/>
        <v>5600</v>
      </c>
      <c r="N321" s="404">
        <v>450</v>
      </c>
      <c r="O321" s="405">
        <f t="shared" si="14"/>
        <v>2520000</v>
      </c>
      <c r="P321" s="402"/>
      <c r="Q321" s="402"/>
      <c r="R321" s="24" t="str">
        <f>+VLOOKUP(H321,'Conf.'!$AE:$AM,9,0)</f>
        <v xml:space="preserve"> Útiles y materiales escolares y de enseñanzas</v>
      </c>
    </row>
    <row r="322" spans="1:18" x14ac:dyDescent="0.25">
      <c r="A322" s="399" t="s">
        <v>1359</v>
      </c>
      <c r="B322" s="400" t="s">
        <v>1220</v>
      </c>
      <c r="C322" s="400" t="s">
        <v>1099</v>
      </c>
      <c r="D322" s="400" t="s">
        <v>1475</v>
      </c>
      <c r="E322" s="400" t="s">
        <v>1841</v>
      </c>
      <c r="F322" s="413" t="s">
        <v>1863</v>
      </c>
      <c r="G322" s="401" t="s">
        <v>1494</v>
      </c>
      <c r="H322" s="401" t="s">
        <v>1534</v>
      </c>
      <c r="I322" s="402" t="str">
        <f t="shared" si="15"/>
        <v>2.3</v>
      </c>
      <c r="J322" s="402">
        <v>2029</v>
      </c>
      <c r="K322" s="403">
        <v>1750</v>
      </c>
      <c r="L322" s="401">
        <v>2</v>
      </c>
      <c r="M322" s="329">
        <f t="shared" si="13"/>
        <v>3500</v>
      </c>
      <c r="N322" s="404">
        <v>30</v>
      </c>
      <c r="O322" s="405">
        <f t="shared" si="14"/>
        <v>105000</v>
      </c>
      <c r="P322" s="402"/>
      <c r="Q322" s="402"/>
      <c r="R322" s="24" t="str">
        <f>+VLOOKUP(H322,'Conf.'!$AE:$AM,9,0)</f>
        <v xml:space="preserve"> Útiles y materiales escolares y de enseñanzas</v>
      </c>
    </row>
    <row r="323" spans="1:18" x14ac:dyDescent="0.25">
      <c r="A323" s="399" t="s">
        <v>1359</v>
      </c>
      <c r="B323" s="400" t="s">
        <v>1220</v>
      </c>
      <c r="C323" s="400" t="s">
        <v>1099</v>
      </c>
      <c r="D323" s="400" t="s">
        <v>1475</v>
      </c>
      <c r="E323" s="400" t="s">
        <v>1841</v>
      </c>
      <c r="F323" s="413" t="s">
        <v>1864</v>
      </c>
      <c r="G323" s="401" t="s">
        <v>1494</v>
      </c>
      <c r="H323" s="401" t="s">
        <v>1498</v>
      </c>
      <c r="I323" s="402" t="str">
        <f t="shared" si="15"/>
        <v>2.3</v>
      </c>
      <c r="J323" s="402">
        <v>2029</v>
      </c>
      <c r="K323" s="401">
        <v>250</v>
      </c>
      <c r="L323" s="401">
        <v>2</v>
      </c>
      <c r="M323" s="329">
        <f t="shared" si="13"/>
        <v>500</v>
      </c>
      <c r="N323" s="404">
        <v>130</v>
      </c>
      <c r="O323" s="405">
        <f t="shared" si="14"/>
        <v>65000</v>
      </c>
      <c r="P323" s="402"/>
      <c r="Q323" s="402"/>
      <c r="R323" s="24" t="str">
        <f>+VLOOKUP(H323,'Conf.'!$AE:$AM,9,0)</f>
        <v xml:space="preserve"> Útiles y materiales de escritorio, oficina e informática</v>
      </c>
    </row>
    <row r="324" spans="1:18" x14ac:dyDescent="0.25">
      <c r="A324" s="399" t="s">
        <v>1359</v>
      </c>
      <c r="B324" s="400" t="s">
        <v>1220</v>
      </c>
      <c r="C324" s="400" t="s">
        <v>1099</v>
      </c>
      <c r="D324" s="400" t="s">
        <v>1475</v>
      </c>
      <c r="E324" s="400" t="s">
        <v>1841</v>
      </c>
      <c r="F324" s="413" t="s">
        <v>1865</v>
      </c>
      <c r="G324" s="401" t="s">
        <v>1494</v>
      </c>
      <c r="H324" s="401" t="s">
        <v>1866</v>
      </c>
      <c r="I324" s="402" t="str">
        <f t="shared" si="15"/>
        <v>2.3</v>
      </c>
      <c r="J324" s="402">
        <v>2029</v>
      </c>
      <c r="K324" s="401">
        <v>650</v>
      </c>
      <c r="L324" s="401">
        <v>2</v>
      </c>
      <c r="M324" s="329">
        <f t="shared" si="13"/>
        <v>1300</v>
      </c>
      <c r="N324" s="404">
        <v>35</v>
      </c>
      <c r="O324" s="405">
        <f t="shared" si="14"/>
        <v>45500</v>
      </c>
      <c r="P324" s="402"/>
      <c r="Q324" s="402"/>
      <c r="R324" s="24" t="str">
        <f>+VLOOKUP(H324,'Conf.'!$AE:$AM,9,0)</f>
        <v xml:space="preserve"> Papel y cartón</v>
      </c>
    </row>
    <row r="325" spans="1:18" x14ac:dyDescent="0.25">
      <c r="A325" s="399" t="s">
        <v>1359</v>
      </c>
      <c r="B325" s="400" t="s">
        <v>1220</v>
      </c>
      <c r="C325" s="400" t="s">
        <v>1099</v>
      </c>
      <c r="D325" s="400" t="s">
        <v>1475</v>
      </c>
      <c r="E325" s="400" t="s">
        <v>1841</v>
      </c>
      <c r="F325" s="413" t="s">
        <v>1867</v>
      </c>
      <c r="G325" s="401" t="s">
        <v>1868</v>
      </c>
      <c r="H325" s="401" t="s">
        <v>1759</v>
      </c>
      <c r="I325" s="402" t="str">
        <f t="shared" si="15"/>
        <v>2.3</v>
      </c>
      <c r="J325" s="402">
        <v>2029</v>
      </c>
      <c r="K325" s="401">
        <v>400</v>
      </c>
      <c r="L325" s="401">
        <v>2</v>
      </c>
      <c r="M325" s="329">
        <f t="shared" si="13"/>
        <v>800</v>
      </c>
      <c r="N325" s="404">
        <v>475</v>
      </c>
      <c r="O325" s="405">
        <f t="shared" si="14"/>
        <v>380000</v>
      </c>
      <c r="P325" s="402"/>
      <c r="Q325" s="402"/>
      <c r="R325" s="24" t="str">
        <f>+VLOOKUP(H325,'Conf.'!$AE:$AM,9,0)</f>
        <v xml:space="preserve"> Útiles destinados a actividades deportivas, culturales y recreativas</v>
      </c>
    </row>
    <row r="326" spans="1:18" x14ac:dyDescent="0.25">
      <c r="A326" s="399" t="s">
        <v>1359</v>
      </c>
      <c r="B326" s="400" t="s">
        <v>1220</v>
      </c>
      <c r="C326" s="400" t="s">
        <v>1099</v>
      </c>
      <c r="D326" s="400" t="s">
        <v>1475</v>
      </c>
      <c r="E326" s="400" t="s">
        <v>1841</v>
      </c>
      <c r="F326" s="413" t="s">
        <v>1869</v>
      </c>
      <c r="G326" s="401" t="s">
        <v>1868</v>
      </c>
      <c r="H326" s="401" t="s">
        <v>1759</v>
      </c>
      <c r="I326" s="402" t="str">
        <f t="shared" si="15"/>
        <v>2.3</v>
      </c>
      <c r="J326" s="402">
        <v>2029</v>
      </c>
      <c r="K326" s="401">
        <v>250</v>
      </c>
      <c r="L326" s="401">
        <v>2</v>
      </c>
      <c r="M326" s="329">
        <f t="shared" si="13"/>
        <v>500</v>
      </c>
      <c r="N326" s="404">
        <v>475</v>
      </c>
      <c r="O326" s="405">
        <f t="shared" si="14"/>
        <v>237500</v>
      </c>
      <c r="P326" s="402"/>
      <c r="Q326" s="402"/>
      <c r="R326" s="24" t="str">
        <f>+VLOOKUP(H326,'Conf.'!$AE:$AM,9,0)</f>
        <v xml:space="preserve"> Útiles destinados a actividades deportivas, culturales y recreativas</v>
      </c>
    </row>
    <row r="327" spans="1:18" x14ac:dyDescent="0.25">
      <c r="A327" s="399" t="s">
        <v>1359</v>
      </c>
      <c r="B327" s="400" t="s">
        <v>1220</v>
      </c>
      <c r="C327" s="400" t="s">
        <v>1099</v>
      </c>
      <c r="D327" s="400" t="s">
        <v>1475</v>
      </c>
      <c r="E327" s="400" t="s">
        <v>1841</v>
      </c>
      <c r="F327" s="413" t="s">
        <v>1870</v>
      </c>
      <c r="G327" s="401" t="s">
        <v>1868</v>
      </c>
      <c r="H327" s="401" t="s">
        <v>1861</v>
      </c>
      <c r="I327" s="402" t="str">
        <f t="shared" si="15"/>
        <v>2.3</v>
      </c>
      <c r="J327" s="402">
        <v>2029</v>
      </c>
      <c r="K327" s="401">
        <v>190</v>
      </c>
      <c r="L327" s="401">
        <v>2</v>
      </c>
      <c r="M327" s="329">
        <f t="shared" si="13"/>
        <v>380</v>
      </c>
      <c r="N327" s="404">
        <v>110</v>
      </c>
      <c r="O327" s="405">
        <f t="shared" si="14"/>
        <v>41800</v>
      </c>
      <c r="P327" s="402"/>
      <c r="Q327" s="402"/>
      <c r="R327" s="24" t="str">
        <f>+VLOOKUP(H327,'Conf.'!$AE:$AM,9,0)</f>
        <v xml:space="preserve"> Productos y útiles diversos</v>
      </c>
    </row>
    <row r="328" spans="1:18" x14ac:dyDescent="0.25">
      <c r="A328" s="399" t="s">
        <v>1359</v>
      </c>
      <c r="B328" s="400" t="s">
        <v>1220</v>
      </c>
      <c r="C328" s="400" t="s">
        <v>1099</v>
      </c>
      <c r="D328" s="400" t="s">
        <v>1475</v>
      </c>
      <c r="E328" s="400" t="s">
        <v>1841</v>
      </c>
      <c r="F328" s="413" t="s">
        <v>1871</v>
      </c>
      <c r="G328" s="401" t="s">
        <v>1868</v>
      </c>
      <c r="H328" s="401" t="s">
        <v>1534</v>
      </c>
      <c r="I328" s="402" t="str">
        <f t="shared" si="15"/>
        <v>2.3</v>
      </c>
      <c r="J328" s="402">
        <v>2029</v>
      </c>
      <c r="K328" s="401">
        <v>260</v>
      </c>
      <c r="L328" s="401">
        <v>2</v>
      </c>
      <c r="M328" s="329">
        <f t="shared" si="13"/>
        <v>520</v>
      </c>
      <c r="N328" s="404">
        <v>400</v>
      </c>
      <c r="O328" s="405">
        <f t="shared" si="14"/>
        <v>208000</v>
      </c>
      <c r="P328" s="402"/>
      <c r="Q328" s="402"/>
      <c r="R328" s="24" t="str">
        <f>+VLOOKUP(H328,'Conf.'!$AE:$AM,9,0)</f>
        <v xml:space="preserve"> Útiles y materiales escolares y de enseñanzas</v>
      </c>
    </row>
    <row r="329" spans="1:18" x14ac:dyDescent="0.25">
      <c r="A329" s="399" t="s">
        <v>1359</v>
      </c>
      <c r="B329" s="400" t="s">
        <v>1220</v>
      </c>
      <c r="C329" s="400" t="s">
        <v>1099</v>
      </c>
      <c r="D329" s="400" t="s">
        <v>1475</v>
      </c>
      <c r="E329" s="400" t="s">
        <v>1841</v>
      </c>
      <c r="F329" s="413" t="s">
        <v>1872</v>
      </c>
      <c r="G329" s="401" t="s">
        <v>1868</v>
      </c>
      <c r="H329" s="406" t="s">
        <v>1534</v>
      </c>
      <c r="I329" s="402" t="str">
        <f t="shared" si="15"/>
        <v>2.3</v>
      </c>
      <c r="J329" s="402">
        <v>2029</v>
      </c>
      <c r="K329" s="401">
        <v>70</v>
      </c>
      <c r="L329" s="401">
        <v>2</v>
      </c>
      <c r="M329" s="329">
        <f t="shared" si="13"/>
        <v>140</v>
      </c>
      <c r="N329" s="404">
        <v>335</v>
      </c>
      <c r="O329" s="405">
        <f t="shared" si="14"/>
        <v>46900</v>
      </c>
      <c r="P329" s="402"/>
      <c r="Q329" s="402"/>
      <c r="R329" s="24" t="str">
        <f>+VLOOKUP(H329,'Conf.'!$AE:$AM,9,0)</f>
        <v xml:space="preserve"> Útiles y materiales escolares y de enseñanzas</v>
      </c>
    </row>
    <row r="330" spans="1:18" x14ac:dyDescent="0.25">
      <c r="A330" s="399" t="s">
        <v>1359</v>
      </c>
      <c r="B330" s="400" t="s">
        <v>1220</v>
      </c>
      <c r="C330" s="400" t="s">
        <v>1099</v>
      </c>
      <c r="D330" s="400" t="s">
        <v>1475</v>
      </c>
      <c r="E330" s="400" t="s">
        <v>1841</v>
      </c>
      <c r="F330" s="413" t="s">
        <v>1873</v>
      </c>
      <c r="G330" s="401" t="s">
        <v>1494</v>
      </c>
      <c r="H330" s="406" t="s">
        <v>1866</v>
      </c>
      <c r="I330" s="402" t="str">
        <f t="shared" si="15"/>
        <v>2.3</v>
      </c>
      <c r="J330" s="402">
        <v>2029</v>
      </c>
      <c r="K330" s="403">
        <v>1700</v>
      </c>
      <c r="L330" s="401">
        <v>2</v>
      </c>
      <c r="M330" s="329">
        <f t="shared" si="13"/>
        <v>3400</v>
      </c>
      <c r="N330" s="404">
        <v>40</v>
      </c>
      <c r="O330" s="405">
        <f t="shared" si="14"/>
        <v>136000</v>
      </c>
      <c r="P330" s="402"/>
      <c r="Q330" s="402"/>
      <c r="R330" s="24" t="str">
        <f>+VLOOKUP(H330,'Conf.'!$AE:$AM,9,0)</f>
        <v xml:space="preserve"> Papel y cartón</v>
      </c>
    </row>
    <row r="331" spans="1:18" x14ac:dyDescent="0.25">
      <c r="A331" s="399" t="s">
        <v>1359</v>
      </c>
      <c r="B331" s="400" t="s">
        <v>1220</v>
      </c>
      <c r="C331" s="400" t="s">
        <v>1099</v>
      </c>
      <c r="D331" s="400" t="s">
        <v>1475</v>
      </c>
      <c r="E331" s="400" t="s">
        <v>1841</v>
      </c>
      <c r="F331" s="413" t="s">
        <v>1874</v>
      </c>
      <c r="G331" s="401" t="s">
        <v>1875</v>
      </c>
      <c r="H331" s="406" t="s">
        <v>1498</v>
      </c>
      <c r="I331" s="402" t="str">
        <f t="shared" si="15"/>
        <v>2.3</v>
      </c>
      <c r="J331" s="402">
        <v>2029</v>
      </c>
      <c r="K331" s="401">
        <v>95</v>
      </c>
      <c r="L331" s="401">
        <v>2</v>
      </c>
      <c r="M331" s="329">
        <f t="shared" si="13"/>
        <v>190</v>
      </c>
      <c r="N331" s="404">
        <v>325</v>
      </c>
      <c r="O331" s="405">
        <f t="shared" si="14"/>
        <v>61750</v>
      </c>
      <c r="P331" s="402"/>
      <c r="Q331" s="402"/>
      <c r="R331" s="24" t="str">
        <f>+VLOOKUP(H331,'Conf.'!$AE:$AM,9,0)</f>
        <v xml:space="preserve"> Útiles y materiales de escritorio, oficina e informática</v>
      </c>
    </row>
    <row r="332" spans="1:18" x14ac:dyDescent="0.25">
      <c r="A332" s="399" t="s">
        <v>1359</v>
      </c>
      <c r="B332" s="400" t="s">
        <v>1220</v>
      </c>
      <c r="C332" s="400" t="s">
        <v>1099</v>
      </c>
      <c r="D332" s="400" t="s">
        <v>1475</v>
      </c>
      <c r="E332" s="400" t="s">
        <v>1841</v>
      </c>
      <c r="F332" s="413" t="s">
        <v>1876</v>
      </c>
      <c r="G332" s="401" t="s">
        <v>1875</v>
      </c>
      <c r="H332" s="401" t="s">
        <v>1534</v>
      </c>
      <c r="I332" s="402" t="str">
        <f t="shared" si="15"/>
        <v>2.3</v>
      </c>
      <c r="J332" s="402">
        <v>2029</v>
      </c>
      <c r="K332" s="401">
        <v>700</v>
      </c>
      <c r="L332" s="401">
        <v>2</v>
      </c>
      <c r="M332" s="329">
        <f t="shared" si="13"/>
        <v>1400</v>
      </c>
      <c r="N332" s="404">
        <v>230</v>
      </c>
      <c r="O332" s="405">
        <f t="shared" si="14"/>
        <v>322000</v>
      </c>
      <c r="P332" s="402"/>
      <c r="Q332" s="402"/>
      <c r="R332" s="24" t="str">
        <f>+VLOOKUP(H332,'Conf.'!$AE:$AM,9,0)</f>
        <v xml:space="preserve"> Útiles y materiales escolares y de enseñanzas</v>
      </c>
    </row>
    <row r="333" spans="1:18" x14ac:dyDescent="0.25">
      <c r="A333" s="399" t="s">
        <v>1359</v>
      </c>
      <c r="B333" s="400" t="s">
        <v>1220</v>
      </c>
      <c r="C333" s="400" t="s">
        <v>1099</v>
      </c>
      <c r="D333" s="400" t="s">
        <v>1475</v>
      </c>
      <c r="E333" s="400" t="s">
        <v>1841</v>
      </c>
      <c r="F333" s="413" t="s">
        <v>1877</v>
      </c>
      <c r="G333" s="401" t="s">
        <v>1875</v>
      </c>
      <c r="H333" s="401" t="s">
        <v>1534</v>
      </c>
      <c r="I333" s="402" t="str">
        <f t="shared" si="15"/>
        <v>2.3</v>
      </c>
      <c r="J333" s="402">
        <v>2029</v>
      </c>
      <c r="K333" s="401">
        <v>700</v>
      </c>
      <c r="L333" s="401">
        <v>2</v>
      </c>
      <c r="M333" s="329">
        <f t="shared" si="13"/>
        <v>1400</v>
      </c>
      <c r="N333" s="404">
        <v>65</v>
      </c>
      <c r="O333" s="405">
        <f t="shared" si="14"/>
        <v>91000</v>
      </c>
      <c r="P333" s="402"/>
      <c r="Q333" s="402"/>
      <c r="R333" s="24" t="str">
        <f>+VLOOKUP(H333,'Conf.'!$AE:$AM,9,0)</f>
        <v xml:space="preserve"> Útiles y materiales escolares y de enseñanzas</v>
      </c>
    </row>
    <row r="334" spans="1:18" x14ac:dyDescent="0.25">
      <c r="A334" s="399" t="s">
        <v>1359</v>
      </c>
      <c r="B334" s="400" t="s">
        <v>1220</v>
      </c>
      <c r="C334" s="400" t="s">
        <v>1099</v>
      </c>
      <c r="D334" s="400" t="s">
        <v>1475</v>
      </c>
      <c r="E334" s="400" t="s">
        <v>1841</v>
      </c>
      <c r="F334" s="413" t="s">
        <v>1878</v>
      </c>
      <c r="G334" s="401" t="s">
        <v>1494</v>
      </c>
      <c r="H334" s="401" t="s">
        <v>1879</v>
      </c>
      <c r="I334" s="402" t="str">
        <f t="shared" si="15"/>
        <v>2.3</v>
      </c>
      <c r="J334" s="402">
        <v>2029</v>
      </c>
      <c r="K334" s="401">
        <v>400</v>
      </c>
      <c r="L334" s="401">
        <v>2</v>
      </c>
      <c r="M334" s="329">
        <f t="shared" si="13"/>
        <v>800</v>
      </c>
      <c r="N334" s="404">
        <v>200</v>
      </c>
      <c r="O334" s="405">
        <f t="shared" si="14"/>
        <v>160000</v>
      </c>
      <c r="P334" s="402"/>
      <c r="Q334" s="402"/>
      <c r="R334" s="24" t="str">
        <f>+VLOOKUP(H334,'Conf.'!$AE:$AM,9,0)</f>
        <v xml:space="preserve"> Otros productos químicos y conexos</v>
      </c>
    </row>
    <row r="335" spans="1:18" x14ac:dyDescent="0.25">
      <c r="A335" s="399" t="s">
        <v>1359</v>
      </c>
      <c r="B335" s="400" t="s">
        <v>1220</v>
      </c>
      <c r="C335" s="400" t="s">
        <v>1099</v>
      </c>
      <c r="D335" s="400" t="s">
        <v>1475</v>
      </c>
      <c r="E335" s="400" t="s">
        <v>1841</v>
      </c>
      <c r="F335" s="413" t="s">
        <v>1880</v>
      </c>
      <c r="G335" s="401" t="s">
        <v>1494</v>
      </c>
      <c r="H335" s="401" t="s">
        <v>1498</v>
      </c>
      <c r="I335" s="402" t="str">
        <f t="shared" si="15"/>
        <v>2.3</v>
      </c>
      <c r="J335" s="402">
        <v>2029</v>
      </c>
      <c r="K335" s="401">
        <v>350</v>
      </c>
      <c r="L335" s="401">
        <v>2</v>
      </c>
      <c r="M335" s="329">
        <f t="shared" ref="M335:M398" si="16">K335*L335</f>
        <v>700</v>
      </c>
      <c r="N335" s="404">
        <v>80</v>
      </c>
      <c r="O335" s="405">
        <f t="shared" ref="O335:O398" si="17">+M335*N335</f>
        <v>56000</v>
      </c>
      <c r="P335" s="402"/>
      <c r="Q335" s="402"/>
      <c r="R335" s="24" t="str">
        <f>+VLOOKUP(H335,'Conf.'!$AE:$AM,9,0)</f>
        <v xml:space="preserve"> Útiles y materiales de escritorio, oficina e informática</v>
      </c>
    </row>
    <row r="336" spans="1:18" x14ac:dyDescent="0.25">
      <c r="A336" s="399" t="s">
        <v>1359</v>
      </c>
      <c r="B336" s="400" t="s">
        <v>1220</v>
      </c>
      <c r="C336" s="400" t="s">
        <v>1099</v>
      </c>
      <c r="D336" s="400" t="s">
        <v>1475</v>
      </c>
      <c r="E336" s="400" t="s">
        <v>1841</v>
      </c>
      <c r="F336" s="413" t="s">
        <v>1881</v>
      </c>
      <c r="G336" s="401" t="s">
        <v>1875</v>
      </c>
      <c r="H336" s="401" t="s">
        <v>1534</v>
      </c>
      <c r="I336" s="402" t="str">
        <f t="shared" si="15"/>
        <v>2.3</v>
      </c>
      <c r="J336" s="402">
        <v>2029</v>
      </c>
      <c r="K336" s="401">
        <v>700</v>
      </c>
      <c r="L336" s="401">
        <v>2</v>
      </c>
      <c r="M336" s="329">
        <f t="shared" si="16"/>
        <v>1400</v>
      </c>
      <c r="N336" s="404">
        <v>200</v>
      </c>
      <c r="O336" s="405">
        <f t="shared" si="17"/>
        <v>280000</v>
      </c>
      <c r="P336" s="402"/>
      <c r="Q336" s="402"/>
      <c r="R336" s="24" t="str">
        <f>+VLOOKUP(H336,'Conf.'!$AE:$AM,9,0)</f>
        <v xml:space="preserve"> Útiles y materiales escolares y de enseñanzas</v>
      </c>
    </row>
    <row r="337" spans="1:18" x14ac:dyDescent="0.25">
      <c r="A337" s="399" t="s">
        <v>1359</v>
      </c>
      <c r="B337" s="400" t="s">
        <v>1220</v>
      </c>
      <c r="C337" s="400" t="s">
        <v>1099</v>
      </c>
      <c r="D337" s="400" t="s">
        <v>1475</v>
      </c>
      <c r="E337" s="400" t="s">
        <v>1841</v>
      </c>
      <c r="F337" s="413" t="s">
        <v>1882</v>
      </c>
      <c r="G337" s="401" t="s">
        <v>1875</v>
      </c>
      <c r="H337" s="401" t="s">
        <v>1534</v>
      </c>
      <c r="I337" s="402" t="str">
        <f t="shared" si="15"/>
        <v>2.3</v>
      </c>
      <c r="J337" s="402">
        <v>2029</v>
      </c>
      <c r="K337" s="401">
        <v>900</v>
      </c>
      <c r="L337" s="401">
        <v>2</v>
      </c>
      <c r="M337" s="329">
        <f t="shared" si="16"/>
        <v>1800</v>
      </c>
      <c r="N337" s="404">
        <v>70</v>
      </c>
      <c r="O337" s="405">
        <f t="shared" si="17"/>
        <v>126000</v>
      </c>
      <c r="P337" s="402"/>
      <c r="Q337" s="402"/>
      <c r="R337" s="24" t="str">
        <f>+VLOOKUP(H337,'Conf.'!$AE:$AM,9,0)</f>
        <v xml:space="preserve"> Útiles y materiales escolares y de enseñanzas</v>
      </c>
    </row>
    <row r="338" spans="1:18" x14ac:dyDescent="0.25">
      <c r="A338" s="399" t="s">
        <v>1359</v>
      </c>
      <c r="B338" s="400" t="s">
        <v>1220</v>
      </c>
      <c r="C338" s="400" t="s">
        <v>1099</v>
      </c>
      <c r="D338" s="400" t="s">
        <v>1475</v>
      </c>
      <c r="E338" s="400" t="s">
        <v>1841</v>
      </c>
      <c r="F338" s="413" t="s">
        <v>1883</v>
      </c>
      <c r="G338" s="401" t="s">
        <v>1875</v>
      </c>
      <c r="H338" s="401" t="s">
        <v>1534</v>
      </c>
      <c r="I338" s="402" t="str">
        <f t="shared" si="15"/>
        <v>2.3</v>
      </c>
      <c r="J338" s="402">
        <v>2029</v>
      </c>
      <c r="K338" s="401">
        <v>650</v>
      </c>
      <c r="L338" s="401">
        <v>2</v>
      </c>
      <c r="M338" s="329">
        <f t="shared" si="16"/>
        <v>1300</v>
      </c>
      <c r="N338" s="404">
        <v>150</v>
      </c>
      <c r="O338" s="405">
        <f t="shared" si="17"/>
        <v>195000</v>
      </c>
      <c r="P338" s="402"/>
      <c r="Q338" s="402"/>
      <c r="R338" s="24" t="str">
        <f>+VLOOKUP(H338,'Conf.'!$AE:$AM,9,0)</f>
        <v xml:space="preserve"> Útiles y materiales escolares y de enseñanzas</v>
      </c>
    </row>
    <row r="339" spans="1:18" x14ac:dyDescent="0.25">
      <c r="A339" s="399" t="s">
        <v>1359</v>
      </c>
      <c r="B339" s="400" t="s">
        <v>1220</v>
      </c>
      <c r="C339" s="400" t="s">
        <v>1099</v>
      </c>
      <c r="D339" s="400" t="s">
        <v>1475</v>
      </c>
      <c r="E339" s="400" t="s">
        <v>1841</v>
      </c>
      <c r="F339" s="413" t="s">
        <v>1884</v>
      </c>
      <c r="G339" s="401" t="s">
        <v>1875</v>
      </c>
      <c r="H339" s="401" t="s">
        <v>1534</v>
      </c>
      <c r="I339" s="402" t="str">
        <f t="shared" si="15"/>
        <v>2.3</v>
      </c>
      <c r="J339" s="402">
        <v>2029</v>
      </c>
      <c r="K339" s="401">
        <v>120</v>
      </c>
      <c r="L339" s="401">
        <v>2</v>
      </c>
      <c r="M339" s="329">
        <f t="shared" si="16"/>
        <v>240</v>
      </c>
      <c r="N339" s="404">
        <v>610</v>
      </c>
      <c r="O339" s="405">
        <f t="shared" si="17"/>
        <v>146400</v>
      </c>
      <c r="P339" s="402"/>
      <c r="Q339" s="402"/>
      <c r="R339" s="24" t="str">
        <f>+VLOOKUP(H339,'Conf.'!$AE:$AM,9,0)</f>
        <v xml:space="preserve"> Útiles y materiales escolares y de enseñanzas</v>
      </c>
    </row>
    <row r="340" spans="1:18" ht="30" x14ac:dyDescent="0.25">
      <c r="A340" s="399" t="s">
        <v>1359</v>
      </c>
      <c r="B340" s="400" t="s">
        <v>1220</v>
      </c>
      <c r="C340" s="400" t="s">
        <v>1099</v>
      </c>
      <c r="D340" s="400" t="s">
        <v>1475</v>
      </c>
      <c r="E340" s="400" t="s">
        <v>1841</v>
      </c>
      <c r="F340" s="413" t="s">
        <v>1885</v>
      </c>
      <c r="G340" s="401" t="s">
        <v>1868</v>
      </c>
      <c r="H340" s="401" t="s">
        <v>1866</v>
      </c>
      <c r="I340" s="402" t="str">
        <f t="shared" si="15"/>
        <v>2.3</v>
      </c>
      <c r="J340" s="402">
        <v>2029</v>
      </c>
      <c r="K340" s="401">
        <v>450</v>
      </c>
      <c r="L340" s="401">
        <v>2</v>
      </c>
      <c r="M340" s="329">
        <f t="shared" si="16"/>
        <v>900</v>
      </c>
      <c r="N340" s="404">
        <v>600</v>
      </c>
      <c r="O340" s="405">
        <f t="shared" si="17"/>
        <v>540000</v>
      </c>
      <c r="P340" s="402"/>
      <c r="Q340" s="402"/>
      <c r="R340" s="24" t="str">
        <f>+VLOOKUP(H340,'Conf.'!$AE:$AM,9,0)</f>
        <v xml:space="preserve"> Papel y cartón</v>
      </c>
    </row>
    <row r="341" spans="1:18" x14ac:dyDescent="0.25">
      <c r="A341" s="399" t="s">
        <v>1359</v>
      </c>
      <c r="B341" s="400" t="s">
        <v>1220</v>
      </c>
      <c r="C341" s="400" t="s">
        <v>1099</v>
      </c>
      <c r="D341" s="400" t="s">
        <v>1475</v>
      </c>
      <c r="E341" s="400" t="s">
        <v>1841</v>
      </c>
      <c r="F341" s="413" t="s">
        <v>1886</v>
      </c>
      <c r="G341" s="401" t="s">
        <v>1868</v>
      </c>
      <c r="H341" s="401" t="s">
        <v>1866</v>
      </c>
      <c r="I341" s="402" t="str">
        <f t="shared" si="15"/>
        <v>2.3</v>
      </c>
      <c r="J341" s="402">
        <v>2029</v>
      </c>
      <c r="K341" s="401">
        <v>300</v>
      </c>
      <c r="L341" s="401">
        <v>2</v>
      </c>
      <c r="M341" s="329">
        <f t="shared" si="16"/>
        <v>600</v>
      </c>
      <c r="N341" s="404">
        <v>260</v>
      </c>
      <c r="O341" s="405">
        <f t="shared" si="17"/>
        <v>156000</v>
      </c>
      <c r="P341" s="402"/>
      <c r="Q341" s="402"/>
      <c r="R341" s="24" t="str">
        <f>+VLOOKUP(H341,'Conf.'!$AE:$AM,9,0)</f>
        <v xml:space="preserve"> Papel y cartón</v>
      </c>
    </row>
    <row r="342" spans="1:18" x14ac:dyDescent="0.25">
      <c r="A342" s="399" t="s">
        <v>1359</v>
      </c>
      <c r="B342" s="400" t="s">
        <v>1220</v>
      </c>
      <c r="C342" s="400" t="s">
        <v>1099</v>
      </c>
      <c r="D342" s="400" t="s">
        <v>1475</v>
      </c>
      <c r="E342" s="400" t="s">
        <v>1841</v>
      </c>
      <c r="F342" s="413" t="s">
        <v>1887</v>
      </c>
      <c r="G342" s="401" t="s">
        <v>1868</v>
      </c>
      <c r="H342" s="401" t="s">
        <v>1866</v>
      </c>
      <c r="I342" s="402" t="str">
        <f t="shared" si="15"/>
        <v>2.3</v>
      </c>
      <c r="J342" s="402">
        <v>2029</v>
      </c>
      <c r="K342" s="401">
        <v>250</v>
      </c>
      <c r="L342" s="401">
        <v>2</v>
      </c>
      <c r="M342" s="329">
        <f t="shared" si="16"/>
        <v>500</v>
      </c>
      <c r="N342" s="404">
        <v>120</v>
      </c>
      <c r="O342" s="405">
        <f t="shared" si="17"/>
        <v>60000</v>
      </c>
      <c r="P342" s="402"/>
      <c r="Q342" s="402"/>
      <c r="R342" s="24" t="str">
        <f>+VLOOKUP(H342,'Conf.'!$AE:$AM,9,0)</f>
        <v xml:space="preserve"> Papel y cartón</v>
      </c>
    </row>
    <row r="343" spans="1:18" x14ac:dyDescent="0.25">
      <c r="A343" s="399" t="s">
        <v>1359</v>
      </c>
      <c r="B343" s="400" t="s">
        <v>1220</v>
      </c>
      <c r="C343" s="400" t="s">
        <v>1099</v>
      </c>
      <c r="D343" s="400" t="s">
        <v>1475</v>
      </c>
      <c r="E343" s="400" t="s">
        <v>1841</v>
      </c>
      <c r="F343" s="413" t="s">
        <v>1888</v>
      </c>
      <c r="G343" s="401" t="s">
        <v>1889</v>
      </c>
      <c r="H343" s="401" t="s">
        <v>1567</v>
      </c>
      <c r="I343" s="402" t="str">
        <f t="shared" si="15"/>
        <v>2.3</v>
      </c>
      <c r="J343" s="402">
        <v>2029</v>
      </c>
      <c r="K343" s="401">
        <v>330</v>
      </c>
      <c r="L343" s="401">
        <v>2</v>
      </c>
      <c r="M343" s="329">
        <f t="shared" si="16"/>
        <v>660</v>
      </c>
      <c r="N343" s="404">
        <v>400</v>
      </c>
      <c r="O343" s="405">
        <f t="shared" si="17"/>
        <v>264000</v>
      </c>
      <c r="P343" s="402"/>
      <c r="Q343" s="402"/>
      <c r="R343" s="24" t="str">
        <f>+VLOOKUP(H343,'Conf.'!$AE:$AM,9,0)</f>
        <v xml:space="preserve"> Papel de escritorio</v>
      </c>
    </row>
    <row r="344" spans="1:18" x14ac:dyDescent="0.25">
      <c r="A344" s="399" t="s">
        <v>1359</v>
      </c>
      <c r="B344" s="400" t="s">
        <v>1220</v>
      </c>
      <c r="C344" s="400" t="s">
        <v>1099</v>
      </c>
      <c r="D344" s="400" t="s">
        <v>1475</v>
      </c>
      <c r="E344" s="400" t="s">
        <v>1841</v>
      </c>
      <c r="F344" s="413" t="s">
        <v>1890</v>
      </c>
      <c r="G344" s="401" t="s">
        <v>1494</v>
      </c>
      <c r="H344" s="401" t="s">
        <v>1498</v>
      </c>
      <c r="I344" s="402" t="str">
        <f t="shared" si="15"/>
        <v>2.3</v>
      </c>
      <c r="J344" s="402">
        <v>2029</v>
      </c>
      <c r="K344" s="401">
        <v>700</v>
      </c>
      <c r="L344" s="401">
        <v>2</v>
      </c>
      <c r="M344" s="329">
        <f t="shared" si="16"/>
        <v>1400</v>
      </c>
      <c r="N344" s="404">
        <v>27</v>
      </c>
      <c r="O344" s="405">
        <f t="shared" si="17"/>
        <v>37800</v>
      </c>
      <c r="P344" s="402"/>
      <c r="Q344" s="402"/>
      <c r="R344" s="24" t="str">
        <f>+VLOOKUP(H344,'Conf.'!$AE:$AM,9,0)</f>
        <v xml:space="preserve"> Útiles y materiales de escritorio, oficina e informática</v>
      </c>
    </row>
    <row r="345" spans="1:18" x14ac:dyDescent="0.25">
      <c r="A345" s="399" t="s">
        <v>1359</v>
      </c>
      <c r="B345" s="400" t="s">
        <v>1220</v>
      </c>
      <c r="C345" s="400" t="s">
        <v>1099</v>
      </c>
      <c r="D345" s="400" t="s">
        <v>1475</v>
      </c>
      <c r="E345" s="400" t="s">
        <v>1841</v>
      </c>
      <c r="F345" s="413" t="s">
        <v>1891</v>
      </c>
      <c r="G345" s="401" t="s">
        <v>1875</v>
      </c>
      <c r="H345" s="401" t="s">
        <v>1892</v>
      </c>
      <c r="I345" s="402" t="str">
        <f t="shared" si="15"/>
        <v>2.3</v>
      </c>
      <c r="J345" s="402">
        <v>2029</v>
      </c>
      <c r="K345" s="401">
        <v>50</v>
      </c>
      <c r="L345" s="401">
        <v>2</v>
      </c>
      <c r="M345" s="329">
        <f t="shared" si="16"/>
        <v>100</v>
      </c>
      <c r="N345" s="404">
        <v>130</v>
      </c>
      <c r="O345" s="405">
        <f t="shared" si="17"/>
        <v>13000</v>
      </c>
      <c r="P345" s="402"/>
      <c r="Q345" s="402"/>
      <c r="R345" s="24" t="str">
        <f>+VLOOKUP(H345,'Conf.'!$AE:$AM,9,0)</f>
        <v xml:space="preserve"> Herramientas menores</v>
      </c>
    </row>
    <row r="346" spans="1:18" x14ac:dyDescent="0.25">
      <c r="A346" s="399" t="s">
        <v>1359</v>
      </c>
      <c r="B346" s="400" t="s">
        <v>1220</v>
      </c>
      <c r="C346" s="400" t="s">
        <v>1099</v>
      </c>
      <c r="D346" s="400" t="s">
        <v>1475</v>
      </c>
      <c r="E346" s="400" t="s">
        <v>1841</v>
      </c>
      <c r="F346" s="413" t="s">
        <v>1893</v>
      </c>
      <c r="G346" s="401" t="s">
        <v>1494</v>
      </c>
      <c r="H346" s="401" t="s">
        <v>1498</v>
      </c>
      <c r="I346" s="402" t="str">
        <f t="shared" si="15"/>
        <v>2.3</v>
      </c>
      <c r="J346" s="402">
        <v>2029</v>
      </c>
      <c r="K346" s="401">
        <v>50</v>
      </c>
      <c r="L346" s="401">
        <v>2</v>
      </c>
      <c r="M346" s="329">
        <f t="shared" si="16"/>
        <v>100</v>
      </c>
      <c r="N346" s="404">
        <v>470</v>
      </c>
      <c r="O346" s="405">
        <f t="shared" si="17"/>
        <v>47000</v>
      </c>
      <c r="P346" s="402"/>
      <c r="Q346" s="402"/>
      <c r="R346" s="24" t="str">
        <f>+VLOOKUP(H346,'Conf.'!$AE:$AM,9,0)</f>
        <v xml:space="preserve"> Útiles y materiales de escritorio, oficina e informática</v>
      </c>
    </row>
    <row r="347" spans="1:18" x14ac:dyDescent="0.25">
      <c r="A347" s="399" t="s">
        <v>1359</v>
      </c>
      <c r="B347" s="400" t="s">
        <v>1220</v>
      </c>
      <c r="C347" s="400" t="s">
        <v>1099</v>
      </c>
      <c r="D347" s="400" t="s">
        <v>1475</v>
      </c>
      <c r="E347" s="400" t="s">
        <v>1841</v>
      </c>
      <c r="F347" s="413" t="s">
        <v>1894</v>
      </c>
      <c r="G347" s="401" t="s">
        <v>1494</v>
      </c>
      <c r="H347" s="401" t="s">
        <v>1895</v>
      </c>
      <c r="I347" s="402" t="str">
        <f t="shared" si="15"/>
        <v>2.3</v>
      </c>
      <c r="J347" s="402">
        <v>2029</v>
      </c>
      <c r="K347" s="401">
        <v>100</v>
      </c>
      <c r="L347" s="401">
        <v>2</v>
      </c>
      <c r="M347" s="329">
        <f t="shared" si="16"/>
        <v>200</v>
      </c>
      <c r="N347" s="404">
        <v>230</v>
      </c>
      <c r="O347" s="405">
        <f t="shared" si="17"/>
        <v>46000</v>
      </c>
      <c r="P347" s="402"/>
      <c r="Q347" s="402"/>
      <c r="R347" s="24" t="str">
        <f>+VLOOKUP(H347,'Conf.'!$AE:$AM,9,0)</f>
        <v xml:space="preserve"> Materiales de limpieza e higiene personal</v>
      </c>
    </row>
    <row r="348" spans="1:18" x14ac:dyDescent="0.25">
      <c r="A348" s="399" t="s">
        <v>1359</v>
      </c>
      <c r="B348" s="400" t="s">
        <v>1220</v>
      </c>
      <c r="C348" s="400" t="s">
        <v>1099</v>
      </c>
      <c r="D348" s="400" t="s">
        <v>1475</v>
      </c>
      <c r="E348" s="400" t="s">
        <v>1841</v>
      </c>
      <c r="F348" s="413" t="s">
        <v>1896</v>
      </c>
      <c r="G348" s="401" t="s">
        <v>1494</v>
      </c>
      <c r="H348" s="401" t="s">
        <v>1897</v>
      </c>
      <c r="I348" s="402" t="str">
        <f t="shared" si="15"/>
        <v>2.3</v>
      </c>
      <c r="J348" s="402">
        <v>2029</v>
      </c>
      <c r="K348" s="401">
        <v>650</v>
      </c>
      <c r="L348" s="401">
        <v>2</v>
      </c>
      <c r="M348" s="329">
        <f t="shared" si="16"/>
        <v>1300</v>
      </c>
      <c r="N348" s="404">
        <v>37</v>
      </c>
      <c r="O348" s="405">
        <f t="shared" si="17"/>
        <v>48100</v>
      </c>
      <c r="P348" s="402"/>
      <c r="Q348" s="402"/>
      <c r="R348" s="24" t="str">
        <f>+VLOOKUP(H348,'Conf.'!$AE:$AM,9,0)</f>
        <v xml:space="preserve"> Hilados, fibras, telas y útiles de costura</v>
      </c>
    </row>
    <row r="349" spans="1:18" ht="30" x14ac:dyDescent="0.25">
      <c r="A349" s="399" t="s">
        <v>1359</v>
      </c>
      <c r="B349" s="400" t="s">
        <v>1220</v>
      </c>
      <c r="C349" s="400" t="s">
        <v>1099</v>
      </c>
      <c r="D349" s="400" t="s">
        <v>1475</v>
      </c>
      <c r="E349" s="400" t="s">
        <v>1841</v>
      </c>
      <c r="F349" s="413" t="s">
        <v>1898</v>
      </c>
      <c r="G349" s="401" t="s">
        <v>1494</v>
      </c>
      <c r="H349" s="401" t="s">
        <v>1498</v>
      </c>
      <c r="I349" s="402" t="str">
        <f t="shared" si="15"/>
        <v>2.3</v>
      </c>
      <c r="J349" s="402">
        <v>2029</v>
      </c>
      <c r="K349" s="401">
        <v>230</v>
      </c>
      <c r="L349" s="401">
        <v>2</v>
      </c>
      <c r="M349" s="329">
        <f t="shared" si="16"/>
        <v>460</v>
      </c>
      <c r="N349" s="404">
        <v>550</v>
      </c>
      <c r="O349" s="405">
        <f t="shared" si="17"/>
        <v>253000</v>
      </c>
      <c r="P349" s="402"/>
      <c r="Q349" s="402"/>
      <c r="R349" s="24" t="str">
        <f>+VLOOKUP(H349,'Conf.'!$AE:$AM,9,0)</f>
        <v xml:space="preserve"> Útiles y materiales de escritorio, oficina e informática</v>
      </c>
    </row>
    <row r="350" spans="1:18" ht="30" x14ac:dyDescent="0.25">
      <c r="A350" s="399" t="s">
        <v>1359</v>
      </c>
      <c r="B350" s="400" t="s">
        <v>1220</v>
      </c>
      <c r="C350" s="400" t="s">
        <v>1099</v>
      </c>
      <c r="D350" s="400" t="s">
        <v>1475</v>
      </c>
      <c r="E350" s="400" t="s">
        <v>1841</v>
      </c>
      <c r="F350" s="413" t="s">
        <v>1899</v>
      </c>
      <c r="G350" s="401" t="s">
        <v>1868</v>
      </c>
      <c r="H350" s="401" t="s">
        <v>1534</v>
      </c>
      <c r="I350" s="402" t="str">
        <f t="shared" si="15"/>
        <v>2.3</v>
      </c>
      <c r="J350" s="402">
        <v>2029</v>
      </c>
      <c r="K350" s="401">
        <v>230</v>
      </c>
      <c r="L350" s="401">
        <v>2</v>
      </c>
      <c r="M350" s="329">
        <f t="shared" si="16"/>
        <v>460</v>
      </c>
      <c r="N350" s="404">
        <v>720</v>
      </c>
      <c r="O350" s="405">
        <f t="shared" si="17"/>
        <v>331200</v>
      </c>
      <c r="P350" s="402"/>
      <c r="Q350" s="402"/>
      <c r="R350" s="24" t="str">
        <f>+VLOOKUP(H350,'Conf.'!$AE:$AM,9,0)</f>
        <v xml:space="preserve"> Útiles y materiales escolares y de enseñanzas</v>
      </c>
    </row>
    <row r="351" spans="1:18" x14ac:dyDescent="0.25">
      <c r="A351" s="399" t="s">
        <v>1359</v>
      </c>
      <c r="B351" s="400" t="s">
        <v>1220</v>
      </c>
      <c r="C351" s="400" t="s">
        <v>1099</v>
      </c>
      <c r="D351" s="400" t="s">
        <v>1475</v>
      </c>
      <c r="E351" s="400" t="s">
        <v>1841</v>
      </c>
      <c r="F351" s="413" t="s">
        <v>1900</v>
      </c>
      <c r="G351" s="401" t="s">
        <v>1868</v>
      </c>
      <c r="H351" s="401" t="s">
        <v>1866</v>
      </c>
      <c r="I351" s="402" t="str">
        <f t="shared" si="15"/>
        <v>2.3</v>
      </c>
      <c r="J351" s="402">
        <v>2029</v>
      </c>
      <c r="K351" s="401">
        <v>700</v>
      </c>
      <c r="L351" s="401">
        <v>1</v>
      </c>
      <c r="M351" s="329">
        <f t="shared" si="16"/>
        <v>700</v>
      </c>
      <c r="N351" s="404">
        <v>550</v>
      </c>
      <c r="O351" s="405">
        <f t="shared" si="17"/>
        <v>385000</v>
      </c>
      <c r="P351" s="402"/>
      <c r="Q351" s="402"/>
      <c r="R351" s="24" t="str">
        <f>+VLOOKUP(H351,'Conf.'!$AE:$AM,9,0)</f>
        <v xml:space="preserve"> Papel y cartón</v>
      </c>
    </row>
    <row r="352" spans="1:18" x14ac:dyDescent="0.25">
      <c r="A352" s="399" t="s">
        <v>1359</v>
      </c>
      <c r="B352" s="400" t="s">
        <v>1220</v>
      </c>
      <c r="C352" s="400" t="s">
        <v>1099</v>
      </c>
      <c r="D352" s="400" t="s">
        <v>1475</v>
      </c>
      <c r="E352" s="400" t="s">
        <v>1841</v>
      </c>
      <c r="F352" s="413" t="s">
        <v>1901</v>
      </c>
      <c r="G352" s="401" t="s">
        <v>1494</v>
      </c>
      <c r="H352" s="401" t="s">
        <v>1534</v>
      </c>
      <c r="I352" s="402" t="str">
        <f t="shared" si="15"/>
        <v>2.3</v>
      </c>
      <c r="J352" s="402">
        <v>2029</v>
      </c>
      <c r="K352" s="403">
        <v>1500</v>
      </c>
      <c r="L352" s="401">
        <v>2</v>
      </c>
      <c r="M352" s="329">
        <f t="shared" si="16"/>
        <v>3000</v>
      </c>
      <c r="N352" s="404">
        <v>17</v>
      </c>
      <c r="O352" s="405">
        <f t="shared" si="17"/>
        <v>51000</v>
      </c>
      <c r="P352" s="402"/>
      <c r="Q352" s="402"/>
      <c r="R352" s="24" t="str">
        <f>+VLOOKUP(H352,'Conf.'!$AE:$AM,9,0)</f>
        <v xml:space="preserve"> Útiles y materiales escolares y de enseñanzas</v>
      </c>
    </row>
    <row r="353" spans="1:18" x14ac:dyDescent="0.25">
      <c r="A353" s="399" t="s">
        <v>1359</v>
      </c>
      <c r="B353" s="400" t="s">
        <v>1220</v>
      </c>
      <c r="C353" s="400" t="s">
        <v>1099</v>
      </c>
      <c r="D353" s="400" t="s">
        <v>1475</v>
      </c>
      <c r="E353" s="400" t="s">
        <v>1841</v>
      </c>
      <c r="F353" s="413" t="s">
        <v>1902</v>
      </c>
      <c r="G353" s="401" t="s">
        <v>1889</v>
      </c>
      <c r="H353" s="401" t="s">
        <v>1567</v>
      </c>
      <c r="I353" s="402" t="str">
        <f t="shared" si="15"/>
        <v>2.3</v>
      </c>
      <c r="J353" s="402">
        <v>2029</v>
      </c>
      <c r="K353" s="401">
        <v>150</v>
      </c>
      <c r="L353" s="401">
        <v>2</v>
      </c>
      <c r="M353" s="329">
        <f t="shared" si="16"/>
        <v>300</v>
      </c>
      <c r="N353" s="404">
        <v>550</v>
      </c>
      <c r="O353" s="405">
        <f t="shared" si="17"/>
        <v>165000</v>
      </c>
      <c r="P353" s="402"/>
      <c r="Q353" s="402"/>
      <c r="R353" s="24" t="str">
        <f>+VLOOKUP(H353,'Conf.'!$AE:$AM,9,0)</f>
        <v xml:space="preserve"> Papel de escritorio</v>
      </c>
    </row>
    <row r="354" spans="1:18" x14ac:dyDescent="0.25">
      <c r="A354" s="399" t="s">
        <v>1359</v>
      </c>
      <c r="B354" s="400" t="s">
        <v>1220</v>
      </c>
      <c r="C354" s="400" t="s">
        <v>1099</v>
      </c>
      <c r="D354" s="400" t="s">
        <v>1475</v>
      </c>
      <c r="E354" s="400" t="s">
        <v>1841</v>
      </c>
      <c r="F354" s="413" t="s">
        <v>1903</v>
      </c>
      <c r="G354" s="401" t="s">
        <v>1494</v>
      </c>
      <c r="H354" s="401" t="s">
        <v>1892</v>
      </c>
      <c r="I354" s="402" t="str">
        <f t="shared" si="15"/>
        <v>2.3</v>
      </c>
      <c r="J354" s="402">
        <v>2029</v>
      </c>
      <c r="K354" s="401">
        <v>200</v>
      </c>
      <c r="L354" s="401">
        <v>2</v>
      </c>
      <c r="M354" s="329">
        <f t="shared" si="16"/>
        <v>400</v>
      </c>
      <c r="N354" s="404">
        <v>65</v>
      </c>
      <c r="O354" s="405">
        <f t="shared" si="17"/>
        <v>26000</v>
      </c>
      <c r="P354" s="402"/>
      <c r="Q354" s="402"/>
      <c r="R354" s="24" t="str">
        <f>+VLOOKUP(H354,'Conf.'!$AE:$AM,9,0)</f>
        <v xml:space="preserve"> Herramientas menores</v>
      </c>
    </row>
    <row r="355" spans="1:18" ht="30" x14ac:dyDescent="0.25">
      <c r="A355" s="399" t="s">
        <v>1359</v>
      </c>
      <c r="B355" s="400" t="s">
        <v>1220</v>
      </c>
      <c r="C355" s="400" t="s">
        <v>1099</v>
      </c>
      <c r="D355" s="400" t="s">
        <v>1475</v>
      </c>
      <c r="E355" s="400" t="s">
        <v>1841</v>
      </c>
      <c r="F355" s="413" t="s">
        <v>1904</v>
      </c>
      <c r="G355" s="401" t="s">
        <v>1494</v>
      </c>
      <c r="H355" s="401" t="s">
        <v>1613</v>
      </c>
      <c r="I355" s="402" t="str">
        <f t="shared" si="15"/>
        <v>2.3</v>
      </c>
      <c r="J355" s="402">
        <v>2029</v>
      </c>
      <c r="K355" s="403">
        <v>13500</v>
      </c>
      <c r="L355" s="401">
        <v>1</v>
      </c>
      <c r="M355" s="329">
        <f t="shared" si="16"/>
        <v>13500</v>
      </c>
      <c r="N355" s="404">
        <v>75</v>
      </c>
      <c r="O355" s="405">
        <f t="shared" si="17"/>
        <v>1012500</v>
      </c>
      <c r="P355" s="402"/>
      <c r="Q355" s="402"/>
      <c r="R355" s="24" t="str">
        <f>+VLOOKUP(H355,'Conf.'!$AE:$AM,9,0)</f>
        <v xml:space="preserve"> Productos de artes gráficas</v>
      </c>
    </row>
    <row r="356" spans="1:18" x14ac:dyDescent="0.25">
      <c r="A356" s="399" t="s">
        <v>1359</v>
      </c>
      <c r="B356" s="400" t="s">
        <v>1220</v>
      </c>
      <c r="C356" s="400" t="s">
        <v>1099</v>
      </c>
      <c r="D356" s="400" t="s">
        <v>1475</v>
      </c>
      <c r="E356" s="400" t="s">
        <v>1841</v>
      </c>
      <c r="F356" s="413" t="s">
        <v>1905</v>
      </c>
      <c r="G356" s="401" t="s">
        <v>1494</v>
      </c>
      <c r="H356" s="401" t="s">
        <v>1843</v>
      </c>
      <c r="I356" s="402" t="str">
        <f t="shared" si="15"/>
        <v>2.2</v>
      </c>
      <c r="J356" s="402">
        <v>2029</v>
      </c>
      <c r="K356" s="403">
        <v>33750</v>
      </c>
      <c r="L356" s="401">
        <v>1</v>
      </c>
      <c r="M356" s="329">
        <f t="shared" si="16"/>
        <v>33750</v>
      </c>
      <c r="N356" s="404">
        <v>750</v>
      </c>
      <c r="O356" s="405">
        <f t="shared" si="17"/>
        <v>25312500</v>
      </c>
      <c r="P356" s="402"/>
      <c r="Q356" s="402"/>
      <c r="R356" s="24" t="str">
        <f>+VLOOKUP(H356,'Conf.'!$AE:$AM,9,0)</f>
        <v xml:space="preserve"> Servicios de Catering</v>
      </c>
    </row>
    <row r="357" spans="1:18" ht="30" x14ac:dyDescent="0.25">
      <c r="A357" s="399" t="s">
        <v>1359</v>
      </c>
      <c r="B357" s="400" t="s">
        <v>1220</v>
      </c>
      <c r="C357" s="400" t="s">
        <v>1099</v>
      </c>
      <c r="D357" s="400" t="s">
        <v>1475</v>
      </c>
      <c r="E357" s="400" t="s">
        <v>1841</v>
      </c>
      <c r="F357" s="413" t="s">
        <v>1906</v>
      </c>
      <c r="G357" s="401" t="s">
        <v>1494</v>
      </c>
      <c r="H357" s="401" t="s">
        <v>1843</v>
      </c>
      <c r="I357" s="402" t="str">
        <f t="shared" si="15"/>
        <v>2.2</v>
      </c>
      <c r="J357" s="402">
        <v>2029</v>
      </c>
      <c r="K357" s="403">
        <v>7000</v>
      </c>
      <c r="L357" s="401">
        <v>25</v>
      </c>
      <c r="M357" s="329">
        <f t="shared" si="16"/>
        <v>175000</v>
      </c>
      <c r="N357" s="404">
        <v>295</v>
      </c>
      <c r="O357" s="405">
        <f t="shared" si="17"/>
        <v>51625000</v>
      </c>
      <c r="P357" s="402"/>
      <c r="Q357" s="188" t="s">
        <v>1967</v>
      </c>
      <c r="R357" s="24" t="str">
        <f>+VLOOKUP(H357,'Conf.'!$AE:$AM,9,0)</f>
        <v xml:space="preserve"> Servicios de Catering</v>
      </c>
    </row>
    <row r="358" spans="1:18" ht="30" x14ac:dyDescent="0.25">
      <c r="A358" s="399" t="s">
        <v>1359</v>
      </c>
      <c r="B358" s="400" t="s">
        <v>1220</v>
      </c>
      <c r="C358" s="400" t="s">
        <v>1099</v>
      </c>
      <c r="D358" s="400" t="s">
        <v>1475</v>
      </c>
      <c r="E358" s="400" t="s">
        <v>1841</v>
      </c>
      <c r="F358" s="413" t="s">
        <v>1908</v>
      </c>
      <c r="G358" s="401" t="s">
        <v>1494</v>
      </c>
      <c r="H358" s="401" t="s">
        <v>1850</v>
      </c>
      <c r="I358" s="402" t="str">
        <f t="shared" si="15"/>
        <v>2.3</v>
      </c>
      <c r="J358" s="402">
        <v>2029</v>
      </c>
      <c r="K358" s="403">
        <v>13500</v>
      </c>
      <c r="L358" s="401">
        <v>1</v>
      </c>
      <c r="M358" s="329">
        <f t="shared" si="16"/>
        <v>13500</v>
      </c>
      <c r="N358" s="404">
        <v>750</v>
      </c>
      <c r="O358" s="405">
        <f t="shared" si="17"/>
        <v>10125000</v>
      </c>
      <c r="P358" s="402"/>
      <c r="Q358" s="402"/>
      <c r="R358" s="24" t="str">
        <f>+VLOOKUP(H358,'Conf.'!$AE:$AM,9,0)</f>
        <v xml:space="preserve"> Prendas y accesorios de vestir</v>
      </c>
    </row>
    <row r="359" spans="1:18" ht="30" x14ac:dyDescent="0.25">
      <c r="A359" s="399" t="s">
        <v>1359</v>
      </c>
      <c r="B359" s="400" t="s">
        <v>1220</v>
      </c>
      <c r="C359" s="400" t="s">
        <v>1099</v>
      </c>
      <c r="D359" s="400" t="s">
        <v>1475</v>
      </c>
      <c r="E359" s="400" t="s">
        <v>1841</v>
      </c>
      <c r="F359" s="413" t="s">
        <v>1909</v>
      </c>
      <c r="G359" s="401" t="s">
        <v>1494</v>
      </c>
      <c r="H359" s="401" t="s">
        <v>1613</v>
      </c>
      <c r="I359" s="402" t="str">
        <f t="shared" si="15"/>
        <v>2.3</v>
      </c>
      <c r="J359" s="402">
        <v>2029</v>
      </c>
      <c r="K359" s="403">
        <v>13500</v>
      </c>
      <c r="L359" s="401">
        <v>1</v>
      </c>
      <c r="M359" s="329">
        <f t="shared" si="16"/>
        <v>13500</v>
      </c>
      <c r="N359" s="404">
        <v>75</v>
      </c>
      <c r="O359" s="405">
        <f t="shared" si="17"/>
        <v>1012500</v>
      </c>
      <c r="P359" s="402"/>
      <c r="Q359" s="402"/>
      <c r="R359" s="24" t="str">
        <f>+VLOOKUP(H359,'Conf.'!$AE:$AM,9,0)</f>
        <v xml:space="preserve"> Productos de artes gráficas</v>
      </c>
    </row>
    <row r="360" spans="1:18" ht="60" x14ac:dyDescent="0.25">
      <c r="A360" s="399" t="s">
        <v>1359</v>
      </c>
      <c r="B360" s="400" t="s">
        <v>1220</v>
      </c>
      <c r="C360" s="400" t="s">
        <v>1099</v>
      </c>
      <c r="D360" s="400" t="s">
        <v>1475</v>
      </c>
      <c r="E360" s="400" t="s">
        <v>1841</v>
      </c>
      <c r="F360" s="413" t="s">
        <v>1910</v>
      </c>
      <c r="G360" s="401" t="s">
        <v>1494</v>
      </c>
      <c r="H360" s="401" t="s">
        <v>1911</v>
      </c>
      <c r="I360" s="402" t="str">
        <f t="shared" si="15"/>
        <v>2.2</v>
      </c>
      <c r="J360" s="402">
        <v>2029</v>
      </c>
      <c r="K360" s="401">
        <v>1</v>
      </c>
      <c r="L360" s="401">
        <v>4</v>
      </c>
      <c r="M360" s="329">
        <f t="shared" si="16"/>
        <v>4</v>
      </c>
      <c r="N360" s="404">
        <v>2000000</v>
      </c>
      <c r="O360" s="405">
        <f t="shared" si="17"/>
        <v>8000000</v>
      </c>
      <c r="P360" s="402"/>
      <c r="Q360" s="402"/>
      <c r="R360" s="24" t="str">
        <f>+VLOOKUP(H360,'Conf.'!$AE:$AM,9,0)</f>
        <v xml:space="preserve"> Otros alquileres y arrendamientos por derechos de usos</v>
      </c>
    </row>
    <row r="361" spans="1:18" ht="30" x14ac:dyDescent="0.25">
      <c r="A361" s="399" t="s">
        <v>1359</v>
      </c>
      <c r="B361" s="400" t="s">
        <v>1220</v>
      </c>
      <c r="C361" s="400" t="s">
        <v>1099</v>
      </c>
      <c r="D361" s="400" t="s">
        <v>1475</v>
      </c>
      <c r="E361" s="400" t="s">
        <v>1841</v>
      </c>
      <c r="F361" s="413" t="s">
        <v>1912</v>
      </c>
      <c r="G361" s="401" t="s">
        <v>1494</v>
      </c>
      <c r="H361" s="412" t="s">
        <v>1848</v>
      </c>
      <c r="I361" s="402" t="str">
        <f t="shared" si="15"/>
        <v>2.2</v>
      </c>
      <c r="J361" s="402">
        <v>2029</v>
      </c>
      <c r="K361" s="401">
        <v>4</v>
      </c>
      <c r="L361" s="401">
        <v>1</v>
      </c>
      <c r="M361" s="329">
        <f t="shared" si="16"/>
        <v>4</v>
      </c>
      <c r="N361" s="404">
        <v>3110400</v>
      </c>
      <c r="O361" s="405">
        <f t="shared" si="17"/>
        <v>12441600</v>
      </c>
      <c r="P361" s="402"/>
      <c r="Q361" s="402"/>
      <c r="R361" s="24" t="str">
        <f>+VLOOKUP(H361,'Conf.'!$AE:$AM,9,0)</f>
        <v xml:space="preserve"> Alquileres de equipos de transporte, tracción y elevación</v>
      </c>
    </row>
    <row r="362" spans="1:18" ht="105" x14ac:dyDescent="0.25">
      <c r="A362" s="399" t="s">
        <v>1359</v>
      </c>
      <c r="B362" s="400" t="s">
        <v>1220</v>
      </c>
      <c r="C362" s="400" t="s">
        <v>1099</v>
      </c>
      <c r="D362" s="400" t="s">
        <v>1475</v>
      </c>
      <c r="E362" s="400" t="s">
        <v>1841</v>
      </c>
      <c r="F362" s="413" t="s">
        <v>1913</v>
      </c>
      <c r="G362" s="297" t="s">
        <v>1478</v>
      </c>
      <c r="H362" s="297" t="s">
        <v>1914</v>
      </c>
      <c r="I362" s="402" t="str">
        <f t="shared" si="15"/>
        <v>2.1</v>
      </c>
      <c r="J362" s="402">
        <v>2029</v>
      </c>
      <c r="K362" s="403">
        <v>1</v>
      </c>
      <c r="L362" s="401">
        <v>1</v>
      </c>
      <c r="M362" s="329">
        <f t="shared" si="16"/>
        <v>1</v>
      </c>
      <c r="N362" s="404">
        <v>29030400</v>
      </c>
      <c r="O362" s="405">
        <f t="shared" si="17"/>
        <v>29030400</v>
      </c>
      <c r="P362" s="402"/>
      <c r="Q362" s="402" t="s">
        <v>1915</v>
      </c>
      <c r="R362" s="24" t="str">
        <f>+VLOOKUP(H362,'Conf.'!$AE:$AM,9,0)</f>
        <v xml:space="preserve"> Jornales</v>
      </c>
    </row>
    <row r="363" spans="1:18" ht="60" x14ac:dyDescent="0.25">
      <c r="A363" s="399" t="s">
        <v>1359</v>
      </c>
      <c r="B363" s="400" t="s">
        <v>1220</v>
      </c>
      <c r="C363" s="400" t="s">
        <v>1099</v>
      </c>
      <c r="D363" s="400" t="s">
        <v>1475</v>
      </c>
      <c r="E363" s="400" t="s">
        <v>1841</v>
      </c>
      <c r="F363" s="413" t="s">
        <v>1961</v>
      </c>
      <c r="G363" s="401" t="s">
        <v>1494</v>
      </c>
      <c r="H363" s="401" t="s">
        <v>1613</v>
      </c>
      <c r="I363" s="402" t="str">
        <f t="shared" si="15"/>
        <v>2.3</v>
      </c>
      <c r="J363" s="402">
        <v>2029</v>
      </c>
      <c r="K363" s="401">
        <v>130</v>
      </c>
      <c r="L363" s="401">
        <v>1</v>
      </c>
      <c r="M363" s="329">
        <f t="shared" si="16"/>
        <v>130</v>
      </c>
      <c r="N363" s="404">
        <v>1700</v>
      </c>
      <c r="O363" s="405">
        <f t="shared" si="17"/>
        <v>221000</v>
      </c>
      <c r="P363" s="402"/>
      <c r="Q363" s="402"/>
      <c r="R363" s="24" t="str">
        <f>+VLOOKUP(H363,'Conf.'!$AE:$AM,9,0)</f>
        <v xml:space="preserve"> Productos de artes gráficas</v>
      </c>
    </row>
    <row r="364" spans="1:18" ht="60" x14ac:dyDescent="0.25">
      <c r="A364" s="399" t="s">
        <v>1359</v>
      </c>
      <c r="B364" s="400" t="s">
        <v>1220</v>
      </c>
      <c r="C364" s="400" t="s">
        <v>1099</v>
      </c>
      <c r="D364" s="400" t="s">
        <v>1475</v>
      </c>
      <c r="E364" s="400" t="s">
        <v>1841</v>
      </c>
      <c r="F364" s="413" t="s">
        <v>1968</v>
      </c>
      <c r="G364" s="401" t="s">
        <v>1494</v>
      </c>
      <c r="H364" s="401" t="s">
        <v>1517</v>
      </c>
      <c r="I364" s="402" t="str">
        <f t="shared" si="15"/>
        <v>2.2</v>
      </c>
      <c r="J364" s="402">
        <v>2029</v>
      </c>
      <c r="K364" s="401">
        <v>4</v>
      </c>
      <c r="L364" s="401">
        <v>1</v>
      </c>
      <c r="M364" s="329">
        <f t="shared" si="16"/>
        <v>4</v>
      </c>
      <c r="N364" s="404">
        <v>2000000</v>
      </c>
      <c r="O364" s="405">
        <f t="shared" si="17"/>
        <v>8000000</v>
      </c>
      <c r="P364" s="402"/>
      <c r="Q364" s="402"/>
      <c r="R364" s="24" t="str">
        <f>+VLOOKUP(H364,'Conf.'!$AE:$AM,9,0)</f>
        <v xml:space="preserve"> Otros servicios técnicos profesionales</v>
      </c>
    </row>
    <row r="365" spans="1:18" x14ac:dyDescent="0.25">
      <c r="A365" s="399" t="s">
        <v>1359</v>
      </c>
      <c r="B365" s="400" t="s">
        <v>1220</v>
      </c>
      <c r="C365" s="400" t="s">
        <v>1099</v>
      </c>
      <c r="D365" s="400" t="s">
        <v>1475</v>
      </c>
      <c r="E365" s="400" t="s">
        <v>1841</v>
      </c>
      <c r="F365" s="413" t="s">
        <v>1918</v>
      </c>
      <c r="G365" s="401" t="s">
        <v>1494</v>
      </c>
      <c r="H365" s="412" t="s">
        <v>1509</v>
      </c>
      <c r="I365" s="402" t="str">
        <f t="shared" ref="I365:I401" si="18">IF($H365="","Sin CCP",LEFT($H365,3))</f>
        <v>2.3</v>
      </c>
      <c r="J365" s="402">
        <v>2029</v>
      </c>
      <c r="K365" s="401">
        <v>1</v>
      </c>
      <c r="L365" s="401">
        <v>1</v>
      </c>
      <c r="M365" s="329">
        <f t="shared" si="16"/>
        <v>1</v>
      </c>
      <c r="N365" s="514">
        <v>18000000</v>
      </c>
      <c r="O365" s="405">
        <f t="shared" si="17"/>
        <v>18000000</v>
      </c>
      <c r="P365" s="402"/>
      <c r="Q365" s="402"/>
      <c r="R365" s="24" t="str">
        <f>+VLOOKUP(H365,'Conf.'!$AE:$AM,9,0)</f>
        <v xml:space="preserve"> Gasolina</v>
      </c>
    </row>
    <row r="366" spans="1:18" x14ac:dyDescent="0.25">
      <c r="A366" s="399" t="s">
        <v>1359</v>
      </c>
      <c r="B366" s="400" t="s">
        <v>1220</v>
      </c>
      <c r="C366" s="400" t="s">
        <v>1099</v>
      </c>
      <c r="D366" s="400" t="s">
        <v>1475</v>
      </c>
      <c r="E366" s="400" t="s">
        <v>1841</v>
      </c>
      <c r="F366" s="413" t="s">
        <v>1919</v>
      </c>
      <c r="G366" s="401" t="s">
        <v>1494</v>
      </c>
      <c r="H366" s="401" t="s">
        <v>1567</v>
      </c>
      <c r="I366" s="402" t="str">
        <f t="shared" si="18"/>
        <v>2.3</v>
      </c>
      <c r="J366" s="402">
        <v>2029</v>
      </c>
      <c r="K366" s="401">
        <v>70</v>
      </c>
      <c r="L366" s="401">
        <v>1</v>
      </c>
      <c r="M366" s="329">
        <f t="shared" si="16"/>
        <v>70</v>
      </c>
      <c r="N366" s="404">
        <v>3500</v>
      </c>
      <c r="O366" s="405">
        <f t="shared" si="17"/>
        <v>245000</v>
      </c>
      <c r="P366" s="402"/>
      <c r="Q366" s="402"/>
      <c r="R366" s="24" t="str">
        <f>+VLOOKUP(H366,'Conf.'!$AE:$AM,9,0)</f>
        <v xml:space="preserve"> Papel de escritorio</v>
      </c>
    </row>
    <row r="367" spans="1:18" x14ac:dyDescent="0.25">
      <c r="A367" s="399" t="s">
        <v>1359</v>
      </c>
      <c r="B367" s="400" t="s">
        <v>1220</v>
      </c>
      <c r="C367" s="400" t="s">
        <v>1099</v>
      </c>
      <c r="D367" s="400" t="s">
        <v>1475</v>
      </c>
      <c r="E367" s="400" t="s">
        <v>1841</v>
      </c>
      <c r="F367" s="413" t="s">
        <v>1920</v>
      </c>
      <c r="G367" s="401" t="s">
        <v>1494</v>
      </c>
      <c r="H367" s="401" t="s">
        <v>1567</v>
      </c>
      <c r="I367" s="402" t="str">
        <f t="shared" si="18"/>
        <v>2.3</v>
      </c>
      <c r="J367" s="402">
        <v>2029</v>
      </c>
      <c r="K367" s="401">
        <v>40</v>
      </c>
      <c r="L367" s="401">
        <v>1</v>
      </c>
      <c r="M367" s="329">
        <f t="shared" si="16"/>
        <v>40</v>
      </c>
      <c r="N367" s="404">
        <v>4200</v>
      </c>
      <c r="O367" s="405">
        <f t="shared" si="17"/>
        <v>168000</v>
      </c>
      <c r="P367" s="402"/>
      <c r="Q367" s="402"/>
      <c r="R367" s="24" t="str">
        <f>+VLOOKUP(H367,'Conf.'!$AE:$AM,9,0)</f>
        <v xml:space="preserve"> Papel de escritorio</v>
      </c>
    </row>
    <row r="368" spans="1:18" ht="30" x14ac:dyDescent="0.25">
      <c r="A368" s="399" t="s">
        <v>1359</v>
      </c>
      <c r="B368" s="400" t="s">
        <v>1220</v>
      </c>
      <c r="C368" s="400" t="s">
        <v>1099</v>
      </c>
      <c r="D368" s="400" t="s">
        <v>1475</v>
      </c>
      <c r="E368" s="400" t="s">
        <v>1841</v>
      </c>
      <c r="F368" s="413" t="s">
        <v>1921</v>
      </c>
      <c r="G368" s="401" t="s">
        <v>1494</v>
      </c>
      <c r="H368" s="401" t="s">
        <v>1567</v>
      </c>
      <c r="I368" s="402" t="str">
        <f t="shared" si="18"/>
        <v>2.3</v>
      </c>
      <c r="J368" s="402">
        <v>2029</v>
      </c>
      <c r="K368" s="403">
        <v>13500</v>
      </c>
      <c r="L368" s="401">
        <v>1</v>
      </c>
      <c r="M368" s="329">
        <f t="shared" si="16"/>
        <v>13500</v>
      </c>
      <c r="N368" s="404">
        <v>160</v>
      </c>
      <c r="O368" s="405">
        <f t="shared" si="17"/>
        <v>2160000</v>
      </c>
      <c r="P368" s="402"/>
      <c r="Q368" s="402"/>
      <c r="R368" s="24" t="str">
        <f>+VLOOKUP(H368,'Conf.'!$AE:$AM,9,0)</f>
        <v xml:space="preserve"> Papel de escritorio</v>
      </c>
    </row>
    <row r="369" spans="1:18" x14ac:dyDescent="0.25">
      <c r="A369" s="399" t="s">
        <v>1359</v>
      </c>
      <c r="B369" s="400" t="s">
        <v>1220</v>
      </c>
      <c r="C369" s="400" t="s">
        <v>1099</v>
      </c>
      <c r="D369" s="400" t="s">
        <v>1475</v>
      </c>
      <c r="E369" s="400" t="s">
        <v>1841</v>
      </c>
      <c r="F369" s="413" t="s">
        <v>1922</v>
      </c>
      <c r="G369" s="401" t="s">
        <v>1494</v>
      </c>
      <c r="H369" s="401" t="s">
        <v>1759</v>
      </c>
      <c r="I369" s="402" t="str">
        <f t="shared" si="18"/>
        <v>2.3</v>
      </c>
      <c r="J369" s="402">
        <v>2029</v>
      </c>
      <c r="K369" s="401">
        <v>190</v>
      </c>
      <c r="L369" s="401">
        <v>1</v>
      </c>
      <c r="M369" s="332">
        <f t="shared" si="16"/>
        <v>190</v>
      </c>
      <c r="N369" s="404">
        <v>140</v>
      </c>
      <c r="O369" s="355">
        <f t="shared" si="17"/>
        <v>26600</v>
      </c>
      <c r="P369" s="402"/>
      <c r="Q369" s="402"/>
      <c r="R369" s="24" t="str">
        <f>+VLOOKUP(H369,'Conf.'!$AE:$AM,9,0)</f>
        <v xml:space="preserve"> Útiles destinados a actividades deportivas, culturales y recreativas</v>
      </c>
    </row>
    <row r="370" spans="1:18" x14ac:dyDescent="0.25">
      <c r="A370" s="399" t="s">
        <v>1359</v>
      </c>
      <c r="B370" s="400" t="s">
        <v>1220</v>
      </c>
      <c r="C370" s="400" t="s">
        <v>1099</v>
      </c>
      <c r="D370" s="400" t="s">
        <v>1475</v>
      </c>
      <c r="E370" s="400" t="s">
        <v>1841</v>
      </c>
      <c r="F370" s="413" t="s">
        <v>1923</v>
      </c>
      <c r="G370" s="401" t="s">
        <v>1494</v>
      </c>
      <c r="H370" s="401" t="s">
        <v>1759</v>
      </c>
      <c r="I370" s="402" t="str">
        <f t="shared" si="18"/>
        <v>2.3</v>
      </c>
      <c r="J370" s="402">
        <v>2029</v>
      </c>
      <c r="K370" s="401">
        <v>125</v>
      </c>
      <c r="L370" s="401">
        <v>1</v>
      </c>
      <c r="M370" s="332">
        <f t="shared" si="16"/>
        <v>125</v>
      </c>
      <c r="N370" s="404">
        <v>410</v>
      </c>
      <c r="O370" s="355">
        <f t="shared" si="17"/>
        <v>51250</v>
      </c>
      <c r="P370" s="402"/>
      <c r="Q370" s="402"/>
      <c r="R370" s="24" t="str">
        <f>+VLOOKUP(H370,'Conf.'!$AE:$AM,9,0)</f>
        <v xml:space="preserve"> Útiles destinados a actividades deportivas, culturales y recreativas</v>
      </c>
    </row>
    <row r="371" spans="1:18" x14ac:dyDescent="0.25">
      <c r="A371" s="399" t="s">
        <v>1359</v>
      </c>
      <c r="B371" s="400" t="s">
        <v>1220</v>
      </c>
      <c r="C371" s="400" t="s">
        <v>1099</v>
      </c>
      <c r="D371" s="400" t="s">
        <v>1475</v>
      </c>
      <c r="E371" s="400" t="s">
        <v>1841</v>
      </c>
      <c r="F371" s="413" t="s">
        <v>1924</v>
      </c>
      <c r="G371" s="401" t="s">
        <v>1494</v>
      </c>
      <c r="H371" s="401" t="s">
        <v>1759</v>
      </c>
      <c r="I371" s="402" t="str">
        <f t="shared" si="18"/>
        <v>2.3</v>
      </c>
      <c r="J371" s="402">
        <v>2029</v>
      </c>
      <c r="K371" s="401">
        <v>125</v>
      </c>
      <c r="L371" s="401">
        <v>1</v>
      </c>
      <c r="M371" s="332">
        <f t="shared" si="16"/>
        <v>125</v>
      </c>
      <c r="N371" s="404">
        <v>820</v>
      </c>
      <c r="O371" s="355">
        <f t="shared" si="17"/>
        <v>102500</v>
      </c>
      <c r="P371" s="402"/>
      <c r="Q371" s="402"/>
      <c r="R371" s="24" t="str">
        <f>+VLOOKUP(H371,'Conf.'!$AE:$AM,9,0)</f>
        <v xml:space="preserve"> Útiles destinados a actividades deportivas, culturales y recreativas</v>
      </c>
    </row>
    <row r="372" spans="1:18" x14ac:dyDescent="0.25">
      <c r="A372" s="399" t="s">
        <v>1359</v>
      </c>
      <c r="B372" s="400" t="s">
        <v>1220</v>
      </c>
      <c r="C372" s="400" t="s">
        <v>1099</v>
      </c>
      <c r="D372" s="400" t="s">
        <v>1475</v>
      </c>
      <c r="E372" s="400" t="s">
        <v>1841</v>
      </c>
      <c r="F372" s="413" t="s">
        <v>1925</v>
      </c>
      <c r="G372" s="401" t="s">
        <v>1494</v>
      </c>
      <c r="H372" s="401" t="s">
        <v>1759</v>
      </c>
      <c r="I372" s="402" t="str">
        <f t="shared" si="18"/>
        <v>2.3</v>
      </c>
      <c r="J372" s="402">
        <v>2029</v>
      </c>
      <c r="K372" s="401">
        <v>125</v>
      </c>
      <c r="L372" s="401">
        <v>1</v>
      </c>
      <c r="M372" s="332">
        <f t="shared" si="16"/>
        <v>125</v>
      </c>
      <c r="N372" s="404">
        <v>310</v>
      </c>
      <c r="O372" s="355">
        <f t="shared" si="17"/>
        <v>38750</v>
      </c>
      <c r="P372" s="402"/>
      <c r="Q372" s="402"/>
      <c r="R372" s="24" t="str">
        <f>+VLOOKUP(H372,'Conf.'!$AE:$AM,9,0)</f>
        <v xml:space="preserve"> Útiles destinados a actividades deportivas, culturales y recreativas</v>
      </c>
    </row>
    <row r="373" spans="1:18" ht="60" x14ac:dyDescent="0.25">
      <c r="A373" s="399" t="s">
        <v>1359</v>
      </c>
      <c r="B373" s="400" t="s">
        <v>1220</v>
      </c>
      <c r="C373" s="400" t="s">
        <v>1099</v>
      </c>
      <c r="D373" s="400" t="s">
        <v>1475</v>
      </c>
      <c r="E373" s="400" t="s">
        <v>1841</v>
      </c>
      <c r="F373" s="413" t="s">
        <v>1926</v>
      </c>
      <c r="G373" s="401" t="s">
        <v>1494</v>
      </c>
      <c r="H373" s="401" t="s">
        <v>1567</v>
      </c>
      <c r="I373" s="402" t="str">
        <f t="shared" si="18"/>
        <v>2.3</v>
      </c>
      <c r="J373" s="402">
        <v>2029</v>
      </c>
      <c r="K373" s="403">
        <v>13500</v>
      </c>
      <c r="L373" s="401">
        <v>1</v>
      </c>
      <c r="M373" s="332">
        <f t="shared" si="16"/>
        <v>13500</v>
      </c>
      <c r="N373" s="404">
        <v>150</v>
      </c>
      <c r="O373" s="355">
        <f t="shared" si="17"/>
        <v>2025000</v>
      </c>
      <c r="P373" s="402"/>
      <c r="Q373" s="402"/>
      <c r="R373" s="24" t="str">
        <f>+VLOOKUP(H373,'Conf.'!$AE:$AM,9,0)</f>
        <v xml:space="preserve"> Papel de escritorio</v>
      </c>
    </row>
    <row r="374" spans="1:18" x14ac:dyDescent="0.25">
      <c r="A374" s="399" t="s">
        <v>1359</v>
      </c>
      <c r="B374" s="400" t="s">
        <v>1220</v>
      </c>
      <c r="C374" s="400" t="s">
        <v>1099</v>
      </c>
      <c r="D374" s="400" t="s">
        <v>1475</v>
      </c>
      <c r="E374" s="400" t="s">
        <v>1841</v>
      </c>
      <c r="F374" s="413" t="s">
        <v>1927</v>
      </c>
      <c r="G374" s="401" t="s">
        <v>1494</v>
      </c>
      <c r="H374" s="401" t="s">
        <v>1759</v>
      </c>
      <c r="I374" s="402" t="str">
        <f t="shared" si="18"/>
        <v>2.3</v>
      </c>
      <c r="J374" s="402">
        <v>2029</v>
      </c>
      <c r="K374" s="401">
        <v>65</v>
      </c>
      <c r="L374" s="401">
        <v>1</v>
      </c>
      <c r="M374" s="332">
        <f t="shared" si="16"/>
        <v>65</v>
      </c>
      <c r="N374" s="404">
        <v>520</v>
      </c>
      <c r="O374" s="355">
        <f t="shared" si="17"/>
        <v>33800</v>
      </c>
      <c r="P374" s="402"/>
      <c r="Q374" s="402"/>
      <c r="R374" s="24" t="str">
        <f>+VLOOKUP(H374,'Conf.'!$AE:$AM,9,0)</f>
        <v xml:space="preserve"> Útiles destinados a actividades deportivas, culturales y recreativas</v>
      </c>
    </row>
    <row r="375" spans="1:18" x14ac:dyDescent="0.25">
      <c r="A375" s="399" t="s">
        <v>1359</v>
      </c>
      <c r="B375" s="400" t="s">
        <v>1220</v>
      </c>
      <c r="C375" s="400" t="s">
        <v>1099</v>
      </c>
      <c r="D375" s="400" t="s">
        <v>1475</v>
      </c>
      <c r="E375" s="400" t="s">
        <v>1841</v>
      </c>
      <c r="F375" s="413" t="s">
        <v>1928</v>
      </c>
      <c r="G375" s="401" t="s">
        <v>1494</v>
      </c>
      <c r="H375" s="401" t="s">
        <v>1567</v>
      </c>
      <c r="I375" s="402" t="str">
        <f t="shared" si="18"/>
        <v>2.3</v>
      </c>
      <c r="J375" s="402">
        <v>2029</v>
      </c>
      <c r="K375" s="401">
        <v>170</v>
      </c>
      <c r="L375" s="401">
        <v>1</v>
      </c>
      <c r="M375" s="332">
        <f t="shared" si="16"/>
        <v>170</v>
      </c>
      <c r="N375" s="404">
        <v>320</v>
      </c>
      <c r="O375" s="355">
        <f t="shared" si="17"/>
        <v>54400</v>
      </c>
      <c r="P375" s="402"/>
      <c r="Q375" s="402"/>
      <c r="R375" s="24" t="str">
        <f>+VLOOKUP(H375,'Conf.'!$AE:$AM,9,0)</f>
        <v xml:space="preserve"> Papel de escritorio</v>
      </c>
    </row>
    <row r="376" spans="1:18" x14ac:dyDescent="0.25">
      <c r="A376" s="399" t="s">
        <v>1359</v>
      </c>
      <c r="B376" s="400" t="s">
        <v>1220</v>
      </c>
      <c r="C376" s="400" t="s">
        <v>1099</v>
      </c>
      <c r="D376" s="400" t="s">
        <v>1475</v>
      </c>
      <c r="E376" s="400" t="s">
        <v>1841</v>
      </c>
      <c r="F376" s="413" t="s">
        <v>1929</v>
      </c>
      <c r="G376" s="401" t="s">
        <v>1494</v>
      </c>
      <c r="H376" s="401" t="s">
        <v>1930</v>
      </c>
      <c r="I376" s="402" t="str">
        <f t="shared" si="18"/>
        <v>2.2</v>
      </c>
      <c r="J376" s="402">
        <v>2029</v>
      </c>
      <c r="K376" s="401">
        <v>145</v>
      </c>
      <c r="L376" s="401">
        <v>1</v>
      </c>
      <c r="M376" s="332">
        <f t="shared" si="16"/>
        <v>145</v>
      </c>
      <c r="N376" s="404">
        <v>170</v>
      </c>
      <c r="O376" s="355">
        <f t="shared" si="17"/>
        <v>24650</v>
      </c>
      <c r="P376" s="402"/>
      <c r="Q376" s="402"/>
      <c r="R376" s="24" t="str">
        <f>+VLOOKUP(H376,'Conf.'!$AE:$AM,9,0)</f>
        <v xml:space="preserve"> Limpieza e higiene</v>
      </c>
    </row>
    <row r="377" spans="1:18" x14ac:dyDescent="0.25">
      <c r="A377" s="399" t="s">
        <v>1359</v>
      </c>
      <c r="B377" s="400" t="s">
        <v>1220</v>
      </c>
      <c r="C377" s="400" t="s">
        <v>1099</v>
      </c>
      <c r="D377" s="400" t="s">
        <v>1475</v>
      </c>
      <c r="E377" s="400" t="s">
        <v>1841</v>
      </c>
      <c r="F377" s="413" t="s">
        <v>1931</v>
      </c>
      <c r="G377" s="401" t="s">
        <v>1494</v>
      </c>
      <c r="H377" s="401" t="s">
        <v>1930</v>
      </c>
      <c r="I377" s="402" t="str">
        <f t="shared" si="18"/>
        <v>2.2</v>
      </c>
      <c r="J377" s="402">
        <v>2029</v>
      </c>
      <c r="K377" s="401">
        <v>145</v>
      </c>
      <c r="L377" s="401">
        <v>1</v>
      </c>
      <c r="M377" s="332">
        <f t="shared" si="16"/>
        <v>145</v>
      </c>
      <c r="N377" s="404">
        <v>110</v>
      </c>
      <c r="O377" s="355">
        <f t="shared" si="17"/>
        <v>15950</v>
      </c>
      <c r="P377" s="402"/>
      <c r="Q377" s="402"/>
      <c r="R377" s="24" t="str">
        <f>+VLOOKUP(H377,'Conf.'!$AE:$AM,9,0)</f>
        <v xml:space="preserve"> Limpieza e higiene</v>
      </c>
    </row>
    <row r="378" spans="1:18" x14ac:dyDescent="0.25">
      <c r="A378" s="399" t="s">
        <v>1359</v>
      </c>
      <c r="B378" s="400" t="s">
        <v>1220</v>
      </c>
      <c r="C378" s="400" t="s">
        <v>1099</v>
      </c>
      <c r="D378" s="400" t="s">
        <v>1475</v>
      </c>
      <c r="E378" s="400" t="s">
        <v>1841</v>
      </c>
      <c r="F378" s="413" t="s">
        <v>1932</v>
      </c>
      <c r="G378" s="401" t="s">
        <v>1494</v>
      </c>
      <c r="H378" s="401" t="s">
        <v>1850</v>
      </c>
      <c r="I378" s="402" t="str">
        <f t="shared" si="18"/>
        <v>2.3</v>
      </c>
      <c r="J378" s="402">
        <v>2029</v>
      </c>
      <c r="K378" s="401">
        <v>190</v>
      </c>
      <c r="L378" s="401">
        <v>1</v>
      </c>
      <c r="M378" s="332">
        <f t="shared" si="16"/>
        <v>190</v>
      </c>
      <c r="N378" s="404">
        <v>2350</v>
      </c>
      <c r="O378" s="355">
        <f t="shared" si="17"/>
        <v>446500</v>
      </c>
      <c r="P378" s="402"/>
      <c r="Q378" s="402"/>
      <c r="R378" s="24" t="str">
        <f>+VLOOKUP(H378,'Conf.'!$AE:$AM,9,0)</f>
        <v xml:space="preserve"> Prendas y accesorios de vestir</v>
      </c>
    </row>
    <row r="379" spans="1:18" x14ac:dyDescent="0.25">
      <c r="A379" s="399" t="s">
        <v>1359</v>
      </c>
      <c r="B379" s="400" t="s">
        <v>1220</v>
      </c>
      <c r="C379" s="400" t="s">
        <v>1099</v>
      </c>
      <c r="D379" s="400" t="s">
        <v>1475</v>
      </c>
      <c r="E379" s="400" t="s">
        <v>1841</v>
      </c>
      <c r="F379" s="413" t="s">
        <v>1933</v>
      </c>
      <c r="G379" s="401" t="s">
        <v>1494</v>
      </c>
      <c r="H379" s="401" t="s">
        <v>1850</v>
      </c>
      <c r="I379" s="402" t="str">
        <f t="shared" si="18"/>
        <v>2.3</v>
      </c>
      <c r="J379" s="402">
        <v>2029</v>
      </c>
      <c r="K379" s="401">
        <v>190</v>
      </c>
      <c r="L379" s="401">
        <v>1</v>
      </c>
      <c r="M379" s="332">
        <f t="shared" si="16"/>
        <v>190</v>
      </c>
      <c r="N379" s="404">
        <v>1300</v>
      </c>
      <c r="O379" s="355">
        <f t="shared" si="17"/>
        <v>247000</v>
      </c>
      <c r="P379" s="402"/>
      <c r="Q379" s="402"/>
      <c r="R379" s="24" t="str">
        <f>+VLOOKUP(H379,'Conf.'!$AE:$AM,9,0)</f>
        <v xml:space="preserve"> Prendas y accesorios de vestir</v>
      </c>
    </row>
    <row r="380" spans="1:18" x14ac:dyDescent="0.25">
      <c r="A380" s="399" t="s">
        <v>1359</v>
      </c>
      <c r="B380" s="400" t="s">
        <v>1220</v>
      </c>
      <c r="C380" s="400" t="s">
        <v>1099</v>
      </c>
      <c r="D380" s="400" t="s">
        <v>1475</v>
      </c>
      <c r="E380" s="400" t="s">
        <v>1841</v>
      </c>
      <c r="F380" s="413" t="s">
        <v>1934</v>
      </c>
      <c r="G380" s="401" t="s">
        <v>1494</v>
      </c>
      <c r="H380" s="401" t="s">
        <v>1759</v>
      </c>
      <c r="I380" s="402" t="str">
        <f t="shared" si="18"/>
        <v>2.3</v>
      </c>
      <c r="J380" s="402">
        <v>2029</v>
      </c>
      <c r="K380" s="401">
        <v>120</v>
      </c>
      <c r="L380" s="401">
        <v>1</v>
      </c>
      <c r="M380" s="332">
        <f t="shared" si="16"/>
        <v>120</v>
      </c>
      <c r="N380" s="404">
        <v>570</v>
      </c>
      <c r="O380" s="355">
        <f t="shared" si="17"/>
        <v>68400</v>
      </c>
      <c r="P380" s="402"/>
      <c r="Q380" s="402"/>
      <c r="R380" s="24" t="str">
        <f>+VLOOKUP(H380,'Conf.'!$AE:$AM,9,0)</f>
        <v xml:space="preserve"> Útiles destinados a actividades deportivas, culturales y recreativas</v>
      </c>
    </row>
    <row r="381" spans="1:18" x14ac:dyDescent="0.25">
      <c r="A381" s="399" t="s">
        <v>1359</v>
      </c>
      <c r="B381" s="400" t="s">
        <v>1220</v>
      </c>
      <c r="C381" s="400" t="s">
        <v>1099</v>
      </c>
      <c r="D381" s="400" t="s">
        <v>1475</v>
      </c>
      <c r="E381" s="400" t="s">
        <v>1841</v>
      </c>
      <c r="F381" s="413" t="s">
        <v>1935</v>
      </c>
      <c r="G381" s="401" t="s">
        <v>1494</v>
      </c>
      <c r="H381" s="401" t="s">
        <v>1759</v>
      </c>
      <c r="I381" s="402" t="str">
        <f t="shared" si="18"/>
        <v>2.3</v>
      </c>
      <c r="J381" s="402">
        <v>2029</v>
      </c>
      <c r="K381" s="401">
        <v>220</v>
      </c>
      <c r="L381" s="401">
        <v>1</v>
      </c>
      <c r="M381" s="332">
        <f t="shared" si="16"/>
        <v>220</v>
      </c>
      <c r="N381" s="404">
        <v>160</v>
      </c>
      <c r="O381" s="355">
        <f t="shared" si="17"/>
        <v>35200</v>
      </c>
      <c r="P381" s="402"/>
      <c r="Q381" s="402"/>
      <c r="R381" s="24" t="str">
        <f>+VLOOKUP(H381,'Conf.'!$AE:$AM,9,0)</f>
        <v xml:space="preserve"> Útiles destinados a actividades deportivas, culturales y recreativas</v>
      </c>
    </row>
    <row r="382" spans="1:18" x14ac:dyDescent="0.25">
      <c r="A382" s="399" t="s">
        <v>1359</v>
      </c>
      <c r="B382" s="400" t="s">
        <v>1220</v>
      </c>
      <c r="C382" s="400" t="s">
        <v>1099</v>
      </c>
      <c r="D382" s="400" t="s">
        <v>1475</v>
      </c>
      <c r="E382" s="400" t="s">
        <v>1841</v>
      </c>
      <c r="F382" s="413" t="s">
        <v>1936</v>
      </c>
      <c r="G382" s="401" t="s">
        <v>1875</v>
      </c>
      <c r="H382" s="401" t="s">
        <v>1930</v>
      </c>
      <c r="I382" s="402" t="str">
        <f t="shared" si="18"/>
        <v>2.2</v>
      </c>
      <c r="J382" s="402">
        <v>2029</v>
      </c>
      <c r="K382" s="401">
        <v>150</v>
      </c>
      <c r="L382" s="401">
        <v>1</v>
      </c>
      <c r="M382" s="332">
        <f t="shared" si="16"/>
        <v>150</v>
      </c>
      <c r="N382" s="404">
        <v>250</v>
      </c>
      <c r="O382" s="355">
        <f t="shared" si="17"/>
        <v>37500</v>
      </c>
      <c r="P382" s="402"/>
      <c r="Q382" s="402"/>
      <c r="R382" s="24" t="str">
        <f>+VLOOKUP(H382,'Conf.'!$AE:$AM,9,0)</f>
        <v xml:space="preserve"> Limpieza e higiene</v>
      </c>
    </row>
    <row r="383" spans="1:18" x14ac:dyDescent="0.25">
      <c r="A383" s="399" t="s">
        <v>1359</v>
      </c>
      <c r="B383" s="400" t="s">
        <v>1220</v>
      </c>
      <c r="C383" s="400" t="s">
        <v>1099</v>
      </c>
      <c r="D383" s="400" t="s">
        <v>1475</v>
      </c>
      <c r="E383" s="400" t="s">
        <v>1841</v>
      </c>
      <c r="F383" s="413" t="s">
        <v>1937</v>
      </c>
      <c r="G383" s="401" t="s">
        <v>1494</v>
      </c>
      <c r="H383" s="401" t="s">
        <v>1850</v>
      </c>
      <c r="I383" s="402" t="str">
        <f t="shared" si="18"/>
        <v>2.3</v>
      </c>
      <c r="J383" s="402">
        <v>2029</v>
      </c>
      <c r="K383" s="401">
        <v>100</v>
      </c>
      <c r="L383" s="401">
        <v>1</v>
      </c>
      <c r="M383" s="332">
        <f t="shared" si="16"/>
        <v>100</v>
      </c>
      <c r="N383" s="404">
        <v>95</v>
      </c>
      <c r="O383" s="355">
        <f t="shared" si="17"/>
        <v>9500</v>
      </c>
      <c r="P383" s="402"/>
      <c r="Q383" s="402"/>
      <c r="R383" s="24" t="str">
        <f>+VLOOKUP(H383,'Conf.'!$AE:$AM,9,0)</f>
        <v xml:space="preserve"> Prendas y accesorios de vestir</v>
      </c>
    </row>
    <row r="384" spans="1:18" x14ac:dyDescent="0.25">
      <c r="A384" s="399" t="s">
        <v>1359</v>
      </c>
      <c r="B384" s="400" t="s">
        <v>1220</v>
      </c>
      <c r="C384" s="400" t="s">
        <v>1099</v>
      </c>
      <c r="D384" s="400" t="s">
        <v>1475</v>
      </c>
      <c r="E384" s="400" t="s">
        <v>1841</v>
      </c>
      <c r="F384" s="413" t="s">
        <v>1938</v>
      </c>
      <c r="G384" s="401" t="s">
        <v>1868</v>
      </c>
      <c r="H384" s="401" t="s">
        <v>1930</v>
      </c>
      <c r="I384" s="402" t="str">
        <f t="shared" si="18"/>
        <v>2.2</v>
      </c>
      <c r="J384" s="402">
        <v>2029</v>
      </c>
      <c r="K384" s="403">
        <v>3300</v>
      </c>
      <c r="L384" s="401">
        <v>1</v>
      </c>
      <c r="M384" s="332">
        <f t="shared" si="16"/>
        <v>3300</v>
      </c>
      <c r="N384" s="404">
        <v>120</v>
      </c>
      <c r="O384" s="355">
        <f t="shared" si="17"/>
        <v>396000</v>
      </c>
      <c r="P384" s="402"/>
      <c r="Q384" s="402"/>
      <c r="R384" s="24" t="str">
        <f>+VLOOKUP(H384,'Conf.'!$AE:$AM,9,0)</f>
        <v xml:space="preserve"> Limpieza e higiene</v>
      </c>
    </row>
    <row r="385" spans="1:18" ht="30" x14ac:dyDescent="0.25">
      <c r="A385" s="399" t="s">
        <v>1359</v>
      </c>
      <c r="B385" s="400" t="s">
        <v>1220</v>
      </c>
      <c r="C385" s="400" t="s">
        <v>1099</v>
      </c>
      <c r="D385" s="400" t="s">
        <v>1475</v>
      </c>
      <c r="E385" s="400" t="s">
        <v>1841</v>
      </c>
      <c r="F385" s="413" t="s">
        <v>1939</v>
      </c>
      <c r="G385" s="401" t="s">
        <v>1494</v>
      </c>
      <c r="H385" s="401" t="s">
        <v>1850</v>
      </c>
      <c r="I385" s="402" t="str">
        <f t="shared" si="18"/>
        <v>2.3</v>
      </c>
      <c r="J385" s="402">
        <v>2029</v>
      </c>
      <c r="K385" s="401">
        <v>320</v>
      </c>
      <c r="L385" s="401">
        <v>1</v>
      </c>
      <c r="M385" s="332">
        <f t="shared" si="16"/>
        <v>320</v>
      </c>
      <c r="N385" s="404">
        <v>350</v>
      </c>
      <c r="O385" s="355">
        <f t="shared" si="17"/>
        <v>112000</v>
      </c>
      <c r="P385" s="402"/>
      <c r="Q385" s="402"/>
      <c r="R385" s="24" t="str">
        <f>+VLOOKUP(H385,'Conf.'!$AE:$AM,9,0)</f>
        <v xml:space="preserve"> Prendas y accesorios de vestir</v>
      </c>
    </row>
    <row r="386" spans="1:18" x14ac:dyDescent="0.25">
      <c r="A386" s="399" t="s">
        <v>1359</v>
      </c>
      <c r="B386" s="400" t="s">
        <v>1220</v>
      </c>
      <c r="C386" s="400" t="s">
        <v>1099</v>
      </c>
      <c r="D386" s="400" t="s">
        <v>1475</v>
      </c>
      <c r="E386" s="400" t="s">
        <v>1841</v>
      </c>
      <c r="F386" s="413" t="s">
        <v>1940</v>
      </c>
      <c r="G386" s="401" t="s">
        <v>1494</v>
      </c>
      <c r="H386" s="401" t="s">
        <v>1941</v>
      </c>
      <c r="I386" s="402" t="str">
        <f t="shared" si="18"/>
        <v>2.6</v>
      </c>
      <c r="J386" s="402">
        <v>2029</v>
      </c>
      <c r="K386" s="401">
        <v>220</v>
      </c>
      <c r="L386" s="401">
        <v>1</v>
      </c>
      <c r="M386" s="332">
        <f t="shared" si="16"/>
        <v>220</v>
      </c>
      <c r="N386" s="404">
        <v>4500</v>
      </c>
      <c r="O386" s="355">
        <f t="shared" si="17"/>
        <v>990000</v>
      </c>
      <c r="P386" s="402"/>
      <c r="Q386" s="402"/>
      <c r="R386" s="24" t="str">
        <f>+VLOOKUP(H386,'Conf.'!$AE:$AM,9,0)</f>
        <v xml:space="preserve"> Instrumental médico y de laboratorio</v>
      </c>
    </row>
    <row r="387" spans="1:18" x14ac:dyDescent="0.25">
      <c r="A387" s="399" t="s">
        <v>1359</v>
      </c>
      <c r="B387" s="400" t="s">
        <v>1220</v>
      </c>
      <c r="C387" s="400" t="s">
        <v>1099</v>
      </c>
      <c r="D387" s="400" t="s">
        <v>1475</v>
      </c>
      <c r="E387" s="400" t="s">
        <v>1841</v>
      </c>
      <c r="F387" s="413" t="s">
        <v>1942</v>
      </c>
      <c r="G387" s="401" t="s">
        <v>1494</v>
      </c>
      <c r="H387" s="401" t="s">
        <v>1567</v>
      </c>
      <c r="I387" s="402" t="str">
        <f t="shared" si="18"/>
        <v>2.3</v>
      </c>
      <c r="J387" s="402">
        <v>2029</v>
      </c>
      <c r="K387" s="403">
        <v>6750</v>
      </c>
      <c r="L387" s="401">
        <v>1</v>
      </c>
      <c r="M387" s="332">
        <f t="shared" si="16"/>
        <v>6750</v>
      </c>
      <c r="N387" s="404">
        <v>120</v>
      </c>
      <c r="O387" s="355">
        <f t="shared" si="17"/>
        <v>810000</v>
      </c>
      <c r="P387" s="402"/>
      <c r="Q387" s="402"/>
      <c r="R387" s="24" t="str">
        <f>+VLOOKUP(H387,'Conf.'!$AE:$AM,9,0)</f>
        <v xml:space="preserve"> Papel de escritorio</v>
      </c>
    </row>
    <row r="388" spans="1:18" ht="45" x14ac:dyDescent="0.25">
      <c r="A388" s="399" t="s">
        <v>1359</v>
      </c>
      <c r="B388" s="400" t="s">
        <v>1220</v>
      </c>
      <c r="C388" s="258" t="s">
        <v>1167</v>
      </c>
      <c r="D388" s="400" t="s">
        <v>1475</v>
      </c>
      <c r="E388" s="258" t="s">
        <v>1948</v>
      </c>
      <c r="F388" s="413" t="s">
        <v>1969</v>
      </c>
      <c r="G388" s="297" t="s">
        <v>1494</v>
      </c>
      <c r="H388" s="297" t="s">
        <v>1843</v>
      </c>
      <c r="I388" s="402" t="str">
        <f t="shared" si="18"/>
        <v>2.2</v>
      </c>
      <c r="J388" s="188">
        <v>2029</v>
      </c>
      <c r="K388" s="407">
        <v>25500</v>
      </c>
      <c r="L388" s="297">
        <v>1</v>
      </c>
      <c r="M388" s="332">
        <f t="shared" si="16"/>
        <v>25500</v>
      </c>
      <c r="N388" s="297">
        <v>295</v>
      </c>
      <c r="O388" s="355">
        <f t="shared" si="17"/>
        <v>7522500</v>
      </c>
      <c r="P388" s="402"/>
      <c r="Q388" s="402"/>
      <c r="R388" s="24" t="str">
        <f>+VLOOKUP(H388,'Conf.'!$AE:$AM,9,0)</f>
        <v xml:space="preserve"> Servicios de Catering</v>
      </c>
    </row>
    <row r="389" spans="1:18" ht="30" x14ac:dyDescent="0.25">
      <c r="A389" s="399" t="s">
        <v>1359</v>
      </c>
      <c r="B389" s="400" t="s">
        <v>1220</v>
      </c>
      <c r="C389" s="258" t="s">
        <v>1167</v>
      </c>
      <c r="D389" s="400" t="s">
        <v>1475</v>
      </c>
      <c r="E389" s="258" t="s">
        <v>1948</v>
      </c>
      <c r="F389" s="413" t="s">
        <v>1970</v>
      </c>
      <c r="G389" s="297" t="s">
        <v>1494</v>
      </c>
      <c r="H389" s="297" t="s">
        <v>1613</v>
      </c>
      <c r="I389" s="402" t="str">
        <f t="shared" si="18"/>
        <v>2.3</v>
      </c>
      <c r="J389" s="188">
        <v>2029</v>
      </c>
      <c r="K389" s="407">
        <v>10000</v>
      </c>
      <c r="L389" s="297">
        <v>1</v>
      </c>
      <c r="M389" s="332">
        <f t="shared" si="16"/>
        <v>10000</v>
      </c>
      <c r="N389" s="297">
        <v>75</v>
      </c>
      <c r="O389" s="355">
        <f t="shared" si="17"/>
        <v>750000</v>
      </c>
      <c r="P389" s="402"/>
      <c r="Q389" s="402"/>
      <c r="R389" s="24" t="str">
        <f>+VLOOKUP(H389,'Conf.'!$AE:$AM,9,0)</f>
        <v xml:space="preserve"> Productos de artes gráficas</v>
      </c>
    </row>
    <row r="390" spans="1:18" ht="30" x14ac:dyDescent="0.25">
      <c r="A390" s="399" t="s">
        <v>1359</v>
      </c>
      <c r="B390" s="400" t="s">
        <v>1220</v>
      </c>
      <c r="C390" s="258" t="s">
        <v>1167</v>
      </c>
      <c r="D390" s="400" t="s">
        <v>1475</v>
      </c>
      <c r="E390" s="258" t="s">
        <v>1948</v>
      </c>
      <c r="F390" s="413" t="s">
        <v>1904</v>
      </c>
      <c r="G390" s="297" t="s">
        <v>1494</v>
      </c>
      <c r="H390" s="297" t="s">
        <v>1613</v>
      </c>
      <c r="I390" s="402" t="str">
        <f t="shared" si="18"/>
        <v>2.3</v>
      </c>
      <c r="J390" s="188">
        <v>2029</v>
      </c>
      <c r="K390" s="407">
        <v>10000</v>
      </c>
      <c r="L390" s="297">
        <v>1</v>
      </c>
      <c r="M390" s="332">
        <f t="shared" si="16"/>
        <v>10000</v>
      </c>
      <c r="N390" s="297">
        <v>45</v>
      </c>
      <c r="O390" s="355">
        <f t="shared" si="17"/>
        <v>450000</v>
      </c>
      <c r="P390" s="402"/>
      <c r="Q390" s="402"/>
      <c r="R390" s="24" t="str">
        <f>+VLOOKUP(H390,'Conf.'!$AE:$AM,9,0)</f>
        <v xml:space="preserve"> Productos de artes gráficas</v>
      </c>
    </row>
    <row r="391" spans="1:18" ht="45" x14ac:dyDescent="0.25">
      <c r="A391" s="399" t="s">
        <v>1359</v>
      </c>
      <c r="B391" s="400" t="s">
        <v>1220</v>
      </c>
      <c r="C391" s="258" t="s">
        <v>1167</v>
      </c>
      <c r="D391" s="400" t="s">
        <v>1475</v>
      </c>
      <c r="E391" s="258" t="s">
        <v>1948</v>
      </c>
      <c r="F391" s="413" t="s">
        <v>1963</v>
      </c>
      <c r="G391" s="297" t="s">
        <v>1494</v>
      </c>
      <c r="H391" s="297" t="s">
        <v>1613</v>
      </c>
      <c r="I391" s="402" t="str">
        <f t="shared" si="18"/>
        <v>2.3</v>
      </c>
      <c r="J391" s="188">
        <v>2029</v>
      </c>
      <c r="K391" s="297">
        <v>1</v>
      </c>
      <c r="L391" s="297">
        <v>1</v>
      </c>
      <c r="M391" s="332">
        <f t="shared" si="16"/>
        <v>1</v>
      </c>
      <c r="N391" s="408">
        <v>325000</v>
      </c>
      <c r="O391" s="355">
        <f t="shared" si="17"/>
        <v>325000</v>
      </c>
      <c r="P391" s="402"/>
      <c r="Q391" s="402"/>
      <c r="R391" s="24" t="str">
        <f>+VLOOKUP(H391,'Conf.'!$AE:$AM,9,0)</f>
        <v xml:space="preserve"> Productos de artes gráficas</v>
      </c>
    </row>
    <row r="392" spans="1:18" x14ac:dyDescent="0.25">
      <c r="A392" s="399" t="s">
        <v>1359</v>
      </c>
      <c r="B392" s="400" t="s">
        <v>1220</v>
      </c>
      <c r="C392" s="258" t="s">
        <v>1167</v>
      </c>
      <c r="D392" s="400" t="s">
        <v>1475</v>
      </c>
      <c r="E392" s="258" t="s">
        <v>1948</v>
      </c>
      <c r="F392" s="413" t="s">
        <v>1950</v>
      </c>
      <c r="G392" s="297" t="s">
        <v>1494</v>
      </c>
      <c r="H392" s="297" t="s">
        <v>1759</v>
      </c>
      <c r="I392" s="402" t="str">
        <f t="shared" si="18"/>
        <v>2.3</v>
      </c>
      <c r="J392" s="188">
        <v>2029</v>
      </c>
      <c r="K392" s="297">
        <v>30</v>
      </c>
      <c r="L392" s="297">
        <v>2</v>
      </c>
      <c r="M392" s="332">
        <f t="shared" si="16"/>
        <v>60</v>
      </c>
      <c r="N392" s="297">
        <v>200</v>
      </c>
      <c r="O392" s="355">
        <f t="shared" si="17"/>
        <v>12000</v>
      </c>
      <c r="P392" s="402"/>
      <c r="Q392" s="402"/>
      <c r="R392" s="24" t="str">
        <f>+VLOOKUP(H392,'Conf.'!$AE:$AM,9,0)</f>
        <v xml:space="preserve"> Útiles destinados a actividades deportivas, culturales y recreativas</v>
      </c>
    </row>
    <row r="393" spans="1:18" x14ac:dyDescent="0.25">
      <c r="A393" s="399" t="s">
        <v>1359</v>
      </c>
      <c r="B393" s="400" t="s">
        <v>1220</v>
      </c>
      <c r="C393" s="258" t="s">
        <v>1167</v>
      </c>
      <c r="D393" s="400" t="s">
        <v>1475</v>
      </c>
      <c r="E393" s="258" t="s">
        <v>1948</v>
      </c>
      <c r="F393" s="413" t="s">
        <v>1876</v>
      </c>
      <c r="G393" s="297" t="s">
        <v>1875</v>
      </c>
      <c r="H393" s="297" t="s">
        <v>1534</v>
      </c>
      <c r="I393" s="402" t="str">
        <f t="shared" si="18"/>
        <v>2.3</v>
      </c>
      <c r="J393" s="188">
        <v>2029</v>
      </c>
      <c r="K393" s="297">
        <v>80</v>
      </c>
      <c r="L393" s="297">
        <v>1</v>
      </c>
      <c r="M393" s="332">
        <f t="shared" si="16"/>
        <v>80</v>
      </c>
      <c r="N393" s="297">
        <v>225</v>
      </c>
      <c r="O393" s="355">
        <f t="shared" si="17"/>
        <v>18000</v>
      </c>
      <c r="P393" s="402"/>
      <c r="Q393" s="402"/>
      <c r="R393" s="24" t="str">
        <f>+VLOOKUP(H393,'Conf.'!$AE:$AM,9,0)</f>
        <v xml:space="preserve"> Útiles y materiales escolares y de enseñanzas</v>
      </c>
    </row>
    <row r="394" spans="1:18" x14ac:dyDescent="0.25">
      <c r="A394" s="399" t="s">
        <v>1359</v>
      </c>
      <c r="B394" s="400" t="s">
        <v>1220</v>
      </c>
      <c r="C394" s="258" t="s">
        <v>1167</v>
      </c>
      <c r="D394" s="400" t="s">
        <v>1475</v>
      </c>
      <c r="E394" s="258" t="s">
        <v>1948</v>
      </c>
      <c r="F394" s="413" t="s">
        <v>1880</v>
      </c>
      <c r="G394" s="297" t="s">
        <v>1494</v>
      </c>
      <c r="H394" s="297" t="s">
        <v>1498</v>
      </c>
      <c r="I394" s="402" t="str">
        <f t="shared" si="18"/>
        <v>2.3</v>
      </c>
      <c r="J394" s="188">
        <v>2029</v>
      </c>
      <c r="K394" s="297">
        <v>70</v>
      </c>
      <c r="L394" s="297">
        <v>2</v>
      </c>
      <c r="M394" s="332">
        <f t="shared" si="16"/>
        <v>140</v>
      </c>
      <c r="N394" s="297">
        <v>75</v>
      </c>
      <c r="O394" s="355">
        <f t="shared" si="17"/>
        <v>10500</v>
      </c>
      <c r="P394" s="402"/>
      <c r="Q394" s="402"/>
      <c r="R394" s="24" t="str">
        <f>+VLOOKUP(H394,'Conf.'!$AE:$AM,9,0)</f>
        <v xml:space="preserve"> Útiles y materiales de escritorio, oficina e informática</v>
      </c>
    </row>
    <row r="395" spans="1:18" ht="30" x14ac:dyDescent="0.25">
      <c r="A395" s="399" t="s">
        <v>1359</v>
      </c>
      <c r="B395" s="400" t="s">
        <v>1220</v>
      </c>
      <c r="C395" s="258" t="s">
        <v>1167</v>
      </c>
      <c r="D395" s="400" t="s">
        <v>1475</v>
      </c>
      <c r="E395" s="258" t="s">
        <v>1948</v>
      </c>
      <c r="F395" s="413" t="s">
        <v>1898</v>
      </c>
      <c r="G395" s="297" t="s">
        <v>1494</v>
      </c>
      <c r="H395" s="297" t="s">
        <v>1498</v>
      </c>
      <c r="I395" s="402" t="str">
        <f t="shared" si="18"/>
        <v>2.3</v>
      </c>
      <c r="J395" s="188">
        <v>2029</v>
      </c>
      <c r="K395" s="297">
        <v>20</v>
      </c>
      <c r="L395" s="297">
        <v>2</v>
      </c>
      <c r="M395" s="332">
        <f t="shared" si="16"/>
        <v>40</v>
      </c>
      <c r="N395" s="297">
        <v>500</v>
      </c>
      <c r="O395" s="355">
        <f t="shared" si="17"/>
        <v>20000</v>
      </c>
      <c r="P395" s="402"/>
      <c r="Q395" s="402"/>
      <c r="R395" s="24" t="str">
        <f>+VLOOKUP(H395,'Conf.'!$AE:$AM,9,0)</f>
        <v xml:space="preserve"> Útiles y materiales de escritorio, oficina e informática</v>
      </c>
    </row>
    <row r="396" spans="1:18" ht="30" x14ac:dyDescent="0.25">
      <c r="A396" s="399" t="s">
        <v>1359</v>
      </c>
      <c r="B396" s="400" t="s">
        <v>1220</v>
      </c>
      <c r="C396" s="258" t="s">
        <v>1167</v>
      </c>
      <c r="D396" s="400" t="s">
        <v>1475</v>
      </c>
      <c r="E396" s="258" t="s">
        <v>1948</v>
      </c>
      <c r="F396" s="413" t="s">
        <v>1899</v>
      </c>
      <c r="G396" s="297" t="s">
        <v>1868</v>
      </c>
      <c r="H396" s="297" t="s">
        <v>1534</v>
      </c>
      <c r="I396" s="402" t="str">
        <f t="shared" si="18"/>
        <v>2.3</v>
      </c>
      <c r="J396" s="188">
        <v>2029</v>
      </c>
      <c r="K396" s="297">
        <v>30</v>
      </c>
      <c r="L396" s="297">
        <v>2</v>
      </c>
      <c r="M396" s="332">
        <f t="shared" si="16"/>
        <v>60</v>
      </c>
      <c r="N396" s="297">
        <v>700</v>
      </c>
      <c r="O396" s="355">
        <f t="shared" si="17"/>
        <v>42000</v>
      </c>
      <c r="P396" s="402"/>
      <c r="Q396" s="402"/>
      <c r="R396" s="24" t="str">
        <f>+VLOOKUP(H396,'Conf.'!$AE:$AM,9,0)</f>
        <v xml:space="preserve"> Útiles y materiales escolares y de enseñanzas</v>
      </c>
    </row>
    <row r="397" spans="1:18" x14ac:dyDescent="0.25">
      <c r="A397" s="399" t="s">
        <v>1359</v>
      </c>
      <c r="B397" s="400" t="s">
        <v>1220</v>
      </c>
      <c r="C397" s="258" t="s">
        <v>1167</v>
      </c>
      <c r="D397" s="400" t="s">
        <v>1475</v>
      </c>
      <c r="E397" s="258" t="s">
        <v>1948</v>
      </c>
      <c r="F397" s="413" t="s">
        <v>1902</v>
      </c>
      <c r="G397" s="297" t="s">
        <v>1889</v>
      </c>
      <c r="H397" s="297" t="s">
        <v>1567</v>
      </c>
      <c r="I397" s="402" t="str">
        <f t="shared" si="18"/>
        <v>2.3</v>
      </c>
      <c r="J397" s="188">
        <v>2029</v>
      </c>
      <c r="K397" s="297">
        <v>50</v>
      </c>
      <c r="L397" s="297">
        <v>2</v>
      </c>
      <c r="M397" s="332">
        <f t="shared" si="16"/>
        <v>100</v>
      </c>
      <c r="N397" s="297">
        <v>550</v>
      </c>
      <c r="O397" s="355">
        <f t="shared" si="17"/>
        <v>55000</v>
      </c>
      <c r="P397" s="402"/>
      <c r="Q397" s="402"/>
      <c r="R397" s="24" t="str">
        <f>+VLOOKUP(H397,'Conf.'!$AE:$AM,9,0)</f>
        <v xml:space="preserve"> Papel de escritorio</v>
      </c>
    </row>
    <row r="398" spans="1:18" x14ac:dyDescent="0.25">
      <c r="A398" s="399" t="s">
        <v>1359</v>
      </c>
      <c r="B398" s="400" t="s">
        <v>1220</v>
      </c>
      <c r="C398" s="258" t="s">
        <v>1167</v>
      </c>
      <c r="D398" s="400" t="s">
        <v>1475</v>
      </c>
      <c r="E398" s="258" t="s">
        <v>1948</v>
      </c>
      <c r="F398" s="413" t="s">
        <v>1919</v>
      </c>
      <c r="G398" s="297" t="s">
        <v>1494</v>
      </c>
      <c r="H398" s="297" t="s">
        <v>1567</v>
      </c>
      <c r="I398" s="402" t="str">
        <f t="shared" si="18"/>
        <v>2.3</v>
      </c>
      <c r="J398" s="188">
        <v>2029</v>
      </c>
      <c r="K398" s="297">
        <v>14</v>
      </c>
      <c r="L398" s="297">
        <v>1</v>
      </c>
      <c r="M398" s="332">
        <f t="shared" si="16"/>
        <v>14</v>
      </c>
      <c r="N398" s="408">
        <v>3250</v>
      </c>
      <c r="O398" s="355">
        <f t="shared" si="17"/>
        <v>45500</v>
      </c>
      <c r="P398" s="402"/>
      <c r="Q398" s="402"/>
      <c r="R398" s="24" t="str">
        <f>+VLOOKUP(H398,'Conf.'!$AE:$AM,9,0)</f>
        <v xml:space="preserve"> Papel de escritorio</v>
      </c>
    </row>
    <row r="399" spans="1:18" x14ac:dyDescent="0.25">
      <c r="A399" s="399" t="s">
        <v>1359</v>
      </c>
      <c r="B399" s="400" t="s">
        <v>1220</v>
      </c>
      <c r="C399" s="258" t="s">
        <v>1167</v>
      </c>
      <c r="D399" s="400" t="s">
        <v>1475</v>
      </c>
      <c r="E399" s="258" t="s">
        <v>1948</v>
      </c>
      <c r="F399" s="413" t="s">
        <v>1859</v>
      </c>
      <c r="G399" s="297" t="s">
        <v>1494</v>
      </c>
      <c r="H399" s="297" t="s">
        <v>1759</v>
      </c>
      <c r="I399" s="402" t="str">
        <f t="shared" si="18"/>
        <v>2.3</v>
      </c>
      <c r="J399" s="188">
        <v>2029</v>
      </c>
      <c r="K399" s="297">
        <v>25</v>
      </c>
      <c r="L399" s="297">
        <v>1</v>
      </c>
      <c r="M399" s="332">
        <f t="shared" ref="M399:M401" si="19">K399*L399</f>
        <v>25</v>
      </c>
      <c r="N399" s="297">
        <v>800</v>
      </c>
      <c r="O399" s="355">
        <f t="shared" ref="O399:O401" si="20">+M399*N399</f>
        <v>20000</v>
      </c>
      <c r="P399" s="402"/>
      <c r="Q399" s="402"/>
      <c r="R399" s="24" t="str">
        <f>+VLOOKUP(H399,'Conf.'!$AE:$AM,9,0)</f>
        <v xml:space="preserve"> Útiles destinados a actividades deportivas, culturales y recreativas</v>
      </c>
    </row>
    <row r="400" spans="1:18" x14ac:dyDescent="0.25">
      <c r="A400" s="399" t="s">
        <v>1359</v>
      </c>
      <c r="B400" s="400" t="s">
        <v>1220</v>
      </c>
      <c r="C400" s="258" t="s">
        <v>1167</v>
      </c>
      <c r="D400" s="400" t="s">
        <v>1475</v>
      </c>
      <c r="E400" s="258" t="s">
        <v>1948</v>
      </c>
      <c r="F400" s="413" t="s">
        <v>1873</v>
      </c>
      <c r="G400" s="297" t="s">
        <v>1494</v>
      </c>
      <c r="H400" s="253" t="s">
        <v>1866</v>
      </c>
      <c r="I400" s="402" t="str">
        <f t="shared" si="18"/>
        <v>2.3</v>
      </c>
      <c r="J400" s="188">
        <v>2029</v>
      </c>
      <c r="K400" s="297">
        <v>80</v>
      </c>
      <c r="L400" s="297">
        <v>2</v>
      </c>
      <c r="M400" s="332">
        <f t="shared" si="19"/>
        <v>160</v>
      </c>
      <c r="N400" s="297">
        <v>38</v>
      </c>
      <c r="O400" s="355">
        <f t="shared" si="20"/>
        <v>6080</v>
      </c>
      <c r="P400" s="402"/>
      <c r="Q400" s="402"/>
      <c r="R400" s="24" t="str">
        <f>+VLOOKUP(H400,'Conf.'!$AE:$AM,9,0)</f>
        <v xml:space="preserve"> Papel y cartón</v>
      </c>
    </row>
    <row r="401" spans="1:18" x14ac:dyDescent="0.25">
      <c r="A401" s="399" t="s">
        <v>1359</v>
      </c>
      <c r="B401" s="400" t="s">
        <v>1220</v>
      </c>
      <c r="C401" s="258" t="s">
        <v>1167</v>
      </c>
      <c r="D401" s="400" t="s">
        <v>1475</v>
      </c>
      <c r="E401" s="258" t="s">
        <v>1948</v>
      </c>
      <c r="F401" s="413" t="s">
        <v>1884</v>
      </c>
      <c r="G401" s="297" t="s">
        <v>1875</v>
      </c>
      <c r="H401" s="297" t="s">
        <v>1534</v>
      </c>
      <c r="I401" s="402" t="str">
        <f t="shared" si="18"/>
        <v>2.3</v>
      </c>
      <c r="J401" s="188">
        <v>2029</v>
      </c>
      <c r="K401" s="297">
        <v>40</v>
      </c>
      <c r="L401" s="297">
        <v>2</v>
      </c>
      <c r="M401" s="332">
        <f t="shared" si="19"/>
        <v>80</v>
      </c>
      <c r="N401" s="297">
        <v>600</v>
      </c>
      <c r="O401" s="355">
        <f t="shared" si="20"/>
        <v>48000</v>
      </c>
      <c r="P401" s="402"/>
      <c r="Q401" s="402"/>
      <c r="R401" s="24" t="str">
        <f>+VLOOKUP(H401,'Conf.'!$AE:$AM,9,0)</f>
        <v xml:space="preserve"> Útiles y materiales escolares y de enseñanzas</v>
      </c>
    </row>
  </sheetData>
  <autoFilter ref="A14:R401" xr:uid="{410B56BF-DEAF-4A5C-BC6D-3111A9971BD5}"/>
  <sortState xmlns:xlrd2="http://schemas.microsoft.com/office/spreadsheetml/2017/richdata2" ref="A15:Q401">
    <sortCondition ref="J15:J401"/>
  </sortState>
  <mergeCells count="12">
    <mergeCell ref="F9:K9"/>
    <mergeCell ref="H4:K4"/>
    <mergeCell ref="B2:Q2"/>
    <mergeCell ref="B4:D4"/>
    <mergeCell ref="B5:D5"/>
    <mergeCell ref="B6:D6"/>
    <mergeCell ref="B7:D7"/>
    <mergeCell ref="F6:G7"/>
    <mergeCell ref="H6:H7"/>
    <mergeCell ref="I6:I7"/>
    <mergeCell ref="J6:J7"/>
    <mergeCell ref="K6:K7"/>
  </mergeCells>
  <dataValidations count="2">
    <dataValidation type="list" allowBlank="1" showInputMessage="1" showErrorMessage="1" sqref="H10:K10 H5:K5" xr:uid="{40C16F2C-8D07-4275-8A4C-62E66F05C0CC}">
      <formula1>"2026,2027,2028,2029"</formula1>
    </dataValidation>
    <dataValidation type="list" allowBlank="1" showInputMessage="1" showErrorMessage="1" sqref="J15:J1048576" xr:uid="{E290E4F1-C2B4-4C33-A0CE-EB8AF8FD7E04}">
      <formula1>$H$5:$K$5</formula1>
    </dataValidation>
  </dataValidations>
  <pageMargins left="0.7" right="0.7" top="0.75" bottom="0.75" header="0.3" footer="0.3"/>
  <pageSetup orientation="portrait" horizontalDpi="4294967295" verticalDpi="4294967295" r:id="rId1"/>
  <legacyDrawing r:id="rId2"/>
  <extLst>
    <ext xmlns:x14="http://schemas.microsoft.com/office/spreadsheetml/2009/9/main" uri="{CCE6A557-97BC-4b89-ADB6-D9C93CAAB3DF}">
      <x14:dataValidations xmlns:xm="http://schemas.microsoft.com/office/excel/2006/main" count="6">
        <x14:dataValidation type="list" allowBlank="1" showInputMessage="1" showErrorMessage="1" xr:uid="{D3D39C65-F069-49FA-865F-AB8FF991314E}">
          <x14:formula1>
            <xm:f>'Conf.'!$BC$4:$BC$1048576</xm:f>
          </x14:formula1>
          <xm:sqref>E15:E401</xm:sqref>
        </x14:dataValidation>
        <x14:dataValidation type="list" allowBlank="1" showInputMessage="1" showErrorMessage="1" xr:uid="{5F08ACDA-53C5-4CE0-8970-D09ED40D0F3D}">
          <x14:formula1>
            <xm:f>'Conf.'!$BB$4:$BB$1048576</xm:f>
          </x14:formula1>
          <xm:sqref>D15:D401</xm:sqref>
        </x14:dataValidation>
        <x14:dataValidation type="list" allowBlank="1" showInputMessage="1" showErrorMessage="1" xr:uid="{0A5CAA38-1BA2-4A91-8969-19F16B132105}">
          <x14:formula1>
            <xm:f>'Conf.'!$BA$4:$BA$1048576</xm:f>
          </x14:formula1>
          <xm:sqref>C15:C401</xm:sqref>
        </x14:dataValidation>
        <x14:dataValidation type="list" allowBlank="1" showInputMessage="1" showErrorMessage="1" xr:uid="{59CC3BC3-D0AA-4729-AE31-73B2659EF203}">
          <x14:formula1>
            <xm:f>'Conf.'!$AZ$4:$AZ$1048576</xm:f>
          </x14:formula1>
          <xm:sqref>H4 B15:B401</xm:sqref>
        </x14:dataValidation>
        <x14:dataValidation type="list" allowBlank="1" showInputMessage="1" showErrorMessage="1" xr:uid="{6C5CFC1B-0B7F-43D1-BE1E-0794B8E93265}">
          <x14:formula1>
            <xm:f>'Conf.'!$AY$4:$AY$1048576</xm:f>
          </x14:formula1>
          <xm:sqref>B4 A15:A401</xm:sqref>
        </x14:dataValidation>
        <x14:dataValidation type="list" allowBlank="1" showInputMessage="1" showErrorMessage="1" xr:uid="{E465BD38-09AA-40B8-B7FA-0E61A834583E}">
          <x14:formula1>
            <xm:f>'Conf.'!$AE$2:$AE$1048576</xm:f>
          </x14:formula1>
          <xm:sqref>H15:H401</xm:sqref>
        </x14:dataValidation>
      </x14:dataValidations>
    </ext>
  </extLs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64BAF-326D-4931-9009-68876FD4F02A}">
  <sheetPr>
    <tabColor rgb="FFFFC000"/>
    <pageSetUpPr fitToPage="1"/>
  </sheetPr>
  <dimension ref="A1:S208"/>
  <sheetViews>
    <sheetView showGridLines="0" topLeftCell="C2" zoomScale="75" zoomScaleNormal="75" workbookViewId="0">
      <selection activeCell="F14" sqref="F14"/>
    </sheetView>
  </sheetViews>
  <sheetFormatPr baseColWidth="10" defaultColWidth="11.42578125" defaultRowHeight="15" x14ac:dyDescent="0.25"/>
  <cols>
    <col min="1" max="5" width="22.42578125" style="2" customWidth="1"/>
    <col min="6" max="6" width="31" style="2" customWidth="1"/>
    <col min="7" max="7" width="16.140625" style="2" customWidth="1"/>
    <col min="8" max="9" width="20.42578125" style="2" customWidth="1"/>
    <col min="10" max="10" width="20.5703125" style="2" customWidth="1"/>
    <col min="11" max="11" width="20.7109375" style="2" customWidth="1"/>
    <col min="12" max="13" width="16.42578125" style="2" customWidth="1"/>
    <col min="14" max="15" width="16.42578125" style="189" customWidth="1"/>
    <col min="16" max="17" width="38.7109375" style="2" customWidth="1"/>
    <col min="18" max="19" width="11.42578125" style="24"/>
    <col min="20" max="16384" width="11.42578125" style="2"/>
  </cols>
  <sheetData>
    <row r="1" spans="1:19" ht="18.75" customHeight="1" x14ac:dyDescent="0.25">
      <c r="A1" s="518" t="s">
        <v>1455</v>
      </c>
      <c r="B1" s="518"/>
      <c r="C1" s="518"/>
      <c r="D1" s="518"/>
      <c r="E1" s="518"/>
      <c r="F1" s="518"/>
      <c r="G1" s="518"/>
      <c r="H1" s="518"/>
      <c r="I1" s="518"/>
      <c r="J1" s="518"/>
      <c r="K1" s="518"/>
      <c r="L1" s="518"/>
      <c r="M1" s="518"/>
      <c r="N1" s="518"/>
      <c r="O1" s="518"/>
      <c r="P1" s="518"/>
      <c r="Q1" s="518"/>
    </row>
    <row r="2" spans="1:19" ht="159" customHeight="1" x14ac:dyDescent="0.25">
      <c r="A2" s="9" t="s">
        <v>184</v>
      </c>
      <c r="B2" s="525" t="s">
        <v>1456</v>
      </c>
      <c r="C2" s="525"/>
      <c r="D2" s="525"/>
      <c r="E2" s="525"/>
      <c r="F2" s="525"/>
      <c r="G2" s="525"/>
      <c r="H2" s="525"/>
      <c r="I2" s="525"/>
      <c r="J2" s="525"/>
      <c r="K2" s="525"/>
      <c r="L2" s="525"/>
      <c r="M2" s="525"/>
      <c r="N2" s="525"/>
      <c r="O2" s="525"/>
      <c r="P2" s="525"/>
      <c r="Q2" s="525"/>
    </row>
    <row r="3" spans="1:19" ht="20.100000000000001" customHeight="1" x14ac:dyDescent="0.25"/>
    <row r="4" spans="1:19" ht="29.25" customHeight="1" x14ac:dyDescent="0.25">
      <c r="A4" s="46" t="s">
        <v>1313</v>
      </c>
      <c r="B4" s="724" t="s">
        <v>1368</v>
      </c>
      <c r="C4" s="725"/>
      <c r="D4" s="726"/>
      <c r="F4" s="737" t="s">
        <v>1457</v>
      </c>
      <c r="G4" s="739"/>
      <c r="H4" s="749" t="s">
        <v>1220</v>
      </c>
      <c r="I4" s="749"/>
      <c r="J4" s="749"/>
      <c r="K4" s="749"/>
    </row>
    <row r="5" spans="1:19" ht="20.100000000000001" customHeight="1" x14ac:dyDescent="0.25">
      <c r="A5" s="46" t="s">
        <v>1315</v>
      </c>
      <c r="B5" s="718" t="str">
        <f>IFERROR(VLOOKUP($B$4,'Conf.'!$I:$R,8,0),"")</f>
        <v>0215 -  MINISTERIO DE LA MUJER</v>
      </c>
      <c r="C5" s="719"/>
      <c r="D5" s="720"/>
      <c r="F5" s="740" t="s">
        <v>1458</v>
      </c>
      <c r="G5" s="742"/>
      <c r="H5" s="4">
        <v>2026</v>
      </c>
      <c r="I5" s="4">
        <v>2027</v>
      </c>
      <c r="J5" s="4">
        <v>2028</v>
      </c>
      <c r="K5" s="4">
        <v>2029</v>
      </c>
    </row>
    <row r="6" spans="1:19" ht="20.100000000000001" customHeight="1" x14ac:dyDescent="0.25">
      <c r="A6" s="46" t="s">
        <v>1316</v>
      </c>
      <c r="B6" s="718" t="str">
        <f>IFERROR(VLOOKUP($B$4,'Conf.'!$I:$R,9,0),"")</f>
        <v>01 -  MINISTERIO DE LA MUJER</v>
      </c>
      <c r="C6" s="719"/>
      <c r="D6" s="720"/>
      <c r="F6" s="743" t="s">
        <v>1459</v>
      </c>
      <c r="G6" s="744"/>
      <c r="H6" s="747">
        <f>+SUMIFS($O$15:$O$1048576,$J$15:$J$1048576,H$5,$A$15:$A$1048576,$B$4,$B$15:$B$1048576,$H$4)</f>
        <v>34738872.519999996</v>
      </c>
      <c r="I6" s="747">
        <f>+SUMIFS($O$15:$O$1048576,$J$15:$J$1048576,I$5,$A$15:$A$1048576,$B$4,$B$15:$B$1048576,$H$4)</f>
        <v>32072759.77</v>
      </c>
      <c r="J6" s="747">
        <f>+SUMIFS($O$15:$O$1048576,$J$15:$J$1048576,J$5,$A$15:$A$1048576,$B$4,$B$15:$B$1048576,$H$4)</f>
        <v>33591035.729999997</v>
      </c>
      <c r="K6" s="747">
        <f>+SUMIFS($O$15:$O$1048576,$J$15:$J$1048576,K$5,$A$15:$A$1048576,$B$4,$B$15:$B$1048576,$H$4)</f>
        <v>35859089.310000002</v>
      </c>
    </row>
    <row r="7" spans="1:19" ht="20.100000000000001" customHeight="1" x14ac:dyDescent="0.25">
      <c r="A7" s="46" t="s">
        <v>543</v>
      </c>
      <c r="B7" s="718" t="str">
        <f>IFERROR(VLOOKUP($B$4,'Conf.'!$I:$R,10,0),"")</f>
        <v>0001 -  MINISTERIO DE LA MUJER</v>
      </c>
      <c r="C7" s="719"/>
      <c r="D7" s="720"/>
      <c r="F7" s="745"/>
      <c r="G7" s="746"/>
      <c r="H7" s="748"/>
      <c r="I7" s="748"/>
      <c r="J7" s="748"/>
      <c r="K7" s="748"/>
      <c r="L7" s="261"/>
    </row>
    <row r="8" spans="1:19" ht="20.100000000000001" customHeight="1" x14ac:dyDescent="0.25">
      <c r="B8" s="30"/>
      <c r="C8" s="30"/>
      <c r="D8" s="30"/>
    </row>
    <row r="9" spans="1:19" ht="20.100000000000001" customHeight="1" x14ac:dyDescent="0.25">
      <c r="B9" s="30"/>
      <c r="C9" s="30"/>
      <c r="D9" s="30"/>
      <c r="F9" s="750" t="s">
        <v>1460</v>
      </c>
      <c r="G9" s="750"/>
      <c r="H9" s="750"/>
      <c r="I9" s="750"/>
      <c r="J9" s="750"/>
      <c r="K9" s="750"/>
    </row>
    <row r="10" spans="1:19" ht="20.100000000000001" customHeight="1" x14ac:dyDescent="0.25">
      <c r="B10" s="30"/>
      <c r="C10" s="30"/>
      <c r="D10" s="30"/>
      <c r="F10" s="740" t="s">
        <v>1458</v>
      </c>
      <c r="G10" s="742"/>
      <c r="H10" s="4">
        <f>+H5</f>
        <v>2026</v>
      </c>
      <c r="I10" s="4">
        <f>+I5</f>
        <v>2027</v>
      </c>
      <c r="J10" s="4">
        <f>+J5</f>
        <v>2028</v>
      </c>
      <c r="K10" s="4">
        <f>+K5</f>
        <v>2029</v>
      </c>
    </row>
    <row r="11" spans="1:19" ht="20.100000000000001" customHeight="1" x14ac:dyDescent="0.25">
      <c r="F11" s="750" t="s">
        <v>1461</v>
      </c>
      <c r="G11" s="750"/>
      <c r="H11" s="59">
        <v>67.260000000000005</v>
      </c>
      <c r="I11" s="60">
        <v>69.95</v>
      </c>
      <c r="J11" s="60">
        <v>72.739999999999995</v>
      </c>
      <c r="K11" s="60">
        <v>75.650000000000006</v>
      </c>
    </row>
    <row r="12" spans="1:19" ht="20.100000000000001" customHeight="1" x14ac:dyDescent="0.25">
      <c r="F12" s="750" t="s">
        <v>1462</v>
      </c>
      <c r="G12" s="750"/>
      <c r="H12" s="59">
        <f>69.5801*1.055</f>
        <v>73.407005499999997</v>
      </c>
      <c r="I12" s="60">
        <f>+H12*1.04</f>
        <v>76.343285719999997</v>
      </c>
      <c r="J12" s="60">
        <f>+I12*1.04</f>
        <v>79.397017148800003</v>
      </c>
      <c r="K12" s="60">
        <f>+J12*1.04</f>
        <v>82.572897834752013</v>
      </c>
    </row>
    <row r="13" spans="1:19" ht="9" customHeight="1" x14ac:dyDescent="0.25"/>
    <row r="14" spans="1:19" s="12" customFormat="1" ht="30" x14ac:dyDescent="0.25">
      <c r="A14" s="8" t="s">
        <v>1463</v>
      </c>
      <c r="B14" s="8" t="s">
        <v>1317</v>
      </c>
      <c r="C14" s="8" t="s">
        <v>895</v>
      </c>
      <c r="D14" s="8" t="s">
        <v>1318</v>
      </c>
      <c r="E14" s="8" t="s">
        <v>1319</v>
      </c>
      <c r="F14" s="50" t="s">
        <v>1464</v>
      </c>
      <c r="G14" s="8" t="s">
        <v>1465</v>
      </c>
      <c r="H14" s="8" t="s">
        <v>1466</v>
      </c>
      <c r="I14" s="47" t="s">
        <v>1467</v>
      </c>
      <c r="J14" s="8" t="s">
        <v>1468</v>
      </c>
      <c r="K14" s="8" t="s">
        <v>1469</v>
      </c>
      <c r="L14" s="8" t="s">
        <v>1470</v>
      </c>
      <c r="M14" s="47" t="s">
        <v>1471</v>
      </c>
      <c r="N14" s="288" t="s">
        <v>1472</v>
      </c>
      <c r="O14" s="190" t="s">
        <v>1473</v>
      </c>
      <c r="P14" s="8" t="s">
        <v>670</v>
      </c>
      <c r="Q14" s="8" t="s">
        <v>4</v>
      </c>
      <c r="R14" s="29"/>
      <c r="S14" s="29"/>
    </row>
    <row r="15" spans="1:19" x14ac:dyDescent="0.25">
      <c r="A15" s="260" t="s">
        <v>1368</v>
      </c>
      <c r="B15" s="192" t="s">
        <v>1220</v>
      </c>
      <c r="C15" s="192" t="s">
        <v>1190</v>
      </c>
      <c r="D15" s="192" t="s">
        <v>1475</v>
      </c>
      <c r="E15" s="192" t="s">
        <v>1971</v>
      </c>
      <c r="F15" s="4" t="s">
        <v>1972</v>
      </c>
      <c r="G15" s="4" t="s">
        <v>1494</v>
      </c>
      <c r="H15" s="4" t="s">
        <v>1973</v>
      </c>
      <c r="I15" s="4" t="str">
        <f t="shared" ref="I15:I46" si="0">IF($H15="","Sin CCP",LEFT($H15,3))</f>
        <v>2.2</v>
      </c>
      <c r="J15" s="4">
        <v>2026</v>
      </c>
      <c r="K15" s="198">
        <v>1</v>
      </c>
      <c r="L15" s="198">
        <v>1</v>
      </c>
      <c r="M15" s="198">
        <f t="shared" ref="M15:M46" si="1">K15*L15</f>
        <v>1</v>
      </c>
      <c r="N15" s="291">
        <v>500000</v>
      </c>
      <c r="O15" s="291">
        <f t="shared" ref="O15:O46" si="2">+M15*N15</f>
        <v>500000</v>
      </c>
      <c r="P15" s="4"/>
      <c r="Q15" s="366"/>
    </row>
    <row r="16" spans="1:19" x14ac:dyDescent="0.25">
      <c r="A16" s="260" t="s">
        <v>1368</v>
      </c>
      <c r="B16" s="192" t="s">
        <v>1220</v>
      </c>
      <c r="C16" s="192" t="s">
        <v>1190</v>
      </c>
      <c r="D16" s="192" t="s">
        <v>1475</v>
      </c>
      <c r="E16" s="192" t="s">
        <v>1971</v>
      </c>
      <c r="F16" s="4" t="s">
        <v>1974</v>
      </c>
      <c r="G16" s="4" t="s">
        <v>1494</v>
      </c>
      <c r="H16" s="4" t="s">
        <v>1975</v>
      </c>
      <c r="I16" s="4" t="str">
        <f t="shared" si="0"/>
        <v>2.2</v>
      </c>
      <c r="J16" s="4">
        <v>2026</v>
      </c>
      <c r="K16" s="198">
        <v>1</v>
      </c>
      <c r="L16" s="198">
        <v>1</v>
      </c>
      <c r="M16" s="198">
        <f t="shared" si="1"/>
        <v>1</v>
      </c>
      <c r="N16" s="291">
        <v>750000</v>
      </c>
      <c r="O16" s="291">
        <f t="shared" si="2"/>
        <v>750000</v>
      </c>
      <c r="P16" s="4"/>
      <c r="Q16" s="4"/>
    </row>
    <row r="17" spans="1:17" ht="30" x14ac:dyDescent="0.25">
      <c r="A17" s="260" t="s">
        <v>1368</v>
      </c>
      <c r="B17" s="192" t="s">
        <v>1220</v>
      </c>
      <c r="C17" s="192" t="s">
        <v>1190</v>
      </c>
      <c r="D17" s="192" t="s">
        <v>1475</v>
      </c>
      <c r="E17" s="192" t="s">
        <v>1971</v>
      </c>
      <c r="F17" s="4" t="s">
        <v>1976</v>
      </c>
      <c r="G17" s="4" t="s">
        <v>1494</v>
      </c>
      <c r="H17" s="4" t="s">
        <v>1529</v>
      </c>
      <c r="I17" s="4" t="str">
        <f t="shared" si="0"/>
        <v>2.2</v>
      </c>
      <c r="J17" s="4">
        <v>2026</v>
      </c>
      <c r="K17" s="198">
        <v>1</v>
      </c>
      <c r="L17" s="198">
        <v>1</v>
      </c>
      <c r="M17" s="198">
        <f t="shared" si="1"/>
        <v>1</v>
      </c>
      <c r="N17" s="291">
        <v>650000</v>
      </c>
      <c r="O17" s="291">
        <f t="shared" si="2"/>
        <v>650000</v>
      </c>
      <c r="P17" s="4"/>
      <c r="Q17" s="4"/>
    </row>
    <row r="18" spans="1:17" x14ac:dyDescent="0.25">
      <c r="A18" s="260" t="s">
        <v>1368</v>
      </c>
      <c r="B18" s="192" t="s">
        <v>1220</v>
      </c>
      <c r="C18" s="192" t="s">
        <v>1190</v>
      </c>
      <c r="D18" s="192" t="s">
        <v>1475</v>
      </c>
      <c r="E18" s="192" t="s">
        <v>1971</v>
      </c>
      <c r="F18" s="4" t="s">
        <v>1977</v>
      </c>
      <c r="G18" s="4" t="s">
        <v>1494</v>
      </c>
      <c r="H18" s="4" t="s">
        <v>1567</v>
      </c>
      <c r="I18" s="4" t="str">
        <f t="shared" si="0"/>
        <v>2.3</v>
      </c>
      <c r="J18" s="4">
        <v>2026</v>
      </c>
      <c r="K18" s="198">
        <v>1</v>
      </c>
      <c r="L18" s="198">
        <v>1</v>
      </c>
      <c r="M18" s="198">
        <f t="shared" si="1"/>
        <v>1</v>
      </c>
      <c r="N18" s="291">
        <v>500000</v>
      </c>
      <c r="O18" s="291">
        <f t="shared" si="2"/>
        <v>500000</v>
      </c>
      <c r="P18" s="4"/>
      <c r="Q18" s="4"/>
    </row>
    <row r="19" spans="1:17" x14ac:dyDescent="0.25">
      <c r="A19" s="260" t="s">
        <v>1368</v>
      </c>
      <c r="B19" s="192" t="s">
        <v>1220</v>
      </c>
      <c r="C19" s="192" t="s">
        <v>1190</v>
      </c>
      <c r="D19" s="192" t="s">
        <v>1475</v>
      </c>
      <c r="E19" s="192" t="s">
        <v>1971</v>
      </c>
      <c r="F19" s="4" t="s">
        <v>1978</v>
      </c>
      <c r="G19" s="4" t="s">
        <v>1494</v>
      </c>
      <c r="H19" s="4" t="s">
        <v>1979</v>
      </c>
      <c r="I19" s="4" t="str">
        <f t="shared" si="0"/>
        <v>2.2</v>
      </c>
      <c r="J19" s="4">
        <v>2026</v>
      </c>
      <c r="K19" s="198">
        <v>1</v>
      </c>
      <c r="L19" s="198">
        <v>1</v>
      </c>
      <c r="M19" s="198">
        <f t="shared" si="1"/>
        <v>1</v>
      </c>
      <c r="N19" s="291">
        <v>400000</v>
      </c>
      <c r="O19" s="291">
        <f t="shared" si="2"/>
        <v>400000</v>
      </c>
      <c r="P19" s="4"/>
      <c r="Q19" s="4"/>
    </row>
    <row r="20" spans="1:17" ht="30" x14ac:dyDescent="0.25">
      <c r="A20" s="260" t="s">
        <v>1368</v>
      </c>
      <c r="B20" s="192" t="s">
        <v>1220</v>
      </c>
      <c r="C20" s="192" t="s">
        <v>1190</v>
      </c>
      <c r="D20" s="192" t="s">
        <v>1475</v>
      </c>
      <c r="E20" s="192" t="s">
        <v>1971</v>
      </c>
      <c r="F20" s="4" t="s">
        <v>1980</v>
      </c>
      <c r="G20" s="4" t="s">
        <v>1494</v>
      </c>
      <c r="H20" s="4" t="s">
        <v>1981</v>
      </c>
      <c r="I20" s="4" t="str">
        <f t="shared" si="0"/>
        <v>2.2</v>
      </c>
      <c r="J20" s="4">
        <v>2026</v>
      </c>
      <c r="K20" s="198">
        <v>1</v>
      </c>
      <c r="L20" s="198">
        <v>1</v>
      </c>
      <c r="M20" s="198">
        <f t="shared" si="1"/>
        <v>1</v>
      </c>
      <c r="N20" s="291">
        <v>1100000</v>
      </c>
      <c r="O20" s="291">
        <f t="shared" si="2"/>
        <v>1100000</v>
      </c>
      <c r="P20" s="4"/>
      <c r="Q20" s="4"/>
    </row>
    <row r="21" spans="1:17" x14ac:dyDescent="0.25">
      <c r="A21" s="260" t="s">
        <v>1368</v>
      </c>
      <c r="B21" s="192" t="s">
        <v>1220</v>
      </c>
      <c r="C21" s="192" t="s">
        <v>1190</v>
      </c>
      <c r="D21" s="192" t="s">
        <v>1475</v>
      </c>
      <c r="E21" s="192" t="s">
        <v>1971</v>
      </c>
      <c r="F21" s="4" t="s">
        <v>1982</v>
      </c>
      <c r="G21" s="4" t="s">
        <v>1494</v>
      </c>
      <c r="H21" s="4" t="s">
        <v>1846</v>
      </c>
      <c r="I21" s="4" t="str">
        <f t="shared" si="0"/>
        <v>2.2</v>
      </c>
      <c r="J21" s="4">
        <v>2026</v>
      </c>
      <c r="K21" s="198">
        <v>1</v>
      </c>
      <c r="L21" s="198">
        <v>1</v>
      </c>
      <c r="M21" s="198">
        <f t="shared" si="1"/>
        <v>1</v>
      </c>
      <c r="N21" s="291">
        <v>600000</v>
      </c>
      <c r="O21" s="291">
        <f t="shared" si="2"/>
        <v>600000</v>
      </c>
      <c r="P21" s="4"/>
      <c r="Q21" s="4"/>
    </row>
    <row r="22" spans="1:17" ht="30" x14ac:dyDescent="0.25">
      <c r="A22" s="260" t="s">
        <v>1368</v>
      </c>
      <c r="B22" s="192" t="s">
        <v>1220</v>
      </c>
      <c r="C22" s="192" t="s">
        <v>1190</v>
      </c>
      <c r="D22" s="192" t="s">
        <v>1475</v>
      </c>
      <c r="E22" s="192" t="s">
        <v>1971</v>
      </c>
      <c r="F22" s="4" t="s">
        <v>1983</v>
      </c>
      <c r="G22" s="4" t="s">
        <v>1494</v>
      </c>
      <c r="H22" s="4" t="s">
        <v>1848</v>
      </c>
      <c r="I22" s="4" t="str">
        <f t="shared" si="0"/>
        <v>2.2</v>
      </c>
      <c r="J22" s="4">
        <v>2026</v>
      </c>
      <c r="K22" s="198">
        <v>1</v>
      </c>
      <c r="L22" s="198">
        <v>1</v>
      </c>
      <c r="M22" s="198">
        <f t="shared" si="1"/>
        <v>1</v>
      </c>
      <c r="N22" s="291">
        <v>775000</v>
      </c>
      <c r="O22" s="291">
        <f t="shared" si="2"/>
        <v>775000</v>
      </c>
      <c r="P22" s="4"/>
      <c r="Q22" s="4"/>
    </row>
    <row r="23" spans="1:17" ht="45" x14ac:dyDescent="0.25">
      <c r="A23" s="260" t="s">
        <v>1368</v>
      </c>
      <c r="B23" s="192" t="s">
        <v>1220</v>
      </c>
      <c r="C23" s="192" t="s">
        <v>1190</v>
      </c>
      <c r="D23" s="192" t="s">
        <v>1475</v>
      </c>
      <c r="E23" s="192" t="s">
        <v>1971</v>
      </c>
      <c r="F23" s="4" t="s">
        <v>1984</v>
      </c>
      <c r="G23" s="4" t="s">
        <v>1494</v>
      </c>
      <c r="H23" s="4" t="s">
        <v>1911</v>
      </c>
      <c r="I23" s="4" t="str">
        <f t="shared" si="0"/>
        <v>2.2</v>
      </c>
      <c r="J23" s="4">
        <v>2026</v>
      </c>
      <c r="K23" s="198">
        <v>1</v>
      </c>
      <c r="L23" s="198">
        <v>1</v>
      </c>
      <c r="M23" s="198">
        <f t="shared" si="1"/>
        <v>1</v>
      </c>
      <c r="N23" s="291">
        <v>900000</v>
      </c>
      <c r="O23" s="291">
        <f t="shared" si="2"/>
        <v>900000</v>
      </c>
      <c r="P23" s="4"/>
      <c r="Q23" s="4"/>
    </row>
    <row r="24" spans="1:17" ht="30" x14ac:dyDescent="0.25">
      <c r="A24" s="260" t="s">
        <v>1368</v>
      </c>
      <c r="B24" s="192" t="s">
        <v>1220</v>
      </c>
      <c r="C24" s="192" t="s">
        <v>1190</v>
      </c>
      <c r="D24" s="192" t="s">
        <v>1475</v>
      </c>
      <c r="E24" s="192" t="s">
        <v>1971</v>
      </c>
      <c r="F24" s="4" t="s">
        <v>1985</v>
      </c>
      <c r="G24" s="4" t="s">
        <v>1494</v>
      </c>
      <c r="H24" s="4" t="s">
        <v>1517</v>
      </c>
      <c r="I24" s="4" t="str">
        <f t="shared" si="0"/>
        <v>2.2</v>
      </c>
      <c r="J24" s="4">
        <v>2026</v>
      </c>
      <c r="K24" s="198">
        <v>1</v>
      </c>
      <c r="L24" s="198">
        <v>1</v>
      </c>
      <c r="M24" s="198">
        <f t="shared" si="1"/>
        <v>1</v>
      </c>
      <c r="N24" s="291">
        <v>450000</v>
      </c>
      <c r="O24" s="291">
        <f t="shared" si="2"/>
        <v>450000</v>
      </c>
      <c r="P24" s="4"/>
      <c r="Q24" s="4"/>
    </row>
    <row r="25" spans="1:17" x14ac:dyDescent="0.25">
      <c r="A25" s="260" t="s">
        <v>1368</v>
      </c>
      <c r="B25" s="192" t="s">
        <v>1220</v>
      </c>
      <c r="C25" s="192" t="s">
        <v>1190</v>
      </c>
      <c r="D25" s="192" t="s">
        <v>1475</v>
      </c>
      <c r="E25" s="192" t="s">
        <v>1971</v>
      </c>
      <c r="F25" s="4" t="s">
        <v>1986</v>
      </c>
      <c r="G25" s="4" t="s">
        <v>1494</v>
      </c>
      <c r="H25" s="4" t="s">
        <v>1843</v>
      </c>
      <c r="I25" s="4" t="str">
        <f t="shared" si="0"/>
        <v>2.2</v>
      </c>
      <c r="J25" s="4">
        <v>2026</v>
      </c>
      <c r="K25" s="198">
        <v>1</v>
      </c>
      <c r="L25" s="198">
        <v>1</v>
      </c>
      <c r="M25" s="198">
        <f t="shared" si="1"/>
        <v>1</v>
      </c>
      <c r="N25" s="291">
        <v>990000</v>
      </c>
      <c r="O25" s="291">
        <f t="shared" si="2"/>
        <v>990000</v>
      </c>
      <c r="P25" s="4"/>
      <c r="Q25" s="4"/>
    </row>
    <row r="26" spans="1:17" ht="30" x14ac:dyDescent="0.25">
      <c r="A26" s="260" t="s">
        <v>1368</v>
      </c>
      <c r="B26" s="192" t="s">
        <v>1220</v>
      </c>
      <c r="C26" s="192" t="s">
        <v>1190</v>
      </c>
      <c r="D26" s="192" t="s">
        <v>1475</v>
      </c>
      <c r="E26" s="192" t="s">
        <v>1971</v>
      </c>
      <c r="F26" s="4" t="s">
        <v>1987</v>
      </c>
      <c r="G26" s="4" t="s">
        <v>1494</v>
      </c>
      <c r="H26" s="4" t="s">
        <v>1507</v>
      </c>
      <c r="I26" s="4" t="str">
        <f t="shared" si="0"/>
        <v>2.3</v>
      </c>
      <c r="J26" s="4">
        <v>2026</v>
      </c>
      <c r="K26" s="198">
        <v>1</v>
      </c>
      <c r="L26" s="198">
        <v>1</v>
      </c>
      <c r="M26" s="198">
        <f t="shared" si="1"/>
        <v>1</v>
      </c>
      <c r="N26" s="291">
        <v>760000</v>
      </c>
      <c r="O26" s="291">
        <f t="shared" si="2"/>
        <v>760000</v>
      </c>
      <c r="P26" s="4"/>
      <c r="Q26" s="4"/>
    </row>
    <row r="27" spans="1:17" ht="30" x14ac:dyDescent="0.25">
      <c r="A27" s="260" t="s">
        <v>1368</v>
      </c>
      <c r="B27" s="192" t="s">
        <v>1220</v>
      </c>
      <c r="C27" s="192" t="s">
        <v>1190</v>
      </c>
      <c r="D27" s="192" t="s">
        <v>1475</v>
      </c>
      <c r="E27" s="192" t="s">
        <v>1971</v>
      </c>
      <c r="F27" s="4" t="s">
        <v>1988</v>
      </c>
      <c r="G27" s="4" t="s">
        <v>1494</v>
      </c>
      <c r="H27" s="4" t="s">
        <v>1989</v>
      </c>
      <c r="I27" s="4" t="str">
        <f t="shared" si="0"/>
        <v>2.3</v>
      </c>
      <c r="J27" s="4">
        <v>2026</v>
      </c>
      <c r="K27" s="198">
        <v>1</v>
      </c>
      <c r="L27" s="198">
        <v>1</v>
      </c>
      <c r="M27" s="198">
        <f t="shared" si="1"/>
        <v>1</v>
      </c>
      <c r="N27" s="291">
        <v>250000</v>
      </c>
      <c r="O27" s="291">
        <f t="shared" si="2"/>
        <v>250000</v>
      </c>
      <c r="P27" s="4"/>
      <c r="Q27" s="4"/>
    </row>
    <row r="28" spans="1:17" x14ac:dyDescent="0.25">
      <c r="A28" s="260" t="s">
        <v>1368</v>
      </c>
      <c r="B28" s="192" t="s">
        <v>1220</v>
      </c>
      <c r="C28" s="192" t="s">
        <v>1190</v>
      </c>
      <c r="D28" s="192" t="s">
        <v>1475</v>
      </c>
      <c r="E28" s="192" t="s">
        <v>1971</v>
      </c>
      <c r="F28" s="4" t="s">
        <v>1990</v>
      </c>
      <c r="G28" s="4" t="s">
        <v>1494</v>
      </c>
      <c r="H28" s="4" t="s">
        <v>1861</v>
      </c>
      <c r="I28" s="4" t="str">
        <f t="shared" si="0"/>
        <v>2.3</v>
      </c>
      <c r="J28" s="4">
        <v>2026</v>
      </c>
      <c r="K28" s="198">
        <v>1</v>
      </c>
      <c r="L28" s="198">
        <v>1</v>
      </c>
      <c r="M28" s="198">
        <f t="shared" si="1"/>
        <v>1</v>
      </c>
      <c r="N28" s="291">
        <v>500000</v>
      </c>
      <c r="O28" s="291">
        <f t="shared" si="2"/>
        <v>500000</v>
      </c>
      <c r="P28" s="4"/>
      <c r="Q28" s="4"/>
    </row>
    <row r="29" spans="1:17" ht="30" x14ac:dyDescent="0.25">
      <c r="A29" s="260" t="s">
        <v>1368</v>
      </c>
      <c r="B29" s="192" t="s">
        <v>1220</v>
      </c>
      <c r="C29" s="192" t="s">
        <v>1190</v>
      </c>
      <c r="D29" s="192" t="s">
        <v>1475</v>
      </c>
      <c r="E29" s="192" t="s">
        <v>1971</v>
      </c>
      <c r="F29" s="4" t="s">
        <v>1991</v>
      </c>
      <c r="G29" s="4" t="s">
        <v>1494</v>
      </c>
      <c r="H29" s="4" t="s">
        <v>1495</v>
      </c>
      <c r="I29" s="4" t="str">
        <f t="shared" si="0"/>
        <v>2.6</v>
      </c>
      <c r="J29" s="4">
        <v>2026</v>
      </c>
      <c r="K29" s="198">
        <v>1</v>
      </c>
      <c r="L29" s="198">
        <v>1</v>
      </c>
      <c r="M29" s="198">
        <f t="shared" si="1"/>
        <v>1</v>
      </c>
      <c r="N29" s="291">
        <v>850000</v>
      </c>
      <c r="O29" s="291">
        <f t="shared" si="2"/>
        <v>850000</v>
      </c>
      <c r="P29" s="4"/>
      <c r="Q29" s="4"/>
    </row>
    <row r="30" spans="1:17" x14ac:dyDescent="0.25">
      <c r="A30" s="260" t="s">
        <v>1368</v>
      </c>
      <c r="B30" s="192" t="s">
        <v>1220</v>
      </c>
      <c r="C30" s="192" t="s">
        <v>1190</v>
      </c>
      <c r="D30" s="192" t="s">
        <v>1475</v>
      </c>
      <c r="E30" s="192" t="s">
        <v>1971</v>
      </c>
      <c r="F30" s="4" t="s">
        <v>1992</v>
      </c>
      <c r="G30" s="4" t="s">
        <v>1494</v>
      </c>
      <c r="H30" s="4" t="s">
        <v>1793</v>
      </c>
      <c r="I30" s="4" t="str">
        <f t="shared" si="0"/>
        <v>2.3</v>
      </c>
      <c r="J30" s="4">
        <v>2026</v>
      </c>
      <c r="K30" s="198">
        <v>1</v>
      </c>
      <c r="L30" s="198">
        <v>1</v>
      </c>
      <c r="M30" s="198">
        <f t="shared" si="1"/>
        <v>1</v>
      </c>
      <c r="N30" s="291">
        <v>1100000</v>
      </c>
      <c r="O30" s="291">
        <f t="shared" si="2"/>
        <v>1100000</v>
      </c>
      <c r="P30" s="4"/>
      <c r="Q30" s="4"/>
    </row>
    <row r="31" spans="1:17" ht="30" x14ac:dyDescent="0.25">
      <c r="A31" s="260" t="s">
        <v>1368</v>
      </c>
      <c r="B31" s="192" t="s">
        <v>1220</v>
      </c>
      <c r="C31" s="192" t="s">
        <v>1190</v>
      </c>
      <c r="D31" s="192" t="s">
        <v>1475</v>
      </c>
      <c r="E31" s="192" t="s">
        <v>1971</v>
      </c>
      <c r="F31" s="4" t="s">
        <v>1993</v>
      </c>
      <c r="G31" s="4" t="s">
        <v>1494</v>
      </c>
      <c r="H31" s="4" t="s">
        <v>1994</v>
      </c>
      <c r="I31" s="4" t="str">
        <f t="shared" si="0"/>
        <v>2.3</v>
      </c>
      <c r="J31" s="4">
        <v>2026</v>
      </c>
      <c r="K31" s="198">
        <v>1</v>
      </c>
      <c r="L31" s="198">
        <v>1</v>
      </c>
      <c r="M31" s="198">
        <f t="shared" si="1"/>
        <v>1</v>
      </c>
      <c r="N31" s="291">
        <v>450000</v>
      </c>
      <c r="O31" s="291">
        <f t="shared" si="2"/>
        <v>450000</v>
      </c>
      <c r="P31" s="4"/>
      <c r="Q31" s="4"/>
    </row>
    <row r="32" spans="1:17" ht="30" x14ac:dyDescent="0.25">
      <c r="A32" s="260" t="s">
        <v>1368</v>
      </c>
      <c r="B32" s="192" t="s">
        <v>1220</v>
      </c>
      <c r="C32" s="192" t="s">
        <v>1190</v>
      </c>
      <c r="D32" s="192" t="s">
        <v>1475</v>
      </c>
      <c r="E32" s="192" t="s">
        <v>1971</v>
      </c>
      <c r="F32" s="4" t="s">
        <v>1995</v>
      </c>
      <c r="G32" s="4" t="s">
        <v>1494</v>
      </c>
      <c r="H32" s="4" t="s">
        <v>1534</v>
      </c>
      <c r="I32" s="4" t="str">
        <f t="shared" si="0"/>
        <v>2.3</v>
      </c>
      <c r="J32" s="4">
        <v>2026</v>
      </c>
      <c r="K32" s="198">
        <v>1</v>
      </c>
      <c r="L32" s="198">
        <v>1</v>
      </c>
      <c r="M32" s="198">
        <f t="shared" si="1"/>
        <v>1</v>
      </c>
      <c r="N32" s="291">
        <v>750000</v>
      </c>
      <c r="O32" s="291">
        <f t="shared" si="2"/>
        <v>750000</v>
      </c>
      <c r="P32" s="4"/>
      <c r="Q32" s="4"/>
    </row>
    <row r="33" spans="1:17" x14ac:dyDescent="0.25">
      <c r="A33" s="260" t="s">
        <v>1368</v>
      </c>
      <c r="B33" s="192" t="s">
        <v>1220</v>
      </c>
      <c r="C33" s="192" t="s">
        <v>1190</v>
      </c>
      <c r="D33" s="192" t="s">
        <v>1475</v>
      </c>
      <c r="E33" s="192" t="s">
        <v>1971</v>
      </c>
      <c r="F33" s="4" t="s">
        <v>1996</v>
      </c>
      <c r="G33" s="4" t="s">
        <v>1494</v>
      </c>
      <c r="H33" s="4" t="s">
        <v>1997</v>
      </c>
      <c r="I33" s="4" t="str">
        <f t="shared" si="0"/>
        <v>2.6</v>
      </c>
      <c r="J33" s="4">
        <v>2026</v>
      </c>
      <c r="K33" s="198">
        <v>1</v>
      </c>
      <c r="L33" s="198">
        <v>1</v>
      </c>
      <c r="M33" s="198">
        <f t="shared" si="1"/>
        <v>1</v>
      </c>
      <c r="N33" s="291">
        <v>200000</v>
      </c>
      <c r="O33" s="291">
        <f t="shared" si="2"/>
        <v>200000</v>
      </c>
      <c r="P33" s="4"/>
      <c r="Q33" s="4"/>
    </row>
    <row r="34" spans="1:17" ht="30" x14ac:dyDescent="0.25">
      <c r="A34" s="260" t="s">
        <v>1368</v>
      </c>
      <c r="B34" s="192" t="s">
        <v>1220</v>
      </c>
      <c r="C34" s="192" t="s">
        <v>1190</v>
      </c>
      <c r="D34" s="192" t="s">
        <v>1475</v>
      </c>
      <c r="E34" s="192" t="s">
        <v>1971</v>
      </c>
      <c r="F34" s="4" t="s">
        <v>1998</v>
      </c>
      <c r="G34" s="4" t="s">
        <v>1494</v>
      </c>
      <c r="H34" s="4" t="s">
        <v>1534</v>
      </c>
      <c r="I34" s="4" t="str">
        <f t="shared" si="0"/>
        <v>2.3</v>
      </c>
      <c r="J34" s="4">
        <v>2026</v>
      </c>
      <c r="K34" s="198">
        <v>1</v>
      </c>
      <c r="L34" s="198">
        <v>1</v>
      </c>
      <c r="M34" s="198">
        <f t="shared" si="1"/>
        <v>1</v>
      </c>
      <c r="N34" s="291">
        <v>500000</v>
      </c>
      <c r="O34" s="291">
        <f t="shared" si="2"/>
        <v>500000</v>
      </c>
      <c r="P34" s="4"/>
      <c r="Q34" s="4"/>
    </row>
    <row r="35" spans="1:17" x14ac:dyDescent="0.25">
      <c r="A35" s="260" t="s">
        <v>1368</v>
      </c>
      <c r="B35" s="192" t="s">
        <v>1220</v>
      </c>
      <c r="C35" s="192" t="s">
        <v>1190</v>
      </c>
      <c r="D35" s="192" t="s">
        <v>1475</v>
      </c>
      <c r="E35" s="192" t="s">
        <v>1971</v>
      </c>
      <c r="F35" s="4" t="s">
        <v>1999</v>
      </c>
      <c r="G35" s="4" t="s">
        <v>1494</v>
      </c>
      <c r="H35" s="4" t="s">
        <v>2000</v>
      </c>
      <c r="I35" s="4" t="str">
        <f t="shared" si="0"/>
        <v>2.2</v>
      </c>
      <c r="J35" s="4">
        <v>2026</v>
      </c>
      <c r="K35" s="198">
        <v>1</v>
      </c>
      <c r="L35" s="198">
        <v>1</v>
      </c>
      <c r="M35" s="198">
        <f t="shared" si="1"/>
        <v>1</v>
      </c>
      <c r="N35" s="291">
        <v>1000000</v>
      </c>
      <c r="O35" s="291">
        <f t="shared" si="2"/>
        <v>1000000</v>
      </c>
      <c r="P35" s="4"/>
      <c r="Q35" s="4"/>
    </row>
    <row r="36" spans="1:17" x14ac:dyDescent="0.25">
      <c r="A36" s="260" t="s">
        <v>1368</v>
      </c>
      <c r="B36" s="192" t="s">
        <v>1220</v>
      </c>
      <c r="C36" s="192" t="s">
        <v>1190</v>
      </c>
      <c r="D36" s="192" t="s">
        <v>1475</v>
      </c>
      <c r="E36" s="192" t="s">
        <v>1971</v>
      </c>
      <c r="F36" s="4" t="s">
        <v>2001</v>
      </c>
      <c r="G36" s="4" t="s">
        <v>1494</v>
      </c>
      <c r="H36" s="4" t="s">
        <v>1850</v>
      </c>
      <c r="I36" s="4" t="str">
        <f t="shared" si="0"/>
        <v>2.3</v>
      </c>
      <c r="J36" s="4">
        <v>2026</v>
      </c>
      <c r="K36" s="198">
        <v>1</v>
      </c>
      <c r="L36" s="198">
        <v>1</v>
      </c>
      <c r="M36" s="198">
        <f t="shared" si="1"/>
        <v>1</v>
      </c>
      <c r="N36" s="291">
        <v>740000</v>
      </c>
      <c r="O36" s="291">
        <f t="shared" si="2"/>
        <v>740000</v>
      </c>
      <c r="P36" s="4"/>
      <c r="Q36" s="4"/>
    </row>
    <row r="37" spans="1:17" x14ac:dyDescent="0.25">
      <c r="A37" s="260" t="s">
        <v>1368</v>
      </c>
      <c r="B37" s="192" t="s">
        <v>1220</v>
      </c>
      <c r="C37" s="192" t="s">
        <v>1190</v>
      </c>
      <c r="D37" s="192" t="s">
        <v>1475</v>
      </c>
      <c r="E37" s="192" t="s">
        <v>1971</v>
      </c>
      <c r="F37" s="4" t="s">
        <v>2002</v>
      </c>
      <c r="G37" s="4" t="s">
        <v>1494</v>
      </c>
      <c r="H37" s="4" t="s">
        <v>1850</v>
      </c>
      <c r="I37" s="4" t="str">
        <f t="shared" si="0"/>
        <v>2.3</v>
      </c>
      <c r="J37" s="4">
        <v>2026</v>
      </c>
      <c r="K37" s="198">
        <v>1</v>
      </c>
      <c r="L37" s="198">
        <v>1</v>
      </c>
      <c r="M37" s="198">
        <f t="shared" si="1"/>
        <v>1</v>
      </c>
      <c r="N37" s="291">
        <v>990000</v>
      </c>
      <c r="O37" s="291">
        <f t="shared" si="2"/>
        <v>990000</v>
      </c>
      <c r="P37" s="4"/>
      <c r="Q37" s="4"/>
    </row>
    <row r="38" spans="1:17" x14ac:dyDescent="0.25">
      <c r="A38" s="260" t="s">
        <v>1368</v>
      </c>
      <c r="B38" s="192" t="s">
        <v>1220</v>
      </c>
      <c r="C38" s="192" t="s">
        <v>1190</v>
      </c>
      <c r="D38" s="192" t="s">
        <v>1475</v>
      </c>
      <c r="E38" s="192" t="s">
        <v>1971</v>
      </c>
      <c r="F38" s="4" t="s">
        <v>2003</v>
      </c>
      <c r="G38" s="4" t="s">
        <v>1494</v>
      </c>
      <c r="H38" s="4" t="s">
        <v>1567</v>
      </c>
      <c r="I38" s="4" t="str">
        <f t="shared" si="0"/>
        <v>2.3</v>
      </c>
      <c r="J38" s="4">
        <v>2026</v>
      </c>
      <c r="K38" s="198">
        <v>1</v>
      </c>
      <c r="L38" s="198">
        <v>1</v>
      </c>
      <c r="M38" s="198">
        <f t="shared" si="1"/>
        <v>1</v>
      </c>
      <c r="N38" s="291">
        <v>850000</v>
      </c>
      <c r="O38" s="291">
        <f t="shared" si="2"/>
        <v>850000</v>
      </c>
      <c r="P38" s="4"/>
      <c r="Q38" s="4"/>
    </row>
    <row r="39" spans="1:17" x14ac:dyDescent="0.25">
      <c r="A39" s="260" t="s">
        <v>1368</v>
      </c>
      <c r="B39" s="192" t="s">
        <v>1220</v>
      </c>
      <c r="C39" s="192" t="s">
        <v>1190</v>
      </c>
      <c r="D39" s="192" t="s">
        <v>1475</v>
      </c>
      <c r="E39" s="192" t="s">
        <v>1971</v>
      </c>
      <c r="F39" s="4" t="s">
        <v>2004</v>
      </c>
      <c r="G39" s="4" t="s">
        <v>1494</v>
      </c>
      <c r="H39" s="4" t="s">
        <v>1866</v>
      </c>
      <c r="I39" s="4" t="str">
        <f t="shared" si="0"/>
        <v>2.3</v>
      </c>
      <c r="J39" s="4">
        <v>2026</v>
      </c>
      <c r="K39" s="198">
        <v>1</v>
      </c>
      <c r="L39" s="198">
        <v>1</v>
      </c>
      <c r="M39" s="198">
        <f t="shared" si="1"/>
        <v>1</v>
      </c>
      <c r="N39" s="291">
        <v>675000</v>
      </c>
      <c r="O39" s="291">
        <f t="shared" si="2"/>
        <v>675000</v>
      </c>
      <c r="P39" s="4"/>
      <c r="Q39" s="4"/>
    </row>
    <row r="40" spans="1:17" ht="30" x14ac:dyDescent="0.25">
      <c r="A40" s="260" t="s">
        <v>1368</v>
      </c>
      <c r="B40" s="192" t="s">
        <v>1220</v>
      </c>
      <c r="C40" s="192" t="s">
        <v>1190</v>
      </c>
      <c r="D40" s="192" t="s">
        <v>1475</v>
      </c>
      <c r="E40" s="192" t="s">
        <v>1971</v>
      </c>
      <c r="F40" s="4" t="s">
        <v>2005</v>
      </c>
      <c r="G40" s="4" t="s">
        <v>1494</v>
      </c>
      <c r="H40" s="4" t="s">
        <v>2006</v>
      </c>
      <c r="I40" s="4" t="str">
        <f t="shared" si="0"/>
        <v>2.6</v>
      </c>
      <c r="J40" s="4">
        <v>2026</v>
      </c>
      <c r="K40" s="198">
        <v>1</v>
      </c>
      <c r="L40" s="198">
        <v>1</v>
      </c>
      <c r="M40" s="198">
        <f t="shared" si="1"/>
        <v>1</v>
      </c>
      <c r="N40" s="291">
        <v>6000000</v>
      </c>
      <c r="O40" s="291">
        <f t="shared" si="2"/>
        <v>6000000</v>
      </c>
      <c r="P40" s="4"/>
      <c r="Q40" s="4" t="s">
        <v>2007</v>
      </c>
    </row>
    <row r="41" spans="1:17" x14ac:dyDescent="0.25">
      <c r="A41" s="260" t="s">
        <v>1368</v>
      </c>
      <c r="B41" s="192" t="s">
        <v>1220</v>
      </c>
      <c r="C41" s="192" t="s">
        <v>1190</v>
      </c>
      <c r="D41" s="192" t="s">
        <v>1475</v>
      </c>
      <c r="E41" s="192" t="s">
        <v>1971</v>
      </c>
      <c r="F41" s="4" t="s">
        <v>2008</v>
      </c>
      <c r="G41" s="4" t="s">
        <v>1494</v>
      </c>
      <c r="H41" s="4" t="s">
        <v>2009</v>
      </c>
      <c r="I41" s="4" t="str">
        <f t="shared" si="0"/>
        <v>2.6</v>
      </c>
      <c r="J41" s="4">
        <v>2026</v>
      </c>
      <c r="K41" s="198">
        <v>1</v>
      </c>
      <c r="L41" s="198">
        <v>1</v>
      </c>
      <c r="M41" s="198">
        <f t="shared" si="1"/>
        <v>1</v>
      </c>
      <c r="N41" s="291">
        <v>475000</v>
      </c>
      <c r="O41" s="291">
        <f t="shared" si="2"/>
        <v>475000</v>
      </c>
      <c r="P41" s="4"/>
      <c r="Q41" s="4"/>
    </row>
    <row r="42" spans="1:17" x14ac:dyDescent="0.25">
      <c r="A42" s="260" t="s">
        <v>1368</v>
      </c>
      <c r="B42" s="192" t="s">
        <v>1220</v>
      </c>
      <c r="C42" s="192" t="s">
        <v>1190</v>
      </c>
      <c r="D42" s="192" t="s">
        <v>1475</v>
      </c>
      <c r="E42" s="192" t="s">
        <v>1971</v>
      </c>
      <c r="F42" s="4" t="s">
        <v>2010</v>
      </c>
      <c r="G42" s="4" t="s">
        <v>1494</v>
      </c>
      <c r="H42" s="4" t="s">
        <v>2009</v>
      </c>
      <c r="I42" s="4" t="str">
        <f t="shared" si="0"/>
        <v>2.6</v>
      </c>
      <c r="J42" s="4">
        <v>2026</v>
      </c>
      <c r="K42" s="198">
        <v>1</v>
      </c>
      <c r="L42" s="198">
        <v>1</v>
      </c>
      <c r="M42" s="198">
        <f t="shared" si="1"/>
        <v>1</v>
      </c>
      <c r="N42" s="291">
        <v>525000</v>
      </c>
      <c r="O42" s="291">
        <f t="shared" si="2"/>
        <v>525000</v>
      </c>
      <c r="P42" s="4"/>
      <c r="Q42" s="4"/>
    </row>
    <row r="43" spans="1:17" x14ac:dyDescent="0.25">
      <c r="A43" s="260" t="s">
        <v>1368</v>
      </c>
      <c r="B43" s="192" t="s">
        <v>1220</v>
      </c>
      <c r="C43" s="192" t="s">
        <v>1190</v>
      </c>
      <c r="D43" s="192" t="s">
        <v>1475</v>
      </c>
      <c r="E43" s="192" t="s">
        <v>1971</v>
      </c>
      <c r="F43" s="4" t="s">
        <v>2011</v>
      </c>
      <c r="G43" s="4" t="s">
        <v>1494</v>
      </c>
      <c r="H43" s="4" t="s">
        <v>2009</v>
      </c>
      <c r="I43" s="4" t="str">
        <f t="shared" si="0"/>
        <v>2.6</v>
      </c>
      <c r="J43" s="4">
        <v>2026</v>
      </c>
      <c r="K43" s="198">
        <v>1</v>
      </c>
      <c r="L43" s="198">
        <v>1</v>
      </c>
      <c r="M43" s="198">
        <f t="shared" si="1"/>
        <v>1</v>
      </c>
      <c r="N43" s="291">
        <v>350000</v>
      </c>
      <c r="O43" s="291">
        <f t="shared" si="2"/>
        <v>350000</v>
      </c>
      <c r="P43" s="4"/>
      <c r="Q43" s="4"/>
    </row>
    <row r="44" spans="1:17" x14ac:dyDescent="0.25">
      <c r="A44" s="260" t="s">
        <v>1368</v>
      </c>
      <c r="B44" s="192" t="s">
        <v>1220</v>
      </c>
      <c r="C44" s="192" t="s">
        <v>1190</v>
      </c>
      <c r="D44" s="192" t="s">
        <v>1475</v>
      </c>
      <c r="E44" s="192" t="s">
        <v>1971</v>
      </c>
      <c r="F44" s="4" t="s">
        <v>2012</v>
      </c>
      <c r="G44" s="4" t="s">
        <v>1494</v>
      </c>
      <c r="H44" s="4" t="s">
        <v>2009</v>
      </c>
      <c r="I44" s="4" t="str">
        <f t="shared" si="0"/>
        <v>2.6</v>
      </c>
      <c r="J44" s="4">
        <v>2026</v>
      </c>
      <c r="K44" s="198">
        <v>1</v>
      </c>
      <c r="L44" s="198">
        <v>1</v>
      </c>
      <c r="M44" s="198">
        <f t="shared" si="1"/>
        <v>1</v>
      </c>
      <c r="N44" s="291">
        <v>245000</v>
      </c>
      <c r="O44" s="291">
        <f t="shared" si="2"/>
        <v>245000</v>
      </c>
      <c r="P44" s="4"/>
      <c r="Q44" s="4"/>
    </row>
    <row r="45" spans="1:17" x14ac:dyDescent="0.25">
      <c r="A45" s="260" t="s">
        <v>1368</v>
      </c>
      <c r="B45" s="192" t="s">
        <v>1220</v>
      </c>
      <c r="C45" s="192" t="s">
        <v>1203</v>
      </c>
      <c r="D45" s="192" t="s">
        <v>1475</v>
      </c>
      <c r="E45" s="192" t="s">
        <v>2013</v>
      </c>
      <c r="F45" s="4" t="s">
        <v>1972</v>
      </c>
      <c r="G45" s="4" t="s">
        <v>1494</v>
      </c>
      <c r="H45" s="4" t="s">
        <v>1973</v>
      </c>
      <c r="I45" s="4" t="str">
        <f t="shared" si="0"/>
        <v>2.2</v>
      </c>
      <c r="J45" s="4">
        <v>2026</v>
      </c>
      <c r="K45" s="198">
        <v>1</v>
      </c>
      <c r="L45" s="198">
        <v>1</v>
      </c>
      <c r="M45" s="198">
        <f t="shared" si="1"/>
        <v>1</v>
      </c>
      <c r="N45" s="291">
        <v>450000</v>
      </c>
      <c r="O45" s="291">
        <f t="shared" si="2"/>
        <v>450000</v>
      </c>
      <c r="P45" s="4"/>
      <c r="Q45" s="4"/>
    </row>
    <row r="46" spans="1:17" x14ac:dyDescent="0.25">
      <c r="A46" s="260" t="s">
        <v>1368</v>
      </c>
      <c r="B46" s="192" t="s">
        <v>1220</v>
      </c>
      <c r="C46" s="192" t="s">
        <v>1203</v>
      </c>
      <c r="D46" s="192" t="s">
        <v>1475</v>
      </c>
      <c r="E46" s="192" t="s">
        <v>2013</v>
      </c>
      <c r="F46" s="4" t="s">
        <v>1974</v>
      </c>
      <c r="G46" s="4" t="s">
        <v>1494</v>
      </c>
      <c r="H46" s="4" t="s">
        <v>1975</v>
      </c>
      <c r="I46" s="4" t="str">
        <f t="shared" si="0"/>
        <v>2.2</v>
      </c>
      <c r="J46" s="4">
        <v>2026</v>
      </c>
      <c r="K46" s="198">
        <v>1</v>
      </c>
      <c r="L46" s="198">
        <v>1</v>
      </c>
      <c r="M46" s="198">
        <f t="shared" si="1"/>
        <v>1</v>
      </c>
      <c r="N46" s="291">
        <v>500000</v>
      </c>
      <c r="O46" s="291">
        <f t="shared" si="2"/>
        <v>500000</v>
      </c>
      <c r="P46" s="4"/>
      <c r="Q46" s="4"/>
    </row>
    <row r="47" spans="1:17" ht="30" x14ac:dyDescent="0.25">
      <c r="A47" s="260" t="s">
        <v>1368</v>
      </c>
      <c r="B47" s="192" t="s">
        <v>1220</v>
      </c>
      <c r="C47" s="192" t="s">
        <v>1203</v>
      </c>
      <c r="D47" s="192" t="s">
        <v>1475</v>
      </c>
      <c r="E47" s="192" t="s">
        <v>2013</v>
      </c>
      <c r="F47" s="4" t="s">
        <v>1976</v>
      </c>
      <c r="G47" s="4" t="s">
        <v>1494</v>
      </c>
      <c r="H47" s="4" t="s">
        <v>1529</v>
      </c>
      <c r="I47" s="4" t="str">
        <f t="shared" ref="I47:I78" si="3">IF($H47="","Sin CCP",LEFT($H47,3))</f>
        <v>2.2</v>
      </c>
      <c r="J47" s="4">
        <v>2026</v>
      </c>
      <c r="K47" s="198">
        <v>1</v>
      </c>
      <c r="L47" s="198">
        <v>1</v>
      </c>
      <c r="M47" s="198">
        <f t="shared" ref="M47:M78" si="4">K47*L47</f>
        <v>1</v>
      </c>
      <c r="N47" s="291">
        <v>350000</v>
      </c>
      <c r="O47" s="291">
        <f t="shared" ref="O47:O78" si="5">+M47*N47</f>
        <v>350000</v>
      </c>
      <c r="P47" s="4"/>
      <c r="Q47" s="4"/>
    </row>
    <row r="48" spans="1:17" x14ac:dyDescent="0.25">
      <c r="A48" s="260" t="s">
        <v>1368</v>
      </c>
      <c r="B48" s="192" t="s">
        <v>1220</v>
      </c>
      <c r="C48" s="192" t="s">
        <v>1203</v>
      </c>
      <c r="D48" s="192" t="s">
        <v>1475</v>
      </c>
      <c r="E48" s="192" t="s">
        <v>2013</v>
      </c>
      <c r="F48" s="4" t="s">
        <v>1977</v>
      </c>
      <c r="G48" s="4" t="s">
        <v>1494</v>
      </c>
      <c r="H48" s="4" t="s">
        <v>1567</v>
      </c>
      <c r="I48" s="4" t="str">
        <f t="shared" si="3"/>
        <v>2.3</v>
      </c>
      <c r="J48" s="4">
        <v>2026</v>
      </c>
      <c r="K48" s="198">
        <v>1</v>
      </c>
      <c r="L48" s="198">
        <v>1</v>
      </c>
      <c r="M48" s="198">
        <f t="shared" si="4"/>
        <v>1</v>
      </c>
      <c r="N48" s="291">
        <v>550000</v>
      </c>
      <c r="O48" s="291">
        <f t="shared" si="5"/>
        <v>550000</v>
      </c>
      <c r="P48" s="4"/>
      <c r="Q48" s="4"/>
    </row>
    <row r="49" spans="1:17" x14ac:dyDescent="0.25">
      <c r="A49" s="260" t="s">
        <v>1368</v>
      </c>
      <c r="B49" s="192" t="s">
        <v>1220</v>
      </c>
      <c r="C49" s="192" t="s">
        <v>1203</v>
      </c>
      <c r="D49" s="192" t="s">
        <v>1475</v>
      </c>
      <c r="E49" s="192" t="s">
        <v>2013</v>
      </c>
      <c r="F49" s="4" t="s">
        <v>1978</v>
      </c>
      <c r="G49" s="4" t="s">
        <v>1494</v>
      </c>
      <c r="H49" s="4" t="s">
        <v>1979</v>
      </c>
      <c r="I49" s="4" t="str">
        <f t="shared" si="3"/>
        <v>2.2</v>
      </c>
      <c r="J49" s="4">
        <v>2026</v>
      </c>
      <c r="K49" s="198">
        <v>1</v>
      </c>
      <c r="L49" s="198">
        <v>1</v>
      </c>
      <c r="M49" s="198">
        <f t="shared" si="4"/>
        <v>1</v>
      </c>
      <c r="N49" s="291">
        <v>600000</v>
      </c>
      <c r="O49" s="291">
        <f t="shared" si="5"/>
        <v>600000</v>
      </c>
      <c r="P49" s="4"/>
      <c r="Q49" s="4"/>
    </row>
    <row r="50" spans="1:17" ht="30" x14ac:dyDescent="0.25">
      <c r="A50" s="260" t="s">
        <v>1368</v>
      </c>
      <c r="B50" s="192" t="s">
        <v>1220</v>
      </c>
      <c r="C50" s="192" t="s">
        <v>1203</v>
      </c>
      <c r="D50" s="192" t="s">
        <v>1475</v>
      </c>
      <c r="E50" s="192" t="s">
        <v>2013</v>
      </c>
      <c r="F50" s="4" t="s">
        <v>1998</v>
      </c>
      <c r="G50" s="4" t="s">
        <v>1494</v>
      </c>
      <c r="H50" s="4" t="s">
        <v>1534</v>
      </c>
      <c r="I50" s="4" t="str">
        <f t="shared" si="3"/>
        <v>2.3</v>
      </c>
      <c r="J50" s="4">
        <v>2026</v>
      </c>
      <c r="K50" s="198">
        <v>1</v>
      </c>
      <c r="L50" s="198">
        <v>1</v>
      </c>
      <c r="M50" s="198">
        <f t="shared" si="4"/>
        <v>1</v>
      </c>
      <c r="N50" s="291">
        <v>500000</v>
      </c>
      <c r="O50" s="291">
        <f t="shared" si="5"/>
        <v>500000</v>
      </c>
      <c r="P50" s="4"/>
      <c r="Q50" s="4"/>
    </row>
    <row r="51" spans="1:17" x14ac:dyDescent="0.25">
      <c r="A51" s="260" t="s">
        <v>1368</v>
      </c>
      <c r="B51" s="192" t="s">
        <v>1220</v>
      </c>
      <c r="C51" s="192" t="s">
        <v>1203</v>
      </c>
      <c r="D51" s="192" t="s">
        <v>1475</v>
      </c>
      <c r="E51" s="192" t="s">
        <v>2013</v>
      </c>
      <c r="F51" s="4" t="s">
        <v>1982</v>
      </c>
      <c r="G51" s="4" t="s">
        <v>1494</v>
      </c>
      <c r="H51" s="4" t="s">
        <v>1846</v>
      </c>
      <c r="I51" s="4" t="str">
        <f t="shared" si="3"/>
        <v>2.2</v>
      </c>
      <c r="J51" s="4">
        <v>2026</v>
      </c>
      <c r="K51" s="198">
        <v>1</v>
      </c>
      <c r="L51" s="198">
        <v>1</v>
      </c>
      <c r="M51" s="198">
        <f t="shared" si="4"/>
        <v>1</v>
      </c>
      <c r="N51" s="291">
        <v>375000</v>
      </c>
      <c r="O51" s="291">
        <f t="shared" si="5"/>
        <v>375000</v>
      </c>
      <c r="P51" s="4"/>
      <c r="Q51" s="4"/>
    </row>
    <row r="52" spans="1:17" ht="30" x14ac:dyDescent="0.25">
      <c r="A52" s="260" t="s">
        <v>1368</v>
      </c>
      <c r="B52" s="192" t="s">
        <v>1220</v>
      </c>
      <c r="C52" s="192" t="s">
        <v>1203</v>
      </c>
      <c r="D52" s="192" t="s">
        <v>1475</v>
      </c>
      <c r="E52" s="192" t="s">
        <v>2013</v>
      </c>
      <c r="F52" s="4" t="s">
        <v>1985</v>
      </c>
      <c r="G52" s="4" t="s">
        <v>1494</v>
      </c>
      <c r="H52" s="4" t="s">
        <v>1517</v>
      </c>
      <c r="I52" s="4" t="str">
        <f t="shared" si="3"/>
        <v>2.2</v>
      </c>
      <c r="J52" s="4">
        <v>2026</v>
      </c>
      <c r="K52" s="198">
        <v>1</v>
      </c>
      <c r="L52" s="198">
        <v>1</v>
      </c>
      <c r="M52" s="198">
        <f t="shared" si="4"/>
        <v>1</v>
      </c>
      <c r="N52" s="291">
        <v>350000</v>
      </c>
      <c r="O52" s="291">
        <f t="shared" si="5"/>
        <v>350000</v>
      </c>
      <c r="P52" s="4"/>
      <c r="Q52" s="4"/>
    </row>
    <row r="53" spans="1:17" x14ac:dyDescent="0.25">
      <c r="A53" s="260" t="s">
        <v>1368</v>
      </c>
      <c r="B53" s="192" t="s">
        <v>1220</v>
      </c>
      <c r="C53" s="192" t="s">
        <v>1203</v>
      </c>
      <c r="D53" s="192" t="s">
        <v>1475</v>
      </c>
      <c r="E53" s="192" t="s">
        <v>2013</v>
      </c>
      <c r="F53" s="4" t="s">
        <v>2003</v>
      </c>
      <c r="G53" s="4" t="s">
        <v>1494</v>
      </c>
      <c r="H53" s="4" t="s">
        <v>1567</v>
      </c>
      <c r="I53" s="4" t="str">
        <f t="shared" si="3"/>
        <v>2.3</v>
      </c>
      <c r="J53" s="4">
        <v>2026</v>
      </c>
      <c r="K53" s="198">
        <v>1</v>
      </c>
      <c r="L53" s="198">
        <v>1</v>
      </c>
      <c r="M53" s="198">
        <f t="shared" si="4"/>
        <v>1</v>
      </c>
      <c r="N53" s="291">
        <v>425000</v>
      </c>
      <c r="O53" s="291">
        <f t="shared" si="5"/>
        <v>425000</v>
      </c>
      <c r="P53" s="4"/>
      <c r="Q53" s="4"/>
    </row>
    <row r="54" spans="1:17" x14ac:dyDescent="0.25">
      <c r="A54" s="260" t="s">
        <v>1368</v>
      </c>
      <c r="B54" s="192" t="s">
        <v>1220</v>
      </c>
      <c r="C54" s="192" t="s">
        <v>1203</v>
      </c>
      <c r="D54" s="192" t="s">
        <v>1475</v>
      </c>
      <c r="E54" s="192" t="s">
        <v>2013</v>
      </c>
      <c r="F54" s="4" t="s">
        <v>2004</v>
      </c>
      <c r="G54" s="4" t="s">
        <v>1494</v>
      </c>
      <c r="H54" s="4" t="s">
        <v>2014</v>
      </c>
      <c r="I54" s="4" t="str">
        <f t="shared" si="3"/>
        <v>2.2</v>
      </c>
      <c r="J54" s="4">
        <v>2026</v>
      </c>
      <c r="K54" s="198">
        <v>1</v>
      </c>
      <c r="L54" s="198">
        <v>1</v>
      </c>
      <c r="M54" s="198">
        <f t="shared" si="4"/>
        <v>1</v>
      </c>
      <c r="N54" s="291">
        <v>300000</v>
      </c>
      <c r="O54" s="291">
        <f t="shared" si="5"/>
        <v>300000</v>
      </c>
      <c r="P54" s="4"/>
      <c r="Q54" s="4"/>
    </row>
    <row r="55" spans="1:17" x14ac:dyDescent="0.25">
      <c r="A55" s="260" t="s">
        <v>1368</v>
      </c>
      <c r="B55" s="192" t="s">
        <v>1220</v>
      </c>
      <c r="C55" s="192" t="s">
        <v>1211</v>
      </c>
      <c r="D55" s="192" t="s">
        <v>1475</v>
      </c>
      <c r="E55" s="192" t="s">
        <v>2015</v>
      </c>
      <c r="F55" s="4" t="s">
        <v>1972</v>
      </c>
      <c r="G55" s="4" t="s">
        <v>1494</v>
      </c>
      <c r="H55" s="4" t="s">
        <v>1973</v>
      </c>
      <c r="I55" s="4" t="str">
        <f t="shared" si="3"/>
        <v>2.2</v>
      </c>
      <c r="J55" s="4">
        <v>2026</v>
      </c>
      <c r="K55" s="198">
        <v>1</v>
      </c>
      <c r="L55" s="198">
        <v>1</v>
      </c>
      <c r="M55" s="198">
        <f t="shared" si="4"/>
        <v>1</v>
      </c>
      <c r="N55" s="358">
        <v>573024.38</v>
      </c>
      <c r="O55" s="291">
        <f t="shared" si="5"/>
        <v>573024.38</v>
      </c>
      <c r="P55" s="4"/>
      <c r="Q55" s="4"/>
    </row>
    <row r="56" spans="1:17" x14ac:dyDescent="0.25">
      <c r="A56" s="260" t="s">
        <v>1368</v>
      </c>
      <c r="B56" s="192" t="s">
        <v>1220</v>
      </c>
      <c r="C56" s="192" t="s">
        <v>1211</v>
      </c>
      <c r="D56" s="192" t="s">
        <v>1475</v>
      </c>
      <c r="E56" s="192" t="s">
        <v>2015</v>
      </c>
      <c r="F56" s="4" t="s">
        <v>1974</v>
      </c>
      <c r="G56" s="4" t="s">
        <v>1494</v>
      </c>
      <c r="H56" s="4" t="s">
        <v>1975</v>
      </c>
      <c r="I56" s="4" t="str">
        <f t="shared" si="3"/>
        <v>2.2</v>
      </c>
      <c r="J56" s="4">
        <v>2026</v>
      </c>
      <c r="K56" s="198">
        <v>1</v>
      </c>
      <c r="L56" s="198">
        <v>1</v>
      </c>
      <c r="M56" s="198">
        <f t="shared" si="4"/>
        <v>1</v>
      </c>
      <c r="N56" s="358">
        <v>636693.75</v>
      </c>
      <c r="O56" s="291">
        <f t="shared" si="5"/>
        <v>636693.75</v>
      </c>
      <c r="P56" s="4"/>
      <c r="Q56" s="4"/>
    </row>
    <row r="57" spans="1:17" ht="30" x14ac:dyDescent="0.25">
      <c r="A57" s="260" t="s">
        <v>1368</v>
      </c>
      <c r="B57" s="192" t="s">
        <v>1220</v>
      </c>
      <c r="C57" s="192" t="s">
        <v>1211</v>
      </c>
      <c r="D57" s="192" t="s">
        <v>1475</v>
      </c>
      <c r="E57" s="192" t="s">
        <v>2015</v>
      </c>
      <c r="F57" s="4" t="s">
        <v>1976</v>
      </c>
      <c r="G57" s="4" t="s">
        <v>1494</v>
      </c>
      <c r="H57" s="4" t="s">
        <v>1529</v>
      </c>
      <c r="I57" s="4" t="str">
        <f t="shared" si="3"/>
        <v>2.2</v>
      </c>
      <c r="J57" s="4">
        <v>2026</v>
      </c>
      <c r="K57" s="198">
        <v>1</v>
      </c>
      <c r="L57" s="198">
        <v>1</v>
      </c>
      <c r="M57" s="198">
        <f t="shared" si="4"/>
        <v>1</v>
      </c>
      <c r="N57" s="358">
        <v>445685.63</v>
      </c>
      <c r="O57" s="291">
        <f t="shared" si="5"/>
        <v>445685.63</v>
      </c>
      <c r="P57" s="4"/>
      <c r="Q57" s="4"/>
    </row>
    <row r="58" spans="1:17" x14ac:dyDescent="0.25">
      <c r="A58" s="260" t="s">
        <v>1368</v>
      </c>
      <c r="B58" s="192" t="s">
        <v>1220</v>
      </c>
      <c r="C58" s="192" t="s">
        <v>1211</v>
      </c>
      <c r="D58" s="192" t="s">
        <v>1475</v>
      </c>
      <c r="E58" s="192" t="s">
        <v>2015</v>
      </c>
      <c r="F58" s="4" t="s">
        <v>1977</v>
      </c>
      <c r="G58" s="4" t="s">
        <v>1494</v>
      </c>
      <c r="H58" s="4" t="s">
        <v>1567</v>
      </c>
      <c r="I58" s="4" t="str">
        <f t="shared" si="3"/>
        <v>2.3</v>
      </c>
      <c r="J58" s="4">
        <v>2026</v>
      </c>
      <c r="K58" s="198">
        <v>1</v>
      </c>
      <c r="L58" s="198">
        <v>1</v>
      </c>
      <c r="M58" s="198">
        <f t="shared" si="4"/>
        <v>1</v>
      </c>
      <c r="N58" s="358">
        <v>700363.13</v>
      </c>
      <c r="O58" s="291">
        <f t="shared" si="5"/>
        <v>700363.13</v>
      </c>
      <c r="P58" s="4"/>
      <c r="Q58" s="4"/>
    </row>
    <row r="59" spans="1:17" x14ac:dyDescent="0.25">
      <c r="A59" s="260" t="s">
        <v>1368</v>
      </c>
      <c r="B59" s="192" t="s">
        <v>1220</v>
      </c>
      <c r="C59" s="192" t="s">
        <v>1211</v>
      </c>
      <c r="D59" s="192" t="s">
        <v>1475</v>
      </c>
      <c r="E59" s="192" t="s">
        <v>2015</v>
      </c>
      <c r="F59" s="4" t="s">
        <v>1978</v>
      </c>
      <c r="G59" s="4" t="s">
        <v>1494</v>
      </c>
      <c r="H59" s="4" t="s">
        <v>1979</v>
      </c>
      <c r="I59" s="4" t="str">
        <f t="shared" si="3"/>
        <v>2.2</v>
      </c>
      <c r="J59" s="4">
        <v>2026</v>
      </c>
      <c r="K59" s="198">
        <v>1</v>
      </c>
      <c r="L59" s="198">
        <v>1</v>
      </c>
      <c r="M59" s="198">
        <f t="shared" si="4"/>
        <v>1</v>
      </c>
      <c r="N59" s="358">
        <v>675000</v>
      </c>
      <c r="O59" s="291">
        <f t="shared" si="5"/>
        <v>675000</v>
      </c>
      <c r="P59" s="4"/>
      <c r="Q59" s="4"/>
    </row>
    <row r="60" spans="1:17" ht="30" x14ac:dyDescent="0.25">
      <c r="A60" s="260" t="s">
        <v>1368</v>
      </c>
      <c r="B60" s="192" t="s">
        <v>1220</v>
      </c>
      <c r="C60" s="192" t="s">
        <v>1211</v>
      </c>
      <c r="D60" s="192" t="s">
        <v>1475</v>
      </c>
      <c r="E60" s="192" t="s">
        <v>2015</v>
      </c>
      <c r="F60" s="4" t="s">
        <v>1998</v>
      </c>
      <c r="G60" s="4" t="s">
        <v>1494</v>
      </c>
      <c r="H60" s="4" t="s">
        <v>1534</v>
      </c>
      <c r="I60" s="4" t="str">
        <f t="shared" si="3"/>
        <v>2.3</v>
      </c>
      <c r="J60" s="4">
        <v>2026</v>
      </c>
      <c r="K60" s="198">
        <v>1</v>
      </c>
      <c r="L60" s="198">
        <v>1</v>
      </c>
      <c r="M60" s="198">
        <f t="shared" si="4"/>
        <v>1</v>
      </c>
      <c r="N60" s="358">
        <v>636693.75</v>
      </c>
      <c r="O60" s="291">
        <f t="shared" si="5"/>
        <v>636693.75</v>
      </c>
      <c r="P60" s="4"/>
      <c r="Q60" s="4"/>
    </row>
    <row r="61" spans="1:17" x14ac:dyDescent="0.25">
      <c r="A61" s="260" t="s">
        <v>1368</v>
      </c>
      <c r="B61" s="192" t="s">
        <v>1220</v>
      </c>
      <c r="C61" s="192" t="s">
        <v>1211</v>
      </c>
      <c r="D61" s="192" t="s">
        <v>1475</v>
      </c>
      <c r="E61" s="192" t="s">
        <v>2015</v>
      </c>
      <c r="F61" s="4" t="s">
        <v>1982</v>
      </c>
      <c r="G61" s="4" t="s">
        <v>1494</v>
      </c>
      <c r="H61" s="4" t="s">
        <v>1846</v>
      </c>
      <c r="I61" s="4" t="str">
        <f t="shared" si="3"/>
        <v>2.2</v>
      </c>
      <c r="J61" s="4">
        <v>2026</v>
      </c>
      <c r="K61" s="198">
        <v>1</v>
      </c>
      <c r="L61" s="198">
        <v>1</v>
      </c>
      <c r="M61" s="198">
        <f t="shared" si="4"/>
        <v>1</v>
      </c>
      <c r="N61" s="358">
        <v>477520.31</v>
      </c>
      <c r="O61" s="291">
        <f t="shared" si="5"/>
        <v>477520.31</v>
      </c>
      <c r="P61" s="4"/>
      <c r="Q61" s="4"/>
    </row>
    <row r="62" spans="1:17" ht="30" x14ac:dyDescent="0.25">
      <c r="A62" s="260" t="s">
        <v>1368</v>
      </c>
      <c r="B62" s="192" t="s">
        <v>1220</v>
      </c>
      <c r="C62" s="192" t="s">
        <v>1211</v>
      </c>
      <c r="D62" s="192" t="s">
        <v>1475</v>
      </c>
      <c r="E62" s="192" t="s">
        <v>2015</v>
      </c>
      <c r="F62" s="4" t="s">
        <v>1985</v>
      </c>
      <c r="G62" s="4" t="s">
        <v>1494</v>
      </c>
      <c r="H62" s="4" t="s">
        <v>1517</v>
      </c>
      <c r="I62" s="4" t="str">
        <f t="shared" si="3"/>
        <v>2.2</v>
      </c>
      <c r="J62" s="4">
        <v>2026</v>
      </c>
      <c r="K62" s="198">
        <v>1</v>
      </c>
      <c r="L62" s="198">
        <v>1</v>
      </c>
      <c r="M62" s="198">
        <f t="shared" si="4"/>
        <v>1</v>
      </c>
      <c r="N62" s="358">
        <v>445685.63</v>
      </c>
      <c r="O62" s="291">
        <f t="shared" si="5"/>
        <v>445685.63</v>
      </c>
      <c r="P62" s="4"/>
      <c r="Q62" s="4"/>
    </row>
    <row r="63" spans="1:17" x14ac:dyDescent="0.25">
      <c r="A63" s="260" t="s">
        <v>1368</v>
      </c>
      <c r="B63" s="192" t="s">
        <v>1220</v>
      </c>
      <c r="C63" s="192" t="s">
        <v>1211</v>
      </c>
      <c r="D63" s="192" t="s">
        <v>1475</v>
      </c>
      <c r="E63" s="192" t="s">
        <v>2015</v>
      </c>
      <c r="F63" s="4" t="s">
        <v>2003</v>
      </c>
      <c r="G63" s="4" t="s">
        <v>1494</v>
      </c>
      <c r="H63" s="4" t="s">
        <v>1567</v>
      </c>
      <c r="I63" s="4" t="str">
        <f t="shared" si="3"/>
        <v>2.3</v>
      </c>
      <c r="J63" s="4">
        <v>2026</v>
      </c>
      <c r="K63" s="198">
        <v>1</v>
      </c>
      <c r="L63" s="198">
        <v>1</v>
      </c>
      <c r="M63" s="198">
        <f t="shared" si="4"/>
        <v>1</v>
      </c>
      <c r="N63" s="358">
        <v>541189.68999999994</v>
      </c>
      <c r="O63" s="291">
        <f t="shared" si="5"/>
        <v>541189.68999999994</v>
      </c>
      <c r="P63" s="4"/>
      <c r="Q63" s="4"/>
    </row>
    <row r="64" spans="1:17" x14ac:dyDescent="0.25">
      <c r="A64" s="260" t="s">
        <v>1368</v>
      </c>
      <c r="B64" s="192" t="s">
        <v>1220</v>
      </c>
      <c r="C64" s="192" t="s">
        <v>1211</v>
      </c>
      <c r="D64" s="192" t="s">
        <v>1475</v>
      </c>
      <c r="E64" s="192" t="s">
        <v>2015</v>
      </c>
      <c r="F64" s="4" t="s">
        <v>2004</v>
      </c>
      <c r="G64" s="4" t="s">
        <v>1494</v>
      </c>
      <c r="H64" s="4" t="s">
        <v>2014</v>
      </c>
      <c r="I64" s="4" t="str">
        <f t="shared" si="3"/>
        <v>2.2</v>
      </c>
      <c r="J64" s="4">
        <v>2026</v>
      </c>
      <c r="K64" s="198">
        <v>1</v>
      </c>
      <c r="L64" s="198">
        <v>1</v>
      </c>
      <c r="M64" s="198">
        <f t="shared" si="4"/>
        <v>1</v>
      </c>
      <c r="N64" s="358">
        <v>382016.25</v>
      </c>
      <c r="O64" s="291">
        <f t="shared" si="5"/>
        <v>382016.25</v>
      </c>
      <c r="P64" s="4"/>
      <c r="Q64" s="4"/>
    </row>
    <row r="65" spans="1:17" x14ac:dyDescent="0.25">
      <c r="A65" s="269" t="s">
        <v>1368</v>
      </c>
      <c r="B65" s="254" t="s">
        <v>1220</v>
      </c>
      <c r="C65" s="254" t="s">
        <v>1190</v>
      </c>
      <c r="D65" s="254" t="s">
        <v>1475</v>
      </c>
      <c r="E65" s="254" t="s">
        <v>1971</v>
      </c>
      <c r="F65" s="203" t="s">
        <v>1972</v>
      </c>
      <c r="G65" s="203" t="s">
        <v>1494</v>
      </c>
      <c r="H65" s="203" t="s">
        <v>1973</v>
      </c>
      <c r="I65" s="203" t="str">
        <f t="shared" si="3"/>
        <v>2.2</v>
      </c>
      <c r="J65" s="203">
        <v>2027</v>
      </c>
      <c r="K65" s="334">
        <v>1</v>
      </c>
      <c r="L65" s="334">
        <v>1</v>
      </c>
      <c r="M65" s="334">
        <f t="shared" si="4"/>
        <v>1</v>
      </c>
      <c r="N65" s="353">
        <v>650000</v>
      </c>
      <c r="O65" s="353">
        <f t="shared" si="5"/>
        <v>650000</v>
      </c>
      <c r="P65" s="203"/>
      <c r="Q65" s="203"/>
    </row>
    <row r="66" spans="1:17" x14ac:dyDescent="0.25">
      <c r="A66" s="269" t="s">
        <v>1368</v>
      </c>
      <c r="B66" s="254" t="s">
        <v>1220</v>
      </c>
      <c r="C66" s="254" t="s">
        <v>1190</v>
      </c>
      <c r="D66" s="254" t="s">
        <v>1475</v>
      </c>
      <c r="E66" s="254" t="s">
        <v>1971</v>
      </c>
      <c r="F66" s="203" t="s">
        <v>1974</v>
      </c>
      <c r="G66" s="203" t="s">
        <v>1494</v>
      </c>
      <c r="H66" s="203" t="s">
        <v>1975</v>
      </c>
      <c r="I66" s="203" t="str">
        <f t="shared" si="3"/>
        <v>2.2</v>
      </c>
      <c r="J66" s="203">
        <v>2027</v>
      </c>
      <c r="K66" s="334">
        <v>1</v>
      </c>
      <c r="L66" s="334">
        <v>1</v>
      </c>
      <c r="M66" s="334">
        <f t="shared" si="4"/>
        <v>1</v>
      </c>
      <c r="N66" s="353">
        <v>875000</v>
      </c>
      <c r="O66" s="353">
        <f t="shared" si="5"/>
        <v>875000</v>
      </c>
      <c r="P66" s="203"/>
      <c r="Q66" s="203"/>
    </row>
    <row r="67" spans="1:17" ht="30" x14ac:dyDescent="0.25">
      <c r="A67" s="269" t="s">
        <v>1368</v>
      </c>
      <c r="B67" s="254" t="s">
        <v>1220</v>
      </c>
      <c r="C67" s="254" t="s">
        <v>1190</v>
      </c>
      <c r="D67" s="254" t="s">
        <v>1475</v>
      </c>
      <c r="E67" s="254" t="s">
        <v>1971</v>
      </c>
      <c r="F67" s="203" t="s">
        <v>1976</v>
      </c>
      <c r="G67" s="203" t="s">
        <v>1494</v>
      </c>
      <c r="H67" s="203" t="s">
        <v>1529</v>
      </c>
      <c r="I67" s="203" t="str">
        <f t="shared" si="3"/>
        <v>2.2</v>
      </c>
      <c r="J67" s="203">
        <v>2027</v>
      </c>
      <c r="K67" s="334">
        <v>1</v>
      </c>
      <c r="L67" s="334">
        <v>1</v>
      </c>
      <c r="M67" s="334">
        <f t="shared" si="4"/>
        <v>1</v>
      </c>
      <c r="N67" s="353">
        <v>775000</v>
      </c>
      <c r="O67" s="353">
        <f t="shared" si="5"/>
        <v>775000</v>
      </c>
      <c r="P67" s="203"/>
      <c r="Q67" s="203"/>
    </row>
    <row r="68" spans="1:17" x14ac:dyDescent="0.25">
      <c r="A68" s="269" t="s">
        <v>1368</v>
      </c>
      <c r="B68" s="254" t="s">
        <v>1220</v>
      </c>
      <c r="C68" s="254" t="s">
        <v>1190</v>
      </c>
      <c r="D68" s="254" t="s">
        <v>1475</v>
      </c>
      <c r="E68" s="254" t="s">
        <v>1971</v>
      </c>
      <c r="F68" s="203" t="s">
        <v>1977</v>
      </c>
      <c r="G68" s="203" t="s">
        <v>1494</v>
      </c>
      <c r="H68" s="203" t="s">
        <v>1567</v>
      </c>
      <c r="I68" s="203" t="str">
        <f t="shared" si="3"/>
        <v>2.3</v>
      </c>
      <c r="J68" s="203">
        <v>2027</v>
      </c>
      <c r="K68" s="334">
        <v>1</v>
      </c>
      <c r="L68" s="334">
        <v>1</v>
      </c>
      <c r="M68" s="334">
        <f t="shared" si="4"/>
        <v>1</v>
      </c>
      <c r="N68" s="353">
        <v>650000</v>
      </c>
      <c r="O68" s="353">
        <f t="shared" si="5"/>
        <v>650000</v>
      </c>
      <c r="P68" s="203"/>
      <c r="Q68" s="203"/>
    </row>
    <row r="69" spans="1:17" x14ac:dyDescent="0.25">
      <c r="A69" s="269" t="s">
        <v>1368</v>
      </c>
      <c r="B69" s="254" t="s">
        <v>1220</v>
      </c>
      <c r="C69" s="254" t="s">
        <v>1190</v>
      </c>
      <c r="D69" s="254" t="s">
        <v>1475</v>
      </c>
      <c r="E69" s="254" t="s">
        <v>1971</v>
      </c>
      <c r="F69" s="203" t="s">
        <v>1978</v>
      </c>
      <c r="G69" s="203" t="s">
        <v>1494</v>
      </c>
      <c r="H69" s="203" t="s">
        <v>1979</v>
      </c>
      <c r="I69" s="203" t="str">
        <f t="shared" si="3"/>
        <v>2.2</v>
      </c>
      <c r="J69" s="203">
        <v>2027</v>
      </c>
      <c r="K69" s="334">
        <v>1</v>
      </c>
      <c r="L69" s="334">
        <v>1</v>
      </c>
      <c r="M69" s="334">
        <f t="shared" si="4"/>
        <v>1</v>
      </c>
      <c r="N69" s="353">
        <v>580000</v>
      </c>
      <c r="O69" s="353">
        <f t="shared" si="5"/>
        <v>580000</v>
      </c>
      <c r="P69" s="203"/>
      <c r="Q69" s="203"/>
    </row>
    <row r="70" spans="1:17" ht="30" x14ac:dyDescent="0.25">
      <c r="A70" s="269" t="s">
        <v>1368</v>
      </c>
      <c r="B70" s="254" t="s">
        <v>1220</v>
      </c>
      <c r="C70" s="254" t="s">
        <v>1190</v>
      </c>
      <c r="D70" s="254" t="s">
        <v>1475</v>
      </c>
      <c r="E70" s="254" t="s">
        <v>1971</v>
      </c>
      <c r="F70" s="359" t="s">
        <v>1980</v>
      </c>
      <c r="G70" s="203" t="s">
        <v>1494</v>
      </c>
      <c r="H70" s="203" t="s">
        <v>1981</v>
      </c>
      <c r="I70" s="203" t="str">
        <f t="shared" si="3"/>
        <v>2.2</v>
      </c>
      <c r="J70" s="203">
        <v>2027</v>
      </c>
      <c r="K70" s="334">
        <v>1</v>
      </c>
      <c r="L70" s="334">
        <v>1</v>
      </c>
      <c r="M70" s="334">
        <f t="shared" si="4"/>
        <v>1</v>
      </c>
      <c r="N70" s="353">
        <v>1100000</v>
      </c>
      <c r="O70" s="353">
        <f t="shared" si="5"/>
        <v>1100000</v>
      </c>
      <c r="P70" s="203"/>
      <c r="Q70" s="203"/>
    </row>
    <row r="71" spans="1:17" x14ac:dyDescent="0.25">
      <c r="A71" s="269" t="s">
        <v>1368</v>
      </c>
      <c r="B71" s="254" t="s">
        <v>1220</v>
      </c>
      <c r="C71" s="254" t="s">
        <v>1190</v>
      </c>
      <c r="D71" s="254" t="s">
        <v>1475</v>
      </c>
      <c r="E71" s="254" t="s">
        <v>1971</v>
      </c>
      <c r="F71" s="359" t="s">
        <v>1982</v>
      </c>
      <c r="G71" s="203" t="s">
        <v>1494</v>
      </c>
      <c r="H71" s="203" t="s">
        <v>1846</v>
      </c>
      <c r="I71" s="203" t="str">
        <f t="shared" si="3"/>
        <v>2.2</v>
      </c>
      <c r="J71" s="203">
        <v>2027</v>
      </c>
      <c r="K71" s="334">
        <v>1</v>
      </c>
      <c r="L71" s="334">
        <v>1</v>
      </c>
      <c r="M71" s="334">
        <f t="shared" si="4"/>
        <v>1</v>
      </c>
      <c r="N71" s="353">
        <v>750000</v>
      </c>
      <c r="O71" s="353">
        <f t="shared" si="5"/>
        <v>750000</v>
      </c>
      <c r="P71" s="203"/>
      <c r="Q71" s="203"/>
    </row>
    <row r="72" spans="1:17" ht="30" x14ac:dyDescent="0.25">
      <c r="A72" s="269" t="s">
        <v>1368</v>
      </c>
      <c r="B72" s="254" t="s">
        <v>1220</v>
      </c>
      <c r="C72" s="254" t="s">
        <v>1190</v>
      </c>
      <c r="D72" s="254" t="s">
        <v>1475</v>
      </c>
      <c r="E72" s="254" t="s">
        <v>1971</v>
      </c>
      <c r="F72" s="359" t="s">
        <v>1983</v>
      </c>
      <c r="G72" s="203" t="s">
        <v>1494</v>
      </c>
      <c r="H72" s="203" t="s">
        <v>1848</v>
      </c>
      <c r="I72" s="203" t="str">
        <f t="shared" si="3"/>
        <v>2.2</v>
      </c>
      <c r="J72" s="203">
        <v>2027</v>
      </c>
      <c r="K72" s="334">
        <v>1</v>
      </c>
      <c r="L72" s="334">
        <v>1</v>
      </c>
      <c r="M72" s="334">
        <f t="shared" si="4"/>
        <v>1</v>
      </c>
      <c r="N72" s="353">
        <v>850000</v>
      </c>
      <c r="O72" s="353">
        <f t="shared" si="5"/>
        <v>850000</v>
      </c>
      <c r="P72" s="203"/>
      <c r="Q72" s="203"/>
    </row>
    <row r="73" spans="1:17" ht="45" x14ac:dyDescent="0.25">
      <c r="A73" s="269" t="s">
        <v>1368</v>
      </c>
      <c r="B73" s="254" t="s">
        <v>1220</v>
      </c>
      <c r="C73" s="254" t="s">
        <v>1190</v>
      </c>
      <c r="D73" s="254" t="s">
        <v>1475</v>
      </c>
      <c r="E73" s="254" t="s">
        <v>1971</v>
      </c>
      <c r="F73" s="203" t="s">
        <v>1984</v>
      </c>
      <c r="G73" s="203" t="s">
        <v>1494</v>
      </c>
      <c r="H73" s="203" t="s">
        <v>1911</v>
      </c>
      <c r="I73" s="203" t="str">
        <f t="shared" si="3"/>
        <v>2.2</v>
      </c>
      <c r="J73" s="203">
        <v>2027</v>
      </c>
      <c r="K73" s="334">
        <v>1</v>
      </c>
      <c r="L73" s="334">
        <v>1</v>
      </c>
      <c r="M73" s="334">
        <f t="shared" si="4"/>
        <v>1</v>
      </c>
      <c r="N73" s="353">
        <v>900000</v>
      </c>
      <c r="O73" s="353">
        <f t="shared" si="5"/>
        <v>900000</v>
      </c>
      <c r="P73" s="203"/>
      <c r="Q73" s="203"/>
    </row>
    <row r="74" spans="1:17" ht="30" x14ac:dyDescent="0.25">
      <c r="A74" s="269" t="s">
        <v>1368</v>
      </c>
      <c r="B74" s="254" t="s">
        <v>1220</v>
      </c>
      <c r="C74" s="254" t="s">
        <v>1190</v>
      </c>
      <c r="D74" s="254" t="s">
        <v>1475</v>
      </c>
      <c r="E74" s="254" t="s">
        <v>1971</v>
      </c>
      <c r="F74" s="203" t="s">
        <v>1985</v>
      </c>
      <c r="G74" s="203" t="s">
        <v>1494</v>
      </c>
      <c r="H74" s="203" t="s">
        <v>1517</v>
      </c>
      <c r="I74" s="203" t="str">
        <f t="shared" si="3"/>
        <v>2.2</v>
      </c>
      <c r="J74" s="203">
        <v>2027</v>
      </c>
      <c r="K74" s="334">
        <v>1</v>
      </c>
      <c r="L74" s="334">
        <v>1</v>
      </c>
      <c r="M74" s="334">
        <f t="shared" si="4"/>
        <v>1</v>
      </c>
      <c r="N74" s="353">
        <v>675000</v>
      </c>
      <c r="O74" s="353">
        <f t="shared" si="5"/>
        <v>675000</v>
      </c>
      <c r="P74" s="203"/>
      <c r="Q74" s="203"/>
    </row>
    <row r="75" spans="1:17" x14ac:dyDescent="0.25">
      <c r="A75" s="269" t="s">
        <v>1368</v>
      </c>
      <c r="B75" s="254" t="s">
        <v>1220</v>
      </c>
      <c r="C75" s="254" t="s">
        <v>1190</v>
      </c>
      <c r="D75" s="254" t="s">
        <v>1475</v>
      </c>
      <c r="E75" s="254" t="s">
        <v>1971</v>
      </c>
      <c r="F75" s="203" t="s">
        <v>1986</v>
      </c>
      <c r="G75" s="203" t="s">
        <v>1494</v>
      </c>
      <c r="H75" s="203" t="s">
        <v>1843</v>
      </c>
      <c r="I75" s="203" t="str">
        <f t="shared" si="3"/>
        <v>2.2</v>
      </c>
      <c r="J75" s="203">
        <v>2027</v>
      </c>
      <c r="K75" s="334">
        <v>1</v>
      </c>
      <c r="L75" s="334">
        <v>1</v>
      </c>
      <c r="M75" s="334">
        <f t="shared" si="4"/>
        <v>1</v>
      </c>
      <c r="N75" s="353">
        <v>995000</v>
      </c>
      <c r="O75" s="353">
        <f t="shared" si="5"/>
        <v>995000</v>
      </c>
      <c r="P75" s="203"/>
      <c r="Q75" s="203"/>
    </row>
    <row r="76" spans="1:17" ht="30" x14ac:dyDescent="0.25">
      <c r="A76" s="269" t="s">
        <v>1368</v>
      </c>
      <c r="B76" s="254" t="s">
        <v>1220</v>
      </c>
      <c r="C76" s="254" t="s">
        <v>1190</v>
      </c>
      <c r="D76" s="254" t="s">
        <v>1475</v>
      </c>
      <c r="E76" s="254" t="s">
        <v>1971</v>
      </c>
      <c r="F76" s="203" t="s">
        <v>1987</v>
      </c>
      <c r="G76" s="203" t="s">
        <v>1494</v>
      </c>
      <c r="H76" s="203" t="s">
        <v>1507</v>
      </c>
      <c r="I76" s="203" t="str">
        <f t="shared" si="3"/>
        <v>2.3</v>
      </c>
      <c r="J76" s="203">
        <v>2027</v>
      </c>
      <c r="K76" s="334">
        <v>1</v>
      </c>
      <c r="L76" s="334">
        <v>1</v>
      </c>
      <c r="M76" s="334">
        <f t="shared" si="4"/>
        <v>1</v>
      </c>
      <c r="N76" s="353">
        <v>850000</v>
      </c>
      <c r="O76" s="353">
        <f t="shared" si="5"/>
        <v>850000</v>
      </c>
      <c r="P76" s="203"/>
      <c r="Q76" s="203"/>
    </row>
    <row r="77" spans="1:17" ht="30" x14ac:dyDescent="0.25">
      <c r="A77" s="269" t="s">
        <v>1368</v>
      </c>
      <c r="B77" s="254" t="s">
        <v>1220</v>
      </c>
      <c r="C77" s="254" t="s">
        <v>1190</v>
      </c>
      <c r="D77" s="254" t="s">
        <v>1475</v>
      </c>
      <c r="E77" s="254" t="s">
        <v>1971</v>
      </c>
      <c r="F77" s="203" t="s">
        <v>1988</v>
      </c>
      <c r="G77" s="203" t="s">
        <v>1494</v>
      </c>
      <c r="H77" s="203" t="s">
        <v>1989</v>
      </c>
      <c r="I77" s="203" t="str">
        <f t="shared" si="3"/>
        <v>2.3</v>
      </c>
      <c r="J77" s="203">
        <v>2027</v>
      </c>
      <c r="K77" s="334">
        <v>1</v>
      </c>
      <c r="L77" s="334">
        <v>1</v>
      </c>
      <c r="M77" s="334">
        <f t="shared" si="4"/>
        <v>1</v>
      </c>
      <c r="N77" s="353">
        <v>250000</v>
      </c>
      <c r="O77" s="353">
        <f t="shared" si="5"/>
        <v>250000</v>
      </c>
      <c r="P77" s="203"/>
      <c r="Q77" s="203"/>
    </row>
    <row r="78" spans="1:17" x14ac:dyDescent="0.25">
      <c r="A78" s="269" t="s">
        <v>1368</v>
      </c>
      <c r="B78" s="254" t="s">
        <v>1220</v>
      </c>
      <c r="C78" s="254" t="s">
        <v>1190</v>
      </c>
      <c r="D78" s="254" t="s">
        <v>1475</v>
      </c>
      <c r="E78" s="254" t="s">
        <v>1971</v>
      </c>
      <c r="F78" s="203" t="s">
        <v>1990</v>
      </c>
      <c r="G78" s="203" t="s">
        <v>1494</v>
      </c>
      <c r="H78" s="203" t="s">
        <v>1861</v>
      </c>
      <c r="I78" s="203" t="str">
        <f t="shared" si="3"/>
        <v>2.3</v>
      </c>
      <c r="J78" s="203">
        <v>2027</v>
      </c>
      <c r="K78" s="334">
        <v>1</v>
      </c>
      <c r="L78" s="334">
        <v>1</v>
      </c>
      <c r="M78" s="334">
        <f t="shared" si="4"/>
        <v>1</v>
      </c>
      <c r="N78" s="353">
        <v>600000</v>
      </c>
      <c r="O78" s="353">
        <f t="shared" si="5"/>
        <v>600000</v>
      </c>
      <c r="P78" s="203"/>
      <c r="Q78" s="203"/>
    </row>
    <row r="79" spans="1:17" ht="30" x14ac:dyDescent="0.25">
      <c r="A79" s="269" t="s">
        <v>1368</v>
      </c>
      <c r="B79" s="254" t="s">
        <v>1220</v>
      </c>
      <c r="C79" s="254" t="s">
        <v>1190</v>
      </c>
      <c r="D79" s="254" t="s">
        <v>1475</v>
      </c>
      <c r="E79" s="254" t="s">
        <v>1971</v>
      </c>
      <c r="F79" s="203" t="s">
        <v>1991</v>
      </c>
      <c r="G79" s="203" t="s">
        <v>1494</v>
      </c>
      <c r="H79" s="203" t="s">
        <v>1495</v>
      </c>
      <c r="I79" s="203" t="str">
        <f t="shared" ref="I79:I110" si="6">IF($H79="","Sin CCP",LEFT($H79,3))</f>
        <v>2.6</v>
      </c>
      <c r="J79" s="203">
        <v>2027</v>
      </c>
      <c r="K79" s="334">
        <v>1</v>
      </c>
      <c r="L79" s="334">
        <v>1</v>
      </c>
      <c r="M79" s="334">
        <f t="shared" ref="M79:M110" si="7">K79*L79</f>
        <v>1</v>
      </c>
      <c r="N79" s="353">
        <v>900000</v>
      </c>
      <c r="O79" s="353">
        <f t="shared" ref="O79:O110" si="8">+M79*N79</f>
        <v>900000</v>
      </c>
      <c r="P79" s="203"/>
      <c r="Q79" s="203"/>
    </row>
    <row r="80" spans="1:17" x14ac:dyDescent="0.25">
      <c r="A80" s="269" t="s">
        <v>1368</v>
      </c>
      <c r="B80" s="254" t="s">
        <v>1220</v>
      </c>
      <c r="C80" s="254" t="s">
        <v>1190</v>
      </c>
      <c r="D80" s="254" t="s">
        <v>1475</v>
      </c>
      <c r="E80" s="254" t="s">
        <v>1971</v>
      </c>
      <c r="F80" s="203" t="s">
        <v>1992</v>
      </c>
      <c r="G80" s="203" t="s">
        <v>1494</v>
      </c>
      <c r="H80" s="203" t="s">
        <v>1793</v>
      </c>
      <c r="I80" s="203" t="str">
        <f t="shared" si="6"/>
        <v>2.3</v>
      </c>
      <c r="J80" s="203">
        <v>2027</v>
      </c>
      <c r="K80" s="334">
        <v>1</v>
      </c>
      <c r="L80" s="334">
        <v>1</v>
      </c>
      <c r="M80" s="334">
        <f t="shared" si="7"/>
        <v>1</v>
      </c>
      <c r="N80" s="353">
        <v>1200000</v>
      </c>
      <c r="O80" s="353">
        <f t="shared" si="8"/>
        <v>1200000</v>
      </c>
      <c r="P80" s="203"/>
      <c r="Q80" s="203"/>
    </row>
    <row r="81" spans="1:17" ht="30" x14ac:dyDescent="0.25">
      <c r="A81" s="269" t="s">
        <v>1368</v>
      </c>
      <c r="B81" s="254" t="s">
        <v>1220</v>
      </c>
      <c r="C81" s="254" t="s">
        <v>1190</v>
      </c>
      <c r="D81" s="254" t="s">
        <v>1475</v>
      </c>
      <c r="E81" s="254" t="s">
        <v>1971</v>
      </c>
      <c r="F81" s="203" t="s">
        <v>1993</v>
      </c>
      <c r="G81" s="203" t="s">
        <v>1494</v>
      </c>
      <c r="H81" s="203" t="s">
        <v>1994</v>
      </c>
      <c r="I81" s="203" t="str">
        <f t="shared" si="6"/>
        <v>2.3</v>
      </c>
      <c r="J81" s="203">
        <v>2027</v>
      </c>
      <c r="K81" s="334">
        <v>1</v>
      </c>
      <c r="L81" s="334">
        <v>1</v>
      </c>
      <c r="M81" s="334">
        <f t="shared" si="7"/>
        <v>1</v>
      </c>
      <c r="N81" s="353">
        <v>525000</v>
      </c>
      <c r="O81" s="353">
        <f t="shared" si="8"/>
        <v>525000</v>
      </c>
      <c r="P81" s="203"/>
      <c r="Q81" s="203"/>
    </row>
    <row r="82" spans="1:17" ht="30" x14ac:dyDescent="0.25">
      <c r="A82" s="269" t="s">
        <v>1368</v>
      </c>
      <c r="B82" s="254" t="s">
        <v>1220</v>
      </c>
      <c r="C82" s="254" t="s">
        <v>1190</v>
      </c>
      <c r="D82" s="254" t="s">
        <v>1475</v>
      </c>
      <c r="E82" s="254" t="s">
        <v>1971</v>
      </c>
      <c r="F82" s="203" t="s">
        <v>1995</v>
      </c>
      <c r="G82" s="203" t="s">
        <v>1494</v>
      </c>
      <c r="H82" s="203" t="s">
        <v>1534</v>
      </c>
      <c r="I82" s="203" t="str">
        <f t="shared" si="6"/>
        <v>2.3</v>
      </c>
      <c r="J82" s="203">
        <v>2027</v>
      </c>
      <c r="K82" s="334">
        <v>1</v>
      </c>
      <c r="L82" s="334">
        <v>1</v>
      </c>
      <c r="M82" s="334">
        <f t="shared" si="7"/>
        <v>1</v>
      </c>
      <c r="N82" s="353">
        <v>875000</v>
      </c>
      <c r="O82" s="353">
        <f t="shared" si="8"/>
        <v>875000</v>
      </c>
      <c r="P82" s="203"/>
      <c r="Q82" s="203"/>
    </row>
    <row r="83" spans="1:17" x14ac:dyDescent="0.25">
      <c r="A83" s="269" t="s">
        <v>1368</v>
      </c>
      <c r="B83" s="254" t="s">
        <v>1220</v>
      </c>
      <c r="C83" s="254" t="s">
        <v>1190</v>
      </c>
      <c r="D83" s="254" t="s">
        <v>1475</v>
      </c>
      <c r="E83" s="254" t="s">
        <v>1971</v>
      </c>
      <c r="F83" s="203" t="s">
        <v>1999</v>
      </c>
      <c r="G83" s="203" t="s">
        <v>1494</v>
      </c>
      <c r="H83" s="203" t="s">
        <v>2000</v>
      </c>
      <c r="I83" s="203" t="str">
        <f t="shared" si="6"/>
        <v>2.2</v>
      </c>
      <c r="J83" s="203">
        <v>2027</v>
      </c>
      <c r="K83" s="334">
        <v>1</v>
      </c>
      <c r="L83" s="334">
        <v>1</v>
      </c>
      <c r="M83" s="334">
        <f t="shared" si="7"/>
        <v>1</v>
      </c>
      <c r="N83" s="353">
        <v>1025000</v>
      </c>
      <c r="O83" s="353">
        <f t="shared" si="8"/>
        <v>1025000</v>
      </c>
      <c r="P83" s="203"/>
      <c r="Q83" s="203"/>
    </row>
    <row r="84" spans="1:17" ht="30" x14ac:dyDescent="0.25">
      <c r="A84" s="269" t="s">
        <v>1368</v>
      </c>
      <c r="B84" s="254" t="s">
        <v>1220</v>
      </c>
      <c r="C84" s="254" t="s">
        <v>1190</v>
      </c>
      <c r="D84" s="254" t="s">
        <v>1475</v>
      </c>
      <c r="E84" s="254" t="s">
        <v>1971</v>
      </c>
      <c r="F84" s="203" t="s">
        <v>1998</v>
      </c>
      <c r="G84" s="203" t="s">
        <v>1494</v>
      </c>
      <c r="H84" s="203" t="s">
        <v>1534</v>
      </c>
      <c r="I84" s="203" t="str">
        <f t="shared" si="6"/>
        <v>2.3</v>
      </c>
      <c r="J84" s="203">
        <v>2027</v>
      </c>
      <c r="K84" s="334">
        <v>1</v>
      </c>
      <c r="L84" s="334">
        <v>1</v>
      </c>
      <c r="M84" s="334">
        <f t="shared" si="7"/>
        <v>1</v>
      </c>
      <c r="N84" s="353">
        <v>990000</v>
      </c>
      <c r="O84" s="353">
        <f t="shared" si="8"/>
        <v>990000</v>
      </c>
      <c r="P84" s="203"/>
      <c r="Q84" s="203"/>
    </row>
    <row r="85" spans="1:17" x14ac:dyDescent="0.25">
      <c r="A85" s="269" t="s">
        <v>1368</v>
      </c>
      <c r="B85" s="254" t="s">
        <v>1220</v>
      </c>
      <c r="C85" s="254" t="s">
        <v>1190</v>
      </c>
      <c r="D85" s="254" t="s">
        <v>1475</v>
      </c>
      <c r="E85" s="254" t="s">
        <v>1971</v>
      </c>
      <c r="F85" s="203" t="s">
        <v>2001</v>
      </c>
      <c r="G85" s="203" t="s">
        <v>1494</v>
      </c>
      <c r="H85" s="203" t="s">
        <v>1850</v>
      </c>
      <c r="I85" s="203" t="str">
        <f t="shared" si="6"/>
        <v>2.3</v>
      </c>
      <c r="J85" s="203">
        <v>2027</v>
      </c>
      <c r="K85" s="334">
        <v>1</v>
      </c>
      <c r="L85" s="334">
        <v>1</v>
      </c>
      <c r="M85" s="334">
        <f t="shared" si="7"/>
        <v>1</v>
      </c>
      <c r="N85" s="353">
        <v>885000</v>
      </c>
      <c r="O85" s="353">
        <f t="shared" si="8"/>
        <v>885000</v>
      </c>
      <c r="P85" s="203"/>
      <c r="Q85" s="203"/>
    </row>
    <row r="86" spans="1:17" x14ac:dyDescent="0.25">
      <c r="A86" s="269" t="s">
        <v>1368</v>
      </c>
      <c r="B86" s="254" t="s">
        <v>1220</v>
      </c>
      <c r="C86" s="254" t="s">
        <v>1190</v>
      </c>
      <c r="D86" s="254" t="s">
        <v>1475</v>
      </c>
      <c r="E86" s="254" t="s">
        <v>1971</v>
      </c>
      <c r="F86" s="203" t="s">
        <v>2002</v>
      </c>
      <c r="G86" s="203" t="s">
        <v>1494</v>
      </c>
      <c r="H86" s="203" t="s">
        <v>1850</v>
      </c>
      <c r="I86" s="203" t="str">
        <f t="shared" si="6"/>
        <v>2.3</v>
      </c>
      <c r="J86" s="203">
        <v>2027</v>
      </c>
      <c r="K86" s="334">
        <v>1</v>
      </c>
      <c r="L86" s="334">
        <v>1</v>
      </c>
      <c r="M86" s="334">
        <f t="shared" si="7"/>
        <v>1</v>
      </c>
      <c r="N86" s="353">
        <v>1000000</v>
      </c>
      <c r="O86" s="353">
        <f t="shared" si="8"/>
        <v>1000000</v>
      </c>
      <c r="P86" s="203"/>
      <c r="Q86" s="203"/>
    </row>
    <row r="87" spans="1:17" x14ac:dyDescent="0.25">
      <c r="A87" s="269" t="s">
        <v>1368</v>
      </c>
      <c r="B87" s="254" t="s">
        <v>1220</v>
      </c>
      <c r="C87" s="254" t="s">
        <v>1190</v>
      </c>
      <c r="D87" s="254" t="s">
        <v>1475</v>
      </c>
      <c r="E87" s="254" t="s">
        <v>1971</v>
      </c>
      <c r="F87" s="203" t="s">
        <v>2003</v>
      </c>
      <c r="G87" s="203" t="s">
        <v>1494</v>
      </c>
      <c r="H87" s="203" t="s">
        <v>1567</v>
      </c>
      <c r="I87" s="203" t="str">
        <f t="shared" si="6"/>
        <v>2.3</v>
      </c>
      <c r="J87" s="203">
        <v>2027</v>
      </c>
      <c r="K87" s="334">
        <v>1</v>
      </c>
      <c r="L87" s="334">
        <v>1</v>
      </c>
      <c r="M87" s="334">
        <f t="shared" si="7"/>
        <v>1</v>
      </c>
      <c r="N87" s="353">
        <v>850000</v>
      </c>
      <c r="O87" s="353">
        <f t="shared" si="8"/>
        <v>850000</v>
      </c>
      <c r="P87" s="203"/>
      <c r="Q87" s="203"/>
    </row>
    <row r="88" spans="1:17" x14ac:dyDescent="0.25">
      <c r="A88" s="269" t="s">
        <v>1368</v>
      </c>
      <c r="B88" s="254" t="s">
        <v>1220</v>
      </c>
      <c r="C88" s="254" t="s">
        <v>1190</v>
      </c>
      <c r="D88" s="254" t="s">
        <v>1475</v>
      </c>
      <c r="E88" s="254" t="s">
        <v>1971</v>
      </c>
      <c r="F88" s="203" t="s">
        <v>2004</v>
      </c>
      <c r="G88" s="203" t="s">
        <v>1494</v>
      </c>
      <c r="H88" s="203" t="s">
        <v>1866</v>
      </c>
      <c r="I88" s="203" t="str">
        <f t="shared" si="6"/>
        <v>2.3</v>
      </c>
      <c r="J88" s="203">
        <v>2027</v>
      </c>
      <c r="K88" s="334">
        <v>1</v>
      </c>
      <c r="L88" s="334">
        <v>1</v>
      </c>
      <c r="M88" s="334">
        <f t="shared" si="7"/>
        <v>1</v>
      </c>
      <c r="N88" s="353">
        <v>725000</v>
      </c>
      <c r="O88" s="353">
        <f t="shared" si="8"/>
        <v>725000</v>
      </c>
      <c r="P88" s="203"/>
      <c r="Q88" s="203"/>
    </row>
    <row r="89" spans="1:17" ht="30" x14ac:dyDescent="0.25">
      <c r="A89" s="269" t="s">
        <v>1368</v>
      </c>
      <c r="B89" s="254" t="s">
        <v>1220</v>
      </c>
      <c r="C89" s="254" t="s">
        <v>1190</v>
      </c>
      <c r="D89" s="254" t="s">
        <v>1475</v>
      </c>
      <c r="E89" s="254" t="s">
        <v>1971</v>
      </c>
      <c r="F89" s="409" t="s">
        <v>2016</v>
      </c>
      <c r="G89" s="203" t="s">
        <v>1494</v>
      </c>
      <c r="H89" s="203" t="s">
        <v>2017</v>
      </c>
      <c r="I89" s="203" t="str">
        <f t="shared" si="6"/>
        <v>2.2</v>
      </c>
      <c r="J89" s="203">
        <v>2027</v>
      </c>
      <c r="K89" s="334">
        <v>1</v>
      </c>
      <c r="L89" s="334">
        <v>1</v>
      </c>
      <c r="M89" s="334">
        <f t="shared" si="7"/>
        <v>1</v>
      </c>
      <c r="N89" s="353">
        <v>750000</v>
      </c>
      <c r="O89" s="353">
        <f t="shared" si="8"/>
        <v>750000</v>
      </c>
      <c r="P89" s="203"/>
      <c r="Q89" s="203"/>
    </row>
    <row r="90" spans="1:17" ht="45" x14ac:dyDescent="0.25">
      <c r="A90" s="269" t="s">
        <v>1368</v>
      </c>
      <c r="B90" s="254" t="s">
        <v>1220</v>
      </c>
      <c r="C90" s="254" t="s">
        <v>1190</v>
      </c>
      <c r="D90" s="254" t="s">
        <v>1475</v>
      </c>
      <c r="E90" s="254" t="s">
        <v>1971</v>
      </c>
      <c r="F90" s="409" t="s">
        <v>2018</v>
      </c>
      <c r="G90" s="203" t="s">
        <v>1494</v>
      </c>
      <c r="H90" s="203" t="s">
        <v>2019</v>
      </c>
      <c r="I90" s="203" t="str">
        <f t="shared" si="6"/>
        <v>2.2</v>
      </c>
      <c r="J90" s="203">
        <v>2027</v>
      </c>
      <c r="K90" s="334">
        <v>1</v>
      </c>
      <c r="L90" s="334">
        <v>1</v>
      </c>
      <c r="M90" s="334">
        <f t="shared" si="7"/>
        <v>1</v>
      </c>
      <c r="N90" s="353">
        <v>525000</v>
      </c>
      <c r="O90" s="353">
        <f t="shared" si="8"/>
        <v>525000</v>
      </c>
      <c r="P90" s="203"/>
      <c r="Q90" s="203"/>
    </row>
    <row r="91" spans="1:17" ht="45" x14ac:dyDescent="0.25">
      <c r="A91" s="269" t="s">
        <v>1368</v>
      </c>
      <c r="B91" s="254" t="s">
        <v>1220</v>
      </c>
      <c r="C91" s="254" t="s">
        <v>1190</v>
      </c>
      <c r="D91" s="254" t="s">
        <v>1475</v>
      </c>
      <c r="E91" s="254" t="s">
        <v>1971</v>
      </c>
      <c r="F91" s="409" t="s">
        <v>2020</v>
      </c>
      <c r="G91" s="203" t="s">
        <v>1494</v>
      </c>
      <c r="H91" s="203" t="s">
        <v>2021</v>
      </c>
      <c r="I91" s="203" t="str">
        <f t="shared" si="6"/>
        <v>2.2</v>
      </c>
      <c r="J91" s="203">
        <v>2027</v>
      </c>
      <c r="K91" s="334">
        <v>1</v>
      </c>
      <c r="L91" s="334">
        <v>1</v>
      </c>
      <c r="M91" s="334">
        <f t="shared" si="7"/>
        <v>1</v>
      </c>
      <c r="N91" s="353">
        <v>475000</v>
      </c>
      <c r="O91" s="353">
        <f t="shared" si="8"/>
        <v>475000</v>
      </c>
      <c r="P91" s="203"/>
      <c r="Q91" s="203"/>
    </row>
    <row r="92" spans="1:17" x14ac:dyDescent="0.25">
      <c r="A92" s="269" t="s">
        <v>1368</v>
      </c>
      <c r="B92" s="254" t="s">
        <v>1220</v>
      </c>
      <c r="C92" s="254" t="s">
        <v>1190</v>
      </c>
      <c r="D92" s="254" t="s">
        <v>1475</v>
      </c>
      <c r="E92" s="254" t="s">
        <v>1971</v>
      </c>
      <c r="F92" s="409" t="s">
        <v>2022</v>
      </c>
      <c r="G92" s="203" t="s">
        <v>1494</v>
      </c>
      <c r="H92" s="203" t="s">
        <v>1973</v>
      </c>
      <c r="I92" s="203" t="str">
        <f t="shared" si="6"/>
        <v>2.2</v>
      </c>
      <c r="J92" s="203">
        <v>2027</v>
      </c>
      <c r="K92" s="334">
        <v>1</v>
      </c>
      <c r="L92" s="334">
        <v>1</v>
      </c>
      <c r="M92" s="334">
        <f t="shared" si="7"/>
        <v>1</v>
      </c>
      <c r="N92" s="353">
        <v>425000</v>
      </c>
      <c r="O92" s="353">
        <f t="shared" si="8"/>
        <v>425000</v>
      </c>
      <c r="P92" s="203"/>
      <c r="Q92" s="203"/>
    </row>
    <row r="93" spans="1:17" x14ac:dyDescent="0.25">
      <c r="A93" s="269" t="s">
        <v>1368</v>
      </c>
      <c r="B93" s="254" t="s">
        <v>1220</v>
      </c>
      <c r="C93" s="254" t="s">
        <v>1203</v>
      </c>
      <c r="D93" s="254" t="s">
        <v>1475</v>
      </c>
      <c r="E93" s="254" t="s">
        <v>2013</v>
      </c>
      <c r="F93" s="203" t="s">
        <v>1972</v>
      </c>
      <c r="G93" s="203" t="s">
        <v>1494</v>
      </c>
      <c r="H93" s="203" t="s">
        <v>1973</v>
      </c>
      <c r="I93" s="203" t="str">
        <f t="shared" si="6"/>
        <v>2.2</v>
      </c>
      <c r="J93" s="203">
        <v>2027</v>
      </c>
      <c r="K93" s="334">
        <v>1</v>
      </c>
      <c r="L93" s="334">
        <v>1</v>
      </c>
      <c r="M93" s="334">
        <f t="shared" si="7"/>
        <v>1</v>
      </c>
      <c r="N93" s="353">
        <v>450000</v>
      </c>
      <c r="O93" s="353">
        <f t="shared" si="8"/>
        <v>450000</v>
      </c>
      <c r="P93" s="203"/>
      <c r="Q93" s="203"/>
    </row>
    <row r="94" spans="1:17" x14ac:dyDescent="0.25">
      <c r="A94" s="269" t="s">
        <v>1368</v>
      </c>
      <c r="B94" s="254" t="s">
        <v>1220</v>
      </c>
      <c r="C94" s="254" t="s">
        <v>1203</v>
      </c>
      <c r="D94" s="254" t="s">
        <v>1475</v>
      </c>
      <c r="E94" s="254" t="s">
        <v>2013</v>
      </c>
      <c r="F94" s="203" t="s">
        <v>1974</v>
      </c>
      <c r="G94" s="203" t="s">
        <v>1494</v>
      </c>
      <c r="H94" s="203" t="s">
        <v>1975</v>
      </c>
      <c r="I94" s="203" t="str">
        <f t="shared" si="6"/>
        <v>2.2</v>
      </c>
      <c r="J94" s="203">
        <v>2027</v>
      </c>
      <c r="K94" s="334">
        <v>1</v>
      </c>
      <c r="L94" s="334">
        <v>1</v>
      </c>
      <c r="M94" s="334">
        <f t="shared" si="7"/>
        <v>1</v>
      </c>
      <c r="N94" s="353">
        <v>500000</v>
      </c>
      <c r="O94" s="353">
        <f t="shared" si="8"/>
        <v>500000</v>
      </c>
      <c r="P94" s="203"/>
      <c r="Q94" s="203"/>
    </row>
    <row r="95" spans="1:17" ht="30" x14ac:dyDescent="0.25">
      <c r="A95" s="269" t="s">
        <v>1368</v>
      </c>
      <c r="B95" s="254" t="s">
        <v>1220</v>
      </c>
      <c r="C95" s="254" t="s">
        <v>1203</v>
      </c>
      <c r="D95" s="254" t="s">
        <v>1475</v>
      </c>
      <c r="E95" s="254" t="s">
        <v>2013</v>
      </c>
      <c r="F95" s="203" t="s">
        <v>1976</v>
      </c>
      <c r="G95" s="203" t="s">
        <v>1494</v>
      </c>
      <c r="H95" s="203" t="s">
        <v>1529</v>
      </c>
      <c r="I95" s="203" t="str">
        <f t="shared" si="6"/>
        <v>2.2</v>
      </c>
      <c r="J95" s="203">
        <v>2027</v>
      </c>
      <c r="K95" s="334">
        <v>1</v>
      </c>
      <c r="L95" s="334">
        <v>1</v>
      </c>
      <c r="M95" s="334">
        <f t="shared" si="7"/>
        <v>1</v>
      </c>
      <c r="N95" s="353">
        <v>350000</v>
      </c>
      <c r="O95" s="353">
        <f t="shared" si="8"/>
        <v>350000</v>
      </c>
      <c r="P95" s="203"/>
      <c r="Q95" s="203"/>
    </row>
    <row r="96" spans="1:17" x14ac:dyDescent="0.25">
      <c r="A96" s="269" t="s">
        <v>1368</v>
      </c>
      <c r="B96" s="254" t="s">
        <v>1220</v>
      </c>
      <c r="C96" s="254" t="s">
        <v>1203</v>
      </c>
      <c r="D96" s="254" t="s">
        <v>1475</v>
      </c>
      <c r="E96" s="254" t="s">
        <v>2013</v>
      </c>
      <c r="F96" s="203" t="s">
        <v>1977</v>
      </c>
      <c r="G96" s="203" t="s">
        <v>1494</v>
      </c>
      <c r="H96" s="203" t="s">
        <v>1567</v>
      </c>
      <c r="I96" s="203" t="str">
        <f t="shared" si="6"/>
        <v>2.3</v>
      </c>
      <c r="J96" s="203">
        <v>2027</v>
      </c>
      <c r="K96" s="334">
        <v>1</v>
      </c>
      <c r="L96" s="334">
        <v>1</v>
      </c>
      <c r="M96" s="334">
        <f t="shared" si="7"/>
        <v>1</v>
      </c>
      <c r="N96" s="353">
        <v>550000</v>
      </c>
      <c r="O96" s="353">
        <f t="shared" si="8"/>
        <v>550000</v>
      </c>
      <c r="P96" s="203"/>
      <c r="Q96" s="203"/>
    </row>
    <row r="97" spans="1:17" x14ac:dyDescent="0.25">
      <c r="A97" s="269" t="s">
        <v>1368</v>
      </c>
      <c r="B97" s="254" t="s">
        <v>1220</v>
      </c>
      <c r="C97" s="254" t="s">
        <v>1203</v>
      </c>
      <c r="D97" s="254" t="s">
        <v>1475</v>
      </c>
      <c r="E97" s="254" t="s">
        <v>2013</v>
      </c>
      <c r="F97" s="203" t="s">
        <v>1978</v>
      </c>
      <c r="G97" s="203" t="s">
        <v>1494</v>
      </c>
      <c r="H97" s="203" t="s">
        <v>1979</v>
      </c>
      <c r="I97" s="203" t="str">
        <f t="shared" si="6"/>
        <v>2.2</v>
      </c>
      <c r="J97" s="203">
        <v>2027</v>
      </c>
      <c r="K97" s="334">
        <v>1</v>
      </c>
      <c r="L97" s="334">
        <v>1</v>
      </c>
      <c r="M97" s="334">
        <f t="shared" si="7"/>
        <v>1</v>
      </c>
      <c r="N97" s="353">
        <v>600000</v>
      </c>
      <c r="O97" s="353">
        <f t="shared" si="8"/>
        <v>600000</v>
      </c>
      <c r="P97" s="203"/>
      <c r="Q97" s="203"/>
    </row>
    <row r="98" spans="1:17" ht="30" x14ac:dyDescent="0.25">
      <c r="A98" s="269" t="s">
        <v>1368</v>
      </c>
      <c r="B98" s="254" t="s">
        <v>1220</v>
      </c>
      <c r="C98" s="254" t="s">
        <v>1203</v>
      </c>
      <c r="D98" s="254" t="s">
        <v>1475</v>
      </c>
      <c r="E98" s="254" t="s">
        <v>2013</v>
      </c>
      <c r="F98" s="359" t="s">
        <v>1998</v>
      </c>
      <c r="G98" s="203" t="s">
        <v>1494</v>
      </c>
      <c r="H98" s="203" t="s">
        <v>1534</v>
      </c>
      <c r="I98" s="203" t="str">
        <f t="shared" si="6"/>
        <v>2.3</v>
      </c>
      <c r="J98" s="203">
        <v>2027</v>
      </c>
      <c r="K98" s="334">
        <v>1</v>
      </c>
      <c r="L98" s="334">
        <v>1</v>
      </c>
      <c r="M98" s="334">
        <f t="shared" si="7"/>
        <v>1</v>
      </c>
      <c r="N98" s="353">
        <v>500000</v>
      </c>
      <c r="O98" s="353">
        <f t="shared" si="8"/>
        <v>500000</v>
      </c>
      <c r="P98" s="203"/>
      <c r="Q98" s="203"/>
    </row>
    <row r="99" spans="1:17" x14ac:dyDescent="0.25">
      <c r="A99" s="269" t="s">
        <v>1368</v>
      </c>
      <c r="B99" s="254" t="s">
        <v>1220</v>
      </c>
      <c r="C99" s="254" t="s">
        <v>1203</v>
      </c>
      <c r="D99" s="254" t="s">
        <v>1475</v>
      </c>
      <c r="E99" s="254" t="s">
        <v>2013</v>
      </c>
      <c r="F99" s="359" t="s">
        <v>1982</v>
      </c>
      <c r="G99" s="203" t="s">
        <v>1494</v>
      </c>
      <c r="H99" s="203" t="s">
        <v>1846</v>
      </c>
      <c r="I99" s="203" t="str">
        <f t="shared" si="6"/>
        <v>2.2</v>
      </c>
      <c r="J99" s="203">
        <v>2027</v>
      </c>
      <c r="K99" s="334">
        <v>1</v>
      </c>
      <c r="L99" s="334">
        <v>1</v>
      </c>
      <c r="M99" s="334">
        <f t="shared" si="7"/>
        <v>1</v>
      </c>
      <c r="N99" s="353">
        <v>375000</v>
      </c>
      <c r="O99" s="353">
        <f t="shared" si="8"/>
        <v>375000</v>
      </c>
      <c r="P99" s="203"/>
      <c r="Q99" s="203"/>
    </row>
    <row r="100" spans="1:17" ht="30" x14ac:dyDescent="0.25">
      <c r="A100" s="269" t="s">
        <v>1368</v>
      </c>
      <c r="B100" s="254" t="s">
        <v>1220</v>
      </c>
      <c r="C100" s="254" t="s">
        <v>1203</v>
      </c>
      <c r="D100" s="254" t="s">
        <v>1475</v>
      </c>
      <c r="E100" s="254" t="s">
        <v>2013</v>
      </c>
      <c r="F100" s="359" t="s">
        <v>1985</v>
      </c>
      <c r="G100" s="203" t="s">
        <v>1494</v>
      </c>
      <c r="H100" s="203" t="s">
        <v>1517</v>
      </c>
      <c r="I100" s="203" t="str">
        <f t="shared" si="6"/>
        <v>2.2</v>
      </c>
      <c r="J100" s="203">
        <v>2027</v>
      </c>
      <c r="K100" s="334">
        <v>1</v>
      </c>
      <c r="L100" s="334">
        <v>1</v>
      </c>
      <c r="M100" s="334">
        <f t="shared" si="7"/>
        <v>1</v>
      </c>
      <c r="N100" s="353">
        <v>350000</v>
      </c>
      <c r="O100" s="353">
        <f t="shared" si="8"/>
        <v>350000</v>
      </c>
      <c r="P100" s="203"/>
      <c r="Q100" s="203"/>
    </row>
    <row r="101" spans="1:17" x14ac:dyDescent="0.25">
      <c r="A101" s="269" t="s">
        <v>1368</v>
      </c>
      <c r="B101" s="254" t="s">
        <v>1220</v>
      </c>
      <c r="C101" s="254" t="s">
        <v>1203</v>
      </c>
      <c r="D101" s="254" t="s">
        <v>1475</v>
      </c>
      <c r="E101" s="254" t="s">
        <v>2013</v>
      </c>
      <c r="F101" s="203" t="s">
        <v>2003</v>
      </c>
      <c r="G101" s="203" t="s">
        <v>1494</v>
      </c>
      <c r="H101" s="203" t="s">
        <v>1567</v>
      </c>
      <c r="I101" s="203" t="str">
        <f t="shared" si="6"/>
        <v>2.3</v>
      </c>
      <c r="J101" s="203">
        <v>2027</v>
      </c>
      <c r="K101" s="334">
        <v>1</v>
      </c>
      <c r="L101" s="334">
        <v>1</v>
      </c>
      <c r="M101" s="334">
        <f t="shared" si="7"/>
        <v>1</v>
      </c>
      <c r="N101" s="353">
        <v>425000</v>
      </c>
      <c r="O101" s="353">
        <f t="shared" si="8"/>
        <v>425000</v>
      </c>
      <c r="P101" s="203"/>
      <c r="Q101" s="203"/>
    </row>
    <row r="102" spans="1:17" x14ac:dyDescent="0.25">
      <c r="A102" s="269" t="s">
        <v>1368</v>
      </c>
      <c r="B102" s="254" t="s">
        <v>1220</v>
      </c>
      <c r="C102" s="254" t="s">
        <v>1203</v>
      </c>
      <c r="D102" s="254" t="s">
        <v>1475</v>
      </c>
      <c r="E102" s="254" t="s">
        <v>2013</v>
      </c>
      <c r="F102" s="203" t="s">
        <v>2004</v>
      </c>
      <c r="G102" s="203" t="s">
        <v>1494</v>
      </c>
      <c r="H102" s="203" t="s">
        <v>2014</v>
      </c>
      <c r="I102" s="203" t="str">
        <f t="shared" si="6"/>
        <v>2.2</v>
      </c>
      <c r="J102" s="203">
        <v>2027</v>
      </c>
      <c r="K102" s="334">
        <v>1</v>
      </c>
      <c r="L102" s="334">
        <v>1</v>
      </c>
      <c r="M102" s="334">
        <f t="shared" si="7"/>
        <v>1</v>
      </c>
      <c r="N102" s="353">
        <v>300000</v>
      </c>
      <c r="O102" s="353">
        <f t="shared" si="8"/>
        <v>300000</v>
      </c>
      <c r="P102" s="203"/>
      <c r="Q102" s="203"/>
    </row>
    <row r="103" spans="1:17" x14ac:dyDescent="0.25">
      <c r="A103" s="269" t="s">
        <v>1368</v>
      </c>
      <c r="B103" s="254" t="s">
        <v>1220</v>
      </c>
      <c r="C103" s="254" t="s">
        <v>1211</v>
      </c>
      <c r="D103" s="254" t="s">
        <v>1475</v>
      </c>
      <c r="E103" s="254" t="s">
        <v>2015</v>
      </c>
      <c r="F103" s="203" t="s">
        <v>1972</v>
      </c>
      <c r="G103" s="203" t="s">
        <v>1494</v>
      </c>
      <c r="H103" s="203" t="s">
        <v>1973</v>
      </c>
      <c r="I103" s="203" t="str">
        <f t="shared" si="6"/>
        <v>2.2</v>
      </c>
      <c r="J103" s="203">
        <v>2027</v>
      </c>
      <c r="K103" s="334">
        <v>1</v>
      </c>
      <c r="L103" s="334">
        <v>1</v>
      </c>
      <c r="M103" s="334">
        <f t="shared" si="7"/>
        <v>1</v>
      </c>
      <c r="N103" s="360">
        <v>630326.81000000006</v>
      </c>
      <c r="O103" s="353">
        <f t="shared" si="8"/>
        <v>630326.81000000006</v>
      </c>
      <c r="P103" s="203"/>
      <c r="Q103" s="203"/>
    </row>
    <row r="104" spans="1:17" x14ac:dyDescent="0.25">
      <c r="A104" s="269" t="s">
        <v>1368</v>
      </c>
      <c r="B104" s="254" t="s">
        <v>1220</v>
      </c>
      <c r="C104" s="254" t="s">
        <v>1211</v>
      </c>
      <c r="D104" s="254" t="s">
        <v>1475</v>
      </c>
      <c r="E104" s="254" t="s">
        <v>2015</v>
      </c>
      <c r="F104" s="203" t="s">
        <v>1974</v>
      </c>
      <c r="G104" s="203" t="s">
        <v>1494</v>
      </c>
      <c r="H104" s="203" t="s">
        <v>1975</v>
      </c>
      <c r="I104" s="203" t="str">
        <f t="shared" si="6"/>
        <v>2.2</v>
      </c>
      <c r="J104" s="203">
        <v>2027</v>
      </c>
      <c r="K104" s="334">
        <v>1</v>
      </c>
      <c r="L104" s="334">
        <v>1</v>
      </c>
      <c r="M104" s="334">
        <f t="shared" si="7"/>
        <v>1</v>
      </c>
      <c r="N104" s="360">
        <v>700363.13</v>
      </c>
      <c r="O104" s="353">
        <f t="shared" si="8"/>
        <v>700363.13</v>
      </c>
      <c r="P104" s="203"/>
      <c r="Q104" s="203"/>
    </row>
    <row r="105" spans="1:17" ht="30" x14ac:dyDescent="0.25">
      <c r="A105" s="269" t="s">
        <v>1368</v>
      </c>
      <c r="B105" s="254" t="s">
        <v>1220</v>
      </c>
      <c r="C105" s="254" t="s">
        <v>1211</v>
      </c>
      <c r="D105" s="254" t="s">
        <v>1475</v>
      </c>
      <c r="E105" s="254" t="s">
        <v>2015</v>
      </c>
      <c r="F105" s="203" t="s">
        <v>1976</v>
      </c>
      <c r="G105" s="203" t="s">
        <v>1494</v>
      </c>
      <c r="H105" s="203" t="s">
        <v>1529</v>
      </c>
      <c r="I105" s="203" t="str">
        <f t="shared" si="6"/>
        <v>2.2</v>
      </c>
      <c r="J105" s="203">
        <v>2027</v>
      </c>
      <c r="K105" s="334">
        <v>1</v>
      </c>
      <c r="L105" s="334">
        <v>1</v>
      </c>
      <c r="M105" s="334">
        <f t="shared" si="7"/>
        <v>1</v>
      </c>
      <c r="N105" s="360">
        <v>490254.19</v>
      </c>
      <c r="O105" s="353">
        <f t="shared" si="8"/>
        <v>490254.19</v>
      </c>
      <c r="P105" s="203"/>
      <c r="Q105" s="203"/>
    </row>
    <row r="106" spans="1:17" x14ac:dyDescent="0.25">
      <c r="A106" s="269" t="s">
        <v>1368</v>
      </c>
      <c r="B106" s="254" t="s">
        <v>1220</v>
      </c>
      <c r="C106" s="254" t="s">
        <v>1211</v>
      </c>
      <c r="D106" s="254" t="s">
        <v>1475</v>
      </c>
      <c r="E106" s="254" t="s">
        <v>2015</v>
      </c>
      <c r="F106" s="203" t="s">
        <v>1977</v>
      </c>
      <c r="G106" s="203" t="s">
        <v>1494</v>
      </c>
      <c r="H106" s="203" t="s">
        <v>1567</v>
      </c>
      <c r="I106" s="203" t="str">
        <f t="shared" si="6"/>
        <v>2.3</v>
      </c>
      <c r="J106" s="203">
        <v>2027</v>
      </c>
      <c r="K106" s="334">
        <v>1</v>
      </c>
      <c r="L106" s="334">
        <v>1</v>
      </c>
      <c r="M106" s="334">
        <f t="shared" si="7"/>
        <v>1</v>
      </c>
      <c r="N106" s="360">
        <v>770399.44</v>
      </c>
      <c r="O106" s="353">
        <f t="shared" si="8"/>
        <v>770399.44</v>
      </c>
      <c r="P106" s="203"/>
      <c r="Q106" s="203"/>
    </row>
    <row r="107" spans="1:17" x14ac:dyDescent="0.25">
      <c r="A107" s="269" t="s">
        <v>1368</v>
      </c>
      <c r="B107" s="254" t="s">
        <v>1220</v>
      </c>
      <c r="C107" s="254" t="s">
        <v>1211</v>
      </c>
      <c r="D107" s="254" t="s">
        <v>1475</v>
      </c>
      <c r="E107" s="254" t="s">
        <v>2015</v>
      </c>
      <c r="F107" s="203" t="s">
        <v>1978</v>
      </c>
      <c r="G107" s="203" t="s">
        <v>1494</v>
      </c>
      <c r="H107" s="203" t="s">
        <v>1979</v>
      </c>
      <c r="I107" s="203" t="str">
        <f t="shared" si="6"/>
        <v>2.2</v>
      </c>
      <c r="J107" s="203">
        <v>2027</v>
      </c>
      <c r="K107" s="334">
        <v>1</v>
      </c>
      <c r="L107" s="334">
        <v>1</v>
      </c>
      <c r="M107" s="334">
        <f t="shared" si="7"/>
        <v>1</v>
      </c>
      <c r="N107" s="360">
        <v>700000</v>
      </c>
      <c r="O107" s="353">
        <f t="shared" si="8"/>
        <v>700000</v>
      </c>
      <c r="P107" s="203"/>
      <c r="Q107" s="203"/>
    </row>
    <row r="108" spans="1:17" ht="30" x14ac:dyDescent="0.25">
      <c r="A108" s="269" t="s">
        <v>1368</v>
      </c>
      <c r="B108" s="254" t="s">
        <v>1220</v>
      </c>
      <c r="C108" s="254" t="s">
        <v>1211</v>
      </c>
      <c r="D108" s="254" t="s">
        <v>1475</v>
      </c>
      <c r="E108" s="254" t="s">
        <v>2015</v>
      </c>
      <c r="F108" s="203" t="s">
        <v>1998</v>
      </c>
      <c r="G108" s="203" t="s">
        <v>1494</v>
      </c>
      <c r="H108" s="203" t="s">
        <v>1534</v>
      </c>
      <c r="I108" s="203" t="str">
        <f t="shared" si="6"/>
        <v>2.3</v>
      </c>
      <c r="J108" s="203">
        <v>2027</v>
      </c>
      <c r="K108" s="334">
        <v>1</v>
      </c>
      <c r="L108" s="334">
        <v>1</v>
      </c>
      <c r="M108" s="334">
        <f t="shared" si="7"/>
        <v>1</v>
      </c>
      <c r="N108" s="360">
        <v>700363.13</v>
      </c>
      <c r="O108" s="353">
        <f t="shared" si="8"/>
        <v>700363.13</v>
      </c>
      <c r="P108" s="203"/>
      <c r="Q108" s="203"/>
    </row>
    <row r="109" spans="1:17" x14ac:dyDescent="0.25">
      <c r="A109" s="269" t="s">
        <v>1368</v>
      </c>
      <c r="B109" s="254" t="s">
        <v>1220</v>
      </c>
      <c r="C109" s="254" t="s">
        <v>1211</v>
      </c>
      <c r="D109" s="254" t="s">
        <v>1475</v>
      </c>
      <c r="E109" s="254" t="s">
        <v>2015</v>
      </c>
      <c r="F109" s="203" t="s">
        <v>1982</v>
      </c>
      <c r="G109" s="203" t="s">
        <v>1494</v>
      </c>
      <c r="H109" s="203" t="s">
        <v>1846</v>
      </c>
      <c r="I109" s="203" t="str">
        <f t="shared" si="6"/>
        <v>2.2</v>
      </c>
      <c r="J109" s="203">
        <v>2027</v>
      </c>
      <c r="K109" s="334">
        <v>1</v>
      </c>
      <c r="L109" s="334">
        <v>1</v>
      </c>
      <c r="M109" s="334">
        <f t="shared" si="7"/>
        <v>1</v>
      </c>
      <c r="N109" s="360">
        <v>525272.34</v>
      </c>
      <c r="O109" s="353">
        <f t="shared" si="8"/>
        <v>525272.34</v>
      </c>
      <c r="P109" s="203"/>
      <c r="Q109" s="203"/>
    </row>
    <row r="110" spans="1:17" ht="30" x14ac:dyDescent="0.25">
      <c r="A110" s="269" t="s">
        <v>1368</v>
      </c>
      <c r="B110" s="254" t="s">
        <v>1220</v>
      </c>
      <c r="C110" s="254" t="s">
        <v>1211</v>
      </c>
      <c r="D110" s="254" t="s">
        <v>1475</v>
      </c>
      <c r="E110" s="254" t="s">
        <v>2015</v>
      </c>
      <c r="F110" s="203" t="s">
        <v>1985</v>
      </c>
      <c r="G110" s="203" t="s">
        <v>1494</v>
      </c>
      <c r="H110" s="203" t="s">
        <v>1517</v>
      </c>
      <c r="I110" s="203" t="str">
        <f t="shared" si="6"/>
        <v>2.2</v>
      </c>
      <c r="J110" s="203">
        <v>2027</v>
      </c>
      <c r="K110" s="334">
        <v>1</v>
      </c>
      <c r="L110" s="334">
        <v>1</v>
      </c>
      <c r="M110" s="334">
        <f t="shared" si="7"/>
        <v>1</v>
      </c>
      <c r="N110" s="360">
        <v>490254.19</v>
      </c>
      <c r="O110" s="353">
        <f t="shared" si="8"/>
        <v>490254.19</v>
      </c>
      <c r="P110" s="203"/>
      <c r="Q110" s="203"/>
    </row>
    <row r="111" spans="1:17" x14ac:dyDescent="0.25">
      <c r="A111" s="269" t="s">
        <v>1368</v>
      </c>
      <c r="B111" s="254" t="s">
        <v>1220</v>
      </c>
      <c r="C111" s="254" t="s">
        <v>1211</v>
      </c>
      <c r="D111" s="254" t="s">
        <v>1475</v>
      </c>
      <c r="E111" s="254" t="s">
        <v>2015</v>
      </c>
      <c r="F111" s="203" t="s">
        <v>2003</v>
      </c>
      <c r="G111" s="203" t="s">
        <v>1494</v>
      </c>
      <c r="H111" s="203" t="s">
        <v>1567</v>
      </c>
      <c r="I111" s="203" t="str">
        <f t="shared" ref="I111:I142" si="9">IF($H111="","Sin CCP",LEFT($H111,3))</f>
        <v>2.3</v>
      </c>
      <c r="J111" s="203">
        <v>2027</v>
      </c>
      <c r="K111" s="334">
        <v>1</v>
      </c>
      <c r="L111" s="334">
        <v>1</v>
      </c>
      <c r="M111" s="334">
        <f t="shared" ref="M111:M142" si="10">K111*L111</f>
        <v>1</v>
      </c>
      <c r="N111" s="360">
        <v>595308.66</v>
      </c>
      <c r="O111" s="353">
        <f t="shared" ref="O111:O142" si="11">+M111*N111</f>
        <v>595308.66</v>
      </c>
      <c r="P111" s="203"/>
      <c r="Q111" s="203"/>
    </row>
    <row r="112" spans="1:17" x14ac:dyDescent="0.25">
      <c r="A112" s="269" t="s">
        <v>1368</v>
      </c>
      <c r="B112" s="254" t="s">
        <v>1220</v>
      </c>
      <c r="C112" s="254" t="s">
        <v>1211</v>
      </c>
      <c r="D112" s="254" t="s">
        <v>1475</v>
      </c>
      <c r="E112" s="254" t="s">
        <v>2015</v>
      </c>
      <c r="F112" s="203" t="s">
        <v>2004</v>
      </c>
      <c r="G112" s="203" t="s">
        <v>1494</v>
      </c>
      <c r="H112" s="203" t="s">
        <v>2014</v>
      </c>
      <c r="I112" s="203" t="str">
        <f t="shared" si="9"/>
        <v>2.2</v>
      </c>
      <c r="J112" s="203">
        <v>2027</v>
      </c>
      <c r="K112" s="334">
        <v>1</v>
      </c>
      <c r="L112" s="334">
        <v>1</v>
      </c>
      <c r="M112" s="334">
        <f t="shared" si="10"/>
        <v>1</v>
      </c>
      <c r="N112" s="360">
        <v>420217.88</v>
      </c>
      <c r="O112" s="353">
        <f t="shared" si="11"/>
        <v>420217.88</v>
      </c>
      <c r="P112" s="203"/>
      <c r="Q112" s="203"/>
    </row>
    <row r="113" spans="1:17" x14ac:dyDescent="0.25">
      <c r="A113" s="274" t="s">
        <v>1368</v>
      </c>
      <c r="B113" s="256" t="s">
        <v>1220</v>
      </c>
      <c r="C113" s="256" t="s">
        <v>1190</v>
      </c>
      <c r="D113" s="256" t="s">
        <v>1475</v>
      </c>
      <c r="E113" s="256" t="s">
        <v>2023</v>
      </c>
      <c r="F113" s="204" t="s">
        <v>1972</v>
      </c>
      <c r="G113" s="204" t="s">
        <v>1494</v>
      </c>
      <c r="H113" s="204" t="s">
        <v>1973</v>
      </c>
      <c r="I113" s="204" t="str">
        <f t="shared" si="9"/>
        <v>2.2</v>
      </c>
      <c r="J113" s="204">
        <v>2028</v>
      </c>
      <c r="K113" s="325">
        <v>1</v>
      </c>
      <c r="L113" s="325">
        <v>1</v>
      </c>
      <c r="M113" s="325">
        <f t="shared" si="10"/>
        <v>1</v>
      </c>
      <c r="N113" s="354">
        <v>790000</v>
      </c>
      <c r="O113" s="354">
        <f t="shared" si="11"/>
        <v>790000</v>
      </c>
      <c r="P113" s="204"/>
      <c r="Q113" s="204"/>
    </row>
    <row r="114" spans="1:17" x14ac:dyDescent="0.25">
      <c r="A114" s="274" t="s">
        <v>1368</v>
      </c>
      <c r="B114" s="256" t="s">
        <v>1220</v>
      </c>
      <c r="C114" s="256" t="s">
        <v>1190</v>
      </c>
      <c r="D114" s="256" t="s">
        <v>1475</v>
      </c>
      <c r="E114" s="256" t="s">
        <v>2023</v>
      </c>
      <c r="F114" s="204" t="s">
        <v>1974</v>
      </c>
      <c r="G114" s="204" t="s">
        <v>1494</v>
      </c>
      <c r="H114" s="204" t="s">
        <v>1975</v>
      </c>
      <c r="I114" s="204" t="str">
        <f t="shared" si="9"/>
        <v>2.2</v>
      </c>
      <c r="J114" s="204">
        <v>2028</v>
      </c>
      <c r="K114" s="325">
        <v>1</v>
      </c>
      <c r="L114" s="325">
        <v>1</v>
      </c>
      <c r="M114" s="325">
        <f t="shared" si="10"/>
        <v>1</v>
      </c>
      <c r="N114" s="354">
        <v>800000</v>
      </c>
      <c r="O114" s="354">
        <f t="shared" si="11"/>
        <v>800000</v>
      </c>
      <c r="P114" s="204"/>
      <c r="Q114" s="204"/>
    </row>
    <row r="115" spans="1:17" ht="30" x14ac:dyDescent="0.25">
      <c r="A115" s="274" t="s">
        <v>1368</v>
      </c>
      <c r="B115" s="256" t="s">
        <v>1220</v>
      </c>
      <c r="C115" s="256" t="s">
        <v>1190</v>
      </c>
      <c r="D115" s="256" t="s">
        <v>1475</v>
      </c>
      <c r="E115" s="256" t="s">
        <v>2023</v>
      </c>
      <c r="F115" s="204" t="s">
        <v>1976</v>
      </c>
      <c r="G115" s="204" t="s">
        <v>1494</v>
      </c>
      <c r="H115" s="204" t="s">
        <v>1529</v>
      </c>
      <c r="I115" s="204" t="str">
        <f t="shared" si="9"/>
        <v>2.2</v>
      </c>
      <c r="J115" s="204">
        <v>2028</v>
      </c>
      <c r="K115" s="325">
        <v>1</v>
      </c>
      <c r="L115" s="325">
        <v>1</v>
      </c>
      <c r="M115" s="325">
        <f t="shared" si="10"/>
        <v>1</v>
      </c>
      <c r="N115" s="354">
        <v>770000</v>
      </c>
      <c r="O115" s="354">
        <f t="shared" si="11"/>
        <v>770000</v>
      </c>
      <c r="P115" s="204"/>
      <c r="Q115" s="204"/>
    </row>
    <row r="116" spans="1:17" x14ac:dyDescent="0.25">
      <c r="A116" s="274" t="s">
        <v>1368</v>
      </c>
      <c r="B116" s="256" t="s">
        <v>1220</v>
      </c>
      <c r="C116" s="256" t="s">
        <v>1190</v>
      </c>
      <c r="D116" s="256" t="s">
        <v>1475</v>
      </c>
      <c r="E116" s="256" t="s">
        <v>2023</v>
      </c>
      <c r="F116" s="204" t="s">
        <v>1977</v>
      </c>
      <c r="G116" s="204" t="s">
        <v>1494</v>
      </c>
      <c r="H116" s="204" t="s">
        <v>1567</v>
      </c>
      <c r="I116" s="204" t="str">
        <f t="shared" si="9"/>
        <v>2.3</v>
      </c>
      <c r="J116" s="204">
        <v>2028</v>
      </c>
      <c r="K116" s="325">
        <v>1</v>
      </c>
      <c r="L116" s="325">
        <v>1</v>
      </c>
      <c r="M116" s="325">
        <f t="shared" si="10"/>
        <v>1</v>
      </c>
      <c r="N116" s="354">
        <v>700000</v>
      </c>
      <c r="O116" s="354">
        <f t="shared" si="11"/>
        <v>700000</v>
      </c>
      <c r="P116" s="204"/>
      <c r="Q116" s="204"/>
    </row>
    <row r="117" spans="1:17" x14ac:dyDescent="0.25">
      <c r="A117" s="274" t="s">
        <v>1368</v>
      </c>
      <c r="B117" s="256" t="s">
        <v>1220</v>
      </c>
      <c r="C117" s="256" t="s">
        <v>1190</v>
      </c>
      <c r="D117" s="256" t="s">
        <v>1475</v>
      </c>
      <c r="E117" s="256" t="s">
        <v>2023</v>
      </c>
      <c r="F117" s="204" t="s">
        <v>1978</v>
      </c>
      <c r="G117" s="204" t="s">
        <v>1494</v>
      </c>
      <c r="H117" s="204" t="s">
        <v>1979</v>
      </c>
      <c r="I117" s="204" t="str">
        <f t="shared" si="9"/>
        <v>2.2</v>
      </c>
      <c r="J117" s="204">
        <v>2028</v>
      </c>
      <c r="K117" s="325">
        <v>1</v>
      </c>
      <c r="L117" s="325">
        <v>1</v>
      </c>
      <c r="M117" s="325">
        <f t="shared" si="10"/>
        <v>1</v>
      </c>
      <c r="N117" s="354">
        <v>600000</v>
      </c>
      <c r="O117" s="354">
        <f t="shared" si="11"/>
        <v>600000</v>
      </c>
      <c r="P117" s="204"/>
      <c r="Q117" s="204"/>
    </row>
    <row r="118" spans="1:17" ht="30" x14ac:dyDescent="0.25">
      <c r="A118" s="274" t="s">
        <v>1368</v>
      </c>
      <c r="B118" s="256" t="s">
        <v>1220</v>
      </c>
      <c r="C118" s="256" t="s">
        <v>1190</v>
      </c>
      <c r="D118" s="256" t="s">
        <v>1475</v>
      </c>
      <c r="E118" s="256" t="s">
        <v>2023</v>
      </c>
      <c r="F118" s="204" t="s">
        <v>1980</v>
      </c>
      <c r="G118" s="204" t="s">
        <v>1494</v>
      </c>
      <c r="H118" s="204" t="s">
        <v>1981</v>
      </c>
      <c r="I118" s="204" t="str">
        <f t="shared" si="9"/>
        <v>2.2</v>
      </c>
      <c r="J118" s="204">
        <v>2028</v>
      </c>
      <c r="K118" s="325">
        <v>1</v>
      </c>
      <c r="L118" s="325">
        <v>1</v>
      </c>
      <c r="M118" s="325">
        <f t="shared" si="10"/>
        <v>1</v>
      </c>
      <c r="N118" s="354">
        <v>1100000</v>
      </c>
      <c r="O118" s="354">
        <f t="shared" si="11"/>
        <v>1100000</v>
      </c>
      <c r="P118" s="204"/>
      <c r="Q118" s="204"/>
    </row>
    <row r="119" spans="1:17" x14ac:dyDescent="0.25">
      <c r="A119" s="274" t="s">
        <v>1368</v>
      </c>
      <c r="B119" s="256" t="s">
        <v>1220</v>
      </c>
      <c r="C119" s="256" t="s">
        <v>1190</v>
      </c>
      <c r="D119" s="256" t="s">
        <v>1475</v>
      </c>
      <c r="E119" s="256" t="s">
        <v>2023</v>
      </c>
      <c r="F119" s="204" t="s">
        <v>1982</v>
      </c>
      <c r="G119" s="204" t="s">
        <v>1494</v>
      </c>
      <c r="H119" s="204" t="s">
        <v>1846</v>
      </c>
      <c r="I119" s="204" t="str">
        <f t="shared" si="9"/>
        <v>2.2</v>
      </c>
      <c r="J119" s="204">
        <v>2028</v>
      </c>
      <c r="K119" s="325">
        <v>1</v>
      </c>
      <c r="L119" s="325">
        <v>1</v>
      </c>
      <c r="M119" s="325">
        <f t="shared" si="10"/>
        <v>1</v>
      </c>
      <c r="N119" s="354">
        <v>800000</v>
      </c>
      <c r="O119" s="354">
        <f t="shared" si="11"/>
        <v>800000</v>
      </c>
      <c r="P119" s="204"/>
      <c r="Q119" s="204"/>
    </row>
    <row r="120" spans="1:17" ht="30" x14ac:dyDescent="0.25">
      <c r="A120" s="274" t="s">
        <v>1368</v>
      </c>
      <c r="B120" s="256" t="s">
        <v>1220</v>
      </c>
      <c r="C120" s="256" t="s">
        <v>1190</v>
      </c>
      <c r="D120" s="256" t="s">
        <v>1475</v>
      </c>
      <c r="E120" s="256" t="s">
        <v>2023</v>
      </c>
      <c r="F120" s="204" t="s">
        <v>1983</v>
      </c>
      <c r="G120" s="204" t="s">
        <v>1494</v>
      </c>
      <c r="H120" s="204" t="s">
        <v>1848</v>
      </c>
      <c r="I120" s="204" t="str">
        <f t="shared" si="9"/>
        <v>2.2</v>
      </c>
      <c r="J120" s="204">
        <v>2028</v>
      </c>
      <c r="K120" s="325">
        <v>1</v>
      </c>
      <c r="L120" s="325">
        <v>1</v>
      </c>
      <c r="M120" s="325">
        <f t="shared" si="10"/>
        <v>1</v>
      </c>
      <c r="N120" s="354">
        <v>850000</v>
      </c>
      <c r="O120" s="354">
        <f t="shared" si="11"/>
        <v>850000</v>
      </c>
      <c r="P120" s="204"/>
      <c r="Q120" s="204"/>
    </row>
    <row r="121" spans="1:17" ht="45" x14ac:dyDescent="0.25">
      <c r="A121" s="274" t="s">
        <v>1368</v>
      </c>
      <c r="B121" s="256" t="s">
        <v>1220</v>
      </c>
      <c r="C121" s="256" t="s">
        <v>1190</v>
      </c>
      <c r="D121" s="256" t="s">
        <v>1475</v>
      </c>
      <c r="E121" s="256" t="s">
        <v>2023</v>
      </c>
      <c r="F121" s="204" t="s">
        <v>1984</v>
      </c>
      <c r="G121" s="204" t="s">
        <v>1494</v>
      </c>
      <c r="H121" s="204" t="s">
        <v>1911</v>
      </c>
      <c r="I121" s="204" t="str">
        <f t="shared" si="9"/>
        <v>2.2</v>
      </c>
      <c r="J121" s="204">
        <v>2028</v>
      </c>
      <c r="K121" s="325">
        <v>1</v>
      </c>
      <c r="L121" s="325">
        <v>1</v>
      </c>
      <c r="M121" s="325">
        <f t="shared" si="10"/>
        <v>1</v>
      </c>
      <c r="N121" s="354">
        <v>900000</v>
      </c>
      <c r="O121" s="354">
        <f t="shared" si="11"/>
        <v>900000</v>
      </c>
      <c r="P121" s="204"/>
      <c r="Q121" s="204"/>
    </row>
    <row r="122" spans="1:17" ht="30" x14ac:dyDescent="0.25">
      <c r="A122" s="274" t="s">
        <v>1368</v>
      </c>
      <c r="B122" s="256" t="s">
        <v>1220</v>
      </c>
      <c r="C122" s="256" t="s">
        <v>1190</v>
      </c>
      <c r="D122" s="256" t="s">
        <v>1475</v>
      </c>
      <c r="E122" s="256" t="s">
        <v>2023</v>
      </c>
      <c r="F122" s="204" t="s">
        <v>1985</v>
      </c>
      <c r="G122" s="204" t="s">
        <v>1494</v>
      </c>
      <c r="H122" s="204" t="s">
        <v>1517</v>
      </c>
      <c r="I122" s="204" t="str">
        <f t="shared" si="9"/>
        <v>2.2</v>
      </c>
      <c r="J122" s="204">
        <v>2028</v>
      </c>
      <c r="K122" s="325">
        <v>1</v>
      </c>
      <c r="L122" s="325">
        <v>1</v>
      </c>
      <c r="M122" s="325">
        <f t="shared" si="10"/>
        <v>1</v>
      </c>
      <c r="N122" s="354">
        <v>650000</v>
      </c>
      <c r="O122" s="354">
        <f t="shared" si="11"/>
        <v>650000</v>
      </c>
      <c r="P122" s="204"/>
      <c r="Q122" s="204"/>
    </row>
    <row r="123" spans="1:17" x14ac:dyDescent="0.25">
      <c r="A123" s="274" t="s">
        <v>1368</v>
      </c>
      <c r="B123" s="256" t="s">
        <v>1220</v>
      </c>
      <c r="C123" s="256" t="s">
        <v>1190</v>
      </c>
      <c r="D123" s="256" t="s">
        <v>1475</v>
      </c>
      <c r="E123" s="256" t="s">
        <v>2023</v>
      </c>
      <c r="F123" s="204" t="s">
        <v>1986</v>
      </c>
      <c r="G123" s="204" t="s">
        <v>1494</v>
      </c>
      <c r="H123" s="204" t="s">
        <v>1843</v>
      </c>
      <c r="I123" s="204" t="str">
        <f t="shared" si="9"/>
        <v>2.2</v>
      </c>
      <c r="J123" s="204">
        <v>2028</v>
      </c>
      <c r="K123" s="325">
        <v>1</v>
      </c>
      <c r="L123" s="325">
        <v>1</v>
      </c>
      <c r="M123" s="325">
        <f t="shared" si="10"/>
        <v>1</v>
      </c>
      <c r="N123" s="354">
        <v>1100000</v>
      </c>
      <c r="O123" s="354">
        <f t="shared" si="11"/>
        <v>1100000</v>
      </c>
      <c r="P123" s="204"/>
      <c r="Q123" s="204"/>
    </row>
    <row r="124" spans="1:17" ht="30" x14ac:dyDescent="0.25">
      <c r="A124" s="274" t="s">
        <v>1368</v>
      </c>
      <c r="B124" s="256" t="s">
        <v>1220</v>
      </c>
      <c r="C124" s="256" t="s">
        <v>1190</v>
      </c>
      <c r="D124" s="256" t="s">
        <v>1475</v>
      </c>
      <c r="E124" s="256" t="s">
        <v>2023</v>
      </c>
      <c r="F124" s="204" t="s">
        <v>1987</v>
      </c>
      <c r="G124" s="204" t="s">
        <v>1494</v>
      </c>
      <c r="H124" s="204" t="s">
        <v>1507</v>
      </c>
      <c r="I124" s="204" t="str">
        <f t="shared" si="9"/>
        <v>2.3</v>
      </c>
      <c r="J124" s="204">
        <v>2028</v>
      </c>
      <c r="K124" s="325">
        <v>1</v>
      </c>
      <c r="L124" s="325">
        <v>1</v>
      </c>
      <c r="M124" s="325">
        <f t="shared" si="10"/>
        <v>1</v>
      </c>
      <c r="N124" s="354">
        <v>900000</v>
      </c>
      <c r="O124" s="354">
        <f t="shared" si="11"/>
        <v>900000</v>
      </c>
      <c r="P124" s="204"/>
      <c r="Q124" s="204"/>
    </row>
    <row r="125" spans="1:17" ht="93" customHeight="1" x14ac:dyDescent="0.25">
      <c r="A125" s="274" t="s">
        <v>1368</v>
      </c>
      <c r="B125" s="256" t="s">
        <v>1220</v>
      </c>
      <c r="C125" s="256" t="s">
        <v>1190</v>
      </c>
      <c r="D125" s="256" t="s">
        <v>1475</v>
      </c>
      <c r="E125" s="256" t="s">
        <v>2023</v>
      </c>
      <c r="F125" s="204" t="s">
        <v>1988</v>
      </c>
      <c r="G125" s="204" t="s">
        <v>1494</v>
      </c>
      <c r="H125" s="204" t="s">
        <v>1989</v>
      </c>
      <c r="I125" s="204" t="str">
        <f t="shared" si="9"/>
        <v>2.3</v>
      </c>
      <c r="J125" s="204">
        <v>2028</v>
      </c>
      <c r="K125" s="325">
        <v>1</v>
      </c>
      <c r="L125" s="325">
        <v>1</v>
      </c>
      <c r="M125" s="325">
        <f t="shared" si="10"/>
        <v>1</v>
      </c>
      <c r="N125" s="354">
        <v>300000</v>
      </c>
      <c r="O125" s="354">
        <f t="shared" si="11"/>
        <v>300000</v>
      </c>
      <c r="P125" s="204"/>
      <c r="Q125" s="204"/>
    </row>
    <row r="126" spans="1:17" x14ac:dyDescent="0.25">
      <c r="A126" s="274" t="s">
        <v>1368</v>
      </c>
      <c r="B126" s="256" t="s">
        <v>1220</v>
      </c>
      <c r="C126" s="256" t="s">
        <v>1190</v>
      </c>
      <c r="D126" s="256" t="s">
        <v>1475</v>
      </c>
      <c r="E126" s="256" t="s">
        <v>2023</v>
      </c>
      <c r="F126" s="361" t="s">
        <v>1990</v>
      </c>
      <c r="G126" s="204" t="s">
        <v>1494</v>
      </c>
      <c r="H126" s="204" t="s">
        <v>1861</v>
      </c>
      <c r="I126" s="204" t="str">
        <f t="shared" si="9"/>
        <v>2.3</v>
      </c>
      <c r="J126" s="204">
        <v>2028</v>
      </c>
      <c r="K126" s="325">
        <v>1</v>
      </c>
      <c r="L126" s="325">
        <v>1</v>
      </c>
      <c r="M126" s="325">
        <f t="shared" si="10"/>
        <v>1</v>
      </c>
      <c r="N126" s="354">
        <v>700000</v>
      </c>
      <c r="O126" s="354">
        <f t="shared" si="11"/>
        <v>700000</v>
      </c>
      <c r="P126" s="204"/>
      <c r="Q126" s="204"/>
    </row>
    <row r="127" spans="1:17" ht="30" x14ac:dyDescent="0.25">
      <c r="A127" s="274" t="s">
        <v>1368</v>
      </c>
      <c r="B127" s="256" t="s">
        <v>1220</v>
      </c>
      <c r="C127" s="256" t="s">
        <v>1190</v>
      </c>
      <c r="D127" s="256" t="s">
        <v>1475</v>
      </c>
      <c r="E127" s="256" t="s">
        <v>2023</v>
      </c>
      <c r="F127" s="361" t="s">
        <v>1991</v>
      </c>
      <c r="G127" s="204" t="s">
        <v>1494</v>
      </c>
      <c r="H127" s="204" t="s">
        <v>1495</v>
      </c>
      <c r="I127" s="204" t="str">
        <f t="shared" si="9"/>
        <v>2.6</v>
      </c>
      <c r="J127" s="204">
        <v>2028</v>
      </c>
      <c r="K127" s="325">
        <v>1</v>
      </c>
      <c r="L127" s="325">
        <v>1</v>
      </c>
      <c r="M127" s="325">
        <f t="shared" si="10"/>
        <v>1</v>
      </c>
      <c r="N127" s="354">
        <v>900000</v>
      </c>
      <c r="O127" s="354">
        <f t="shared" si="11"/>
        <v>900000</v>
      </c>
      <c r="P127" s="204"/>
      <c r="Q127" s="204"/>
    </row>
    <row r="128" spans="1:17" x14ac:dyDescent="0.25">
      <c r="A128" s="274" t="s">
        <v>1368</v>
      </c>
      <c r="B128" s="256" t="s">
        <v>1220</v>
      </c>
      <c r="C128" s="256" t="s">
        <v>1190</v>
      </c>
      <c r="D128" s="256" t="s">
        <v>1475</v>
      </c>
      <c r="E128" s="256" t="s">
        <v>2023</v>
      </c>
      <c r="F128" s="361" t="s">
        <v>1992</v>
      </c>
      <c r="G128" s="204" t="s">
        <v>1494</v>
      </c>
      <c r="H128" s="204" t="s">
        <v>1793</v>
      </c>
      <c r="I128" s="204" t="str">
        <f t="shared" si="9"/>
        <v>2.3</v>
      </c>
      <c r="J128" s="204">
        <v>2028</v>
      </c>
      <c r="K128" s="325">
        <v>1</v>
      </c>
      <c r="L128" s="325">
        <v>1</v>
      </c>
      <c r="M128" s="325">
        <f t="shared" si="10"/>
        <v>1</v>
      </c>
      <c r="N128" s="354">
        <v>1200000</v>
      </c>
      <c r="O128" s="354">
        <f t="shared" si="11"/>
        <v>1200000</v>
      </c>
      <c r="P128" s="204"/>
      <c r="Q128" s="204"/>
    </row>
    <row r="129" spans="1:17" ht="198.75" customHeight="1" x14ac:dyDescent="0.25">
      <c r="A129" s="274" t="s">
        <v>1368</v>
      </c>
      <c r="B129" s="256" t="s">
        <v>1220</v>
      </c>
      <c r="C129" s="256" t="s">
        <v>1190</v>
      </c>
      <c r="D129" s="256" t="s">
        <v>1475</v>
      </c>
      <c r="E129" s="256" t="s">
        <v>2023</v>
      </c>
      <c r="F129" s="204" t="s">
        <v>1993</v>
      </c>
      <c r="G129" s="204" t="s">
        <v>1494</v>
      </c>
      <c r="H129" s="204" t="s">
        <v>1994</v>
      </c>
      <c r="I129" s="204" t="str">
        <f t="shared" si="9"/>
        <v>2.3</v>
      </c>
      <c r="J129" s="204">
        <v>2028</v>
      </c>
      <c r="K129" s="325">
        <v>1</v>
      </c>
      <c r="L129" s="325">
        <v>1</v>
      </c>
      <c r="M129" s="325">
        <f t="shared" si="10"/>
        <v>1</v>
      </c>
      <c r="N129" s="354">
        <v>525000</v>
      </c>
      <c r="O129" s="354">
        <f t="shared" si="11"/>
        <v>525000</v>
      </c>
      <c r="P129" s="204"/>
      <c r="Q129" s="204"/>
    </row>
    <row r="130" spans="1:17" ht="30" x14ac:dyDescent="0.25">
      <c r="A130" s="274" t="s">
        <v>1368</v>
      </c>
      <c r="B130" s="256" t="s">
        <v>1220</v>
      </c>
      <c r="C130" s="256" t="s">
        <v>1190</v>
      </c>
      <c r="D130" s="256" t="s">
        <v>1475</v>
      </c>
      <c r="E130" s="256" t="s">
        <v>2023</v>
      </c>
      <c r="F130" s="204" t="s">
        <v>1995</v>
      </c>
      <c r="G130" s="204" t="s">
        <v>1494</v>
      </c>
      <c r="H130" s="204" t="s">
        <v>1534</v>
      </c>
      <c r="I130" s="204" t="str">
        <f t="shared" si="9"/>
        <v>2.3</v>
      </c>
      <c r="J130" s="204">
        <v>2028</v>
      </c>
      <c r="K130" s="325">
        <v>1</v>
      </c>
      <c r="L130" s="325">
        <v>1</v>
      </c>
      <c r="M130" s="325">
        <f t="shared" si="10"/>
        <v>1</v>
      </c>
      <c r="N130" s="354">
        <v>900000</v>
      </c>
      <c r="O130" s="354">
        <f t="shared" si="11"/>
        <v>900000</v>
      </c>
      <c r="P130" s="204"/>
      <c r="Q130" s="204"/>
    </row>
    <row r="131" spans="1:17" x14ac:dyDescent="0.25">
      <c r="A131" s="274" t="s">
        <v>1368</v>
      </c>
      <c r="B131" s="256" t="s">
        <v>1220</v>
      </c>
      <c r="C131" s="256" t="s">
        <v>1190</v>
      </c>
      <c r="D131" s="256" t="s">
        <v>1475</v>
      </c>
      <c r="E131" s="256" t="s">
        <v>2023</v>
      </c>
      <c r="F131" s="204" t="s">
        <v>1999</v>
      </c>
      <c r="G131" s="204" t="s">
        <v>1494</v>
      </c>
      <c r="H131" s="204" t="s">
        <v>2000</v>
      </c>
      <c r="I131" s="204" t="str">
        <f t="shared" si="9"/>
        <v>2.2</v>
      </c>
      <c r="J131" s="204">
        <v>2028</v>
      </c>
      <c r="K131" s="325">
        <v>1</v>
      </c>
      <c r="L131" s="325">
        <v>1</v>
      </c>
      <c r="M131" s="325">
        <f t="shared" si="10"/>
        <v>1</v>
      </c>
      <c r="N131" s="354">
        <v>1025000</v>
      </c>
      <c r="O131" s="354">
        <f t="shared" si="11"/>
        <v>1025000</v>
      </c>
      <c r="P131" s="204"/>
      <c r="Q131" s="204"/>
    </row>
    <row r="132" spans="1:17" ht="30" x14ac:dyDescent="0.25">
      <c r="A132" s="274" t="s">
        <v>1368</v>
      </c>
      <c r="B132" s="256" t="s">
        <v>1220</v>
      </c>
      <c r="C132" s="256" t="s">
        <v>1190</v>
      </c>
      <c r="D132" s="256" t="s">
        <v>1475</v>
      </c>
      <c r="E132" s="256" t="s">
        <v>2023</v>
      </c>
      <c r="F132" s="204" t="s">
        <v>1998</v>
      </c>
      <c r="G132" s="204" t="s">
        <v>1494</v>
      </c>
      <c r="H132" s="204" t="s">
        <v>1534</v>
      </c>
      <c r="I132" s="204" t="str">
        <f t="shared" si="9"/>
        <v>2.3</v>
      </c>
      <c r="J132" s="204">
        <v>2028</v>
      </c>
      <c r="K132" s="325">
        <v>1</v>
      </c>
      <c r="L132" s="325">
        <v>1</v>
      </c>
      <c r="M132" s="325">
        <f t="shared" si="10"/>
        <v>1</v>
      </c>
      <c r="N132" s="354">
        <v>1100000</v>
      </c>
      <c r="O132" s="354">
        <f t="shared" si="11"/>
        <v>1100000</v>
      </c>
      <c r="P132" s="204"/>
      <c r="Q132" s="204"/>
    </row>
    <row r="133" spans="1:17" x14ac:dyDescent="0.25">
      <c r="A133" s="274" t="s">
        <v>1368</v>
      </c>
      <c r="B133" s="256" t="s">
        <v>1220</v>
      </c>
      <c r="C133" s="256" t="s">
        <v>1190</v>
      </c>
      <c r="D133" s="256" t="s">
        <v>1475</v>
      </c>
      <c r="E133" s="256" t="s">
        <v>2023</v>
      </c>
      <c r="F133" s="204" t="s">
        <v>2001</v>
      </c>
      <c r="G133" s="204" t="s">
        <v>1494</v>
      </c>
      <c r="H133" s="204" t="s">
        <v>1850</v>
      </c>
      <c r="I133" s="204" t="str">
        <f t="shared" si="9"/>
        <v>2.3</v>
      </c>
      <c r="J133" s="204">
        <v>2028</v>
      </c>
      <c r="K133" s="325">
        <v>1</v>
      </c>
      <c r="L133" s="325">
        <v>1</v>
      </c>
      <c r="M133" s="325">
        <f t="shared" si="10"/>
        <v>1</v>
      </c>
      <c r="N133" s="354">
        <v>900000</v>
      </c>
      <c r="O133" s="354">
        <f t="shared" si="11"/>
        <v>900000</v>
      </c>
      <c r="P133" s="204"/>
      <c r="Q133" s="204"/>
    </row>
    <row r="134" spans="1:17" x14ac:dyDescent="0.25">
      <c r="A134" s="274" t="s">
        <v>1368</v>
      </c>
      <c r="B134" s="256" t="s">
        <v>1220</v>
      </c>
      <c r="C134" s="256" t="s">
        <v>1190</v>
      </c>
      <c r="D134" s="256" t="s">
        <v>1475</v>
      </c>
      <c r="E134" s="256" t="s">
        <v>2023</v>
      </c>
      <c r="F134" s="204" t="s">
        <v>2002</v>
      </c>
      <c r="G134" s="204" t="s">
        <v>1494</v>
      </c>
      <c r="H134" s="204" t="s">
        <v>1850</v>
      </c>
      <c r="I134" s="204" t="str">
        <f t="shared" si="9"/>
        <v>2.3</v>
      </c>
      <c r="J134" s="204">
        <v>2028</v>
      </c>
      <c r="K134" s="325">
        <v>1</v>
      </c>
      <c r="L134" s="325">
        <v>1</v>
      </c>
      <c r="M134" s="325">
        <f t="shared" si="10"/>
        <v>1</v>
      </c>
      <c r="N134" s="354">
        <v>1000000</v>
      </c>
      <c r="O134" s="354">
        <f t="shared" si="11"/>
        <v>1000000</v>
      </c>
      <c r="P134" s="204"/>
      <c r="Q134" s="204"/>
    </row>
    <row r="135" spans="1:17" x14ac:dyDescent="0.25">
      <c r="A135" s="274" t="s">
        <v>1368</v>
      </c>
      <c r="B135" s="256" t="s">
        <v>1220</v>
      </c>
      <c r="C135" s="256" t="s">
        <v>1190</v>
      </c>
      <c r="D135" s="256" t="s">
        <v>1475</v>
      </c>
      <c r="E135" s="256" t="s">
        <v>2023</v>
      </c>
      <c r="F135" s="204" t="s">
        <v>2003</v>
      </c>
      <c r="G135" s="204" t="s">
        <v>1494</v>
      </c>
      <c r="H135" s="204" t="s">
        <v>1567</v>
      </c>
      <c r="I135" s="204" t="str">
        <f t="shared" si="9"/>
        <v>2.3</v>
      </c>
      <c r="J135" s="204">
        <v>2028</v>
      </c>
      <c r="K135" s="325">
        <v>1</v>
      </c>
      <c r="L135" s="325">
        <v>1</v>
      </c>
      <c r="M135" s="325">
        <f t="shared" si="10"/>
        <v>1</v>
      </c>
      <c r="N135" s="354">
        <v>850000</v>
      </c>
      <c r="O135" s="354">
        <f t="shared" si="11"/>
        <v>850000</v>
      </c>
      <c r="P135" s="204"/>
      <c r="Q135" s="204"/>
    </row>
    <row r="136" spans="1:17" x14ac:dyDescent="0.25">
      <c r="A136" s="274" t="s">
        <v>1368</v>
      </c>
      <c r="B136" s="256" t="s">
        <v>1220</v>
      </c>
      <c r="C136" s="256" t="s">
        <v>1190</v>
      </c>
      <c r="D136" s="256" t="s">
        <v>1475</v>
      </c>
      <c r="E136" s="256" t="s">
        <v>2023</v>
      </c>
      <c r="F136" s="204" t="s">
        <v>2004</v>
      </c>
      <c r="G136" s="204" t="s">
        <v>1494</v>
      </c>
      <c r="H136" s="204" t="s">
        <v>1866</v>
      </c>
      <c r="I136" s="204" t="str">
        <f t="shared" si="9"/>
        <v>2.3</v>
      </c>
      <c r="J136" s="204">
        <v>2028</v>
      </c>
      <c r="K136" s="325">
        <v>1</v>
      </c>
      <c r="L136" s="325">
        <v>1</v>
      </c>
      <c r="M136" s="325">
        <f t="shared" si="10"/>
        <v>1</v>
      </c>
      <c r="N136" s="354">
        <v>750000</v>
      </c>
      <c r="O136" s="354">
        <f t="shared" si="11"/>
        <v>750000</v>
      </c>
      <c r="P136" s="204"/>
      <c r="Q136" s="204"/>
    </row>
    <row r="137" spans="1:17" ht="30" x14ac:dyDescent="0.25">
      <c r="A137" s="274" t="s">
        <v>1368</v>
      </c>
      <c r="B137" s="256" t="s">
        <v>1220</v>
      </c>
      <c r="C137" s="256" t="s">
        <v>1190</v>
      </c>
      <c r="D137" s="256" t="s">
        <v>1475</v>
      </c>
      <c r="E137" s="256" t="s">
        <v>2023</v>
      </c>
      <c r="F137" s="410" t="s">
        <v>2016</v>
      </c>
      <c r="G137" s="204" t="s">
        <v>1494</v>
      </c>
      <c r="H137" s="204" t="s">
        <v>2017</v>
      </c>
      <c r="I137" s="204" t="str">
        <f t="shared" si="9"/>
        <v>2.2</v>
      </c>
      <c r="J137" s="204">
        <v>2028</v>
      </c>
      <c r="K137" s="325">
        <v>1</v>
      </c>
      <c r="L137" s="325">
        <v>1</v>
      </c>
      <c r="M137" s="325">
        <f t="shared" si="10"/>
        <v>1</v>
      </c>
      <c r="N137" s="354">
        <v>600000</v>
      </c>
      <c r="O137" s="354">
        <f t="shared" si="11"/>
        <v>600000</v>
      </c>
      <c r="P137" s="204"/>
      <c r="Q137" s="204"/>
    </row>
    <row r="138" spans="1:17" ht="45" x14ac:dyDescent="0.25">
      <c r="A138" s="274" t="s">
        <v>1368</v>
      </c>
      <c r="B138" s="256" t="s">
        <v>1220</v>
      </c>
      <c r="C138" s="256" t="s">
        <v>1190</v>
      </c>
      <c r="D138" s="256" t="s">
        <v>1475</v>
      </c>
      <c r="E138" s="256" t="s">
        <v>2023</v>
      </c>
      <c r="F138" s="410" t="s">
        <v>2018</v>
      </c>
      <c r="G138" s="204" t="s">
        <v>1494</v>
      </c>
      <c r="H138" s="204" t="s">
        <v>2019</v>
      </c>
      <c r="I138" s="204" t="str">
        <f t="shared" si="9"/>
        <v>2.2</v>
      </c>
      <c r="J138" s="204">
        <v>2028</v>
      </c>
      <c r="K138" s="325">
        <v>1</v>
      </c>
      <c r="L138" s="325">
        <v>1</v>
      </c>
      <c r="M138" s="325">
        <f t="shared" si="10"/>
        <v>1</v>
      </c>
      <c r="N138" s="354">
        <v>525000</v>
      </c>
      <c r="O138" s="354">
        <f t="shared" si="11"/>
        <v>525000</v>
      </c>
      <c r="P138" s="204"/>
      <c r="Q138" s="204"/>
    </row>
    <row r="139" spans="1:17" ht="45" x14ac:dyDescent="0.25">
      <c r="A139" s="274" t="s">
        <v>1368</v>
      </c>
      <c r="B139" s="256" t="s">
        <v>1220</v>
      </c>
      <c r="C139" s="256" t="s">
        <v>1190</v>
      </c>
      <c r="D139" s="256" t="s">
        <v>1475</v>
      </c>
      <c r="E139" s="256" t="s">
        <v>2023</v>
      </c>
      <c r="F139" s="410" t="s">
        <v>2020</v>
      </c>
      <c r="G139" s="204" t="s">
        <v>1494</v>
      </c>
      <c r="H139" s="204" t="s">
        <v>2021</v>
      </c>
      <c r="I139" s="204" t="str">
        <f t="shared" si="9"/>
        <v>2.2</v>
      </c>
      <c r="J139" s="204">
        <v>2028</v>
      </c>
      <c r="K139" s="325">
        <v>1</v>
      </c>
      <c r="L139" s="325">
        <v>1</v>
      </c>
      <c r="M139" s="325">
        <f t="shared" si="10"/>
        <v>1</v>
      </c>
      <c r="N139" s="354">
        <v>475000</v>
      </c>
      <c r="O139" s="354">
        <f t="shared" si="11"/>
        <v>475000</v>
      </c>
      <c r="P139" s="204"/>
      <c r="Q139" s="204"/>
    </row>
    <row r="140" spans="1:17" x14ac:dyDescent="0.25">
      <c r="A140" s="274" t="s">
        <v>1368</v>
      </c>
      <c r="B140" s="256" t="s">
        <v>1220</v>
      </c>
      <c r="C140" s="256" t="s">
        <v>1190</v>
      </c>
      <c r="D140" s="256" t="s">
        <v>1475</v>
      </c>
      <c r="E140" s="256" t="s">
        <v>2023</v>
      </c>
      <c r="F140" s="410" t="s">
        <v>2022</v>
      </c>
      <c r="G140" s="204" t="s">
        <v>1494</v>
      </c>
      <c r="H140" s="204" t="s">
        <v>1973</v>
      </c>
      <c r="I140" s="204" t="str">
        <f t="shared" si="9"/>
        <v>2.2</v>
      </c>
      <c r="J140" s="204">
        <v>2028</v>
      </c>
      <c r="K140" s="325">
        <v>1</v>
      </c>
      <c r="L140" s="325">
        <v>1</v>
      </c>
      <c r="M140" s="325">
        <f t="shared" si="10"/>
        <v>1</v>
      </c>
      <c r="N140" s="354">
        <v>425000</v>
      </c>
      <c r="O140" s="354">
        <f t="shared" si="11"/>
        <v>425000</v>
      </c>
      <c r="P140" s="204"/>
      <c r="Q140" s="204"/>
    </row>
    <row r="141" spans="1:17" x14ac:dyDescent="0.25">
      <c r="A141" s="274" t="s">
        <v>1368</v>
      </c>
      <c r="B141" s="256" t="s">
        <v>1220</v>
      </c>
      <c r="C141" s="256" t="s">
        <v>1203</v>
      </c>
      <c r="D141" s="256" t="s">
        <v>1475</v>
      </c>
      <c r="E141" s="256" t="s">
        <v>2013</v>
      </c>
      <c r="F141" s="204" t="s">
        <v>1972</v>
      </c>
      <c r="G141" s="204" t="s">
        <v>1494</v>
      </c>
      <c r="H141" s="204" t="s">
        <v>1973</v>
      </c>
      <c r="I141" s="204" t="str">
        <f t="shared" si="9"/>
        <v>2.2</v>
      </c>
      <c r="J141" s="204">
        <v>2028</v>
      </c>
      <c r="K141" s="325">
        <v>1</v>
      </c>
      <c r="L141" s="325">
        <v>1</v>
      </c>
      <c r="M141" s="325">
        <f t="shared" si="10"/>
        <v>1</v>
      </c>
      <c r="N141" s="362">
        <v>496125</v>
      </c>
      <c r="O141" s="354">
        <f t="shared" si="11"/>
        <v>496125</v>
      </c>
      <c r="P141" s="204"/>
      <c r="Q141" s="204"/>
    </row>
    <row r="142" spans="1:17" x14ac:dyDescent="0.25">
      <c r="A142" s="274" t="s">
        <v>1368</v>
      </c>
      <c r="B142" s="256" t="s">
        <v>1220</v>
      </c>
      <c r="C142" s="256" t="s">
        <v>1203</v>
      </c>
      <c r="D142" s="256" t="s">
        <v>1475</v>
      </c>
      <c r="E142" s="256" t="s">
        <v>2013</v>
      </c>
      <c r="F142" s="204" t="s">
        <v>1974</v>
      </c>
      <c r="G142" s="204" t="s">
        <v>1494</v>
      </c>
      <c r="H142" s="204" t="s">
        <v>1975</v>
      </c>
      <c r="I142" s="204" t="str">
        <f t="shared" si="9"/>
        <v>2.2</v>
      </c>
      <c r="J142" s="204">
        <v>2028</v>
      </c>
      <c r="K142" s="325">
        <v>1</v>
      </c>
      <c r="L142" s="325">
        <v>1</v>
      </c>
      <c r="M142" s="325">
        <f t="shared" si="10"/>
        <v>1</v>
      </c>
      <c r="N142" s="362">
        <v>551250</v>
      </c>
      <c r="O142" s="354">
        <f t="shared" si="11"/>
        <v>551250</v>
      </c>
      <c r="P142" s="204"/>
      <c r="Q142" s="204"/>
    </row>
    <row r="143" spans="1:17" ht="30" x14ac:dyDescent="0.25">
      <c r="A143" s="274" t="s">
        <v>1368</v>
      </c>
      <c r="B143" s="256" t="s">
        <v>1220</v>
      </c>
      <c r="C143" s="256" t="s">
        <v>1203</v>
      </c>
      <c r="D143" s="256" t="s">
        <v>1475</v>
      </c>
      <c r="E143" s="256" t="s">
        <v>2013</v>
      </c>
      <c r="F143" s="204" t="s">
        <v>1976</v>
      </c>
      <c r="G143" s="204" t="s">
        <v>1494</v>
      </c>
      <c r="H143" s="204" t="s">
        <v>1529</v>
      </c>
      <c r="I143" s="204" t="str">
        <f t="shared" ref="I143:I174" si="12">IF($H143="","Sin CCP",LEFT($H143,3))</f>
        <v>2.2</v>
      </c>
      <c r="J143" s="204">
        <v>2028</v>
      </c>
      <c r="K143" s="325">
        <v>1</v>
      </c>
      <c r="L143" s="325">
        <v>1</v>
      </c>
      <c r="M143" s="325">
        <f t="shared" ref="M143:M174" si="13">K143*L143</f>
        <v>1</v>
      </c>
      <c r="N143" s="362">
        <v>385875</v>
      </c>
      <c r="O143" s="354">
        <f t="shared" ref="O143:O174" si="14">+M143*N143</f>
        <v>385875</v>
      </c>
      <c r="P143" s="204"/>
      <c r="Q143" s="204"/>
    </row>
    <row r="144" spans="1:17" x14ac:dyDescent="0.25">
      <c r="A144" s="274" t="s">
        <v>1368</v>
      </c>
      <c r="B144" s="256" t="s">
        <v>1220</v>
      </c>
      <c r="C144" s="256" t="s">
        <v>1203</v>
      </c>
      <c r="D144" s="256" t="s">
        <v>1475</v>
      </c>
      <c r="E144" s="256" t="s">
        <v>2013</v>
      </c>
      <c r="F144" s="204" t="s">
        <v>1977</v>
      </c>
      <c r="G144" s="204" t="s">
        <v>1494</v>
      </c>
      <c r="H144" s="204" t="s">
        <v>1567</v>
      </c>
      <c r="I144" s="204" t="str">
        <f t="shared" si="12"/>
        <v>2.3</v>
      </c>
      <c r="J144" s="204">
        <v>2028</v>
      </c>
      <c r="K144" s="325">
        <v>1</v>
      </c>
      <c r="L144" s="325">
        <v>1</v>
      </c>
      <c r="M144" s="325">
        <f t="shared" si="13"/>
        <v>1</v>
      </c>
      <c r="N144" s="362">
        <v>606375</v>
      </c>
      <c r="O144" s="354">
        <f t="shared" si="14"/>
        <v>606375</v>
      </c>
      <c r="P144" s="204"/>
      <c r="Q144" s="204"/>
    </row>
    <row r="145" spans="1:17" x14ac:dyDescent="0.25">
      <c r="A145" s="274" t="s">
        <v>1368</v>
      </c>
      <c r="B145" s="256" t="s">
        <v>1220</v>
      </c>
      <c r="C145" s="256" t="s">
        <v>1203</v>
      </c>
      <c r="D145" s="256" t="s">
        <v>1475</v>
      </c>
      <c r="E145" s="256" t="s">
        <v>2013</v>
      </c>
      <c r="F145" s="204" t="s">
        <v>1978</v>
      </c>
      <c r="G145" s="204" t="s">
        <v>1494</v>
      </c>
      <c r="H145" s="204" t="s">
        <v>1979</v>
      </c>
      <c r="I145" s="204" t="str">
        <f t="shared" si="12"/>
        <v>2.2</v>
      </c>
      <c r="J145" s="204">
        <v>2028</v>
      </c>
      <c r="K145" s="325">
        <v>1</v>
      </c>
      <c r="L145" s="325">
        <v>1</v>
      </c>
      <c r="M145" s="325">
        <f t="shared" si="13"/>
        <v>1</v>
      </c>
      <c r="N145" s="362">
        <v>661500</v>
      </c>
      <c r="O145" s="354">
        <f t="shared" si="14"/>
        <v>661500</v>
      </c>
      <c r="P145" s="204"/>
      <c r="Q145" s="204"/>
    </row>
    <row r="146" spans="1:17" ht="30" x14ac:dyDescent="0.25">
      <c r="A146" s="274" t="s">
        <v>1368</v>
      </c>
      <c r="B146" s="256" t="s">
        <v>1220</v>
      </c>
      <c r="C146" s="256" t="s">
        <v>1203</v>
      </c>
      <c r="D146" s="256" t="s">
        <v>1475</v>
      </c>
      <c r="E146" s="256" t="s">
        <v>2013</v>
      </c>
      <c r="F146" s="204" t="s">
        <v>1998</v>
      </c>
      <c r="G146" s="204" t="s">
        <v>1494</v>
      </c>
      <c r="H146" s="204" t="s">
        <v>1534</v>
      </c>
      <c r="I146" s="204" t="str">
        <f t="shared" si="12"/>
        <v>2.3</v>
      </c>
      <c r="J146" s="204">
        <v>2028</v>
      </c>
      <c r="K146" s="325">
        <v>1</v>
      </c>
      <c r="L146" s="325">
        <v>1</v>
      </c>
      <c r="M146" s="325">
        <f t="shared" si="13"/>
        <v>1</v>
      </c>
      <c r="N146" s="362">
        <v>551250</v>
      </c>
      <c r="O146" s="354">
        <f t="shared" si="14"/>
        <v>551250</v>
      </c>
      <c r="P146" s="204"/>
      <c r="Q146" s="204"/>
    </row>
    <row r="147" spans="1:17" x14ac:dyDescent="0.25">
      <c r="A147" s="274" t="s">
        <v>1368</v>
      </c>
      <c r="B147" s="256" t="s">
        <v>1220</v>
      </c>
      <c r="C147" s="256" t="s">
        <v>1203</v>
      </c>
      <c r="D147" s="256" t="s">
        <v>1475</v>
      </c>
      <c r="E147" s="256" t="s">
        <v>2013</v>
      </c>
      <c r="F147" s="204" t="s">
        <v>1982</v>
      </c>
      <c r="G147" s="204" t="s">
        <v>1494</v>
      </c>
      <c r="H147" s="204" t="s">
        <v>1846</v>
      </c>
      <c r="I147" s="204" t="str">
        <f t="shared" si="12"/>
        <v>2.2</v>
      </c>
      <c r="J147" s="204">
        <v>2028</v>
      </c>
      <c r="K147" s="325">
        <v>1</v>
      </c>
      <c r="L147" s="325">
        <v>1</v>
      </c>
      <c r="M147" s="325">
        <f t="shared" si="13"/>
        <v>1</v>
      </c>
      <c r="N147" s="362">
        <v>413437.5</v>
      </c>
      <c r="O147" s="354">
        <f t="shared" si="14"/>
        <v>413437.5</v>
      </c>
      <c r="P147" s="204"/>
      <c r="Q147" s="204"/>
    </row>
    <row r="148" spans="1:17" ht="30" x14ac:dyDescent="0.25">
      <c r="A148" s="274" t="s">
        <v>1368</v>
      </c>
      <c r="B148" s="256" t="s">
        <v>1220</v>
      </c>
      <c r="C148" s="256" t="s">
        <v>1203</v>
      </c>
      <c r="D148" s="256" t="s">
        <v>1475</v>
      </c>
      <c r="E148" s="256" t="s">
        <v>2013</v>
      </c>
      <c r="F148" s="204" t="s">
        <v>1985</v>
      </c>
      <c r="G148" s="204" t="s">
        <v>1494</v>
      </c>
      <c r="H148" s="204" t="s">
        <v>1517</v>
      </c>
      <c r="I148" s="204" t="str">
        <f t="shared" si="12"/>
        <v>2.2</v>
      </c>
      <c r="J148" s="204">
        <v>2028</v>
      </c>
      <c r="K148" s="325">
        <v>1</v>
      </c>
      <c r="L148" s="325">
        <v>1</v>
      </c>
      <c r="M148" s="325">
        <f t="shared" si="13"/>
        <v>1</v>
      </c>
      <c r="N148" s="362">
        <v>385875</v>
      </c>
      <c r="O148" s="354">
        <f t="shared" si="14"/>
        <v>385875</v>
      </c>
      <c r="P148" s="204"/>
      <c r="Q148" s="204"/>
    </row>
    <row r="149" spans="1:17" x14ac:dyDescent="0.25">
      <c r="A149" s="274" t="s">
        <v>1368</v>
      </c>
      <c r="B149" s="256" t="s">
        <v>1220</v>
      </c>
      <c r="C149" s="256" t="s">
        <v>1203</v>
      </c>
      <c r="D149" s="256" t="s">
        <v>1475</v>
      </c>
      <c r="E149" s="256" t="s">
        <v>2013</v>
      </c>
      <c r="F149" s="204" t="s">
        <v>2003</v>
      </c>
      <c r="G149" s="204" t="s">
        <v>1494</v>
      </c>
      <c r="H149" s="204" t="s">
        <v>1567</v>
      </c>
      <c r="I149" s="204" t="str">
        <f t="shared" si="12"/>
        <v>2.3</v>
      </c>
      <c r="J149" s="204">
        <v>2028</v>
      </c>
      <c r="K149" s="325">
        <v>1</v>
      </c>
      <c r="L149" s="325">
        <v>1</v>
      </c>
      <c r="M149" s="325">
        <f t="shared" si="13"/>
        <v>1</v>
      </c>
      <c r="N149" s="362">
        <v>468562.5</v>
      </c>
      <c r="O149" s="354">
        <f t="shared" si="14"/>
        <v>468562.5</v>
      </c>
      <c r="P149" s="204"/>
      <c r="Q149" s="204"/>
    </row>
    <row r="150" spans="1:17" x14ac:dyDescent="0.25">
      <c r="A150" s="274" t="s">
        <v>1368</v>
      </c>
      <c r="B150" s="256" t="s">
        <v>1220</v>
      </c>
      <c r="C150" s="256" t="s">
        <v>1203</v>
      </c>
      <c r="D150" s="256" t="s">
        <v>1475</v>
      </c>
      <c r="E150" s="256" t="s">
        <v>2013</v>
      </c>
      <c r="F150" s="204" t="s">
        <v>2004</v>
      </c>
      <c r="G150" s="204" t="s">
        <v>1494</v>
      </c>
      <c r="H150" s="204" t="s">
        <v>2014</v>
      </c>
      <c r="I150" s="204" t="str">
        <f t="shared" si="12"/>
        <v>2.2</v>
      </c>
      <c r="J150" s="204">
        <v>2028</v>
      </c>
      <c r="K150" s="325">
        <v>1</v>
      </c>
      <c r="L150" s="325">
        <v>1</v>
      </c>
      <c r="M150" s="325">
        <f t="shared" si="13"/>
        <v>1</v>
      </c>
      <c r="N150" s="363">
        <v>330750</v>
      </c>
      <c r="O150" s="354">
        <f t="shared" si="14"/>
        <v>330750</v>
      </c>
      <c r="P150" s="204"/>
      <c r="Q150" s="204"/>
    </row>
    <row r="151" spans="1:17" x14ac:dyDescent="0.25">
      <c r="A151" s="274" t="s">
        <v>1368</v>
      </c>
      <c r="B151" s="256" t="s">
        <v>1220</v>
      </c>
      <c r="C151" s="256" t="s">
        <v>1211</v>
      </c>
      <c r="D151" s="256" t="s">
        <v>1475</v>
      </c>
      <c r="E151" s="256" t="s">
        <v>2015</v>
      </c>
      <c r="F151" s="204" t="s">
        <v>1972</v>
      </c>
      <c r="G151" s="204" t="s">
        <v>1494</v>
      </c>
      <c r="H151" s="204" t="s">
        <v>1973</v>
      </c>
      <c r="I151" s="204" t="str">
        <f t="shared" si="12"/>
        <v>2.2</v>
      </c>
      <c r="J151" s="204">
        <v>2028</v>
      </c>
      <c r="K151" s="325">
        <v>1</v>
      </c>
      <c r="L151" s="325">
        <v>1</v>
      </c>
      <c r="M151" s="325">
        <f t="shared" si="13"/>
        <v>1</v>
      </c>
      <c r="N151" s="363">
        <v>693359.49</v>
      </c>
      <c r="O151" s="354">
        <f t="shared" si="14"/>
        <v>693359.49</v>
      </c>
      <c r="P151" s="204"/>
      <c r="Q151" s="204"/>
    </row>
    <row r="152" spans="1:17" x14ac:dyDescent="0.25">
      <c r="A152" s="274" t="s">
        <v>1368</v>
      </c>
      <c r="B152" s="256" t="s">
        <v>1220</v>
      </c>
      <c r="C152" s="256" t="s">
        <v>1211</v>
      </c>
      <c r="D152" s="256" t="s">
        <v>1475</v>
      </c>
      <c r="E152" s="256" t="s">
        <v>2015</v>
      </c>
      <c r="F152" s="204" t="s">
        <v>1974</v>
      </c>
      <c r="G152" s="204" t="s">
        <v>1494</v>
      </c>
      <c r="H152" s="204" t="s">
        <v>1975</v>
      </c>
      <c r="I152" s="204" t="str">
        <f t="shared" si="12"/>
        <v>2.2</v>
      </c>
      <c r="J152" s="204">
        <v>2028</v>
      </c>
      <c r="K152" s="325">
        <v>1</v>
      </c>
      <c r="L152" s="325">
        <v>1</v>
      </c>
      <c r="M152" s="325">
        <f t="shared" si="13"/>
        <v>1</v>
      </c>
      <c r="N152" s="363">
        <v>770399.44</v>
      </c>
      <c r="O152" s="354">
        <f t="shared" si="14"/>
        <v>770399.44</v>
      </c>
      <c r="P152" s="204"/>
      <c r="Q152" s="204"/>
    </row>
    <row r="153" spans="1:17" ht="30" x14ac:dyDescent="0.25">
      <c r="A153" s="274" t="s">
        <v>1368</v>
      </c>
      <c r="B153" s="256" t="s">
        <v>1220</v>
      </c>
      <c r="C153" s="256" t="s">
        <v>1211</v>
      </c>
      <c r="D153" s="256" t="s">
        <v>1475</v>
      </c>
      <c r="E153" s="256" t="s">
        <v>2015</v>
      </c>
      <c r="F153" s="204" t="s">
        <v>1976</v>
      </c>
      <c r="G153" s="204" t="s">
        <v>1494</v>
      </c>
      <c r="H153" s="204" t="s">
        <v>1529</v>
      </c>
      <c r="I153" s="204" t="str">
        <f t="shared" si="12"/>
        <v>2.2</v>
      </c>
      <c r="J153" s="204">
        <v>2028</v>
      </c>
      <c r="K153" s="325">
        <v>1</v>
      </c>
      <c r="L153" s="325">
        <v>1</v>
      </c>
      <c r="M153" s="325">
        <f t="shared" si="13"/>
        <v>1</v>
      </c>
      <c r="N153" s="363">
        <v>539279.61</v>
      </c>
      <c r="O153" s="354">
        <f t="shared" si="14"/>
        <v>539279.61</v>
      </c>
      <c r="P153" s="204"/>
      <c r="Q153" s="204"/>
    </row>
    <row r="154" spans="1:17" x14ac:dyDescent="0.25">
      <c r="A154" s="274" t="s">
        <v>1368</v>
      </c>
      <c r="B154" s="256" t="s">
        <v>1220</v>
      </c>
      <c r="C154" s="256" t="s">
        <v>1211</v>
      </c>
      <c r="D154" s="256" t="s">
        <v>1475</v>
      </c>
      <c r="E154" s="256" t="s">
        <v>2015</v>
      </c>
      <c r="F154" s="204" t="s">
        <v>1977</v>
      </c>
      <c r="G154" s="204" t="s">
        <v>1494</v>
      </c>
      <c r="H154" s="204" t="s">
        <v>1567</v>
      </c>
      <c r="I154" s="204" t="str">
        <f t="shared" si="12"/>
        <v>2.3</v>
      </c>
      <c r="J154" s="204">
        <v>2028</v>
      </c>
      <c r="K154" s="325">
        <v>1</v>
      </c>
      <c r="L154" s="325">
        <v>1</v>
      </c>
      <c r="M154" s="325">
        <f t="shared" si="13"/>
        <v>1</v>
      </c>
      <c r="N154" s="363">
        <v>847439.38</v>
      </c>
      <c r="O154" s="354">
        <f t="shared" si="14"/>
        <v>847439.38</v>
      </c>
      <c r="P154" s="204"/>
      <c r="Q154" s="204"/>
    </row>
    <row r="155" spans="1:17" x14ac:dyDescent="0.25">
      <c r="A155" s="274" t="s">
        <v>1368</v>
      </c>
      <c r="B155" s="256" t="s">
        <v>1220</v>
      </c>
      <c r="C155" s="256" t="s">
        <v>1211</v>
      </c>
      <c r="D155" s="256" t="s">
        <v>1475</v>
      </c>
      <c r="E155" s="256" t="s">
        <v>2015</v>
      </c>
      <c r="F155" s="204" t="s">
        <v>1978</v>
      </c>
      <c r="G155" s="204" t="s">
        <v>1494</v>
      </c>
      <c r="H155" s="204" t="s">
        <v>1979</v>
      </c>
      <c r="I155" s="204" t="str">
        <f t="shared" si="12"/>
        <v>2.2</v>
      </c>
      <c r="J155" s="204">
        <v>2028</v>
      </c>
      <c r="K155" s="325">
        <v>1</v>
      </c>
      <c r="L155" s="325">
        <v>1</v>
      </c>
      <c r="M155" s="325">
        <f t="shared" si="13"/>
        <v>1</v>
      </c>
      <c r="N155" s="363">
        <v>750000</v>
      </c>
      <c r="O155" s="354">
        <f t="shared" si="14"/>
        <v>750000</v>
      </c>
      <c r="P155" s="204"/>
      <c r="Q155" s="204"/>
    </row>
    <row r="156" spans="1:17" ht="30" x14ac:dyDescent="0.25">
      <c r="A156" s="274" t="s">
        <v>1368</v>
      </c>
      <c r="B156" s="256" t="s">
        <v>1220</v>
      </c>
      <c r="C156" s="256" t="s">
        <v>1211</v>
      </c>
      <c r="D156" s="256" t="s">
        <v>1475</v>
      </c>
      <c r="E156" s="256" t="s">
        <v>2015</v>
      </c>
      <c r="F156" s="204" t="s">
        <v>1998</v>
      </c>
      <c r="G156" s="204" t="s">
        <v>1494</v>
      </c>
      <c r="H156" s="204" t="s">
        <v>1534</v>
      </c>
      <c r="I156" s="204" t="str">
        <f t="shared" si="12"/>
        <v>2.3</v>
      </c>
      <c r="J156" s="204">
        <v>2028</v>
      </c>
      <c r="K156" s="325">
        <v>1</v>
      </c>
      <c r="L156" s="325">
        <v>1</v>
      </c>
      <c r="M156" s="325">
        <f t="shared" si="13"/>
        <v>1</v>
      </c>
      <c r="N156" s="363">
        <v>770399.44</v>
      </c>
      <c r="O156" s="354">
        <f t="shared" si="14"/>
        <v>770399.44</v>
      </c>
      <c r="P156" s="204"/>
      <c r="Q156" s="204"/>
    </row>
    <row r="157" spans="1:17" x14ac:dyDescent="0.25">
      <c r="A157" s="274" t="s">
        <v>1368</v>
      </c>
      <c r="B157" s="256" t="s">
        <v>1220</v>
      </c>
      <c r="C157" s="256" t="s">
        <v>1211</v>
      </c>
      <c r="D157" s="256" t="s">
        <v>1475</v>
      </c>
      <c r="E157" s="256" t="s">
        <v>2015</v>
      </c>
      <c r="F157" s="204" t="s">
        <v>1982</v>
      </c>
      <c r="G157" s="204" t="s">
        <v>1494</v>
      </c>
      <c r="H157" s="204" t="s">
        <v>1846</v>
      </c>
      <c r="I157" s="204" t="str">
        <f t="shared" si="12"/>
        <v>2.2</v>
      </c>
      <c r="J157" s="204">
        <v>2028</v>
      </c>
      <c r="K157" s="325">
        <v>1</v>
      </c>
      <c r="L157" s="325">
        <v>1</v>
      </c>
      <c r="M157" s="325">
        <f t="shared" si="13"/>
        <v>1</v>
      </c>
      <c r="N157" s="363">
        <v>577799.57999999996</v>
      </c>
      <c r="O157" s="354">
        <f t="shared" si="14"/>
        <v>577799.57999999996</v>
      </c>
      <c r="P157" s="204"/>
      <c r="Q157" s="204"/>
    </row>
    <row r="158" spans="1:17" ht="30" x14ac:dyDescent="0.25">
      <c r="A158" s="274" t="s">
        <v>1368</v>
      </c>
      <c r="B158" s="256" t="s">
        <v>1220</v>
      </c>
      <c r="C158" s="256" t="s">
        <v>1211</v>
      </c>
      <c r="D158" s="256" t="s">
        <v>1475</v>
      </c>
      <c r="E158" s="256" t="s">
        <v>2015</v>
      </c>
      <c r="F158" s="204" t="s">
        <v>1985</v>
      </c>
      <c r="G158" s="204" t="s">
        <v>1494</v>
      </c>
      <c r="H158" s="204" t="s">
        <v>1517</v>
      </c>
      <c r="I158" s="204" t="str">
        <f t="shared" si="12"/>
        <v>2.2</v>
      </c>
      <c r="J158" s="204">
        <v>2028</v>
      </c>
      <c r="K158" s="325">
        <v>1</v>
      </c>
      <c r="L158" s="325">
        <v>1</v>
      </c>
      <c r="M158" s="325">
        <f t="shared" si="13"/>
        <v>1</v>
      </c>
      <c r="N158" s="363">
        <v>539279.61</v>
      </c>
      <c r="O158" s="354">
        <f t="shared" si="14"/>
        <v>539279.61</v>
      </c>
      <c r="P158" s="204"/>
      <c r="Q158" s="204"/>
    </row>
    <row r="159" spans="1:17" x14ac:dyDescent="0.25">
      <c r="A159" s="274" t="s">
        <v>1368</v>
      </c>
      <c r="B159" s="256" t="s">
        <v>1220</v>
      </c>
      <c r="C159" s="256" t="s">
        <v>1211</v>
      </c>
      <c r="D159" s="256" t="s">
        <v>1475</v>
      </c>
      <c r="E159" s="256" t="s">
        <v>2015</v>
      </c>
      <c r="F159" s="204" t="s">
        <v>2003</v>
      </c>
      <c r="G159" s="204" t="s">
        <v>1494</v>
      </c>
      <c r="H159" s="204" t="s">
        <v>1567</v>
      </c>
      <c r="I159" s="204" t="str">
        <f t="shared" si="12"/>
        <v>2.3</v>
      </c>
      <c r="J159" s="204">
        <v>2028</v>
      </c>
      <c r="K159" s="325">
        <v>1</v>
      </c>
      <c r="L159" s="325">
        <v>1</v>
      </c>
      <c r="M159" s="325">
        <f t="shared" si="13"/>
        <v>1</v>
      </c>
      <c r="N159" s="362">
        <v>654839.52</v>
      </c>
      <c r="O159" s="354">
        <f t="shared" si="14"/>
        <v>654839.52</v>
      </c>
      <c r="P159" s="204"/>
      <c r="Q159" s="204"/>
    </row>
    <row r="160" spans="1:17" x14ac:dyDescent="0.25">
      <c r="A160" s="274" t="s">
        <v>1368</v>
      </c>
      <c r="B160" s="256" t="s">
        <v>1220</v>
      </c>
      <c r="C160" s="256" t="s">
        <v>1211</v>
      </c>
      <c r="D160" s="256" t="s">
        <v>1475</v>
      </c>
      <c r="E160" s="256" t="s">
        <v>2015</v>
      </c>
      <c r="F160" s="204" t="s">
        <v>2004</v>
      </c>
      <c r="G160" s="204" t="s">
        <v>1494</v>
      </c>
      <c r="H160" s="204" t="s">
        <v>2014</v>
      </c>
      <c r="I160" s="204" t="str">
        <f t="shared" si="12"/>
        <v>2.2</v>
      </c>
      <c r="J160" s="204">
        <v>2028</v>
      </c>
      <c r="K160" s="325">
        <v>1</v>
      </c>
      <c r="L160" s="325">
        <v>1</v>
      </c>
      <c r="M160" s="325">
        <f t="shared" si="13"/>
        <v>1</v>
      </c>
      <c r="N160" s="363">
        <v>462239.66</v>
      </c>
      <c r="O160" s="354">
        <f t="shared" si="14"/>
        <v>462239.66</v>
      </c>
      <c r="P160" s="204"/>
      <c r="Q160" s="204"/>
    </row>
    <row r="161" spans="1:17" x14ac:dyDescent="0.25">
      <c r="A161" s="279" t="s">
        <v>1368</v>
      </c>
      <c r="B161" s="258" t="s">
        <v>1220</v>
      </c>
      <c r="C161" s="258" t="s">
        <v>1190</v>
      </c>
      <c r="D161" s="258" t="s">
        <v>1475</v>
      </c>
      <c r="E161" s="258" t="s">
        <v>2023</v>
      </c>
      <c r="F161" s="188" t="s">
        <v>1972</v>
      </c>
      <c r="G161" s="188" t="s">
        <v>1494</v>
      </c>
      <c r="H161" s="188" t="s">
        <v>1973</v>
      </c>
      <c r="I161" s="188" t="str">
        <f t="shared" si="12"/>
        <v>2.2</v>
      </c>
      <c r="J161" s="188">
        <v>2029</v>
      </c>
      <c r="K161" s="332">
        <v>1</v>
      </c>
      <c r="L161" s="332">
        <v>1</v>
      </c>
      <c r="M161" s="332">
        <f t="shared" si="13"/>
        <v>1</v>
      </c>
      <c r="N161" s="357">
        <v>995000</v>
      </c>
      <c r="O161" s="355">
        <f t="shared" si="14"/>
        <v>995000</v>
      </c>
      <c r="P161" s="188"/>
      <c r="Q161" s="188"/>
    </row>
    <row r="162" spans="1:17" x14ac:dyDescent="0.25">
      <c r="A162" s="279" t="s">
        <v>1368</v>
      </c>
      <c r="B162" s="258" t="s">
        <v>1220</v>
      </c>
      <c r="C162" s="258" t="s">
        <v>1190</v>
      </c>
      <c r="D162" s="258" t="s">
        <v>1475</v>
      </c>
      <c r="E162" s="258" t="s">
        <v>2023</v>
      </c>
      <c r="F162" s="188" t="s">
        <v>1974</v>
      </c>
      <c r="G162" s="188" t="s">
        <v>1494</v>
      </c>
      <c r="H162" s="188" t="s">
        <v>1975</v>
      </c>
      <c r="I162" s="188" t="str">
        <f t="shared" si="12"/>
        <v>2.2</v>
      </c>
      <c r="J162" s="188">
        <v>2029</v>
      </c>
      <c r="K162" s="332">
        <v>1</v>
      </c>
      <c r="L162" s="332">
        <v>1</v>
      </c>
      <c r="M162" s="332">
        <f t="shared" si="13"/>
        <v>1</v>
      </c>
      <c r="N162" s="357">
        <v>1000000</v>
      </c>
      <c r="O162" s="355">
        <f t="shared" si="14"/>
        <v>1000000</v>
      </c>
      <c r="P162" s="188"/>
      <c r="Q162" s="188"/>
    </row>
    <row r="163" spans="1:17" ht="30" x14ac:dyDescent="0.25">
      <c r="A163" s="279" t="s">
        <v>1368</v>
      </c>
      <c r="B163" s="258" t="s">
        <v>1220</v>
      </c>
      <c r="C163" s="258" t="s">
        <v>1190</v>
      </c>
      <c r="D163" s="258" t="s">
        <v>1475</v>
      </c>
      <c r="E163" s="258" t="s">
        <v>2023</v>
      </c>
      <c r="F163" s="188" t="s">
        <v>1976</v>
      </c>
      <c r="G163" s="188" t="s">
        <v>1494</v>
      </c>
      <c r="H163" s="188" t="s">
        <v>1529</v>
      </c>
      <c r="I163" s="188" t="str">
        <f t="shared" si="12"/>
        <v>2.2</v>
      </c>
      <c r="J163" s="188">
        <v>2029</v>
      </c>
      <c r="K163" s="332">
        <v>1</v>
      </c>
      <c r="L163" s="332">
        <v>1</v>
      </c>
      <c r="M163" s="332">
        <f t="shared" si="13"/>
        <v>1</v>
      </c>
      <c r="N163" s="357">
        <v>990000</v>
      </c>
      <c r="O163" s="355">
        <f t="shared" si="14"/>
        <v>990000</v>
      </c>
      <c r="P163" s="188"/>
      <c r="Q163" s="188"/>
    </row>
    <row r="164" spans="1:17" x14ac:dyDescent="0.25">
      <c r="A164" s="279" t="s">
        <v>1368</v>
      </c>
      <c r="B164" s="258" t="s">
        <v>1220</v>
      </c>
      <c r="C164" s="258" t="s">
        <v>1190</v>
      </c>
      <c r="D164" s="258" t="s">
        <v>1475</v>
      </c>
      <c r="E164" s="258" t="s">
        <v>2023</v>
      </c>
      <c r="F164" s="188" t="s">
        <v>1977</v>
      </c>
      <c r="G164" s="188" t="s">
        <v>1494</v>
      </c>
      <c r="H164" s="188" t="s">
        <v>1567</v>
      </c>
      <c r="I164" s="188" t="str">
        <f t="shared" si="12"/>
        <v>2.3</v>
      </c>
      <c r="J164" s="188">
        <v>2029</v>
      </c>
      <c r="K164" s="332">
        <v>1</v>
      </c>
      <c r="L164" s="332">
        <v>1</v>
      </c>
      <c r="M164" s="332">
        <f t="shared" si="13"/>
        <v>1</v>
      </c>
      <c r="N164" s="357">
        <v>800000</v>
      </c>
      <c r="O164" s="355">
        <f t="shared" si="14"/>
        <v>800000</v>
      </c>
      <c r="P164" s="188"/>
      <c r="Q164" s="188"/>
    </row>
    <row r="165" spans="1:17" x14ac:dyDescent="0.25">
      <c r="A165" s="279" t="s">
        <v>1368</v>
      </c>
      <c r="B165" s="258" t="s">
        <v>1220</v>
      </c>
      <c r="C165" s="258" t="s">
        <v>1190</v>
      </c>
      <c r="D165" s="258" t="s">
        <v>1475</v>
      </c>
      <c r="E165" s="258" t="s">
        <v>2023</v>
      </c>
      <c r="F165" s="188" t="s">
        <v>1978</v>
      </c>
      <c r="G165" s="188" t="s">
        <v>1494</v>
      </c>
      <c r="H165" s="188" t="s">
        <v>1979</v>
      </c>
      <c r="I165" s="188" t="str">
        <f t="shared" si="12"/>
        <v>2.2</v>
      </c>
      <c r="J165" s="188">
        <v>2029</v>
      </c>
      <c r="K165" s="332">
        <v>1</v>
      </c>
      <c r="L165" s="332">
        <v>1</v>
      </c>
      <c r="M165" s="332">
        <f t="shared" si="13"/>
        <v>1</v>
      </c>
      <c r="N165" s="357">
        <v>750000</v>
      </c>
      <c r="O165" s="355">
        <f t="shared" si="14"/>
        <v>750000</v>
      </c>
      <c r="P165" s="188"/>
      <c r="Q165" s="188"/>
    </row>
    <row r="166" spans="1:17" ht="30" x14ac:dyDescent="0.25">
      <c r="A166" s="279" t="s">
        <v>1368</v>
      </c>
      <c r="B166" s="258" t="s">
        <v>1220</v>
      </c>
      <c r="C166" s="258" t="s">
        <v>1190</v>
      </c>
      <c r="D166" s="258" t="s">
        <v>1475</v>
      </c>
      <c r="E166" s="258" t="s">
        <v>2023</v>
      </c>
      <c r="F166" s="188" t="s">
        <v>1980</v>
      </c>
      <c r="G166" s="188" t="s">
        <v>1494</v>
      </c>
      <c r="H166" s="188" t="s">
        <v>1981</v>
      </c>
      <c r="I166" s="188" t="str">
        <f t="shared" si="12"/>
        <v>2.2</v>
      </c>
      <c r="J166" s="188">
        <v>2029</v>
      </c>
      <c r="K166" s="332">
        <v>1</v>
      </c>
      <c r="L166" s="332">
        <v>1</v>
      </c>
      <c r="M166" s="332">
        <f t="shared" si="13"/>
        <v>1</v>
      </c>
      <c r="N166" s="357">
        <v>1100000</v>
      </c>
      <c r="O166" s="355">
        <f t="shared" si="14"/>
        <v>1100000</v>
      </c>
      <c r="P166" s="188"/>
      <c r="Q166" s="188"/>
    </row>
    <row r="167" spans="1:17" x14ac:dyDescent="0.25">
      <c r="A167" s="279" t="s">
        <v>1368</v>
      </c>
      <c r="B167" s="258" t="s">
        <v>1220</v>
      </c>
      <c r="C167" s="258" t="s">
        <v>1190</v>
      </c>
      <c r="D167" s="258" t="s">
        <v>1475</v>
      </c>
      <c r="E167" s="258" t="s">
        <v>2023</v>
      </c>
      <c r="F167" s="188" t="s">
        <v>1982</v>
      </c>
      <c r="G167" s="188" t="s">
        <v>1494</v>
      </c>
      <c r="H167" s="188" t="s">
        <v>1846</v>
      </c>
      <c r="I167" s="188" t="str">
        <f t="shared" si="12"/>
        <v>2.2</v>
      </c>
      <c r="J167" s="188">
        <v>2029</v>
      </c>
      <c r="K167" s="332">
        <v>1</v>
      </c>
      <c r="L167" s="332">
        <v>1</v>
      </c>
      <c r="M167" s="332">
        <f t="shared" si="13"/>
        <v>1</v>
      </c>
      <c r="N167" s="357">
        <v>850000</v>
      </c>
      <c r="O167" s="355">
        <f t="shared" si="14"/>
        <v>850000</v>
      </c>
      <c r="P167" s="188"/>
      <c r="Q167" s="188"/>
    </row>
    <row r="168" spans="1:17" ht="30" x14ac:dyDescent="0.25">
      <c r="A168" s="279" t="s">
        <v>1368</v>
      </c>
      <c r="B168" s="258" t="s">
        <v>1220</v>
      </c>
      <c r="C168" s="258" t="s">
        <v>1190</v>
      </c>
      <c r="D168" s="258" t="s">
        <v>1475</v>
      </c>
      <c r="E168" s="258" t="s">
        <v>2023</v>
      </c>
      <c r="F168" s="188" t="s">
        <v>1983</v>
      </c>
      <c r="G168" s="188" t="s">
        <v>1494</v>
      </c>
      <c r="H168" s="188" t="s">
        <v>1848</v>
      </c>
      <c r="I168" s="188" t="str">
        <f t="shared" si="12"/>
        <v>2.2</v>
      </c>
      <c r="J168" s="188">
        <v>2029</v>
      </c>
      <c r="K168" s="332">
        <v>1</v>
      </c>
      <c r="L168" s="332">
        <v>1</v>
      </c>
      <c r="M168" s="332">
        <f t="shared" si="13"/>
        <v>1</v>
      </c>
      <c r="N168" s="357">
        <v>800000</v>
      </c>
      <c r="O168" s="355">
        <f t="shared" si="14"/>
        <v>800000</v>
      </c>
      <c r="P168" s="188"/>
      <c r="Q168" s="188"/>
    </row>
    <row r="169" spans="1:17" ht="45" x14ac:dyDescent="0.25">
      <c r="A169" s="279" t="s">
        <v>1368</v>
      </c>
      <c r="B169" s="258" t="s">
        <v>1220</v>
      </c>
      <c r="C169" s="258" t="s">
        <v>1190</v>
      </c>
      <c r="D169" s="258" t="s">
        <v>1475</v>
      </c>
      <c r="E169" s="258" t="s">
        <v>2023</v>
      </c>
      <c r="F169" s="188" t="s">
        <v>1984</v>
      </c>
      <c r="G169" s="188" t="s">
        <v>1494</v>
      </c>
      <c r="H169" s="188" t="s">
        <v>1911</v>
      </c>
      <c r="I169" s="188" t="str">
        <f t="shared" si="12"/>
        <v>2.2</v>
      </c>
      <c r="J169" s="188">
        <v>2029</v>
      </c>
      <c r="K169" s="332">
        <v>1</v>
      </c>
      <c r="L169" s="332">
        <v>1</v>
      </c>
      <c r="M169" s="332">
        <f t="shared" si="13"/>
        <v>1</v>
      </c>
      <c r="N169" s="355">
        <v>990000</v>
      </c>
      <c r="O169" s="355">
        <f t="shared" si="14"/>
        <v>990000</v>
      </c>
      <c r="P169" s="188"/>
      <c r="Q169" s="188"/>
    </row>
    <row r="170" spans="1:17" ht="30" x14ac:dyDescent="0.25">
      <c r="A170" s="279" t="s">
        <v>1368</v>
      </c>
      <c r="B170" s="258" t="s">
        <v>1220</v>
      </c>
      <c r="C170" s="258" t="s">
        <v>1190</v>
      </c>
      <c r="D170" s="258" t="s">
        <v>1475</v>
      </c>
      <c r="E170" s="258" t="s">
        <v>2023</v>
      </c>
      <c r="F170" s="188" t="s">
        <v>1985</v>
      </c>
      <c r="G170" s="188" t="s">
        <v>1494</v>
      </c>
      <c r="H170" s="188" t="s">
        <v>1517</v>
      </c>
      <c r="I170" s="188" t="str">
        <f t="shared" si="12"/>
        <v>2.2</v>
      </c>
      <c r="J170" s="188">
        <v>2029</v>
      </c>
      <c r="K170" s="332">
        <v>1</v>
      </c>
      <c r="L170" s="332">
        <v>1</v>
      </c>
      <c r="M170" s="332">
        <f t="shared" si="13"/>
        <v>1</v>
      </c>
      <c r="N170" s="357">
        <v>750000</v>
      </c>
      <c r="O170" s="355">
        <f t="shared" si="14"/>
        <v>750000</v>
      </c>
      <c r="P170" s="188"/>
      <c r="Q170" s="188"/>
    </row>
    <row r="171" spans="1:17" x14ac:dyDescent="0.25">
      <c r="A171" s="279" t="s">
        <v>1368</v>
      </c>
      <c r="B171" s="258" t="s">
        <v>1220</v>
      </c>
      <c r="C171" s="258" t="s">
        <v>1190</v>
      </c>
      <c r="D171" s="258" t="s">
        <v>1475</v>
      </c>
      <c r="E171" s="258" t="s">
        <v>2023</v>
      </c>
      <c r="F171" s="188" t="s">
        <v>1986</v>
      </c>
      <c r="G171" s="188" t="s">
        <v>1494</v>
      </c>
      <c r="H171" s="188" t="s">
        <v>1843</v>
      </c>
      <c r="I171" s="188" t="str">
        <f t="shared" si="12"/>
        <v>2.2</v>
      </c>
      <c r="J171" s="188">
        <v>2029</v>
      </c>
      <c r="K171" s="332">
        <v>1</v>
      </c>
      <c r="L171" s="332">
        <v>1</v>
      </c>
      <c r="M171" s="332">
        <f t="shared" si="13"/>
        <v>1</v>
      </c>
      <c r="N171" s="357">
        <v>1000000</v>
      </c>
      <c r="O171" s="355">
        <f t="shared" si="14"/>
        <v>1000000</v>
      </c>
      <c r="P171" s="188"/>
      <c r="Q171" s="188"/>
    </row>
    <row r="172" spans="1:17" ht="30" x14ac:dyDescent="0.25">
      <c r="A172" s="279" t="s">
        <v>1368</v>
      </c>
      <c r="B172" s="258" t="s">
        <v>1220</v>
      </c>
      <c r="C172" s="258" t="s">
        <v>1190</v>
      </c>
      <c r="D172" s="258" t="s">
        <v>1475</v>
      </c>
      <c r="E172" s="258" t="s">
        <v>2023</v>
      </c>
      <c r="F172" s="188" t="s">
        <v>1987</v>
      </c>
      <c r="G172" s="188" t="s">
        <v>1494</v>
      </c>
      <c r="H172" s="188" t="s">
        <v>1507</v>
      </c>
      <c r="I172" s="188" t="str">
        <f t="shared" si="12"/>
        <v>2.3</v>
      </c>
      <c r="J172" s="188">
        <v>2029</v>
      </c>
      <c r="K172" s="332">
        <v>1</v>
      </c>
      <c r="L172" s="332">
        <v>1</v>
      </c>
      <c r="M172" s="332">
        <f t="shared" si="13"/>
        <v>1</v>
      </c>
      <c r="N172" s="357">
        <v>900000</v>
      </c>
      <c r="O172" s="355">
        <f t="shared" si="14"/>
        <v>900000</v>
      </c>
      <c r="P172" s="188"/>
      <c r="Q172" s="188"/>
    </row>
    <row r="173" spans="1:17" ht="30" x14ac:dyDescent="0.25">
      <c r="A173" s="279" t="s">
        <v>1368</v>
      </c>
      <c r="B173" s="258" t="s">
        <v>1220</v>
      </c>
      <c r="C173" s="258" t="s">
        <v>1190</v>
      </c>
      <c r="D173" s="258" t="s">
        <v>1475</v>
      </c>
      <c r="E173" s="258" t="s">
        <v>2023</v>
      </c>
      <c r="F173" s="188" t="s">
        <v>1988</v>
      </c>
      <c r="G173" s="188" t="s">
        <v>1494</v>
      </c>
      <c r="H173" s="188" t="s">
        <v>1989</v>
      </c>
      <c r="I173" s="188" t="str">
        <f t="shared" si="12"/>
        <v>2.3</v>
      </c>
      <c r="J173" s="188">
        <v>2029</v>
      </c>
      <c r="K173" s="332">
        <v>1</v>
      </c>
      <c r="L173" s="332">
        <v>1</v>
      </c>
      <c r="M173" s="332">
        <f t="shared" si="13"/>
        <v>1</v>
      </c>
      <c r="N173" s="357">
        <v>300000</v>
      </c>
      <c r="O173" s="355">
        <f t="shared" si="14"/>
        <v>300000</v>
      </c>
      <c r="P173" s="188"/>
      <c r="Q173" s="188"/>
    </row>
    <row r="174" spans="1:17" x14ac:dyDescent="0.25">
      <c r="A174" s="279" t="s">
        <v>1368</v>
      </c>
      <c r="B174" s="258" t="s">
        <v>1220</v>
      </c>
      <c r="C174" s="258" t="s">
        <v>1190</v>
      </c>
      <c r="D174" s="258" t="s">
        <v>1475</v>
      </c>
      <c r="E174" s="258" t="s">
        <v>2023</v>
      </c>
      <c r="F174" s="188" t="s">
        <v>1990</v>
      </c>
      <c r="G174" s="188" t="s">
        <v>1494</v>
      </c>
      <c r="H174" s="188" t="s">
        <v>1861</v>
      </c>
      <c r="I174" s="188" t="str">
        <f t="shared" si="12"/>
        <v>2.3</v>
      </c>
      <c r="J174" s="188">
        <v>2029</v>
      </c>
      <c r="K174" s="332">
        <v>1</v>
      </c>
      <c r="L174" s="332">
        <v>1</v>
      </c>
      <c r="M174" s="332">
        <f t="shared" si="13"/>
        <v>1</v>
      </c>
      <c r="N174" s="357">
        <v>700000</v>
      </c>
      <c r="O174" s="355">
        <f t="shared" si="14"/>
        <v>700000</v>
      </c>
      <c r="P174" s="188"/>
      <c r="Q174" s="188"/>
    </row>
    <row r="175" spans="1:17" ht="30" x14ac:dyDescent="0.25">
      <c r="A175" s="279" t="s">
        <v>1368</v>
      </c>
      <c r="B175" s="258" t="s">
        <v>1220</v>
      </c>
      <c r="C175" s="258" t="s">
        <v>1190</v>
      </c>
      <c r="D175" s="258" t="s">
        <v>1475</v>
      </c>
      <c r="E175" s="258" t="s">
        <v>2023</v>
      </c>
      <c r="F175" s="188" t="s">
        <v>1991</v>
      </c>
      <c r="G175" s="188" t="s">
        <v>1494</v>
      </c>
      <c r="H175" s="188" t="s">
        <v>1495</v>
      </c>
      <c r="I175" s="188" t="str">
        <f t="shared" ref="I175:I208" si="15">IF($H175="","Sin CCP",LEFT($H175,3))</f>
        <v>2.6</v>
      </c>
      <c r="J175" s="188">
        <v>2029</v>
      </c>
      <c r="K175" s="332">
        <v>1</v>
      </c>
      <c r="L175" s="332">
        <v>1</v>
      </c>
      <c r="M175" s="332">
        <f t="shared" ref="M175:M206" si="16">K175*L175</f>
        <v>1</v>
      </c>
      <c r="N175" s="357">
        <v>900000</v>
      </c>
      <c r="O175" s="355">
        <f t="shared" ref="O175:O206" si="17">+M175*N175</f>
        <v>900000</v>
      </c>
      <c r="P175" s="188"/>
      <c r="Q175" s="188"/>
    </row>
    <row r="176" spans="1:17" x14ac:dyDescent="0.25">
      <c r="A176" s="279" t="s">
        <v>1368</v>
      </c>
      <c r="B176" s="258" t="s">
        <v>1220</v>
      </c>
      <c r="C176" s="258" t="s">
        <v>1190</v>
      </c>
      <c r="D176" s="258" t="s">
        <v>1475</v>
      </c>
      <c r="E176" s="258" t="s">
        <v>2023</v>
      </c>
      <c r="F176" s="188" t="s">
        <v>1992</v>
      </c>
      <c r="G176" s="188" t="s">
        <v>1494</v>
      </c>
      <c r="H176" s="188" t="s">
        <v>1793</v>
      </c>
      <c r="I176" s="188" t="str">
        <f t="shared" si="15"/>
        <v>2.3</v>
      </c>
      <c r="J176" s="188">
        <v>2029</v>
      </c>
      <c r="K176" s="332">
        <v>1</v>
      </c>
      <c r="L176" s="332">
        <v>1</v>
      </c>
      <c r="M176" s="332">
        <f t="shared" si="16"/>
        <v>1</v>
      </c>
      <c r="N176" s="357">
        <v>1100000</v>
      </c>
      <c r="O176" s="355">
        <f t="shared" si="17"/>
        <v>1100000</v>
      </c>
      <c r="P176" s="188"/>
      <c r="Q176" s="188"/>
    </row>
    <row r="177" spans="1:17" ht="30" x14ac:dyDescent="0.25">
      <c r="A177" s="279" t="s">
        <v>1368</v>
      </c>
      <c r="B177" s="258" t="s">
        <v>1220</v>
      </c>
      <c r="C177" s="258" t="s">
        <v>1190</v>
      </c>
      <c r="D177" s="258" t="s">
        <v>1475</v>
      </c>
      <c r="E177" s="258" t="s">
        <v>2023</v>
      </c>
      <c r="F177" s="188" t="s">
        <v>1993</v>
      </c>
      <c r="G177" s="188" t="s">
        <v>1494</v>
      </c>
      <c r="H177" s="188" t="s">
        <v>1994</v>
      </c>
      <c r="I177" s="188" t="str">
        <f t="shared" si="15"/>
        <v>2.3</v>
      </c>
      <c r="J177" s="188">
        <v>2029</v>
      </c>
      <c r="K177" s="332">
        <v>1</v>
      </c>
      <c r="L177" s="332">
        <v>1</v>
      </c>
      <c r="M177" s="332">
        <f t="shared" si="16"/>
        <v>1</v>
      </c>
      <c r="N177" s="357">
        <v>600000</v>
      </c>
      <c r="O177" s="355">
        <f t="shared" si="17"/>
        <v>600000</v>
      </c>
      <c r="P177" s="188"/>
      <c r="Q177" s="188"/>
    </row>
    <row r="178" spans="1:17" ht="30" x14ac:dyDescent="0.25">
      <c r="A178" s="279" t="s">
        <v>1368</v>
      </c>
      <c r="B178" s="258" t="s">
        <v>1220</v>
      </c>
      <c r="C178" s="258" t="s">
        <v>1190</v>
      </c>
      <c r="D178" s="258" t="s">
        <v>1475</v>
      </c>
      <c r="E178" s="258" t="s">
        <v>2023</v>
      </c>
      <c r="F178" s="188" t="s">
        <v>1995</v>
      </c>
      <c r="G178" s="188" t="s">
        <v>1494</v>
      </c>
      <c r="H178" s="188" t="s">
        <v>1534</v>
      </c>
      <c r="I178" s="188" t="str">
        <f t="shared" si="15"/>
        <v>2.3</v>
      </c>
      <c r="J178" s="188">
        <v>2029</v>
      </c>
      <c r="K178" s="332">
        <v>1</v>
      </c>
      <c r="L178" s="332">
        <v>1</v>
      </c>
      <c r="M178" s="332">
        <f t="shared" si="16"/>
        <v>1</v>
      </c>
      <c r="N178" s="357">
        <v>900000</v>
      </c>
      <c r="O178" s="355">
        <f t="shared" si="17"/>
        <v>900000</v>
      </c>
      <c r="P178" s="188"/>
      <c r="Q178" s="188"/>
    </row>
    <row r="179" spans="1:17" x14ac:dyDescent="0.25">
      <c r="A179" s="279" t="s">
        <v>1368</v>
      </c>
      <c r="B179" s="258" t="s">
        <v>1220</v>
      </c>
      <c r="C179" s="258" t="s">
        <v>1190</v>
      </c>
      <c r="D179" s="258" t="s">
        <v>1475</v>
      </c>
      <c r="E179" s="258" t="s">
        <v>2023</v>
      </c>
      <c r="F179" s="188" t="s">
        <v>1999</v>
      </c>
      <c r="G179" s="188" t="s">
        <v>1494</v>
      </c>
      <c r="H179" s="188" t="s">
        <v>2000</v>
      </c>
      <c r="I179" s="188" t="str">
        <f t="shared" si="15"/>
        <v>2.2</v>
      </c>
      <c r="J179" s="188">
        <v>2029</v>
      </c>
      <c r="K179" s="332">
        <v>1</v>
      </c>
      <c r="L179" s="332">
        <v>1</v>
      </c>
      <c r="M179" s="332">
        <f t="shared" si="16"/>
        <v>1</v>
      </c>
      <c r="N179" s="355">
        <v>1025000</v>
      </c>
      <c r="O179" s="355">
        <f t="shared" si="17"/>
        <v>1025000</v>
      </c>
      <c r="P179" s="188"/>
      <c r="Q179" s="188"/>
    </row>
    <row r="180" spans="1:17" ht="30" x14ac:dyDescent="0.25">
      <c r="A180" s="279" t="s">
        <v>1368</v>
      </c>
      <c r="B180" s="258" t="s">
        <v>1220</v>
      </c>
      <c r="C180" s="258" t="s">
        <v>1190</v>
      </c>
      <c r="D180" s="258" t="s">
        <v>1475</v>
      </c>
      <c r="E180" s="258" t="s">
        <v>2023</v>
      </c>
      <c r="F180" s="188" t="s">
        <v>1998</v>
      </c>
      <c r="G180" s="188" t="s">
        <v>1494</v>
      </c>
      <c r="H180" s="188" t="s">
        <v>1534</v>
      </c>
      <c r="I180" s="188" t="str">
        <f t="shared" si="15"/>
        <v>2.3</v>
      </c>
      <c r="J180" s="188">
        <v>2029</v>
      </c>
      <c r="K180" s="332">
        <v>1</v>
      </c>
      <c r="L180" s="332">
        <v>1</v>
      </c>
      <c r="M180" s="332">
        <f t="shared" si="16"/>
        <v>1</v>
      </c>
      <c r="N180" s="357">
        <v>1000000</v>
      </c>
      <c r="O180" s="355">
        <f t="shared" si="17"/>
        <v>1000000</v>
      </c>
      <c r="P180" s="188"/>
      <c r="Q180" s="188"/>
    </row>
    <row r="181" spans="1:17" x14ac:dyDescent="0.25">
      <c r="A181" s="279" t="s">
        <v>1368</v>
      </c>
      <c r="B181" s="258" t="s">
        <v>1220</v>
      </c>
      <c r="C181" s="258" t="s">
        <v>1190</v>
      </c>
      <c r="D181" s="258" t="s">
        <v>1475</v>
      </c>
      <c r="E181" s="258" t="s">
        <v>2023</v>
      </c>
      <c r="F181" s="188" t="s">
        <v>2001</v>
      </c>
      <c r="G181" s="188" t="s">
        <v>1494</v>
      </c>
      <c r="H181" s="188" t="s">
        <v>1850</v>
      </c>
      <c r="I181" s="188" t="str">
        <f t="shared" si="15"/>
        <v>2.3</v>
      </c>
      <c r="J181" s="188">
        <v>2029</v>
      </c>
      <c r="K181" s="332">
        <v>1</v>
      </c>
      <c r="L181" s="332">
        <v>1</v>
      </c>
      <c r="M181" s="332">
        <f t="shared" si="16"/>
        <v>1</v>
      </c>
      <c r="N181" s="357">
        <v>1050000</v>
      </c>
      <c r="O181" s="355">
        <f t="shared" si="17"/>
        <v>1050000</v>
      </c>
      <c r="P181" s="188"/>
      <c r="Q181" s="188"/>
    </row>
    <row r="182" spans="1:17" x14ac:dyDescent="0.25">
      <c r="A182" s="279" t="s">
        <v>1368</v>
      </c>
      <c r="B182" s="258" t="s">
        <v>1220</v>
      </c>
      <c r="C182" s="258" t="s">
        <v>1190</v>
      </c>
      <c r="D182" s="258" t="s">
        <v>1475</v>
      </c>
      <c r="E182" s="258" t="s">
        <v>2023</v>
      </c>
      <c r="F182" s="188" t="s">
        <v>2002</v>
      </c>
      <c r="G182" s="188" t="s">
        <v>1494</v>
      </c>
      <c r="H182" s="188" t="s">
        <v>1850</v>
      </c>
      <c r="I182" s="188" t="str">
        <f t="shared" si="15"/>
        <v>2.3</v>
      </c>
      <c r="J182" s="188">
        <v>2029</v>
      </c>
      <c r="K182" s="332">
        <v>1</v>
      </c>
      <c r="L182" s="332">
        <v>1</v>
      </c>
      <c r="M182" s="332">
        <f t="shared" si="16"/>
        <v>1</v>
      </c>
      <c r="N182" s="357">
        <v>1100000</v>
      </c>
      <c r="O182" s="355">
        <f t="shared" si="17"/>
        <v>1100000</v>
      </c>
      <c r="P182" s="188"/>
      <c r="Q182" s="188"/>
    </row>
    <row r="183" spans="1:17" x14ac:dyDescent="0.25">
      <c r="A183" s="279" t="s">
        <v>1368</v>
      </c>
      <c r="B183" s="258" t="s">
        <v>1220</v>
      </c>
      <c r="C183" s="258" t="s">
        <v>1190</v>
      </c>
      <c r="D183" s="258" t="s">
        <v>1475</v>
      </c>
      <c r="E183" s="258" t="s">
        <v>2023</v>
      </c>
      <c r="F183" s="188" t="s">
        <v>2003</v>
      </c>
      <c r="G183" s="188" t="s">
        <v>1494</v>
      </c>
      <c r="H183" s="188" t="s">
        <v>1567</v>
      </c>
      <c r="I183" s="188" t="str">
        <f t="shared" si="15"/>
        <v>2.3</v>
      </c>
      <c r="J183" s="188">
        <v>2029</v>
      </c>
      <c r="K183" s="332">
        <v>1</v>
      </c>
      <c r="L183" s="332">
        <v>1</v>
      </c>
      <c r="M183" s="332">
        <f t="shared" si="16"/>
        <v>1</v>
      </c>
      <c r="N183" s="357">
        <v>900000</v>
      </c>
      <c r="O183" s="355">
        <f t="shared" si="17"/>
        <v>900000</v>
      </c>
      <c r="P183" s="188"/>
      <c r="Q183" s="188"/>
    </row>
    <row r="184" spans="1:17" x14ac:dyDescent="0.25">
      <c r="A184" s="279" t="s">
        <v>1368</v>
      </c>
      <c r="B184" s="258" t="s">
        <v>1220</v>
      </c>
      <c r="C184" s="258" t="s">
        <v>1190</v>
      </c>
      <c r="D184" s="258" t="s">
        <v>1475</v>
      </c>
      <c r="E184" s="258" t="s">
        <v>2023</v>
      </c>
      <c r="F184" s="188" t="s">
        <v>2004</v>
      </c>
      <c r="G184" s="188" t="s">
        <v>1494</v>
      </c>
      <c r="H184" s="188" t="s">
        <v>1866</v>
      </c>
      <c r="I184" s="188" t="str">
        <f t="shared" si="15"/>
        <v>2.3</v>
      </c>
      <c r="J184" s="188">
        <v>2029</v>
      </c>
      <c r="K184" s="332">
        <v>1</v>
      </c>
      <c r="L184" s="332">
        <v>1</v>
      </c>
      <c r="M184" s="332">
        <f t="shared" si="16"/>
        <v>1</v>
      </c>
      <c r="N184" s="357">
        <v>800000</v>
      </c>
      <c r="O184" s="355">
        <f t="shared" si="17"/>
        <v>800000</v>
      </c>
      <c r="P184" s="188"/>
      <c r="Q184" s="188"/>
    </row>
    <row r="185" spans="1:17" ht="30" x14ac:dyDescent="0.25">
      <c r="A185" s="279" t="s">
        <v>1368</v>
      </c>
      <c r="B185" s="258" t="s">
        <v>1220</v>
      </c>
      <c r="C185" s="258" t="s">
        <v>1190</v>
      </c>
      <c r="D185" s="258" t="s">
        <v>1475</v>
      </c>
      <c r="E185" s="258" t="s">
        <v>2023</v>
      </c>
      <c r="F185" s="413" t="s">
        <v>2016</v>
      </c>
      <c r="G185" s="188" t="s">
        <v>1494</v>
      </c>
      <c r="H185" s="188" t="s">
        <v>2017</v>
      </c>
      <c r="I185" s="188" t="str">
        <f t="shared" si="15"/>
        <v>2.2</v>
      </c>
      <c r="J185" s="188">
        <v>2029</v>
      </c>
      <c r="K185" s="332">
        <v>1</v>
      </c>
      <c r="L185" s="332">
        <v>1</v>
      </c>
      <c r="M185" s="332">
        <f t="shared" si="16"/>
        <v>1</v>
      </c>
      <c r="N185" s="357">
        <v>725000</v>
      </c>
      <c r="O185" s="355">
        <f t="shared" si="17"/>
        <v>725000</v>
      </c>
      <c r="P185" s="188"/>
      <c r="Q185" s="188"/>
    </row>
    <row r="186" spans="1:17" ht="45" x14ac:dyDescent="0.25">
      <c r="A186" s="279" t="s">
        <v>1368</v>
      </c>
      <c r="B186" s="258" t="s">
        <v>1220</v>
      </c>
      <c r="C186" s="258" t="s">
        <v>1190</v>
      </c>
      <c r="D186" s="258" t="s">
        <v>1475</v>
      </c>
      <c r="E186" s="258" t="s">
        <v>2023</v>
      </c>
      <c r="F186" s="413" t="s">
        <v>2018</v>
      </c>
      <c r="G186" s="188" t="s">
        <v>1494</v>
      </c>
      <c r="H186" s="188" t="s">
        <v>2019</v>
      </c>
      <c r="I186" s="188" t="str">
        <f t="shared" si="15"/>
        <v>2.2</v>
      </c>
      <c r="J186" s="188">
        <v>2029</v>
      </c>
      <c r="K186" s="332">
        <v>1</v>
      </c>
      <c r="L186" s="332">
        <v>1</v>
      </c>
      <c r="M186" s="332">
        <f t="shared" si="16"/>
        <v>1</v>
      </c>
      <c r="N186" s="357">
        <v>600000</v>
      </c>
      <c r="O186" s="355">
        <f t="shared" si="17"/>
        <v>600000</v>
      </c>
      <c r="P186" s="188"/>
      <c r="Q186" s="188"/>
    </row>
    <row r="187" spans="1:17" ht="45" x14ac:dyDescent="0.25">
      <c r="A187" s="279" t="s">
        <v>1368</v>
      </c>
      <c r="B187" s="258" t="s">
        <v>1220</v>
      </c>
      <c r="C187" s="258" t="s">
        <v>1190</v>
      </c>
      <c r="D187" s="258" t="s">
        <v>1475</v>
      </c>
      <c r="E187" s="258" t="s">
        <v>2023</v>
      </c>
      <c r="F187" s="413" t="s">
        <v>2020</v>
      </c>
      <c r="G187" s="188" t="s">
        <v>1494</v>
      </c>
      <c r="H187" s="188" t="s">
        <v>2021</v>
      </c>
      <c r="I187" s="188" t="str">
        <f t="shared" si="15"/>
        <v>2.2</v>
      </c>
      <c r="J187" s="188">
        <v>2029</v>
      </c>
      <c r="K187" s="332">
        <v>1</v>
      </c>
      <c r="L187" s="332">
        <v>1</v>
      </c>
      <c r="M187" s="332">
        <f t="shared" si="16"/>
        <v>1</v>
      </c>
      <c r="N187" s="357">
        <v>475000</v>
      </c>
      <c r="O187" s="355">
        <f t="shared" si="17"/>
        <v>475000</v>
      </c>
      <c r="P187" s="188"/>
      <c r="Q187" s="188"/>
    </row>
    <row r="188" spans="1:17" x14ac:dyDescent="0.25">
      <c r="A188" s="279" t="s">
        <v>1368</v>
      </c>
      <c r="B188" s="258" t="s">
        <v>1220</v>
      </c>
      <c r="C188" s="258" t="s">
        <v>1190</v>
      </c>
      <c r="D188" s="258" t="s">
        <v>1475</v>
      </c>
      <c r="E188" s="258" t="s">
        <v>2023</v>
      </c>
      <c r="F188" s="413" t="s">
        <v>2022</v>
      </c>
      <c r="G188" s="188" t="s">
        <v>1494</v>
      </c>
      <c r="H188" s="188" t="s">
        <v>1973</v>
      </c>
      <c r="I188" s="188" t="str">
        <f t="shared" si="15"/>
        <v>2.2</v>
      </c>
      <c r="J188" s="188">
        <v>2029</v>
      </c>
      <c r="K188" s="332">
        <v>1</v>
      </c>
      <c r="L188" s="332">
        <v>1</v>
      </c>
      <c r="M188" s="332">
        <f t="shared" si="16"/>
        <v>1</v>
      </c>
      <c r="N188" s="357">
        <v>425000</v>
      </c>
      <c r="O188" s="355">
        <f t="shared" si="17"/>
        <v>425000</v>
      </c>
      <c r="P188" s="188"/>
      <c r="Q188" s="188"/>
    </row>
    <row r="189" spans="1:17" x14ac:dyDescent="0.25">
      <c r="A189" s="279" t="s">
        <v>1368</v>
      </c>
      <c r="B189" s="258" t="s">
        <v>1220</v>
      </c>
      <c r="C189" s="258" t="s">
        <v>1203</v>
      </c>
      <c r="D189" s="258" t="s">
        <v>1475</v>
      </c>
      <c r="E189" s="258" t="s">
        <v>2013</v>
      </c>
      <c r="F189" s="188" t="s">
        <v>1972</v>
      </c>
      <c r="G189" s="188" t="s">
        <v>1494</v>
      </c>
      <c r="H189" s="188" t="s">
        <v>1973</v>
      </c>
      <c r="I189" s="188" t="str">
        <f t="shared" si="15"/>
        <v>2.2</v>
      </c>
      <c r="J189" s="188">
        <v>2029</v>
      </c>
      <c r="K189" s="332">
        <v>1</v>
      </c>
      <c r="L189" s="332">
        <v>1</v>
      </c>
      <c r="M189" s="332">
        <f t="shared" si="16"/>
        <v>1</v>
      </c>
      <c r="N189" s="364">
        <v>520931.25</v>
      </c>
      <c r="O189" s="355">
        <f t="shared" si="17"/>
        <v>520931.25</v>
      </c>
      <c r="P189" s="188"/>
      <c r="Q189" s="188"/>
    </row>
    <row r="190" spans="1:17" x14ac:dyDescent="0.25">
      <c r="A190" s="279" t="s">
        <v>1368</v>
      </c>
      <c r="B190" s="258" t="s">
        <v>1220</v>
      </c>
      <c r="C190" s="258" t="s">
        <v>1203</v>
      </c>
      <c r="D190" s="258" t="s">
        <v>1475</v>
      </c>
      <c r="E190" s="258" t="s">
        <v>2013</v>
      </c>
      <c r="F190" s="188" t="s">
        <v>1974</v>
      </c>
      <c r="G190" s="188" t="s">
        <v>1494</v>
      </c>
      <c r="H190" s="188" t="s">
        <v>1975</v>
      </c>
      <c r="I190" s="188" t="str">
        <f t="shared" si="15"/>
        <v>2.2</v>
      </c>
      <c r="J190" s="188">
        <v>2029</v>
      </c>
      <c r="K190" s="332">
        <v>1</v>
      </c>
      <c r="L190" s="332">
        <v>1</v>
      </c>
      <c r="M190" s="332">
        <f t="shared" si="16"/>
        <v>1</v>
      </c>
      <c r="N190" s="365">
        <v>578812.5</v>
      </c>
      <c r="O190" s="355">
        <f t="shared" si="17"/>
        <v>578812.5</v>
      </c>
      <c r="P190" s="188"/>
      <c r="Q190" s="188"/>
    </row>
    <row r="191" spans="1:17" ht="30" x14ac:dyDescent="0.25">
      <c r="A191" s="279" t="s">
        <v>1368</v>
      </c>
      <c r="B191" s="258" t="s">
        <v>1220</v>
      </c>
      <c r="C191" s="258" t="s">
        <v>1203</v>
      </c>
      <c r="D191" s="258" t="s">
        <v>1475</v>
      </c>
      <c r="E191" s="258" t="s">
        <v>2013</v>
      </c>
      <c r="F191" s="188" t="s">
        <v>1976</v>
      </c>
      <c r="G191" s="188" t="s">
        <v>1494</v>
      </c>
      <c r="H191" s="188" t="s">
        <v>1529</v>
      </c>
      <c r="I191" s="188" t="str">
        <f t="shared" si="15"/>
        <v>2.2</v>
      </c>
      <c r="J191" s="188">
        <v>2029</v>
      </c>
      <c r="K191" s="332">
        <v>1</v>
      </c>
      <c r="L191" s="332">
        <v>1</v>
      </c>
      <c r="M191" s="332">
        <f t="shared" si="16"/>
        <v>1</v>
      </c>
      <c r="N191" s="365">
        <v>405168.75</v>
      </c>
      <c r="O191" s="355">
        <f t="shared" si="17"/>
        <v>405168.75</v>
      </c>
      <c r="P191" s="188"/>
      <c r="Q191" s="188"/>
    </row>
    <row r="192" spans="1:17" x14ac:dyDescent="0.25">
      <c r="A192" s="279" t="s">
        <v>1368</v>
      </c>
      <c r="B192" s="258" t="s">
        <v>1220</v>
      </c>
      <c r="C192" s="258" t="s">
        <v>1203</v>
      </c>
      <c r="D192" s="258" t="s">
        <v>1475</v>
      </c>
      <c r="E192" s="258" t="s">
        <v>2013</v>
      </c>
      <c r="F192" s="188" t="s">
        <v>1977</v>
      </c>
      <c r="G192" s="188" t="s">
        <v>1494</v>
      </c>
      <c r="H192" s="188" t="s">
        <v>1567</v>
      </c>
      <c r="I192" s="188" t="str">
        <f t="shared" si="15"/>
        <v>2.3</v>
      </c>
      <c r="J192" s="188">
        <v>2029</v>
      </c>
      <c r="K192" s="332">
        <v>1</v>
      </c>
      <c r="L192" s="332">
        <v>1</v>
      </c>
      <c r="M192" s="332">
        <f t="shared" si="16"/>
        <v>1</v>
      </c>
      <c r="N192" s="365">
        <v>636693.75</v>
      </c>
      <c r="O192" s="355">
        <f t="shared" si="17"/>
        <v>636693.75</v>
      </c>
      <c r="P192" s="188"/>
      <c r="Q192" s="188"/>
    </row>
    <row r="193" spans="1:17" x14ac:dyDescent="0.25">
      <c r="A193" s="279" t="s">
        <v>1368</v>
      </c>
      <c r="B193" s="258" t="s">
        <v>1220</v>
      </c>
      <c r="C193" s="258" t="s">
        <v>1203</v>
      </c>
      <c r="D193" s="258" t="s">
        <v>1475</v>
      </c>
      <c r="E193" s="258" t="s">
        <v>2013</v>
      </c>
      <c r="F193" s="188" t="s">
        <v>1978</v>
      </c>
      <c r="G193" s="188" t="s">
        <v>1494</v>
      </c>
      <c r="H193" s="188" t="s">
        <v>1979</v>
      </c>
      <c r="I193" s="188" t="str">
        <f t="shared" si="15"/>
        <v>2.2</v>
      </c>
      <c r="J193" s="188">
        <v>2029</v>
      </c>
      <c r="K193" s="332">
        <v>1</v>
      </c>
      <c r="L193" s="332">
        <v>1</v>
      </c>
      <c r="M193" s="332">
        <f t="shared" si="16"/>
        <v>1</v>
      </c>
      <c r="N193" s="365">
        <v>694575</v>
      </c>
      <c r="O193" s="355">
        <f t="shared" si="17"/>
        <v>694575</v>
      </c>
      <c r="P193" s="188"/>
      <c r="Q193" s="188"/>
    </row>
    <row r="194" spans="1:17" ht="30" x14ac:dyDescent="0.25">
      <c r="A194" s="279" t="s">
        <v>1368</v>
      </c>
      <c r="B194" s="258" t="s">
        <v>1220</v>
      </c>
      <c r="C194" s="258" t="s">
        <v>1203</v>
      </c>
      <c r="D194" s="258" t="s">
        <v>1475</v>
      </c>
      <c r="E194" s="258" t="s">
        <v>2013</v>
      </c>
      <c r="F194" s="188" t="s">
        <v>1998</v>
      </c>
      <c r="G194" s="188" t="s">
        <v>1494</v>
      </c>
      <c r="H194" s="188" t="s">
        <v>1534</v>
      </c>
      <c r="I194" s="188" t="str">
        <f t="shared" si="15"/>
        <v>2.3</v>
      </c>
      <c r="J194" s="188">
        <v>2029</v>
      </c>
      <c r="K194" s="332">
        <v>1</v>
      </c>
      <c r="L194" s="332">
        <v>1</v>
      </c>
      <c r="M194" s="332">
        <f t="shared" si="16"/>
        <v>1</v>
      </c>
      <c r="N194" s="365">
        <v>578812.5</v>
      </c>
      <c r="O194" s="355">
        <f t="shared" si="17"/>
        <v>578812.5</v>
      </c>
      <c r="P194" s="188"/>
      <c r="Q194" s="188"/>
    </row>
    <row r="195" spans="1:17" x14ac:dyDescent="0.25">
      <c r="A195" s="279" t="s">
        <v>1368</v>
      </c>
      <c r="B195" s="258" t="s">
        <v>1220</v>
      </c>
      <c r="C195" s="258" t="s">
        <v>1203</v>
      </c>
      <c r="D195" s="258" t="s">
        <v>1475</v>
      </c>
      <c r="E195" s="258" t="s">
        <v>2013</v>
      </c>
      <c r="F195" s="188" t="s">
        <v>1982</v>
      </c>
      <c r="G195" s="188" t="s">
        <v>1494</v>
      </c>
      <c r="H195" s="188" t="s">
        <v>1846</v>
      </c>
      <c r="I195" s="188" t="str">
        <f t="shared" si="15"/>
        <v>2.2</v>
      </c>
      <c r="J195" s="188">
        <v>2029</v>
      </c>
      <c r="K195" s="332">
        <v>1</v>
      </c>
      <c r="L195" s="332">
        <v>1</v>
      </c>
      <c r="M195" s="332">
        <f t="shared" si="16"/>
        <v>1</v>
      </c>
      <c r="N195" s="365">
        <v>434109.38</v>
      </c>
      <c r="O195" s="355">
        <f t="shared" si="17"/>
        <v>434109.38</v>
      </c>
      <c r="P195" s="188"/>
      <c r="Q195" s="188"/>
    </row>
    <row r="196" spans="1:17" ht="30" x14ac:dyDescent="0.25">
      <c r="A196" s="279" t="s">
        <v>1368</v>
      </c>
      <c r="B196" s="258" t="s">
        <v>1220</v>
      </c>
      <c r="C196" s="258" t="s">
        <v>1203</v>
      </c>
      <c r="D196" s="258" t="s">
        <v>1475</v>
      </c>
      <c r="E196" s="258" t="s">
        <v>2013</v>
      </c>
      <c r="F196" s="188" t="s">
        <v>1985</v>
      </c>
      <c r="G196" s="188" t="s">
        <v>1494</v>
      </c>
      <c r="H196" s="188" t="s">
        <v>1517</v>
      </c>
      <c r="I196" s="188" t="str">
        <f t="shared" si="15"/>
        <v>2.2</v>
      </c>
      <c r="J196" s="188">
        <v>2029</v>
      </c>
      <c r="K196" s="332">
        <v>1</v>
      </c>
      <c r="L196" s="332">
        <v>1</v>
      </c>
      <c r="M196" s="332">
        <f t="shared" si="16"/>
        <v>1</v>
      </c>
      <c r="N196" s="365">
        <v>405168.75</v>
      </c>
      <c r="O196" s="355">
        <f t="shared" si="17"/>
        <v>405168.75</v>
      </c>
      <c r="P196" s="188"/>
      <c r="Q196" s="188"/>
    </row>
    <row r="197" spans="1:17" x14ac:dyDescent="0.25">
      <c r="A197" s="279" t="s">
        <v>1368</v>
      </c>
      <c r="B197" s="258" t="s">
        <v>1220</v>
      </c>
      <c r="C197" s="258" t="s">
        <v>1203</v>
      </c>
      <c r="D197" s="258" t="s">
        <v>1475</v>
      </c>
      <c r="E197" s="258" t="s">
        <v>2013</v>
      </c>
      <c r="F197" s="188" t="s">
        <v>2003</v>
      </c>
      <c r="G197" s="188" t="s">
        <v>1494</v>
      </c>
      <c r="H197" s="188" t="s">
        <v>1567</v>
      </c>
      <c r="I197" s="188" t="str">
        <f t="shared" si="15"/>
        <v>2.3</v>
      </c>
      <c r="J197" s="188">
        <v>2029</v>
      </c>
      <c r="K197" s="332">
        <v>1</v>
      </c>
      <c r="L197" s="332">
        <v>1</v>
      </c>
      <c r="M197" s="332">
        <f t="shared" si="16"/>
        <v>1</v>
      </c>
      <c r="N197" s="365">
        <v>491990.63</v>
      </c>
      <c r="O197" s="355">
        <f t="shared" si="17"/>
        <v>491990.63</v>
      </c>
      <c r="P197" s="188"/>
      <c r="Q197" s="188"/>
    </row>
    <row r="198" spans="1:17" x14ac:dyDescent="0.25">
      <c r="A198" s="279" t="s">
        <v>1368</v>
      </c>
      <c r="B198" s="258" t="s">
        <v>1220</v>
      </c>
      <c r="C198" s="258" t="s">
        <v>1203</v>
      </c>
      <c r="D198" s="258" t="s">
        <v>1475</v>
      </c>
      <c r="E198" s="258" t="s">
        <v>2013</v>
      </c>
      <c r="F198" s="188" t="s">
        <v>2004</v>
      </c>
      <c r="G198" s="188" t="s">
        <v>1494</v>
      </c>
      <c r="H198" s="188" t="s">
        <v>2014</v>
      </c>
      <c r="I198" s="188" t="str">
        <f t="shared" si="15"/>
        <v>2.2</v>
      </c>
      <c r="J198" s="188">
        <v>2029</v>
      </c>
      <c r="K198" s="332">
        <v>1</v>
      </c>
      <c r="L198" s="332">
        <v>1</v>
      </c>
      <c r="M198" s="332">
        <f t="shared" si="16"/>
        <v>1</v>
      </c>
      <c r="N198" s="365">
        <v>347287.5</v>
      </c>
      <c r="O198" s="355">
        <f t="shared" si="17"/>
        <v>347287.5</v>
      </c>
      <c r="P198" s="188"/>
      <c r="Q198" s="188"/>
    </row>
    <row r="199" spans="1:17" x14ac:dyDescent="0.25">
      <c r="A199" s="279" t="s">
        <v>1368</v>
      </c>
      <c r="B199" s="258" t="s">
        <v>1220</v>
      </c>
      <c r="C199" s="258" t="s">
        <v>1211</v>
      </c>
      <c r="D199" s="258" t="s">
        <v>1475</v>
      </c>
      <c r="E199" s="258" t="s">
        <v>2015</v>
      </c>
      <c r="F199" s="188" t="s">
        <v>1972</v>
      </c>
      <c r="G199" s="188" t="s">
        <v>1494</v>
      </c>
      <c r="H199" s="188" t="s">
        <v>1973</v>
      </c>
      <c r="I199" s="188" t="str">
        <f t="shared" si="15"/>
        <v>2.2</v>
      </c>
      <c r="J199" s="188">
        <v>2029</v>
      </c>
      <c r="K199" s="332">
        <v>1</v>
      </c>
      <c r="L199" s="332">
        <v>1</v>
      </c>
      <c r="M199" s="332">
        <f t="shared" si="16"/>
        <v>1</v>
      </c>
      <c r="N199" s="364">
        <v>762695.44</v>
      </c>
      <c r="O199" s="355">
        <f t="shared" si="17"/>
        <v>762695.44</v>
      </c>
      <c r="P199" s="188"/>
      <c r="Q199" s="188"/>
    </row>
    <row r="200" spans="1:17" x14ac:dyDescent="0.25">
      <c r="A200" s="279" t="s">
        <v>1368</v>
      </c>
      <c r="B200" s="258" t="s">
        <v>1220</v>
      </c>
      <c r="C200" s="258" t="s">
        <v>1211</v>
      </c>
      <c r="D200" s="258" t="s">
        <v>1475</v>
      </c>
      <c r="E200" s="258" t="s">
        <v>2015</v>
      </c>
      <c r="F200" s="188" t="s">
        <v>1974</v>
      </c>
      <c r="G200" s="188" t="s">
        <v>1494</v>
      </c>
      <c r="H200" s="188" t="s">
        <v>1975</v>
      </c>
      <c r="I200" s="188" t="str">
        <f t="shared" si="15"/>
        <v>2.2</v>
      </c>
      <c r="J200" s="188">
        <v>2029</v>
      </c>
      <c r="K200" s="332">
        <v>1</v>
      </c>
      <c r="L200" s="332">
        <v>1</v>
      </c>
      <c r="M200" s="332">
        <f t="shared" si="16"/>
        <v>1</v>
      </c>
      <c r="N200" s="365">
        <v>847439.38</v>
      </c>
      <c r="O200" s="355">
        <f t="shared" si="17"/>
        <v>847439.38</v>
      </c>
      <c r="P200" s="188"/>
      <c r="Q200" s="188"/>
    </row>
    <row r="201" spans="1:17" ht="30" x14ac:dyDescent="0.25">
      <c r="A201" s="279" t="s">
        <v>1368</v>
      </c>
      <c r="B201" s="258" t="s">
        <v>1220</v>
      </c>
      <c r="C201" s="258" t="s">
        <v>1211</v>
      </c>
      <c r="D201" s="258" t="s">
        <v>1475</v>
      </c>
      <c r="E201" s="258" t="s">
        <v>2015</v>
      </c>
      <c r="F201" s="188" t="s">
        <v>1976</v>
      </c>
      <c r="G201" s="188" t="s">
        <v>1494</v>
      </c>
      <c r="H201" s="188" t="s">
        <v>1529</v>
      </c>
      <c r="I201" s="188" t="str">
        <f t="shared" si="15"/>
        <v>2.2</v>
      </c>
      <c r="J201" s="188">
        <v>2029</v>
      </c>
      <c r="K201" s="332">
        <v>1</v>
      </c>
      <c r="L201" s="332">
        <v>1</v>
      </c>
      <c r="M201" s="332">
        <f t="shared" si="16"/>
        <v>1</v>
      </c>
      <c r="N201" s="365">
        <v>593207.56999999995</v>
      </c>
      <c r="O201" s="355">
        <f t="shared" si="17"/>
        <v>593207.56999999995</v>
      </c>
      <c r="P201" s="188"/>
      <c r="Q201" s="188"/>
    </row>
    <row r="202" spans="1:17" x14ac:dyDescent="0.25">
      <c r="A202" s="279" t="s">
        <v>1368</v>
      </c>
      <c r="B202" s="258" t="s">
        <v>1220</v>
      </c>
      <c r="C202" s="258" t="s">
        <v>1211</v>
      </c>
      <c r="D202" s="258" t="s">
        <v>1475</v>
      </c>
      <c r="E202" s="258" t="s">
        <v>2015</v>
      </c>
      <c r="F202" s="188" t="s">
        <v>1977</v>
      </c>
      <c r="G202" s="188" t="s">
        <v>1494</v>
      </c>
      <c r="H202" s="188" t="s">
        <v>1567</v>
      </c>
      <c r="I202" s="188" t="str">
        <f t="shared" si="15"/>
        <v>2.3</v>
      </c>
      <c r="J202" s="188">
        <v>2029</v>
      </c>
      <c r="K202" s="332">
        <v>1</v>
      </c>
      <c r="L202" s="332">
        <v>1</v>
      </c>
      <c r="M202" s="332">
        <f t="shared" si="16"/>
        <v>1</v>
      </c>
      <c r="N202" s="365">
        <v>932183.32</v>
      </c>
      <c r="O202" s="355">
        <f t="shared" si="17"/>
        <v>932183.32</v>
      </c>
      <c r="P202" s="188"/>
      <c r="Q202" s="188"/>
    </row>
    <row r="203" spans="1:17" x14ac:dyDescent="0.25">
      <c r="A203" s="279" t="s">
        <v>1368</v>
      </c>
      <c r="B203" s="258" t="s">
        <v>1220</v>
      </c>
      <c r="C203" s="258" t="s">
        <v>1211</v>
      </c>
      <c r="D203" s="258" t="s">
        <v>1475</v>
      </c>
      <c r="E203" s="258" t="s">
        <v>2015</v>
      </c>
      <c r="F203" s="188" t="s">
        <v>1978</v>
      </c>
      <c r="G203" s="188" t="s">
        <v>1494</v>
      </c>
      <c r="H203" s="188" t="s">
        <v>1979</v>
      </c>
      <c r="I203" s="188" t="str">
        <f t="shared" si="15"/>
        <v>2.2</v>
      </c>
      <c r="J203" s="188">
        <v>2029</v>
      </c>
      <c r="K203" s="332">
        <v>1</v>
      </c>
      <c r="L203" s="332">
        <v>1</v>
      </c>
      <c r="M203" s="332">
        <f t="shared" si="16"/>
        <v>1</v>
      </c>
      <c r="N203" s="365">
        <v>800000</v>
      </c>
      <c r="O203" s="355">
        <f t="shared" si="17"/>
        <v>800000</v>
      </c>
      <c r="P203" s="188"/>
      <c r="Q203" s="188"/>
    </row>
    <row r="204" spans="1:17" ht="30" x14ac:dyDescent="0.25">
      <c r="A204" s="279" t="s">
        <v>1368</v>
      </c>
      <c r="B204" s="258" t="s">
        <v>1220</v>
      </c>
      <c r="C204" s="258" t="s">
        <v>1211</v>
      </c>
      <c r="D204" s="258" t="s">
        <v>1475</v>
      </c>
      <c r="E204" s="258" t="s">
        <v>2015</v>
      </c>
      <c r="F204" s="188" t="s">
        <v>1998</v>
      </c>
      <c r="G204" s="188" t="s">
        <v>1494</v>
      </c>
      <c r="H204" s="188" t="s">
        <v>1534</v>
      </c>
      <c r="I204" s="188" t="str">
        <f t="shared" si="15"/>
        <v>2.3</v>
      </c>
      <c r="J204" s="188">
        <v>2029</v>
      </c>
      <c r="K204" s="332">
        <v>1</v>
      </c>
      <c r="L204" s="332">
        <v>1</v>
      </c>
      <c r="M204" s="332">
        <f t="shared" si="16"/>
        <v>1</v>
      </c>
      <c r="N204" s="365">
        <v>847439.38</v>
      </c>
      <c r="O204" s="355">
        <f t="shared" si="17"/>
        <v>847439.38</v>
      </c>
      <c r="P204" s="188"/>
      <c r="Q204" s="188"/>
    </row>
    <row r="205" spans="1:17" x14ac:dyDescent="0.25">
      <c r="A205" s="279" t="s">
        <v>1368</v>
      </c>
      <c r="B205" s="258" t="s">
        <v>1220</v>
      </c>
      <c r="C205" s="258" t="s">
        <v>1211</v>
      </c>
      <c r="D205" s="258" t="s">
        <v>1475</v>
      </c>
      <c r="E205" s="258" t="s">
        <v>2015</v>
      </c>
      <c r="F205" s="188" t="s">
        <v>1982</v>
      </c>
      <c r="G205" s="188" t="s">
        <v>1494</v>
      </c>
      <c r="H205" s="188" t="s">
        <v>1846</v>
      </c>
      <c r="I205" s="188" t="str">
        <f t="shared" si="15"/>
        <v>2.2</v>
      </c>
      <c r="J205" s="188">
        <v>2029</v>
      </c>
      <c r="K205" s="332">
        <v>1</v>
      </c>
      <c r="L205" s="332">
        <v>1</v>
      </c>
      <c r="M205" s="332">
        <f t="shared" si="16"/>
        <v>1</v>
      </c>
      <c r="N205" s="365">
        <v>635579.54</v>
      </c>
      <c r="O205" s="355">
        <f t="shared" si="17"/>
        <v>635579.54</v>
      </c>
      <c r="P205" s="188"/>
      <c r="Q205" s="188"/>
    </row>
    <row r="206" spans="1:17" ht="30" x14ac:dyDescent="0.25">
      <c r="A206" s="279" t="s">
        <v>1368</v>
      </c>
      <c r="B206" s="258" t="s">
        <v>1220</v>
      </c>
      <c r="C206" s="258" t="s">
        <v>1211</v>
      </c>
      <c r="D206" s="258" t="s">
        <v>1475</v>
      </c>
      <c r="E206" s="258" t="s">
        <v>2015</v>
      </c>
      <c r="F206" s="188" t="s">
        <v>1985</v>
      </c>
      <c r="G206" s="188" t="s">
        <v>1494</v>
      </c>
      <c r="H206" s="188" t="s">
        <v>1517</v>
      </c>
      <c r="I206" s="188" t="str">
        <f t="shared" si="15"/>
        <v>2.2</v>
      </c>
      <c r="J206" s="188">
        <v>2029</v>
      </c>
      <c r="K206" s="332">
        <v>1</v>
      </c>
      <c r="L206" s="332">
        <v>1</v>
      </c>
      <c r="M206" s="332">
        <f t="shared" si="16"/>
        <v>1</v>
      </c>
      <c r="N206" s="365">
        <v>593207.56999999995</v>
      </c>
      <c r="O206" s="355">
        <f t="shared" si="17"/>
        <v>593207.56999999995</v>
      </c>
      <c r="P206" s="188"/>
      <c r="Q206" s="188"/>
    </row>
    <row r="207" spans="1:17" x14ac:dyDescent="0.25">
      <c r="A207" s="279" t="s">
        <v>1368</v>
      </c>
      <c r="B207" s="258" t="s">
        <v>1220</v>
      </c>
      <c r="C207" s="258" t="s">
        <v>1211</v>
      </c>
      <c r="D207" s="258" t="s">
        <v>1475</v>
      </c>
      <c r="E207" s="258" t="s">
        <v>2015</v>
      </c>
      <c r="F207" s="188" t="s">
        <v>2003</v>
      </c>
      <c r="G207" s="188" t="s">
        <v>1494</v>
      </c>
      <c r="H207" s="188" t="s">
        <v>1567</v>
      </c>
      <c r="I207" s="188" t="str">
        <f t="shared" si="15"/>
        <v>2.3</v>
      </c>
      <c r="J207" s="188">
        <v>2029</v>
      </c>
      <c r="K207" s="332">
        <v>1</v>
      </c>
      <c r="L207" s="332">
        <v>1</v>
      </c>
      <c r="M207" s="332">
        <f t="shared" ref="M207:M238" si="18">K207*L207</f>
        <v>1</v>
      </c>
      <c r="N207" s="365">
        <v>720323.47</v>
      </c>
      <c r="O207" s="355">
        <f t="shared" ref="O207:O238" si="19">+M207*N207</f>
        <v>720323.47</v>
      </c>
      <c r="P207" s="188"/>
      <c r="Q207" s="188"/>
    </row>
    <row r="208" spans="1:17" x14ac:dyDescent="0.25">
      <c r="A208" s="279" t="s">
        <v>1368</v>
      </c>
      <c r="B208" s="258" t="s">
        <v>1220</v>
      </c>
      <c r="C208" s="258" t="s">
        <v>1211</v>
      </c>
      <c r="D208" s="258" t="s">
        <v>1475</v>
      </c>
      <c r="E208" s="258" t="s">
        <v>2015</v>
      </c>
      <c r="F208" s="188" t="s">
        <v>2004</v>
      </c>
      <c r="G208" s="188" t="s">
        <v>1494</v>
      </c>
      <c r="H208" s="188" t="s">
        <v>2014</v>
      </c>
      <c r="I208" s="188" t="str">
        <f t="shared" si="15"/>
        <v>2.2</v>
      </c>
      <c r="J208" s="188">
        <v>2029</v>
      </c>
      <c r="K208" s="332">
        <v>1</v>
      </c>
      <c r="L208" s="332">
        <v>1</v>
      </c>
      <c r="M208" s="332">
        <f t="shared" si="18"/>
        <v>1</v>
      </c>
      <c r="N208" s="365">
        <v>508463.63</v>
      </c>
      <c r="O208" s="355">
        <f t="shared" si="19"/>
        <v>508463.63</v>
      </c>
      <c r="P208" s="188"/>
      <c r="Q208" s="188"/>
    </row>
  </sheetData>
  <autoFilter ref="A14:Q208" xr:uid="{47064BAF-326D-4931-9009-68876FD4F02A}"/>
  <mergeCells count="18">
    <mergeCell ref="F9:K9"/>
    <mergeCell ref="F10:G10"/>
    <mergeCell ref="F11:G11"/>
    <mergeCell ref="F12:G12"/>
    <mergeCell ref="B6:D6"/>
    <mergeCell ref="F6:G7"/>
    <mergeCell ref="H6:H7"/>
    <mergeCell ref="I6:I7"/>
    <mergeCell ref="J6:J7"/>
    <mergeCell ref="K6:K7"/>
    <mergeCell ref="B7:D7"/>
    <mergeCell ref="B5:D5"/>
    <mergeCell ref="F5:G5"/>
    <mergeCell ref="A1:Q1"/>
    <mergeCell ref="B2:Q2"/>
    <mergeCell ref="B4:D4"/>
    <mergeCell ref="F4:G4"/>
    <mergeCell ref="H4:K4"/>
  </mergeCells>
  <dataValidations count="2">
    <dataValidation type="list" allowBlank="1" showInputMessage="1" showErrorMessage="1" sqref="H10:K10 H5:K5" xr:uid="{CC660B77-A4FD-44DE-B804-FCA4E84457F8}">
      <formula1>"2026,2027,2028,2029"</formula1>
    </dataValidation>
    <dataValidation type="list" allowBlank="1" showInputMessage="1" showErrorMessage="1" sqref="J15:J1048576" xr:uid="{FC770EA4-0B71-44D2-9DE6-11132974C0D0}">
      <formula1>$H$5:$L$5</formula1>
    </dataValidation>
  </dataValidations>
  <pageMargins left="0.7" right="0.7" top="0.75" bottom="0.75" header="0.3" footer="0.3"/>
  <pageSetup fitToHeight="0" orientation="landscape" horizontalDpi="4294967295" verticalDpi="4294967295"/>
  <legacyDrawing r:id="rId1"/>
  <extLst>
    <ext xmlns:x14="http://schemas.microsoft.com/office/spreadsheetml/2009/9/main" uri="{CCE6A557-97BC-4b89-ADB6-D9C93CAAB3DF}">
      <x14:dataValidations xmlns:xm="http://schemas.microsoft.com/office/excel/2006/main" count="6">
        <x14:dataValidation type="list" allowBlank="1" showInputMessage="1" showErrorMessage="1" xr:uid="{B2FD0449-B4BF-45C5-A3C2-94413461EFF4}">
          <x14:formula1>
            <xm:f>'Conf.'!$AZ$4:$AZ$1048576</xm:f>
          </x14:formula1>
          <xm:sqref>H4:K4 B15:B208</xm:sqref>
        </x14:dataValidation>
        <x14:dataValidation type="list" allowBlank="1" showInputMessage="1" showErrorMessage="1" xr:uid="{DA02C93E-E4F8-495C-87AC-BE020101060F}">
          <x14:formula1>
            <xm:f>'Conf.'!$AY$4:$AY$1048576</xm:f>
          </x14:formula1>
          <xm:sqref>B4:D4 A15:A208</xm:sqref>
        </x14:dataValidation>
        <x14:dataValidation type="list" allowBlank="1" showInputMessage="1" showErrorMessage="1" xr:uid="{99EE021B-03FC-42C9-A590-2150DA273FEC}">
          <x14:formula1>
            <xm:f>'Conf.'!$BC$4:$BC$1048576</xm:f>
          </x14:formula1>
          <xm:sqref>E15:E208</xm:sqref>
        </x14:dataValidation>
        <x14:dataValidation type="list" allowBlank="1" showInputMessage="1" showErrorMessage="1" xr:uid="{1AF6218E-8E74-4B09-B5EE-00A07ABA630E}">
          <x14:formula1>
            <xm:f>'Conf.'!$BB$4:$BB$1048576</xm:f>
          </x14:formula1>
          <xm:sqref>D15:D208</xm:sqref>
        </x14:dataValidation>
        <x14:dataValidation type="list" allowBlank="1" showInputMessage="1" showErrorMessage="1" xr:uid="{3D02FBB9-55FF-4C52-9581-6790A875803C}">
          <x14:formula1>
            <xm:f>'Conf.'!$BA$4:$BA$1048576</xm:f>
          </x14:formula1>
          <xm:sqref>C15:C208</xm:sqref>
        </x14:dataValidation>
        <x14:dataValidation type="list" allowBlank="1" showInputMessage="1" showErrorMessage="1" xr:uid="{2FE3213D-A4C2-405A-A7AD-FE350975F793}">
          <x14:formula1>
            <xm:f>'Conf.'!$AE$2:$AE$457</xm:f>
          </x14:formula1>
          <xm:sqref>H15:H208</xm:sqref>
        </x14:dataValidation>
      </x14:dataValidations>
    </ext>
  </extLs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7E5ED-E915-4277-808D-3A803AF1CA65}">
  <sheetPr>
    <tabColor rgb="FF00B050"/>
  </sheetPr>
  <dimension ref="A1:S124"/>
  <sheetViews>
    <sheetView showGridLines="0" topLeftCell="F2" zoomScale="75" zoomScaleNormal="75" workbookViewId="0">
      <selection activeCell="E40" sqref="E40"/>
    </sheetView>
  </sheetViews>
  <sheetFormatPr baseColWidth="10" defaultColWidth="11.42578125" defaultRowHeight="15" x14ac:dyDescent="0.25"/>
  <cols>
    <col min="1" max="5" width="22.42578125" style="2" customWidth="1"/>
    <col min="6" max="6" width="31" style="24" customWidth="1"/>
    <col min="7" max="7" width="16.140625" style="2" customWidth="1"/>
    <col min="8" max="8" width="23.85546875" style="2" customWidth="1"/>
    <col min="9" max="9" width="23" style="2" customWidth="1"/>
    <col min="10" max="11" width="23.5703125" style="2" customWidth="1"/>
    <col min="12" max="15" width="16.42578125" style="2" customWidth="1"/>
    <col min="16" max="17" width="38.7109375" style="2" customWidth="1"/>
    <col min="18" max="19" width="11.42578125" style="24"/>
    <col min="20" max="16384" width="11.42578125" style="2"/>
  </cols>
  <sheetData>
    <row r="1" spans="1:19" ht="18.75" customHeight="1" x14ac:dyDescent="0.25">
      <c r="A1" s="518" t="s">
        <v>1455</v>
      </c>
      <c r="B1" s="518"/>
      <c r="C1" s="518"/>
      <c r="D1" s="518"/>
      <c r="E1" s="518"/>
      <c r="F1" s="518"/>
      <c r="G1" s="518"/>
      <c r="H1" s="518"/>
      <c r="I1" s="518"/>
      <c r="J1" s="518"/>
      <c r="K1" s="518"/>
      <c r="L1" s="518"/>
      <c r="M1" s="518"/>
      <c r="N1" s="518"/>
      <c r="O1" s="518"/>
      <c r="P1" s="518"/>
      <c r="Q1" s="518"/>
    </row>
    <row r="2" spans="1:19" ht="159" customHeight="1" x14ac:dyDescent="0.25">
      <c r="A2" s="9" t="s">
        <v>184</v>
      </c>
      <c r="B2" s="525" t="s">
        <v>1456</v>
      </c>
      <c r="C2" s="525"/>
      <c r="D2" s="525"/>
      <c r="E2" s="525"/>
      <c r="F2" s="525"/>
      <c r="G2" s="525"/>
      <c r="H2" s="525"/>
      <c r="I2" s="525"/>
      <c r="J2" s="525"/>
      <c r="K2" s="525"/>
      <c r="L2" s="525"/>
      <c r="M2" s="525"/>
      <c r="N2" s="525"/>
      <c r="O2" s="525"/>
      <c r="P2" s="525"/>
      <c r="Q2" s="525"/>
    </row>
    <row r="3" spans="1:19" ht="20.100000000000001" customHeight="1" x14ac:dyDescent="0.25"/>
    <row r="4" spans="1:19" ht="34.5" customHeight="1" x14ac:dyDescent="0.25">
      <c r="A4" s="46" t="s">
        <v>1313</v>
      </c>
      <c r="B4" s="724" t="s">
        <v>1384</v>
      </c>
      <c r="C4" s="725"/>
      <c r="D4" s="726"/>
      <c r="F4" s="737" t="s">
        <v>1457</v>
      </c>
      <c r="G4" s="739"/>
      <c r="H4" s="749" t="s">
        <v>1220</v>
      </c>
      <c r="I4" s="749"/>
      <c r="J4" s="749"/>
      <c r="K4" s="749"/>
    </row>
    <row r="5" spans="1:19" ht="20.100000000000001" customHeight="1" x14ac:dyDescent="0.25">
      <c r="A5" s="46" t="s">
        <v>1315</v>
      </c>
      <c r="B5" s="718" t="str">
        <f>IFERROR(VLOOKUP($B$4,'Conf.'!$I:$R,8,0),"")</f>
        <v>0207 -  MINISTERIO DE SALUD PÚBLICA Y ASISTENCIA SOCIAL</v>
      </c>
      <c r="C5" s="719"/>
      <c r="D5" s="720"/>
      <c r="F5" s="740" t="s">
        <v>1458</v>
      </c>
      <c r="G5" s="742"/>
      <c r="H5" s="4">
        <v>2026</v>
      </c>
      <c r="I5" s="4">
        <v>2027</v>
      </c>
      <c r="J5" s="4">
        <v>2028</v>
      </c>
      <c r="K5" s="4">
        <v>2029</v>
      </c>
    </row>
    <row r="6" spans="1:19" ht="20.100000000000001" customHeight="1" x14ac:dyDescent="0.25">
      <c r="A6" s="46" t="s">
        <v>1316</v>
      </c>
      <c r="B6" s="718" t="str">
        <f>IFERROR(VLOOKUP($B$4,'Conf.'!$I:$R,9,0),"")</f>
        <v>01 -  MINISTERIO DE SALUD PUBLICA Y ASISTENCIA SOCIAL</v>
      </c>
      <c r="C6" s="719"/>
      <c r="D6" s="720"/>
      <c r="F6" s="743" t="s">
        <v>1459</v>
      </c>
      <c r="G6" s="744"/>
      <c r="H6" s="747">
        <f>+SUMIFS($O$15:$O$1048576,$J$15:$J$1048576,H$5,$A$15:$A$1048576,$B$4,$B$15:$B$1048576,$H$4)</f>
        <v>41507400</v>
      </c>
      <c r="I6" s="747">
        <f>+SUMIFS($O$15:$O$1048576,$J$15:$J$1048576,I$5,$A$15:$A$1048576,$B$4,$B$15:$B$1048576,$H$4)</f>
        <v>37695800</v>
      </c>
      <c r="J6" s="747">
        <f>+SUMIFS($O$15:$O$1048576,$J$15:$J$1048576,J$5,$A$15:$A$1048576,$B$4,$B$15:$B$1048576,$H$4)</f>
        <v>45075200</v>
      </c>
      <c r="K6" s="747">
        <f>+SUMIFS($O$15:$O$1048576,$J$15:$J$1048576,K$5,$A$15:$A$1048576,$B$4,$B$15:$B$1048576,$H$4)</f>
        <v>51196200</v>
      </c>
    </row>
    <row r="7" spans="1:19" ht="20.100000000000001" customHeight="1" x14ac:dyDescent="0.25">
      <c r="A7" s="46" t="s">
        <v>543</v>
      </c>
      <c r="B7" s="718" t="str">
        <f>IFERROR(VLOOKUP($B$4,'Conf.'!$I:$R,10,0),"")</f>
        <v>0001 -  MINISTERIO DE SALUD PUBLICA Y ASISTENCIA SOCIAL</v>
      </c>
      <c r="C7" s="719"/>
      <c r="D7" s="720"/>
      <c r="F7" s="745"/>
      <c r="G7" s="746"/>
      <c r="H7" s="748"/>
      <c r="I7" s="748"/>
      <c r="J7" s="748"/>
      <c r="K7" s="748"/>
    </row>
    <row r="8" spans="1:19" ht="20.100000000000001" customHeight="1" x14ac:dyDescent="0.25">
      <c r="B8" s="30"/>
      <c r="C8" s="30"/>
      <c r="D8" s="30"/>
    </row>
    <row r="9" spans="1:19" ht="20.100000000000001" customHeight="1" x14ac:dyDescent="0.25">
      <c r="B9" s="30"/>
      <c r="C9" s="30"/>
      <c r="D9" s="30"/>
      <c r="F9" s="750" t="s">
        <v>1460</v>
      </c>
      <c r="G9" s="750"/>
      <c r="H9" s="750"/>
      <c r="I9" s="750"/>
      <c r="J9" s="750"/>
      <c r="K9" s="750"/>
    </row>
    <row r="10" spans="1:19" ht="20.100000000000001" customHeight="1" x14ac:dyDescent="0.25">
      <c r="B10" s="30"/>
      <c r="C10" s="30"/>
      <c r="D10" s="30"/>
      <c r="F10" s="740" t="s">
        <v>1458</v>
      </c>
      <c r="G10" s="742"/>
      <c r="H10" s="4">
        <f>+H5</f>
        <v>2026</v>
      </c>
      <c r="I10" s="4">
        <f>+I5</f>
        <v>2027</v>
      </c>
      <c r="J10" s="4">
        <f>+J5</f>
        <v>2028</v>
      </c>
      <c r="K10" s="4">
        <f>+K5</f>
        <v>2029</v>
      </c>
    </row>
    <row r="11" spans="1:19" ht="20.100000000000001" customHeight="1" x14ac:dyDescent="0.25">
      <c r="F11" s="750" t="s">
        <v>1461</v>
      </c>
      <c r="G11" s="750"/>
      <c r="H11" s="59">
        <v>67.260000000000005</v>
      </c>
      <c r="I11" s="60">
        <v>69.95</v>
      </c>
      <c r="J11" s="60">
        <v>72.739999999999995</v>
      </c>
      <c r="K11" s="60">
        <v>75.650000000000006</v>
      </c>
    </row>
    <row r="12" spans="1:19" ht="20.100000000000001" customHeight="1" x14ac:dyDescent="0.25">
      <c r="F12" s="750" t="s">
        <v>1462</v>
      </c>
      <c r="G12" s="750"/>
      <c r="H12" s="59">
        <f>69.5801*1.055</f>
        <v>73.407005499999997</v>
      </c>
      <c r="I12" s="60">
        <f>+H12*1.04</f>
        <v>76.343285719999997</v>
      </c>
      <c r="J12" s="60">
        <f>+I12*1.04</f>
        <v>79.397017148800003</v>
      </c>
      <c r="K12" s="60">
        <f>+J12*1.04</f>
        <v>82.572897834752013</v>
      </c>
      <c r="O12" s="61"/>
    </row>
    <row r="13" spans="1:19" ht="9" customHeight="1" x14ac:dyDescent="0.25">
      <c r="O13" s="61"/>
    </row>
    <row r="14" spans="1:19" s="12" customFormat="1" ht="30" x14ac:dyDescent="0.25">
      <c r="A14" s="8" t="s">
        <v>1463</v>
      </c>
      <c r="B14" s="8" t="s">
        <v>1317</v>
      </c>
      <c r="C14" s="8" t="s">
        <v>895</v>
      </c>
      <c r="D14" s="8" t="s">
        <v>1318</v>
      </c>
      <c r="E14" s="8" t="s">
        <v>1319</v>
      </c>
      <c r="F14" s="87" t="s">
        <v>1464</v>
      </c>
      <c r="G14" s="8" t="s">
        <v>1465</v>
      </c>
      <c r="H14" s="8" t="s">
        <v>1466</v>
      </c>
      <c r="I14" s="47" t="s">
        <v>1467</v>
      </c>
      <c r="J14" s="8" t="s">
        <v>1468</v>
      </c>
      <c r="K14" s="8" t="s">
        <v>1469</v>
      </c>
      <c r="L14" s="8" t="s">
        <v>1470</v>
      </c>
      <c r="M14" s="47" t="s">
        <v>1471</v>
      </c>
      <c r="N14" s="8" t="s">
        <v>1472</v>
      </c>
      <c r="O14" s="47" t="s">
        <v>1473</v>
      </c>
      <c r="P14" s="8" t="s">
        <v>670</v>
      </c>
      <c r="Q14" s="8" t="s">
        <v>4</v>
      </c>
      <c r="R14" s="29"/>
      <c r="S14" s="29"/>
    </row>
    <row r="15" spans="1:19" x14ac:dyDescent="0.25">
      <c r="A15" s="260" t="s">
        <v>1384</v>
      </c>
      <c r="B15" s="192" t="s">
        <v>1220</v>
      </c>
      <c r="C15" s="192" t="s">
        <v>1242</v>
      </c>
      <c r="D15" s="192" t="s">
        <v>1475</v>
      </c>
      <c r="E15" s="452" t="s">
        <v>2024</v>
      </c>
      <c r="F15" s="432" t="s">
        <v>2025</v>
      </c>
      <c r="G15" s="4" t="s">
        <v>2026</v>
      </c>
      <c r="H15" s="4" t="s">
        <v>1511</v>
      </c>
      <c r="I15" s="4" t="str">
        <f t="shared" ref="I15:I17" si="0">IF($H15="","Sin CCP",LEFT($H15,3))</f>
        <v>2.2</v>
      </c>
      <c r="J15" s="4">
        <v>2026</v>
      </c>
      <c r="K15" s="32">
        <v>3</v>
      </c>
      <c r="L15" s="32">
        <v>336</v>
      </c>
      <c r="M15" s="32">
        <f>K15*L15</f>
        <v>1008</v>
      </c>
      <c r="N15" s="187">
        <v>2300</v>
      </c>
      <c r="O15" s="31">
        <f>+M15*N15</f>
        <v>2318400</v>
      </c>
      <c r="P15" s="4"/>
      <c r="Q15" s="4"/>
    </row>
    <row r="16" spans="1:19" x14ac:dyDescent="0.25">
      <c r="A16" s="260" t="s">
        <v>1384</v>
      </c>
      <c r="B16" s="192" t="s">
        <v>1220</v>
      </c>
      <c r="C16" s="192" t="s">
        <v>1242</v>
      </c>
      <c r="D16" s="192" t="s">
        <v>1475</v>
      </c>
      <c r="E16" s="452" t="s">
        <v>2024</v>
      </c>
      <c r="F16" s="432" t="s">
        <v>2027</v>
      </c>
      <c r="G16" s="4" t="s">
        <v>2026</v>
      </c>
      <c r="H16" s="4" t="s">
        <v>2006</v>
      </c>
      <c r="I16" s="4" t="str">
        <f t="shared" si="0"/>
        <v>2.6</v>
      </c>
      <c r="J16" s="4">
        <v>2026</v>
      </c>
      <c r="K16" s="32">
        <v>1</v>
      </c>
      <c r="L16" s="32">
        <v>1</v>
      </c>
      <c r="M16" s="32">
        <f t="shared" ref="M16:M88" si="1">K16*L16</f>
        <v>1</v>
      </c>
      <c r="N16" s="187">
        <v>3500000</v>
      </c>
      <c r="O16" s="31">
        <f t="shared" ref="O16:O88" si="2">+M16*N16</f>
        <v>3500000</v>
      </c>
      <c r="P16" s="4"/>
      <c r="Q16" s="4"/>
    </row>
    <row r="17" spans="1:17" x14ac:dyDescent="0.25">
      <c r="A17" s="260" t="s">
        <v>1384</v>
      </c>
      <c r="B17" s="192" t="s">
        <v>1220</v>
      </c>
      <c r="C17" s="192" t="s">
        <v>1242</v>
      </c>
      <c r="D17" s="192" t="s">
        <v>1475</v>
      </c>
      <c r="E17" s="452" t="s">
        <v>2024</v>
      </c>
      <c r="F17" s="432" t="s">
        <v>1792</v>
      </c>
      <c r="G17" s="4" t="s">
        <v>2028</v>
      </c>
      <c r="H17" s="4" t="s">
        <v>1509</v>
      </c>
      <c r="I17" s="4" t="str">
        <f t="shared" si="0"/>
        <v>2.3</v>
      </c>
      <c r="J17" s="4">
        <v>2026</v>
      </c>
      <c r="K17" s="32">
        <v>480</v>
      </c>
      <c r="L17" s="32">
        <v>10</v>
      </c>
      <c r="M17" s="32">
        <f t="shared" si="1"/>
        <v>4800</v>
      </c>
      <c r="N17" s="71">
        <v>300</v>
      </c>
      <c r="O17" s="31">
        <f t="shared" si="2"/>
        <v>1440000</v>
      </c>
      <c r="P17" s="4"/>
      <c r="Q17" s="4"/>
    </row>
    <row r="18" spans="1:17" x14ac:dyDescent="0.25">
      <c r="A18" s="260" t="s">
        <v>1384</v>
      </c>
      <c r="B18" s="192" t="s">
        <v>1220</v>
      </c>
      <c r="C18" s="192" t="s">
        <v>1242</v>
      </c>
      <c r="D18" s="192" t="s">
        <v>1475</v>
      </c>
      <c r="E18" s="452" t="s">
        <v>2029</v>
      </c>
      <c r="F18" s="432" t="s">
        <v>2030</v>
      </c>
      <c r="G18" s="4" t="s">
        <v>2031</v>
      </c>
      <c r="H18" s="4" t="s">
        <v>1843</v>
      </c>
      <c r="I18" s="4" t="str">
        <f>IF($H18="","Sin CCP",LEFT($H18,3))</f>
        <v>2.2</v>
      </c>
      <c r="J18" s="4">
        <v>2026</v>
      </c>
      <c r="K18" s="32">
        <v>180</v>
      </c>
      <c r="L18" s="32">
        <v>4</v>
      </c>
      <c r="M18" s="32">
        <f t="shared" si="1"/>
        <v>720</v>
      </c>
      <c r="N18" s="71">
        <v>1500</v>
      </c>
      <c r="O18" s="31">
        <f t="shared" si="2"/>
        <v>1080000</v>
      </c>
      <c r="P18" s="4"/>
      <c r="Q18" s="4"/>
    </row>
    <row r="19" spans="1:17" x14ac:dyDescent="0.25">
      <c r="A19" s="260" t="s">
        <v>1384</v>
      </c>
      <c r="B19" s="192" t="s">
        <v>1220</v>
      </c>
      <c r="C19" s="192" t="s">
        <v>1242</v>
      </c>
      <c r="D19" s="192" t="s">
        <v>1475</v>
      </c>
      <c r="E19" s="452" t="s">
        <v>2029</v>
      </c>
      <c r="F19" s="432" t="s">
        <v>2032</v>
      </c>
      <c r="G19" s="4" t="s">
        <v>2031</v>
      </c>
      <c r="H19" s="4" t="s">
        <v>1529</v>
      </c>
      <c r="I19" s="4" t="str">
        <f>IF($H19="","Sin CCP",LEFT($H19,3))</f>
        <v>2.2</v>
      </c>
      <c r="J19" s="4">
        <v>2026</v>
      </c>
      <c r="K19" s="32">
        <v>100</v>
      </c>
      <c r="L19" s="32">
        <v>1</v>
      </c>
      <c r="M19" s="32">
        <f t="shared" si="1"/>
        <v>100</v>
      </c>
      <c r="N19" s="71">
        <v>1200</v>
      </c>
      <c r="O19" s="31">
        <f t="shared" si="2"/>
        <v>120000</v>
      </c>
      <c r="P19" s="4"/>
      <c r="Q19" s="4"/>
    </row>
    <row r="20" spans="1:17" ht="135" x14ac:dyDescent="0.25">
      <c r="A20" s="260" t="s">
        <v>1384</v>
      </c>
      <c r="B20" s="192" t="s">
        <v>1220</v>
      </c>
      <c r="C20" s="192" t="s">
        <v>1242</v>
      </c>
      <c r="D20" s="192" t="s">
        <v>1475</v>
      </c>
      <c r="E20" s="192" t="s">
        <v>2033</v>
      </c>
      <c r="F20" s="74" t="s">
        <v>2034</v>
      </c>
      <c r="G20" s="4" t="s">
        <v>2031</v>
      </c>
      <c r="H20" s="4" t="s">
        <v>1989</v>
      </c>
      <c r="I20" s="4" t="str">
        <f>IF($H20="","Sin CCP",LEFT($H20,3))</f>
        <v>2.3</v>
      </c>
      <c r="J20" s="4">
        <v>2026</v>
      </c>
      <c r="K20" s="32">
        <v>1</v>
      </c>
      <c r="L20" s="32">
        <v>1</v>
      </c>
      <c r="M20" s="32">
        <f t="shared" si="1"/>
        <v>1</v>
      </c>
      <c r="N20" s="71">
        <v>15000000</v>
      </c>
      <c r="O20" s="31">
        <f t="shared" si="2"/>
        <v>15000000</v>
      </c>
      <c r="P20" s="4" t="s">
        <v>2035</v>
      </c>
      <c r="Q20" s="4"/>
    </row>
    <row r="21" spans="1:17" ht="30" x14ac:dyDescent="0.25">
      <c r="A21" s="260" t="s">
        <v>1384</v>
      </c>
      <c r="B21" s="192" t="s">
        <v>1220</v>
      </c>
      <c r="C21" s="192" t="s">
        <v>1242</v>
      </c>
      <c r="D21" s="192" t="s">
        <v>1475</v>
      </c>
      <c r="E21" s="192" t="s">
        <v>2033</v>
      </c>
      <c r="F21" s="74" t="s">
        <v>2036</v>
      </c>
      <c r="G21" s="4" t="s">
        <v>2031</v>
      </c>
      <c r="H21" s="4" t="s">
        <v>1498</v>
      </c>
      <c r="I21" s="4" t="str">
        <f t="shared" ref="I21:I37" si="3">IF($H21="","Sin CCP",LEFT($H21,3))</f>
        <v>2.3</v>
      </c>
      <c r="J21" s="4">
        <v>2026</v>
      </c>
      <c r="K21" s="32">
        <v>300</v>
      </c>
      <c r="L21" s="32">
        <v>2</v>
      </c>
      <c r="M21" s="32">
        <f t="shared" si="1"/>
        <v>600</v>
      </c>
      <c r="N21" s="71">
        <v>500</v>
      </c>
      <c r="O21" s="31">
        <f t="shared" si="2"/>
        <v>300000</v>
      </c>
      <c r="P21" s="4"/>
      <c r="Q21" s="4"/>
    </row>
    <row r="22" spans="1:17" ht="60" x14ac:dyDescent="0.25">
      <c r="A22" s="260" t="s">
        <v>1384</v>
      </c>
      <c r="B22" s="192" t="s">
        <v>1220</v>
      </c>
      <c r="C22" s="192" t="s">
        <v>1242</v>
      </c>
      <c r="D22" s="192" t="s">
        <v>1475</v>
      </c>
      <c r="E22" s="192" t="s">
        <v>2033</v>
      </c>
      <c r="F22" s="432" t="s">
        <v>2037</v>
      </c>
      <c r="G22" s="4" t="s">
        <v>2031</v>
      </c>
      <c r="H22" s="4" t="s">
        <v>2038</v>
      </c>
      <c r="I22" s="4" t="str">
        <f t="shared" si="3"/>
        <v>2.2</v>
      </c>
      <c r="J22" s="4">
        <v>2026</v>
      </c>
      <c r="K22" s="32">
        <v>360</v>
      </c>
      <c r="L22" s="32">
        <v>1</v>
      </c>
      <c r="M22" s="32">
        <f t="shared" si="1"/>
        <v>360</v>
      </c>
      <c r="N22" s="71">
        <v>5000</v>
      </c>
      <c r="O22" s="31">
        <f t="shared" si="2"/>
        <v>1800000</v>
      </c>
      <c r="P22" s="4" t="s">
        <v>2039</v>
      </c>
      <c r="Q22" s="4" t="s">
        <v>2040</v>
      </c>
    </row>
    <row r="23" spans="1:17" x14ac:dyDescent="0.25">
      <c r="A23" s="260" t="s">
        <v>1384</v>
      </c>
      <c r="B23" s="192" t="s">
        <v>1220</v>
      </c>
      <c r="C23" s="192" t="s">
        <v>1242</v>
      </c>
      <c r="D23" s="192" t="s">
        <v>1475</v>
      </c>
      <c r="E23" s="192" t="s">
        <v>2033</v>
      </c>
      <c r="F23" s="432" t="s">
        <v>2041</v>
      </c>
      <c r="G23" s="4" t="s">
        <v>1494</v>
      </c>
      <c r="H23" s="4" t="s">
        <v>1511</v>
      </c>
      <c r="I23" s="4" t="str">
        <f t="shared" si="3"/>
        <v>2.2</v>
      </c>
      <c r="J23" s="4">
        <v>2026</v>
      </c>
      <c r="K23" s="32">
        <v>10</v>
      </c>
      <c r="L23" s="32">
        <v>3</v>
      </c>
      <c r="M23" s="32">
        <f t="shared" si="1"/>
        <v>30</v>
      </c>
      <c r="N23" s="71">
        <v>2300</v>
      </c>
      <c r="O23" s="31">
        <f t="shared" si="2"/>
        <v>69000</v>
      </c>
      <c r="P23" s="4"/>
      <c r="Q23" s="4"/>
    </row>
    <row r="24" spans="1:17" x14ac:dyDescent="0.25">
      <c r="A24" s="260" t="s">
        <v>1384</v>
      </c>
      <c r="B24" s="192" t="s">
        <v>1220</v>
      </c>
      <c r="C24" s="192" t="s">
        <v>1242</v>
      </c>
      <c r="D24" s="192" t="s">
        <v>1475</v>
      </c>
      <c r="E24" s="192" t="s">
        <v>2033</v>
      </c>
      <c r="F24" s="432" t="s">
        <v>2042</v>
      </c>
      <c r="G24" s="4" t="s">
        <v>2028</v>
      </c>
      <c r="H24" s="4" t="s">
        <v>1509</v>
      </c>
      <c r="I24" s="4" t="str">
        <f t="shared" si="3"/>
        <v>2.3</v>
      </c>
      <c r="J24" s="4">
        <v>2026</v>
      </c>
      <c r="K24" s="32">
        <v>110</v>
      </c>
      <c r="L24" s="32">
        <v>10</v>
      </c>
      <c r="M24" s="32">
        <f t="shared" si="1"/>
        <v>1100</v>
      </c>
      <c r="N24" s="71">
        <v>300</v>
      </c>
      <c r="O24" s="31">
        <f t="shared" si="2"/>
        <v>330000</v>
      </c>
      <c r="P24" s="4"/>
      <c r="Q24" s="4"/>
    </row>
    <row r="25" spans="1:17" ht="30" x14ac:dyDescent="0.25">
      <c r="A25" s="260" t="s">
        <v>1384</v>
      </c>
      <c r="B25" s="192" t="s">
        <v>1220</v>
      </c>
      <c r="C25" s="192" t="s">
        <v>1242</v>
      </c>
      <c r="D25" s="192" t="s">
        <v>1475</v>
      </c>
      <c r="E25" s="192" t="s">
        <v>2033</v>
      </c>
      <c r="F25" s="432" t="s">
        <v>2043</v>
      </c>
      <c r="G25" s="4" t="s">
        <v>1494</v>
      </c>
      <c r="H25" s="4" t="s">
        <v>1529</v>
      </c>
      <c r="I25" s="4" t="str">
        <f t="shared" si="3"/>
        <v>2.2</v>
      </c>
      <c r="J25" s="4">
        <v>2026</v>
      </c>
      <c r="K25" s="32">
        <v>200</v>
      </c>
      <c r="L25" s="32">
        <v>2</v>
      </c>
      <c r="M25" s="32">
        <f t="shared" si="1"/>
        <v>400</v>
      </c>
      <c r="N25" s="71">
        <v>700</v>
      </c>
      <c r="O25" s="31">
        <f t="shared" si="2"/>
        <v>280000</v>
      </c>
      <c r="P25" s="4"/>
      <c r="Q25" s="4" t="s">
        <v>2044</v>
      </c>
    </row>
    <row r="26" spans="1:17" x14ac:dyDescent="0.25">
      <c r="A26" s="260" t="s">
        <v>1384</v>
      </c>
      <c r="B26" s="192" t="s">
        <v>1220</v>
      </c>
      <c r="C26" s="192" t="s">
        <v>1242</v>
      </c>
      <c r="D26" s="192" t="s">
        <v>1475</v>
      </c>
      <c r="E26" s="192" t="s">
        <v>2033</v>
      </c>
      <c r="F26" s="432" t="s">
        <v>2045</v>
      </c>
      <c r="G26" s="4" t="s">
        <v>1494</v>
      </c>
      <c r="H26" s="4" t="s">
        <v>1529</v>
      </c>
      <c r="I26" s="4" t="str">
        <f t="shared" si="3"/>
        <v>2.2</v>
      </c>
      <c r="J26" s="4">
        <v>2026</v>
      </c>
      <c r="K26" s="32">
        <v>4</v>
      </c>
      <c r="L26" s="32">
        <v>2</v>
      </c>
      <c r="M26" s="32">
        <f t="shared" si="1"/>
        <v>8</v>
      </c>
      <c r="N26" s="71">
        <v>5000</v>
      </c>
      <c r="O26" s="31">
        <f t="shared" si="2"/>
        <v>40000</v>
      </c>
      <c r="P26" s="4"/>
      <c r="Q26" s="4"/>
    </row>
    <row r="27" spans="1:17" x14ac:dyDescent="0.25">
      <c r="A27" s="260" t="s">
        <v>1384</v>
      </c>
      <c r="B27" s="192" t="s">
        <v>1220</v>
      </c>
      <c r="C27" s="192" t="s">
        <v>1242</v>
      </c>
      <c r="D27" s="192" t="s">
        <v>1475</v>
      </c>
      <c r="E27" s="192" t="s">
        <v>2033</v>
      </c>
      <c r="F27" s="432" t="s">
        <v>2046</v>
      </c>
      <c r="G27" s="4" t="s">
        <v>1494</v>
      </c>
      <c r="H27" s="4" t="s">
        <v>1529</v>
      </c>
      <c r="I27" s="4" t="str">
        <f t="shared" si="3"/>
        <v>2.2</v>
      </c>
      <c r="J27" s="4">
        <v>2026</v>
      </c>
      <c r="K27" s="32">
        <v>2</v>
      </c>
      <c r="L27" s="32">
        <v>2</v>
      </c>
      <c r="M27" s="32">
        <f t="shared" si="1"/>
        <v>4</v>
      </c>
      <c r="N27" s="71">
        <v>7500</v>
      </c>
      <c r="O27" s="31">
        <f t="shared" si="2"/>
        <v>30000</v>
      </c>
      <c r="P27" s="4"/>
      <c r="Q27" s="4"/>
    </row>
    <row r="28" spans="1:17" ht="75" x14ac:dyDescent="0.25">
      <c r="A28" s="260" t="s">
        <v>1384</v>
      </c>
      <c r="B28" s="192" t="s">
        <v>1220</v>
      </c>
      <c r="C28" s="192" t="s">
        <v>1242</v>
      </c>
      <c r="D28" s="192" t="s">
        <v>1475</v>
      </c>
      <c r="E28" s="192" t="s">
        <v>2033</v>
      </c>
      <c r="F28" s="432" t="s">
        <v>2047</v>
      </c>
      <c r="G28" s="4" t="s">
        <v>2031</v>
      </c>
      <c r="H28" s="4" t="s">
        <v>1495</v>
      </c>
      <c r="I28" s="4" t="str">
        <f t="shared" si="3"/>
        <v>2.6</v>
      </c>
      <c r="J28" s="4">
        <v>2026</v>
      </c>
      <c r="K28" s="32">
        <v>45</v>
      </c>
      <c r="L28" s="32">
        <v>1</v>
      </c>
      <c r="M28" s="32">
        <f t="shared" si="1"/>
        <v>45</v>
      </c>
      <c r="N28" s="71">
        <v>10000</v>
      </c>
      <c r="O28" s="31">
        <f t="shared" si="2"/>
        <v>450000</v>
      </c>
      <c r="P28" s="4"/>
      <c r="Q28" s="4" t="s">
        <v>2048</v>
      </c>
    </row>
    <row r="29" spans="1:17" x14ac:dyDescent="0.25">
      <c r="A29" s="260" t="s">
        <v>1384</v>
      </c>
      <c r="B29" s="192" t="s">
        <v>1220</v>
      </c>
      <c r="C29" s="192" t="s">
        <v>1242</v>
      </c>
      <c r="D29" s="192" t="s">
        <v>1475</v>
      </c>
      <c r="E29" s="192" t="s">
        <v>2033</v>
      </c>
      <c r="F29" s="487" t="s">
        <v>2049</v>
      </c>
      <c r="G29" s="4" t="s">
        <v>2050</v>
      </c>
      <c r="H29" s="4" t="s">
        <v>2038</v>
      </c>
      <c r="I29" s="4" t="str">
        <f t="shared" si="3"/>
        <v>2.2</v>
      </c>
      <c r="J29" s="4">
        <v>2026</v>
      </c>
      <c r="K29" s="32">
        <v>60</v>
      </c>
      <c r="L29" s="32">
        <v>4</v>
      </c>
      <c r="M29" s="32">
        <f t="shared" si="1"/>
        <v>240</v>
      </c>
      <c r="N29" s="71">
        <v>3500</v>
      </c>
      <c r="O29" s="31">
        <f t="shared" si="2"/>
        <v>840000</v>
      </c>
      <c r="P29" s="4"/>
      <c r="Q29" s="4"/>
    </row>
    <row r="30" spans="1:17" ht="30" x14ac:dyDescent="0.25">
      <c r="A30" s="260" t="s">
        <v>1384</v>
      </c>
      <c r="B30" s="192" t="s">
        <v>1220</v>
      </c>
      <c r="C30" s="192" t="s">
        <v>1242</v>
      </c>
      <c r="D30" s="192" t="s">
        <v>1475</v>
      </c>
      <c r="E30" s="192" t="s">
        <v>2033</v>
      </c>
      <c r="F30" s="432" t="s">
        <v>2051</v>
      </c>
      <c r="G30" s="4" t="s">
        <v>1494</v>
      </c>
      <c r="H30" s="4" t="s">
        <v>1495</v>
      </c>
      <c r="I30" s="4" t="str">
        <f t="shared" si="3"/>
        <v>2.6</v>
      </c>
      <c r="J30" s="4">
        <v>2026</v>
      </c>
      <c r="K30" s="32">
        <v>2</v>
      </c>
      <c r="L30" s="32">
        <v>1</v>
      </c>
      <c r="M30" s="32">
        <f t="shared" si="1"/>
        <v>2</v>
      </c>
      <c r="N30" s="71">
        <v>50000</v>
      </c>
      <c r="O30" s="31">
        <f t="shared" si="2"/>
        <v>100000</v>
      </c>
      <c r="P30" s="4"/>
      <c r="Q30" s="4" t="s">
        <v>2052</v>
      </c>
    </row>
    <row r="31" spans="1:17" ht="30" x14ac:dyDescent="0.25">
      <c r="A31" s="260" t="s">
        <v>1384</v>
      </c>
      <c r="B31" s="192" t="s">
        <v>1220</v>
      </c>
      <c r="C31" s="192" t="s">
        <v>1242</v>
      </c>
      <c r="D31" s="192" t="s">
        <v>1475</v>
      </c>
      <c r="E31" s="192" t="s">
        <v>2033</v>
      </c>
      <c r="F31" s="74" t="s">
        <v>2053</v>
      </c>
      <c r="G31" s="4" t="s">
        <v>2031</v>
      </c>
      <c r="H31" s="4" t="s">
        <v>1498</v>
      </c>
      <c r="I31" s="4" t="str">
        <f t="shared" si="3"/>
        <v>2.3</v>
      </c>
      <c r="J31" s="4">
        <v>2026</v>
      </c>
      <c r="K31" s="32">
        <v>4</v>
      </c>
      <c r="L31" s="32">
        <v>1</v>
      </c>
      <c r="M31" s="32">
        <f t="shared" si="1"/>
        <v>4</v>
      </c>
      <c r="N31" s="71">
        <v>25000</v>
      </c>
      <c r="O31" s="31">
        <f t="shared" si="2"/>
        <v>100000</v>
      </c>
      <c r="P31" s="4"/>
      <c r="Q31" s="4"/>
    </row>
    <row r="32" spans="1:17" ht="30" x14ac:dyDescent="0.25">
      <c r="A32" s="260" t="s">
        <v>1384</v>
      </c>
      <c r="B32" s="192" t="s">
        <v>1220</v>
      </c>
      <c r="C32" s="192" t="s">
        <v>1242</v>
      </c>
      <c r="D32" s="192" t="s">
        <v>1475</v>
      </c>
      <c r="E32" s="192" t="s">
        <v>2033</v>
      </c>
      <c r="F32" s="432" t="s">
        <v>2054</v>
      </c>
      <c r="G32" s="4" t="s">
        <v>1494</v>
      </c>
      <c r="H32" s="4" t="s">
        <v>1495</v>
      </c>
      <c r="I32" s="4" t="str">
        <f t="shared" si="3"/>
        <v>2.6</v>
      </c>
      <c r="J32" s="4">
        <v>2026</v>
      </c>
      <c r="K32" s="32">
        <v>2</v>
      </c>
      <c r="L32" s="32">
        <v>1</v>
      </c>
      <c r="M32" s="32">
        <f t="shared" si="1"/>
        <v>2</v>
      </c>
      <c r="N32" s="71">
        <v>60000</v>
      </c>
      <c r="O32" s="31">
        <f t="shared" si="2"/>
        <v>120000</v>
      </c>
      <c r="P32" s="4"/>
      <c r="Q32" s="4" t="s">
        <v>2055</v>
      </c>
    </row>
    <row r="33" spans="1:19" x14ac:dyDescent="0.25">
      <c r="A33" s="260" t="s">
        <v>1384</v>
      </c>
      <c r="B33" s="192" t="s">
        <v>1220</v>
      </c>
      <c r="C33" s="192" t="s">
        <v>1242</v>
      </c>
      <c r="D33" s="192" t="s">
        <v>1475</v>
      </c>
      <c r="E33" s="192" t="s">
        <v>2033</v>
      </c>
      <c r="F33" s="432" t="s">
        <v>2056</v>
      </c>
      <c r="G33" s="4" t="s">
        <v>2031</v>
      </c>
      <c r="H33" s="4" t="s">
        <v>2006</v>
      </c>
      <c r="I33" s="4" t="str">
        <f t="shared" si="3"/>
        <v>2.6</v>
      </c>
      <c r="J33" s="4">
        <v>2026</v>
      </c>
      <c r="K33" s="32">
        <v>1</v>
      </c>
      <c r="L33" s="32">
        <v>1</v>
      </c>
      <c r="M33" s="32">
        <f t="shared" si="1"/>
        <v>1</v>
      </c>
      <c r="N33" s="71">
        <v>4500000</v>
      </c>
      <c r="O33" s="31">
        <f t="shared" si="2"/>
        <v>4500000</v>
      </c>
      <c r="P33" s="4"/>
      <c r="Q33" s="4"/>
    </row>
    <row r="34" spans="1:19" x14ac:dyDescent="0.25">
      <c r="A34" s="260" t="s">
        <v>1384</v>
      </c>
      <c r="B34" s="192" t="s">
        <v>1220</v>
      </c>
      <c r="C34" s="192" t="s">
        <v>1242</v>
      </c>
      <c r="D34" s="192" t="s">
        <v>1475</v>
      </c>
      <c r="E34" s="192" t="s">
        <v>2033</v>
      </c>
      <c r="F34" s="432" t="s">
        <v>2032</v>
      </c>
      <c r="G34" s="4" t="s">
        <v>1494</v>
      </c>
      <c r="H34" s="4" t="s">
        <v>1529</v>
      </c>
      <c r="I34" s="4" t="str">
        <f t="shared" si="3"/>
        <v>2.2</v>
      </c>
      <c r="J34" s="4">
        <v>2026</v>
      </c>
      <c r="K34" s="32">
        <v>10000</v>
      </c>
      <c r="L34" s="32">
        <v>1</v>
      </c>
      <c r="M34" s="32">
        <f t="shared" si="1"/>
        <v>10000</v>
      </c>
      <c r="N34" s="71">
        <v>350</v>
      </c>
      <c r="O34" s="31">
        <f t="shared" si="2"/>
        <v>3500000</v>
      </c>
      <c r="P34" s="4"/>
      <c r="Q34" s="4"/>
    </row>
    <row r="35" spans="1:19" x14ac:dyDescent="0.25">
      <c r="A35" s="260" t="s">
        <v>1384</v>
      </c>
      <c r="B35" s="192" t="s">
        <v>1220</v>
      </c>
      <c r="C35" s="192" t="s">
        <v>1242</v>
      </c>
      <c r="D35" s="192" t="s">
        <v>1475</v>
      </c>
      <c r="E35" s="192" t="s">
        <v>2033</v>
      </c>
      <c r="F35" s="432" t="s">
        <v>2057</v>
      </c>
      <c r="G35" s="4" t="s">
        <v>1494</v>
      </c>
      <c r="H35" s="4" t="s">
        <v>1850</v>
      </c>
      <c r="I35" s="4" t="str">
        <f t="shared" si="3"/>
        <v>2.3</v>
      </c>
      <c r="J35" s="4">
        <v>2026</v>
      </c>
      <c r="K35" s="32">
        <v>50</v>
      </c>
      <c r="L35" s="32">
        <v>1</v>
      </c>
      <c r="M35" s="32">
        <f t="shared" si="1"/>
        <v>50</v>
      </c>
      <c r="N35" s="71">
        <v>5000</v>
      </c>
      <c r="O35" s="31">
        <f t="shared" si="2"/>
        <v>250000</v>
      </c>
      <c r="P35" s="4"/>
      <c r="Q35" s="4" t="s">
        <v>2058</v>
      </c>
    </row>
    <row r="36" spans="1:19" x14ac:dyDescent="0.25">
      <c r="A36" s="260" t="s">
        <v>1384</v>
      </c>
      <c r="B36" s="192" t="s">
        <v>1220</v>
      </c>
      <c r="C36" s="192" t="s">
        <v>1242</v>
      </c>
      <c r="D36" s="192" t="s">
        <v>1475</v>
      </c>
      <c r="E36" s="192" t="s">
        <v>2033</v>
      </c>
      <c r="F36" s="432" t="s">
        <v>2059</v>
      </c>
      <c r="G36" s="4" t="s">
        <v>1494</v>
      </c>
      <c r="H36" s="4" t="s">
        <v>1529</v>
      </c>
      <c r="I36" s="4" t="str">
        <f t="shared" si="3"/>
        <v>2.2</v>
      </c>
      <c r="J36" s="4">
        <v>2026</v>
      </c>
      <c r="K36" s="32">
        <v>260</v>
      </c>
      <c r="L36" s="32">
        <v>2</v>
      </c>
      <c r="M36" s="32">
        <f t="shared" si="1"/>
        <v>520</v>
      </c>
      <c r="N36" s="71">
        <v>600</v>
      </c>
      <c r="O36" s="31">
        <f t="shared" si="2"/>
        <v>312000</v>
      </c>
      <c r="P36" s="4"/>
      <c r="Q36" s="4"/>
    </row>
    <row r="37" spans="1:19" x14ac:dyDescent="0.25">
      <c r="A37" s="260" t="s">
        <v>1384</v>
      </c>
      <c r="B37" s="192" t="s">
        <v>1220</v>
      </c>
      <c r="C37" s="192" t="s">
        <v>1242</v>
      </c>
      <c r="D37" s="192" t="s">
        <v>1475</v>
      </c>
      <c r="E37" s="192" t="s">
        <v>2033</v>
      </c>
      <c r="F37" s="432" t="s">
        <v>2060</v>
      </c>
      <c r="G37" s="4" t="s">
        <v>2031</v>
      </c>
      <c r="H37" s="4" t="s">
        <v>1529</v>
      </c>
      <c r="I37" s="4" t="str">
        <f t="shared" si="3"/>
        <v>2.2</v>
      </c>
      <c r="J37" s="4">
        <v>2026</v>
      </c>
      <c r="K37" s="32">
        <v>260</v>
      </c>
      <c r="L37" s="32">
        <v>2</v>
      </c>
      <c r="M37" s="32">
        <f t="shared" si="1"/>
        <v>520</v>
      </c>
      <c r="N37" s="71">
        <v>900</v>
      </c>
      <c r="O37" s="31">
        <f t="shared" si="2"/>
        <v>468000</v>
      </c>
      <c r="P37" s="4"/>
      <c r="Q37" s="4"/>
    </row>
    <row r="38" spans="1:19" ht="30" x14ac:dyDescent="0.25">
      <c r="A38" s="260" t="s">
        <v>1384</v>
      </c>
      <c r="B38" s="192" t="s">
        <v>1220</v>
      </c>
      <c r="C38" s="192" t="s">
        <v>1242</v>
      </c>
      <c r="D38" s="192" t="s">
        <v>1475</v>
      </c>
      <c r="E38" s="192" t="s">
        <v>2033</v>
      </c>
      <c r="F38" s="432" t="s">
        <v>2056</v>
      </c>
      <c r="G38" s="4" t="s">
        <v>1465</v>
      </c>
      <c r="H38" s="4" t="s">
        <v>2006</v>
      </c>
      <c r="I38" s="4" t="str">
        <f>IF($H38="","Sin CCP",LEFT($H38,3))</f>
        <v>2.6</v>
      </c>
      <c r="J38" s="4">
        <v>2026</v>
      </c>
      <c r="K38" s="198">
        <v>1</v>
      </c>
      <c r="L38" s="198">
        <v>1</v>
      </c>
      <c r="M38" s="32">
        <f t="shared" si="1"/>
        <v>1</v>
      </c>
      <c r="N38" s="71">
        <v>4500000</v>
      </c>
      <c r="O38" s="31">
        <f t="shared" si="2"/>
        <v>4500000</v>
      </c>
      <c r="P38" s="4"/>
      <c r="Q38" s="4"/>
    </row>
    <row r="39" spans="1:19" x14ac:dyDescent="0.25">
      <c r="A39" s="260" t="s">
        <v>1384</v>
      </c>
      <c r="B39" s="192" t="s">
        <v>1220</v>
      </c>
      <c r="C39" s="192" t="s">
        <v>1242</v>
      </c>
      <c r="D39" s="192" t="s">
        <v>1475</v>
      </c>
      <c r="E39" s="192" t="s">
        <v>2033</v>
      </c>
      <c r="F39" s="432" t="s">
        <v>2061</v>
      </c>
      <c r="G39" s="4" t="s">
        <v>2031</v>
      </c>
      <c r="H39" s="4" t="s">
        <v>1529</v>
      </c>
      <c r="I39" s="4" t="str">
        <f>IF($H39="","Sin CCP",LEFT($H39,3))</f>
        <v>2.2</v>
      </c>
      <c r="J39" s="4">
        <v>2026</v>
      </c>
      <c r="K39" s="198">
        <v>400</v>
      </c>
      <c r="L39" s="198">
        <v>1</v>
      </c>
      <c r="M39" s="32">
        <f t="shared" si="1"/>
        <v>400</v>
      </c>
      <c r="N39" s="71">
        <v>150</v>
      </c>
      <c r="O39" s="31">
        <f t="shared" si="2"/>
        <v>60000</v>
      </c>
      <c r="P39" s="4"/>
      <c r="Q39" s="4"/>
    </row>
    <row r="40" spans="1:19" s="499" customFormat="1" x14ac:dyDescent="0.25">
      <c r="A40" s="269" t="s">
        <v>1384</v>
      </c>
      <c r="B40" s="254" t="s">
        <v>1220</v>
      </c>
      <c r="C40" s="254" t="s">
        <v>1242</v>
      </c>
      <c r="D40" s="254" t="s">
        <v>1475</v>
      </c>
      <c r="E40" s="436" t="s">
        <v>2024</v>
      </c>
      <c r="F40" s="435" t="s">
        <v>2025</v>
      </c>
      <c r="G40" s="203" t="s">
        <v>2026</v>
      </c>
      <c r="H40" s="203" t="s">
        <v>1511</v>
      </c>
      <c r="I40" s="203" t="str">
        <f t="shared" ref="I40:I42" si="4">IF($H40="","Sin CCP",LEFT($H40,3))</f>
        <v>2.2</v>
      </c>
      <c r="J40" s="203">
        <v>2027</v>
      </c>
      <c r="K40" s="322">
        <v>3</v>
      </c>
      <c r="L40" s="322">
        <v>336</v>
      </c>
      <c r="M40" s="322">
        <f>K40*L40</f>
        <v>1008</v>
      </c>
      <c r="N40" s="497">
        <v>2300</v>
      </c>
      <c r="O40" s="324">
        <f>+M40*N40</f>
        <v>2318400</v>
      </c>
      <c r="P40" s="203"/>
      <c r="Q40" s="203"/>
      <c r="R40" s="498"/>
      <c r="S40" s="498"/>
    </row>
    <row r="41" spans="1:19" s="499" customFormat="1" x14ac:dyDescent="0.25">
      <c r="A41" s="269" t="s">
        <v>1384</v>
      </c>
      <c r="B41" s="254" t="s">
        <v>1220</v>
      </c>
      <c r="C41" s="254" t="s">
        <v>1242</v>
      </c>
      <c r="D41" s="254" t="s">
        <v>1475</v>
      </c>
      <c r="E41" s="436" t="s">
        <v>2024</v>
      </c>
      <c r="F41" s="435" t="s">
        <v>2062</v>
      </c>
      <c r="G41" s="203" t="s">
        <v>2050</v>
      </c>
      <c r="H41" s="203" t="s">
        <v>2063</v>
      </c>
      <c r="I41" s="203" t="str">
        <f t="shared" si="4"/>
        <v>2.2</v>
      </c>
      <c r="J41" s="203">
        <v>2027</v>
      </c>
      <c r="K41" s="322">
        <v>4</v>
      </c>
      <c r="L41" s="322">
        <v>1</v>
      </c>
      <c r="M41" s="322">
        <f t="shared" ref="M41:M44" si="5">K41*L41</f>
        <v>4</v>
      </c>
      <c r="N41" s="497">
        <v>25000</v>
      </c>
      <c r="O41" s="324">
        <f t="shared" ref="O41:O44" si="6">+M41*N41</f>
        <v>100000</v>
      </c>
      <c r="P41" s="203"/>
      <c r="Q41" s="203"/>
      <c r="R41" s="498"/>
      <c r="S41" s="498"/>
    </row>
    <row r="42" spans="1:19" s="499" customFormat="1" x14ac:dyDescent="0.25">
      <c r="A42" s="269" t="s">
        <v>1384</v>
      </c>
      <c r="B42" s="254" t="s">
        <v>1220</v>
      </c>
      <c r="C42" s="254" t="s">
        <v>1242</v>
      </c>
      <c r="D42" s="254" t="s">
        <v>1475</v>
      </c>
      <c r="E42" s="436" t="s">
        <v>2024</v>
      </c>
      <c r="F42" s="435" t="s">
        <v>1792</v>
      </c>
      <c r="G42" s="203" t="s">
        <v>2028</v>
      </c>
      <c r="H42" s="203" t="s">
        <v>1509</v>
      </c>
      <c r="I42" s="203" t="str">
        <f t="shared" si="4"/>
        <v>2.3</v>
      </c>
      <c r="J42" s="203">
        <v>2027</v>
      </c>
      <c r="K42" s="322">
        <v>480</v>
      </c>
      <c r="L42" s="322">
        <v>10</v>
      </c>
      <c r="M42" s="322">
        <f t="shared" si="5"/>
        <v>4800</v>
      </c>
      <c r="N42" s="323">
        <v>300</v>
      </c>
      <c r="O42" s="324">
        <f t="shared" si="6"/>
        <v>1440000</v>
      </c>
      <c r="P42" s="203"/>
      <c r="Q42" s="203"/>
      <c r="R42" s="498"/>
      <c r="S42" s="498"/>
    </row>
    <row r="43" spans="1:19" s="499" customFormat="1" x14ac:dyDescent="0.25">
      <c r="A43" s="269" t="s">
        <v>1384</v>
      </c>
      <c r="B43" s="254" t="s">
        <v>1220</v>
      </c>
      <c r="C43" s="254" t="s">
        <v>1242</v>
      </c>
      <c r="D43" s="254" t="s">
        <v>1475</v>
      </c>
      <c r="E43" s="436" t="s">
        <v>2029</v>
      </c>
      <c r="F43" s="435" t="s">
        <v>2030</v>
      </c>
      <c r="G43" s="203" t="s">
        <v>2031</v>
      </c>
      <c r="H43" s="203" t="s">
        <v>1843</v>
      </c>
      <c r="I43" s="203" t="str">
        <f>IF($H43="","Sin CCP",LEFT($H43,3))</f>
        <v>2.2</v>
      </c>
      <c r="J43" s="203">
        <v>2027</v>
      </c>
      <c r="K43" s="322">
        <v>180</v>
      </c>
      <c r="L43" s="322">
        <v>4</v>
      </c>
      <c r="M43" s="322">
        <f t="shared" si="5"/>
        <v>720</v>
      </c>
      <c r="N43" s="323">
        <v>1800</v>
      </c>
      <c r="O43" s="324">
        <f t="shared" si="6"/>
        <v>1296000</v>
      </c>
      <c r="P43" s="203"/>
      <c r="Q43" s="203"/>
      <c r="R43" s="498"/>
      <c r="S43" s="498"/>
    </row>
    <row r="44" spans="1:19" s="499" customFormat="1" x14ac:dyDescent="0.25">
      <c r="A44" s="269" t="s">
        <v>1384</v>
      </c>
      <c r="B44" s="254" t="s">
        <v>1220</v>
      </c>
      <c r="C44" s="254" t="s">
        <v>1242</v>
      </c>
      <c r="D44" s="254" t="s">
        <v>1475</v>
      </c>
      <c r="E44" s="436" t="s">
        <v>2029</v>
      </c>
      <c r="F44" s="435" t="s">
        <v>2032</v>
      </c>
      <c r="G44" s="203" t="s">
        <v>2031</v>
      </c>
      <c r="H44" s="203" t="s">
        <v>1529</v>
      </c>
      <c r="I44" s="203" t="str">
        <f>IF($H44="","Sin CCP",LEFT($H44,3))</f>
        <v>2.2</v>
      </c>
      <c r="J44" s="203">
        <v>2027</v>
      </c>
      <c r="K44" s="322">
        <v>100</v>
      </c>
      <c r="L44" s="322">
        <v>1</v>
      </c>
      <c r="M44" s="322">
        <f t="shared" si="5"/>
        <v>100</v>
      </c>
      <c r="N44" s="323">
        <v>1200</v>
      </c>
      <c r="O44" s="324">
        <f t="shared" si="6"/>
        <v>120000</v>
      </c>
      <c r="P44" s="203"/>
      <c r="Q44" s="203"/>
      <c r="R44" s="498"/>
      <c r="S44" s="498"/>
    </row>
    <row r="45" spans="1:19" x14ac:dyDescent="0.25">
      <c r="A45" s="269" t="s">
        <v>1384</v>
      </c>
      <c r="B45" s="254" t="s">
        <v>1220</v>
      </c>
      <c r="C45" s="254" t="s">
        <v>1242</v>
      </c>
      <c r="D45" s="254" t="s">
        <v>1475</v>
      </c>
      <c r="E45" s="254" t="s">
        <v>2033</v>
      </c>
      <c r="F45" s="435" t="s">
        <v>2025</v>
      </c>
      <c r="G45" s="203" t="s">
        <v>2026</v>
      </c>
      <c r="H45" s="203" t="s">
        <v>1511</v>
      </c>
      <c r="I45" s="203" t="str">
        <f t="shared" ref="I45:I50" si="7">IF($H45="","Sin CCP",LEFT($H45,3))</f>
        <v>2.2</v>
      </c>
      <c r="J45" s="203">
        <v>2027</v>
      </c>
      <c r="K45" s="334">
        <v>3</v>
      </c>
      <c r="L45" s="334">
        <v>60</v>
      </c>
      <c r="M45" s="322">
        <f t="shared" si="1"/>
        <v>180</v>
      </c>
      <c r="N45" s="323">
        <v>2300</v>
      </c>
      <c r="O45" s="324">
        <f t="shared" si="2"/>
        <v>414000</v>
      </c>
      <c r="P45" s="335"/>
      <c r="Q45" s="203"/>
    </row>
    <row r="46" spans="1:19" x14ac:dyDescent="0.25">
      <c r="A46" s="269" t="s">
        <v>1384</v>
      </c>
      <c r="B46" s="254" t="s">
        <v>1220</v>
      </c>
      <c r="C46" s="254" t="s">
        <v>1242</v>
      </c>
      <c r="D46" s="254" t="s">
        <v>1475</v>
      </c>
      <c r="E46" s="254" t="s">
        <v>2033</v>
      </c>
      <c r="F46" s="435" t="s">
        <v>2064</v>
      </c>
      <c r="G46" s="203" t="s">
        <v>2050</v>
      </c>
      <c r="H46" s="203" t="s">
        <v>2063</v>
      </c>
      <c r="I46" s="203" t="str">
        <f t="shared" si="7"/>
        <v>2.2</v>
      </c>
      <c r="J46" s="203">
        <v>2027</v>
      </c>
      <c r="K46" s="322">
        <v>4</v>
      </c>
      <c r="L46" s="322">
        <v>4</v>
      </c>
      <c r="M46" s="322">
        <f t="shared" si="1"/>
        <v>16</v>
      </c>
      <c r="N46" s="323">
        <v>30000</v>
      </c>
      <c r="O46" s="324">
        <f t="shared" si="2"/>
        <v>480000</v>
      </c>
      <c r="P46" s="335"/>
      <c r="Q46" s="203"/>
    </row>
    <row r="47" spans="1:19" x14ac:dyDescent="0.25">
      <c r="A47" s="269" t="s">
        <v>1384</v>
      </c>
      <c r="B47" s="254" t="s">
        <v>1220</v>
      </c>
      <c r="C47" s="254" t="s">
        <v>1242</v>
      </c>
      <c r="D47" s="254" t="s">
        <v>1475</v>
      </c>
      <c r="E47" s="254" t="s">
        <v>2033</v>
      </c>
      <c r="F47" s="435" t="s">
        <v>1792</v>
      </c>
      <c r="G47" s="203" t="s">
        <v>2028</v>
      </c>
      <c r="H47" s="203" t="s">
        <v>1509</v>
      </c>
      <c r="I47" s="203" t="str">
        <f t="shared" si="7"/>
        <v>2.3</v>
      </c>
      <c r="J47" s="203">
        <v>2027</v>
      </c>
      <c r="K47" s="322">
        <v>180</v>
      </c>
      <c r="L47" s="322">
        <v>4</v>
      </c>
      <c r="M47" s="322">
        <f t="shared" si="1"/>
        <v>720</v>
      </c>
      <c r="N47" s="323">
        <v>300</v>
      </c>
      <c r="O47" s="324">
        <f t="shared" si="2"/>
        <v>216000</v>
      </c>
      <c r="P47" s="335"/>
      <c r="Q47" s="203"/>
    </row>
    <row r="48" spans="1:19" x14ac:dyDescent="0.25">
      <c r="A48" s="269" t="s">
        <v>1384</v>
      </c>
      <c r="B48" s="254" t="s">
        <v>1220</v>
      </c>
      <c r="C48" s="254" t="s">
        <v>1242</v>
      </c>
      <c r="D48" s="254" t="s">
        <v>1475</v>
      </c>
      <c r="E48" s="254" t="s">
        <v>2033</v>
      </c>
      <c r="F48" s="435" t="s">
        <v>2030</v>
      </c>
      <c r="G48" s="203" t="s">
        <v>2031</v>
      </c>
      <c r="H48" s="203" t="s">
        <v>1843</v>
      </c>
      <c r="I48" s="203" t="str">
        <f t="shared" si="7"/>
        <v>2.2</v>
      </c>
      <c r="J48" s="203">
        <v>2027</v>
      </c>
      <c r="K48" s="322">
        <v>180</v>
      </c>
      <c r="L48" s="322">
        <v>4</v>
      </c>
      <c r="M48" s="322">
        <f t="shared" si="1"/>
        <v>720</v>
      </c>
      <c r="N48" s="323">
        <v>2000</v>
      </c>
      <c r="O48" s="324">
        <f t="shared" si="2"/>
        <v>1440000</v>
      </c>
      <c r="P48" s="203"/>
      <c r="Q48" s="203"/>
    </row>
    <row r="49" spans="1:17" x14ac:dyDescent="0.25">
      <c r="A49" s="269" t="s">
        <v>1384</v>
      </c>
      <c r="B49" s="254" t="s">
        <v>1220</v>
      </c>
      <c r="C49" s="254" t="s">
        <v>1242</v>
      </c>
      <c r="D49" s="254" t="s">
        <v>1475</v>
      </c>
      <c r="E49" s="254" t="s">
        <v>2033</v>
      </c>
      <c r="F49" s="435" t="s">
        <v>2032</v>
      </c>
      <c r="G49" s="203" t="s">
        <v>2031</v>
      </c>
      <c r="H49" s="203" t="s">
        <v>1529</v>
      </c>
      <c r="I49" s="203" t="str">
        <f t="shared" si="7"/>
        <v>2.2</v>
      </c>
      <c r="J49" s="203">
        <v>2027</v>
      </c>
      <c r="K49" s="322">
        <v>100</v>
      </c>
      <c r="L49" s="322">
        <v>1</v>
      </c>
      <c r="M49" s="322">
        <f t="shared" si="1"/>
        <v>100</v>
      </c>
      <c r="N49" s="323">
        <v>1500</v>
      </c>
      <c r="O49" s="324">
        <f t="shared" si="2"/>
        <v>150000</v>
      </c>
      <c r="P49" s="203"/>
      <c r="Q49" s="203"/>
    </row>
    <row r="50" spans="1:17" ht="135" x14ac:dyDescent="0.25">
      <c r="A50" s="269" t="s">
        <v>1384</v>
      </c>
      <c r="B50" s="254" t="s">
        <v>1220</v>
      </c>
      <c r="C50" s="254" t="s">
        <v>1242</v>
      </c>
      <c r="D50" s="254" t="s">
        <v>1475</v>
      </c>
      <c r="E50" s="254" t="s">
        <v>2033</v>
      </c>
      <c r="F50" s="409" t="s">
        <v>2034</v>
      </c>
      <c r="G50" s="203" t="s">
        <v>2031</v>
      </c>
      <c r="H50" s="203" t="s">
        <v>1989</v>
      </c>
      <c r="I50" s="203" t="str">
        <f t="shared" si="7"/>
        <v>2.3</v>
      </c>
      <c r="J50" s="203">
        <v>2027</v>
      </c>
      <c r="K50" s="322">
        <v>1</v>
      </c>
      <c r="L50" s="322">
        <v>1</v>
      </c>
      <c r="M50" s="322">
        <f t="shared" si="1"/>
        <v>1</v>
      </c>
      <c r="N50" s="323">
        <v>20000000</v>
      </c>
      <c r="O50" s="324">
        <f t="shared" si="2"/>
        <v>20000000</v>
      </c>
      <c r="P50" s="203" t="s">
        <v>2035</v>
      </c>
      <c r="Q50" s="203"/>
    </row>
    <row r="51" spans="1:17" ht="30" x14ac:dyDescent="0.25">
      <c r="A51" s="269" t="s">
        <v>1384</v>
      </c>
      <c r="B51" s="254" t="s">
        <v>1220</v>
      </c>
      <c r="C51" s="254" t="s">
        <v>1242</v>
      </c>
      <c r="D51" s="254" t="s">
        <v>1475</v>
      </c>
      <c r="E51" s="254" t="s">
        <v>2033</v>
      </c>
      <c r="F51" s="409" t="s">
        <v>2036</v>
      </c>
      <c r="G51" s="203" t="s">
        <v>2031</v>
      </c>
      <c r="H51" s="203" t="s">
        <v>1498</v>
      </c>
      <c r="I51" s="203" t="str">
        <f t="shared" ref="I51:I71" si="8">IF($H51="","Sin CCP",LEFT($H51,3))</f>
        <v>2.3</v>
      </c>
      <c r="J51" s="203">
        <v>2027</v>
      </c>
      <c r="K51" s="322">
        <v>300</v>
      </c>
      <c r="L51" s="322">
        <v>2</v>
      </c>
      <c r="M51" s="322">
        <f t="shared" si="1"/>
        <v>600</v>
      </c>
      <c r="N51" s="323">
        <v>600</v>
      </c>
      <c r="O51" s="324">
        <f t="shared" si="2"/>
        <v>360000</v>
      </c>
      <c r="P51" s="203"/>
      <c r="Q51" s="203"/>
    </row>
    <row r="52" spans="1:17" ht="60" x14ac:dyDescent="0.25">
      <c r="A52" s="269" t="s">
        <v>1384</v>
      </c>
      <c r="B52" s="254" t="s">
        <v>1220</v>
      </c>
      <c r="C52" s="254" t="s">
        <v>1242</v>
      </c>
      <c r="D52" s="254" t="s">
        <v>1475</v>
      </c>
      <c r="E52" s="254" t="s">
        <v>2033</v>
      </c>
      <c r="F52" s="435" t="s">
        <v>2037</v>
      </c>
      <c r="G52" s="203" t="s">
        <v>2031</v>
      </c>
      <c r="H52" s="203" t="s">
        <v>2038</v>
      </c>
      <c r="I52" s="203" t="str">
        <f t="shared" si="8"/>
        <v>2.2</v>
      </c>
      <c r="J52" s="203">
        <v>2027</v>
      </c>
      <c r="K52" s="322">
        <v>360</v>
      </c>
      <c r="L52" s="322">
        <v>1</v>
      </c>
      <c r="M52" s="322">
        <f t="shared" si="1"/>
        <v>360</v>
      </c>
      <c r="N52" s="323">
        <v>4000</v>
      </c>
      <c r="O52" s="324">
        <f t="shared" si="2"/>
        <v>1440000</v>
      </c>
      <c r="P52" s="203" t="s">
        <v>2039</v>
      </c>
      <c r="Q52" s="203" t="s">
        <v>2040</v>
      </c>
    </row>
    <row r="53" spans="1:17" x14ac:dyDescent="0.25">
      <c r="A53" s="269" t="s">
        <v>1384</v>
      </c>
      <c r="B53" s="254" t="s">
        <v>1220</v>
      </c>
      <c r="C53" s="254" t="s">
        <v>1242</v>
      </c>
      <c r="D53" s="254" t="s">
        <v>1475</v>
      </c>
      <c r="E53" s="254" t="s">
        <v>2033</v>
      </c>
      <c r="F53" s="435" t="s">
        <v>2041</v>
      </c>
      <c r="G53" s="203" t="s">
        <v>1494</v>
      </c>
      <c r="H53" s="203" t="s">
        <v>1511</v>
      </c>
      <c r="I53" s="203" t="str">
        <f t="shared" si="8"/>
        <v>2.2</v>
      </c>
      <c r="J53" s="203">
        <v>2027</v>
      </c>
      <c r="K53" s="322">
        <v>72</v>
      </c>
      <c r="L53" s="322">
        <v>4</v>
      </c>
      <c r="M53" s="322">
        <f t="shared" si="1"/>
        <v>288</v>
      </c>
      <c r="N53" s="323">
        <v>2300</v>
      </c>
      <c r="O53" s="324">
        <f t="shared" si="2"/>
        <v>662400</v>
      </c>
      <c r="P53" s="203"/>
      <c r="Q53" s="203"/>
    </row>
    <row r="54" spans="1:17" x14ac:dyDescent="0.25">
      <c r="A54" s="269" t="s">
        <v>1384</v>
      </c>
      <c r="B54" s="254" t="s">
        <v>1220</v>
      </c>
      <c r="C54" s="254" t="s">
        <v>1242</v>
      </c>
      <c r="D54" s="254" t="s">
        <v>1475</v>
      </c>
      <c r="E54" s="254" t="s">
        <v>2033</v>
      </c>
      <c r="F54" s="435" t="s">
        <v>2042</v>
      </c>
      <c r="G54" s="203" t="s">
        <v>2028</v>
      </c>
      <c r="H54" s="203" t="s">
        <v>1509</v>
      </c>
      <c r="I54" s="203" t="str">
        <f t="shared" si="8"/>
        <v>2.3</v>
      </c>
      <c r="J54" s="203">
        <v>2027</v>
      </c>
      <c r="K54" s="322">
        <v>110</v>
      </c>
      <c r="L54" s="322">
        <v>27</v>
      </c>
      <c r="M54" s="322">
        <f t="shared" si="1"/>
        <v>2970</v>
      </c>
      <c r="N54" s="323">
        <v>300</v>
      </c>
      <c r="O54" s="324">
        <f t="shared" si="2"/>
        <v>891000</v>
      </c>
      <c r="P54" s="203"/>
      <c r="Q54" s="203"/>
    </row>
    <row r="55" spans="1:17" ht="30" x14ac:dyDescent="0.25">
      <c r="A55" s="269" t="s">
        <v>1384</v>
      </c>
      <c r="B55" s="254" t="s">
        <v>1220</v>
      </c>
      <c r="C55" s="254" t="s">
        <v>1242</v>
      </c>
      <c r="D55" s="254" t="s">
        <v>1475</v>
      </c>
      <c r="E55" s="254" t="s">
        <v>2033</v>
      </c>
      <c r="F55" s="435" t="s">
        <v>2043</v>
      </c>
      <c r="G55" s="203" t="s">
        <v>1494</v>
      </c>
      <c r="H55" s="203" t="s">
        <v>1529</v>
      </c>
      <c r="I55" s="203" t="str">
        <f t="shared" si="8"/>
        <v>2.2</v>
      </c>
      <c r="J55" s="203">
        <v>2027</v>
      </c>
      <c r="K55" s="322">
        <v>200</v>
      </c>
      <c r="L55" s="322">
        <v>2</v>
      </c>
      <c r="M55" s="322">
        <f t="shared" si="1"/>
        <v>400</v>
      </c>
      <c r="N55" s="323">
        <v>800</v>
      </c>
      <c r="O55" s="324">
        <f t="shared" si="2"/>
        <v>320000</v>
      </c>
      <c r="P55" s="203"/>
      <c r="Q55" s="203" t="s">
        <v>2044</v>
      </c>
    </row>
    <row r="56" spans="1:17" x14ac:dyDescent="0.25">
      <c r="A56" s="269" t="s">
        <v>1384</v>
      </c>
      <c r="B56" s="254" t="s">
        <v>1220</v>
      </c>
      <c r="C56" s="254" t="s">
        <v>1242</v>
      </c>
      <c r="D56" s="254" t="s">
        <v>1475</v>
      </c>
      <c r="E56" s="254" t="s">
        <v>2033</v>
      </c>
      <c r="F56" s="435" t="s">
        <v>2045</v>
      </c>
      <c r="G56" s="203" t="s">
        <v>1494</v>
      </c>
      <c r="H56" s="203" t="s">
        <v>1529</v>
      </c>
      <c r="I56" s="203" t="str">
        <f t="shared" si="8"/>
        <v>2.2</v>
      </c>
      <c r="J56" s="203">
        <v>2027</v>
      </c>
      <c r="K56" s="322">
        <v>4</v>
      </c>
      <c r="L56" s="322">
        <v>2</v>
      </c>
      <c r="M56" s="322">
        <f t="shared" si="1"/>
        <v>8</v>
      </c>
      <c r="N56" s="323">
        <v>6000</v>
      </c>
      <c r="O56" s="324">
        <f t="shared" si="2"/>
        <v>48000</v>
      </c>
      <c r="P56" s="203"/>
      <c r="Q56" s="203"/>
    </row>
    <row r="57" spans="1:17" x14ac:dyDescent="0.25">
      <c r="A57" s="269" t="s">
        <v>1384</v>
      </c>
      <c r="B57" s="254" t="s">
        <v>1220</v>
      </c>
      <c r="C57" s="254" t="s">
        <v>1242</v>
      </c>
      <c r="D57" s="254" t="s">
        <v>1475</v>
      </c>
      <c r="E57" s="254" t="s">
        <v>2033</v>
      </c>
      <c r="F57" s="435" t="s">
        <v>2046</v>
      </c>
      <c r="G57" s="203" t="s">
        <v>1494</v>
      </c>
      <c r="H57" s="203" t="s">
        <v>1529</v>
      </c>
      <c r="I57" s="203" t="str">
        <f t="shared" si="8"/>
        <v>2.2</v>
      </c>
      <c r="J57" s="203">
        <v>2027</v>
      </c>
      <c r="K57" s="322">
        <v>2</v>
      </c>
      <c r="L57" s="322">
        <v>2</v>
      </c>
      <c r="M57" s="322">
        <f t="shared" si="1"/>
        <v>4</v>
      </c>
      <c r="N57" s="323">
        <v>8000</v>
      </c>
      <c r="O57" s="324">
        <f t="shared" si="2"/>
        <v>32000</v>
      </c>
      <c r="P57" s="203"/>
      <c r="Q57" s="203"/>
    </row>
    <row r="58" spans="1:17" ht="75" x14ac:dyDescent="0.25">
      <c r="A58" s="269" t="s">
        <v>1384</v>
      </c>
      <c r="B58" s="254" t="s">
        <v>1220</v>
      </c>
      <c r="C58" s="254" t="s">
        <v>1242</v>
      </c>
      <c r="D58" s="254" t="s">
        <v>1475</v>
      </c>
      <c r="E58" s="254" t="s">
        <v>2033</v>
      </c>
      <c r="F58" s="435" t="s">
        <v>2047</v>
      </c>
      <c r="G58" s="203" t="s">
        <v>2031</v>
      </c>
      <c r="H58" s="203" t="s">
        <v>1495</v>
      </c>
      <c r="I58" s="203" t="str">
        <f t="shared" si="8"/>
        <v>2.6</v>
      </c>
      <c r="J58" s="203">
        <v>2027</v>
      </c>
      <c r="K58" s="322">
        <v>30</v>
      </c>
      <c r="L58" s="322">
        <v>1</v>
      </c>
      <c r="M58" s="322">
        <f t="shared" si="1"/>
        <v>30</v>
      </c>
      <c r="N58" s="323">
        <v>13000</v>
      </c>
      <c r="O58" s="324">
        <f t="shared" si="2"/>
        <v>390000</v>
      </c>
      <c r="P58" s="203"/>
      <c r="Q58" s="203" t="s">
        <v>2048</v>
      </c>
    </row>
    <row r="59" spans="1:17" x14ac:dyDescent="0.25">
      <c r="A59" s="269" t="s">
        <v>1384</v>
      </c>
      <c r="B59" s="254" t="s">
        <v>1220</v>
      </c>
      <c r="C59" s="254" t="s">
        <v>1242</v>
      </c>
      <c r="D59" s="254" t="s">
        <v>1475</v>
      </c>
      <c r="E59" s="254" t="s">
        <v>2033</v>
      </c>
      <c r="F59" s="488" t="s">
        <v>2049</v>
      </c>
      <c r="G59" s="203" t="s">
        <v>2050</v>
      </c>
      <c r="H59" s="203" t="s">
        <v>2038</v>
      </c>
      <c r="I59" s="203" t="str">
        <f t="shared" si="8"/>
        <v>2.2</v>
      </c>
      <c r="J59" s="203">
        <v>2027</v>
      </c>
      <c r="K59" s="322">
        <v>1</v>
      </c>
      <c r="L59" s="322">
        <v>12</v>
      </c>
      <c r="M59" s="322">
        <f t="shared" si="1"/>
        <v>12</v>
      </c>
      <c r="N59" s="323">
        <v>6500</v>
      </c>
      <c r="O59" s="324">
        <f t="shared" si="2"/>
        <v>78000</v>
      </c>
      <c r="P59" s="203"/>
      <c r="Q59" s="203"/>
    </row>
    <row r="60" spans="1:17" ht="30" x14ac:dyDescent="0.25">
      <c r="A60" s="269" t="s">
        <v>1384</v>
      </c>
      <c r="B60" s="254" t="s">
        <v>1220</v>
      </c>
      <c r="C60" s="254" t="s">
        <v>1242</v>
      </c>
      <c r="D60" s="254" t="s">
        <v>1475</v>
      </c>
      <c r="E60" s="254" t="s">
        <v>2033</v>
      </c>
      <c r="F60" s="435" t="s">
        <v>2051</v>
      </c>
      <c r="G60" s="203" t="s">
        <v>1494</v>
      </c>
      <c r="H60" s="203" t="s">
        <v>1495</v>
      </c>
      <c r="I60" s="203" t="str">
        <f t="shared" si="8"/>
        <v>2.6</v>
      </c>
      <c r="J60" s="203">
        <v>2027</v>
      </c>
      <c r="K60" s="322">
        <v>1</v>
      </c>
      <c r="L60" s="322">
        <v>1</v>
      </c>
      <c r="M60" s="322">
        <f t="shared" si="1"/>
        <v>1</v>
      </c>
      <c r="N60" s="323">
        <v>50000</v>
      </c>
      <c r="O60" s="324">
        <f t="shared" si="2"/>
        <v>50000</v>
      </c>
      <c r="P60" s="203"/>
      <c r="Q60" s="203" t="s">
        <v>2052</v>
      </c>
    </row>
    <row r="61" spans="1:17" x14ac:dyDescent="0.25">
      <c r="A61" s="269" t="s">
        <v>1384</v>
      </c>
      <c r="B61" s="254" t="s">
        <v>1220</v>
      </c>
      <c r="C61" s="254" t="s">
        <v>1242</v>
      </c>
      <c r="D61" s="254" t="s">
        <v>1475</v>
      </c>
      <c r="E61" s="254" t="s">
        <v>2033</v>
      </c>
      <c r="F61" s="435" t="s">
        <v>2053</v>
      </c>
      <c r="G61" s="203" t="s">
        <v>2031</v>
      </c>
      <c r="H61" s="203" t="s">
        <v>1498</v>
      </c>
      <c r="I61" s="203" t="str">
        <f t="shared" si="8"/>
        <v>2.3</v>
      </c>
      <c r="J61" s="203">
        <v>2027</v>
      </c>
      <c r="K61" s="322">
        <v>4</v>
      </c>
      <c r="L61" s="322">
        <v>1</v>
      </c>
      <c r="M61" s="322">
        <f t="shared" si="1"/>
        <v>4</v>
      </c>
      <c r="N61" s="323">
        <v>30000</v>
      </c>
      <c r="O61" s="324">
        <f t="shared" si="2"/>
        <v>120000</v>
      </c>
      <c r="P61" s="203"/>
      <c r="Q61" s="203"/>
    </row>
    <row r="62" spans="1:17" ht="30" x14ac:dyDescent="0.25">
      <c r="A62" s="269" t="s">
        <v>1384</v>
      </c>
      <c r="B62" s="254" t="s">
        <v>1220</v>
      </c>
      <c r="C62" s="254" t="s">
        <v>1242</v>
      </c>
      <c r="D62" s="254" t="s">
        <v>1475</v>
      </c>
      <c r="E62" s="254" t="s">
        <v>2033</v>
      </c>
      <c r="F62" s="435" t="s">
        <v>2054</v>
      </c>
      <c r="G62" s="203" t="s">
        <v>1494</v>
      </c>
      <c r="H62" s="203" t="s">
        <v>1495</v>
      </c>
      <c r="I62" s="203" t="str">
        <f t="shared" si="8"/>
        <v>2.6</v>
      </c>
      <c r="J62" s="203">
        <v>2027</v>
      </c>
      <c r="K62" s="322">
        <v>1</v>
      </c>
      <c r="L62" s="322">
        <v>1</v>
      </c>
      <c r="M62" s="322">
        <f t="shared" si="1"/>
        <v>1</v>
      </c>
      <c r="N62" s="323">
        <v>70000</v>
      </c>
      <c r="O62" s="324">
        <f t="shared" si="2"/>
        <v>70000</v>
      </c>
      <c r="P62" s="203"/>
      <c r="Q62" s="203" t="s">
        <v>2055</v>
      </c>
    </row>
    <row r="63" spans="1:17" x14ac:dyDescent="0.25">
      <c r="A63" s="269" t="s">
        <v>1384</v>
      </c>
      <c r="B63" s="254" t="s">
        <v>1220</v>
      </c>
      <c r="C63" s="254" t="s">
        <v>1242</v>
      </c>
      <c r="D63" s="254" t="s">
        <v>1475</v>
      </c>
      <c r="E63" s="254" t="s">
        <v>2033</v>
      </c>
      <c r="F63" s="435" t="s">
        <v>2065</v>
      </c>
      <c r="G63" s="203" t="s">
        <v>2050</v>
      </c>
      <c r="H63" s="203" t="s">
        <v>2063</v>
      </c>
      <c r="I63" s="203" t="str">
        <f t="shared" si="8"/>
        <v>2.2</v>
      </c>
      <c r="J63" s="203">
        <v>2027</v>
      </c>
      <c r="K63" s="322">
        <v>4</v>
      </c>
      <c r="L63" s="322">
        <v>1</v>
      </c>
      <c r="M63" s="322">
        <f t="shared" si="1"/>
        <v>4</v>
      </c>
      <c r="N63" s="323">
        <v>30000</v>
      </c>
      <c r="O63" s="324">
        <f t="shared" si="2"/>
        <v>120000</v>
      </c>
      <c r="P63" s="203"/>
      <c r="Q63" s="203"/>
    </row>
    <row r="64" spans="1:17" x14ac:dyDescent="0.25">
      <c r="A64" s="269" t="s">
        <v>1384</v>
      </c>
      <c r="B64" s="254" t="s">
        <v>1220</v>
      </c>
      <c r="C64" s="254" t="s">
        <v>1242</v>
      </c>
      <c r="D64" s="254" t="s">
        <v>1475</v>
      </c>
      <c r="E64" s="254" t="s">
        <v>2033</v>
      </c>
      <c r="F64" s="435" t="s">
        <v>2032</v>
      </c>
      <c r="G64" s="203" t="s">
        <v>1494</v>
      </c>
      <c r="H64" s="203" t="s">
        <v>1529</v>
      </c>
      <c r="I64" s="203" t="str">
        <f t="shared" si="8"/>
        <v>2.2</v>
      </c>
      <c r="J64" s="203">
        <v>2027</v>
      </c>
      <c r="K64" s="322">
        <v>10000</v>
      </c>
      <c r="L64" s="322">
        <v>1</v>
      </c>
      <c r="M64" s="322">
        <f t="shared" si="1"/>
        <v>10000</v>
      </c>
      <c r="N64" s="323">
        <v>400</v>
      </c>
      <c r="O64" s="324">
        <f t="shared" si="2"/>
        <v>4000000</v>
      </c>
      <c r="P64" s="203"/>
      <c r="Q64" s="203"/>
    </row>
    <row r="65" spans="1:19" x14ac:dyDescent="0.25">
      <c r="A65" s="269" t="s">
        <v>1384</v>
      </c>
      <c r="B65" s="254" t="s">
        <v>1220</v>
      </c>
      <c r="C65" s="254" t="s">
        <v>1242</v>
      </c>
      <c r="D65" s="254" t="s">
        <v>1475</v>
      </c>
      <c r="E65" s="254" t="s">
        <v>2033</v>
      </c>
      <c r="F65" s="435" t="s">
        <v>2057</v>
      </c>
      <c r="G65" s="203" t="s">
        <v>1494</v>
      </c>
      <c r="H65" s="203" t="s">
        <v>1850</v>
      </c>
      <c r="I65" s="203" t="str">
        <f t="shared" si="8"/>
        <v>2.3</v>
      </c>
      <c r="J65" s="203">
        <v>2027</v>
      </c>
      <c r="K65" s="322">
        <v>30</v>
      </c>
      <c r="L65" s="322">
        <v>2</v>
      </c>
      <c r="M65" s="322">
        <f t="shared" si="1"/>
        <v>60</v>
      </c>
      <c r="N65" s="323">
        <v>5000</v>
      </c>
      <c r="O65" s="324">
        <f t="shared" si="2"/>
        <v>300000</v>
      </c>
      <c r="P65" s="203"/>
      <c r="Q65" s="203" t="s">
        <v>2058</v>
      </c>
    </row>
    <row r="66" spans="1:19" x14ac:dyDescent="0.25">
      <c r="A66" s="269" t="s">
        <v>1384</v>
      </c>
      <c r="B66" s="254" t="s">
        <v>1220</v>
      </c>
      <c r="C66" s="254" t="s">
        <v>1242</v>
      </c>
      <c r="D66" s="254" t="s">
        <v>1475</v>
      </c>
      <c r="E66" s="254" t="s">
        <v>2033</v>
      </c>
      <c r="F66" s="435" t="s">
        <v>2059</v>
      </c>
      <c r="G66" s="203" t="s">
        <v>1494</v>
      </c>
      <c r="H66" s="203" t="s">
        <v>1529</v>
      </c>
      <c r="I66" s="203" t="str">
        <f t="shared" si="8"/>
        <v>2.2</v>
      </c>
      <c r="J66" s="203">
        <v>2027</v>
      </c>
      <c r="K66" s="322">
        <v>260</v>
      </c>
      <c r="L66" s="322">
        <v>2</v>
      </c>
      <c r="M66" s="322">
        <f t="shared" si="1"/>
        <v>520</v>
      </c>
      <c r="N66" s="323">
        <v>600</v>
      </c>
      <c r="O66" s="324">
        <f t="shared" si="2"/>
        <v>312000</v>
      </c>
      <c r="P66" s="203"/>
      <c r="Q66" s="203"/>
    </row>
    <row r="67" spans="1:19" x14ac:dyDescent="0.25">
      <c r="A67" s="269" t="s">
        <v>1384</v>
      </c>
      <c r="B67" s="254" t="s">
        <v>1220</v>
      </c>
      <c r="C67" s="254" t="s">
        <v>1242</v>
      </c>
      <c r="D67" s="254" t="s">
        <v>1475</v>
      </c>
      <c r="E67" s="254" t="s">
        <v>2033</v>
      </c>
      <c r="F67" s="435" t="s">
        <v>2060</v>
      </c>
      <c r="G67" s="203" t="s">
        <v>2031</v>
      </c>
      <c r="H67" s="203" t="s">
        <v>1529</v>
      </c>
      <c r="I67" s="203" t="str">
        <f t="shared" si="8"/>
        <v>2.2</v>
      </c>
      <c r="J67" s="203">
        <v>2027</v>
      </c>
      <c r="K67" s="322">
        <v>260</v>
      </c>
      <c r="L67" s="322">
        <v>2</v>
      </c>
      <c r="M67" s="322">
        <f t="shared" si="1"/>
        <v>520</v>
      </c>
      <c r="N67" s="323">
        <v>900</v>
      </c>
      <c r="O67" s="324">
        <f t="shared" si="2"/>
        <v>468000</v>
      </c>
      <c r="P67" s="203"/>
      <c r="Q67" s="203"/>
    </row>
    <row r="68" spans="1:19" x14ac:dyDescent="0.25">
      <c r="A68" s="269" t="s">
        <v>1384</v>
      </c>
      <c r="B68" s="254" t="s">
        <v>1220</v>
      </c>
      <c r="C68" s="254" t="s">
        <v>1242</v>
      </c>
      <c r="D68" s="254" t="s">
        <v>1475</v>
      </c>
      <c r="E68" s="254" t="s">
        <v>2033</v>
      </c>
      <c r="F68" s="435" t="s">
        <v>2061</v>
      </c>
      <c r="G68" s="203" t="s">
        <v>2031</v>
      </c>
      <c r="H68" s="203" t="s">
        <v>1529</v>
      </c>
      <c r="I68" s="203" t="str">
        <f t="shared" si="8"/>
        <v>2.2</v>
      </c>
      <c r="J68" s="203">
        <v>2027</v>
      </c>
      <c r="K68" s="334">
        <v>400</v>
      </c>
      <c r="L68" s="334">
        <v>1</v>
      </c>
      <c r="M68" s="322">
        <f t="shared" si="1"/>
        <v>400</v>
      </c>
      <c r="N68" s="323">
        <v>150</v>
      </c>
      <c r="O68" s="324">
        <f t="shared" si="2"/>
        <v>60000</v>
      </c>
      <c r="P68" s="203"/>
      <c r="Q68" s="203"/>
    </row>
    <row r="69" spans="1:19" s="502" customFormat="1" x14ac:dyDescent="0.25">
      <c r="A69" s="274" t="s">
        <v>1384</v>
      </c>
      <c r="B69" s="256" t="s">
        <v>1220</v>
      </c>
      <c r="C69" s="256" t="s">
        <v>1242</v>
      </c>
      <c r="D69" s="256" t="s">
        <v>1475</v>
      </c>
      <c r="E69" s="442" t="s">
        <v>2024</v>
      </c>
      <c r="F69" s="441" t="s">
        <v>2025</v>
      </c>
      <c r="G69" s="204" t="s">
        <v>2026</v>
      </c>
      <c r="H69" s="204" t="s">
        <v>1511</v>
      </c>
      <c r="I69" s="204" t="str">
        <f t="shared" si="8"/>
        <v>2.2</v>
      </c>
      <c r="J69" s="204">
        <v>2028</v>
      </c>
      <c r="K69" s="326">
        <v>3</v>
      </c>
      <c r="L69" s="326">
        <v>336</v>
      </c>
      <c r="M69" s="326">
        <f>K69*L69</f>
        <v>1008</v>
      </c>
      <c r="N69" s="500">
        <v>2300</v>
      </c>
      <c r="O69" s="328">
        <f>+M69*N69</f>
        <v>2318400</v>
      </c>
      <c r="P69" s="204"/>
      <c r="Q69" s="204"/>
      <c r="R69" s="501"/>
      <c r="S69" s="501"/>
    </row>
    <row r="70" spans="1:19" s="502" customFormat="1" x14ac:dyDescent="0.25">
      <c r="A70" s="274" t="s">
        <v>1384</v>
      </c>
      <c r="B70" s="256" t="s">
        <v>1220</v>
      </c>
      <c r="C70" s="256" t="s">
        <v>1242</v>
      </c>
      <c r="D70" s="256" t="s">
        <v>1475</v>
      </c>
      <c r="E70" s="442" t="s">
        <v>2024</v>
      </c>
      <c r="F70" s="441" t="s">
        <v>2066</v>
      </c>
      <c r="G70" s="204" t="s">
        <v>2050</v>
      </c>
      <c r="H70" s="204" t="s">
        <v>2063</v>
      </c>
      <c r="I70" s="204" t="str">
        <f t="shared" si="8"/>
        <v>2.2</v>
      </c>
      <c r="J70" s="204">
        <v>2028</v>
      </c>
      <c r="K70" s="326">
        <v>4</v>
      </c>
      <c r="L70" s="326">
        <v>1</v>
      </c>
      <c r="M70" s="326">
        <f t="shared" ref="M70:M73" si="9">K70*L70</f>
        <v>4</v>
      </c>
      <c r="N70" s="500">
        <v>30000</v>
      </c>
      <c r="O70" s="328">
        <f t="shared" ref="O70:O73" si="10">+M70*N70</f>
        <v>120000</v>
      </c>
      <c r="P70" s="204"/>
      <c r="Q70" s="204"/>
      <c r="R70" s="501"/>
      <c r="S70" s="501"/>
    </row>
    <row r="71" spans="1:19" s="502" customFormat="1" x14ac:dyDescent="0.25">
      <c r="A71" s="274" t="s">
        <v>1384</v>
      </c>
      <c r="B71" s="256" t="s">
        <v>1220</v>
      </c>
      <c r="C71" s="256" t="s">
        <v>1242</v>
      </c>
      <c r="D71" s="256" t="s">
        <v>1475</v>
      </c>
      <c r="E71" s="442" t="s">
        <v>2024</v>
      </c>
      <c r="F71" s="441" t="s">
        <v>1792</v>
      </c>
      <c r="G71" s="204" t="s">
        <v>2028</v>
      </c>
      <c r="H71" s="204" t="s">
        <v>1509</v>
      </c>
      <c r="I71" s="204" t="str">
        <f t="shared" si="8"/>
        <v>2.3</v>
      </c>
      <c r="J71" s="204">
        <v>2028</v>
      </c>
      <c r="K71" s="326">
        <v>480</v>
      </c>
      <c r="L71" s="326">
        <v>10</v>
      </c>
      <c r="M71" s="326">
        <f t="shared" si="9"/>
        <v>4800</v>
      </c>
      <c r="N71" s="327">
        <v>300</v>
      </c>
      <c r="O71" s="328">
        <f t="shared" si="10"/>
        <v>1440000</v>
      </c>
      <c r="P71" s="204"/>
      <c r="Q71" s="204"/>
      <c r="R71" s="501"/>
      <c r="S71" s="501"/>
    </row>
    <row r="72" spans="1:19" s="502" customFormat="1" x14ac:dyDescent="0.25">
      <c r="A72" s="274" t="s">
        <v>1384</v>
      </c>
      <c r="B72" s="256" t="s">
        <v>1220</v>
      </c>
      <c r="C72" s="256" t="s">
        <v>1242</v>
      </c>
      <c r="D72" s="256" t="s">
        <v>1475</v>
      </c>
      <c r="E72" s="442" t="s">
        <v>2029</v>
      </c>
      <c r="F72" s="441" t="s">
        <v>2030</v>
      </c>
      <c r="G72" s="204" t="s">
        <v>2031</v>
      </c>
      <c r="H72" s="204" t="s">
        <v>1843</v>
      </c>
      <c r="I72" s="204" t="str">
        <f>IF($H72="","Sin CCP",LEFT($H72,3))</f>
        <v>2.2</v>
      </c>
      <c r="J72" s="204">
        <v>2028</v>
      </c>
      <c r="K72" s="326">
        <v>180</v>
      </c>
      <c r="L72" s="326">
        <v>4</v>
      </c>
      <c r="M72" s="326">
        <f t="shared" si="9"/>
        <v>720</v>
      </c>
      <c r="N72" s="327">
        <v>1500</v>
      </c>
      <c r="O72" s="328">
        <f t="shared" si="10"/>
        <v>1080000</v>
      </c>
      <c r="P72" s="204"/>
      <c r="Q72" s="204"/>
      <c r="R72" s="501"/>
      <c r="S72" s="501"/>
    </row>
    <row r="73" spans="1:19" s="502" customFormat="1" x14ac:dyDescent="0.25">
      <c r="A73" s="274" t="s">
        <v>1384</v>
      </c>
      <c r="B73" s="256" t="s">
        <v>1220</v>
      </c>
      <c r="C73" s="256" t="s">
        <v>1242</v>
      </c>
      <c r="D73" s="256" t="s">
        <v>1475</v>
      </c>
      <c r="E73" s="442" t="s">
        <v>2029</v>
      </c>
      <c r="F73" s="441" t="s">
        <v>2032</v>
      </c>
      <c r="G73" s="204" t="s">
        <v>2031</v>
      </c>
      <c r="H73" s="204" t="s">
        <v>1529</v>
      </c>
      <c r="I73" s="204" t="str">
        <f>IF($H73="","Sin CCP",LEFT($H73,3))</f>
        <v>2.2</v>
      </c>
      <c r="J73" s="204">
        <v>2028</v>
      </c>
      <c r="K73" s="326">
        <v>100</v>
      </c>
      <c r="L73" s="326">
        <v>1</v>
      </c>
      <c r="M73" s="326">
        <f t="shared" si="9"/>
        <v>100</v>
      </c>
      <c r="N73" s="327">
        <v>1200</v>
      </c>
      <c r="O73" s="328">
        <f t="shared" si="10"/>
        <v>120000</v>
      </c>
      <c r="P73" s="204"/>
      <c r="Q73" s="204"/>
      <c r="R73" s="501"/>
      <c r="S73" s="501"/>
    </row>
    <row r="74" spans="1:19" x14ac:dyDescent="0.25">
      <c r="A74" s="274" t="s">
        <v>1384</v>
      </c>
      <c r="B74" s="256" t="s">
        <v>1220</v>
      </c>
      <c r="C74" s="256" t="s">
        <v>1242</v>
      </c>
      <c r="D74" s="256" t="s">
        <v>1475</v>
      </c>
      <c r="E74" s="256" t="s">
        <v>2033</v>
      </c>
      <c r="F74" s="441" t="s">
        <v>2025</v>
      </c>
      <c r="G74" s="204" t="s">
        <v>2026</v>
      </c>
      <c r="H74" s="204" t="s">
        <v>1511</v>
      </c>
      <c r="I74" s="204" t="str">
        <f t="shared" ref="I74:I99" si="11">IF($H74="","Sin CCP",LEFT($H74,3))</f>
        <v>2.2</v>
      </c>
      <c r="J74" s="204">
        <v>2028</v>
      </c>
      <c r="K74" s="325">
        <v>72</v>
      </c>
      <c r="L74" s="325">
        <v>4</v>
      </c>
      <c r="M74" s="326">
        <f t="shared" si="1"/>
        <v>288</v>
      </c>
      <c r="N74" s="327">
        <v>2300</v>
      </c>
      <c r="O74" s="328">
        <f t="shared" si="2"/>
        <v>662400</v>
      </c>
      <c r="P74" s="204"/>
      <c r="Q74" s="204"/>
    </row>
    <row r="75" spans="1:19" x14ac:dyDescent="0.25">
      <c r="A75" s="274" t="s">
        <v>1384</v>
      </c>
      <c r="B75" s="256" t="s">
        <v>1220</v>
      </c>
      <c r="C75" s="256" t="s">
        <v>1242</v>
      </c>
      <c r="D75" s="256" t="s">
        <v>1475</v>
      </c>
      <c r="E75" s="256" t="s">
        <v>2033</v>
      </c>
      <c r="F75" s="441" t="s">
        <v>1792</v>
      </c>
      <c r="G75" s="204" t="s">
        <v>2028</v>
      </c>
      <c r="H75" s="204" t="s">
        <v>1509</v>
      </c>
      <c r="I75" s="204" t="str">
        <f t="shared" si="11"/>
        <v>2.3</v>
      </c>
      <c r="J75" s="204">
        <v>2028</v>
      </c>
      <c r="K75" s="326">
        <v>360</v>
      </c>
      <c r="L75" s="326">
        <v>4</v>
      </c>
      <c r="M75" s="326">
        <f t="shared" si="1"/>
        <v>1440</v>
      </c>
      <c r="N75" s="327">
        <v>300</v>
      </c>
      <c r="O75" s="328">
        <f t="shared" si="2"/>
        <v>432000</v>
      </c>
      <c r="P75" s="204"/>
      <c r="Q75" s="204"/>
    </row>
    <row r="76" spans="1:19" x14ac:dyDescent="0.25">
      <c r="A76" s="274" t="s">
        <v>1384</v>
      </c>
      <c r="B76" s="256" t="s">
        <v>1220</v>
      </c>
      <c r="C76" s="256" t="s">
        <v>1242</v>
      </c>
      <c r="D76" s="256" t="s">
        <v>1475</v>
      </c>
      <c r="E76" s="256" t="s">
        <v>2033</v>
      </c>
      <c r="F76" s="441" t="s">
        <v>2030</v>
      </c>
      <c r="G76" s="204" t="s">
        <v>2031</v>
      </c>
      <c r="H76" s="204" t="s">
        <v>1843</v>
      </c>
      <c r="I76" s="204" t="str">
        <f t="shared" si="11"/>
        <v>2.2</v>
      </c>
      <c r="J76" s="204">
        <v>2028</v>
      </c>
      <c r="K76" s="326">
        <v>180</v>
      </c>
      <c r="L76" s="326">
        <v>4</v>
      </c>
      <c r="M76" s="326">
        <f t="shared" si="1"/>
        <v>720</v>
      </c>
      <c r="N76" s="327">
        <v>3000</v>
      </c>
      <c r="O76" s="328">
        <f t="shared" si="2"/>
        <v>2160000</v>
      </c>
      <c r="P76" s="204"/>
      <c r="Q76" s="204"/>
    </row>
    <row r="77" spans="1:19" x14ac:dyDescent="0.25">
      <c r="A77" s="274" t="s">
        <v>1384</v>
      </c>
      <c r="B77" s="256" t="s">
        <v>1220</v>
      </c>
      <c r="C77" s="256" t="s">
        <v>1242</v>
      </c>
      <c r="D77" s="256" t="s">
        <v>1475</v>
      </c>
      <c r="E77" s="256" t="s">
        <v>2033</v>
      </c>
      <c r="F77" s="441" t="s">
        <v>2032</v>
      </c>
      <c r="G77" s="204" t="s">
        <v>2031</v>
      </c>
      <c r="H77" s="204" t="s">
        <v>1529</v>
      </c>
      <c r="I77" s="204" t="str">
        <f t="shared" si="11"/>
        <v>2.2</v>
      </c>
      <c r="J77" s="204">
        <v>2028</v>
      </c>
      <c r="K77" s="326">
        <v>100</v>
      </c>
      <c r="L77" s="326">
        <v>1</v>
      </c>
      <c r="M77" s="326">
        <f t="shared" si="1"/>
        <v>100</v>
      </c>
      <c r="N77" s="327">
        <v>2500</v>
      </c>
      <c r="O77" s="328">
        <f t="shared" si="2"/>
        <v>250000</v>
      </c>
      <c r="P77" s="204"/>
      <c r="Q77" s="204"/>
    </row>
    <row r="78" spans="1:19" ht="135" x14ac:dyDescent="0.25">
      <c r="A78" s="274" t="s">
        <v>1384</v>
      </c>
      <c r="B78" s="256" t="s">
        <v>1220</v>
      </c>
      <c r="C78" s="256" t="s">
        <v>1242</v>
      </c>
      <c r="D78" s="256" t="s">
        <v>1475</v>
      </c>
      <c r="E78" s="256" t="s">
        <v>2033</v>
      </c>
      <c r="F78" s="410" t="s">
        <v>2034</v>
      </c>
      <c r="G78" s="204" t="s">
        <v>2031</v>
      </c>
      <c r="H78" s="204" t="s">
        <v>1989</v>
      </c>
      <c r="I78" s="204" t="str">
        <f t="shared" si="11"/>
        <v>2.3</v>
      </c>
      <c r="J78" s="204">
        <v>2028</v>
      </c>
      <c r="K78" s="326">
        <v>1</v>
      </c>
      <c r="L78" s="326">
        <v>1</v>
      </c>
      <c r="M78" s="326">
        <f t="shared" si="1"/>
        <v>1</v>
      </c>
      <c r="N78" s="327">
        <v>25000000</v>
      </c>
      <c r="O78" s="328">
        <f t="shared" si="2"/>
        <v>25000000</v>
      </c>
      <c r="P78" s="204" t="s">
        <v>2035</v>
      </c>
      <c r="Q78" s="204"/>
    </row>
    <row r="79" spans="1:19" ht="30" x14ac:dyDescent="0.25">
      <c r="A79" s="274" t="s">
        <v>1384</v>
      </c>
      <c r="B79" s="256" t="s">
        <v>1220</v>
      </c>
      <c r="C79" s="256" t="s">
        <v>1242</v>
      </c>
      <c r="D79" s="256" t="s">
        <v>1475</v>
      </c>
      <c r="E79" s="256" t="s">
        <v>2033</v>
      </c>
      <c r="F79" s="410" t="s">
        <v>2036</v>
      </c>
      <c r="G79" s="204" t="s">
        <v>2031</v>
      </c>
      <c r="H79" s="204" t="s">
        <v>1498</v>
      </c>
      <c r="I79" s="204" t="str">
        <f t="shared" si="11"/>
        <v>2.3</v>
      </c>
      <c r="J79" s="204">
        <v>2028</v>
      </c>
      <c r="K79" s="326">
        <v>300</v>
      </c>
      <c r="L79" s="326">
        <v>2</v>
      </c>
      <c r="M79" s="326">
        <f t="shared" si="1"/>
        <v>600</v>
      </c>
      <c r="N79" s="327">
        <v>550</v>
      </c>
      <c r="O79" s="328">
        <f t="shared" si="2"/>
        <v>330000</v>
      </c>
      <c r="P79" s="204"/>
      <c r="Q79" s="204"/>
    </row>
    <row r="80" spans="1:19" ht="60" x14ac:dyDescent="0.25">
      <c r="A80" s="274" t="s">
        <v>1384</v>
      </c>
      <c r="B80" s="256" t="s">
        <v>1220</v>
      </c>
      <c r="C80" s="256" t="s">
        <v>1242</v>
      </c>
      <c r="D80" s="256" t="s">
        <v>1475</v>
      </c>
      <c r="E80" s="256" t="s">
        <v>2033</v>
      </c>
      <c r="F80" s="441" t="s">
        <v>2037</v>
      </c>
      <c r="G80" s="204" t="s">
        <v>2031</v>
      </c>
      <c r="H80" s="204" t="s">
        <v>2038</v>
      </c>
      <c r="I80" s="204" t="str">
        <f t="shared" si="11"/>
        <v>2.2</v>
      </c>
      <c r="J80" s="204">
        <v>2028</v>
      </c>
      <c r="K80" s="326">
        <v>360</v>
      </c>
      <c r="L80" s="326">
        <v>1</v>
      </c>
      <c r="M80" s="326">
        <f t="shared" si="1"/>
        <v>360</v>
      </c>
      <c r="N80" s="327">
        <v>4500</v>
      </c>
      <c r="O80" s="328">
        <f t="shared" si="2"/>
        <v>1620000</v>
      </c>
      <c r="P80" s="204" t="s">
        <v>2039</v>
      </c>
      <c r="Q80" s="204" t="s">
        <v>2040</v>
      </c>
    </row>
    <row r="81" spans="1:17" x14ac:dyDescent="0.25">
      <c r="A81" s="274" t="s">
        <v>1384</v>
      </c>
      <c r="B81" s="256" t="s">
        <v>1220</v>
      </c>
      <c r="C81" s="256" t="s">
        <v>1242</v>
      </c>
      <c r="D81" s="256" t="s">
        <v>1475</v>
      </c>
      <c r="E81" s="256" t="s">
        <v>2033</v>
      </c>
      <c r="F81" s="441" t="s">
        <v>2041</v>
      </c>
      <c r="G81" s="204" t="s">
        <v>1494</v>
      </c>
      <c r="H81" s="204" t="s">
        <v>1511</v>
      </c>
      <c r="I81" s="204" t="str">
        <f t="shared" si="11"/>
        <v>2.2</v>
      </c>
      <c r="J81" s="204">
        <v>2028</v>
      </c>
      <c r="K81" s="326">
        <v>72</v>
      </c>
      <c r="L81" s="326">
        <v>4</v>
      </c>
      <c r="M81" s="326">
        <f t="shared" si="1"/>
        <v>288</v>
      </c>
      <c r="N81" s="327">
        <v>2300</v>
      </c>
      <c r="O81" s="328">
        <f t="shared" si="2"/>
        <v>662400</v>
      </c>
      <c r="P81" s="204"/>
      <c r="Q81" s="204"/>
    </row>
    <row r="82" spans="1:17" x14ac:dyDescent="0.25">
      <c r="A82" s="274" t="s">
        <v>1384</v>
      </c>
      <c r="B82" s="256" t="s">
        <v>1220</v>
      </c>
      <c r="C82" s="256" t="s">
        <v>1242</v>
      </c>
      <c r="D82" s="256" t="s">
        <v>1475</v>
      </c>
      <c r="E82" s="256" t="s">
        <v>2033</v>
      </c>
      <c r="F82" s="441" t="s">
        <v>2042</v>
      </c>
      <c r="G82" s="204" t="s">
        <v>2028</v>
      </c>
      <c r="H82" s="204" t="s">
        <v>1509</v>
      </c>
      <c r="I82" s="204" t="str">
        <f t="shared" si="11"/>
        <v>2.3</v>
      </c>
      <c r="J82" s="204">
        <v>2028</v>
      </c>
      <c r="K82" s="326">
        <v>110</v>
      </c>
      <c r="L82" s="326">
        <v>27</v>
      </c>
      <c r="M82" s="326">
        <f t="shared" si="1"/>
        <v>2970</v>
      </c>
      <c r="N82" s="327">
        <v>300</v>
      </c>
      <c r="O82" s="328">
        <f t="shared" si="2"/>
        <v>891000</v>
      </c>
      <c r="P82" s="204"/>
      <c r="Q82" s="204"/>
    </row>
    <row r="83" spans="1:17" ht="30" x14ac:dyDescent="0.25">
      <c r="A83" s="274" t="s">
        <v>1384</v>
      </c>
      <c r="B83" s="256" t="s">
        <v>1220</v>
      </c>
      <c r="C83" s="256" t="s">
        <v>1242</v>
      </c>
      <c r="D83" s="256" t="s">
        <v>1475</v>
      </c>
      <c r="E83" s="256" t="s">
        <v>2033</v>
      </c>
      <c r="F83" s="441" t="s">
        <v>2043</v>
      </c>
      <c r="G83" s="204" t="s">
        <v>1494</v>
      </c>
      <c r="H83" s="204" t="s">
        <v>1529</v>
      </c>
      <c r="I83" s="204" t="str">
        <f t="shared" si="11"/>
        <v>2.2</v>
      </c>
      <c r="J83" s="204">
        <v>2028</v>
      </c>
      <c r="K83" s="326">
        <v>200</v>
      </c>
      <c r="L83" s="326">
        <v>2</v>
      </c>
      <c r="M83" s="326">
        <f t="shared" si="1"/>
        <v>400</v>
      </c>
      <c r="N83" s="327">
        <v>900</v>
      </c>
      <c r="O83" s="328">
        <f t="shared" si="2"/>
        <v>360000</v>
      </c>
      <c r="P83" s="204"/>
      <c r="Q83" s="204" t="s">
        <v>2044</v>
      </c>
    </row>
    <row r="84" spans="1:17" x14ac:dyDescent="0.25">
      <c r="A84" s="274" t="s">
        <v>1384</v>
      </c>
      <c r="B84" s="256" t="s">
        <v>1220</v>
      </c>
      <c r="C84" s="256" t="s">
        <v>1242</v>
      </c>
      <c r="D84" s="256" t="s">
        <v>1475</v>
      </c>
      <c r="E84" s="256" t="s">
        <v>2033</v>
      </c>
      <c r="F84" s="441" t="s">
        <v>2045</v>
      </c>
      <c r="G84" s="204" t="s">
        <v>1494</v>
      </c>
      <c r="H84" s="204" t="s">
        <v>1529</v>
      </c>
      <c r="I84" s="204" t="str">
        <f t="shared" si="11"/>
        <v>2.2</v>
      </c>
      <c r="J84" s="204">
        <v>2028</v>
      </c>
      <c r="K84" s="326">
        <v>4</v>
      </c>
      <c r="L84" s="326">
        <v>2</v>
      </c>
      <c r="M84" s="326">
        <f t="shared" si="1"/>
        <v>8</v>
      </c>
      <c r="N84" s="327">
        <v>6500</v>
      </c>
      <c r="O84" s="328">
        <f t="shared" si="2"/>
        <v>52000</v>
      </c>
      <c r="P84" s="204"/>
      <c r="Q84" s="204"/>
    </row>
    <row r="85" spans="1:17" x14ac:dyDescent="0.25">
      <c r="A85" s="274" t="s">
        <v>1384</v>
      </c>
      <c r="B85" s="256" t="s">
        <v>1220</v>
      </c>
      <c r="C85" s="256" t="s">
        <v>1242</v>
      </c>
      <c r="D85" s="256" t="s">
        <v>1475</v>
      </c>
      <c r="E85" s="256" t="s">
        <v>2033</v>
      </c>
      <c r="F85" s="441" t="s">
        <v>2046</v>
      </c>
      <c r="G85" s="204" t="s">
        <v>1494</v>
      </c>
      <c r="H85" s="204" t="s">
        <v>1529</v>
      </c>
      <c r="I85" s="204" t="str">
        <f t="shared" si="11"/>
        <v>2.2</v>
      </c>
      <c r="J85" s="204">
        <v>2028</v>
      </c>
      <c r="K85" s="326">
        <v>2</v>
      </c>
      <c r="L85" s="326">
        <v>2</v>
      </c>
      <c r="M85" s="326">
        <f t="shared" si="1"/>
        <v>4</v>
      </c>
      <c r="N85" s="327">
        <v>8500</v>
      </c>
      <c r="O85" s="328">
        <f t="shared" si="2"/>
        <v>34000</v>
      </c>
      <c r="P85" s="204"/>
      <c r="Q85" s="204"/>
    </row>
    <row r="86" spans="1:17" ht="75" x14ac:dyDescent="0.25">
      <c r="A86" s="274" t="s">
        <v>1384</v>
      </c>
      <c r="B86" s="256" t="s">
        <v>1220</v>
      </c>
      <c r="C86" s="256" t="s">
        <v>1242</v>
      </c>
      <c r="D86" s="256" t="s">
        <v>1475</v>
      </c>
      <c r="E86" s="256" t="s">
        <v>2033</v>
      </c>
      <c r="F86" s="441" t="s">
        <v>2047</v>
      </c>
      <c r="G86" s="204" t="s">
        <v>2031</v>
      </c>
      <c r="H86" s="204" t="s">
        <v>1495</v>
      </c>
      <c r="I86" s="204" t="str">
        <f t="shared" si="11"/>
        <v>2.6</v>
      </c>
      <c r="J86" s="204">
        <v>2028</v>
      </c>
      <c r="K86" s="326">
        <v>30</v>
      </c>
      <c r="L86" s="326">
        <v>1</v>
      </c>
      <c r="M86" s="326">
        <f t="shared" si="1"/>
        <v>30</v>
      </c>
      <c r="N86" s="327">
        <v>15000</v>
      </c>
      <c r="O86" s="328">
        <f t="shared" si="2"/>
        <v>450000</v>
      </c>
      <c r="P86" s="204"/>
      <c r="Q86" s="204" t="s">
        <v>2048</v>
      </c>
    </row>
    <row r="87" spans="1:17" x14ac:dyDescent="0.25">
      <c r="A87" s="274" t="s">
        <v>1384</v>
      </c>
      <c r="B87" s="256" t="s">
        <v>1220</v>
      </c>
      <c r="C87" s="256" t="s">
        <v>1242</v>
      </c>
      <c r="D87" s="256" t="s">
        <v>1475</v>
      </c>
      <c r="E87" s="256" t="s">
        <v>2033</v>
      </c>
      <c r="F87" s="489" t="s">
        <v>2049</v>
      </c>
      <c r="G87" s="204" t="s">
        <v>2050</v>
      </c>
      <c r="H87" s="204" t="s">
        <v>2038</v>
      </c>
      <c r="I87" s="204" t="str">
        <f t="shared" si="11"/>
        <v>2.2</v>
      </c>
      <c r="J87" s="204">
        <v>2028</v>
      </c>
      <c r="K87" s="326">
        <v>12</v>
      </c>
      <c r="L87" s="326">
        <v>12</v>
      </c>
      <c r="M87" s="326">
        <f t="shared" si="1"/>
        <v>144</v>
      </c>
      <c r="N87" s="327">
        <v>7000</v>
      </c>
      <c r="O87" s="328">
        <f t="shared" si="2"/>
        <v>1008000</v>
      </c>
      <c r="P87" s="204"/>
      <c r="Q87" s="204"/>
    </row>
    <row r="88" spans="1:17" ht="30" x14ac:dyDescent="0.25">
      <c r="A88" s="274" t="s">
        <v>1384</v>
      </c>
      <c r="B88" s="256" t="s">
        <v>1220</v>
      </c>
      <c r="C88" s="256" t="s">
        <v>1242</v>
      </c>
      <c r="D88" s="256" t="s">
        <v>1475</v>
      </c>
      <c r="E88" s="256" t="s">
        <v>2033</v>
      </c>
      <c r="F88" s="441" t="s">
        <v>2051</v>
      </c>
      <c r="G88" s="204" t="s">
        <v>1494</v>
      </c>
      <c r="H88" s="204" t="s">
        <v>1495</v>
      </c>
      <c r="I88" s="204" t="str">
        <f t="shared" si="11"/>
        <v>2.6</v>
      </c>
      <c r="J88" s="204">
        <v>2028</v>
      </c>
      <c r="K88" s="326">
        <v>1</v>
      </c>
      <c r="L88" s="326">
        <v>1</v>
      </c>
      <c r="M88" s="326">
        <f t="shared" si="1"/>
        <v>1</v>
      </c>
      <c r="N88" s="327">
        <v>50000</v>
      </c>
      <c r="O88" s="328">
        <f t="shared" si="2"/>
        <v>50000</v>
      </c>
      <c r="P88" s="204"/>
      <c r="Q88" s="204" t="s">
        <v>2052</v>
      </c>
    </row>
    <row r="89" spans="1:17" ht="30" x14ac:dyDescent="0.25">
      <c r="A89" s="274" t="s">
        <v>1384</v>
      </c>
      <c r="B89" s="256" t="s">
        <v>1220</v>
      </c>
      <c r="C89" s="256" t="s">
        <v>1242</v>
      </c>
      <c r="D89" s="256" t="s">
        <v>1475</v>
      </c>
      <c r="E89" s="256" t="s">
        <v>2033</v>
      </c>
      <c r="F89" s="410" t="s">
        <v>2053</v>
      </c>
      <c r="G89" s="204" t="s">
        <v>2031</v>
      </c>
      <c r="H89" s="204" t="s">
        <v>1498</v>
      </c>
      <c r="I89" s="204" t="str">
        <f t="shared" si="11"/>
        <v>2.3</v>
      </c>
      <c r="J89" s="204">
        <v>2028</v>
      </c>
      <c r="K89" s="326">
        <v>4</v>
      </c>
      <c r="L89" s="326">
        <v>1</v>
      </c>
      <c r="M89" s="326">
        <f t="shared" ref="M89:M124" si="12">K89*L89</f>
        <v>4</v>
      </c>
      <c r="N89" s="327">
        <v>35000</v>
      </c>
      <c r="O89" s="328">
        <f t="shared" ref="O89:O124" si="13">+M89*N89</f>
        <v>140000</v>
      </c>
      <c r="P89" s="204"/>
      <c r="Q89" s="204"/>
    </row>
    <row r="90" spans="1:17" ht="30" x14ac:dyDescent="0.25">
      <c r="A90" s="274" t="s">
        <v>1384</v>
      </c>
      <c r="B90" s="256" t="s">
        <v>1220</v>
      </c>
      <c r="C90" s="256" t="s">
        <v>1242</v>
      </c>
      <c r="D90" s="256" t="s">
        <v>1475</v>
      </c>
      <c r="E90" s="256" t="s">
        <v>2033</v>
      </c>
      <c r="F90" s="441" t="s">
        <v>2054</v>
      </c>
      <c r="G90" s="204" t="s">
        <v>1494</v>
      </c>
      <c r="H90" s="204" t="s">
        <v>1495</v>
      </c>
      <c r="I90" s="204" t="str">
        <f t="shared" si="11"/>
        <v>2.6</v>
      </c>
      <c r="J90" s="204">
        <v>2028</v>
      </c>
      <c r="K90" s="326">
        <v>1</v>
      </c>
      <c r="L90" s="326">
        <v>1</v>
      </c>
      <c r="M90" s="326">
        <f t="shared" si="12"/>
        <v>1</v>
      </c>
      <c r="N90" s="327">
        <v>70000</v>
      </c>
      <c r="O90" s="328">
        <f t="shared" si="13"/>
        <v>70000</v>
      </c>
      <c r="P90" s="204"/>
      <c r="Q90" s="204" t="s">
        <v>2055</v>
      </c>
    </row>
    <row r="91" spans="1:17" x14ac:dyDescent="0.25">
      <c r="A91" s="274" t="s">
        <v>1384</v>
      </c>
      <c r="B91" s="256" t="s">
        <v>1220</v>
      </c>
      <c r="C91" s="256" t="s">
        <v>1242</v>
      </c>
      <c r="D91" s="256" t="s">
        <v>1475</v>
      </c>
      <c r="E91" s="256" t="s">
        <v>2033</v>
      </c>
      <c r="F91" s="441" t="s">
        <v>2065</v>
      </c>
      <c r="G91" s="204" t="s">
        <v>2050</v>
      </c>
      <c r="H91" s="204" t="s">
        <v>2063</v>
      </c>
      <c r="I91" s="204" t="str">
        <f t="shared" si="11"/>
        <v>2.2</v>
      </c>
      <c r="J91" s="204">
        <v>2028</v>
      </c>
      <c r="K91" s="326">
        <v>1</v>
      </c>
      <c r="L91" s="326">
        <v>4</v>
      </c>
      <c r="M91" s="326">
        <f t="shared" si="12"/>
        <v>4</v>
      </c>
      <c r="N91" s="327">
        <v>65000</v>
      </c>
      <c r="O91" s="328">
        <f t="shared" si="13"/>
        <v>260000</v>
      </c>
      <c r="P91" s="204"/>
      <c r="Q91" s="204"/>
    </row>
    <row r="92" spans="1:17" x14ac:dyDescent="0.25">
      <c r="A92" s="274" t="s">
        <v>1384</v>
      </c>
      <c r="B92" s="256" t="s">
        <v>1220</v>
      </c>
      <c r="C92" s="256" t="s">
        <v>1242</v>
      </c>
      <c r="D92" s="256" t="s">
        <v>1475</v>
      </c>
      <c r="E92" s="256" t="s">
        <v>2033</v>
      </c>
      <c r="F92" s="441" t="s">
        <v>2032</v>
      </c>
      <c r="G92" s="204" t="s">
        <v>1494</v>
      </c>
      <c r="H92" s="204" t="s">
        <v>1529</v>
      </c>
      <c r="I92" s="204" t="str">
        <f t="shared" si="11"/>
        <v>2.2</v>
      </c>
      <c r="J92" s="204">
        <v>2028</v>
      </c>
      <c r="K92" s="326">
        <v>10000</v>
      </c>
      <c r="L92" s="326">
        <v>1</v>
      </c>
      <c r="M92" s="326">
        <f t="shared" si="12"/>
        <v>10000</v>
      </c>
      <c r="N92" s="327">
        <v>450</v>
      </c>
      <c r="O92" s="328">
        <f t="shared" si="13"/>
        <v>4500000</v>
      </c>
      <c r="P92" s="204"/>
      <c r="Q92" s="204"/>
    </row>
    <row r="93" spans="1:17" x14ac:dyDescent="0.25">
      <c r="A93" s="274" t="s">
        <v>1384</v>
      </c>
      <c r="B93" s="256" t="s">
        <v>1220</v>
      </c>
      <c r="C93" s="256" t="s">
        <v>1242</v>
      </c>
      <c r="D93" s="256" t="s">
        <v>1475</v>
      </c>
      <c r="E93" s="256" t="s">
        <v>2033</v>
      </c>
      <c r="F93" s="441" t="s">
        <v>2057</v>
      </c>
      <c r="G93" s="204" t="s">
        <v>1494</v>
      </c>
      <c r="H93" s="204" t="s">
        <v>1850</v>
      </c>
      <c r="I93" s="204" t="str">
        <f t="shared" si="11"/>
        <v>2.3</v>
      </c>
      <c r="J93" s="204">
        <v>2028</v>
      </c>
      <c r="K93" s="326">
        <v>30</v>
      </c>
      <c r="L93" s="326">
        <v>1</v>
      </c>
      <c r="M93" s="326">
        <f t="shared" si="12"/>
        <v>30</v>
      </c>
      <c r="N93" s="327">
        <v>5500</v>
      </c>
      <c r="O93" s="328">
        <f t="shared" si="13"/>
        <v>165000</v>
      </c>
      <c r="P93" s="204"/>
      <c r="Q93" s="204" t="s">
        <v>2058</v>
      </c>
    </row>
    <row r="94" spans="1:17" x14ac:dyDescent="0.25">
      <c r="A94" s="274" t="s">
        <v>1384</v>
      </c>
      <c r="B94" s="256" t="s">
        <v>1220</v>
      </c>
      <c r="C94" s="256" t="s">
        <v>1242</v>
      </c>
      <c r="D94" s="256" t="s">
        <v>1475</v>
      </c>
      <c r="E94" s="256" t="s">
        <v>2033</v>
      </c>
      <c r="F94" s="441" t="s">
        <v>2059</v>
      </c>
      <c r="G94" s="204" t="s">
        <v>1494</v>
      </c>
      <c r="H94" s="204" t="s">
        <v>1529</v>
      </c>
      <c r="I94" s="204" t="str">
        <f t="shared" si="11"/>
        <v>2.2</v>
      </c>
      <c r="J94" s="204">
        <v>2028</v>
      </c>
      <c r="K94" s="326">
        <v>260</v>
      </c>
      <c r="L94" s="326">
        <v>2</v>
      </c>
      <c r="M94" s="326">
        <f t="shared" si="12"/>
        <v>520</v>
      </c>
      <c r="N94" s="327">
        <v>650</v>
      </c>
      <c r="O94" s="328">
        <f t="shared" si="13"/>
        <v>338000</v>
      </c>
      <c r="P94" s="204"/>
      <c r="Q94" s="204"/>
    </row>
    <row r="95" spans="1:17" x14ac:dyDescent="0.25">
      <c r="A95" s="274" t="s">
        <v>1384</v>
      </c>
      <c r="B95" s="256" t="s">
        <v>1220</v>
      </c>
      <c r="C95" s="256" t="s">
        <v>1242</v>
      </c>
      <c r="D95" s="256" t="s">
        <v>1475</v>
      </c>
      <c r="E95" s="256" t="s">
        <v>2033</v>
      </c>
      <c r="F95" s="441" t="s">
        <v>2060</v>
      </c>
      <c r="G95" s="204" t="s">
        <v>2031</v>
      </c>
      <c r="H95" s="204" t="s">
        <v>1529</v>
      </c>
      <c r="I95" s="204" t="str">
        <f t="shared" si="11"/>
        <v>2.2</v>
      </c>
      <c r="J95" s="204">
        <v>2028</v>
      </c>
      <c r="K95" s="325">
        <v>260</v>
      </c>
      <c r="L95" s="325">
        <v>2</v>
      </c>
      <c r="M95" s="326">
        <f t="shared" si="12"/>
        <v>520</v>
      </c>
      <c r="N95" s="327">
        <v>950</v>
      </c>
      <c r="O95" s="328">
        <f t="shared" si="13"/>
        <v>494000</v>
      </c>
      <c r="P95" s="204"/>
      <c r="Q95" s="204"/>
    </row>
    <row r="96" spans="1:17" x14ac:dyDescent="0.25">
      <c r="A96" s="274" t="s">
        <v>1384</v>
      </c>
      <c r="B96" s="256" t="s">
        <v>1220</v>
      </c>
      <c r="C96" s="256" t="s">
        <v>1242</v>
      </c>
      <c r="D96" s="256" t="s">
        <v>1475</v>
      </c>
      <c r="E96" s="256" t="s">
        <v>2033</v>
      </c>
      <c r="F96" s="441" t="s">
        <v>2061</v>
      </c>
      <c r="G96" s="204" t="s">
        <v>2031</v>
      </c>
      <c r="H96" s="204" t="s">
        <v>1529</v>
      </c>
      <c r="I96" s="204" t="str">
        <f t="shared" si="11"/>
        <v>2.2</v>
      </c>
      <c r="J96" s="204">
        <v>2028</v>
      </c>
      <c r="K96" s="325">
        <v>400</v>
      </c>
      <c r="L96" s="325">
        <v>1</v>
      </c>
      <c r="M96" s="326">
        <f t="shared" si="12"/>
        <v>400</v>
      </c>
      <c r="N96" s="327">
        <v>170</v>
      </c>
      <c r="O96" s="328">
        <f t="shared" si="13"/>
        <v>68000</v>
      </c>
      <c r="P96" s="204"/>
      <c r="Q96" s="204"/>
    </row>
    <row r="97" spans="1:19" s="511" customFormat="1" x14ac:dyDescent="0.25">
      <c r="A97" s="503" t="s">
        <v>1384</v>
      </c>
      <c r="B97" s="504" t="s">
        <v>1220</v>
      </c>
      <c r="C97" s="504" t="s">
        <v>1242</v>
      </c>
      <c r="D97" s="504" t="s">
        <v>1475</v>
      </c>
      <c r="E97" s="513" t="s">
        <v>2024</v>
      </c>
      <c r="F97" s="505" t="s">
        <v>2025</v>
      </c>
      <c r="G97" s="506" t="s">
        <v>2026</v>
      </c>
      <c r="H97" s="506" t="s">
        <v>1511</v>
      </c>
      <c r="I97" s="506" t="str">
        <f t="shared" si="11"/>
        <v>2.2</v>
      </c>
      <c r="J97" s="506">
        <v>2029</v>
      </c>
      <c r="K97" s="507">
        <v>3</v>
      </c>
      <c r="L97" s="507">
        <v>336</v>
      </c>
      <c r="M97" s="507">
        <f>K97*L97</f>
        <v>1008</v>
      </c>
      <c r="N97" s="508">
        <v>2300</v>
      </c>
      <c r="O97" s="509">
        <f>+M97*N97</f>
        <v>2318400</v>
      </c>
      <c r="P97" s="506"/>
      <c r="Q97" s="506"/>
      <c r="R97" s="510"/>
      <c r="S97" s="510"/>
    </row>
    <row r="98" spans="1:19" s="511" customFormat="1" x14ac:dyDescent="0.25">
      <c r="A98" s="503" t="s">
        <v>1384</v>
      </c>
      <c r="B98" s="504" t="s">
        <v>1220</v>
      </c>
      <c r="C98" s="504" t="s">
        <v>1242</v>
      </c>
      <c r="D98" s="504" t="s">
        <v>1475</v>
      </c>
      <c r="E98" s="513" t="s">
        <v>2024</v>
      </c>
      <c r="F98" s="505" t="s">
        <v>2027</v>
      </c>
      <c r="G98" s="506" t="s">
        <v>2026</v>
      </c>
      <c r="H98" s="506" t="s">
        <v>2006</v>
      </c>
      <c r="I98" s="506" t="str">
        <f t="shared" si="11"/>
        <v>2.6</v>
      </c>
      <c r="J98" s="506">
        <v>2029</v>
      </c>
      <c r="K98" s="507">
        <v>1</v>
      </c>
      <c r="L98" s="507">
        <v>1</v>
      </c>
      <c r="M98" s="507">
        <f t="shared" ref="M98:M101" si="14">K98*L98</f>
        <v>1</v>
      </c>
      <c r="N98" s="508">
        <v>3500000</v>
      </c>
      <c r="O98" s="509">
        <f t="shared" ref="O98:O101" si="15">+M98*N98</f>
        <v>3500000</v>
      </c>
      <c r="P98" s="506"/>
      <c r="Q98" s="506"/>
      <c r="R98" s="510"/>
      <c r="S98" s="510"/>
    </row>
    <row r="99" spans="1:19" s="511" customFormat="1" x14ac:dyDescent="0.25">
      <c r="A99" s="503" t="s">
        <v>1384</v>
      </c>
      <c r="B99" s="504" t="s">
        <v>1220</v>
      </c>
      <c r="C99" s="504" t="s">
        <v>1242</v>
      </c>
      <c r="D99" s="504" t="s">
        <v>1475</v>
      </c>
      <c r="E99" s="513" t="s">
        <v>2024</v>
      </c>
      <c r="F99" s="505" t="s">
        <v>1792</v>
      </c>
      <c r="G99" s="506" t="s">
        <v>2028</v>
      </c>
      <c r="H99" s="506" t="s">
        <v>1509</v>
      </c>
      <c r="I99" s="506" t="str">
        <f t="shared" si="11"/>
        <v>2.3</v>
      </c>
      <c r="J99" s="506">
        <v>2029</v>
      </c>
      <c r="K99" s="507">
        <v>480</v>
      </c>
      <c r="L99" s="507">
        <v>10</v>
      </c>
      <c r="M99" s="507">
        <f t="shared" si="14"/>
        <v>4800</v>
      </c>
      <c r="N99" s="512">
        <v>300</v>
      </c>
      <c r="O99" s="509">
        <f t="shared" si="15"/>
        <v>1440000</v>
      </c>
      <c r="P99" s="506"/>
      <c r="Q99" s="506"/>
      <c r="R99" s="510"/>
      <c r="S99" s="510"/>
    </row>
    <row r="100" spans="1:19" s="511" customFormat="1" x14ac:dyDescent="0.25">
      <c r="A100" s="503" t="s">
        <v>1384</v>
      </c>
      <c r="B100" s="504" t="s">
        <v>1220</v>
      </c>
      <c r="C100" s="504" t="s">
        <v>1242</v>
      </c>
      <c r="D100" s="504" t="s">
        <v>1475</v>
      </c>
      <c r="E100" s="513" t="s">
        <v>2029</v>
      </c>
      <c r="F100" s="505" t="s">
        <v>2030</v>
      </c>
      <c r="G100" s="506" t="s">
        <v>2031</v>
      </c>
      <c r="H100" s="506" t="s">
        <v>1843</v>
      </c>
      <c r="I100" s="506" t="str">
        <f>IF($H100="","Sin CCP",LEFT($H100,3))</f>
        <v>2.2</v>
      </c>
      <c r="J100" s="506">
        <v>2029</v>
      </c>
      <c r="K100" s="507">
        <v>180</v>
      </c>
      <c r="L100" s="507">
        <v>4</v>
      </c>
      <c r="M100" s="507">
        <f t="shared" si="14"/>
        <v>720</v>
      </c>
      <c r="N100" s="512">
        <v>1500</v>
      </c>
      <c r="O100" s="509">
        <f t="shared" si="15"/>
        <v>1080000</v>
      </c>
      <c r="P100" s="506"/>
      <c r="Q100" s="506"/>
      <c r="R100" s="510"/>
      <c r="S100" s="510"/>
    </row>
    <row r="101" spans="1:19" s="511" customFormat="1" x14ac:dyDescent="0.25">
      <c r="A101" s="503" t="s">
        <v>1384</v>
      </c>
      <c r="B101" s="504" t="s">
        <v>1220</v>
      </c>
      <c r="C101" s="504" t="s">
        <v>1242</v>
      </c>
      <c r="D101" s="504" t="s">
        <v>1475</v>
      </c>
      <c r="E101" s="513" t="s">
        <v>2029</v>
      </c>
      <c r="F101" s="505" t="s">
        <v>2032</v>
      </c>
      <c r="G101" s="506" t="s">
        <v>2031</v>
      </c>
      <c r="H101" s="506" t="s">
        <v>1529</v>
      </c>
      <c r="I101" s="506" t="str">
        <f>IF($H101="","Sin CCP",LEFT($H101,3))</f>
        <v>2.2</v>
      </c>
      <c r="J101" s="506">
        <v>2029</v>
      </c>
      <c r="K101" s="507">
        <v>100</v>
      </c>
      <c r="L101" s="507">
        <v>1</v>
      </c>
      <c r="M101" s="507">
        <f t="shared" si="14"/>
        <v>100</v>
      </c>
      <c r="N101" s="512">
        <v>1200</v>
      </c>
      <c r="O101" s="509">
        <f t="shared" si="15"/>
        <v>120000</v>
      </c>
      <c r="P101" s="506"/>
      <c r="Q101" s="506"/>
      <c r="R101" s="510"/>
      <c r="S101" s="510"/>
    </row>
    <row r="102" spans="1:19" x14ac:dyDescent="0.25">
      <c r="A102" s="279" t="s">
        <v>1384</v>
      </c>
      <c r="B102" s="258" t="s">
        <v>1220</v>
      </c>
      <c r="C102" s="258" t="s">
        <v>1242</v>
      </c>
      <c r="D102" s="258" t="s">
        <v>1475</v>
      </c>
      <c r="E102" s="258" t="s">
        <v>2033</v>
      </c>
      <c r="F102" s="447" t="s">
        <v>2025</v>
      </c>
      <c r="G102" s="188" t="s">
        <v>2026</v>
      </c>
      <c r="H102" s="188" t="s">
        <v>1511</v>
      </c>
      <c r="I102" s="188" t="str">
        <f t="shared" ref="I102:I124" si="16">IF($H102="","Sin CCP",LEFT($H102,3))</f>
        <v>2.2</v>
      </c>
      <c r="J102" s="188">
        <v>2029</v>
      </c>
      <c r="K102" s="329">
        <v>72</v>
      </c>
      <c r="L102" s="329">
        <v>4</v>
      </c>
      <c r="M102" s="329">
        <f t="shared" si="12"/>
        <v>288</v>
      </c>
      <c r="N102" s="330">
        <v>2300</v>
      </c>
      <c r="O102" s="331">
        <f t="shared" si="13"/>
        <v>662400</v>
      </c>
      <c r="P102" s="188"/>
      <c r="Q102" s="188"/>
    </row>
    <row r="103" spans="1:19" x14ac:dyDescent="0.25">
      <c r="A103" s="279" t="s">
        <v>1384</v>
      </c>
      <c r="B103" s="258" t="s">
        <v>1220</v>
      </c>
      <c r="C103" s="258" t="s">
        <v>1242</v>
      </c>
      <c r="D103" s="258" t="s">
        <v>1475</v>
      </c>
      <c r="E103" s="258" t="s">
        <v>2033</v>
      </c>
      <c r="F103" s="447" t="s">
        <v>1792</v>
      </c>
      <c r="G103" s="188" t="s">
        <v>2028</v>
      </c>
      <c r="H103" s="188" t="s">
        <v>1509</v>
      </c>
      <c r="I103" s="188" t="str">
        <f t="shared" si="16"/>
        <v>2.3</v>
      </c>
      <c r="J103" s="188">
        <v>2029</v>
      </c>
      <c r="K103" s="329">
        <v>360</v>
      </c>
      <c r="L103" s="329">
        <v>4</v>
      </c>
      <c r="M103" s="329">
        <f t="shared" si="12"/>
        <v>1440</v>
      </c>
      <c r="N103" s="330">
        <v>300</v>
      </c>
      <c r="O103" s="331">
        <f t="shared" si="13"/>
        <v>432000</v>
      </c>
      <c r="P103" s="188"/>
      <c r="Q103" s="188"/>
    </row>
    <row r="104" spans="1:19" x14ac:dyDescent="0.25">
      <c r="A104" s="279" t="s">
        <v>1384</v>
      </c>
      <c r="B104" s="258" t="s">
        <v>1220</v>
      </c>
      <c r="C104" s="258" t="s">
        <v>1242</v>
      </c>
      <c r="D104" s="258" t="s">
        <v>1475</v>
      </c>
      <c r="E104" s="258" t="s">
        <v>2033</v>
      </c>
      <c r="F104" s="447" t="s">
        <v>2030</v>
      </c>
      <c r="G104" s="188" t="s">
        <v>2031</v>
      </c>
      <c r="H104" s="188" t="s">
        <v>1843</v>
      </c>
      <c r="I104" s="188" t="str">
        <f t="shared" si="16"/>
        <v>2.2</v>
      </c>
      <c r="J104" s="188">
        <v>2029</v>
      </c>
      <c r="K104" s="329">
        <v>60</v>
      </c>
      <c r="L104" s="329">
        <v>4</v>
      </c>
      <c r="M104" s="329">
        <f t="shared" si="12"/>
        <v>240</v>
      </c>
      <c r="N104" s="330">
        <v>3000</v>
      </c>
      <c r="O104" s="331">
        <f t="shared" si="13"/>
        <v>720000</v>
      </c>
      <c r="P104" s="188"/>
      <c r="Q104" s="188"/>
    </row>
    <row r="105" spans="1:19" x14ac:dyDescent="0.25">
      <c r="A105" s="279" t="s">
        <v>1384</v>
      </c>
      <c r="B105" s="258" t="s">
        <v>1220</v>
      </c>
      <c r="C105" s="258" t="s">
        <v>1242</v>
      </c>
      <c r="D105" s="258" t="s">
        <v>1475</v>
      </c>
      <c r="E105" s="258" t="s">
        <v>2033</v>
      </c>
      <c r="F105" s="447" t="s">
        <v>2032</v>
      </c>
      <c r="G105" s="188" t="s">
        <v>2031</v>
      </c>
      <c r="H105" s="188" t="s">
        <v>1529</v>
      </c>
      <c r="I105" s="188" t="str">
        <f t="shared" si="16"/>
        <v>2.2</v>
      </c>
      <c r="J105" s="188">
        <v>2029</v>
      </c>
      <c r="K105" s="329">
        <v>200</v>
      </c>
      <c r="L105" s="329">
        <v>1</v>
      </c>
      <c r="M105" s="329">
        <f t="shared" si="12"/>
        <v>200</v>
      </c>
      <c r="N105" s="330">
        <v>1500</v>
      </c>
      <c r="O105" s="331">
        <f t="shared" si="13"/>
        <v>300000</v>
      </c>
      <c r="P105" s="188"/>
      <c r="Q105" s="188"/>
    </row>
    <row r="106" spans="1:19" ht="135" x14ac:dyDescent="0.25">
      <c r="A106" s="279" t="s">
        <v>1384</v>
      </c>
      <c r="B106" s="258" t="s">
        <v>1220</v>
      </c>
      <c r="C106" s="258" t="s">
        <v>1242</v>
      </c>
      <c r="D106" s="258" t="s">
        <v>1475</v>
      </c>
      <c r="E106" s="258" t="s">
        <v>2033</v>
      </c>
      <c r="F106" s="413" t="s">
        <v>2034</v>
      </c>
      <c r="G106" s="188" t="s">
        <v>2031</v>
      </c>
      <c r="H106" s="188" t="s">
        <v>1989</v>
      </c>
      <c r="I106" s="188" t="str">
        <f t="shared" si="16"/>
        <v>2.3</v>
      </c>
      <c r="J106" s="188">
        <v>2029</v>
      </c>
      <c r="K106" s="329">
        <v>1</v>
      </c>
      <c r="L106" s="329">
        <v>1</v>
      </c>
      <c r="M106" s="329">
        <f t="shared" si="12"/>
        <v>1</v>
      </c>
      <c r="N106" s="330">
        <v>30000000</v>
      </c>
      <c r="O106" s="331">
        <f t="shared" si="13"/>
        <v>30000000</v>
      </c>
      <c r="P106" s="188" t="s">
        <v>2035</v>
      </c>
      <c r="Q106" s="188"/>
    </row>
    <row r="107" spans="1:19" ht="30" x14ac:dyDescent="0.25">
      <c r="A107" s="279" t="s">
        <v>1384</v>
      </c>
      <c r="B107" s="258" t="s">
        <v>1220</v>
      </c>
      <c r="C107" s="258" t="s">
        <v>1242</v>
      </c>
      <c r="D107" s="258" t="s">
        <v>1475</v>
      </c>
      <c r="E107" s="258" t="s">
        <v>2033</v>
      </c>
      <c r="F107" s="413" t="s">
        <v>2036</v>
      </c>
      <c r="G107" s="188" t="s">
        <v>2031</v>
      </c>
      <c r="H107" s="188" t="s">
        <v>1498</v>
      </c>
      <c r="I107" s="188" t="str">
        <f t="shared" si="16"/>
        <v>2.3</v>
      </c>
      <c r="J107" s="188">
        <v>2029</v>
      </c>
      <c r="K107" s="329">
        <v>300</v>
      </c>
      <c r="L107" s="329">
        <v>2</v>
      </c>
      <c r="M107" s="329">
        <f t="shared" si="12"/>
        <v>600</v>
      </c>
      <c r="N107" s="330">
        <v>600</v>
      </c>
      <c r="O107" s="331">
        <f t="shared" si="13"/>
        <v>360000</v>
      </c>
      <c r="P107" s="188"/>
      <c r="Q107" s="188"/>
    </row>
    <row r="108" spans="1:19" ht="60" x14ac:dyDescent="0.25">
      <c r="A108" s="279" t="s">
        <v>1384</v>
      </c>
      <c r="B108" s="258" t="s">
        <v>1220</v>
      </c>
      <c r="C108" s="258" t="s">
        <v>1242</v>
      </c>
      <c r="D108" s="258" t="s">
        <v>1475</v>
      </c>
      <c r="E108" s="258" t="s">
        <v>2033</v>
      </c>
      <c r="F108" s="447" t="s">
        <v>2037</v>
      </c>
      <c r="G108" s="188" t="s">
        <v>2031</v>
      </c>
      <c r="H108" s="188" t="s">
        <v>2038</v>
      </c>
      <c r="I108" s="188" t="str">
        <f t="shared" si="16"/>
        <v>2.2</v>
      </c>
      <c r="J108" s="188">
        <v>2029</v>
      </c>
      <c r="K108" s="329">
        <v>360</v>
      </c>
      <c r="L108" s="329">
        <v>1</v>
      </c>
      <c r="M108" s="329">
        <f t="shared" si="12"/>
        <v>360</v>
      </c>
      <c r="N108" s="330">
        <v>4500</v>
      </c>
      <c r="O108" s="331">
        <f t="shared" si="13"/>
        <v>1620000</v>
      </c>
      <c r="P108" s="188" t="s">
        <v>2039</v>
      </c>
      <c r="Q108" s="188" t="s">
        <v>2040</v>
      </c>
    </row>
    <row r="109" spans="1:19" x14ac:dyDescent="0.25">
      <c r="A109" s="279" t="s">
        <v>1384</v>
      </c>
      <c r="B109" s="258" t="s">
        <v>1220</v>
      </c>
      <c r="C109" s="258" t="s">
        <v>1242</v>
      </c>
      <c r="D109" s="258" t="s">
        <v>1475</v>
      </c>
      <c r="E109" s="258" t="s">
        <v>2033</v>
      </c>
      <c r="F109" s="447" t="s">
        <v>2041</v>
      </c>
      <c r="G109" s="188" t="s">
        <v>1494</v>
      </c>
      <c r="H109" s="188" t="s">
        <v>1511</v>
      </c>
      <c r="I109" s="188" t="str">
        <f t="shared" si="16"/>
        <v>2.2</v>
      </c>
      <c r="J109" s="188">
        <v>2029</v>
      </c>
      <c r="K109" s="329">
        <v>72</v>
      </c>
      <c r="L109" s="329">
        <v>4</v>
      </c>
      <c r="M109" s="329">
        <f t="shared" si="12"/>
        <v>288</v>
      </c>
      <c r="N109" s="330">
        <v>2300</v>
      </c>
      <c r="O109" s="331">
        <f t="shared" si="13"/>
        <v>662400</v>
      </c>
      <c r="P109" s="188"/>
      <c r="Q109" s="188"/>
    </row>
    <row r="110" spans="1:19" x14ac:dyDescent="0.25">
      <c r="A110" s="279" t="s">
        <v>1384</v>
      </c>
      <c r="B110" s="258" t="s">
        <v>1220</v>
      </c>
      <c r="C110" s="258" t="s">
        <v>1242</v>
      </c>
      <c r="D110" s="258" t="s">
        <v>1475</v>
      </c>
      <c r="E110" s="258" t="s">
        <v>2033</v>
      </c>
      <c r="F110" s="447" t="s">
        <v>2042</v>
      </c>
      <c r="G110" s="188" t="s">
        <v>2028</v>
      </c>
      <c r="H110" s="188" t="s">
        <v>1509</v>
      </c>
      <c r="I110" s="188" t="str">
        <f t="shared" si="16"/>
        <v>2.3</v>
      </c>
      <c r="J110" s="188">
        <v>2029</v>
      </c>
      <c r="K110" s="329">
        <v>380</v>
      </c>
      <c r="L110" s="329">
        <v>4</v>
      </c>
      <c r="M110" s="329">
        <f t="shared" si="12"/>
        <v>1520</v>
      </c>
      <c r="N110" s="330">
        <v>300</v>
      </c>
      <c r="O110" s="331">
        <f t="shared" si="13"/>
        <v>456000</v>
      </c>
      <c r="P110" s="188"/>
      <c r="Q110" s="188"/>
    </row>
    <row r="111" spans="1:19" ht="30" x14ac:dyDescent="0.25">
      <c r="A111" s="279" t="s">
        <v>1384</v>
      </c>
      <c r="B111" s="258" t="s">
        <v>1220</v>
      </c>
      <c r="C111" s="258" t="s">
        <v>1242</v>
      </c>
      <c r="D111" s="258" t="s">
        <v>1475</v>
      </c>
      <c r="E111" s="258" t="s">
        <v>2033</v>
      </c>
      <c r="F111" s="447" t="s">
        <v>2043</v>
      </c>
      <c r="G111" s="188" t="s">
        <v>1494</v>
      </c>
      <c r="H111" s="188" t="s">
        <v>1529</v>
      </c>
      <c r="I111" s="188" t="str">
        <f t="shared" si="16"/>
        <v>2.2</v>
      </c>
      <c r="J111" s="188">
        <v>2029</v>
      </c>
      <c r="K111" s="329">
        <v>200</v>
      </c>
      <c r="L111" s="329">
        <v>2</v>
      </c>
      <c r="M111" s="329">
        <f t="shared" si="12"/>
        <v>400</v>
      </c>
      <c r="N111" s="330">
        <v>850</v>
      </c>
      <c r="O111" s="331">
        <f t="shared" si="13"/>
        <v>340000</v>
      </c>
      <c r="P111" s="188"/>
      <c r="Q111" s="188" t="s">
        <v>2044</v>
      </c>
    </row>
    <row r="112" spans="1:19" x14ac:dyDescent="0.25">
      <c r="A112" s="279" t="s">
        <v>1384</v>
      </c>
      <c r="B112" s="258" t="s">
        <v>1220</v>
      </c>
      <c r="C112" s="258" t="s">
        <v>1242</v>
      </c>
      <c r="D112" s="258" t="s">
        <v>1475</v>
      </c>
      <c r="E112" s="258" t="s">
        <v>2033</v>
      </c>
      <c r="F112" s="447" t="s">
        <v>2045</v>
      </c>
      <c r="G112" s="188" t="s">
        <v>1494</v>
      </c>
      <c r="H112" s="188" t="s">
        <v>1529</v>
      </c>
      <c r="I112" s="188" t="str">
        <f t="shared" si="16"/>
        <v>2.2</v>
      </c>
      <c r="J112" s="188">
        <v>2029</v>
      </c>
      <c r="K112" s="329">
        <v>4</v>
      </c>
      <c r="L112" s="329">
        <v>2</v>
      </c>
      <c r="M112" s="329">
        <f t="shared" si="12"/>
        <v>8</v>
      </c>
      <c r="N112" s="330">
        <v>6500</v>
      </c>
      <c r="O112" s="331">
        <f t="shared" si="13"/>
        <v>52000</v>
      </c>
      <c r="P112" s="188"/>
      <c r="Q112" s="188"/>
    </row>
    <row r="113" spans="1:17" x14ac:dyDescent="0.25">
      <c r="A113" s="279" t="s">
        <v>1384</v>
      </c>
      <c r="B113" s="258" t="s">
        <v>1220</v>
      </c>
      <c r="C113" s="258" t="s">
        <v>1242</v>
      </c>
      <c r="D113" s="258" t="s">
        <v>1475</v>
      </c>
      <c r="E113" s="258" t="s">
        <v>2033</v>
      </c>
      <c r="F113" s="447" t="s">
        <v>2046</v>
      </c>
      <c r="G113" s="188" t="s">
        <v>1494</v>
      </c>
      <c r="H113" s="188" t="s">
        <v>1529</v>
      </c>
      <c r="I113" s="188" t="str">
        <f t="shared" si="16"/>
        <v>2.2</v>
      </c>
      <c r="J113" s="188">
        <v>2029</v>
      </c>
      <c r="K113" s="329">
        <v>2</v>
      </c>
      <c r="L113" s="329">
        <v>2</v>
      </c>
      <c r="M113" s="329">
        <f t="shared" si="12"/>
        <v>4</v>
      </c>
      <c r="N113" s="330">
        <v>8500</v>
      </c>
      <c r="O113" s="331">
        <f t="shared" si="13"/>
        <v>34000</v>
      </c>
      <c r="P113" s="188"/>
      <c r="Q113" s="188"/>
    </row>
    <row r="114" spans="1:17" ht="75" x14ac:dyDescent="0.25">
      <c r="A114" s="279" t="s">
        <v>1384</v>
      </c>
      <c r="B114" s="258" t="s">
        <v>1220</v>
      </c>
      <c r="C114" s="258" t="s">
        <v>1242</v>
      </c>
      <c r="D114" s="258" t="s">
        <v>1475</v>
      </c>
      <c r="E114" s="258" t="s">
        <v>2033</v>
      </c>
      <c r="F114" s="447" t="s">
        <v>2047</v>
      </c>
      <c r="G114" s="188" t="s">
        <v>2031</v>
      </c>
      <c r="H114" s="188" t="s">
        <v>1495</v>
      </c>
      <c r="I114" s="188" t="str">
        <f t="shared" si="16"/>
        <v>2.6</v>
      </c>
      <c r="J114" s="188">
        <v>2029</v>
      </c>
      <c r="K114" s="329">
        <v>30</v>
      </c>
      <c r="L114" s="329">
        <v>1</v>
      </c>
      <c r="M114" s="329">
        <f t="shared" si="12"/>
        <v>30</v>
      </c>
      <c r="N114" s="330">
        <v>15000</v>
      </c>
      <c r="O114" s="331">
        <f t="shared" si="13"/>
        <v>450000</v>
      </c>
      <c r="P114" s="188"/>
      <c r="Q114" s="188" t="s">
        <v>2048</v>
      </c>
    </row>
    <row r="115" spans="1:17" x14ac:dyDescent="0.25">
      <c r="A115" s="279" t="s">
        <v>1384</v>
      </c>
      <c r="B115" s="258" t="s">
        <v>1220</v>
      </c>
      <c r="C115" s="258" t="s">
        <v>1242</v>
      </c>
      <c r="D115" s="258" t="s">
        <v>1475</v>
      </c>
      <c r="E115" s="258" t="s">
        <v>2033</v>
      </c>
      <c r="F115" s="490" t="s">
        <v>2049</v>
      </c>
      <c r="G115" s="188" t="s">
        <v>2050</v>
      </c>
      <c r="H115" s="188" t="s">
        <v>2038</v>
      </c>
      <c r="I115" s="188" t="str">
        <f t="shared" si="16"/>
        <v>2.2</v>
      </c>
      <c r="J115" s="188">
        <v>2029</v>
      </c>
      <c r="K115" s="329">
        <v>1</v>
      </c>
      <c r="L115" s="329">
        <v>12</v>
      </c>
      <c r="M115" s="329">
        <f t="shared" si="12"/>
        <v>12</v>
      </c>
      <c r="N115" s="330">
        <v>7000</v>
      </c>
      <c r="O115" s="331">
        <f t="shared" si="13"/>
        <v>84000</v>
      </c>
      <c r="P115" s="188"/>
      <c r="Q115" s="188"/>
    </row>
    <row r="116" spans="1:17" ht="30" x14ac:dyDescent="0.25">
      <c r="A116" s="279" t="s">
        <v>1384</v>
      </c>
      <c r="B116" s="258" t="s">
        <v>1220</v>
      </c>
      <c r="C116" s="258" t="s">
        <v>1242</v>
      </c>
      <c r="D116" s="258" t="s">
        <v>1475</v>
      </c>
      <c r="E116" s="258" t="s">
        <v>2033</v>
      </c>
      <c r="F116" s="447" t="s">
        <v>2051</v>
      </c>
      <c r="G116" s="188" t="s">
        <v>1494</v>
      </c>
      <c r="H116" s="188" t="s">
        <v>1495</v>
      </c>
      <c r="I116" s="188" t="str">
        <f t="shared" si="16"/>
        <v>2.6</v>
      </c>
      <c r="J116" s="188">
        <v>2029</v>
      </c>
      <c r="K116" s="329">
        <v>1</v>
      </c>
      <c r="L116" s="329">
        <v>1</v>
      </c>
      <c r="M116" s="329">
        <f t="shared" si="12"/>
        <v>1</v>
      </c>
      <c r="N116" s="330">
        <v>50000</v>
      </c>
      <c r="O116" s="331">
        <f t="shared" si="13"/>
        <v>50000</v>
      </c>
      <c r="P116" s="188"/>
      <c r="Q116" s="188" t="s">
        <v>2052</v>
      </c>
    </row>
    <row r="117" spans="1:17" x14ac:dyDescent="0.25">
      <c r="A117" s="279" t="s">
        <v>1384</v>
      </c>
      <c r="B117" s="258" t="s">
        <v>1220</v>
      </c>
      <c r="C117" s="258" t="s">
        <v>1242</v>
      </c>
      <c r="D117" s="258" t="s">
        <v>1475</v>
      </c>
      <c r="E117" s="258" t="s">
        <v>2033</v>
      </c>
      <c r="F117" s="447" t="s">
        <v>2053</v>
      </c>
      <c r="G117" s="188" t="s">
        <v>2031</v>
      </c>
      <c r="H117" s="188" t="s">
        <v>1498</v>
      </c>
      <c r="I117" s="188" t="str">
        <f t="shared" si="16"/>
        <v>2.3</v>
      </c>
      <c r="J117" s="188">
        <v>2029</v>
      </c>
      <c r="K117" s="329">
        <v>4</v>
      </c>
      <c r="L117" s="329">
        <v>1</v>
      </c>
      <c r="M117" s="329">
        <f t="shared" si="12"/>
        <v>4</v>
      </c>
      <c r="N117" s="330">
        <v>35000</v>
      </c>
      <c r="O117" s="331">
        <f t="shared" si="13"/>
        <v>140000</v>
      </c>
      <c r="P117" s="188"/>
      <c r="Q117" s="188"/>
    </row>
    <row r="118" spans="1:17" ht="30" x14ac:dyDescent="0.25">
      <c r="A118" s="279" t="s">
        <v>1384</v>
      </c>
      <c r="B118" s="258" t="s">
        <v>1220</v>
      </c>
      <c r="C118" s="258" t="s">
        <v>1242</v>
      </c>
      <c r="D118" s="258" t="s">
        <v>1475</v>
      </c>
      <c r="E118" s="258" t="s">
        <v>2033</v>
      </c>
      <c r="F118" s="447" t="s">
        <v>2054</v>
      </c>
      <c r="G118" s="188" t="s">
        <v>1494</v>
      </c>
      <c r="H118" s="188" t="s">
        <v>1495</v>
      </c>
      <c r="I118" s="188" t="str">
        <f t="shared" si="16"/>
        <v>2.6</v>
      </c>
      <c r="J118" s="188">
        <v>2029</v>
      </c>
      <c r="K118" s="329">
        <v>1</v>
      </c>
      <c r="L118" s="329">
        <v>1</v>
      </c>
      <c r="M118" s="329">
        <f t="shared" si="12"/>
        <v>1</v>
      </c>
      <c r="N118" s="330">
        <v>70000</v>
      </c>
      <c r="O118" s="331">
        <f t="shared" si="13"/>
        <v>70000</v>
      </c>
      <c r="P118" s="188"/>
      <c r="Q118" s="188" t="s">
        <v>2055</v>
      </c>
    </row>
    <row r="119" spans="1:17" x14ac:dyDescent="0.25">
      <c r="A119" s="279" t="s">
        <v>1384</v>
      </c>
      <c r="B119" s="258" t="s">
        <v>1220</v>
      </c>
      <c r="C119" s="258" t="s">
        <v>1242</v>
      </c>
      <c r="D119" s="258" t="s">
        <v>1475</v>
      </c>
      <c r="E119" s="258" t="s">
        <v>2033</v>
      </c>
      <c r="F119" s="447" t="s">
        <v>2067</v>
      </c>
      <c r="G119" s="188" t="s">
        <v>2050</v>
      </c>
      <c r="H119" s="188" t="s">
        <v>2063</v>
      </c>
      <c r="I119" s="188" t="str">
        <f t="shared" si="16"/>
        <v>2.2</v>
      </c>
      <c r="J119" s="188">
        <v>2029</v>
      </c>
      <c r="K119" s="329">
        <v>4</v>
      </c>
      <c r="L119" s="329">
        <v>1</v>
      </c>
      <c r="M119" s="329">
        <f t="shared" si="12"/>
        <v>4</v>
      </c>
      <c r="N119" s="330">
        <v>60000</v>
      </c>
      <c r="O119" s="331">
        <f t="shared" si="13"/>
        <v>240000</v>
      </c>
      <c r="P119" s="188"/>
      <c r="Q119" s="188"/>
    </row>
    <row r="120" spans="1:17" x14ac:dyDescent="0.25">
      <c r="A120" s="279" t="s">
        <v>1384</v>
      </c>
      <c r="B120" s="258" t="s">
        <v>1220</v>
      </c>
      <c r="C120" s="258" t="s">
        <v>1242</v>
      </c>
      <c r="D120" s="258" t="s">
        <v>1475</v>
      </c>
      <c r="E120" s="258" t="s">
        <v>2033</v>
      </c>
      <c r="F120" s="447" t="s">
        <v>2032</v>
      </c>
      <c r="G120" s="188" t="s">
        <v>1494</v>
      </c>
      <c r="H120" s="188" t="s">
        <v>1529</v>
      </c>
      <c r="I120" s="188" t="str">
        <f t="shared" si="16"/>
        <v>2.2</v>
      </c>
      <c r="J120" s="188">
        <v>2029</v>
      </c>
      <c r="K120" s="329">
        <v>10000</v>
      </c>
      <c r="L120" s="329">
        <v>1</v>
      </c>
      <c r="M120" s="329">
        <f t="shared" si="12"/>
        <v>10000</v>
      </c>
      <c r="N120" s="330">
        <v>500</v>
      </c>
      <c r="O120" s="331">
        <f t="shared" si="13"/>
        <v>5000000</v>
      </c>
      <c r="P120" s="188"/>
      <c r="Q120" s="188"/>
    </row>
    <row r="121" spans="1:17" x14ac:dyDescent="0.25">
      <c r="A121" s="279" t="s">
        <v>1384</v>
      </c>
      <c r="B121" s="258" t="s">
        <v>1220</v>
      </c>
      <c r="C121" s="258" t="s">
        <v>1242</v>
      </c>
      <c r="D121" s="258" t="s">
        <v>1475</v>
      </c>
      <c r="E121" s="258" t="s">
        <v>2033</v>
      </c>
      <c r="F121" s="447" t="s">
        <v>2057</v>
      </c>
      <c r="G121" s="188" t="s">
        <v>1494</v>
      </c>
      <c r="H121" s="188" t="s">
        <v>1850</v>
      </c>
      <c r="I121" s="188" t="str">
        <f t="shared" si="16"/>
        <v>2.3</v>
      </c>
      <c r="J121" s="188">
        <v>2029</v>
      </c>
      <c r="K121" s="329">
        <v>30</v>
      </c>
      <c r="L121" s="329">
        <v>1</v>
      </c>
      <c r="M121" s="329">
        <f t="shared" si="12"/>
        <v>30</v>
      </c>
      <c r="N121" s="330">
        <v>5500</v>
      </c>
      <c r="O121" s="331">
        <f t="shared" si="13"/>
        <v>165000</v>
      </c>
      <c r="P121" s="188"/>
      <c r="Q121" s="188" t="s">
        <v>2058</v>
      </c>
    </row>
    <row r="122" spans="1:17" x14ac:dyDescent="0.25">
      <c r="A122" s="279" t="s">
        <v>1384</v>
      </c>
      <c r="B122" s="258" t="s">
        <v>1220</v>
      </c>
      <c r="C122" s="258" t="s">
        <v>1242</v>
      </c>
      <c r="D122" s="258" t="s">
        <v>1475</v>
      </c>
      <c r="E122" s="258" t="s">
        <v>2033</v>
      </c>
      <c r="F122" s="447" t="s">
        <v>2059</v>
      </c>
      <c r="G122" s="188" t="s">
        <v>1494</v>
      </c>
      <c r="H122" s="188" t="s">
        <v>1529</v>
      </c>
      <c r="I122" s="188" t="str">
        <f t="shared" si="16"/>
        <v>2.2</v>
      </c>
      <c r="J122" s="188">
        <v>2029</v>
      </c>
      <c r="K122" s="329">
        <v>260</v>
      </c>
      <c r="L122" s="329">
        <v>2</v>
      </c>
      <c r="M122" s="329">
        <f t="shared" si="12"/>
        <v>520</v>
      </c>
      <c r="N122" s="330">
        <v>650</v>
      </c>
      <c r="O122" s="331">
        <f t="shared" si="13"/>
        <v>338000</v>
      </c>
      <c r="P122" s="188"/>
      <c r="Q122" s="188"/>
    </row>
    <row r="123" spans="1:17" x14ac:dyDescent="0.25">
      <c r="A123" s="279" t="s">
        <v>1384</v>
      </c>
      <c r="B123" s="258" t="s">
        <v>1220</v>
      </c>
      <c r="C123" s="258" t="s">
        <v>1242</v>
      </c>
      <c r="D123" s="258" t="s">
        <v>1475</v>
      </c>
      <c r="E123" s="258" t="s">
        <v>2033</v>
      </c>
      <c r="F123" s="447" t="s">
        <v>2060</v>
      </c>
      <c r="G123" s="188" t="s">
        <v>2031</v>
      </c>
      <c r="H123" s="188" t="s">
        <v>1529</v>
      </c>
      <c r="I123" s="188" t="str">
        <f t="shared" si="16"/>
        <v>2.2</v>
      </c>
      <c r="J123" s="188">
        <v>2029</v>
      </c>
      <c r="K123" s="332">
        <v>260</v>
      </c>
      <c r="L123" s="332">
        <v>2</v>
      </c>
      <c r="M123" s="329">
        <f t="shared" si="12"/>
        <v>520</v>
      </c>
      <c r="N123" s="330">
        <v>950</v>
      </c>
      <c r="O123" s="331">
        <f t="shared" si="13"/>
        <v>494000</v>
      </c>
      <c r="P123" s="188"/>
      <c r="Q123" s="188"/>
    </row>
    <row r="124" spans="1:17" x14ac:dyDescent="0.25">
      <c r="A124" s="279" t="s">
        <v>1384</v>
      </c>
      <c r="B124" s="258" t="s">
        <v>1220</v>
      </c>
      <c r="C124" s="258" t="s">
        <v>1242</v>
      </c>
      <c r="D124" s="258" t="s">
        <v>1475</v>
      </c>
      <c r="E124" s="258" t="s">
        <v>2033</v>
      </c>
      <c r="F124" s="447" t="s">
        <v>2061</v>
      </c>
      <c r="G124" s="188" t="s">
        <v>2031</v>
      </c>
      <c r="H124" s="188" t="s">
        <v>1529</v>
      </c>
      <c r="I124" s="188" t="str">
        <f t="shared" si="16"/>
        <v>2.2</v>
      </c>
      <c r="J124" s="188">
        <v>2029</v>
      </c>
      <c r="K124" s="332">
        <v>400</v>
      </c>
      <c r="L124" s="332">
        <v>1</v>
      </c>
      <c r="M124" s="329">
        <f t="shared" si="12"/>
        <v>400</v>
      </c>
      <c r="N124" s="330">
        <v>170</v>
      </c>
      <c r="O124" s="331">
        <f t="shared" si="13"/>
        <v>68000</v>
      </c>
      <c r="P124" s="188"/>
      <c r="Q124" s="188"/>
    </row>
  </sheetData>
  <autoFilter ref="A14:Q124" xr:uid="{8D31EFC1-79DC-47D5-8702-67D11B800CBA}"/>
  <mergeCells count="18">
    <mergeCell ref="F9:K9"/>
    <mergeCell ref="F10:G10"/>
    <mergeCell ref="F11:G11"/>
    <mergeCell ref="F12:G12"/>
    <mergeCell ref="B6:D6"/>
    <mergeCell ref="F6:G7"/>
    <mergeCell ref="H6:H7"/>
    <mergeCell ref="I6:I7"/>
    <mergeCell ref="J6:J7"/>
    <mergeCell ref="K6:K7"/>
    <mergeCell ref="B7:D7"/>
    <mergeCell ref="B5:D5"/>
    <mergeCell ref="F5:G5"/>
    <mergeCell ref="A1:Q1"/>
    <mergeCell ref="B2:Q2"/>
    <mergeCell ref="B4:D4"/>
    <mergeCell ref="F4:G4"/>
    <mergeCell ref="H4:K4"/>
  </mergeCells>
  <dataValidations count="2">
    <dataValidation type="list" allowBlank="1" showInputMessage="1" showErrorMessage="1" sqref="H10:K10 H5:K5" xr:uid="{A7F230E9-080A-4E01-992B-232270704819}">
      <formula1>"2026,2027,2028,2029"</formula1>
    </dataValidation>
    <dataValidation type="list" allowBlank="1" showInputMessage="1" showErrorMessage="1" sqref="J15:J1048576" xr:uid="{52A3B2EE-FDFE-43B3-8B64-5EE3D09235E8}">
      <formula1>$H$5:$L$5</formula1>
    </dataValidation>
  </dataValidations>
  <pageMargins left="0.7" right="0.7" top="0.75" bottom="0.75" header="0.3" footer="0.3"/>
  <pageSetup orientation="portrait" horizontalDpi="4294967295" verticalDpi="4294967295"/>
  <legacyDrawing r:id="rId1"/>
  <extLst>
    <ext xmlns:x14="http://schemas.microsoft.com/office/spreadsheetml/2009/9/main" uri="{CCE6A557-97BC-4b89-ADB6-D9C93CAAB3DF}">
      <x14:dataValidations xmlns:xm="http://schemas.microsoft.com/office/excel/2006/main" count="6">
        <x14:dataValidation type="list" allowBlank="1" showInputMessage="1" showErrorMessage="1" xr:uid="{57347711-C9DF-4575-959C-1D8189461582}">
          <x14:formula1>
            <xm:f>'Conf.'!$AZ$4:$AZ$1048576</xm:f>
          </x14:formula1>
          <xm:sqref>H4:K4 B15:B124</xm:sqref>
        </x14:dataValidation>
        <x14:dataValidation type="list" allowBlank="1" showInputMessage="1" showErrorMessage="1" xr:uid="{3C23134D-8FE2-4322-9892-16A6917D5313}">
          <x14:formula1>
            <xm:f>'Conf.'!$AY$4:$AY$1048576</xm:f>
          </x14:formula1>
          <xm:sqref>B4:D4 A15:A124</xm:sqref>
        </x14:dataValidation>
        <x14:dataValidation type="list" allowBlank="1" showInputMessage="1" showErrorMessage="1" xr:uid="{89E464F6-01D3-4954-8054-7D74990B7D2E}">
          <x14:formula1>
            <xm:f>'Conf.'!$BC$4:$BC$1048576</xm:f>
          </x14:formula1>
          <xm:sqref>E15:E124</xm:sqref>
        </x14:dataValidation>
        <x14:dataValidation type="list" allowBlank="1" showInputMessage="1" showErrorMessage="1" xr:uid="{53AB206C-D6CC-462B-9997-FCB03BAA5730}">
          <x14:formula1>
            <xm:f>'Conf.'!$BB$4:$BB$1048576</xm:f>
          </x14:formula1>
          <xm:sqref>D15:D124</xm:sqref>
        </x14:dataValidation>
        <x14:dataValidation type="list" allowBlank="1" showInputMessage="1" showErrorMessage="1" xr:uid="{C8613F57-6E38-4431-B8D7-09EFFB63CA0C}">
          <x14:formula1>
            <xm:f>'Conf.'!$BA$4:$BA$1048576</xm:f>
          </x14:formula1>
          <xm:sqref>C15:C124</xm:sqref>
        </x14:dataValidation>
        <x14:dataValidation type="list" allowBlank="1" showInputMessage="1" showErrorMessage="1" xr:uid="{F9E8B60F-7938-451F-AB43-5C1ED9C9844A}">
          <x14:formula1>
            <xm:f>'Conf.'!$AE$2:$AE$457</xm:f>
          </x14:formula1>
          <xm:sqref>H15:H124</xm:sqref>
        </x14:dataValidation>
      </x14:dataValidations>
    </ext>
  </extLs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BD05C-544B-4D45-9058-5232519FEDAB}">
  <sheetPr>
    <tabColor rgb="FF00B050"/>
  </sheetPr>
  <dimension ref="A1:S205"/>
  <sheetViews>
    <sheetView showGridLines="0" topLeftCell="A3" zoomScale="70" zoomScaleNormal="70" workbookViewId="0">
      <pane ySplit="12" topLeftCell="A15" activePane="bottomLeft" state="frozen"/>
      <selection activeCell="A3" sqref="A3"/>
      <selection pane="bottomLeft" activeCell="A15" sqref="A15"/>
    </sheetView>
  </sheetViews>
  <sheetFormatPr baseColWidth="10" defaultColWidth="11.42578125" defaultRowHeight="15" x14ac:dyDescent="0.25"/>
  <cols>
    <col min="1" max="5" width="22.42578125" style="2" customWidth="1"/>
    <col min="6" max="6" width="31" style="2" customWidth="1"/>
    <col min="7" max="7" width="16.140625" style="2" customWidth="1"/>
    <col min="8" max="8" width="19.85546875" style="2" customWidth="1"/>
    <col min="9" max="9" width="21.7109375" style="2" customWidth="1"/>
    <col min="10" max="10" width="21" style="2" customWidth="1"/>
    <col min="11" max="11" width="20" style="2" customWidth="1"/>
    <col min="12" max="13" width="16.42578125" style="2" customWidth="1"/>
    <col min="14" max="14" width="22.140625" style="86" customWidth="1"/>
    <col min="15" max="15" width="17.7109375" style="189" bestFit="1" customWidth="1"/>
    <col min="16" max="16" width="38.7109375" style="52" customWidth="1"/>
    <col min="17" max="17" width="38.7109375" style="2" customWidth="1"/>
    <col min="18" max="19" width="11.42578125" style="24"/>
    <col min="20" max="16384" width="11.42578125" style="2"/>
  </cols>
  <sheetData>
    <row r="1" spans="1:19" ht="18.75" customHeight="1" x14ac:dyDescent="0.25">
      <c r="A1" s="518" t="s">
        <v>1455</v>
      </c>
      <c r="B1" s="518"/>
      <c r="C1" s="518"/>
      <c r="D1" s="518"/>
      <c r="E1" s="518"/>
      <c r="F1" s="518"/>
      <c r="G1" s="518"/>
      <c r="H1" s="518"/>
      <c r="I1" s="518"/>
      <c r="J1" s="518"/>
      <c r="K1" s="518"/>
      <c r="L1" s="518"/>
      <c r="M1" s="518"/>
      <c r="N1" s="518"/>
      <c r="O1" s="518"/>
      <c r="P1" s="518"/>
      <c r="Q1" s="518"/>
    </row>
    <row r="2" spans="1:19" ht="159" customHeight="1" x14ac:dyDescent="0.25">
      <c r="A2" s="9" t="s">
        <v>184</v>
      </c>
      <c r="B2" s="525" t="s">
        <v>1456</v>
      </c>
      <c r="C2" s="525"/>
      <c r="D2" s="525"/>
      <c r="E2" s="525"/>
      <c r="F2" s="525"/>
      <c r="G2" s="525"/>
      <c r="H2" s="525"/>
      <c r="I2" s="525"/>
      <c r="J2" s="525"/>
      <c r="K2" s="525"/>
      <c r="L2" s="525"/>
      <c r="M2" s="525"/>
      <c r="N2" s="525"/>
      <c r="O2" s="525"/>
      <c r="P2" s="525"/>
      <c r="Q2" s="525"/>
    </row>
    <row r="3" spans="1:19" ht="20.100000000000001" customHeight="1" x14ac:dyDescent="0.25">
      <c r="P3" s="2"/>
    </row>
    <row r="4" spans="1:19" ht="33.75" customHeight="1" x14ac:dyDescent="0.25">
      <c r="A4" s="46" t="s">
        <v>1313</v>
      </c>
      <c r="B4" s="724" t="s">
        <v>1378</v>
      </c>
      <c r="C4" s="725"/>
      <c r="D4" s="726"/>
      <c r="F4" s="737" t="s">
        <v>1457</v>
      </c>
      <c r="G4" s="739"/>
      <c r="H4" s="749" t="s">
        <v>1220</v>
      </c>
      <c r="I4" s="749"/>
      <c r="J4" s="749"/>
      <c r="K4" s="749"/>
      <c r="P4" s="2"/>
    </row>
    <row r="5" spans="1:19" ht="20.100000000000001" customHeight="1" x14ac:dyDescent="0.25">
      <c r="A5" s="46" t="s">
        <v>1315</v>
      </c>
      <c r="B5" s="718" t="str">
        <f>IFERROR(VLOOKUP($B$4,'Conf.'!$I:$R,8,0),"")</f>
        <v>5180 -  DIRECCION CENTRAL DEL SERVICIO NACIONAL DE SALUD</v>
      </c>
      <c r="C5" s="719"/>
      <c r="D5" s="720"/>
      <c r="F5" s="740" t="s">
        <v>1458</v>
      </c>
      <c r="G5" s="742"/>
      <c r="H5" s="4">
        <v>2026</v>
      </c>
      <c r="I5" s="4">
        <v>2027</v>
      </c>
      <c r="J5" s="4">
        <v>2028</v>
      </c>
      <c r="K5" s="4">
        <v>2029</v>
      </c>
      <c r="P5" s="2"/>
    </row>
    <row r="6" spans="1:19" ht="20.100000000000001" customHeight="1" x14ac:dyDescent="0.25">
      <c r="A6" s="46" t="s">
        <v>1316</v>
      </c>
      <c r="B6" s="718" t="str">
        <f>IFERROR(VLOOKUP($B$4,'Conf.'!$I:$R,9,0),"")</f>
        <v>01 -  DIRECCION CENTRAL DEL SERVICIO NACIONAL DE SALUD</v>
      </c>
      <c r="C6" s="719"/>
      <c r="D6" s="720"/>
      <c r="F6" s="743" t="s">
        <v>1459</v>
      </c>
      <c r="G6" s="744"/>
      <c r="H6" s="747">
        <f>+SUMIFS($O$15:$O$1048576,$J$15:$J$1048576,H$5,$A$15:$A$1048576,$B$4,$B$15:$B$1048576,$H$4)</f>
        <v>354469436.42999995</v>
      </c>
      <c r="I6" s="747">
        <f>+SUMIFS($O$15:$O$1048576,$J$15:$J$1048576,I$5,$A$15:$A$1048576,$B$4,$B$15:$B$1048576,$H$4)</f>
        <v>358684389.75</v>
      </c>
      <c r="J6" s="747">
        <f>+SUMIFS($O$15:$O$1048576,$J$15:$J$1048576,J$5,$A$15:$A$1048576,$B$4,$B$15:$B$1048576,$H$4)</f>
        <v>496837701.32999998</v>
      </c>
      <c r="K6" s="747">
        <f>+SUMIFS($O$15:$O$1048576,$J$15:$J$1048576,K$5,$A$15:$A$1048576,$B$4,$B$15:$B$1048576,$H$4)</f>
        <v>520824811.52000004</v>
      </c>
      <c r="P6" s="2"/>
    </row>
    <row r="7" spans="1:19" ht="20.100000000000001" customHeight="1" x14ac:dyDescent="0.25">
      <c r="A7" s="46" t="s">
        <v>543</v>
      </c>
      <c r="B7" s="718" t="str">
        <f>IFERROR(VLOOKUP($B$4,'Conf.'!$I:$R,10,0),"")</f>
        <v>0001 -  DIRECCIÓN CENTRAL DEL SERVICIO NACIONAL DE SALUD</v>
      </c>
      <c r="C7" s="719"/>
      <c r="D7" s="720"/>
      <c r="F7" s="745"/>
      <c r="G7" s="746"/>
      <c r="H7" s="748"/>
      <c r="I7" s="748"/>
      <c r="J7" s="748"/>
      <c r="K7" s="748"/>
      <c r="L7" s="356"/>
      <c r="M7" s="356"/>
      <c r="P7" s="2"/>
    </row>
    <row r="8" spans="1:19" ht="20.100000000000001" customHeight="1" x14ac:dyDescent="0.25">
      <c r="B8" s="30"/>
      <c r="C8" s="30"/>
      <c r="D8" s="30"/>
      <c r="P8" s="2"/>
    </row>
    <row r="9" spans="1:19" ht="20.100000000000001" customHeight="1" x14ac:dyDescent="0.25">
      <c r="B9" s="30"/>
      <c r="C9" s="30"/>
      <c r="D9" s="30"/>
      <c r="F9" s="750" t="s">
        <v>1460</v>
      </c>
      <c r="G9" s="750"/>
      <c r="H9" s="750"/>
      <c r="I9" s="750"/>
      <c r="J9" s="750"/>
      <c r="K9" s="750"/>
      <c r="P9" s="2"/>
    </row>
    <row r="10" spans="1:19" ht="20.100000000000001" customHeight="1" x14ac:dyDescent="0.25">
      <c r="B10" s="30"/>
      <c r="C10" s="30"/>
      <c r="D10" s="30"/>
      <c r="F10" s="740" t="s">
        <v>1458</v>
      </c>
      <c r="G10" s="742"/>
      <c r="H10" s="4">
        <f>+H5</f>
        <v>2026</v>
      </c>
      <c r="I10" s="4">
        <f>+I5</f>
        <v>2027</v>
      </c>
      <c r="J10" s="4">
        <f>+J5</f>
        <v>2028</v>
      </c>
      <c r="K10" s="4">
        <f>+K5</f>
        <v>2029</v>
      </c>
      <c r="P10" s="2"/>
    </row>
    <row r="11" spans="1:19" ht="20.100000000000001" customHeight="1" x14ac:dyDescent="0.25">
      <c r="F11" s="750" t="s">
        <v>1461</v>
      </c>
      <c r="G11" s="750"/>
      <c r="H11" s="59">
        <v>67.260000000000005</v>
      </c>
      <c r="I11" s="60">
        <v>69.95</v>
      </c>
      <c r="J11" s="60">
        <v>72.739999999999995</v>
      </c>
      <c r="K11" s="60">
        <v>75.650000000000006</v>
      </c>
      <c r="P11" s="2"/>
    </row>
    <row r="12" spans="1:19" ht="20.100000000000001" customHeight="1" x14ac:dyDescent="0.25">
      <c r="F12" s="750" t="s">
        <v>1462</v>
      </c>
      <c r="G12" s="750"/>
      <c r="H12" s="59">
        <f>69.5801*1.055</f>
        <v>73.407005499999997</v>
      </c>
      <c r="I12" s="60">
        <f>+H12*1.04</f>
        <v>76.343285719999997</v>
      </c>
      <c r="J12" s="60">
        <f>+I12*1.04</f>
        <v>79.397017148800003</v>
      </c>
      <c r="K12" s="60">
        <f>+J12*1.04</f>
        <v>82.572897834752013</v>
      </c>
      <c r="O12" s="86"/>
      <c r="P12" s="61"/>
    </row>
    <row r="13" spans="1:19" ht="9" customHeight="1" x14ac:dyDescent="0.25">
      <c r="P13" s="2"/>
    </row>
    <row r="14" spans="1:19" s="12" customFormat="1" ht="30" x14ac:dyDescent="0.25">
      <c r="A14" s="50" t="s">
        <v>1463</v>
      </c>
      <c r="B14" s="50" t="s">
        <v>1317</v>
      </c>
      <c r="C14" s="50" t="s">
        <v>895</v>
      </c>
      <c r="D14" s="50" t="s">
        <v>1318</v>
      </c>
      <c r="E14" s="50" t="s">
        <v>1319</v>
      </c>
      <c r="F14" s="50" t="s">
        <v>1464</v>
      </c>
      <c r="G14" s="50" t="s">
        <v>1465</v>
      </c>
      <c r="H14" s="50" t="s">
        <v>1466</v>
      </c>
      <c r="I14" s="421" t="s">
        <v>1467</v>
      </c>
      <c r="J14" s="50" t="s">
        <v>1468</v>
      </c>
      <c r="K14" s="50" t="s">
        <v>1469</v>
      </c>
      <c r="L14" s="50" t="s">
        <v>1470</v>
      </c>
      <c r="M14" s="421" t="s">
        <v>1471</v>
      </c>
      <c r="N14" s="422" t="s">
        <v>1472</v>
      </c>
      <c r="O14" s="423" t="s">
        <v>1473</v>
      </c>
      <c r="P14" s="50" t="s">
        <v>670</v>
      </c>
      <c r="Q14" s="50" t="s">
        <v>4</v>
      </c>
      <c r="R14" s="29"/>
      <c r="S14" s="29"/>
    </row>
    <row r="15" spans="1:19" s="206" customFormat="1" x14ac:dyDescent="0.25">
      <c r="A15" s="424" t="s">
        <v>1378</v>
      </c>
      <c r="B15" s="425" t="s">
        <v>1220</v>
      </c>
      <c r="C15" s="425" t="s">
        <v>1221</v>
      </c>
      <c r="D15" s="425" t="s">
        <v>1475</v>
      </c>
      <c r="E15" s="425" t="s">
        <v>2068</v>
      </c>
      <c r="F15" s="313" t="s">
        <v>2069</v>
      </c>
      <c r="G15" s="313" t="s">
        <v>2026</v>
      </c>
      <c r="H15" s="313" t="s">
        <v>2070</v>
      </c>
      <c r="I15" s="426" t="str">
        <f t="shared" ref="I15:I40" si="0">IF($H15="","Sin CCP",LEFT($H15,3))</f>
        <v>2.6</v>
      </c>
      <c r="J15" s="426">
        <v>2026</v>
      </c>
      <c r="K15" s="427">
        <v>2</v>
      </c>
      <c r="L15" s="427">
        <v>11</v>
      </c>
      <c r="M15" s="428">
        <f t="shared" ref="M15:M40" si="1">K15*L15</f>
        <v>22</v>
      </c>
      <c r="N15" s="429">
        <v>45000</v>
      </c>
      <c r="O15" s="430">
        <f>+M15*N15</f>
        <v>990000</v>
      </c>
      <c r="P15" s="425" t="s">
        <v>2071</v>
      </c>
      <c r="Q15" s="426"/>
      <c r="R15" s="207"/>
      <c r="S15" s="207"/>
    </row>
    <row r="16" spans="1:19" s="206" customFormat="1" x14ac:dyDescent="0.25">
      <c r="A16" s="424" t="s">
        <v>1378</v>
      </c>
      <c r="B16" s="425" t="s">
        <v>1220</v>
      </c>
      <c r="C16" s="425" t="s">
        <v>1221</v>
      </c>
      <c r="D16" s="425" t="s">
        <v>1475</v>
      </c>
      <c r="E16" s="425" t="s">
        <v>2068</v>
      </c>
      <c r="F16" s="313" t="s">
        <v>2072</v>
      </c>
      <c r="G16" s="313" t="s">
        <v>1494</v>
      </c>
      <c r="H16" s="313" t="s">
        <v>2009</v>
      </c>
      <c r="I16" s="426" t="str">
        <f t="shared" si="0"/>
        <v>2.6</v>
      </c>
      <c r="J16" s="426">
        <v>2026</v>
      </c>
      <c r="K16" s="427">
        <v>4</v>
      </c>
      <c r="L16" s="427">
        <v>11</v>
      </c>
      <c r="M16" s="428">
        <f t="shared" si="1"/>
        <v>44</v>
      </c>
      <c r="N16" s="429">
        <v>15000</v>
      </c>
      <c r="O16" s="430">
        <f>+M16*N16</f>
        <v>660000</v>
      </c>
      <c r="P16" s="425" t="s">
        <v>2073</v>
      </c>
      <c r="Q16" s="426"/>
      <c r="R16" s="207"/>
      <c r="S16" s="207"/>
    </row>
    <row r="17" spans="1:19" s="206" customFormat="1" x14ac:dyDescent="0.25">
      <c r="A17" s="424" t="s">
        <v>1378</v>
      </c>
      <c r="B17" s="425" t="s">
        <v>1220</v>
      </c>
      <c r="C17" s="425" t="s">
        <v>1221</v>
      </c>
      <c r="D17" s="425" t="s">
        <v>1475</v>
      </c>
      <c r="E17" s="425" t="s">
        <v>2068</v>
      </c>
      <c r="F17" s="313" t="s">
        <v>2074</v>
      </c>
      <c r="G17" s="313" t="s">
        <v>1494</v>
      </c>
      <c r="H17" s="313" t="s">
        <v>2009</v>
      </c>
      <c r="I17" s="426" t="str">
        <f t="shared" si="0"/>
        <v>2.6</v>
      </c>
      <c r="J17" s="426">
        <v>2026</v>
      </c>
      <c r="K17" s="427">
        <v>2</v>
      </c>
      <c r="L17" s="427">
        <v>11</v>
      </c>
      <c r="M17" s="428">
        <f t="shared" si="1"/>
        <v>22</v>
      </c>
      <c r="N17" s="429">
        <v>40000</v>
      </c>
      <c r="O17" s="430">
        <f t="shared" ref="O17:O21" si="2">+M17*N17</f>
        <v>880000</v>
      </c>
      <c r="P17" s="425" t="s">
        <v>2071</v>
      </c>
      <c r="Q17" s="426"/>
      <c r="R17" s="207"/>
      <c r="S17" s="207"/>
    </row>
    <row r="18" spans="1:19" s="206" customFormat="1" x14ac:dyDescent="0.25">
      <c r="A18" s="424" t="s">
        <v>1378</v>
      </c>
      <c r="B18" s="425" t="s">
        <v>1220</v>
      </c>
      <c r="C18" s="425" t="s">
        <v>1221</v>
      </c>
      <c r="D18" s="425" t="s">
        <v>1475</v>
      </c>
      <c r="E18" s="425" t="s">
        <v>2068</v>
      </c>
      <c r="F18" s="313" t="s">
        <v>2075</v>
      </c>
      <c r="G18" s="313" t="s">
        <v>1494</v>
      </c>
      <c r="H18" s="313" t="s">
        <v>2009</v>
      </c>
      <c r="I18" s="426" t="str">
        <f t="shared" si="0"/>
        <v>2.6</v>
      </c>
      <c r="J18" s="426">
        <v>2026</v>
      </c>
      <c r="K18" s="427">
        <v>2</v>
      </c>
      <c r="L18" s="427">
        <v>11</v>
      </c>
      <c r="M18" s="428">
        <f t="shared" si="1"/>
        <v>22</v>
      </c>
      <c r="N18" s="429">
        <v>35000</v>
      </c>
      <c r="O18" s="430">
        <f t="shared" si="2"/>
        <v>770000</v>
      </c>
      <c r="P18" s="425" t="s">
        <v>2071</v>
      </c>
      <c r="Q18" s="426"/>
      <c r="R18" s="207"/>
      <c r="S18" s="207"/>
    </row>
    <row r="19" spans="1:19" s="206" customFormat="1" x14ac:dyDescent="0.25">
      <c r="A19" s="424" t="s">
        <v>1378</v>
      </c>
      <c r="B19" s="425" t="s">
        <v>1220</v>
      </c>
      <c r="C19" s="425" t="s">
        <v>1221</v>
      </c>
      <c r="D19" s="425" t="s">
        <v>1475</v>
      </c>
      <c r="E19" s="425" t="s">
        <v>2068</v>
      </c>
      <c r="F19" s="313" t="s">
        <v>2076</v>
      </c>
      <c r="G19" s="313" t="s">
        <v>1494</v>
      </c>
      <c r="H19" s="313" t="s">
        <v>2077</v>
      </c>
      <c r="I19" s="426" t="str">
        <f t="shared" si="0"/>
        <v>2.3</v>
      </c>
      <c r="J19" s="426">
        <v>2026</v>
      </c>
      <c r="K19" s="427">
        <v>2</v>
      </c>
      <c r="L19" s="427">
        <v>11</v>
      </c>
      <c r="M19" s="428">
        <f t="shared" si="1"/>
        <v>22</v>
      </c>
      <c r="N19" s="429">
        <v>300000</v>
      </c>
      <c r="O19" s="430">
        <f t="shared" si="2"/>
        <v>6600000</v>
      </c>
      <c r="P19" s="425" t="s">
        <v>2071</v>
      </c>
      <c r="Q19" s="426"/>
      <c r="R19" s="207"/>
      <c r="S19" s="207"/>
    </row>
    <row r="20" spans="1:19" s="206" customFormat="1" x14ac:dyDescent="0.25">
      <c r="A20" s="424" t="s">
        <v>1378</v>
      </c>
      <c r="B20" s="425" t="s">
        <v>1220</v>
      </c>
      <c r="C20" s="425" t="s">
        <v>1221</v>
      </c>
      <c r="D20" s="425" t="s">
        <v>1475</v>
      </c>
      <c r="E20" s="425" t="s">
        <v>2068</v>
      </c>
      <c r="F20" s="313" t="s">
        <v>2078</v>
      </c>
      <c r="G20" s="313" t="s">
        <v>1494</v>
      </c>
      <c r="H20" s="313" t="s">
        <v>2077</v>
      </c>
      <c r="I20" s="426" t="str">
        <f t="shared" si="0"/>
        <v>2.3</v>
      </c>
      <c r="J20" s="426">
        <v>2026</v>
      </c>
      <c r="K20" s="427">
        <v>2</v>
      </c>
      <c r="L20" s="427">
        <v>11</v>
      </c>
      <c r="M20" s="428">
        <f t="shared" si="1"/>
        <v>22</v>
      </c>
      <c r="N20" s="429">
        <v>30000</v>
      </c>
      <c r="O20" s="430">
        <f t="shared" si="2"/>
        <v>660000</v>
      </c>
      <c r="P20" s="425" t="s">
        <v>2071</v>
      </c>
      <c r="Q20" s="426"/>
      <c r="R20" s="207"/>
      <c r="S20" s="207"/>
    </row>
    <row r="21" spans="1:19" s="206" customFormat="1" x14ac:dyDescent="0.25">
      <c r="A21" s="424" t="s">
        <v>1378</v>
      </c>
      <c r="B21" s="425" t="s">
        <v>1220</v>
      </c>
      <c r="C21" s="425" t="s">
        <v>1221</v>
      </c>
      <c r="D21" s="425" t="s">
        <v>1475</v>
      </c>
      <c r="E21" s="425" t="s">
        <v>2068</v>
      </c>
      <c r="F21" s="313" t="s">
        <v>2079</v>
      </c>
      <c r="G21" s="313" t="s">
        <v>1494</v>
      </c>
      <c r="H21" s="313" t="s">
        <v>2009</v>
      </c>
      <c r="I21" s="426" t="str">
        <f t="shared" si="0"/>
        <v>2.6</v>
      </c>
      <c r="J21" s="426">
        <v>2026</v>
      </c>
      <c r="K21" s="427">
        <v>2</v>
      </c>
      <c r="L21" s="427">
        <v>11</v>
      </c>
      <c r="M21" s="428">
        <f>K21*L21</f>
        <v>22</v>
      </c>
      <c r="N21" s="429">
        <v>15000</v>
      </c>
      <c r="O21" s="430">
        <f t="shared" si="2"/>
        <v>330000</v>
      </c>
      <c r="P21" s="425" t="s">
        <v>2071</v>
      </c>
      <c r="Q21" s="426"/>
      <c r="R21" s="207"/>
      <c r="S21" s="207"/>
    </row>
    <row r="22" spans="1:19" s="206" customFormat="1" x14ac:dyDescent="0.25">
      <c r="A22" s="424" t="s">
        <v>1378</v>
      </c>
      <c r="B22" s="425" t="s">
        <v>1220</v>
      </c>
      <c r="C22" s="425" t="s">
        <v>1221</v>
      </c>
      <c r="D22" s="425" t="s">
        <v>1475</v>
      </c>
      <c r="E22" s="425" t="s">
        <v>2068</v>
      </c>
      <c r="F22" s="313" t="s">
        <v>2080</v>
      </c>
      <c r="G22" s="313" t="s">
        <v>1494</v>
      </c>
      <c r="H22" s="313" t="s">
        <v>2009</v>
      </c>
      <c r="I22" s="426" t="str">
        <f t="shared" si="0"/>
        <v>2.6</v>
      </c>
      <c r="J22" s="426">
        <v>2026</v>
      </c>
      <c r="K22" s="427">
        <v>4</v>
      </c>
      <c r="L22" s="427">
        <v>11</v>
      </c>
      <c r="M22" s="428">
        <f>K22*L22</f>
        <v>44</v>
      </c>
      <c r="N22" s="429">
        <v>12000</v>
      </c>
      <c r="O22" s="430">
        <f t="shared" ref="O22:O28" si="3">+M22*N22</f>
        <v>528000</v>
      </c>
      <c r="P22" s="425" t="s">
        <v>2073</v>
      </c>
      <c r="Q22" s="426"/>
      <c r="R22" s="207"/>
      <c r="S22" s="207"/>
    </row>
    <row r="23" spans="1:19" s="206" customFormat="1" x14ac:dyDescent="0.25">
      <c r="A23" s="424" t="s">
        <v>1378</v>
      </c>
      <c r="B23" s="425" t="s">
        <v>1220</v>
      </c>
      <c r="C23" s="425" t="s">
        <v>1221</v>
      </c>
      <c r="D23" s="425" t="s">
        <v>1475</v>
      </c>
      <c r="E23" s="425" t="s">
        <v>2068</v>
      </c>
      <c r="F23" s="313" t="s">
        <v>2081</v>
      </c>
      <c r="G23" s="313" t="s">
        <v>1494</v>
      </c>
      <c r="H23" s="313" t="s">
        <v>2082</v>
      </c>
      <c r="I23" s="426" t="str">
        <f t="shared" si="0"/>
        <v>2.6</v>
      </c>
      <c r="J23" s="426">
        <v>2026</v>
      </c>
      <c r="K23" s="427">
        <v>2</v>
      </c>
      <c r="L23" s="427">
        <v>11</v>
      </c>
      <c r="M23" s="428">
        <f>K23*L23</f>
        <v>22</v>
      </c>
      <c r="N23" s="429">
        <v>3500</v>
      </c>
      <c r="O23" s="430">
        <f t="shared" si="3"/>
        <v>77000</v>
      </c>
      <c r="P23" s="425" t="s">
        <v>2071</v>
      </c>
      <c r="Q23" s="426"/>
      <c r="R23" s="207"/>
      <c r="S23" s="207"/>
    </row>
    <row r="24" spans="1:19" s="206" customFormat="1" x14ac:dyDescent="0.25">
      <c r="A24" s="424" t="s">
        <v>1378</v>
      </c>
      <c r="B24" s="425" t="s">
        <v>1220</v>
      </c>
      <c r="C24" s="425" t="s">
        <v>1221</v>
      </c>
      <c r="D24" s="425" t="s">
        <v>1475</v>
      </c>
      <c r="E24" s="425" t="s">
        <v>2068</v>
      </c>
      <c r="F24" s="313" t="s">
        <v>2083</v>
      </c>
      <c r="G24" s="313" t="s">
        <v>1494</v>
      </c>
      <c r="H24" s="313" t="s">
        <v>1994</v>
      </c>
      <c r="I24" s="426" t="str">
        <f t="shared" si="0"/>
        <v>2.3</v>
      </c>
      <c r="J24" s="426">
        <v>2026</v>
      </c>
      <c r="K24" s="427">
        <v>3</v>
      </c>
      <c r="L24" s="427">
        <v>11</v>
      </c>
      <c r="M24" s="428">
        <f>K24*L24</f>
        <v>33</v>
      </c>
      <c r="N24" s="429">
        <v>2500</v>
      </c>
      <c r="O24" s="430">
        <f>+M24*N24</f>
        <v>82500</v>
      </c>
      <c r="P24" s="425" t="s">
        <v>2084</v>
      </c>
      <c r="Q24" s="426"/>
      <c r="R24" s="207"/>
      <c r="S24" s="207"/>
    </row>
    <row r="25" spans="1:19" s="206" customFormat="1" x14ac:dyDescent="0.25">
      <c r="A25" s="424" t="s">
        <v>1378</v>
      </c>
      <c r="B25" s="425" t="s">
        <v>1220</v>
      </c>
      <c r="C25" s="425" t="s">
        <v>1221</v>
      </c>
      <c r="D25" s="425" t="s">
        <v>1475</v>
      </c>
      <c r="E25" s="425" t="s">
        <v>2068</v>
      </c>
      <c r="F25" s="313" t="s">
        <v>2085</v>
      </c>
      <c r="G25" s="313" t="s">
        <v>1494</v>
      </c>
      <c r="H25" s="313" t="s">
        <v>2086</v>
      </c>
      <c r="I25" s="426" t="str">
        <f t="shared" si="0"/>
        <v>2.6</v>
      </c>
      <c r="J25" s="426">
        <v>2026</v>
      </c>
      <c r="K25" s="427">
        <v>2</v>
      </c>
      <c r="L25" s="427">
        <v>11</v>
      </c>
      <c r="M25" s="428">
        <f t="shared" si="1"/>
        <v>22</v>
      </c>
      <c r="N25" s="429">
        <v>87000</v>
      </c>
      <c r="O25" s="430">
        <f t="shared" si="3"/>
        <v>1914000</v>
      </c>
      <c r="P25" s="425" t="s">
        <v>2071</v>
      </c>
      <c r="Q25" s="426"/>
      <c r="R25" s="207"/>
      <c r="S25" s="207"/>
    </row>
    <row r="26" spans="1:19" s="206" customFormat="1" x14ac:dyDescent="0.25">
      <c r="A26" s="424" t="s">
        <v>1378</v>
      </c>
      <c r="B26" s="425" t="s">
        <v>1220</v>
      </c>
      <c r="C26" s="425" t="s">
        <v>1221</v>
      </c>
      <c r="D26" s="425" t="s">
        <v>1475</v>
      </c>
      <c r="E26" s="425" t="s">
        <v>2068</v>
      </c>
      <c r="F26" s="313" t="s">
        <v>2087</v>
      </c>
      <c r="G26" s="313" t="s">
        <v>1494</v>
      </c>
      <c r="H26" s="313" t="s">
        <v>2086</v>
      </c>
      <c r="I26" s="426" t="str">
        <f t="shared" si="0"/>
        <v>2.6</v>
      </c>
      <c r="J26" s="426">
        <v>2026</v>
      </c>
      <c r="K26" s="427">
        <v>2</v>
      </c>
      <c r="L26" s="427">
        <v>11</v>
      </c>
      <c r="M26" s="428">
        <f t="shared" si="1"/>
        <v>22</v>
      </c>
      <c r="N26" s="429">
        <v>3000</v>
      </c>
      <c r="O26" s="430">
        <f>+M26*N26</f>
        <v>66000</v>
      </c>
      <c r="P26" s="425" t="s">
        <v>2071</v>
      </c>
      <c r="Q26" s="426"/>
      <c r="R26" s="207"/>
      <c r="S26" s="207"/>
    </row>
    <row r="27" spans="1:19" s="206" customFormat="1" x14ac:dyDescent="0.25">
      <c r="A27" s="424" t="s">
        <v>1378</v>
      </c>
      <c r="B27" s="425" t="s">
        <v>1220</v>
      </c>
      <c r="C27" s="425" t="s">
        <v>1221</v>
      </c>
      <c r="D27" s="425" t="s">
        <v>1475</v>
      </c>
      <c r="E27" s="425" t="s">
        <v>2068</v>
      </c>
      <c r="F27" s="313" t="s">
        <v>2088</v>
      </c>
      <c r="G27" s="313" t="s">
        <v>1494</v>
      </c>
      <c r="H27" s="313" t="s">
        <v>1495</v>
      </c>
      <c r="I27" s="426" t="str">
        <f t="shared" si="0"/>
        <v>2.6</v>
      </c>
      <c r="J27" s="426">
        <v>2026</v>
      </c>
      <c r="K27" s="427">
        <v>2</v>
      </c>
      <c r="L27" s="427">
        <v>11</v>
      </c>
      <c r="M27" s="428">
        <f t="shared" si="1"/>
        <v>22</v>
      </c>
      <c r="N27" s="429">
        <v>50000</v>
      </c>
      <c r="O27" s="430">
        <f t="shared" si="3"/>
        <v>1100000</v>
      </c>
      <c r="P27" s="425" t="s">
        <v>2071</v>
      </c>
      <c r="Q27" s="426"/>
      <c r="R27" s="207"/>
      <c r="S27" s="207"/>
    </row>
    <row r="28" spans="1:19" s="206" customFormat="1" x14ac:dyDescent="0.25">
      <c r="A28" s="424" t="s">
        <v>1378</v>
      </c>
      <c r="B28" s="425" t="s">
        <v>1220</v>
      </c>
      <c r="C28" s="425" t="s">
        <v>1221</v>
      </c>
      <c r="D28" s="425" t="s">
        <v>1475</v>
      </c>
      <c r="E28" s="425" t="s">
        <v>2068</v>
      </c>
      <c r="F28" s="313" t="s">
        <v>2089</v>
      </c>
      <c r="G28" s="313" t="s">
        <v>1494</v>
      </c>
      <c r="H28" s="313" t="s">
        <v>2009</v>
      </c>
      <c r="I28" s="426" t="str">
        <f t="shared" si="0"/>
        <v>2.6</v>
      </c>
      <c r="J28" s="426">
        <v>2026</v>
      </c>
      <c r="K28" s="427">
        <v>1</v>
      </c>
      <c r="L28" s="427">
        <v>11</v>
      </c>
      <c r="M28" s="428">
        <f t="shared" si="1"/>
        <v>11</v>
      </c>
      <c r="N28" s="429">
        <v>25000</v>
      </c>
      <c r="O28" s="430">
        <f t="shared" si="3"/>
        <v>275000</v>
      </c>
      <c r="P28" s="425" t="s">
        <v>2090</v>
      </c>
      <c r="Q28" s="426"/>
      <c r="R28" s="207"/>
      <c r="S28" s="207"/>
    </row>
    <row r="29" spans="1:19" s="206" customFormat="1" x14ac:dyDescent="0.25">
      <c r="A29" s="424" t="s">
        <v>1378</v>
      </c>
      <c r="B29" s="425" t="s">
        <v>1220</v>
      </c>
      <c r="C29" s="425" t="s">
        <v>1221</v>
      </c>
      <c r="D29" s="425" t="s">
        <v>1475</v>
      </c>
      <c r="E29" s="425" t="s">
        <v>2068</v>
      </c>
      <c r="F29" s="317" t="s">
        <v>2091</v>
      </c>
      <c r="G29" s="317" t="s">
        <v>1478</v>
      </c>
      <c r="H29" s="313" t="s">
        <v>2092</v>
      </c>
      <c r="I29" s="426" t="str">
        <f t="shared" si="0"/>
        <v>2.1</v>
      </c>
      <c r="J29" s="426">
        <v>2026</v>
      </c>
      <c r="K29" s="427">
        <f>11*2</f>
        <v>22</v>
      </c>
      <c r="L29" s="427">
        <v>12</v>
      </c>
      <c r="M29" s="428">
        <f t="shared" si="1"/>
        <v>264</v>
      </c>
      <c r="N29" s="429">
        <v>71520.27</v>
      </c>
      <c r="O29" s="431">
        <f t="shared" ref="O29:O46" si="4">+M29*N29</f>
        <v>18881351.280000001</v>
      </c>
      <c r="P29" s="425"/>
      <c r="Q29" s="426"/>
      <c r="R29" s="207"/>
      <c r="S29" s="207"/>
    </row>
    <row r="30" spans="1:19" s="206" customFormat="1" x14ac:dyDescent="0.25">
      <c r="A30" s="424" t="s">
        <v>1378</v>
      </c>
      <c r="B30" s="425" t="s">
        <v>1220</v>
      </c>
      <c r="C30" s="425" t="s">
        <v>1221</v>
      </c>
      <c r="D30" s="425" t="s">
        <v>1475</v>
      </c>
      <c r="E30" s="425" t="s">
        <v>2068</v>
      </c>
      <c r="F30" s="317" t="s">
        <v>2093</v>
      </c>
      <c r="G30" s="317" t="s">
        <v>1478</v>
      </c>
      <c r="H30" s="313" t="s">
        <v>2092</v>
      </c>
      <c r="I30" s="426" t="str">
        <f t="shared" si="0"/>
        <v>2.1</v>
      </c>
      <c r="J30" s="426">
        <v>2026</v>
      </c>
      <c r="K30" s="427">
        <f>11*2</f>
        <v>22</v>
      </c>
      <c r="L30" s="427">
        <v>12</v>
      </c>
      <c r="M30" s="428">
        <f t="shared" si="1"/>
        <v>264</v>
      </c>
      <c r="N30" s="429">
        <v>76629.41</v>
      </c>
      <c r="O30" s="431">
        <f t="shared" si="4"/>
        <v>20230164.240000002</v>
      </c>
      <c r="P30" s="425"/>
      <c r="Q30" s="426"/>
      <c r="R30" s="207"/>
      <c r="S30" s="207"/>
    </row>
    <row r="31" spans="1:19" s="206" customFormat="1" x14ac:dyDescent="0.25">
      <c r="A31" s="424" t="s">
        <v>1378</v>
      </c>
      <c r="B31" s="425" t="s">
        <v>1220</v>
      </c>
      <c r="C31" s="425" t="s">
        <v>1221</v>
      </c>
      <c r="D31" s="425" t="s">
        <v>1475</v>
      </c>
      <c r="E31" s="425" t="s">
        <v>2068</v>
      </c>
      <c r="F31" s="317" t="s">
        <v>2094</v>
      </c>
      <c r="G31" s="317" t="s">
        <v>1478</v>
      </c>
      <c r="H31" s="313" t="s">
        <v>2092</v>
      </c>
      <c r="I31" s="426" t="str">
        <f t="shared" si="0"/>
        <v>2.1</v>
      </c>
      <c r="J31" s="426">
        <v>2026</v>
      </c>
      <c r="K31" s="427">
        <f>11*2</f>
        <v>22</v>
      </c>
      <c r="L31" s="427">
        <v>12</v>
      </c>
      <c r="M31" s="428">
        <f t="shared" si="1"/>
        <v>264</v>
      </c>
      <c r="N31" s="429">
        <v>76629.41</v>
      </c>
      <c r="O31" s="431">
        <f t="shared" si="4"/>
        <v>20230164.240000002</v>
      </c>
      <c r="P31" s="425"/>
      <c r="Q31" s="426"/>
      <c r="R31" s="207"/>
      <c r="S31" s="207"/>
    </row>
    <row r="32" spans="1:19" s="206" customFormat="1" x14ac:dyDescent="0.25">
      <c r="A32" s="424" t="s">
        <v>1378</v>
      </c>
      <c r="B32" s="425" t="s">
        <v>1220</v>
      </c>
      <c r="C32" s="425" t="s">
        <v>1221</v>
      </c>
      <c r="D32" s="425" t="s">
        <v>1475</v>
      </c>
      <c r="E32" s="425" t="s">
        <v>2068</v>
      </c>
      <c r="F32" s="317" t="s">
        <v>2095</v>
      </c>
      <c r="G32" s="317" t="s">
        <v>1478</v>
      </c>
      <c r="H32" s="313" t="s">
        <v>2092</v>
      </c>
      <c r="I32" s="426" t="str">
        <f t="shared" si="0"/>
        <v>2.1</v>
      </c>
      <c r="J32" s="426">
        <v>2026</v>
      </c>
      <c r="K32" s="427">
        <f>11*2</f>
        <v>22</v>
      </c>
      <c r="L32" s="427">
        <v>12</v>
      </c>
      <c r="M32" s="428">
        <f t="shared" si="1"/>
        <v>264</v>
      </c>
      <c r="N32" s="429">
        <v>43500</v>
      </c>
      <c r="O32" s="431">
        <f t="shared" si="4"/>
        <v>11484000</v>
      </c>
      <c r="P32" s="425"/>
      <c r="Q32" s="426"/>
      <c r="R32" s="207"/>
      <c r="S32" s="207"/>
    </row>
    <row r="33" spans="1:19" s="206" customFormat="1" x14ac:dyDescent="0.25">
      <c r="A33" s="424" t="s">
        <v>1378</v>
      </c>
      <c r="B33" s="425" t="s">
        <v>1220</v>
      </c>
      <c r="C33" s="425" t="s">
        <v>1221</v>
      </c>
      <c r="D33" s="425" t="s">
        <v>1475</v>
      </c>
      <c r="E33" s="425" t="s">
        <v>2068</v>
      </c>
      <c r="F33" s="317" t="s">
        <v>2096</v>
      </c>
      <c r="G33" s="317" t="s">
        <v>1478</v>
      </c>
      <c r="H33" s="313" t="s">
        <v>2092</v>
      </c>
      <c r="I33" s="426" t="str">
        <f t="shared" si="0"/>
        <v>2.1</v>
      </c>
      <c r="J33" s="426">
        <v>2026</v>
      </c>
      <c r="K33" s="427">
        <f>11*2</f>
        <v>22</v>
      </c>
      <c r="L33" s="427">
        <v>12</v>
      </c>
      <c r="M33" s="428">
        <f t="shared" si="1"/>
        <v>264</v>
      </c>
      <c r="N33" s="429">
        <v>76629.41</v>
      </c>
      <c r="O33" s="431">
        <f t="shared" si="4"/>
        <v>20230164.240000002</v>
      </c>
      <c r="P33" s="425"/>
      <c r="Q33" s="426"/>
      <c r="R33" s="207"/>
      <c r="S33" s="207"/>
    </row>
    <row r="34" spans="1:19" s="206" customFormat="1" x14ac:dyDescent="0.25">
      <c r="A34" s="424" t="s">
        <v>1378</v>
      </c>
      <c r="B34" s="425" t="s">
        <v>1220</v>
      </c>
      <c r="C34" s="425" t="s">
        <v>1221</v>
      </c>
      <c r="D34" s="425" t="s">
        <v>1475</v>
      </c>
      <c r="E34" s="425" t="s">
        <v>2068</v>
      </c>
      <c r="F34" s="317" t="s">
        <v>2097</v>
      </c>
      <c r="G34" s="317" t="s">
        <v>1478</v>
      </c>
      <c r="H34" s="313" t="s">
        <v>2092</v>
      </c>
      <c r="I34" s="426" t="str">
        <f t="shared" si="0"/>
        <v>2.1</v>
      </c>
      <c r="J34" s="426">
        <v>2026</v>
      </c>
      <c r="K34" s="427">
        <f>11*4</f>
        <v>44</v>
      </c>
      <c r="L34" s="427">
        <v>12</v>
      </c>
      <c r="M34" s="428">
        <f t="shared" si="1"/>
        <v>528</v>
      </c>
      <c r="N34" s="429">
        <v>41227</v>
      </c>
      <c r="O34" s="431">
        <f t="shared" si="4"/>
        <v>21767856</v>
      </c>
      <c r="P34" s="425"/>
      <c r="Q34" s="426"/>
      <c r="R34" s="207"/>
      <c r="S34" s="207"/>
    </row>
    <row r="35" spans="1:19" s="206" customFormat="1" x14ac:dyDescent="0.25">
      <c r="A35" s="424" t="s">
        <v>1378</v>
      </c>
      <c r="B35" s="425" t="s">
        <v>1220</v>
      </c>
      <c r="C35" s="425" t="s">
        <v>1221</v>
      </c>
      <c r="D35" s="425" t="s">
        <v>1475</v>
      </c>
      <c r="E35" s="425" t="s">
        <v>2068</v>
      </c>
      <c r="F35" s="317" t="s">
        <v>2098</v>
      </c>
      <c r="G35" s="317" t="s">
        <v>1478</v>
      </c>
      <c r="H35" s="313" t="s">
        <v>2092</v>
      </c>
      <c r="I35" s="426" t="str">
        <f t="shared" si="0"/>
        <v>2.1</v>
      </c>
      <c r="J35" s="426">
        <v>2026</v>
      </c>
      <c r="K35" s="427">
        <f>11*2</f>
        <v>22</v>
      </c>
      <c r="L35" s="427">
        <v>12</v>
      </c>
      <c r="M35" s="428">
        <f t="shared" si="1"/>
        <v>264</v>
      </c>
      <c r="N35" s="429">
        <v>28000</v>
      </c>
      <c r="O35" s="431">
        <f t="shared" si="4"/>
        <v>7392000</v>
      </c>
      <c r="P35" s="425"/>
      <c r="Q35" s="426"/>
      <c r="R35" s="207"/>
      <c r="S35" s="207"/>
    </row>
    <row r="36" spans="1:19" s="206" customFormat="1" x14ac:dyDescent="0.25">
      <c r="A36" s="424" t="s">
        <v>1378</v>
      </c>
      <c r="B36" s="425" t="s">
        <v>1220</v>
      </c>
      <c r="C36" s="425" t="s">
        <v>1221</v>
      </c>
      <c r="D36" s="425" t="s">
        <v>1475</v>
      </c>
      <c r="E36" s="425" t="s">
        <v>2068</v>
      </c>
      <c r="F36" s="317" t="s">
        <v>1485</v>
      </c>
      <c r="G36" s="263" t="s">
        <v>1478</v>
      </c>
      <c r="H36" s="432" t="s">
        <v>1486</v>
      </c>
      <c r="I36" s="432" t="str">
        <f>IF($H36="","Sin CCP",LEFT($H36,3))</f>
        <v>2.1</v>
      </c>
      <c r="J36" s="432">
        <v>2026</v>
      </c>
      <c r="K36" s="264">
        <v>1</v>
      </c>
      <c r="L36" s="264">
        <v>1</v>
      </c>
      <c r="M36" s="433">
        <f>K36*L36</f>
        <v>1</v>
      </c>
      <c r="N36" s="434">
        <f>+SUMPRODUCT(N29:N35,K29:K35)</f>
        <v>10017975</v>
      </c>
      <c r="O36" s="431">
        <f t="shared" si="4"/>
        <v>10017975</v>
      </c>
      <c r="P36" s="425"/>
      <c r="Q36" s="426"/>
      <c r="R36" s="207"/>
      <c r="S36" s="207"/>
    </row>
    <row r="37" spans="1:19" s="206" customFormat="1" x14ac:dyDescent="0.25">
      <c r="A37" s="424" t="s">
        <v>1378</v>
      </c>
      <c r="B37" s="425" t="s">
        <v>1220</v>
      </c>
      <c r="C37" s="425" t="s">
        <v>1221</v>
      </c>
      <c r="D37" s="425" t="s">
        <v>1475</v>
      </c>
      <c r="E37" s="425" t="s">
        <v>2068</v>
      </c>
      <c r="F37" s="317" t="s">
        <v>1487</v>
      </c>
      <c r="G37" s="263" t="s">
        <v>1478</v>
      </c>
      <c r="H37" s="432" t="s">
        <v>1488</v>
      </c>
      <c r="I37" s="432" t="str">
        <f>IF($H37="","Sin CCP",LEFT($H37,3))</f>
        <v>2.1</v>
      </c>
      <c r="J37" s="432">
        <v>2026</v>
      </c>
      <c r="K37" s="264">
        <v>1</v>
      </c>
      <c r="L37" s="264">
        <v>12</v>
      </c>
      <c r="M37" s="433">
        <f>K37*L37</f>
        <v>12</v>
      </c>
      <c r="N37" s="434">
        <f>+SUMPRODUCT(N29:N35,K29:K35)*0.0709</f>
        <v>710274.42749999999</v>
      </c>
      <c r="O37" s="431">
        <f t="shared" si="4"/>
        <v>8523293.129999999</v>
      </c>
      <c r="P37" s="425"/>
      <c r="Q37" s="426"/>
      <c r="R37" s="207"/>
      <c r="S37" s="207"/>
    </row>
    <row r="38" spans="1:19" s="206" customFormat="1" x14ac:dyDescent="0.25">
      <c r="A38" s="424" t="s">
        <v>1378</v>
      </c>
      <c r="B38" s="425" t="s">
        <v>1220</v>
      </c>
      <c r="C38" s="425" t="s">
        <v>1221</v>
      </c>
      <c r="D38" s="425" t="s">
        <v>1475</v>
      </c>
      <c r="E38" s="425" t="s">
        <v>2068</v>
      </c>
      <c r="F38" s="317" t="s">
        <v>1489</v>
      </c>
      <c r="G38" s="263" t="s">
        <v>1478</v>
      </c>
      <c r="H38" s="432" t="s">
        <v>1490</v>
      </c>
      <c r="I38" s="432" t="str">
        <f>IF($H38="","Sin CCP",LEFT($H38,3))</f>
        <v>2.1</v>
      </c>
      <c r="J38" s="432">
        <v>2026</v>
      </c>
      <c r="K38" s="264">
        <v>1</v>
      </c>
      <c r="L38" s="264">
        <v>12</v>
      </c>
      <c r="M38" s="433">
        <f>K38*L38</f>
        <v>12</v>
      </c>
      <c r="N38" s="434">
        <f>+SUMPRODUCT(N29:N35,K29:K35)*0.071</f>
        <v>711276.22499999998</v>
      </c>
      <c r="O38" s="431">
        <f t="shared" si="4"/>
        <v>8535314.6999999993</v>
      </c>
      <c r="P38" s="425"/>
      <c r="Q38" s="426"/>
      <c r="R38" s="207"/>
      <c r="S38" s="207"/>
    </row>
    <row r="39" spans="1:19" s="206" customFormat="1" x14ac:dyDescent="0.25">
      <c r="A39" s="424" t="s">
        <v>1378</v>
      </c>
      <c r="B39" s="425" t="s">
        <v>1220</v>
      </c>
      <c r="C39" s="425" t="s">
        <v>1221</v>
      </c>
      <c r="D39" s="425" t="s">
        <v>1475</v>
      </c>
      <c r="E39" s="425" t="s">
        <v>2068</v>
      </c>
      <c r="F39" s="317" t="s">
        <v>1491</v>
      </c>
      <c r="G39" s="263" t="s">
        <v>1478</v>
      </c>
      <c r="H39" s="432" t="s">
        <v>1492</v>
      </c>
      <c r="I39" s="432" t="str">
        <f>IF($H39="","Sin CCP",LEFT($H39,3))</f>
        <v>2.1</v>
      </c>
      <c r="J39" s="432">
        <v>2026</v>
      </c>
      <c r="K39" s="264">
        <v>1</v>
      </c>
      <c r="L39" s="264">
        <v>12</v>
      </c>
      <c r="M39" s="433">
        <f>K39*L39</f>
        <v>12</v>
      </c>
      <c r="N39" s="434">
        <f>+SUMPRODUCT(N29:N35,K29:K35)*0.012</f>
        <v>120215.7</v>
      </c>
      <c r="O39" s="431">
        <f t="shared" si="4"/>
        <v>1442588.4</v>
      </c>
      <c r="P39" s="425"/>
      <c r="Q39" s="426"/>
      <c r="R39" s="207"/>
      <c r="S39" s="207"/>
    </row>
    <row r="40" spans="1:19" s="206" customFormat="1" x14ac:dyDescent="0.25">
      <c r="A40" s="424" t="s">
        <v>1378</v>
      </c>
      <c r="B40" s="425" t="s">
        <v>1220</v>
      </c>
      <c r="C40" s="425" t="s">
        <v>1221</v>
      </c>
      <c r="D40" s="425" t="s">
        <v>1475</v>
      </c>
      <c r="E40" s="425" t="s">
        <v>2099</v>
      </c>
      <c r="F40" s="420" t="s">
        <v>2100</v>
      </c>
      <c r="G40" s="317" t="s">
        <v>1478</v>
      </c>
      <c r="H40" s="313" t="s">
        <v>2092</v>
      </c>
      <c r="I40" s="426" t="str">
        <f t="shared" si="0"/>
        <v>2.1</v>
      </c>
      <c r="J40" s="426">
        <v>2026</v>
      </c>
      <c r="K40" s="427">
        <v>301</v>
      </c>
      <c r="L40" s="427">
        <v>12</v>
      </c>
      <c r="M40" s="428">
        <f t="shared" si="1"/>
        <v>3612</v>
      </c>
      <c r="N40" s="429">
        <v>14000</v>
      </c>
      <c r="O40" s="431">
        <f t="shared" si="4"/>
        <v>50568000</v>
      </c>
      <c r="P40" s="425"/>
      <c r="Q40" s="426"/>
      <c r="R40" s="207"/>
      <c r="S40" s="207"/>
    </row>
    <row r="41" spans="1:19" s="206" customFormat="1" x14ac:dyDescent="0.25">
      <c r="A41" s="424" t="s">
        <v>1378</v>
      </c>
      <c r="B41" s="425" t="s">
        <v>1220</v>
      </c>
      <c r="C41" s="425" t="s">
        <v>1221</v>
      </c>
      <c r="D41" s="425" t="s">
        <v>1475</v>
      </c>
      <c r="E41" s="425" t="s">
        <v>2099</v>
      </c>
      <c r="F41" s="420" t="s">
        <v>2101</v>
      </c>
      <c r="G41" s="317" t="s">
        <v>1478</v>
      </c>
      <c r="H41" s="313" t="s">
        <v>2092</v>
      </c>
      <c r="I41" s="426" t="str">
        <f t="shared" ref="I41:I61" si="5">IF($H41="","Sin CCP",LEFT($H41,3))</f>
        <v>2.1</v>
      </c>
      <c r="J41" s="426">
        <v>2026</v>
      </c>
      <c r="K41" s="427">
        <v>2</v>
      </c>
      <c r="L41" s="427">
        <v>12</v>
      </c>
      <c r="M41" s="428">
        <f t="shared" ref="M41:M61" si="6">K41*L41</f>
        <v>24</v>
      </c>
      <c r="N41" s="429">
        <v>50000</v>
      </c>
      <c r="O41" s="431">
        <f t="shared" si="4"/>
        <v>1200000</v>
      </c>
      <c r="P41" s="425"/>
      <c r="Q41" s="426"/>
      <c r="R41" s="207"/>
      <c r="S41" s="207"/>
    </row>
    <row r="42" spans="1:19" s="206" customFormat="1" x14ac:dyDescent="0.25">
      <c r="A42" s="424" t="s">
        <v>1378</v>
      </c>
      <c r="B42" s="425" t="s">
        <v>1220</v>
      </c>
      <c r="C42" s="425" t="s">
        <v>1221</v>
      </c>
      <c r="D42" s="425" t="s">
        <v>1475</v>
      </c>
      <c r="E42" s="425" t="s">
        <v>2099</v>
      </c>
      <c r="F42" s="420" t="s">
        <v>1485</v>
      </c>
      <c r="G42" s="263" t="s">
        <v>1478</v>
      </c>
      <c r="H42" s="432" t="s">
        <v>1486</v>
      </c>
      <c r="I42" s="432" t="str">
        <f>IF($H42="","Sin CCP",LEFT($H42,3))</f>
        <v>2.1</v>
      </c>
      <c r="J42" s="432">
        <v>2026</v>
      </c>
      <c r="K42" s="264">
        <v>1</v>
      </c>
      <c r="L42" s="264">
        <v>1</v>
      </c>
      <c r="M42" s="433">
        <f t="shared" ref="M42:M48" si="7">K42*L42</f>
        <v>1</v>
      </c>
      <c r="N42" s="434">
        <f>+SUMPRODUCT(N40:N41,K40:K41)</f>
        <v>4314000</v>
      </c>
      <c r="O42" s="431">
        <f t="shared" si="4"/>
        <v>4314000</v>
      </c>
      <c r="P42" s="425"/>
      <c r="Q42" s="426"/>
      <c r="R42" s="207"/>
      <c r="S42" s="207"/>
    </row>
    <row r="43" spans="1:19" s="206" customFormat="1" x14ac:dyDescent="0.25">
      <c r="A43" s="424" t="s">
        <v>1378</v>
      </c>
      <c r="B43" s="425" t="s">
        <v>1220</v>
      </c>
      <c r="C43" s="425" t="s">
        <v>1221</v>
      </c>
      <c r="D43" s="425" t="s">
        <v>1475</v>
      </c>
      <c r="E43" s="425" t="s">
        <v>2099</v>
      </c>
      <c r="F43" s="420" t="s">
        <v>1487</v>
      </c>
      <c r="G43" s="263" t="s">
        <v>1478</v>
      </c>
      <c r="H43" s="432" t="s">
        <v>1488</v>
      </c>
      <c r="I43" s="432" t="str">
        <f>IF($H43="","Sin CCP",LEFT($H43,3))</f>
        <v>2.1</v>
      </c>
      <c r="J43" s="432">
        <v>2026</v>
      </c>
      <c r="K43" s="264">
        <v>1</v>
      </c>
      <c r="L43" s="264">
        <v>12</v>
      </c>
      <c r="M43" s="433">
        <f t="shared" si="7"/>
        <v>12</v>
      </c>
      <c r="N43" s="434">
        <f>+SUMPRODUCT(N40:N41,K40:K41)*0.0709</f>
        <v>305862.60000000003</v>
      </c>
      <c r="O43" s="431">
        <f t="shared" si="4"/>
        <v>3670351.2</v>
      </c>
      <c r="P43" s="425"/>
      <c r="Q43" s="426"/>
      <c r="R43" s="207"/>
      <c r="S43" s="207"/>
    </row>
    <row r="44" spans="1:19" s="206" customFormat="1" x14ac:dyDescent="0.25">
      <c r="A44" s="424" t="s">
        <v>1378</v>
      </c>
      <c r="B44" s="425" t="s">
        <v>1220</v>
      </c>
      <c r="C44" s="425" t="s">
        <v>1221</v>
      </c>
      <c r="D44" s="425" t="s">
        <v>1475</v>
      </c>
      <c r="E44" s="425" t="s">
        <v>2099</v>
      </c>
      <c r="F44" s="420" t="s">
        <v>1489</v>
      </c>
      <c r="G44" s="263" t="s">
        <v>1478</v>
      </c>
      <c r="H44" s="432" t="s">
        <v>1490</v>
      </c>
      <c r="I44" s="432" t="str">
        <f>IF($H44="","Sin CCP",LEFT($H44,3))</f>
        <v>2.1</v>
      </c>
      <c r="J44" s="432">
        <v>2026</v>
      </c>
      <c r="K44" s="264">
        <v>1</v>
      </c>
      <c r="L44" s="264">
        <v>12</v>
      </c>
      <c r="M44" s="433">
        <f t="shared" si="7"/>
        <v>12</v>
      </c>
      <c r="N44" s="434">
        <f>+SUMPRODUCT(N40:N41,K40:K41)*0.071</f>
        <v>306294</v>
      </c>
      <c r="O44" s="431">
        <f t="shared" si="4"/>
        <v>3675528</v>
      </c>
      <c r="P44" s="425"/>
      <c r="Q44" s="426"/>
      <c r="R44" s="207"/>
      <c r="S44" s="207"/>
    </row>
    <row r="45" spans="1:19" s="206" customFormat="1" x14ac:dyDescent="0.25">
      <c r="A45" s="424" t="s">
        <v>1378</v>
      </c>
      <c r="B45" s="425" t="s">
        <v>1220</v>
      </c>
      <c r="C45" s="425" t="s">
        <v>1221</v>
      </c>
      <c r="D45" s="425" t="s">
        <v>1475</v>
      </c>
      <c r="E45" s="425" t="s">
        <v>2099</v>
      </c>
      <c r="F45" s="420" t="s">
        <v>1491</v>
      </c>
      <c r="G45" s="263" t="s">
        <v>1478</v>
      </c>
      <c r="H45" s="432" t="s">
        <v>1492</v>
      </c>
      <c r="I45" s="432" t="str">
        <f>IF($H45="","Sin CCP",LEFT($H45,3))</f>
        <v>2.1</v>
      </c>
      <c r="J45" s="432">
        <v>2026</v>
      </c>
      <c r="K45" s="264">
        <v>1</v>
      </c>
      <c r="L45" s="264">
        <v>12</v>
      </c>
      <c r="M45" s="433">
        <f t="shared" si="7"/>
        <v>12</v>
      </c>
      <c r="N45" s="434">
        <f>+SUMPRODUCT(N40:N41,K40:K41)*0.012</f>
        <v>51768</v>
      </c>
      <c r="O45" s="431">
        <f t="shared" si="4"/>
        <v>621216</v>
      </c>
      <c r="P45" s="425"/>
      <c r="Q45" s="426"/>
      <c r="R45" s="207"/>
      <c r="S45" s="207"/>
    </row>
    <row r="46" spans="1:19" s="206" customFormat="1" ht="45" x14ac:dyDescent="0.25">
      <c r="A46" s="424" t="s">
        <v>1378</v>
      </c>
      <c r="B46" s="425" t="s">
        <v>1220</v>
      </c>
      <c r="C46" s="425" t="s">
        <v>1221</v>
      </c>
      <c r="D46" s="425" t="s">
        <v>1475</v>
      </c>
      <c r="E46" s="425" t="s">
        <v>2099</v>
      </c>
      <c r="F46" s="321" t="s">
        <v>2102</v>
      </c>
      <c r="G46" s="313" t="s">
        <v>1494</v>
      </c>
      <c r="H46" s="313"/>
      <c r="I46" s="426" t="str">
        <f>IF($H46="","Sin CCP",LEFT($H46,3))</f>
        <v>Sin CCP</v>
      </c>
      <c r="J46" s="426">
        <v>2026</v>
      </c>
      <c r="K46" s="427">
        <v>11</v>
      </c>
      <c r="L46" s="427">
        <v>1</v>
      </c>
      <c r="M46" s="428">
        <f t="shared" si="7"/>
        <v>11</v>
      </c>
      <c r="N46" s="429">
        <v>11000000</v>
      </c>
      <c r="O46" s="430">
        <f t="shared" si="4"/>
        <v>121000000</v>
      </c>
      <c r="P46" s="425"/>
      <c r="Q46" s="426"/>
      <c r="R46" s="207"/>
      <c r="S46" s="207"/>
    </row>
    <row r="47" spans="1:19" s="206" customFormat="1" x14ac:dyDescent="0.25">
      <c r="A47" s="424" t="s">
        <v>1378</v>
      </c>
      <c r="B47" s="425" t="s">
        <v>1220</v>
      </c>
      <c r="C47" s="425" t="s">
        <v>1221</v>
      </c>
      <c r="D47" s="425" t="s">
        <v>1475</v>
      </c>
      <c r="E47" s="425" t="s">
        <v>2099</v>
      </c>
      <c r="F47" s="321" t="s">
        <v>2103</v>
      </c>
      <c r="G47" s="313" t="s">
        <v>2104</v>
      </c>
      <c r="H47" s="313" t="s">
        <v>1850</v>
      </c>
      <c r="I47" s="426" t="str">
        <f t="shared" si="5"/>
        <v>2.3</v>
      </c>
      <c r="J47" s="426">
        <v>2026</v>
      </c>
      <c r="K47" s="427">
        <v>301</v>
      </c>
      <c r="L47" s="427">
        <v>3</v>
      </c>
      <c r="M47" s="428">
        <f t="shared" si="7"/>
        <v>903</v>
      </c>
      <c r="N47" s="429">
        <v>890</v>
      </c>
      <c r="O47" s="430">
        <f t="shared" ref="O47:O58" si="8">+M47*N47</f>
        <v>803670</v>
      </c>
      <c r="P47" s="425"/>
      <c r="Q47" s="426"/>
      <c r="R47" s="207"/>
      <c r="S47" s="207"/>
    </row>
    <row r="48" spans="1:19" s="206" customFormat="1" x14ac:dyDescent="0.25">
      <c r="A48" s="424" t="s">
        <v>1378</v>
      </c>
      <c r="B48" s="425" t="s">
        <v>1220</v>
      </c>
      <c r="C48" s="425" t="s">
        <v>1221</v>
      </c>
      <c r="D48" s="425" t="s">
        <v>1475</v>
      </c>
      <c r="E48" s="425" t="s">
        <v>2099</v>
      </c>
      <c r="F48" s="321" t="s">
        <v>2105</v>
      </c>
      <c r="G48" s="313" t="s">
        <v>2104</v>
      </c>
      <c r="H48" s="313" t="s">
        <v>1850</v>
      </c>
      <c r="I48" s="426" t="str">
        <f t="shared" si="5"/>
        <v>2.3</v>
      </c>
      <c r="J48" s="426">
        <v>2026</v>
      </c>
      <c r="K48" s="427">
        <v>301</v>
      </c>
      <c r="L48" s="427">
        <v>1</v>
      </c>
      <c r="M48" s="428">
        <f t="shared" si="7"/>
        <v>301</v>
      </c>
      <c r="N48" s="429">
        <v>1500</v>
      </c>
      <c r="O48" s="430">
        <f>+M48*N48</f>
        <v>451500</v>
      </c>
      <c r="P48" s="425"/>
      <c r="Q48" s="426"/>
      <c r="R48" s="207"/>
      <c r="S48" s="207"/>
    </row>
    <row r="49" spans="1:19" s="206" customFormat="1" x14ac:dyDescent="0.25">
      <c r="A49" s="424" t="s">
        <v>1378</v>
      </c>
      <c r="B49" s="425" t="s">
        <v>1220</v>
      </c>
      <c r="C49" s="425" t="s">
        <v>1221</v>
      </c>
      <c r="D49" s="425" t="s">
        <v>1475</v>
      </c>
      <c r="E49" s="425" t="s">
        <v>2099</v>
      </c>
      <c r="F49" s="321" t="s">
        <v>2106</v>
      </c>
      <c r="G49" s="313" t="s">
        <v>2104</v>
      </c>
      <c r="H49" s="313" t="s">
        <v>2107</v>
      </c>
      <c r="I49" s="426" t="str">
        <f t="shared" si="5"/>
        <v xml:space="preserve"> 2.</v>
      </c>
      <c r="J49" s="426">
        <v>2026</v>
      </c>
      <c r="K49" s="427">
        <v>301</v>
      </c>
      <c r="L49" s="427">
        <v>1</v>
      </c>
      <c r="M49" s="428">
        <f t="shared" si="6"/>
        <v>301</v>
      </c>
      <c r="N49" s="429">
        <v>850</v>
      </c>
      <c r="O49" s="430">
        <f t="shared" si="8"/>
        <v>255850</v>
      </c>
      <c r="P49" s="425"/>
      <c r="Q49" s="426"/>
      <c r="R49" s="207"/>
      <c r="S49" s="207"/>
    </row>
    <row r="50" spans="1:19" s="206" customFormat="1" x14ac:dyDescent="0.25">
      <c r="A50" s="424" t="s">
        <v>1378</v>
      </c>
      <c r="B50" s="425" t="s">
        <v>1220</v>
      </c>
      <c r="C50" s="425" t="s">
        <v>1221</v>
      </c>
      <c r="D50" s="425" t="s">
        <v>1475</v>
      </c>
      <c r="E50" s="425" t="s">
        <v>2099</v>
      </c>
      <c r="F50" s="321" t="s">
        <v>2108</v>
      </c>
      <c r="G50" s="313" t="s">
        <v>2104</v>
      </c>
      <c r="H50" s="313" t="s">
        <v>1534</v>
      </c>
      <c r="I50" s="426" t="str">
        <f t="shared" si="5"/>
        <v>2.3</v>
      </c>
      <c r="J50" s="426">
        <v>2026</v>
      </c>
      <c r="K50" s="427">
        <v>301</v>
      </c>
      <c r="L50" s="427">
        <v>1</v>
      </c>
      <c r="M50" s="428">
        <f t="shared" si="6"/>
        <v>301</v>
      </c>
      <c r="N50" s="429">
        <v>2100</v>
      </c>
      <c r="O50" s="430">
        <f t="shared" si="8"/>
        <v>632100</v>
      </c>
      <c r="P50" s="425"/>
      <c r="Q50" s="426"/>
      <c r="R50" s="207"/>
      <c r="S50" s="207"/>
    </row>
    <row r="51" spans="1:19" s="206" customFormat="1" x14ac:dyDescent="0.25">
      <c r="A51" s="424" t="s">
        <v>1378</v>
      </c>
      <c r="B51" s="425" t="s">
        <v>1220</v>
      </c>
      <c r="C51" s="425" t="s">
        <v>1221</v>
      </c>
      <c r="D51" s="425" t="s">
        <v>1475</v>
      </c>
      <c r="E51" s="425" t="s">
        <v>2099</v>
      </c>
      <c r="F51" s="321" t="s">
        <v>2109</v>
      </c>
      <c r="G51" s="313" t="s">
        <v>2104</v>
      </c>
      <c r="H51" s="313" t="s">
        <v>1850</v>
      </c>
      <c r="I51" s="426" t="str">
        <f t="shared" si="5"/>
        <v>2.3</v>
      </c>
      <c r="J51" s="426">
        <v>2026</v>
      </c>
      <c r="K51" s="427">
        <v>301</v>
      </c>
      <c r="L51" s="427">
        <v>2</v>
      </c>
      <c r="M51" s="428">
        <f t="shared" si="6"/>
        <v>602</v>
      </c>
      <c r="N51" s="429">
        <v>450</v>
      </c>
      <c r="O51" s="430">
        <f t="shared" si="8"/>
        <v>270900</v>
      </c>
      <c r="P51" s="425"/>
      <c r="Q51" s="426"/>
      <c r="R51" s="207"/>
      <c r="S51" s="207"/>
    </row>
    <row r="52" spans="1:19" s="206" customFormat="1" ht="30" x14ac:dyDescent="0.25">
      <c r="A52" s="424" t="s">
        <v>1378</v>
      </c>
      <c r="B52" s="425" t="s">
        <v>1220</v>
      </c>
      <c r="C52" s="425" t="s">
        <v>1221</v>
      </c>
      <c r="D52" s="425" t="s">
        <v>1475</v>
      </c>
      <c r="E52" s="425" t="s">
        <v>2099</v>
      </c>
      <c r="F52" s="321" t="s">
        <v>2110</v>
      </c>
      <c r="G52" s="313" t="s">
        <v>1875</v>
      </c>
      <c r="H52" s="313" t="s">
        <v>1498</v>
      </c>
      <c r="I52" s="426" t="str">
        <f t="shared" si="5"/>
        <v>2.3</v>
      </c>
      <c r="J52" s="426">
        <v>2026</v>
      </c>
      <c r="K52" s="427">
        <v>2</v>
      </c>
      <c r="L52" s="427">
        <v>11</v>
      </c>
      <c r="M52" s="428">
        <f t="shared" si="6"/>
        <v>22</v>
      </c>
      <c r="N52" s="429">
        <v>500</v>
      </c>
      <c r="O52" s="430">
        <f t="shared" si="8"/>
        <v>11000</v>
      </c>
      <c r="P52" s="425"/>
      <c r="Q52" s="426"/>
      <c r="R52" s="207"/>
      <c r="S52" s="207"/>
    </row>
    <row r="53" spans="1:19" s="206" customFormat="1" x14ac:dyDescent="0.25">
      <c r="A53" s="424" t="s">
        <v>1378</v>
      </c>
      <c r="B53" s="425" t="s">
        <v>1220</v>
      </c>
      <c r="C53" s="425" t="s">
        <v>1221</v>
      </c>
      <c r="D53" s="425" t="s">
        <v>1475</v>
      </c>
      <c r="E53" s="425" t="s">
        <v>2099</v>
      </c>
      <c r="F53" s="321" t="s">
        <v>2111</v>
      </c>
      <c r="G53" s="313" t="s">
        <v>2104</v>
      </c>
      <c r="H53" s="313" t="s">
        <v>1498</v>
      </c>
      <c r="I53" s="426" t="str">
        <f t="shared" si="5"/>
        <v>2.3</v>
      </c>
      <c r="J53" s="426">
        <v>2026</v>
      </c>
      <c r="K53" s="427">
        <v>301</v>
      </c>
      <c r="L53" s="427">
        <v>1</v>
      </c>
      <c r="M53" s="428">
        <f t="shared" si="6"/>
        <v>301</v>
      </c>
      <c r="N53" s="429">
        <v>500</v>
      </c>
      <c r="O53" s="430">
        <f t="shared" si="8"/>
        <v>150500</v>
      </c>
      <c r="P53" s="425"/>
      <c r="Q53" s="426"/>
      <c r="R53" s="207"/>
      <c r="S53" s="207"/>
    </row>
    <row r="54" spans="1:19" s="206" customFormat="1" x14ac:dyDescent="0.25">
      <c r="A54" s="424" t="s">
        <v>1378</v>
      </c>
      <c r="B54" s="425" t="s">
        <v>1220</v>
      </c>
      <c r="C54" s="425" t="s">
        <v>1221</v>
      </c>
      <c r="D54" s="425" t="s">
        <v>1475</v>
      </c>
      <c r="E54" s="425" t="s">
        <v>2099</v>
      </c>
      <c r="F54" s="321" t="s">
        <v>1816</v>
      </c>
      <c r="G54" s="313" t="s">
        <v>2112</v>
      </c>
      <c r="H54" s="313" t="s">
        <v>1498</v>
      </c>
      <c r="I54" s="426" t="str">
        <f t="shared" si="5"/>
        <v>2.3</v>
      </c>
      <c r="J54" s="426">
        <v>2026</v>
      </c>
      <c r="K54" s="427">
        <v>301</v>
      </c>
      <c r="L54" s="427">
        <v>1</v>
      </c>
      <c r="M54" s="428">
        <f t="shared" si="6"/>
        <v>301</v>
      </c>
      <c r="N54" s="429">
        <v>150</v>
      </c>
      <c r="O54" s="430">
        <f t="shared" si="8"/>
        <v>45150</v>
      </c>
      <c r="P54" s="425"/>
      <c r="Q54" s="426"/>
      <c r="R54" s="207"/>
      <c r="S54" s="207"/>
    </row>
    <row r="55" spans="1:19" s="206" customFormat="1" x14ac:dyDescent="0.25">
      <c r="A55" s="424" t="s">
        <v>1378</v>
      </c>
      <c r="B55" s="425" t="s">
        <v>1220</v>
      </c>
      <c r="C55" s="425" t="s">
        <v>1221</v>
      </c>
      <c r="D55" s="425" t="s">
        <v>1475</v>
      </c>
      <c r="E55" s="425" t="s">
        <v>2099</v>
      </c>
      <c r="F55" s="321" t="s">
        <v>2051</v>
      </c>
      <c r="G55" s="313" t="s">
        <v>2104</v>
      </c>
      <c r="H55" s="313" t="s">
        <v>1495</v>
      </c>
      <c r="I55" s="426" t="str">
        <f t="shared" si="5"/>
        <v>2.6</v>
      </c>
      <c r="J55" s="426">
        <v>2026</v>
      </c>
      <c r="K55" s="427">
        <v>1</v>
      </c>
      <c r="L55" s="427">
        <v>2</v>
      </c>
      <c r="M55" s="428">
        <f t="shared" si="6"/>
        <v>2</v>
      </c>
      <c r="N55" s="429">
        <v>45000</v>
      </c>
      <c r="O55" s="430">
        <f t="shared" si="8"/>
        <v>90000</v>
      </c>
      <c r="P55" s="425"/>
      <c r="Q55" s="426"/>
      <c r="R55" s="207"/>
      <c r="S55" s="207"/>
    </row>
    <row r="56" spans="1:19" s="206" customFormat="1" x14ac:dyDescent="0.25">
      <c r="A56" s="424" t="s">
        <v>1378</v>
      </c>
      <c r="B56" s="425" t="s">
        <v>1220</v>
      </c>
      <c r="C56" s="425" t="s">
        <v>1221</v>
      </c>
      <c r="D56" s="425" t="s">
        <v>1475</v>
      </c>
      <c r="E56" s="425" t="s">
        <v>2099</v>
      </c>
      <c r="F56" s="321" t="s">
        <v>2113</v>
      </c>
      <c r="G56" s="313" t="s">
        <v>2104</v>
      </c>
      <c r="H56" s="313" t="s">
        <v>2114</v>
      </c>
      <c r="I56" s="426" t="str">
        <f t="shared" si="5"/>
        <v>2.6</v>
      </c>
      <c r="J56" s="426">
        <v>2026</v>
      </c>
      <c r="K56" s="427">
        <v>1</v>
      </c>
      <c r="L56" s="427">
        <v>2</v>
      </c>
      <c r="M56" s="428">
        <f t="shared" si="6"/>
        <v>2</v>
      </c>
      <c r="N56" s="429">
        <v>21600</v>
      </c>
      <c r="O56" s="430">
        <f t="shared" si="8"/>
        <v>43200</v>
      </c>
      <c r="P56" s="425"/>
      <c r="Q56" s="426"/>
      <c r="R56" s="207"/>
      <c r="S56" s="207"/>
    </row>
    <row r="57" spans="1:19" s="206" customFormat="1" x14ac:dyDescent="0.25">
      <c r="A57" s="424" t="s">
        <v>1378</v>
      </c>
      <c r="B57" s="425" t="s">
        <v>1220</v>
      </c>
      <c r="C57" s="425" t="s">
        <v>1221</v>
      </c>
      <c r="D57" s="425" t="s">
        <v>1475</v>
      </c>
      <c r="E57" s="425" t="s">
        <v>2099</v>
      </c>
      <c r="F57" s="321" t="s">
        <v>2115</v>
      </c>
      <c r="G57" s="313" t="s">
        <v>2104</v>
      </c>
      <c r="H57" s="313" t="s">
        <v>2116</v>
      </c>
      <c r="I57" s="426" t="str">
        <f t="shared" si="5"/>
        <v>2.2</v>
      </c>
      <c r="J57" s="426">
        <v>2026</v>
      </c>
      <c r="K57" s="427">
        <v>1</v>
      </c>
      <c r="L57" s="427">
        <v>2</v>
      </c>
      <c r="M57" s="428">
        <f t="shared" si="6"/>
        <v>2</v>
      </c>
      <c r="N57" s="429">
        <v>1700</v>
      </c>
      <c r="O57" s="430">
        <f t="shared" si="8"/>
        <v>3400</v>
      </c>
      <c r="P57" s="425"/>
      <c r="Q57" s="426"/>
      <c r="R57" s="207"/>
      <c r="S57" s="207"/>
    </row>
    <row r="58" spans="1:19" s="206" customFormat="1" x14ac:dyDescent="0.25">
      <c r="A58" s="424" t="s">
        <v>1378</v>
      </c>
      <c r="B58" s="425" t="s">
        <v>1220</v>
      </c>
      <c r="C58" s="425" t="s">
        <v>1221</v>
      </c>
      <c r="D58" s="425" t="s">
        <v>1475</v>
      </c>
      <c r="E58" s="425" t="s">
        <v>2099</v>
      </c>
      <c r="F58" s="321" t="s">
        <v>2117</v>
      </c>
      <c r="G58" s="313" t="s">
        <v>2104</v>
      </c>
      <c r="H58" s="313" t="s">
        <v>2118</v>
      </c>
      <c r="I58" s="426" t="str">
        <f t="shared" si="5"/>
        <v>2.2</v>
      </c>
      <c r="J58" s="426">
        <v>2026</v>
      </c>
      <c r="K58" s="427">
        <f>301+10</f>
        <v>311</v>
      </c>
      <c r="L58" s="427">
        <v>2</v>
      </c>
      <c r="M58" s="428">
        <f t="shared" si="6"/>
        <v>622</v>
      </c>
      <c r="N58" s="429">
        <v>200</v>
      </c>
      <c r="O58" s="430">
        <f t="shared" si="8"/>
        <v>124400</v>
      </c>
      <c r="P58" s="425"/>
      <c r="Q58" s="426"/>
      <c r="R58" s="207"/>
      <c r="S58" s="207"/>
    </row>
    <row r="59" spans="1:19" s="206" customFormat="1" x14ac:dyDescent="0.25">
      <c r="A59" s="424" t="s">
        <v>1378</v>
      </c>
      <c r="B59" s="425" t="s">
        <v>1220</v>
      </c>
      <c r="C59" s="425" t="s">
        <v>1221</v>
      </c>
      <c r="D59" s="425" t="s">
        <v>1475</v>
      </c>
      <c r="E59" s="425" t="s">
        <v>2099</v>
      </c>
      <c r="F59" s="321" t="s">
        <v>2119</v>
      </c>
      <c r="G59" s="313" t="s">
        <v>2104</v>
      </c>
      <c r="H59" s="313" t="s">
        <v>2120</v>
      </c>
      <c r="I59" s="426" t="str">
        <f t="shared" si="5"/>
        <v>2.2</v>
      </c>
      <c r="J59" s="426">
        <v>2026</v>
      </c>
      <c r="K59" s="427">
        <v>1</v>
      </c>
      <c r="L59" s="427">
        <v>6</v>
      </c>
      <c r="M59" s="428">
        <f>K59*L59</f>
        <v>6</v>
      </c>
      <c r="N59" s="429">
        <v>281450</v>
      </c>
      <c r="O59" s="430">
        <f t="shared" ref="O59:O72" si="9">+M59*N59</f>
        <v>1688700</v>
      </c>
      <c r="P59" s="425"/>
      <c r="Q59" s="426"/>
      <c r="R59" s="207"/>
      <c r="S59" s="207"/>
    </row>
    <row r="60" spans="1:19" s="206" customFormat="1" x14ac:dyDescent="0.25">
      <c r="A60" s="424" t="s">
        <v>1378</v>
      </c>
      <c r="B60" s="425" t="s">
        <v>1220</v>
      </c>
      <c r="C60" s="425" t="s">
        <v>1221</v>
      </c>
      <c r="D60" s="425" t="s">
        <v>1475</v>
      </c>
      <c r="E60" s="425" t="s">
        <v>2099</v>
      </c>
      <c r="F60" s="321" t="s">
        <v>2121</v>
      </c>
      <c r="G60" s="313" t="s">
        <v>2104</v>
      </c>
      <c r="H60" s="313" t="s">
        <v>2122</v>
      </c>
      <c r="I60" s="426" t="str">
        <f t="shared" si="5"/>
        <v xml:space="preserve"> 2.</v>
      </c>
      <c r="J60" s="426">
        <v>2026</v>
      </c>
      <c r="K60" s="427">
        <v>3</v>
      </c>
      <c r="L60" s="427">
        <v>12</v>
      </c>
      <c r="M60" s="428">
        <f t="shared" si="6"/>
        <v>36</v>
      </c>
      <c r="N60" s="429">
        <v>1550</v>
      </c>
      <c r="O60" s="430">
        <f t="shared" si="9"/>
        <v>55800</v>
      </c>
      <c r="P60" s="425"/>
      <c r="Q60" s="426"/>
      <c r="R60" s="207"/>
      <c r="S60" s="207"/>
    </row>
    <row r="61" spans="1:19" s="206" customFormat="1" x14ac:dyDescent="0.25">
      <c r="A61" s="424" t="s">
        <v>1378</v>
      </c>
      <c r="B61" s="425" t="s">
        <v>1220</v>
      </c>
      <c r="C61" s="425" t="s">
        <v>1221</v>
      </c>
      <c r="D61" s="425" t="s">
        <v>1475</v>
      </c>
      <c r="E61" s="425" t="s">
        <v>2099</v>
      </c>
      <c r="F61" s="313" t="s">
        <v>2030</v>
      </c>
      <c r="G61" s="313" t="s">
        <v>2104</v>
      </c>
      <c r="H61" s="313" t="s">
        <v>2123</v>
      </c>
      <c r="I61" s="426" t="str">
        <f t="shared" si="5"/>
        <v>2.2</v>
      </c>
      <c r="J61" s="426">
        <v>2026</v>
      </c>
      <c r="K61" s="427">
        <f>301+2+10</f>
        <v>313</v>
      </c>
      <c r="L61" s="427">
        <v>2</v>
      </c>
      <c r="M61" s="428">
        <f t="shared" si="6"/>
        <v>626</v>
      </c>
      <c r="N61" s="429">
        <v>1800</v>
      </c>
      <c r="O61" s="430">
        <f t="shared" si="9"/>
        <v>1126800</v>
      </c>
      <c r="P61" s="425"/>
      <c r="Q61" s="426"/>
      <c r="R61" s="207"/>
      <c r="S61" s="207"/>
    </row>
    <row r="62" spans="1:19" s="206" customFormat="1" x14ac:dyDescent="0.25">
      <c r="A62" s="435" t="s">
        <v>1378</v>
      </c>
      <c r="B62" s="436" t="s">
        <v>1220</v>
      </c>
      <c r="C62" s="436" t="s">
        <v>1221</v>
      </c>
      <c r="D62" s="436" t="s">
        <v>1475</v>
      </c>
      <c r="E62" s="436" t="s">
        <v>2068</v>
      </c>
      <c r="F62" s="314" t="s">
        <v>2069</v>
      </c>
      <c r="G62" s="314" t="s">
        <v>2026</v>
      </c>
      <c r="H62" s="314" t="s">
        <v>2009</v>
      </c>
      <c r="I62" s="409" t="str">
        <f>IF($H62="","Sin CCP",LEFT($H62,3))</f>
        <v>2.6</v>
      </c>
      <c r="J62" s="409">
        <v>2027</v>
      </c>
      <c r="K62" s="437">
        <v>2</v>
      </c>
      <c r="L62" s="437">
        <v>4</v>
      </c>
      <c r="M62" s="438">
        <f t="shared" ref="M62:M76" si="10">K62*L62</f>
        <v>8</v>
      </c>
      <c r="N62" s="439">
        <v>45000</v>
      </c>
      <c r="O62" s="440">
        <f t="shared" si="9"/>
        <v>360000</v>
      </c>
      <c r="P62" s="436" t="s">
        <v>2071</v>
      </c>
      <c r="Q62" s="409"/>
      <c r="R62" s="207"/>
      <c r="S62" s="207"/>
    </row>
    <row r="63" spans="1:19" s="206" customFormat="1" x14ac:dyDescent="0.25">
      <c r="A63" s="435" t="s">
        <v>1378</v>
      </c>
      <c r="B63" s="436" t="s">
        <v>1220</v>
      </c>
      <c r="C63" s="436" t="s">
        <v>1221</v>
      </c>
      <c r="D63" s="436" t="s">
        <v>1475</v>
      </c>
      <c r="E63" s="436" t="s">
        <v>2068</v>
      </c>
      <c r="F63" s="314" t="s">
        <v>2072</v>
      </c>
      <c r="G63" s="314" t="s">
        <v>1494</v>
      </c>
      <c r="H63" s="314" t="s">
        <v>2009</v>
      </c>
      <c r="I63" s="409" t="str">
        <f t="shared" ref="I63:I76" si="11">IF($H63="","Sin CCP",LEFT($H63,3))</f>
        <v>2.6</v>
      </c>
      <c r="J63" s="409">
        <v>2027</v>
      </c>
      <c r="K63" s="437">
        <v>4</v>
      </c>
      <c r="L63" s="437">
        <v>4</v>
      </c>
      <c r="M63" s="438">
        <f t="shared" si="10"/>
        <v>16</v>
      </c>
      <c r="N63" s="439">
        <v>15000</v>
      </c>
      <c r="O63" s="440">
        <f t="shared" si="9"/>
        <v>240000</v>
      </c>
      <c r="P63" s="436" t="s">
        <v>2073</v>
      </c>
      <c r="Q63" s="409"/>
      <c r="R63" s="207"/>
      <c r="S63" s="207"/>
    </row>
    <row r="64" spans="1:19" s="206" customFormat="1" x14ac:dyDescent="0.25">
      <c r="A64" s="435" t="s">
        <v>1378</v>
      </c>
      <c r="B64" s="436" t="s">
        <v>1220</v>
      </c>
      <c r="C64" s="436" t="s">
        <v>1221</v>
      </c>
      <c r="D64" s="436" t="s">
        <v>1475</v>
      </c>
      <c r="E64" s="436" t="s">
        <v>2068</v>
      </c>
      <c r="F64" s="314" t="s">
        <v>2074</v>
      </c>
      <c r="G64" s="314" t="s">
        <v>1494</v>
      </c>
      <c r="H64" s="314" t="s">
        <v>2009</v>
      </c>
      <c r="I64" s="409" t="str">
        <f t="shared" si="11"/>
        <v>2.6</v>
      </c>
      <c r="J64" s="409">
        <v>2027</v>
      </c>
      <c r="K64" s="437">
        <v>2</v>
      </c>
      <c r="L64" s="437">
        <v>4</v>
      </c>
      <c r="M64" s="438">
        <f t="shared" si="10"/>
        <v>8</v>
      </c>
      <c r="N64" s="439">
        <v>40000</v>
      </c>
      <c r="O64" s="440">
        <f t="shared" si="9"/>
        <v>320000</v>
      </c>
      <c r="P64" s="436" t="s">
        <v>2071</v>
      </c>
      <c r="Q64" s="409"/>
      <c r="R64" s="207"/>
      <c r="S64" s="207"/>
    </row>
    <row r="65" spans="1:19" s="206" customFormat="1" x14ac:dyDescent="0.25">
      <c r="A65" s="435" t="s">
        <v>1378</v>
      </c>
      <c r="B65" s="436" t="s">
        <v>1220</v>
      </c>
      <c r="C65" s="436" t="s">
        <v>1221</v>
      </c>
      <c r="D65" s="436" t="s">
        <v>1475</v>
      </c>
      <c r="E65" s="436" t="s">
        <v>2068</v>
      </c>
      <c r="F65" s="314" t="s">
        <v>2075</v>
      </c>
      <c r="G65" s="314" t="s">
        <v>1494</v>
      </c>
      <c r="H65" s="314" t="s">
        <v>2009</v>
      </c>
      <c r="I65" s="409" t="str">
        <f t="shared" si="11"/>
        <v>2.6</v>
      </c>
      <c r="J65" s="409">
        <v>2027</v>
      </c>
      <c r="K65" s="437">
        <v>2</v>
      </c>
      <c r="L65" s="437">
        <v>4</v>
      </c>
      <c r="M65" s="438">
        <f t="shared" si="10"/>
        <v>8</v>
      </c>
      <c r="N65" s="439">
        <v>35000</v>
      </c>
      <c r="O65" s="440">
        <f t="shared" si="9"/>
        <v>280000</v>
      </c>
      <c r="P65" s="436" t="s">
        <v>2071</v>
      </c>
      <c r="Q65" s="409"/>
      <c r="R65" s="207"/>
      <c r="S65" s="207"/>
    </row>
    <row r="66" spans="1:19" s="206" customFormat="1" x14ac:dyDescent="0.25">
      <c r="A66" s="435" t="s">
        <v>1378</v>
      </c>
      <c r="B66" s="436" t="s">
        <v>1220</v>
      </c>
      <c r="C66" s="436" t="s">
        <v>1221</v>
      </c>
      <c r="D66" s="436" t="s">
        <v>1475</v>
      </c>
      <c r="E66" s="436" t="s">
        <v>2068</v>
      </c>
      <c r="F66" s="314" t="s">
        <v>2076</v>
      </c>
      <c r="G66" s="314" t="s">
        <v>1494</v>
      </c>
      <c r="H66" s="314" t="s">
        <v>2077</v>
      </c>
      <c r="I66" s="409" t="str">
        <f t="shared" si="11"/>
        <v>2.3</v>
      </c>
      <c r="J66" s="409">
        <v>2027</v>
      </c>
      <c r="K66" s="437">
        <v>2</v>
      </c>
      <c r="L66" s="437">
        <v>4</v>
      </c>
      <c r="M66" s="438">
        <f t="shared" si="10"/>
        <v>8</v>
      </c>
      <c r="N66" s="439">
        <v>300000</v>
      </c>
      <c r="O66" s="440">
        <f t="shared" si="9"/>
        <v>2400000</v>
      </c>
      <c r="P66" s="436" t="s">
        <v>2071</v>
      </c>
      <c r="Q66" s="409"/>
      <c r="R66" s="207"/>
      <c r="S66" s="207"/>
    </row>
    <row r="67" spans="1:19" s="206" customFormat="1" x14ac:dyDescent="0.25">
      <c r="A67" s="435" t="s">
        <v>1378</v>
      </c>
      <c r="B67" s="436" t="s">
        <v>1220</v>
      </c>
      <c r="C67" s="436" t="s">
        <v>1221</v>
      </c>
      <c r="D67" s="436" t="s">
        <v>1475</v>
      </c>
      <c r="E67" s="436" t="s">
        <v>2068</v>
      </c>
      <c r="F67" s="314" t="s">
        <v>2078</v>
      </c>
      <c r="G67" s="314" t="s">
        <v>1494</v>
      </c>
      <c r="H67" s="314" t="s">
        <v>2077</v>
      </c>
      <c r="I67" s="409" t="str">
        <f t="shared" si="11"/>
        <v>2.3</v>
      </c>
      <c r="J67" s="409">
        <v>2027</v>
      </c>
      <c r="K67" s="437">
        <v>2</v>
      </c>
      <c r="L67" s="437">
        <v>4</v>
      </c>
      <c r="M67" s="438">
        <f t="shared" si="10"/>
        <v>8</v>
      </c>
      <c r="N67" s="439">
        <v>30000</v>
      </c>
      <c r="O67" s="440">
        <f t="shared" si="9"/>
        <v>240000</v>
      </c>
      <c r="P67" s="436" t="s">
        <v>2071</v>
      </c>
      <c r="Q67" s="409"/>
      <c r="R67" s="207"/>
      <c r="S67" s="207"/>
    </row>
    <row r="68" spans="1:19" s="206" customFormat="1" x14ac:dyDescent="0.25">
      <c r="A68" s="435" t="s">
        <v>1378</v>
      </c>
      <c r="B68" s="436" t="s">
        <v>1220</v>
      </c>
      <c r="C68" s="436" t="s">
        <v>1221</v>
      </c>
      <c r="D68" s="436" t="s">
        <v>1475</v>
      </c>
      <c r="E68" s="436" t="s">
        <v>2068</v>
      </c>
      <c r="F68" s="314" t="s">
        <v>2079</v>
      </c>
      <c r="G68" s="314" t="s">
        <v>1494</v>
      </c>
      <c r="H68" s="314" t="s">
        <v>2009</v>
      </c>
      <c r="I68" s="409" t="str">
        <f t="shared" si="11"/>
        <v>2.6</v>
      </c>
      <c r="J68" s="409">
        <v>2027</v>
      </c>
      <c r="K68" s="437">
        <v>2</v>
      </c>
      <c r="L68" s="437">
        <v>4</v>
      </c>
      <c r="M68" s="438">
        <f t="shared" si="10"/>
        <v>8</v>
      </c>
      <c r="N68" s="439">
        <v>15000</v>
      </c>
      <c r="O68" s="440">
        <f t="shared" si="9"/>
        <v>120000</v>
      </c>
      <c r="P68" s="436" t="s">
        <v>2071</v>
      </c>
      <c r="Q68" s="409"/>
      <c r="R68" s="207"/>
      <c r="S68" s="207"/>
    </row>
    <row r="69" spans="1:19" s="206" customFormat="1" x14ac:dyDescent="0.25">
      <c r="A69" s="435" t="s">
        <v>1378</v>
      </c>
      <c r="B69" s="436" t="s">
        <v>1220</v>
      </c>
      <c r="C69" s="436" t="s">
        <v>1221</v>
      </c>
      <c r="D69" s="436" t="s">
        <v>1475</v>
      </c>
      <c r="E69" s="436" t="s">
        <v>2068</v>
      </c>
      <c r="F69" s="314" t="s">
        <v>2080</v>
      </c>
      <c r="G69" s="314" t="s">
        <v>1494</v>
      </c>
      <c r="H69" s="314" t="s">
        <v>2009</v>
      </c>
      <c r="I69" s="409" t="str">
        <f t="shared" si="11"/>
        <v>2.6</v>
      </c>
      <c r="J69" s="409">
        <v>2027</v>
      </c>
      <c r="K69" s="437">
        <v>4</v>
      </c>
      <c r="L69" s="437">
        <v>4</v>
      </c>
      <c r="M69" s="438">
        <f t="shared" si="10"/>
        <v>16</v>
      </c>
      <c r="N69" s="439">
        <v>12000</v>
      </c>
      <c r="O69" s="440">
        <f t="shared" si="9"/>
        <v>192000</v>
      </c>
      <c r="P69" s="436" t="s">
        <v>2073</v>
      </c>
      <c r="Q69" s="409"/>
      <c r="R69" s="207"/>
      <c r="S69" s="207"/>
    </row>
    <row r="70" spans="1:19" s="206" customFormat="1" x14ac:dyDescent="0.25">
      <c r="A70" s="435" t="s">
        <v>1378</v>
      </c>
      <c r="B70" s="436" t="s">
        <v>1220</v>
      </c>
      <c r="C70" s="436" t="s">
        <v>1221</v>
      </c>
      <c r="D70" s="436" t="s">
        <v>1475</v>
      </c>
      <c r="E70" s="436" t="s">
        <v>2068</v>
      </c>
      <c r="F70" s="314" t="s">
        <v>2081</v>
      </c>
      <c r="G70" s="314" t="s">
        <v>1494</v>
      </c>
      <c r="H70" s="314" t="s">
        <v>2082</v>
      </c>
      <c r="I70" s="409" t="str">
        <f t="shared" si="11"/>
        <v>2.6</v>
      </c>
      <c r="J70" s="409">
        <v>2027</v>
      </c>
      <c r="K70" s="437">
        <v>2</v>
      </c>
      <c r="L70" s="437">
        <v>4</v>
      </c>
      <c r="M70" s="438">
        <f t="shared" si="10"/>
        <v>8</v>
      </c>
      <c r="N70" s="439">
        <v>3500</v>
      </c>
      <c r="O70" s="440">
        <f t="shared" si="9"/>
        <v>28000</v>
      </c>
      <c r="P70" s="436" t="s">
        <v>2071</v>
      </c>
      <c r="Q70" s="409"/>
      <c r="R70" s="207"/>
      <c r="S70" s="207"/>
    </row>
    <row r="71" spans="1:19" s="206" customFormat="1" x14ac:dyDescent="0.25">
      <c r="A71" s="435" t="s">
        <v>1378</v>
      </c>
      <c r="B71" s="436" t="s">
        <v>1220</v>
      </c>
      <c r="C71" s="436" t="s">
        <v>1221</v>
      </c>
      <c r="D71" s="436" t="s">
        <v>1475</v>
      </c>
      <c r="E71" s="436" t="s">
        <v>2068</v>
      </c>
      <c r="F71" s="314" t="s">
        <v>2083</v>
      </c>
      <c r="G71" s="314" t="s">
        <v>1494</v>
      </c>
      <c r="H71" s="314" t="s">
        <v>1994</v>
      </c>
      <c r="I71" s="409" t="str">
        <f t="shared" si="11"/>
        <v>2.3</v>
      </c>
      <c r="J71" s="409">
        <v>2027</v>
      </c>
      <c r="K71" s="437">
        <v>3</v>
      </c>
      <c r="L71" s="437">
        <v>4</v>
      </c>
      <c r="M71" s="438">
        <f t="shared" si="10"/>
        <v>12</v>
      </c>
      <c r="N71" s="439">
        <v>2500</v>
      </c>
      <c r="O71" s="440">
        <f t="shared" si="9"/>
        <v>30000</v>
      </c>
      <c r="P71" s="436" t="s">
        <v>2084</v>
      </c>
      <c r="Q71" s="409"/>
      <c r="R71" s="207"/>
      <c r="S71" s="207"/>
    </row>
    <row r="72" spans="1:19" s="206" customFormat="1" x14ac:dyDescent="0.25">
      <c r="A72" s="435" t="s">
        <v>1378</v>
      </c>
      <c r="B72" s="436" t="s">
        <v>1220</v>
      </c>
      <c r="C72" s="436" t="s">
        <v>1221</v>
      </c>
      <c r="D72" s="436" t="s">
        <v>1475</v>
      </c>
      <c r="E72" s="436" t="s">
        <v>2068</v>
      </c>
      <c r="F72" s="314" t="s">
        <v>2085</v>
      </c>
      <c r="G72" s="314" t="s">
        <v>1494</v>
      </c>
      <c r="H72" s="314" t="s">
        <v>2086</v>
      </c>
      <c r="I72" s="409" t="str">
        <f t="shared" si="11"/>
        <v>2.6</v>
      </c>
      <c r="J72" s="409">
        <v>2027</v>
      </c>
      <c r="K72" s="437">
        <v>2</v>
      </c>
      <c r="L72" s="437">
        <v>4</v>
      </c>
      <c r="M72" s="438">
        <f t="shared" si="10"/>
        <v>8</v>
      </c>
      <c r="N72" s="439">
        <v>87000</v>
      </c>
      <c r="O72" s="440">
        <f t="shared" si="9"/>
        <v>696000</v>
      </c>
      <c r="P72" s="436" t="s">
        <v>2071</v>
      </c>
      <c r="Q72" s="409"/>
      <c r="R72" s="207"/>
      <c r="S72" s="207"/>
    </row>
    <row r="73" spans="1:19" s="206" customFormat="1" x14ac:dyDescent="0.25">
      <c r="A73" s="435" t="s">
        <v>1378</v>
      </c>
      <c r="B73" s="436" t="s">
        <v>1220</v>
      </c>
      <c r="C73" s="436" t="s">
        <v>1221</v>
      </c>
      <c r="D73" s="436" t="s">
        <v>1475</v>
      </c>
      <c r="E73" s="436" t="s">
        <v>2068</v>
      </c>
      <c r="F73" s="314" t="s">
        <v>2087</v>
      </c>
      <c r="G73" s="314" t="s">
        <v>1494</v>
      </c>
      <c r="H73" s="314" t="s">
        <v>2086</v>
      </c>
      <c r="I73" s="409" t="str">
        <f t="shared" si="11"/>
        <v>2.6</v>
      </c>
      <c r="J73" s="409">
        <v>2027</v>
      </c>
      <c r="K73" s="437">
        <v>2</v>
      </c>
      <c r="L73" s="437">
        <v>4</v>
      </c>
      <c r="M73" s="438">
        <f t="shared" si="10"/>
        <v>8</v>
      </c>
      <c r="N73" s="439">
        <v>3000</v>
      </c>
      <c r="O73" s="440">
        <f t="shared" ref="O73:O74" si="12">+M73*N73</f>
        <v>24000</v>
      </c>
      <c r="P73" s="436" t="s">
        <v>2071</v>
      </c>
      <c r="Q73" s="409"/>
      <c r="R73" s="207"/>
      <c r="S73" s="207"/>
    </row>
    <row r="74" spans="1:19" s="206" customFormat="1" x14ac:dyDescent="0.25">
      <c r="A74" s="435" t="s">
        <v>1378</v>
      </c>
      <c r="B74" s="436" t="s">
        <v>1220</v>
      </c>
      <c r="C74" s="436" t="s">
        <v>1221</v>
      </c>
      <c r="D74" s="436" t="s">
        <v>1475</v>
      </c>
      <c r="E74" s="436" t="s">
        <v>2068</v>
      </c>
      <c r="F74" s="314" t="s">
        <v>2088</v>
      </c>
      <c r="G74" s="314" t="s">
        <v>1494</v>
      </c>
      <c r="H74" s="314" t="s">
        <v>1495</v>
      </c>
      <c r="I74" s="409" t="str">
        <f t="shared" si="11"/>
        <v>2.6</v>
      </c>
      <c r="J74" s="409">
        <v>2027</v>
      </c>
      <c r="K74" s="437">
        <v>2</v>
      </c>
      <c r="L74" s="437">
        <v>4</v>
      </c>
      <c r="M74" s="438">
        <f t="shared" si="10"/>
        <v>8</v>
      </c>
      <c r="N74" s="439">
        <v>50000</v>
      </c>
      <c r="O74" s="440">
        <f t="shared" si="12"/>
        <v>400000</v>
      </c>
      <c r="P74" s="436" t="s">
        <v>2071</v>
      </c>
      <c r="Q74" s="409"/>
      <c r="R74" s="207"/>
      <c r="S74" s="207"/>
    </row>
    <row r="75" spans="1:19" s="206" customFormat="1" x14ac:dyDescent="0.25">
      <c r="A75" s="435" t="s">
        <v>1378</v>
      </c>
      <c r="B75" s="436" t="s">
        <v>1220</v>
      </c>
      <c r="C75" s="436" t="s">
        <v>1221</v>
      </c>
      <c r="D75" s="436" t="s">
        <v>1475</v>
      </c>
      <c r="E75" s="436" t="s">
        <v>2068</v>
      </c>
      <c r="F75" s="314" t="s">
        <v>2089</v>
      </c>
      <c r="G75" s="314" t="s">
        <v>1494</v>
      </c>
      <c r="H75" s="314" t="s">
        <v>2009</v>
      </c>
      <c r="I75" s="409" t="str">
        <f t="shared" si="11"/>
        <v>2.6</v>
      </c>
      <c r="J75" s="409">
        <v>2027</v>
      </c>
      <c r="K75" s="437">
        <v>1</v>
      </c>
      <c r="L75" s="437">
        <v>4</v>
      </c>
      <c r="M75" s="438">
        <f t="shared" si="10"/>
        <v>4</v>
      </c>
      <c r="N75" s="439">
        <v>25000</v>
      </c>
      <c r="O75" s="440">
        <f t="shared" ref="O75:O106" si="13">+M75*N75</f>
        <v>100000</v>
      </c>
      <c r="P75" s="436" t="s">
        <v>2090</v>
      </c>
      <c r="Q75" s="409"/>
      <c r="R75" s="207"/>
      <c r="S75" s="207"/>
    </row>
    <row r="76" spans="1:19" s="206" customFormat="1" x14ac:dyDescent="0.25">
      <c r="A76" s="435" t="s">
        <v>1378</v>
      </c>
      <c r="B76" s="436" t="s">
        <v>1220</v>
      </c>
      <c r="C76" s="436" t="s">
        <v>1221</v>
      </c>
      <c r="D76" s="436" t="s">
        <v>1475</v>
      </c>
      <c r="E76" s="436" t="s">
        <v>2068</v>
      </c>
      <c r="F76" s="318" t="s">
        <v>2091</v>
      </c>
      <c r="G76" s="318" t="s">
        <v>1478</v>
      </c>
      <c r="H76" s="314" t="s">
        <v>2092</v>
      </c>
      <c r="I76" s="409" t="str">
        <f t="shared" si="11"/>
        <v>2.1</v>
      </c>
      <c r="J76" s="409">
        <v>2027</v>
      </c>
      <c r="K76" s="437">
        <f>15*2</f>
        <v>30</v>
      </c>
      <c r="L76" s="437">
        <v>12</v>
      </c>
      <c r="M76" s="438">
        <f t="shared" si="10"/>
        <v>360</v>
      </c>
      <c r="N76" s="439">
        <v>71520.27</v>
      </c>
      <c r="O76" s="440">
        <f t="shared" si="13"/>
        <v>25747297.200000003</v>
      </c>
      <c r="P76" s="436"/>
      <c r="Q76" s="409"/>
      <c r="R76" s="207"/>
      <c r="S76" s="207"/>
    </row>
    <row r="77" spans="1:19" s="206" customFormat="1" x14ac:dyDescent="0.25">
      <c r="A77" s="435" t="s">
        <v>1378</v>
      </c>
      <c r="B77" s="436" t="s">
        <v>1220</v>
      </c>
      <c r="C77" s="436" t="s">
        <v>1221</v>
      </c>
      <c r="D77" s="436" t="s">
        <v>1475</v>
      </c>
      <c r="E77" s="436" t="s">
        <v>2068</v>
      </c>
      <c r="F77" s="318" t="s">
        <v>2093</v>
      </c>
      <c r="G77" s="318" t="s">
        <v>1478</v>
      </c>
      <c r="H77" s="314" t="s">
        <v>2092</v>
      </c>
      <c r="I77" s="409" t="str">
        <f t="shared" ref="I77:I101" si="14">IF($H77="","Sin CCP",LEFT($H77,3))</f>
        <v>2.1</v>
      </c>
      <c r="J77" s="409">
        <v>2027</v>
      </c>
      <c r="K77" s="437">
        <f>15*2</f>
        <v>30</v>
      </c>
      <c r="L77" s="437">
        <v>12</v>
      </c>
      <c r="M77" s="438">
        <f t="shared" ref="M77" si="15">K77*L77</f>
        <v>360</v>
      </c>
      <c r="N77" s="439">
        <v>76629.41</v>
      </c>
      <c r="O77" s="440">
        <f t="shared" si="13"/>
        <v>27586587.600000001</v>
      </c>
      <c r="P77" s="436"/>
      <c r="Q77" s="409"/>
      <c r="R77" s="207"/>
      <c r="S77" s="207"/>
    </row>
    <row r="78" spans="1:19" s="206" customFormat="1" x14ac:dyDescent="0.25">
      <c r="A78" s="435" t="s">
        <v>1378</v>
      </c>
      <c r="B78" s="436" t="s">
        <v>1220</v>
      </c>
      <c r="C78" s="436" t="s">
        <v>1221</v>
      </c>
      <c r="D78" s="436" t="s">
        <v>1475</v>
      </c>
      <c r="E78" s="436" t="s">
        <v>2068</v>
      </c>
      <c r="F78" s="318" t="s">
        <v>2094</v>
      </c>
      <c r="G78" s="318" t="s">
        <v>1478</v>
      </c>
      <c r="H78" s="314" t="s">
        <v>2092</v>
      </c>
      <c r="I78" s="409" t="str">
        <f t="shared" si="14"/>
        <v>2.1</v>
      </c>
      <c r="J78" s="409">
        <v>2027</v>
      </c>
      <c r="K78" s="437">
        <f>15*2</f>
        <v>30</v>
      </c>
      <c r="L78" s="437">
        <v>12</v>
      </c>
      <c r="M78" s="438">
        <f t="shared" ref="M78" si="16">K78*L78</f>
        <v>360</v>
      </c>
      <c r="N78" s="439">
        <v>76629.41</v>
      </c>
      <c r="O78" s="440">
        <f t="shared" si="13"/>
        <v>27586587.600000001</v>
      </c>
      <c r="P78" s="436"/>
      <c r="Q78" s="409"/>
      <c r="R78" s="207"/>
      <c r="S78" s="207"/>
    </row>
    <row r="79" spans="1:19" s="206" customFormat="1" x14ac:dyDescent="0.25">
      <c r="A79" s="435" t="s">
        <v>1378</v>
      </c>
      <c r="B79" s="436" t="s">
        <v>1220</v>
      </c>
      <c r="C79" s="436" t="s">
        <v>1221</v>
      </c>
      <c r="D79" s="436" t="s">
        <v>1475</v>
      </c>
      <c r="E79" s="436" t="s">
        <v>2068</v>
      </c>
      <c r="F79" s="318" t="s">
        <v>2095</v>
      </c>
      <c r="G79" s="318" t="s">
        <v>1478</v>
      </c>
      <c r="H79" s="314" t="s">
        <v>2092</v>
      </c>
      <c r="I79" s="409" t="str">
        <f t="shared" si="14"/>
        <v>2.1</v>
      </c>
      <c r="J79" s="409">
        <v>2027</v>
      </c>
      <c r="K79" s="437">
        <f>15*2</f>
        <v>30</v>
      </c>
      <c r="L79" s="437">
        <v>12</v>
      </c>
      <c r="M79" s="438">
        <f t="shared" ref="M79" si="17">K79*L79</f>
        <v>360</v>
      </c>
      <c r="N79" s="439">
        <v>43500</v>
      </c>
      <c r="O79" s="440">
        <f t="shared" si="13"/>
        <v>15660000</v>
      </c>
      <c r="P79" s="436"/>
      <c r="Q79" s="409"/>
      <c r="R79" s="207"/>
      <c r="S79" s="207"/>
    </row>
    <row r="80" spans="1:19" s="206" customFormat="1" x14ac:dyDescent="0.25">
      <c r="A80" s="435" t="s">
        <v>1378</v>
      </c>
      <c r="B80" s="436" t="s">
        <v>1220</v>
      </c>
      <c r="C80" s="436" t="s">
        <v>1221</v>
      </c>
      <c r="D80" s="436" t="s">
        <v>1475</v>
      </c>
      <c r="E80" s="436" t="s">
        <v>2068</v>
      </c>
      <c r="F80" s="318" t="s">
        <v>2096</v>
      </c>
      <c r="G80" s="318" t="s">
        <v>1478</v>
      </c>
      <c r="H80" s="314" t="s">
        <v>2092</v>
      </c>
      <c r="I80" s="409" t="str">
        <f t="shared" si="14"/>
        <v>2.1</v>
      </c>
      <c r="J80" s="409">
        <v>2027</v>
      </c>
      <c r="K80" s="437">
        <f>15*2</f>
        <v>30</v>
      </c>
      <c r="L80" s="437">
        <v>12</v>
      </c>
      <c r="M80" s="438">
        <f t="shared" ref="M80" si="18">K80*L80</f>
        <v>360</v>
      </c>
      <c r="N80" s="439">
        <v>76629.41</v>
      </c>
      <c r="O80" s="440">
        <f t="shared" si="13"/>
        <v>27586587.600000001</v>
      </c>
      <c r="P80" s="436"/>
      <c r="Q80" s="409"/>
      <c r="R80" s="207"/>
      <c r="S80" s="207"/>
    </row>
    <row r="81" spans="1:19" s="206" customFormat="1" x14ac:dyDescent="0.25">
      <c r="A81" s="435" t="s">
        <v>1378</v>
      </c>
      <c r="B81" s="436" t="s">
        <v>1220</v>
      </c>
      <c r="C81" s="436" t="s">
        <v>1221</v>
      </c>
      <c r="D81" s="436" t="s">
        <v>1475</v>
      </c>
      <c r="E81" s="436" t="s">
        <v>2068</v>
      </c>
      <c r="F81" s="318" t="s">
        <v>2097</v>
      </c>
      <c r="G81" s="318" t="s">
        <v>1478</v>
      </c>
      <c r="H81" s="314" t="s">
        <v>2092</v>
      </c>
      <c r="I81" s="409" t="str">
        <f t="shared" si="14"/>
        <v>2.1</v>
      </c>
      <c r="J81" s="409">
        <v>2027</v>
      </c>
      <c r="K81" s="437">
        <f>15*4</f>
        <v>60</v>
      </c>
      <c r="L81" s="437">
        <v>12</v>
      </c>
      <c r="M81" s="438">
        <f t="shared" ref="M81" si="19">K81*L81</f>
        <v>720</v>
      </c>
      <c r="N81" s="439">
        <v>41227</v>
      </c>
      <c r="O81" s="440">
        <f t="shared" si="13"/>
        <v>29683440</v>
      </c>
      <c r="P81" s="436"/>
      <c r="Q81" s="409"/>
      <c r="R81" s="207"/>
      <c r="S81" s="207"/>
    </row>
    <row r="82" spans="1:19" s="206" customFormat="1" x14ac:dyDescent="0.25">
      <c r="A82" s="435" t="s">
        <v>1378</v>
      </c>
      <c r="B82" s="436" t="s">
        <v>1220</v>
      </c>
      <c r="C82" s="436" t="s">
        <v>1221</v>
      </c>
      <c r="D82" s="436" t="s">
        <v>1475</v>
      </c>
      <c r="E82" s="436" t="s">
        <v>2068</v>
      </c>
      <c r="F82" s="318" t="s">
        <v>2098</v>
      </c>
      <c r="G82" s="318" t="s">
        <v>1478</v>
      </c>
      <c r="H82" s="314" t="s">
        <v>2092</v>
      </c>
      <c r="I82" s="409" t="str">
        <f t="shared" si="14"/>
        <v>2.1</v>
      </c>
      <c r="J82" s="409">
        <v>2027</v>
      </c>
      <c r="K82" s="437">
        <f>15*2</f>
        <v>30</v>
      </c>
      <c r="L82" s="437">
        <v>12</v>
      </c>
      <c r="M82" s="438">
        <f t="shared" ref="M82" si="20">K82*L82</f>
        <v>360</v>
      </c>
      <c r="N82" s="439">
        <v>28000</v>
      </c>
      <c r="O82" s="440">
        <f t="shared" si="13"/>
        <v>10080000</v>
      </c>
      <c r="P82" s="436"/>
      <c r="Q82" s="409"/>
      <c r="R82" s="207"/>
      <c r="S82" s="207"/>
    </row>
    <row r="83" spans="1:19" s="206" customFormat="1" x14ac:dyDescent="0.25">
      <c r="A83" s="435" t="s">
        <v>1378</v>
      </c>
      <c r="B83" s="436" t="s">
        <v>1220</v>
      </c>
      <c r="C83" s="436" t="s">
        <v>1221</v>
      </c>
      <c r="D83" s="436" t="s">
        <v>1475</v>
      </c>
      <c r="E83" s="436" t="s">
        <v>2068</v>
      </c>
      <c r="F83" s="318" t="s">
        <v>1485</v>
      </c>
      <c r="G83" s="318" t="s">
        <v>1478</v>
      </c>
      <c r="H83" s="314" t="s">
        <v>1486</v>
      </c>
      <c r="I83" s="409" t="str">
        <f>IF($H83="","Sin CCP",LEFT($H83,3))</f>
        <v>2.1</v>
      </c>
      <c r="J83" s="409">
        <v>2027</v>
      </c>
      <c r="K83" s="437">
        <v>1</v>
      </c>
      <c r="L83" s="437">
        <v>1</v>
      </c>
      <c r="M83" s="438">
        <f>K83*L83</f>
        <v>1</v>
      </c>
      <c r="N83" s="439">
        <f>+SUMPRODUCT(N76:N82,K76:K82)</f>
        <v>13660875.000000002</v>
      </c>
      <c r="O83" s="440">
        <f t="shared" si="13"/>
        <v>13660875.000000002</v>
      </c>
      <c r="P83" s="436"/>
      <c r="Q83" s="409"/>
      <c r="R83" s="207"/>
      <c r="S83" s="207"/>
    </row>
    <row r="84" spans="1:19" s="206" customFormat="1" x14ac:dyDescent="0.25">
      <c r="A84" s="435" t="s">
        <v>1378</v>
      </c>
      <c r="B84" s="436" t="s">
        <v>1220</v>
      </c>
      <c r="C84" s="436" t="s">
        <v>1221</v>
      </c>
      <c r="D84" s="436" t="s">
        <v>1475</v>
      </c>
      <c r="E84" s="436" t="s">
        <v>2068</v>
      </c>
      <c r="F84" s="318" t="s">
        <v>1487</v>
      </c>
      <c r="G84" s="318" t="s">
        <v>1478</v>
      </c>
      <c r="H84" s="314" t="s">
        <v>1488</v>
      </c>
      <c r="I84" s="409" t="str">
        <f>IF($H84="","Sin CCP",LEFT($H84,3))</f>
        <v>2.1</v>
      </c>
      <c r="J84" s="409">
        <v>2027</v>
      </c>
      <c r="K84" s="437">
        <v>1</v>
      </c>
      <c r="L84" s="437">
        <v>12</v>
      </c>
      <c r="M84" s="438">
        <f>K84*L84</f>
        <v>12</v>
      </c>
      <c r="N84" s="439">
        <f>+SUMPRODUCT(N76:N82,K76:K82)*0.0709</f>
        <v>968556.03750000021</v>
      </c>
      <c r="O84" s="440">
        <f t="shared" si="13"/>
        <v>11622672.450000003</v>
      </c>
      <c r="P84" s="436"/>
      <c r="Q84" s="409"/>
      <c r="R84" s="207"/>
      <c r="S84" s="207"/>
    </row>
    <row r="85" spans="1:19" s="206" customFormat="1" x14ac:dyDescent="0.25">
      <c r="A85" s="435" t="s">
        <v>1378</v>
      </c>
      <c r="B85" s="436" t="s">
        <v>1220</v>
      </c>
      <c r="C85" s="436" t="s">
        <v>1221</v>
      </c>
      <c r="D85" s="436" t="s">
        <v>1475</v>
      </c>
      <c r="E85" s="436" t="s">
        <v>2068</v>
      </c>
      <c r="F85" s="318" t="s">
        <v>1489</v>
      </c>
      <c r="G85" s="318" t="s">
        <v>1478</v>
      </c>
      <c r="H85" s="314" t="s">
        <v>1490</v>
      </c>
      <c r="I85" s="409" t="str">
        <f>IF($H85="","Sin CCP",LEFT($H85,3))</f>
        <v>2.1</v>
      </c>
      <c r="J85" s="409">
        <v>2027</v>
      </c>
      <c r="K85" s="437">
        <v>1</v>
      </c>
      <c r="L85" s="437">
        <v>12</v>
      </c>
      <c r="M85" s="438">
        <f>K85*L85</f>
        <v>12</v>
      </c>
      <c r="N85" s="439">
        <f>+SUMPRODUCT(N76:N82,K76:K82)*0.071</f>
        <v>969922.125</v>
      </c>
      <c r="O85" s="440">
        <f t="shared" si="13"/>
        <v>11639065.5</v>
      </c>
      <c r="P85" s="436"/>
      <c r="Q85" s="409"/>
      <c r="R85" s="207"/>
      <c r="S85" s="207"/>
    </row>
    <row r="86" spans="1:19" s="206" customFormat="1" x14ac:dyDescent="0.25">
      <c r="A86" s="435" t="s">
        <v>1378</v>
      </c>
      <c r="B86" s="436" t="s">
        <v>1220</v>
      </c>
      <c r="C86" s="436" t="s">
        <v>1221</v>
      </c>
      <c r="D86" s="436" t="s">
        <v>1475</v>
      </c>
      <c r="E86" s="436" t="s">
        <v>2068</v>
      </c>
      <c r="F86" s="318" t="s">
        <v>1491</v>
      </c>
      <c r="G86" s="318" t="s">
        <v>1478</v>
      </c>
      <c r="H86" s="314" t="s">
        <v>1492</v>
      </c>
      <c r="I86" s="409" t="str">
        <f>IF($H86="","Sin CCP",LEFT($H86,3))</f>
        <v>2.1</v>
      </c>
      <c r="J86" s="409">
        <v>2027</v>
      </c>
      <c r="K86" s="437">
        <v>1</v>
      </c>
      <c r="L86" s="437">
        <v>12</v>
      </c>
      <c r="M86" s="438">
        <f>K86*L86</f>
        <v>12</v>
      </c>
      <c r="N86" s="439">
        <f>+SUMPRODUCT(N76:N82,K76:K82)*0.012</f>
        <v>163930.50000000003</v>
      </c>
      <c r="O86" s="440">
        <f t="shared" si="13"/>
        <v>1967166.0000000005</v>
      </c>
      <c r="P86" s="436"/>
      <c r="Q86" s="409"/>
      <c r="R86" s="207"/>
      <c r="S86" s="207"/>
    </row>
    <row r="87" spans="1:19" s="206" customFormat="1" x14ac:dyDescent="0.25">
      <c r="A87" s="435" t="s">
        <v>1378</v>
      </c>
      <c r="B87" s="436" t="s">
        <v>1220</v>
      </c>
      <c r="C87" s="436" t="s">
        <v>1221</v>
      </c>
      <c r="D87" s="436" t="s">
        <v>1475</v>
      </c>
      <c r="E87" s="436" t="s">
        <v>2099</v>
      </c>
      <c r="F87" s="318" t="s">
        <v>2100</v>
      </c>
      <c r="G87" s="318" t="s">
        <v>1478</v>
      </c>
      <c r="H87" s="314" t="s">
        <v>2092</v>
      </c>
      <c r="I87" s="409" t="str">
        <f t="shared" si="14"/>
        <v>2.1</v>
      </c>
      <c r="J87" s="409">
        <v>2027</v>
      </c>
      <c r="K87" s="437">
        <f>301+178</f>
        <v>479</v>
      </c>
      <c r="L87" s="437">
        <v>12</v>
      </c>
      <c r="M87" s="438">
        <f t="shared" ref="M87" si="21">K87*L87</f>
        <v>5748</v>
      </c>
      <c r="N87" s="439">
        <v>14000</v>
      </c>
      <c r="O87" s="440">
        <f t="shared" si="13"/>
        <v>80472000</v>
      </c>
      <c r="P87" s="436"/>
      <c r="Q87" s="409"/>
      <c r="R87" s="207"/>
      <c r="S87" s="207"/>
    </row>
    <row r="88" spans="1:19" s="206" customFormat="1" x14ac:dyDescent="0.25">
      <c r="A88" s="435" t="s">
        <v>1378</v>
      </c>
      <c r="B88" s="436" t="s">
        <v>1220</v>
      </c>
      <c r="C88" s="436" t="s">
        <v>1221</v>
      </c>
      <c r="D88" s="436" t="s">
        <v>1475</v>
      </c>
      <c r="E88" s="436" t="s">
        <v>2099</v>
      </c>
      <c r="F88" s="318" t="s">
        <v>2101</v>
      </c>
      <c r="G88" s="318" t="s">
        <v>1478</v>
      </c>
      <c r="H88" s="314" t="s">
        <v>2092</v>
      </c>
      <c r="I88" s="409" t="str">
        <f t="shared" si="14"/>
        <v>2.1</v>
      </c>
      <c r="J88" s="409">
        <v>2027</v>
      </c>
      <c r="K88" s="437">
        <f>2*2</f>
        <v>4</v>
      </c>
      <c r="L88" s="437">
        <v>12</v>
      </c>
      <c r="M88" s="438">
        <f t="shared" ref="M88:M96" si="22">K88*L88</f>
        <v>48</v>
      </c>
      <c r="N88" s="439">
        <v>50000</v>
      </c>
      <c r="O88" s="440">
        <f t="shared" si="13"/>
        <v>2400000</v>
      </c>
      <c r="P88" s="436"/>
      <c r="Q88" s="409"/>
      <c r="R88" s="207"/>
      <c r="S88" s="207"/>
    </row>
    <row r="89" spans="1:19" s="206" customFormat="1" x14ac:dyDescent="0.25">
      <c r="A89" s="435" t="s">
        <v>1378</v>
      </c>
      <c r="B89" s="436" t="s">
        <v>1220</v>
      </c>
      <c r="C89" s="436" t="s">
        <v>1221</v>
      </c>
      <c r="D89" s="436" t="s">
        <v>1475</v>
      </c>
      <c r="E89" s="436" t="s">
        <v>2099</v>
      </c>
      <c r="F89" s="318" t="s">
        <v>1485</v>
      </c>
      <c r="G89" s="318" t="s">
        <v>1478</v>
      </c>
      <c r="H89" s="314" t="s">
        <v>1486</v>
      </c>
      <c r="I89" s="409" t="str">
        <f>IF($H89="","Sin CCP",LEFT($H89,3))</f>
        <v>2.1</v>
      </c>
      <c r="J89" s="409">
        <v>2027</v>
      </c>
      <c r="K89" s="437">
        <v>1</v>
      </c>
      <c r="L89" s="437">
        <v>1</v>
      </c>
      <c r="M89" s="438">
        <f>K89*L89</f>
        <v>1</v>
      </c>
      <c r="N89" s="439">
        <f>+SUMPRODUCT(N87:N88,K87:K88)</f>
        <v>6906000</v>
      </c>
      <c r="O89" s="440">
        <f t="shared" si="13"/>
        <v>6906000</v>
      </c>
      <c r="P89" s="436"/>
      <c r="Q89" s="409"/>
      <c r="R89" s="207"/>
      <c r="S89" s="207"/>
    </row>
    <row r="90" spans="1:19" s="206" customFormat="1" x14ac:dyDescent="0.25">
      <c r="A90" s="435" t="s">
        <v>1378</v>
      </c>
      <c r="B90" s="436" t="s">
        <v>1220</v>
      </c>
      <c r="C90" s="436" t="s">
        <v>1221</v>
      </c>
      <c r="D90" s="436" t="s">
        <v>1475</v>
      </c>
      <c r="E90" s="436" t="s">
        <v>2099</v>
      </c>
      <c r="F90" s="318" t="s">
        <v>1487</v>
      </c>
      <c r="G90" s="318" t="s">
        <v>1478</v>
      </c>
      <c r="H90" s="314" t="s">
        <v>1488</v>
      </c>
      <c r="I90" s="409" t="str">
        <f>IF($H90="","Sin CCP",LEFT($H90,3))</f>
        <v>2.1</v>
      </c>
      <c r="J90" s="409">
        <v>2027</v>
      </c>
      <c r="K90" s="437">
        <v>1</v>
      </c>
      <c r="L90" s="437">
        <v>12</v>
      </c>
      <c r="M90" s="438">
        <f>K90*L90</f>
        <v>12</v>
      </c>
      <c r="N90" s="439">
        <f>+SUMPRODUCT(N87:N88,K87:K88)*0.0709</f>
        <v>489635.4</v>
      </c>
      <c r="O90" s="440">
        <f t="shared" si="13"/>
        <v>5875624.8000000007</v>
      </c>
      <c r="P90" s="436"/>
      <c r="Q90" s="409"/>
      <c r="R90" s="207"/>
      <c r="S90" s="207"/>
    </row>
    <row r="91" spans="1:19" s="206" customFormat="1" x14ac:dyDescent="0.25">
      <c r="A91" s="435" t="s">
        <v>1378</v>
      </c>
      <c r="B91" s="436" t="s">
        <v>1220</v>
      </c>
      <c r="C91" s="436" t="s">
        <v>1221</v>
      </c>
      <c r="D91" s="436" t="s">
        <v>1475</v>
      </c>
      <c r="E91" s="436" t="s">
        <v>2099</v>
      </c>
      <c r="F91" s="318" t="s">
        <v>1489</v>
      </c>
      <c r="G91" s="318" t="s">
        <v>1478</v>
      </c>
      <c r="H91" s="314" t="s">
        <v>1490</v>
      </c>
      <c r="I91" s="409" t="str">
        <f>IF($H91="","Sin CCP",LEFT($H91,3))</f>
        <v>2.1</v>
      </c>
      <c r="J91" s="409">
        <v>2027</v>
      </c>
      <c r="K91" s="437">
        <v>1</v>
      </c>
      <c r="L91" s="437">
        <v>12</v>
      </c>
      <c r="M91" s="438">
        <f>K91*L91</f>
        <v>12</v>
      </c>
      <c r="N91" s="439">
        <f>+SUMPRODUCT(N87:N88,K87:K88)*0.071</f>
        <v>490325.99999999994</v>
      </c>
      <c r="O91" s="440">
        <f t="shared" si="13"/>
        <v>5883911.9999999991</v>
      </c>
      <c r="P91" s="436"/>
      <c r="Q91" s="409"/>
      <c r="R91" s="207"/>
      <c r="S91" s="207"/>
    </row>
    <row r="92" spans="1:19" s="206" customFormat="1" x14ac:dyDescent="0.25">
      <c r="A92" s="435" t="s">
        <v>1378</v>
      </c>
      <c r="B92" s="436" t="s">
        <v>1220</v>
      </c>
      <c r="C92" s="436" t="s">
        <v>1221</v>
      </c>
      <c r="D92" s="436" t="s">
        <v>1475</v>
      </c>
      <c r="E92" s="436" t="s">
        <v>2099</v>
      </c>
      <c r="F92" s="318" t="s">
        <v>1491</v>
      </c>
      <c r="G92" s="318" t="s">
        <v>1478</v>
      </c>
      <c r="H92" s="314" t="s">
        <v>1492</v>
      </c>
      <c r="I92" s="409" t="str">
        <f>IF($H92="","Sin CCP",LEFT($H92,3))</f>
        <v>2.1</v>
      </c>
      <c r="J92" s="409">
        <v>2027</v>
      </c>
      <c r="K92" s="437">
        <v>1</v>
      </c>
      <c r="L92" s="437">
        <v>12</v>
      </c>
      <c r="M92" s="438">
        <f>K92*L92</f>
        <v>12</v>
      </c>
      <c r="N92" s="439">
        <f>+SUMPRODUCT(N87:N88,K87:K88)*0.012</f>
        <v>82872</v>
      </c>
      <c r="O92" s="440">
        <f t="shared" si="13"/>
        <v>994464</v>
      </c>
      <c r="P92" s="436"/>
      <c r="Q92" s="409"/>
      <c r="R92" s="207"/>
      <c r="S92" s="207"/>
    </row>
    <row r="93" spans="1:19" s="206" customFormat="1" ht="45" x14ac:dyDescent="0.25">
      <c r="A93" s="435" t="s">
        <v>1378</v>
      </c>
      <c r="B93" s="436" t="s">
        <v>1220</v>
      </c>
      <c r="C93" s="436" t="s">
        <v>1221</v>
      </c>
      <c r="D93" s="436" t="s">
        <v>1475</v>
      </c>
      <c r="E93" s="436" t="s">
        <v>2099</v>
      </c>
      <c r="F93" s="314" t="s">
        <v>2102</v>
      </c>
      <c r="G93" s="314" t="s">
        <v>1494</v>
      </c>
      <c r="H93" s="314"/>
      <c r="I93" s="409" t="str">
        <f>IF($H93="","Sin CCP",LEFT($H93,3))</f>
        <v>Sin CCP</v>
      </c>
      <c r="J93" s="409">
        <v>2027</v>
      </c>
      <c r="K93" s="437">
        <v>4</v>
      </c>
      <c r="L93" s="437">
        <v>1</v>
      </c>
      <c r="M93" s="438">
        <f>K93*L93</f>
        <v>4</v>
      </c>
      <c r="N93" s="439">
        <v>11000000</v>
      </c>
      <c r="O93" s="440">
        <f t="shared" si="13"/>
        <v>44000000</v>
      </c>
      <c r="P93" s="436"/>
      <c r="Q93" s="409"/>
      <c r="R93" s="207"/>
      <c r="S93" s="207"/>
    </row>
    <row r="94" spans="1:19" s="206" customFormat="1" x14ac:dyDescent="0.25">
      <c r="A94" s="435" t="s">
        <v>1378</v>
      </c>
      <c r="B94" s="436" t="s">
        <v>1220</v>
      </c>
      <c r="C94" s="436" t="s">
        <v>1221</v>
      </c>
      <c r="D94" s="436" t="s">
        <v>1475</v>
      </c>
      <c r="E94" s="436" t="s">
        <v>2099</v>
      </c>
      <c r="F94" s="314" t="s">
        <v>2103</v>
      </c>
      <c r="G94" s="314" t="s">
        <v>2104</v>
      </c>
      <c r="H94" s="314" t="s">
        <v>1850</v>
      </c>
      <c r="I94" s="409" t="str">
        <f t="shared" si="14"/>
        <v>2.3</v>
      </c>
      <c r="J94" s="409">
        <v>2027</v>
      </c>
      <c r="K94" s="437">
        <v>178</v>
      </c>
      <c r="L94" s="437">
        <v>3</v>
      </c>
      <c r="M94" s="438">
        <f t="shared" si="22"/>
        <v>534</v>
      </c>
      <c r="N94" s="439">
        <v>890</v>
      </c>
      <c r="O94" s="440">
        <f t="shared" si="13"/>
        <v>475260</v>
      </c>
      <c r="P94" s="436"/>
      <c r="Q94" s="409"/>
      <c r="R94" s="207"/>
      <c r="S94" s="207"/>
    </row>
    <row r="95" spans="1:19" s="206" customFormat="1" x14ac:dyDescent="0.25">
      <c r="A95" s="435" t="s">
        <v>1378</v>
      </c>
      <c r="B95" s="436" t="s">
        <v>1220</v>
      </c>
      <c r="C95" s="436" t="s">
        <v>1221</v>
      </c>
      <c r="D95" s="436" t="s">
        <v>1475</v>
      </c>
      <c r="E95" s="436" t="s">
        <v>2099</v>
      </c>
      <c r="F95" s="314" t="s">
        <v>2105</v>
      </c>
      <c r="G95" s="314" t="s">
        <v>2104</v>
      </c>
      <c r="H95" s="314" t="s">
        <v>1850</v>
      </c>
      <c r="I95" s="409" t="str">
        <f t="shared" si="14"/>
        <v>2.3</v>
      </c>
      <c r="J95" s="409">
        <v>2027</v>
      </c>
      <c r="K95" s="437">
        <v>178</v>
      </c>
      <c r="L95" s="437">
        <v>1</v>
      </c>
      <c r="M95" s="438">
        <f t="shared" si="22"/>
        <v>178</v>
      </c>
      <c r="N95" s="439">
        <v>1500</v>
      </c>
      <c r="O95" s="440">
        <f t="shared" si="13"/>
        <v>267000</v>
      </c>
      <c r="P95" s="436"/>
      <c r="Q95" s="409"/>
      <c r="R95" s="207"/>
      <c r="S95" s="207"/>
    </row>
    <row r="96" spans="1:19" s="206" customFormat="1" x14ac:dyDescent="0.25">
      <c r="A96" s="435" t="s">
        <v>1378</v>
      </c>
      <c r="B96" s="436" t="s">
        <v>1220</v>
      </c>
      <c r="C96" s="436" t="s">
        <v>1221</v>
      </c>
      <c r="D96" s="436" t="s">
        <v>1475</v>
      </c>
      <c r="E96" s="436" t="s">
        <v>2099</v>
      </c>
      <c r="F96" s="314" t="s">
        <v>2106</v>
      </c>
      <c r="G96" s="314" t="s">
        <v>2104</v>
      </c>
      <c r="H96" s="314" t="s">
        <v>2107</v>
      </c>
      <c r="I96" s="409" t="str">
        <f t="shared" si="14"/>
        <v xml:space="preserve"> 2.</v>
      </c>
      <c r="J96" s="409">
        <v>2027</v>
      </c>
      <c r="K96" s="437">
        <v>178</v>
      </c>
      <c r="L96" s="437">
        <v>1</v>
      </c>
      <c r="M96" s="438">
        <f t="shared" si="22"/>
        <v>178</v>
      </c>
      <c r="N96" s="439">
        <v>850</v>
      </c>
      <c r="O96" s="440">
        <f t="shared" si="13"/>
        <v>151300</v>
      </c>
      <c r="P96" s="436"/>
      <c r="Q96" s="409"/>
      <c r="R96" s="207"/>
      <c r="S96" s="207"/>
    </row>
    <row r="97" spans="1:19" s="206" customFormat="1" x14ac:dyDescent="0.25">
      <c r="A97" s="435" t="s">
        <v>1378</v>
      </c>
      <c r="B97" s="436" t="s">
        <v>1220</v>
      </c>
      <c r="C97" s="436" t="s">
        <v>1221</v>
      </c>
      <c r="D97" s="436" t="s">
        <v>1475</v>
      </c>
      <c r="E97" s="436" t="s">
        <v>2099</v>
      </c>
      <c r="F97" s="314" t="s">
        <v>2108</v>
      </c>
      <c r="G97" s="314" t="s">
        <v>2104</v>
      </c>
      <c r="H97" s="314" t="s">
        <v>1534</v>
      </c>
      <c r="I97" s="409" t="str">
        <f t="shared" si="14"/>
        <v>2.3</v>
      </c>
      <c r="J97" s="409">
        <v>2027</v>
      </c>
      <c r="K97" s="437">
        <v>178</v>
      </c>
      <c r="L97" s="437">
        <v>1</v>
      </c>
      <c r="M97" s="438">
        <f>K97*L97</f>
        <v>178</v>
      </c>
      <c r="N97" s="439">
        <v>2100</v>
      </c>
      <c r="O97" s="440">
        <f t="shared" si="13"/>
        <v>373800</v>
      </c>
      <c r="P97" s="436"/>
      <c r="Q97" s="409"/>
      <c r="R97" s="207"/>
      <c r="S97" s="207"/>
    </row>
    <row r="98" spans="1:19" s="206" customFormat="1" x14ac:dyDescent="0.25">
      <c r="A98" s="435" t="s">
        <v>1378</v>
      </c>
      <c r="B98" s="436" t="s">
        <v>1220</v>
      </c>
      <c r="C98" s="436" t="s">
        <v>1221</v>
      </c>
      <c r="D98" s="436" t="s">
        <v>1475</v>
      </c>
      <c r="E98" s="436" t="s">
        <v>2099</v>
      </c>
      <c r="F98" s="314" t="s">
        <v>2109</v>
      </c>
      <c r="G98" s="314" t="s">
        <v>2104</v>
      </c>
      <c r="H98" s="314" t="s">
        <v>1850</v>
      </c>
      <c r="I98" s="409" t="str">
        <f t="shared" si="14"/>
        <v>2.3</v>
      </c>
      <c r="J98" s="409">
        <v>2027</v>
      </c>
      <c r="K98" s="437">
        <v>178</v>
      </c>
      <c r="L98" s="437">
        <v>2</v>
      </c>
      <c r="M98" s="438">
        <f t="shared" ref="M98:M101" si="23">K98*L98</f>
        <v>356</v>
      </c>
      <c r="N98" s="439">
        <v>450</v>
      </c>
      <c r="O98" s="440">
        <f t="shared" si="13"/>
        <v>160200</v>
      </c>
      <c r="P98" s="436"/>
      <c r="Q98" s="409"/>
      <c r="R98" s="207"/>
      <c r="S98" s="207"/>
    </row>
    <row r="99" spans="1:19" s="206" customFormat="1" ht="30" x14ac:dyDescent="0.25">
      <c r="A99" s="435" t="s">
        <v>1378</v>
      </c>
      <c r="B99" s="436" t="s">
        <v>1220</v>
      </c>
      <c r="C99" s="436" t="s">
        <v>1221</v>
      </c>
      <c r="D99" s="436" t="s">
        <v>1475</v>
      </c>
      <c r="E99" s="436" t="s">
        <v>2099</v>
      </c>
      <c r="F99" s="314" t="s">
        <v>2110</v>
      </c>
      <c r="G99" s="314" t="s">
        <v>1875</v>
      </c>
      <c r="H99" s="314" t="s">
        <v>1498</v>
      </c>
      <c r="I99" s="409" t="str">
        <f t="shared" si="14"/>
        <v>2.3</v>
      </c>
      <c r="J99" s="409">
        <v>2027</v>
      </c>
      <c r="K99" s="437">
        <v>2</v>
      </c>
      <c r="L99" s="437">
        <v>4</v>
      </c>
      <c r="M99" s="438">
        <f t="shared" si="23"/>
        <v>8</v>
      </c>
      <c r="N99" s="439">
        <v>500</v>
      </c>
      <c r="O99" s="440">
        <f t="shared" si="13"/>
        <v>4000</v>
      </c>
      <c r="P99" s="436"/>
      <c r="Q99" s="409"/>
      <c r="R99" s="207"/>
      <c r="S99" s="207"/>
    </row>
    <row r="100" spans="1:19" s="206" customFormat="1" x14ac:dyDescent="0.25">
      <c r="A100" s="435" t="s">
        <v>1378</v>
      </c>
      <c r="B100" s="436" t="s">
        <v>1220</v>
      </c>
      <c r="C100" s="436" t="s">
        <v>1221</v>
      </c>
      <c r="D100" s="436" t="s">
        <v>1475</v>
      </c>
      <c r="E100" s="436" t="s">
        <v>2099</v>
      </c>
      <c r="F100" s="314" t="s">
        <v>2111</v>
      </c>
      <c r="G100" s="314" t="s">
        <v>2104</v>
      </c>
      <c r="H100" s="314" t="s">
        <v>1498</v>
      </c>
      <c r="I100" s="409" t="str">
        <f t="shared" si="14"/>
        <v>2.3</v>
      </c>
      <c r="J100" s="409">
        <v>2027</v>
      </c>
      <c r="K100" s="437">
        <v>178</v>
      </c>
      <c r="L100" s="437">
        <v>1</v>
      </c>
      <c r="M100" s="438">
        <f t="shared" si="23"/>
        <v>178</v>
      </c>
      <c r="N100" s="439">
        <v>500</v>
      </c>
      <c r="O100" s="440">
        <f t="shared" si="13"/>
        <v>89000</v>
      </c>
      <c r="P100" s="436"/>
      <c r="Q100" s="409"/>
      <c r="R100" s="207"/>
      <c r="S100" s="207"/>
    </row>
    <row r="101" spans="1:19" s="206" customFormat="1" x14ac:dyDescent="0.25">
      <c r="A101" s="435" t="s">
        <v>1378</v>
      </c>
      <c r="B101" s="436" t="s">
        <v>1220</v>
      </c>
      <c r="C101" s="436" t="s">
        <v>1221</v>
      </c>
      <c r="D101" s="436" t="s">
        <v>1475</v>
      </c>
      <c r="E101" s="436" t="s">
        <v>2099</v>
      </c>
      <c r="F101" s="314" t="s">
        <v>1816</v>
      </c>
      <c r="G101" s="314" t="s">
        <v>2112</v>
      </c>
      <c r="H101" s="314" t="s">
        <v>1498</v>
      </c>
      <c r="I101" s="409" t="str">
        <f t="shared" si="14"/>
        <v>2.3</v>
      </c>
      <c r="J101" s="409">
        <v>2027</v>
      </c>
      <c r="K101" s="437">
        <v>178</v>
      </c>
      <c r="L101" s="437">
        <v>1</v>
      </c>
      <c r="M101" s="438">
        <f t="shared" si="23"/>
        <v>178</v>
      </c>
      <c r="N101" s="439">
        <v>150</v>
      </c>
      <c r="O101" s="440">
        <f t="shared" si="13"/>
        <v>26700</v>
      </c>
      <c r="P101" s="436"/>
      <c r="Q101" s="409"/>
      <c r="R101" s="207"/>
      <c r="S101" s="207"/>
    </row>
    <row r="102" spans="1:19" s="206" customFormat="1" x14ac:dyDescent="0.25">
      <c r="A102" s="435" t="s">
        <v>1378</v>
      </c>
      <c r="B102" s="436" t="s">
        <v>1220</v>
      </c>
      <c r="C102" s="436" t="s">
        <v>1221</v>
      </c>
      <c r="D102" s="436" t="s">
        <v>1475</v>
      </c>
      <c r="E102" s="436" t="s">
        <v>2099</v>
      </c>
      <c r="F102" s="314" t="s">
        <v>2051</v>
      </c>
      <c r="G102" s="314" t="s">
        <v>2104</v>
      </c>
      <c r="H102" s="314" t="s">
        <v>1495</v>
      </c>
      <c r="I102" s="409" t="str">
        <f t="shared" ref="I102:I108" si="24">IF($H102="","Sin CCP",LEFT($H102,3))</f>
        <v>2.6</v>
      </c>
      <c r="J102" s="409">
        <v>2027</v>
      </c>
      <c r="K102" s="437">
        <v>1</v>
      </c>
      <c r="L102" s="437">
        <v>2</v>
      </c>
      <c r="M102" s="438">
        <f>K102*L102</f>
        <v>2</v>
      </c>
      <c r="N102" s="439">
        <v>45000</v>
      </c>
      <c r="O102" s="440">
        <f t="shared" si="13"/>
        <v>90000</v>
      </c>
      <c r="P102" s="436"/>
      <c r="Q102" s="409"/>
      <c r="R102" s="207"/>
      <c r="S102" s="207"/>
    </row>
    <row r="103" spans="1:19" s="206" customFormat="1" x14ac:dyDescent="0.25">
      <c r="A103" s="435" t="s">
        <v>1378</v>
      </c>
      <c r="B103" s="436" t="s">
        <v>1220</v>
      </c>
      <c r="C103" s="436" t="s">
        <v>1221</v>
      </c>
      <c r="D103" s="436" t="s">
        <v>1475</v>
      </c>
      <c r="E103" s="436" t="s">
        <v>2099</v>
      </c>
      <c r="F103" s="314" t="s">
        <v>2113</v>
      </c>
      <c r="G103" s="314" t="s">
        <v>2104</v>
      </c>
      <c r="H103" s="314" t="s">
        <v>2114</v>
      </c>
      <c r="I103" s="409" t="str">
        <f t="shared" si="24"/>
        <v>2.6</v>
      </c>
      <c r="J103" s="409">
        <v>2027</v>
      </c>
      <c r="K103" s="437">
        <v>1</v>
      </c>
      <c r="L103" s="437">
        <v>2</v>
      </c>
      <c r="M103" s="438">
        <f t="shared" ref="M103:M106" si="25">K103*L103</f>
        <v>2</v>
      </c>
      <c r="N103" s="439">
        <v>21600</v>
      </c>
      <c r="O103" s="440">
        <f t="shared" si="13"/>
        <v>43200</v>
      </c>
      <c r="P103" s="436"/>
      <c r="Q103" s="409"/>
      <c r="R103" s="207"/>
      <c r="S103" s="207"/>
    </row>
    <row r="104" spans="1:19" s="206" customFormat="1" x14ac:dyDescent="0.25">
      <c r="A104" s="435" t="s">
        <v>1378</v>
      </c>
      <c r="B104" s="436" t="s">
        <v>1220</v>
      </c>
      <c r="C104" s="436" t="s">
        <v>1221</v>
      </c>
      <c r="D104" s="436" t="s">
        <v>1475</v>
      </c>
      <c r="E104" s="436" t="s">
        <v>2099</v>
      </c>
      <c r="F104" s="314" t="s">
        <v>2115</v>
      </c>
      <c r="G104" s="314" t="s">
        <v>2104</v>
      </c>
      <c r="H104" s="314" t="s">
        <v>2116</v>
      </c>
      <c r="I104" s="409" t="str">
        <f t="shared" si="24"/>
        <v>2.2</v>
      </c>
      <c r="J104" s="409">
        <v>2027</v>
      </c>
      <c r="K104" s="437">
        <v>1</v>
      </c>
      <c r="L104" s="437">
        <v>2</v>
      </c>
      <c r="M104" s="438">
        <f t="shared" si="25"/>
        <v>2</v>
      </c>
      <c r="N104" s="439">
        <v>1700</v>
      </c>
      <c r="O104" s="440">
        <f t="shared" si="13"/>
        <v>3400</v>
      </c>
      <c r="P104" s="436"/>
      <c r="Q104" s="409"/>
      <c r="R104" s="207"/>
      <c r="S104" s="207"/>
    </row>
    <row r="105" spans="1:19" s="206" customFormat="1" x14ac:dyDescent="0.25">
      <c r="A105" s="435" t="s">
        <v>1378</v>
      </c>
      <c r="B105" s="436" t="s">
        <v>1220</v>
      </c>
      <c r="C105" s="436" t="s">
        <v>1221</v>
      </c>
      <c r="D105" s="436" t="s">
        <v>1475</v>
      </c>
      <c r="E105" s="436" t="s">
        <v>2099</v>
      </c>
      <c r="F105" s="314" t="s">
        <v>2117</v>
      </c>
      <c r="G105" s="314" t="s">
        <v>2104</v>
      </c>
      <c r="H105" s="314" t="s">
        <v>2118</v>
      </c>
      <c r="I105" s="409" t="str">
        <f t="shared" si="24"/>
        <v>2.2</v>
      </c>
      <c r="J105" s="409">
        <v>2027</v>
      </c>
      <c r="K105" s="437">
        <v>178</v>
      </c>
      <c r="L105" s="437">
        <v>2</v>
      </c>
      <c r="M105" s="438">
        <f t="shared" si="25"/>
        <v>356</v>
      </c>
      <c r="N105" s="439">
        <v>200</v>
      </c>
      <c r="O105" s="440">
        <f t="shared" si="13"/>
        <v>71200</v>
      </c>
      <c r="P105" s="436"/>
      <c r="Q105" s="409"/>
      <c r="R105" s="207"/>
      <c r="S105" s="207"/>
    </row>
    <row r="106" spans="1:19" s="206" customFormat="1" x14ac:dyDescent="0.25">
      <c r="A106" s="435" t="s">
        <v>1378</v>
      </c>
      <c r="B106" s="436" t="s">
        <v>1220</v>
      </c>
      <c r="C106" s="436" t="s">
        <v>1221</v>
      </c>
      <c r="D106" s="436" t="s">
        <v>1475</v>
      </c>
      <c r="E106" s="436" t="s">
        <v>2099</v>
      </c>
      <c r="F106" s="314" t="s">
        <v>2119</v>
      </c>
      <c r="G106" s="314" t="s">
        <v>2104</v>
      </c>
      <c r="H106" s="314" t="s">
        <v>2120</v>
      </c>
      <c r="I106" s="409" t="str">
        <f t="shared" si="24"/>
        <v>2.2</v>
      </c>
      <c r="J106" s="409">
        <v>2027</v>
      </c>
      <c r="K106" s="437">
        <v>1</v>
      </c>
      <c r="L106" s="437">
        <v>5</v>
      </c>
      <c r="M106" s="438">
        <f t="shared" si="25"/>
        <v>5</v>
      </c>
      <c r="N106" s="439">
        <v>281450</v>
      </c>
      <c r="O106" s="440">
        <f t="shared" si="13"/>
        <v>1407250</v>
      </c>
      <c r="P106" s="436"/>
      <c r="Q106" s="409"/>
      <c r="R106" s="207"/>
      <c r="S106" s="207"/>
    </row>
    <row r="107" spans="1:19" s="206" customFormat="1" x14ac:dyDescent="0.25">
      <c r="A107" s="435" t="s">
        <v>1378</v>
      </c>
      <c r="B107" s="436" t="s">
        <v>1220</v>
      </c>
      <c r="C107" s="436" t="s">
        <v>1221</v>
      </c>
      <c r="D107" s="436" t="s">
        <v>1475</v>
      </c>
      <c r="E107" s="436" t="s">
        <v>2099</v>
      </c>
      <c r="F107" s="314" t="s">
        <v>2121</v>
      </c>
      <c r="G107" s="314" t="s">
        <v>2104</v>
      </c>
      <c r="H107" s="314" t="s">
        <v>2122</v>
      </c>
      <c r="I107" s="409" t="str">
        <f t="shared" si="24"/>
        <v xml:space="preserve"> 2.</v>
      </c>
      <c r="J107" s="409">
        <v>2027</v>
      </c>
      <c r="K107" s="437">
        <v>3</v>
      </c>
      <c r="L107" s="437">
        <v>12</v>
      </c>
      <c r="M107" s="438">
        <f>K107*L107</f>
        <v>36</v>
      </c>
      <c r="N107" s="439">
        <v>1550</v>
      </c>
      <c r="O107" s="440">
        <f t="shared" ref="O107:O138" si="26">+M107*N107</f>
        <v>55800</v>
      </c>
      <c r="P107" s="436"/>
      <c r="Q107" s="409"/>
      <c r="R107" s="207"/>
      <c r="S107" s="207"/>
    </row>
    <row r="108" spans="1:19" s="206" customFormat="1" x14ac:dyDescent="0.25">
      <c r="A108" s="435" t="s">
        <v>1378</v>
      </c>
      <c r="B108" s="436" t="s">
        <v>1220</v>
      </c>
      <c r="C108" s="436" t="s">
        <v>1221</v>
      </c>
      <c r="D108" s="436" t="s">
        <v>1475</v>
      </c>
      <c r="E108" s="436" t="s">
        <v>2099</v>
      </c>
      <c r="F108" s="314" t="s">
        <v>2030</v>
      </c>
      <c r="G108" s="314" t="s">
        <v>2104</v>
      </c>
      <c r="H108" s="314" t="s">
        <v>2123</v>
      </c>
      <c r="I108" s="409" t="str">
        <f t="shared" si="24"/>
        <v>2.2</v>
      </c>
      <c r="J108" s="409">
        <v>2027</v>
      </c>
      <c r="K108" s="437">
        <f>178+2+10</f>
        <v>190</v>
      </c>
      <c r="L108" s="437">
        <v>2</v>
      </c>
      <c r="M108" s="438">
        <f>K108*L108</f>
        <v>380</v>
      </c>
      <c r="N108" s="439">
        <v>1800</v>
      </c>
      <c r="O108" s="440">
        <f t="shared" si="26"/>
        <v>684000</v>
      </c>
      <c r="P108" s="436"/>
      <c r="Q108" s="409"/>
      <c r="R108" s="207"/>
      <c r="S108" s="207"/>
    </row>
    <row r="109" spans="1:19" s="206" customFormat="1" x14ac:dyDescent="0.25">
      <c r="A109" s="441" t="s">
        <v>1378</v>
      </c>
      <c r="B109" s="442" t="s">
        <v>1220</v>
      </c>
      <c r="C109" s="442" t="s">
        <v>1221</v>
      </c>
      <c r="D109" s="442" t="s">
        <v>1475</v>
      </c>
      <c r="E109" s="442" t="s">
        <v>2068</v>
      </c>
      <c r="F109" s="315" t="s">
        <v>2069</v>
      </c>
      <c r="G109" s="315" t="s">
        <v>2026</v>
      </c>
      <c r="H109" s="315" t="s">
        <v>2070</v>
      </c>
      <c r="I109" s="410" t="str">
        <f t="shared" ref="I109:I125" si="27">IF($H109="","Sin CCP",LEFT($H109,3))</f>
        <v>2.6</v>
      </c>
      <c r="J109" s="410">
        <v>2028</v>
      </c>
      <c r="K109" s="443">
        <v>2</v>
      </c>
      <c r="L109" s="443">
        <v>6</v>
      </c>
      <c r="M109" s="444">
        <f t="shared" ref="M109:M112" si="28">K109*L109</f>
        <v>12</v>
      </c>
      <c r="N109" s="445">
        <v>45000</v>
      </c>
      <c r="O109" s="446">
        <f t="shared" si="26"/>
        <v>540000</v>
      </c>
      <c r="P109" s="442" t="s">
        <v>2071</v>
      </c>
      <c r="Q109" s="410"/>
      <c r="R109" s="207"/>
      <c r="S109" s="207"/>
    </row>
    <row r="110" spans="1:19" s="206" customFormat="1" x14ac:dyDescent="0.25">
      <c r="A110" s="441" t="s">
        <v>1378</v>
      </c>
      <c r="B110" s="442" t="s">
        <v>1220</v>
      </c>
      <c r="C110" s="442" t="s">
        <v>1221</v>
      </c>
      <c r="D110" s="442" t="s">
        <v>1475</v>
      </c>
      <c r="E110" s="442" t="s">
        <v>2068</v>
      </c>
      <c r="F110" s="315" t="s">
        <v>2072</v>
      </c>
      <c r="G110" s="315" t="s">
        <v>1494</v>
      </c>
      <c r="H110" s="315" t="s">
        <v>2009</v>
      </c>
      <c r="I110" s="410" t="str">
        <f t="shared" si="27"/>
        <v>2.6</v>
      </c>
      <c r="J110" s="410">
        <v>2028</v>
      </c>
      <c r="K110" s="443">
        <v>4</v>
      </c>
      <c r="L110" s="443">
        <v>6</v>
      </c>
      <c r="M110" s="444">
        <f t="shared" si="28"/>
        <v>24</v>
      </c>
      <c r="N110" s="445">
        <v>15000</v>
      </c>
      <c r="O110" s="446">
        <f t="shared" si="26"/>
        <v>360000</v>
      </c>
      <c r="P110" s="442" t="s">
        <v>2073</v>
      </c>
      <c r="Q110" s="410"/>
      <c r="R110" s="207"/>
      <c r="S110" s="207"/>
    </row>
    <row r="111" spans="1:19" s="206" customFormat="1" x14ac:dyDescent="0.25">
      <c r="A111" s="441" t="s">
        <v>1378</v>
      </c>
      <c r="B111" s="442" t="s">
        <v>1220</v>
      </c>
      <c r="C111" s="442" t="s">
        <v>1221</v>
      </c>
      <c r="D111" s="442" t="s">
        <v>1475</v>
      </c>
      <c r="E111" s="442" t="s">
        <v>2068</v>
      </c>
      <c r="F111" s="315" t="s">
        <v>2074</v>
      </c>
      <c r="G111" s="315" t="s">
        <v>1494</v>
      </c>
      <c r="H111" s="315" t="s">
        <v>2009</v>
      </c>
      <c r="I111" s="410" t="str">
        <f t="shared" si="27"/>
        <v>2.6</v>
      </c>
      <c r="J111" s="410">
        <v>2028</v>
      </c>
      <c r="K111" s="443">
        <v>2</v>
      </c>
      <c r="L111" s="443">
        <v>6</v>
      </c>
      <c r="M111" s="444">
        <f t="shared" si="28"/>
        <v>12</v>
      </c>
      <c r="N111" s="445">
        <v>40000</v>
      </c>
      <c r="O111" s="446">
        <f t="shared" si="26"/>
        <v>480000</v>
      </c>
      <c r="P111" s="442" t="s">
        <v>2071</v>
      </c>
      <c r="Q111" s="410"/>
      <c r="R111" s="207"/>
      <c r="S111" s="207"/>
    </row>
    <row r="112" spans="1:19" s="206" customFormat="1" x14ac:dyDescent="0.25">
      <c r="A112" s="441" t="s">
        <v>1378</v>
      </c>
      <c r="B112" s="442" t="s">
        <v>1220</v>
      </c>
      <c r="C112" s="442" t="s">
        <v>1221</v>
      </c>
      <c r="D112" s="442" t="s">
        <v>1475</v>
      </c>
      <c r="E112" s="442" t="s">
        <v>2068</v>
      </c>
      <c r="F112" s="315" t="s">
        <v>2075</v>
      </c>
      <c r="G112" s="315" t="s">
        <v>1494</v>
      </c>
      <c r="H112" s="315" t="s">
        <v>2009</v>
      </c>
      <c r="I112" s="410" t="str">
        <f t="shared" si="27"/>
        <v>2.6</v>
      </c>
      <c r="J112" s="410">
        <v>2028</v>
      </c>
      <c r="K112" s="443">
        <v>2</v>
      </c>
      <c r="L112" s="443">
        <v>6</v>
      </c>
      <c r="M112" s="444">
        <f t="shared" si="28"/>
        <v>12</v>
      </c>
      <c r="N112" s="445">
        <v>35000</v>
      </c>
      <c r="O112" s="446">
        <f t="shared" si="26"/>
        <v>420000</v>
      </c>
      <c r="P112" s="442" t="s">
        <v>2071</v>
      </c>
      <c r="Q112" s="410"/>
      <c r="R112" s="207"/>
      <c r="S112" s="207"/>
    </row>
    <row r="113" spans="1:19" s="206" customFormat="1" x14ac:dyDescent="0.25">
      <c r="A113" s="441" t="s">
        <v>1378</v>
      </c>
      <c r="B113" s="442" t="s">
        <v>1220</v>
      </c>
      <c r="C113" s="442" t="s">
        <v>1221</v>
      </c>
      <c r="D113" s="442" t="s">
        <v>1475</v>
      </c>
      <c r="E113" s="442" t="s">
        <v>2068</v>
      </c>
      <c r="F113" s="315" t="s">
        <v>2076</v>
      </c>
      <c r="G113" s="315" t="s">
        <v>1494</v>
      </c>
      <c r="H113" s="315" t="s">
        <v>2077</v>
      </c>
      <c r="I113" s="410" t="str">
        <f t="shared" si="27"/>
        <v>2.3</v>
      </c>
      <c r="J113" s="410">
        <v>2028</v>
      </c>
      <c r="K113" s="443">
        <v>2</v>
      </c>
      <c r="L113" s="443">
        <v>6</v>
      </c>
      <c r="M113" s="444">
        <f>K113*L113</f>
        <v>12</v>
      </c>
      <c r="N113" s="445">
        <v>300000</v>
      </c>
      <c r="O113" s="446">
        <f t="shared" si="26"/>
        <v>3600000</v>
      </c>
      <c r="P113" s="442" t="s">
        <v>2071</v>
      </c>
      <c r="Q113" s="410"/>
      <c r="R113" s="207"/>
      <c r="S113" s="207"/>
    </row>
    <row r="114" spans="1:19" s="206" customFormat="1" x14ac:dyDescent="0.25">
      <c r="A114" s="441" t="s">
        <v>1378</v>
      </c>
      <c r="B114" s="442" t="s">
        <v>1220</v>
      </c>
      <c r="C114" s="442" t="s">
        <v>1221</v>
      </c>
      <c r="D114" s="442" t="s">
        <v>1475</v>
      </c>
      <c r="E114" s="442" t="s">
        <v>2068</v>
      </c>
      <c r="F114" s="315" t="s">
        <v>2078</v>
      </c>
      <c r="G114" s="315" t="s">
        <v>1494</v>
      </c>
      <c r="H114" s="315" t="s">
        <v>2077</v>
      </c>
      <c r="I114" s="410" t="str">
        <f t="shared" si="27"/>
        <v>2.3</v>
      </c>
      <c r="J114" s="410">
        <v>2028</v>
      </c>
      <c r="K114" s="443">
        <v>2</v>
      </c>
      <c r="L114" s="443">
        <v>6</v>
      </c>
      <c r="M114" s="444">
        <f t="shared" ref="M114:M117" si="29">K114*L114</f>
        <v>12</v>
      </c>
      <c r="N114" s="445">
        <v>30000</v>
      </c>
      <c r="O114" s="446">
        <f t="shared" si="26"/>
        <v>360000</v>
      </c>
      <c r="P114" s="442" t="s">
        <v>2071</v>
      </c>
      <c r="Q114" s="410"/>
      <c r="R114" s="207"/>
      <c r="S114" s="207"/>
    </row>
    <row r="115" spans="1:19" s="206" customFormat="1" x14ac:dyDescent="0.25">
      <c r="A115" s="441" t="s">
        <v>1378</v>
      </c>
      <c r="B115" s="442" t="s">
        <v>1220</v>
      </c>
      <c r="C115" s="442" t="s">
        <v>1221</v>
      </c>
      <c r="D115" s="442" t="s">
        <v>1475</v>
      </c>
      <c r="E115" s="442" t="s">
        <v>2068</v>
      </c>
      <c r="F115" s="315" t="s">
        <v>2079</v>
      </c>
      <c r="G115" s="315" t="s">
        <v>1494</v>
      </c>
      <c r="H115" s="315" t="s">
        <v>2009</v>
      </c>
      <c r="I115" s="410" t="str">
        <f t="shared" si="27"/>
        <v>2.6</v>
      </c>
      <c r="J115" s="410">
        <v>2028</v>
      </c>
      <c r="K115" s="443">
        <v>2</v>
      </c>
      <c r="L115" s="443">
        <v>6</v>
      </c>
      <c r="M115" s="444">
        <f t="shared" si="29"/>
        <v>12</v>
      </c>
      <c r="N115" s="445">
        <v>15000</v>
      </c>
      <c r="O115" s="446">
        <f t="shared" si="26"/>
        <v>180000</v>
      </c>
      <c r="P115" s="442" t="s">
        <v>2071</v>
      </c>
      <c r="Q115" s="410"/>
      <c r="R115" s="207"/>
      <c r="S115" s="207"/>
    </row>
    <row r="116" spans="1:19" s="206" customFormat="1" x14ac:dyDescent="0.25">
      <c r="A116" s="441" t="s">
        <v>1378</v>
      </c>
      <c r="B116" s="442" t="s">
        <v>1220</v>
      </c>
      <c r="C116" s="442" t="s">
        <v>1221</v>
      </c>
      <c r="D116" s="442" t="s">
        <v>1475</v>
      </c>
      <c r="E116" s="442" t="s">
        <v>2068</v>
      </c>
      <c r="F116" s="315" t="s">
        <v>2080</v>
      </c>
      <c r="G116" s="315" t="s">
        <v>1494</v>
      </c>
      <c r="H116" s="315" t="s">
        <v>2009</v>
      </c>
      <c r="I116" s="410" t="str">
        <f t="shared" si="27"/>
        <v>2.6</v>
      </c>
      <c r="J116" s="410">
        <v>2028</v>
      </c>
      <c r="K116" s="443">
        <v>4</v>
      </c>
      <c r="L116" s="443">
        <v>6</v>
      </c>
      <c r="M116" s="444">
        <f t="shared" si="29"/>
        <v>24</v>
      </c>
      <c r="N116" s="445">
        <v>12000</v>
      </c>
      <c r="O116" s="446">
        <f t="shared" si="26"/>
        <v>288000</v>
      </c>
      <c r="P116" s="442" t="s">
        <v>2073</v>
      </c>
      <c r="Q116" s="410"/>
      <c r="R116" s="207"/>
      <c r="S116" s="207"/>
    </row>
    <row r="117" spans="1:19" s="206" customFormat="1" x14ac:dyDescent="0.25">
      <c r="A117" s="441" t="s">
        <v>1378</v>
      </c>
      <c r="B117" s="442" t="s">
        <v>1220</v>
      </c>
      <c r="C117" s="442" t="s">
        <v>1221</v>
      </c>
      <c r="D117" s="442" t="s">
        <v>1475</v>
      </c>
      <c r="E117" s="442" t="s">
        <v>2068</v>
      </c>
      <c r="F117" s="315" t="s">
        <v>2081</v>
      </c>
      <c r="G117" s="315" t="s">
        <v>1494</v>
      </c>
      <c r="H117" s="315" t="s">
        <v>2082</v>
      </c>
      <c r="I117" s="410" t="str">
        <f t="shared" si="27"/>
        <v>2.6</v>
      </c>
      <c r="J117" s="410">
        <v>2028</v>
      </c>
      <c r="K117" s="443">
        <v>2</v>
      </c>
      <c r="L117" s="443">
        <v>6</v>
      </c>
      <c r="M117" s="444">
        <f t="shared" si="29"/>
        <v>12</v>
      </c>
      <c r="N117" s="445">
        <v>3500</v>
      </c>
      <c r="O117" s="446">
        <f t="shared" si="26"/>
        <v>42000</v>
      </c>
      <c r="P117" s="442" t="s">
        <v>2071</v>
      </c>
      <c r="Q117" s="410"/>
      <c r="R117" s="207"/>
      <c r="S117" s="207"/>
    </row>
    <row r="118" spans="1:19" s="206" customFormat="1" x14ac:dyDescent="0.25">
      <c r="A118" s="441" t="s">
        <v>1378</v>
      </c>
      <c r="B118" s="442" t="s">
        <v>1220</v>
      </c>
      <c r="C118" s="442" t="s">
        <v>1221</v>
      </c>
      <c r="D118" s="442" t="s">
        <v>1475</v>
      </c>
      <c r="E118" s="442" t="s">
        <v>2068</v>
      </c>
      <c r="F118" s="315" t="s">
        <v>2083</v>
      </c>
      <c r="G118" s="315" t="s">
        <v>1494</v>
      </c>
      <c r="H118" s="315" t="s">
        <v>1994</v>
      </c>
      <c r="I118" s="410" t="str">
        <f t="shared" si="27"/>
        <v>2.3</v>
      </c>
      <c r="J118" s="410">
        <v>2028</v>
      </c>
      <c r="K118" s="443">
        <v>3</v>
      </c>
      <c r="L118" s="443">
        <v>6</v>
      </c>
      <c r="M118" s="444">
        <f>K118*L118</f>
        <v>18</v>
      </c>
      <c r="N118" s="445">
        <v>2500</v>
      </c>
      <c r="O118" s="446">
        <f t="shared" si="26"/>
        <v>45000</v>
      </c>
      <c r="P118" s="442" t="s">
        <v>2084</v>
      </c>
      <c r="Q118" s="410"/>
      <c r="R118" s="207"/>
      <c r="S118" s="207"/>
    </row>
    <row r="119" spans="1:19" s="206" customFormat="1" x14ac:dyDescent="0.25">
      <c r="A119" s="441" t="s">
        <v>1378</v>
      </c>
      <c r="B119" s="442" t="s">
        <v>1220</v>
      </c>
      <c r="C119" s="442" t="s">
        <v>1221</v>
      </c>
      <c r="D119" s="442" t="s">
        <v>1475</v>
      </c>
      <c r="E119" s="442" t="s">
        <v>2068</v>
      </c>
      <c r="F119" s="315" t="s">
        <v>2085</v>
      </c>
      <c r="G119" s="315" t="s">
        <v>1494</v>
      </c>
      <c r="H119" s="315" t="s">
        <v>2086</v>
      </c>
      <c r="I119" s="410" t="str">
        <f t="shared" si="27"/>
        <v>2.6</v>
      </c>
      <c r="J119" s="410">
        <v>2028</v>
      </c>
      <c r="K119" s="443">
        <v>2</v>
      </c>
      <c r="L119" s="443">
        <v>6</v>
      </c>
      <c r="M119" s="444">
        <f t="shared" ref="M119:M122" si="30">K119*L119</f>
        <v>12</v>
      </c>
      <c r="N119" s="445">
        <v>87000</v>
      </c>
      <c r="O119" s="446">
        <f t="shared" si="26"/>
        <v>1044000</v>
      </c>
      <c r="P119" s="442" t="s">
        <v>2071</v>
      </c>
      <c r="Q119" s="410"/>
      <c r="R119" s="207"/>
      <c r="S119" s="207"/>
    </row>
    <row r="120" spans="1:19" s="206" customFormat="1" x14ac:dyDescent="0.25">
      <c r="A120" s="441" t="s">
        <v>1378</v>
      </c>
      <c r="B120" s="442" t="s">
        <v>1220</v>
      </c>
      <c r="C120" s="442" t="s">
        <v>1221</v>
      </c>
      <c r="D120" s="442" t="s">
        <v>1475</v>
      </c>
      <c r="E120" s="442" t="s">
        <v>2068</v>
      </c>
      <c r="F120" s="315" t="s">
        <v>2087</v>
      </c>
      <c r="G120" s="315" t="s">
        <v>1494</v>
      </c>
      <c r="H120" s="315" t="s">
        <v>2086</v>
      </c>
      <c r="I120" s="410" t="str">
        <f t="shared" si="27"/>
        <v>2.6</v>
      </c>
      <c r="J120" s="410">
        <v>2028</v>
      </c>
      <c r="K120" s="443">
        <v>2</v>
      </c>
      <c r="L120" s="443">
        <v>6</v>
      </c>
      <c r="M120" s="444">
        <f t="shared" si="30"/>
        <v>12</v>
      </c>
      <c r="N120" s="445">
        <v>3000</v>
      </c>
      <c r="O120" s="446">
        <f t="shared" si="26"/>
        <v>36000</v>
      </c>
      <c r="P120" s="442" t="s">
        <v>2071</v>
      </c>
      <c r="Q120" s="410"/>
      <c r="R120" s="207"/>
      <c r="S120" s="207"/>
    </row>
    <row r="121" spans="1:19" s="206" customFormat="1" x14ac:dyDescent="0.25">
      <c r="A121" s="441" t="s">
        <v>1378</v>
      </c>
      <c r="B121" s="442" t="s">
        <v>1220</v>
      </c>
      <c r="C121" s="442" t="s">
        <v>1221</v>
      </c>
      <c r="D121" s="442" t="s">
        <v>1475</v>
      </c>
      <c r="E121" s="442" t="s">
        <v>2068</v>
      </c>
      <c r="F121" s="315" t="s">
        <v>2088</v>
      </c>
      <c r="G121" s="315" t="s">
        <v>1494</v>
      </c>
      <c r="H121" s="315" t="s">
        <v>1495</v>
      </c>
      <c r="I121" s="410" t="str">
        <f t="shared" si="27"/>
        <v>2.6</v>
      </c>
      <c r="J121" s="410">
        <v>2028</v>
      </c>
      <c r="K121" s="443">
        <v>2</v>
      </c>
      <c r="L121" s="443">
        <v>6</v>
      </c>
      <c r="M121" s="444">
        <f t="shared" si="30"/>
        <v>12</v>
      </c>
      <c r="N121" s="445">
        <v>50000</v>
      </c>
      <c r="O121" s="446">
        <f t="shared" si="26"/>
        <v>600000</v>
      </c>
      <c r="P121" s="442" t="s">
        <v>2071</v>
      </c>
      <c r="Q121" s="410"/>
      <c r="R121" s="207"/>
      <c r="S121" s="207"/>
    </row>
    <row r="122" spans="1:19" s="206" customFormat="1" x14ac:dyDescent="0.25">
      <c r="A122" s="441" t="s">
        <v>1378</v>
      </c>
      <c r="B122" s="442" t="s">
        <v>1220</v>
      </c>
      <c r="C122" s="442" t="s">
        <v>1221</v>
      </c>
      <c r="D122" s="442" t="s">
        <v>1475</v>
      </c>
      <c r="E122" s="442" t="s">
        <v>2068</v>
      </c>
      <c r="F122" s="315" t="s">
        <v>2089</v>
      </c>
      <c r="G122" s="315" t="s">
        <v>1494</v>
      </c>
      <c r="H122" s="315" t="s">
        <v>2009</v>
      </c>
      <c r="I122" s="410" t="str">
        <f t="shared" si="27"/>
        <v>2.6</v>
      </c>
      <c r="J122" s="410">
        <v>2028</v>
      </c>
      <c r="K122" s="443">
        <v>1</v>
      </c>
      <c r="L122" s="443">
        <v>6</v>
      </c>
      <c r="M122" s="444">
        <f t="shared" si="30"/>
        <v>6</v>
      </c>
      <c r="N122" s="445">
        <v>25000</v>
      </c>
      <c r="O122" s="446">
        <f t="shared" si="26"/>
        <v>150000</v>
      </c>
      <c r="P122" s="442" t="s">
        <v>2090</v>
      </c>
      <c r="Q122" s="410"/>
      <c r="R122" s="207"/>
      <c r="S122" s="207"/>
    </row>
    <row r="123" spans="1:19" s="206" customFormat="1" x14ac:dyDescent="0.25">
      <c r="A123" s="441" t="s">
        <v>1378</v>
      </c>
      <c r="B123" s="442" t="s">
        <v>1220</v>
      </c>
      <c r="C123" s="442" t="s">
        <v>1221</v>
      </c>
      <c r="D123" s="442" t="s">
        <v>1475</v>
      </c>
      <c r="E123" s="442" t="s">
        <v>2068</v>
      </c>
      <c r="F123" s="319" t="s">
        <v>2091</v>
      </c>
      <c r="G123" s="319" t="s">
        <v>1478</v>
      </c>
      <c r="H123" s="315" t="s">
        <v>2092</v>
      </c>
      <c r="I123" s="410" t="str">
        <f t="shared" si="27"/>
        <v>2.1</v>
      </c>
      <c r="J123" s="410">
        <v>2028</v>
      </c>
      <c r="K123" s="443">
        <f>21*2</f>
        <v>42</v>
      </c>
      <c r="L123" s="443">
        <v>12</v>
      </c>
      <c r="M123" s="444">
        <f>K123*L123</f>
        <v>504</v>
      </c>
      <c r="N123" s="445">
        <v>71520.27</v>
      </c>
      <c r="O123" s="446">
        <f t="shared" si="26"/>
        <v>36046216.080000006</v>
      </c>
      <c r="P123" s="442"/>
      <c r="Q123" s="410"/>
      <c r="R123" s="207"/>
      <c r="S123" s="207"/>
    </row>
    <row r="124" spans="1:19" s="206" customFormat="1" x14ac:dyDescent="0.25">
      <c r="A124" s="441" t="s">
        <v>1378</v>
      </c>
      <c r="B124" s="442" t="s">
        <v>1220</v>
      </c>
      <c r="C124" s="442" t="s">
        <v>1221</v>
      </c>
      <c r="D124" s="442" t="s">
        <v>1475</v>
      </c>
      <c r="E124" s="442" t="s">
        <v>2068</v>
      </c>
      <c r="F124" s="319" t="s">
        <v>2093</v>
      </c>
      <c r="G124" s="319" t="s">
        <v>1478</v>
      </c>
      <c r="H124" s="315" t="s">
        <v>2092</v>
      </c>
      <c r="I124" s="410" t="str">
        <f t="shared" si="27"/>
        <v>2.1</v>
      </c>
      <c r="J124" s="410">
        <v>2028</v>
      </c>
      <c r="K124" s="443">
        <f>21*2</f>
        <v>42</v>
      </c>
      <c r="L124" s="443">
        <v>12</v>
      </c>
      <c r="M124" s="444">
        <f t="shared" ref="M124:M125" si="31">K124*L124</f>
        <v>504</v>
      </c>
      <c r="N124" s="445">
        <v>76629.41</v>
      </c>
      <c r="O124" s="446">
        <f t="shared" si="26"/>
        <v>38621222.640000001</v>
      </c>
      <c r="P124" s="442"/>
      <c r="Q124" s="410"/>
      <c r="R124" s="207"/>
      <c r="S124" s="207"/>
    </row>
    <row r="125" spans="1:19" s="206" customFormat="1" x14ac:dyDescent="0.25">
      <c r="A125" s="441" t="s">
        <v>1378</v>
      </c>
      <c r="B125" s="442" t="s">
        <v>1220</v>
      </c>
      <c r="C125" s="442" t="s">
        <v>1221</v>
      </c>
      <c r="D125" s="442" t="s">
        <v>1475</v>
      </c>
      <c r="E125" s="442" t="s">
        <v>2068</v>
      </c>
      <c r="F125" s="319" t="s">
        <v>2094</v>
      </c>
      <c r="G125" s="319" t="s">
        <v>1478</v>
      </c>
      <c r="H125" s="315" t="s">
        <v>2092</v>
      </c>
      <c r="I125" s="410" t="str">
        <f t="shared" si="27"/>
        <v>2.1</v>
      </c>
      <c r="J125" s="410">
        <v>2028</v>
      </c>
      <c r="K125" s="443">
        <f>21*2</f>
        <v>42</v>
      </c>
      <c r="L125" s="443">
        <v>12</v>
      </c>
      <c r="M125" s="444">
        <f t="shared" si="31"/>
        <v>504</v>
      </c>
      <c r="N125" s="445">
        <v>76629.41</v>
      </c>
      <c r="O125" s="446">
        <f t="shared" si="26"/>
        <v>38621222.640000001</v>
      </c>
      <c r="P125" s="442"/>
      <c r="Q125" s="410"/>
      <c r="R125" s="207"/>
      <c r="S125" s="207"/>
    </row>
    <row r="126" spans="1:19" s="206" customFormat="1" x14ac:dyDescent="0.25">
      <c r="A126" s="441" t="s">
        <v>1378</v>
      </c>
      <c r="B126" s="442" t="s">
        <v>1220</v>
      </c>
      <c r="C126" s="442" t="s">
        <v>1221</v>
      </c>
      <c r="D126" s="442" t="s">
        <v>1475</v>
      </c>
      <c r="E126" s="442" t="s">
        <v>2068</v>
      </c>
      <c r="F126" s="319" t="s">
        <v>2095</v>
      </c>
      <c r="G126" s="319" t="s">
        <v>1478</v>
      </c>
      <c r="H126" s="315" t="s">
        <v>2092</v>
      </c>
      <c r="I126" s="410" t="str">
        <f t="shared" ref="I126:I134" si="32">IF($H126="","Sin CCP",LEFT($H126,3))</f>
        <v>2.1</v>
      </c>
      <c r="J126" s="410">
        <v>2028</v>
      </c>
      <c r="K126" s="443">
        <f>21*2</f>
        <v>42</v>
      </c>
      <c r="L126" s="443">
        <v>12</v>
      </c>
      <c r="M126" s="444">
        <f t="shared" ref="M126" si="33">K126*L126</f>
        <v>504</v>
      </c>
      <c r="N126" s="445">
        <v>43500</v>
      </c>
      <c r="O126" s="446">
        <f t="shared" si="26"/>
        <v>21924000</v>
      </c>
      <c r="P126" s="442"/>
      <c r="Q126" s="410"/>
      <c r="R126" s="207"/>
      <c r="S126" s="207"/>
    </row>
    <row r="127" spans="1:19" s="206" customFormat="1" x14ac:dyDescent="0.25">
      <c r="A127" s="441" t="s">
        <v>1378</v>
      </c>
      <c r="B127" s="442" t="s">
        <v>1220</v>
      </c>
      <c r="C127" s="442" t="s">
        <v>1221</v>
      </c>
      <c r="D127" s="442" t="s">
        <v>1475</v>
      </c>
      <c r="E127" s="442" t="s">
        <v>2068</v>
      </c>
      <c r="F127" s="319" t="s">
        <v>2096</v>
      </c>
      <c r="G127" s="319" t="s">
        <v>1478</v>
      </c>
      <c r="H127" s="315" t="s">
        <v>2092</v>
      </c>
      <c r="I127" s="410" t="str">
        <f t="shared" si="32"/>
        <v>2.1</v>
      </c>
      <c r="J127" s="410">
        <v>2028</v>
      </c>
      <c r="K127" s="443">
        <f>21*2</f>
        <v>42</v>
      </c>
      <c r="L127" s="443">
        <v>12</v>
      </c>
      <c r="M127" s="444">
        <f t="shared" ref="M127" si="34">K127*L127</f>
        <v>504</v>
      </c>
      <c r="N127" s="445">
        <v>76629.41</v>
      </c>
      <c r="O127" s="446">
        <f t="shared" si="26"/>
        <v>38621222.640000001</v>
      </c>
      <c r="P127" s="442"/>
      <c r="Q127" s="410"/>
      <c r="R127" s="207"/>
      <c r="S127" s="207"/>
    </row>
    <row r="128" spans="1:19" s="206" customFormat="1" x14ac:dyDescent="0.25">
      <c r="A128" s="441" t="s">
        <v>1378</v>
      </c>
      <c r="B128" s="442" t="s">
        <v>1220</v>
      </c>
      <c r="C128" s="442" t="s">
        <v>1221</v>
      </c>
      <c r="D128" s="442" t="s">
        <v>1475</v>
      </c>
      <c r="E128" s="442" t="s">
        <v>2068</v>
      </c>
      <c r="F128" s="319" t="s">
        <v>2097</v>
      </c>
      <c r="G128" s="319" t="s">
        <v>1478</v>
      </c>
      <c r="H128" s="315" t="s">
        <v>2092</v>
      </c>
      <c r="I128" s="410" t="str">
        <f t="shared" si="32"/>
        <v>2.1</v>
      </c>
      <c r="J128" s="410">
        <v>2028</v>
      </c>
      <c r="K128" s="443">
        <f>21*4</f>
        <v>84</v>
      </c>
      <c r="L128" s="443">
        <v>12</v>
      </c>
      <c r="M128" s="444">
        <f t="shared" ref="M128" si="35">K128*L128</f>
        <v>1008</v>
      </c>
      <c r="N128" s="445">
        <v>41227</v>
      </c>
      <c r="O128" s="446">
        <f t="shared" si="26"/>
        <v>41556816</v>
      </c>
      <c r="P128" s="442"/>
      <c r="Q128" s="410"/>
      <c r="R128" s="207"/>
      <c r="S128" s="207"/>
    </row>
    <row r="129" spans="1:19" s="206" customFormat="1" x14ac:dyDescent="0.25">
      <c r="A129" s="441" t="s">
        <v>1378</v>
      </c>
      <c r="B129" s="442" t="s">
        <v>1220</v>
      </c>
      <c r="C129" s="442" t="s">
        <v>1221</v>
      </c>
      <c r="D129" s="442" t="s">
        <v>1475</v>
      </c>
      <c r="E129" s="442" t="s">
        <v>2068</v>
      </c>
      <c r="F129" s="319" t="s">
        <v>2098</v>
      </c>
      <c r="G129" s="319" t="s">
        <v>1478</v>
      </c>
      <c r="H129" s="315" t="s">
        <v>2092</v>
      </c>
      <c r="I129" s="410" t="str">
        <f t="shared" si="32"/>
        <v>2.1</v>
      </c>
      <c r="J129" s="410">
        <v>2028</v>
      </c>
      <c r="K129" s="443">
        <f>21*2</f>
        <v>42</v>
      </c>
      <c r="L129" s="443">
        <v>12</v>
      </c>
      <c r="M129" s="444">
        <f t="shared" ref="M129" si="36">K129*L129</f>
        <v>504</v>
      </c>
      <c r="N129" s="445">
        <v>28000</v>
      </c>
      <c r="O129" s="446">
        <f t="shared" si="26"/>
        <v>14112000</v>
      </c>
      <c r="P129" s="442"/>
      <c r="Q129" s="410"/>
      <c r="R129" s="207"/>
      <c r="S129" s="207"/>
    </row>
    <row r="130" spans="1:19" s="206" customFormat="1" x14ac:dyDescent="0.25">
      <c r="A130" s="441" t="s">
        <v>1378</v>
      </c>
      <c r="B130" s="442" t="s">
        <v>1220</v>
      </c>
      <c r="C130" s="442" t="s">
        <v>1221</v>
      </c>
      <c r="D130" s="442" t="s">
        <v>1475</v>
      </c>
      <c r="E130" s="442" t="s">
        <v>2068</v>
      </c>
      <c r="F130" s="319" t="s">
        <v>1485</v>
      </c>
      <c r="G130" s="319" t="s">
        <v>1478</v>
      </c>
      <c r="H130" s="315" t="s">
        <v>1486</v>
      </c>
      <c r="I130" s="410" t="str">
        <f>IF($H130="","Sin CCP",LEFT($H130,3))</f>
        <v>2.1</v>
      </c>
      <c r="J130" s="410">
        <v>2028</v>
      </c>
      <c r="K130" s="443">
        <v>1</v>
      </c>
      <c r="L130" s="443">
        <v>1</v>
      </c>
      <c r="M130" s="444">
        <f>K130*L130</f>
        <v>1</v>
      </c>
      <c r="N130" s="445">
        <f>+SUMPRODUCT(N123:N129,K123:K129)</f>
        <v>19125225</v>
      </c>
      <c r="O130" s="446">
        <f t="shared" si="26"/>
        <v>19125225</v>
      </c>
      <c r="P130" s="442"/>
      <c r="Q130" s="410"/>
      <c r="R130" s="207"/>
      <c r="S130" s="207"/>
    </row>
    <row r="131" spans="1:19" s="206" customFormat="1" x14ac:dyDescent="0.25">
      <c r="A131" s="441" t="s">
        <v>1378</v>
      </c>
      <c r="B131" s="442" t="s">
        <v>1220</v>
      </c>
      <c r="C131" s="442" t="s">
        <v>1221</v>
      </c>
      <c r="D131" s="442" t="s">
        <v>1475</v>
      </c>
      <c r="E131" s="442" t="s">
        <v>2068</v>
      </c>
      <c r="F131" s="319" t="s">
        <v>1487</v>
      </c>
      <c r="G131" s="319" t="s">
        <v>1478</v>
      </c>
      <c r="H131" s="315" t="s">
        <v>1488</v>
      </c>
      <c r="I131" s="410" t="str">
        <f>IF($H131="","Sin CCP",LEFT($H131,3))</f>
        <v>2.1</v>
      </c>
      <c r="J131" s="410">
        <v>2028</v>
      </c>
      <c r="K131" s="443">
        <v>1</v>
      </c>
      <c r="L131" s="443">
        <v>12</v>
      </c>
      <c r="M131" s="444">
        <f>K131*L131</f>
        <v>12</v>
      </c>
      <c r="N131" s="445">
        <f>+SUMPRODUCT(N123:N129,K123:K129)*0.0709</f>
        <v>1355978.4525000001</v>
      </c>
      <c r="O131" s="446">
        <f t="shared" si="26"/>
        <v>16271741.430000002</v>
      </c>
      <c r="P131" s="442"/>
      <c r="Q131" s="410"/>
      <c r="R131" s="207"/>
      <c r="S131" s="207"/>
    </row>
    <row r="132" spans="1:19" s="206" customFormat="1" x14ac:dyDescent="0.25">
      <c r="A132" s="441" t="s">
        <v>1378</v>
      </c>
      <c r="B132" s="442" t="s">
        <v>1220</v>
      </c>
      <c r="C132" s="442" t="s">
        <v>1221</v>
      </c>
      <c r="D132" s="442" t="s">
        <v>1475</v>
      </c>
      <c r="E132" s="442" t="s">
        <v>2068</v>
      </c>
      <c r="F132" s="319" t="s">
        <v>1489</v>
      </c>
      <c r="G132" s="319" t="s">
        <v>1478</v>
      </c>
      <c r="H132" s="315" t="s">
        <v>1490</v>
      </c>
      <c r="I132" s="410" t="str">
        <f>IF($H132="","Sin CCP",LEFT($H132,3))</f>
        <v>2.1</v>
      </c>
      <c r="J132" s="410">
        <v>2028</v>
      </c>
      <c r="K132" s="443">
        <v>1</v>
      </c>
      <c r="L132" s="443">
        <v>12</v>
      </c>
      <c r="M132" s="444">
        <f>K132*L132</f>
        <v>12</v>
      </c>
      <c r="N132" s="445">
        <f>+SUMPRODUCT(N123:N129,K123:K129)*0.071</f>
        <v>1357890.9749999999</v>
      </c>
      <c r="O132" s="446">
        <f t="shared" si="26"/>
        <v>16294691.699999999</v>
      </c>
      <c r="P132" s="442"/>
      <c r="Q132" s="410"/>
      <c r="R132" s="207"/>
      <c r="S132" s="207"/>
    </row>
    <row r="133" spans="1:19" s="206" customFormat="1" x14ac:dyDescent="0.25">
      <c r="A133" s="441" t="s">
        <v>1378</v>
      </c>
      <c r="B133" s="442" t="s">
        <v>1220</v>
      </c>
      <c r="C133" s="442" t="s">
        <v>1221</v>
      </c>
      <c r="D133" s="442" t="s">
        <v>1475</v>
      </c>
      <c r="E133" s="442" t="s">
        <v>2068</v>
      </c>
      <c r="F133" s="319" t="s">
        <v>1491</v>
      </c>
      <c r="G133" s="319" t="s">
        <v>1478</v>
      </c>
      <c r="H133" s="315" t="s">
        <v>1492</v>
      </c>
      <c r="I133" s="410" t="str">
        <f>IF($H133="","Sin CCP",LEFT($H133,3))</f>
        <v>2.1</v>
      </c>
      <c r="J133" s="410">
        <v>2028</v>
      </c>
      <c r="K133" s="443">
        <v>1</v>
      </c>
      <c r="L133" s="443">
        <v>12</v>
      </c>
      <c r="M133" s="444">
        <f>K133*L133</f>
        <v>12</v>
      </c>
      <c r="N133" s="445">
        <f>+SUMPRODUCT(N123:N129,K123:K129)*0.012</f>
        <v>229502.7</v>
      </c>
      <c r="O133" s="446">
        <f t="shared" si="26"/>
        <v>2754032.4000000004</v>
      </c>
      <c r="P133" s="442"/>
      <c r="Q133" s="410"/>
      <c r="R133" s="207"/>
      <c r="S133" s="207"/>
    </row>
    <row r="134" spans="1:19" s="206" customFormat="1" x14ac:dyDescent="0.25">
      <c r="A134" s="441" t="s">
        <v>1378</v>
      </c>
      <c r="B134" s="442" t="s">
        <v>1220</v>
      </c>
      <c r="C134" s="442" t="s">
        <v>1221</v>
      </c>
      <c r="D134" s="442" t="s">
        <v>1475</v>
      </c>
      <c r="E134" s="442" t="s">
        <v>2099</v>
      </c>
      <c r="F134" s="319" t="s">
        <v>2100</v>
      </c>
      <c r="G134" s="319" t="s">
        <v>1478</v>
      </c>
      <c r="H134" s="315" t="s">
        <v>2092</v>
      </c>
      <c r="I134" s="410" t="str">
        <f t="shared" si="32"/>
        <v>2.1</v>
      </c>
      <c r="J134" s="410">
        <v>2028</v>
      </c>
      <c r="K134" s="443">
        <f>301+178+150</f>
        <v>629</v>
      </c>
      <c r="L134" s="443">
        <v>12</v>
      </c>
      <c r="M134" s="444">
        <f>K134*L134</f>
        <v>7548</v>
      </c>
      <c r="N134" s="445">
        <v>14000</v>
      </c>
      <c r="O134" s="446">
        <f t="shared" si="26"/>
        <v>105672000</v>
      </c>
      <c r="P134" s="442"/>
      <c r="Q134" s="410"/>
      <c r="R134" s="207"/>
      <c r="S134" s="207"/>
    </row>
    <row r="135" spans="1:19" s="206" customFormat="1" x14ac:dyDescent="0.25">
      <c r="A135" s="441" t="s">
        <v>1378</v>
      </c>
      <c r="B135" s="442" t="s">
        <v>1220</v>
      </c>
      <c r="C135" s="442" t="s">
        <v>1221</v>
      </c>
      <c r="D135" s="442" t="s">
        <v>1475</v>
      </c>
      <c r="E135" s="442" t="s">
        <v>2099</v>
      </c>
      <c r="F135" s="319" t="s">
        <v>2101</v>
      </c>
      <c r="G135" s="319" t="s">
        <v>1478</v>
      </c>
      <c r="H135" s="315" t="s">
        <v>2092</v>
      </c>
      <c r="I135" s="410" t="str">
        <f t="shared" ref="I135:I159" si="37">IF($H135="","Sin CCP",LEFT($H135,3))</f>
        <v>2.1</v>
      </c>
      <c r="J135" s="410">
        <v>2028</v>
      </c>
      <c r="K135" s="443">
        <f>3*2</f>
        <v>6</v>
      </c>
      <c r="L135" s="443">
        <v>12</v>
      </c>
      <c r="M135" s="444">
        <f t="shared" ref="M135" si="38">K135*L135</f>
        <v>72</v>
      </c>
      <c r="N135" s="445">
        <v>50000</v>
      </c>
      <c r="O135" s="446">
        <f t="shared" si="26"/>
        <v>3600000</v>
      </c>
      <c r="P135" s="442"/>
      <c r="Q135" s="410"/>
      <c r="R135" s="207"/>
      <c r="S135" s="207"/>
    </row>
    <row r="136" spans="1:19" s="206" customFormat="1" x14ac:dyDescent="0.25">
      <c r="A136" s="441" t="s">
        <v>1378</v>
      </c>
      <c r="B136" s="442" t="s">
        <v>1220</v>
      </c>
      <c r="C136" s="442" t="s">
        <v>1221</v>
      </c>
      <c r="D136" s="442" t="s">
        <v>1475</v>
      </c>
      <c r="E136" s="442" t="s">
        <v>2099</v>
      </c>
      <c r="F136" s="319" t="s">
        <v>1485</v>
      </c>
      <c r="G136" s="319" t="s">
        <v>1478</v>
      </c>
      <c r="H136" s="315" t="s">
        <v>1486</v>
      </c>
      <c r="I136" s="410" t="str">
        <f t="shared" ref="I136:I141" si="39">IF($H136="","Sin CCP",LEFT($H136,3))</f>
        <v>2.1</v>
      </c>
      <c r="J136" s="410">
        <v>2028</v>
      </c>
      <c r="K136" s="443">
        <v>1</v>
      </c>
      <c r="L136" s="443">
        <v>1</v>
      </c>
      <c r="M136" s="444">
        <f t="shared" ref="M136:M142" si="40">K136*L136</f>
        <v>1</v>
      </c>
      <c r="N136" s="445">
        <f>+SUMPRODUCT(N134:N135,K134:K135)</f>
        <v>9106000</v>
      </c>
      <c r="O136" s="446">
        <f t="shared" si="26"/>
        <v>9106000</v>
      </c>
      <c r="P136" s="442"/>
      <c r="Q136" s="410"/>
      <c r="R136" s="207"/>
      <c r="S136" s="207"/>
    </row>
    <row r="137" spans="1:19" s="206" customFormat="1" x14ac:dyDescent="0.25">
      <c r="A137" s="441" t="s">
        <v>1378</v>
      </c>
      <c r="B137" s="442" t="s">
        <v>1220</v>
      </c>
      <c r="C137" s="442" t="s">
        <v>1221</v>
      </c>
      <c r="D137" s="442" t="s">
        <v>1475</v>
      </c>
      <c r="E137" s="442" t="s">
        <v>2099</v>
      </c>
      <c r="F137" s="319" t="s">
        <v>1487</v>
      </c>
      <c r="G137" s="319" t="s">
        <v>1478</v>
      </c>
      <c r="H137" s="315" t="s">
        <v>1488</v>
      </c>
      <c r="I137" s="410" t="str">
        <f t="shared" si="39"/>
        <v>2.1</v>
      </c>
      <c r="J137" s="410">
        <v>2028</v>
      </c>
      <c r="K137" s="443">
        <v>1</v>
      </c>
      <c r="L137" s="443">
        <v>12</v>
      </c>
      <c r="M137" s="444">
        <f t="shared" si="40"/>
        <v>12</v>
      </c>
      <c r="N137" s="445">
        <f>+SUMPRODUCT(N134:N135,K134:K135)*0.0709</f>
        <v>645615.4</v>
      </c>
      <c r="O137" s="446">
        <f t="shared" si="26"/>
        <v>7747384.8000000007</v>
      </c>
      <c r="P137" s="442"/>
      <c r="Q137" s="410"/>
      <c r="R137" s="207"/>
      <c r="S137" s="207"/>
    </row>
    <row r="138" spans="1:19" s="206" customFormat="1" x14ac:dyDescent="0.25">
      <c r="A138" s="441" t="s">
        <v>1378</v>
      </c>
      <c r="B138" s="442" t="s">
        <v>1220</v>
      </c>
      <c r="C138" s="442" t="s">
        <v>1221</v>
      </c>
      <c r="D138" s="442" t="s">
        <v>1475</v>
      </c>
      <c r="E138" s="442" t="s">
        <v>2099</v>
      </c>
      <c r="F138" s="319" t="s">
        <v>1489</v>
      </c>
      <c r="G138" s="319" t="s">
        <v>1478</v>
      </c>
      <c r="H138" s="315" t="s">
        <v>1490</v>
      </c>
      <c r="I138" s="410" t="str">
        <f t="shared" si="39"/>
        <v>2.1</v>
      </c>
      <c r="J138" s="410">
        <v>2028</v>
      </c>
      <c r="K138" s="443">
        <v>1</v>
      </c>
      <c r="L138" s="443">
        <v>12</v>
      </c>
      <c r="M138" s="444">
        <f t="shared" si="40"/>
        <v>12</v>
      </c>
      <c r="N138" s="445">
        <f>+SUMPRODUCT(N134:N135,K134:K135)*0.071</f>
        <v>646526</v>
      </c>
      <c r="O138" s="446">
        <f t="shared" si="26"/>
        <v>7758312</v>
      </c>
      <c r="P138" s="442"/>
      <c r="Q138" s="410"/>
      <c r="R138" s="207"/>
      <c r="S138" s="207"/>
    </row>
    <row r="139" spans="1:19" s="206" customFormat="1" x14ac:dyDescent="0.25">
      <c r="A139" s="441" t="s">
        <v>1378</v>
      </c>
      <c r="B139" s="442" t="s">
        <v>1220</v>
      </c>
      <c r="C139" s="442" t="s">
        <v>1221</v>
      </c>
      <c r="D139" s="442" t="s">
        <v>1475</v>
      </c>
      <c r="E139" s="442" t="s">
        <v>2099</v>
      </c>
      <c r="F139" s="319" t="s">
        <v>1491</v>
      </c>
      <c r="G139" s="319" t="s">
        <v>1478</v>
      </c>
      <c r="H139" s="315" t="s">
        <v>1492</v>
      </c>
      <c r="I139" s="410" t="str">
        <f t="shared" si="39"/>
        <v>2.1</v>
      </c>
      <c r="J139" s="410">
        <v>2028</v>
      </c>
      <c r="K139" s="443">
        <v>1</v>
      </c>
      <c r="L139" s="443">
        <v>12</v>
      </c>
      <c r="M139" s="444">
        <f t="shared" si="40"/>
        <v>12</v>
      </c>
      <c r="N139" s="445">
        <f>+SUMPRODUCT(N134:N135,K134:K135)*0.012</f>
        <v>109272</v>
      </c>
      <c r="O139" s="446">
        <f t="shared" ref="O139" si="41">+M139*N139</f>
        <v>1311264</v>
      </c>
      <c r="P139" s="442"/>
      <c r="Q139" s="410"/>
      <c r="R139" s="207"/>
      <c r="S139" s="207"/>
    </row>
    <row r="140" spans="1:19" s="206" customFormat="1" ht="45" x14ac:dyDescent="0.25">
      <c r="A140" s="441" t="s">
        <v>1378</v>
      </c>
      <c r="B140" s="442" t="s">
        <v>1220</v>
      </c>
      <c r="C140" s="442" t="s">
        <v>1221</v>
      </c>
      <c r="D140" s="442" t="s">
        <v>1475</v>
      </c>
      <c r="E140" s="442" t="s">
        <v>2099</v>
      </c>
      <c r="F140" s="315" t="s">
        <v>2102</v>
      </c>
      <c r="G140" s="315" t="s">
        <v>1494</v>
      </c>
      <c r="H140" s="315"/>
      <c r="I140" s="410" t="str">
        <f t="shared" si="39"/>
        <v>Sin CCP</v>
      </c>
      <c r="J140" s="410">
        <v>2028</v>
      </c>
      <c r="K140" s="443">
        <v>6</v>
      </c>
      <c r="L140" s="443">
        <v>1</v>
      </c>
      <c r="M140" s="444">
        <f t="shared" si="40"/>
        <v>6</v>
      </c>
      <c r="N140" s="445">
        <v>11000000</v>
      </c>
      <c r="O140" s="446">
        <f>+M140*N140</f>
        <v>66000000</v>
      </c>
      <c r="P140" s="442"/>
      <c r="Q140" s="410"/>
      <c r="R140" s="207"/>
      <c r="S140" s="207"/>
    </row>
    <row r="141" spans="1:19" s="206" customFormat="1" x14ac:dyDescent="0.25">
      <c r="A141" s="441" t="s">
        <v>1378</v>
      </c>
      <c r="B141" s="442" t="s">
        <v>1220</v>
      </c>
      <c r="C141" s="442" t="s">
        <v>1221</v>
      </c>
      <c r="D141" s="442" t="s">
        <v>1475</v>
      </c>
      <c r="E141" s="442" t="s">
        <v>2099</v>
      </c>
      <c r="F141" s="315" t="s">
        <v>2103</v>
      </c>
      <c r="G141" s="315" t="s">
        <v>2104</v>
      </c>
      <c r="H141" s="315" t="s">
        <v>1850</v>
      </c>
      <c r="I141" s="410" t="str">
        <f t="shared" si="39"/>
        <v>2.3</v>
      </c>
      <c r="J141" s="410">
        <v>2028</v>
      </c>
      <c r="K141" s="443">
        <v>150</v>
      </c>
      <c r="L141" s="443">
        <v>3</v>
      </c>
      <c r="M141" s="444">
        <f t="shared" si="40"/>
        <v>450</v>
      </c>
      <c r="N141" s="445">
        <v>890</v>
      </c>
      <c r="O141" s="446">
        <f>+M141*N141</f>
        <v>400500</v>
      </c>
      <c r="P141" s="442"/>
      <c r="Q141" s="410"/>
      <c r="R141" s="207"/>
      <c r="S141" s="207"/>
    </row>
    <row r="142" spans="1:19" s="206" customFormat="1" x14ac:dyDescent="0.25">
      <c r="A142" s="441" t="s">
        <v>1378</v>
      </c>
      <c r="B142" s="442" t="s">
        <v>1220</v>
      </c>
      <c r="C142" s="442" t="s">
        <v>1221</v>
      </c>
      <c r="D142" s="442" t="s">
        <v>1475</v>
      </c>
      <c r="E142" s="442" t="s">
        <v>2099</v>
      </c>
      <c r="F142" s="315" t="s">
        <v>2105</v>
      </c>
      <c r="G142" s="315" t="s">
        <v>2104</v>
      </c>
      <c r="H142" s="315" t="s">
        <v>1850</v>
      </c>
      <c r="I142" s="410" t="str">
        <f t="shared" si="37"/>
        <v>2.3</v>
      </c>
      <c r="J142" s="410">
        <v>2028</v>
      </c>
      <c r="K142" s="443">
        <v>150</v>
      </c>
      <c r="L142" s="443">
        <v>1</v>
      </c>
      <c r="M142" s="444">
        <f t="shared" si="40"/>
        <v>150</v>
      </c>
      <c r="N142" s="445">
        <v>1500</v>
      </c>
      <c r="O142" s="446">
        <f t="shared" ref="O142:O146" si="42">+M142*N142</f>
        <v>225000</v>
      </c>
      <c r="P142" s="442"/>
      <c r="Q142" s="410"/>
      <c r="R142" s="207"/>
      <c r="S142" s="207"/>
    </row>
    <row r="143" spans="1:19" s="206" customFormat="1" x14ac:dyDescent="0.25">
      <c r="A143" s="441" t="s">
        <v>1378</v>
      </c>
      <c r="B143" s="442" t="s">
        <v>1220</v>
      </c>
      <c r="C143" s="442" t="s">
        <v>1221</v>
      </c>
      <c r="D143" s="442" t="s">
        <v>1475</v>
      </c>
      <c r="E143" s="442" t="s">
        <v>2099</v>
      </c>
      <c r="F143" s="315" t="s">
        <v>2106</v>
      </c>
      <c r="G143" s="315" t="s">
        <v>2104</v>
      </c>
      <c r="H143" s="315" t="s">
        <v>2107</v>
      </c>
      <c r="I143" s="410" t="str">
        <f t="shared" si="37"/>
        <v xml:space="preserve"> 2.</v>
      </c>
      <c r="J143" s="410">
        <v>2028</v>
      </c>
      <c r="K143" s="443">
        <v>150</v>
      </c>
      <c r="L143" s="443">
        <v>1</v>
      </c>
      <c r="M143" s="444">
        <f t="shared" ref="M143:M151" si="43">K143*L143</f>
        <v>150</v>
      </c>
      <c r="N143" s="445">
        <v>850</v>
      </c>
      <c r="O143" s="446">
        <f t="shared" si="42"/>
        <v>127500</v>
      </c>
      <c r="P143" s="442"/>
      <c r="Q143" s="410"/>
      <c r="R143" s="207"/>
      <c r="S143" s="207"/>
    </row>
    <row r="144" spans="1:19" s="206" customFormat="1" x14ac:dyDescent="0.25">
      <c r="A144" s="441" t="s">
        <v>1378</v>
      </c>
      <c r="B144" s="442" t="s">
        <v>1220</v>
      </c>
      <c r="C144" s="442" t="s">
        <v>1221</v>
      </c>
      <c r="D144" s="442" t="s">
        <v>1475</v>
      </c>
      <c r="E144" s="442" t="s">
        <v>2099</v>
      </c>
      <c r="F144" s="315" t="s">
        <v>2108</v>
      </c>
      <c r="G144" s="315" t="s">
        <v>2104</v>
      </c>
      <c r="H144" s="315" t="s">
        <v>1534</v>
      </c>
      <c r="I144" s="410" t="str">
        <f t="shared" si="37"/>
        <v>2.3</v>
      </c>
      <c r="J144" s="410">
        <v>2028</v>
      </c>
      <c r="K144" s="443">
        <v>150</v>
      </c>
      <c r="L144" s="443">
        <v>1</v>
      </c>
      <c r="M144" s="444">
        <f t="shared" si="43"/>
        <v>150</v>
      </c>
      <c r="N144" s="445">
        <v>2100</v>
      </c>
      <c r="O144" s="446">
        <f t="shared" si="42"/>
        <v>315000</v>
      </c>
      <c r="P144" s="442"/>
      <c r="Q144" s="410"/>
      <c r="R144" s="207"/>
      <c r="S144" s="207"/>
    </row>
    <row r="145" spans="1:19" s="206" customFormat="1" x14ac:dyDescent="0.25">
      <c r="A145" s="441" t="s">
        <v>1378</v>
      </c>
      <c r="B145" s="442" t="s">
        <v>1220</v>
      </c>
      <c r="C145" s="442" t="s">
        <v>1221</v>
      </c>
      <c r="D145" s="442" t="s">
        <v>1475</v>
      </c>
      <c r="E145" s="442" t="s">
        <v>2099</v>
      </c>
      <c r="F145" s="315" t="s">
        <v>2109</v>
      </c>
      <c r="G145" s="315" t="s">
        <v>2104</v>
      </c>
      <c r="H145" s="315" t="s">
        <v>1850</v>
      </c>
      <c r="I145" s="410" t="str">
        <f t="shared" si="37"/>
        <v>2.3</v>
      </c>
      <c r="J145" s="410">
        <v>2028</v>
      </c>
      <c r="K145" s="443">
        <v>150</v>
      </c>
      <c r="L145" s="443">
        <v>2</v>
      </c>
      <c r="M145" s="444">
        <f t="shared" si="43"/>
        <v>300</v>
      </c>
      <c r="N145" s="445">
        <v>450</v>
      </c>
      <c r="O145" s="446">
        <f t="shared" si="42"/>
        <v>135000</v>
      </c>
      <c r="P145" s="442"/>
      <c r="Q145" s="410"/>
      <c r="R145" s="207"/>
      <c r="S145" s="207"/>
    </row>
    <row r="146" spans="1:19" s="206" customFormat="1" ht="30" x14ac:dyDescent="0.25">
      <c r="A146" s="441" t="s">
        <v>1378</v>
      </c>
      <c r="B146" s="442" t="s">
        <v>1220</v>
      </c>
      <c r="C146" s="442" t="s">
        <v>1221</v>
      </c>
      <c r="D146" s="442" t="s">
        <v>1475</v>
      </c>
      <c r="E146" s="442" t="s">
        <v>2099</v>
      </c>
      <c r="F146" s="315" t="s">
        <v>2110</v>
      </c>
      <c r="G146" s="315" t="s">
        <v>1875</v>
      </c>
      <c r="H146" s="315" t="s">
        <v>1498</v>
      </c>
      <c r="I146" s="410" t="str">
        <f t="shared" si="37"/>
        <v>2.3</v>
      </c>
      <c r="J146" s="410">
        <v>2028</v>
      </c>
      <c r="K146" s="443">
        <v>2</v>
      </c>
      <c r="L146" s="443">
        <v>6</v>
      </c>
      <c r="M146" s="444">
        <f t="shared" si="43"/>
        <v>12</v>
      </c>
      <c r="N146" s="445">
        <v>500</v>
      </c>
      <c r="O146" s="446">
        <f t="shared" si="42"/>
        <v>6000</v>
      </c>
      <c r="P146" s="442"/>
      <c r="Q146" s="410"/>
      <c r="R146" s="207"/>
      <c r="S146" s="207"/>
    </row>
    <row r="147" spans="1:19" s="206" customFormat="1" x14ac:dyDescent="0.25">
      <c r="A147" s="441" t="s">
        <v>1378</v>
      </c>
      <c r="B147" s="442" t="s">
        <v>1220</v>
      </c>
      <c r="C147" s="442" t="s">
        <v>1221</v>
      </c>
      <c r="D147" s="442" t="s">
        <v>1475</v>
      </c>
      <c r="E147" s="442" t="s">
        <v>2099</v>
      </c>
      <c r="F147" s="315" t="s">
        <v>2111</v>
      </c>
      <c r="G147" s="315" t="s">
        <v>2104</v>
      </c>
      <c r="H147" s="315" t="s">
        <v>1498</v>
      </c>
      <c r="I147" s="410" t="str">
        <f t="shared" si="37"/>
        <v>2.3</v>
      </c>
      <c r="J147" s="410">
        <v>2028</v>
      </c>
      <c r="K147" s="443">
        <v>150</v>
      </c>
      <c r="L147" s="443">
        <v>1</v>
      </c>
      <c r="M147" s="444">
        <f t="shared" si="43"/>
        <v>150</v>
      </c>
      <c r="N147" s="445">
        <v>500</v>
      </c>
      <c r="O147" s="446">
        <f>+M147*N147</f>
        <v>75000</v>
      </c>
      <c r="P147" s="442"/>
      <c r="Q147" s="410"/>
      <c r="R147" s="207"/>
      <c r="S147" s="207"/>
    </row>
    <row r="148" spans="1:19" s="206" customFormat="1" x14ac:dyDescent="0.25">
      <c r="A148" s="441" t="s">
        <v>1378</v>
      </c>
      <c r="B148" s="442" t="s">
        <v>1220</v>
      </c>
      <c r="C148" s="442" t="s">
        <v>1221</v>
      </c>
      <c r="D148" s="442" t="s">
        <v>1475</v>
      </c>
      <c r="E148" s="442" t="s">
        <v>2099</v>
      </c>
      <c r="F148" s="315" t="s">
        <v>1816</v>
      </c>
      <c r="G148" s="315" t="s">
        <v>2112</v>
      </c>
      <c r="H148" s="315" t="s">
        <v>1498</v>
      </c>
      <c r="I148" s="410" t="str">
        <f t="shared" si="37"/>
        <v>2.3</v>
      </c>
      <c r="J148" s="410">
        <v>2028</v>
      </c>
      <c r="K148" s="443">
        <v>150</v>
      </c>
      <c r="L148" s="443">
        <v>1</v>
      </c>
      <c r="M148" s="444">
        <f t="shared" si="43"/>
        <v>150</v>
      </c>
      <c r="N148" s="445">
        <v>150</v>
      </c>
      <c r="O148" s="446">
        <f t="shared" ref="O148:O156" si="44">+M148*N148</f>
        <v>22500</v>
      </c>
      <c r="P148" s="442"/>
      <c r="Q148" s="410"/>
      <c r="R148" s="207"/>
      <c r="S148" s="207"/>
    </row>
    <row r="149" spans="1:19" s="206" customFormat="1" x14ac:dyDescent="0.25">
      <c r="A149" s="441" t="s">
        <v>1378</v>
      </c>
      <c r="B149" s="442" t="s">
        <v>1220</v>
      </c>
      <c r="C149" s="442" t="s">
        <v>1221</v>
      </c>
      <c r="D149" s="442" t="s">
        <v>1475</v>
      </c>
      <c r="E149" s="442" t="s">
        <v>2099</v>
      </c>
      <c r="F149" s="315" t="s">
        <v>2051</v>
      </c>
      <c r="G149" s="315" t="s">
        <v>2104</v>
      </c>
      <c r="H149" s="315" t="s">
        <v>1495</v>
      </c>
      <c r="I149" s="410" t="str">
        <f t="shared" si="37"/>
        <v>2.6</v>
      </c>
      <c r="J149" s="410">
        <v>2028</v>
      </c>
      <c r="K149" s="443">
        <v>1</v>
      </c>
      <c r="L149" s="443">
        <v>2</v>
      </c>
      <c r="M149" s="444">
        <f t="shared" si="43"/>
        <v>2</v>
      </c>
      <c r="N149" s="445">
        <v>45000</v>
      </c>
      <c r="O149" s="446">
        <f t="shared" si="44"/>
        <v>90000</v>
      </c>
      <c r="P149" s="442"/>
      <c r="Q149" s="410"/>
      <c r="R149" s="207"/>
      <c r="S149" s="207"/>
    </row>
    <row r="150" spans="1:19" s="206" customFormat="1" x14ac:dyDescent="0.25">
      <c r="A150" s="441" t="s">
        <v>1378</v>
      </c>
      <c r="B150" s="442" t="s">
        <v>1220</v>
      </c>
      <c r="C150" s="442" t="s">
        <v>1221</v>
      </c>
      <c r="D150" s="442" t="s">
        <v>1475</v>
      </c>
      <c r="E150" s="442" t="s">
        <v>2099</v>
      </c>
      <c r="F150" s="315" t="s">
        <v>2113</v>
      </c>
      <c r="G150" s="315" t="s">
        <v>2104</v>
      </c>
      <c r="H150" s="315" t="s">
        <v>2114</v>
      </c>
      <c r="I150" s="410" t="str">
        <f t="shared" si="37"/>
        <v>2.6</v>
      </c>
      <c r="J150" s="410">
        <v>2028</v>
      </c>
      <c r="K150" s="443">
        <v>1</v>
      </c>
      <c r="L150" s="443">
        <v>2</v>
      </c>
      <c r="M150" s="444">
        <f t="shared" si="43"/>
        <v>2</v>
      </c>
      <c r="N150" s="445">
        <v>21600</v>
      </c>
      <c r="O150" s="446">
        <f t="shared" si="44"/>
        <v>43200</v>
      </c>
      <c r="P150" s="442"/>
      <c r="Q150" s="410"/>
      <c r="R150" s="207"/>
      <c r="S150" s="207"/>
    </row>
    <row r="151" spans="1:19" s="206" customFormat="1" x14ac:dyDescent="0.25">
      <c r="A151" s="441" t="s">
        <v>1378</v>
      </c>
      <c r="B151" s="442" t="s">
        <v>1220</v>
      </c>
      <c r="C151" s="442" t="s">
        <v>1221</v>
      </c>
      <c r="D151" s="442" t="s">
        <v>1475</v>
      </c>
      <c r="E151" s="442" t="s">
        <v>2099</v>
      </c>
      <c r="F151" s="315" t="s">
        <v>2115</v>
      </c>
      <c r="G151" s="315" t="s">
        <v>2104</v>
      </c>
      <c r="H151" s="315" t="s">
        <v>2116</v>
      </c>
      <c r="I151" s="410" t="str">
        <f t="shared" si="37"/>
        <v>2.2</v>
      </c>
      <c r="J151" s="410">
        <v>2028</v>
      </c>
      <c r="K151" s="443">
        <v>1</v>
      </c>
      <c r="L151" s="443">
        <v>2</v>
      </c>
      <c r="M151" s="444">
        <f t="shared" si="43"/>
        <v>2</v>
      </c>
      <c r="N151" s="445">
        <v>1700</v>
      </c>
      <c r="O151" s="446">
        <f t="shared" si="44"/>
        <v>3400</v>
      </c>
      <c r="P151" s="442"/>
      <c r="Q151" s="410"/>
      <c r="R151" s="207"/>
      <c r="S151" s="207"/>
    </row>
    <row r="152" spans="1:19" s="206" customFormat="1" x14ac:dyDescent="0.25">
      <c r="A152" s="441" t="s">
        <v>1378</v>
      </c>
      <c r="B152" s="442" t="s">
        <v>1220</v>
      </c>
      <c r="C152" s="442" t="s">
        <v>1221</v>
      </c>
      <c r="D152" s="442" t="s">
        <v>1475</v>
      </c>
      <c r="E152" s="442" t="s">
        <v>2099</v>
      </c>
      <c r="F152" s="315" t="s">
        <v>2117</v>
      </c>
      <c r="G152" s="315" t="s">
        <v>2104</v>
      </c>
      <c r="H152" s="315" t="s">
        <v>2118</v>
      </c>
      <c r="I152" s="410" t="str">
        <f t="shared" si="37"/>
        <v>2.2</v>
      </c>
      <c r="J152" s="410">
        <v>2028</v>
      </c>
      <c r="K152" s="443">
        <v>150</v>
      </c>
      <c r="L152" s="443">
        <v>2</v>
      </c>
      <c r="M152" s="444">
        <f>K152*L152</f>
        <v>300</v>
      </c>
      <c r="N152" s="445">
        <v>200</v>
      </c>
      <c r="O152" s="446">
        <f t="shared" si="44"/>
        <v>60000</v>
      </c>
      <c r="P152" s="442"/>
      <c r="Q152" s="410"/>
      <c r="R152" s="207"/>
      <c r="S152" s="207"/>
    </row>
    <row r="153" spans="1:19" s="206" customFormat="1" x14ac:dyDescent="0.25">
      <c r="A153" s="441" t="s">
        <v>1378</v>
      </c>
      <c r="B153" s="442" t="s">
        <v>1220</v>
      </c>
      <c r="C153" s="442" t="s">
        <v>1221</v>
      </c>
      <c r="D153" s="442" t="s">
        <v>1475</v>
      </c>
      <c r="E153" s="442" t="s">
        <v>2099</v>
      </c>
      <c r="F153" s="315" t="s">
        <v>2119</v>
      </c>
      <c r="G153" s="315" t="s">
        <v>2104</v>
      </c>
      <c r="H153" s="315" t="s">
        <v>2120</v>
      </c>
      <c r="I153" s="410" t="str">
        <f t="shared" si="37"/>
        <v>2.2</v>
      </c>
      <c r="J153" s="410">
        <v>2028</v>
      </c>
      <c r="K153" s="443">
        <v>1</v>
      </c>
      <c r="L153" s="443">
        <v>5</v>
      </c>
      <c r="M153" s="444">
        <f t="shared" ref="M153:M161" si="45">K153*L153</f>
        <v>5</v>
      </c>
      <c r="N153" s="445">
        <v>281450</v>
      </c>
      <c r="O153" s="446">
        <f t="shared" si="44"/>
        <v>1407250</v>
      </c>
      <c r="P153" s="442"/>
      <c r="Q153" s="410"/>
      <c r="R153" s="207"/>
      <c r="S153" s="207"/>
    </row>
    <row r="154" spans="1:19" s="206" customFormat="1" x14ac:dyDescent="0.25">
      <c r="A154" s="441" t="s">
        <v>1378</v>
      </c>
      <c r="B154" s="442" t="s">
        <v>1220</v>
      </c>
      <c r="C154" s="442" t="s">
        <v>1221</v>
      </c>
      <c r="D154" s="442" t="s">
        <v>1475</v>
      </c>
      <c r="E154" s="442" t="s">
        <v>2099</v>
      </c>
      <c r="F154" s="315" t="s">
        <v>2121</v>
      </c>
      <c r="G154" s="315" t="s">
        <v>2104</v>
      </c>
      <c r="H154" s="315" t="s">
        <v>2122</v>
      </c>
      <c r="I154" s="410" t="str">
        <f t="shared" si="37"/>
        <v xml:space="preserve"> 2.</v>
      </c>
      <c r="J154" s="410">
        <v>2028</v>
      </c>
      <c r="K154" s="443">
        <v>3</v>
      </c>
      <c r="L154" s="443">
        <v>12</v>
      </c>
      <c r="M154" s="444">
        <f t="shared" si="45"/>
        <v>36</v>
      </c>
      <c r="N154" s="445">
        <v>1550</v>
      </c>
      <c r="O154" s="446">
        <f t="shared" si="44"/>
        <v>55800</v>
      </c>
      <c r="P154" s="442"/>
      <c r="Q154" s="410"/>
      <c r="R154" s="207"/>
      <c r="S154" s="207"/>
    </row>
    <row r="155" spans="1:19" s="206" customFormat="1" x14ac:dyDescent="0.25">
      <c r="A155" s="441" t="s">
        <v>1378</v>
      </c>
      <c r="B155" s="442" t="s">
        <v>1220</v>
      </c>
      <c r="C155" s="442" t="s">
        <v>1221</v>
      </c>
      <c r="D155" s="442" t="s">
        <v>1475</v>
      </c>
      <c r="E155" s="442" t="s">
        <v>2099</v>
      </c>
      <c r="F155" s="315" t="s">
        <v>2030</v>
      </c>
      <c r="G155" s="315" t="s">
        <v>2104</v>
      </c>
      <c r="H155" s="315" t="s">
        <v>2123</v>
      </c>
      <c r="I155" s="410" t="str">
        <f t="shared" si="37"/>
        <v>2.2</v>
      </c>
      <c r="J155" s="410">
        <v>2028</v>
      </c>
      <c r="K155" s="443">
        <f>150+2+10</f>
        <v>162</v>
      </c>
      <c r="L155" s="443">
        <v>2</v>
      </c>
      <c r="M155" s="444">
        <f t="shared" si="45"/>
        <v>324</v>
      </c>
      <c r="N155" s="445">
        <v>1800</v>
      </c>
      <c r="O155" s="446">
        <f t="shared" si="44"/>
        <v>583200</v>
      </c>
      <c r="P155" s="442"/>
      <c r="Q155" s="410"/>
      <c r="R155" s="207"/>
      <c r="S155" s="207"/>
    </row>
    <row r="156" spans="1:19" s="206" customFormat="1" x14ac:dyDescent="0.25">
      <c r="A156" s="447" t="s">
        <v>1378</v>
      </c>
      <c r="B156" s="336" t="s">
        <v>1220</v>
      </c>
      <c r="C156" s="336" t="s">
        <v>1221</v>
      </c>
      <c r="D156" s="336" t="s">
        <v>1475</v>
      </c>
      <c r="E156" s="336" t="s">
        <v>2068</v>
      </c>
      <c r="F156" s="316" t="s">
        <v>2069</v>
      </c>
      <c r="G156" s="316" t="s">
        <v>2026</v>
      </c>
      <c r="H156" s="316" t="s">
        <v>2070</v>
      </c>
      <c r="I156" s="413" t="str">
        <f t="shared" si="37"/>
        <v>2.6</v>
      </c>
      <c r="J156" s="413">
        <v>2029</v>
      </c>
      <c r="K156" s="448">
        <v>2</v>
      </c>
      <c r="L156" s="448">
        <f>3</f>
        <v>3</v>
      </c>
      <c r="M156" s="449">
        <f t="shared" si="45"/>
        <v>6</v>
      </c>
      <c r="N156" s="450">
        <v>45000</v>
      </c>
      <c r="O156" s="451">
        <f t="shared" si="44"/>
        <v>270000</v>
      </c>
      <c r="P156" s="336" t="s">
        <v>2071</v>
      </c>
      <c r="Q156" s="413"/>
      <c r="R156" s="207"/>
      <c r="S156" s="207"/>
    </row>
    <row r="157" spans="1:19" s="206" customFormat="1" x14ac:dyDescent="0.25">
      <c r="A157" s="447" t="s">
        <v>1378</v>
      </c>
      <c r="B157" s="336" t="s">
        <v>1220</v>
      </c>
      <c r="C157" s="336" t="s">
        <v>1221</v>
      </c>
      <c r="D157" s="336" t="s">
        <v>1475</v>
      </c>
      <c r="E157" s="336" t="s">
        <v>2068</v>
      </c>
      <c r="F157" s="316" t="s">
        <v>2072</v>
      </c>
      <c r="G157" s="316" t="s">
        <v>1494</v>
      </c>
      <c r="H157" s="316" t="s">
        <v>2009</v>
      </c>
      <c r="I157" s="413" t="str">
        <f t="shared" si="37"/>
        <v>2.6</v>
      </c>
      <c r="J157" s="413">
        <v>2029</v>
      </c>
      <c r="K157" s="448">
        <v>4</v>
      </c>
      <c r="L157" s="448">
        <f>3</f>
        <v>3</v>
      </c>
      <c r="M157" s="449">
        <f t="shared" si="45"/>
        <v>12</v>
      </c>
      <c r="N157" s="450">
        <v>15000</v>
      </c>
      <c r="O157" s="451">
        <f>+M157*N157</f>
        <v>180000</v>
      </c>
      <c r="P157" s="336" t="s">
        <v>2073</v>
      </c>
      <c r="Q157" s="413"/>
      <c r="R157" s="207"/>
      <c r="S157" s="207"/>
    </row>
    <row r="158" spans="1:19" s="206" customFormat="1" x14ac:dyDescent="0.25">
      <c r="A158" s="447" t="s">
        <v>1378</v>
      </c>
      <c r="B158" s="336" t="s">
        <v>1220</v>
      </c>
      <c r="C158" s="336" t="s">
        <v>1221</v>
      </c>
      <c r="D158" s="336" t="s">
        <v>1475</v>
      </c>
      <c r="E158" s="336" t="s">
        <v>2068</v>
      </c>
      <c r="F158" s="316" t="s">
        <v>2074</v>
      </c>
      <c r="G158" s="316" t="s">
        <v>1494</v>
      </c>
      <c r="H158" s="316" t="s">
        <v>2009</v>
      </c>
      <c r="I158" s="413" t="str">
        <f t="shared" si="37"/>
        <v>2.6</v>
      </c>
      <c r="J158" s="413">
        <v>2029</v>
      </c>
      <c r="K158" s="448">
        <v>2</v>
      </c>
      <c r="L158" s="448">
        <f>3</f>
        <v>3</v>
      </c>
      <c r="M158" s="449">
        <f t="shared" si="45"/>
        <v>6</v>
      </c>
      <c r="N158" s="450">
        <v>40000</v>
      </c>
      <c r="O158" s="451">
        <f t="shared" ref="O158:O166" si="46">+M158*N158</f>
        <v>240000</v>
      </c>
      <c r="P158" s="336" t="s">
        <v>2073</v>
      </c>
      <c r="Q158" s="413"/>
      <c r="R158" s="207"/>
      <c r="S158" s="207"/>
    </row>
    <row r="159" spans="1:19" s="206" customFormat="1" x14ac:dyDescent="0.25">
      <c r="A159" s="447" t="s">
        <v>1378</v>
      </c>
      <c r="B159" s="336" t="s">
        <v>1220</v>
      </c>
      <c r="C159" s="336" t="s">
        <v>1221</v>
      </c>
      <c r="D159" s="336" t="s">
        <v>1475</v>
      </c>
      <c r="E159" s="336" t="s">
        <v>2068</v>
      </c>
      <c r="F159" s="316" t="s">
        <v>2075</v>
      </c>
      <c r="G159" s="316" t="s">
        <v>1494</v>
      </c>
      <c r="H159" s="316" t="s">
        <v>2009</v>
      </c>
      <c r="I159" s="413" t="str">
        <f t="shared" si="37"/>
        <v>2.6</v>
      </c>
      <c r="J159" s="413">
        <v>2029</v>
      </c>
      <c r="K159" s="448">
        <v>2</v>
      </c>
      <c r="L159" s="448">
        <f>3</f>
        <v>3</v>
      </c>
      <c r="M159" s="449">
        <f t="shared" si="45"/>
        <v>6</v>
      </c>
      <c r="N159" s="450">
        <v>35000</v>
      </c>
      <c r="O159" s="451">
        <f t="shared" si="46"/>
        <v>210000</v>
      </c>
      <c r="P159" s="336" t="s">
        <v>2073</v>
      </c>
      <c r="Q159" s="413"/>
      <c r="R159" s="207"/>
      <c r="S159" s="207"/>
    </row>
    <row r="160" spans="1:19" s="206" customFormat="1" x14ac:dyDescent="0.25">
      <c r="A160" s="447" t="s">
        <v>1378</v>
      </c>
      <c r="B160" s="336" t="s">
        <v>1220</v>
      </c>
      <c r="C160" s="336" t="s">
        <v>1221</v>
      </c>
      <c r="D160" s="336" t="s">
        <v>1475</v>
      </c>
      <c r="E160" s="336" t="s">
        <v>2068</v>
      </c>
      <c r="F160" s="316" t="s">
        <v>2076</v>
      </c>
      <c r="G160" s="316" t="s">
        <v>1494</v>
      </c>
      <c r="H160" s="316" t="s">
        <v>2077</v>
      </c>
      <c r="I160" s="413" t="str">
        <f t="shared" ref="I160:I173" si="47">IF($H160="","Sin CCP",LEFT($H160,3))</f>
        <v>2.3</v>
      </c>
      <c r="J160" s="413">
        <v>2029</v>
      </c>
      <c r="K160" s="448">
        <v>2</v>
      </c>
      <c r="L160" s="448">
        <f>3</f>
        <v>3</v>
      </c>
      <c r="M160" s="449">
        <f t="shared" si="45"/>
        <v>6</v>
      </c>
      <c r="N160" s="450">
        <v>300000</v>
      </c>
      <c r="O160" s="451">
        <f t="shared" si="46"/>
        <v>1800000</v>
      </c>
      <c r="P160" s="336" t="s">
        <v>2073</v>
      </c>
      <c r="Q160" s="413"/>
      <c r="R160" s="207"/>
      <c r="S160" s="207"/>
    </row>
    <row r="161" spans="1:19" s="206" customFormat="1" x14ac:dyDescent="0.25">
      <c r="A161" s="447" t="s">
        <v>1378</v>
      </c>
      <c r="B161" s="336" t="s">
        <v>1220</v>
      </c>
      <c r="C161" s="336" t="s">
        <v>1221</v>
      </c>
      <c r="D161" s="336" t="s">
        <v>1475</v>
      </c>
      <c r="E161" s="336" t="s">
        <v>2068</v>
      </c>
      <c r="F161" s="316" t="s">
        <v>2078</v>
      </c>
      <c r="G161" s="316" t="s">
        <v>1494</v>
      </c>
      <c r="H161" s="316" t="s">
        <v>2077</v>
      </c>
      <c r="I161" s="413" t="str">
        <f t="shared" si="47"/>
        <v>2.3</v>
      </c>
      <c r="J161" s="413">
        <v>2029</v>
      </c>
      <c r="K161" s="448">
        <v>2</v>
      </c>
      <c r="L161" s="448">
        <f>3</f>
        <v>3</v>
      </c>
      <c r="M161" s="449">
        <f t="shared" si="45"/>
        <v>6</v>
      </c>
      <c r="N161" s="450">
        <v>30000</v>
      </c>
      <c r="O161" s="451">
        <f t="shared" si="46"/>
        <v>180000</v>
      </c>
      <c r="P161" s="336" t="s">
        <v>2073</v>
      </c>
      <c r="Q161" s="413"/>
      <c r="R161" s="207"/>
      <c r="S161" s="207"/>
    </row>
    <row r="162" spans="1:19" s="206" customFormat="1" x14ac:dyDescent="0.25">
      <c r="A162" s="447" t="s">
        <v>1378</v>
      </c>
      <c r="B162" s="336" t="s">
        <v>1220</v>
      </c>
      <c r="C162" s="336" t="s">
        <v>1221</v>
      </c>
      <c r="D162" s="336" t="s">
        <v>1475</v>
      </c>
      <c r="E162" s="336" t="s">
        <v>2068</v>
      </c>
      <c r="F162" s="316" t="s">
        <v>2079</v>
      </c>
      <c r="G162" s="316" t="s">
        <v>1494</v>
      </c>
      <c r="H162" s="316" t="s">
        <v>2009</v>
      </c>
      <c r="I162" s="413" t="str">
        <f t="shared" si="47"/>
        <v>2.6</v>
      </c>
      <c r="J162" s="413">
        <v>2029</v>
      </c>
      <c r="K162" s="448">
        <v>2</v>
      </c>
      <c r="L162" s="448">
        <f>3</f>
        <v>3</v>
      </c>
      <c r="M162" s="449">
        <f>K162*L162</f>
        <v>6</v>
      </c>
      <c r="N162" s="450">
        <v>15000</v>
      </c>
      <c r="O162" s="451">
        <f t="shared" si="46"/>
        <v>90000</v>
      </c>
      <c r="P162" s="336" t="s">
        <v>2073</v>
      </c>
      <c r="Q162" s="413"/>
      <c r="R162" s="207"/>
      <c r="S162" s="207"/>
    </row>
    <row r="163" spans="1:19" s="206" customFormat="1" x14ac:dyDescent="0.25">
      <c r="A163" s="447" t="s">
        <v>1378</v>
      </c>
      <c r="B163" s="336" t="s">
        <v>1220</v>
      </c>
      <c r="C163" s="336" t="s">
        <v>1221</v>
      </c>
      <c r="D163" s="336" t="s">
        <v>1475</v>
      </c>
      <c r="E163" s="336" t="s">
        <v>2068</v>
      </c>
      <c r="F163" s="316" t="s">
        <v>2080</v>
      </c>
      <c r="G163" s="316" t="s">
        <v>1494</v>
      </c>
      <c r="H163" s="316" t="s">
        <v>2009</v>
      </c>
      <c r="I163" s="413" t="str">
        <f t="shared" si="47"/>
        <v>2.6</v>
      </c>
      <c r="J163" s="413">
        <v>2029</v>
      </c>
      <c r="K163" s="448">
        <v>4</v>
      </c>
      <c r="L163" s="448">
        <f>3</f>
        <v>3</v>
      </c>
      <c r="M163" s="449">
        <f t="shared" ref="M163:M172" si="48">K163*L163</f>
        <v>12</v>
      </c>
      <c r="N163" s="450">
        <v>12000</v>
      </c>
      <c r="O163" s="451">
        <f t="shared" si="46"/>
        <v>144000</v>
      </c>
      <c r="P163" s="336" t="s">
        <v>2073</v>
      </c>
      <c r="Q163" s="413"/>
      <c r="R163" s="207"/>
      <c r="S163" s="207"/>
    </row>
    <row r="164" spans="1:19" s="206" customFormat="1" x14ac:dyDescent="0.25">
      <c r="A164" s="447" t="s">
        <v>1378</v>
      </c>
      <c r="B164" s="336" t="s">
        <v>1220</v>
      </c>
      <c r="C164" s="336" t="s">
        <v>1221</v>
      </c>
      <c r="D164" s="336" t="s">
        <v>1475</v>
      </c>
      <c r="E164" s="336" t="s">
        <v>2068</v>
      </c>
      <c r="F164" s="316" t="s">
        <v>2081</v>
      </c>
      <c r="G164" s="316" t="s">
        <v>1494</v>
      </c>
      <c r="H164" s="316" t="s">
        <v>2082</v>
      </c>
      <c r="I164" s="413" t="str">
        <f t="shared" si="47"/>
        <v>2.6</v>
      </c>
      <c r="J164" s="413">
        <v>2029</v>
      </c>
      <c r="K164" s="448">
        <v>2</v>
      </c>
      <c r="L164" s="448">
        <f>3</f>
        <v>3</v>
      </c>
      <c r="M164" s="449">
        <f t="shared" si="48"/>
        <v>6</v>
      </c>
      <c r="N164" s="450">
        <v>3500</v>
      </c>
      <c r="O164" s="451">
        <f t="shared" si="46"/>
        <v>21000</v>
      </c>
      <c r="P164" s="336" t="s">
        <v>2071</v>
      </c>
      <c r="Q164" s="413"/>
      <c r="R164" s="207"/>
      <c r="S164" s="207"/>
    </row>
    <row r="165" spans="1:19" s="206" customFormat="1" x14ac:dyDescent="0.25">
      <c r="A165" s="447" t="s">
        <v>1378</v>
      </c>
      <c r="B165" s="336" t="s">
        <v>1220</v>
      </c>
      <c r="C165" s="336" t="s">
        <v>1221</v>
      </c>
      <c r="D165" s="336" t="s">
        <v>1475</v>
      </c>
      <c r="E165" s="336" t="s">
        <v>2068</v>
      </c>
      <c r="F165" s="316" t="s">
        <v>2083</v>
      </c>
      <c r="G165" s="316" t="s">
        <v>1494</v>
      </c>
      <c r="H165" s="316" t="s">
        <v>1994</v>
      </c>
      <c r="I165" s="413" t="str">
        <f t="shared" si="47"/>
        <v>2.3</v>
      </c>
      <c r="J165" s="413">
        <v>2029</v>
      </c>
      <c r="K165" s="448">
        <v>3</v>
      </c>
      <c r="L165" s="448">
        <f>3</f>
        <v>3</v>
      </c>
      <c r="M165" s="449">
        <f t="shared" si="48"/>
        <v>9</v>
      </c>
      <c r="N165" s="450">
        <v>2500</v>
      </c>
      <c r="O165" s="451">
        <f t="shared" si="46"/>
        <v>22500</v>
      </c>
      <c r="P165" s="336" t="s">
        <v>2084</v>
      </c>
      <c r="Q165" s="413"/>
      <c r="R165" s="207"/>
      <c r="S165" s="207"/>
    </row>
    <row r="166" spans="1:19" s="206" customFormat="1" x14ac:dyDescent="0.25">
      <c r="A166" s="447" t="s">
        <v>1378</v>
      </c>
      <c r="B166" s="336" t="s">
        <v>1220</v>
      </c>
      <c r="C166" s="336" t="s">
        <v>1221</v>
      </c>
      <c r="D166" s="336" t="s">
        <v>1475</v>
      </c>
      <c r="E166" s="336" t="s">
        <v>2068</v>
      </c>
      <c r="F166" s="316" t="s">
        <v>2085</v>
      </c>
      <c r="G166" s="316" t="s">
        <v>1494</v>
      </c>
      <c r="H166" s="316" t="s">
        <v>2086</v>
      </c>
      <c r="I166" s="413" t="str">
        <f t="shared" si="47"/>
        <v>2.6</v>
      </c>
      <c r="J166" s="413">
        <v>2029</v>
      </c>
      <c r="K166" s="448">
        <v>2</v>
      </c>
      <c r="L166" s="448">
        <f>3</f>
        <v>3</v>
      </c>
      <c r="M166" s="449">
        <f t="shared" si="48"/>
        <v>6</v>
      </c>
      <c r="N166" s="450">
        <v>87000</v>
      </c>
      <c r="O166" s="451">
        <f t="shared" si="46"/>
        <v>522000</v>
      </c>
      <c r="P166" s="336" t="s">
        <v>2071</v>
      </c>
      <c r="Q166" s="413"/>
      <c r="R166" s="207"/>
      <c r="S166" s="207"/>
    </row>
    <row r="167" spans="1:19" s="206" customFormat="1" x14ac:dyDescent="0.25">
      <c r="A167" s="447" t="s">
        <v>1378</v>
      </c>
      <c r="B167" s="336" t="s">
        <v>1220</v>
      </c>
      <c r="C167" s="336" t="s">
        <v>1221</v>
      </c>
      <c r="D167" s="336" t="s">
        <v>1475</v>
      </c>
      <c r="E167" s="336" t="s">
        <v>2068</v>
      </c>
      <c r="F167" s="316" t="s">
        <v>2087</v>
      </c>
      <c r="G167" s="316" t="s">
        <v>1494</v>
      </c>
      <c r="H167" s="316" t="s">
        <v>2086</v>
      </c>
      <c r="I167" s="413" t="str">
        <f t="shared" si="47"/>
        <v>2.6</v>
      </c>
      <c r="J167" s="413">
        <v>2029</v>
      </c>
      <c r="K167" s="448">
        <v>2</v>
      </c>
      <c r="L167" s="448">
        <f>3</f>
        <v>3</v>
      </c>
      <c r="M167" s="449">
        <f t="shared" si="48"/>
        <v>6</v>
      </c>
      <c r="N167" s="450">
        <v>3000</v>
      </c>
      <c r="O167" s="451">
        <f>+M167*N167</f>
        <v>18000</v>
      </c>
      <c r="P167" s="336" t="s">
        <v>2071</v>
      </c>
      <c r="Q167" s="413"/>
      <c r="R167" s="207"/>
      <c r="S167" s="207"/>
    </row>
    <row r="168" spans="1:19" s="206" customFormat="1" x14ac:dyDescent="0.25">
      <c r="A168" s="447" t="s">
        <v>1378</v>
      </c>
      <c r="B168" s="336" t="s">
        <v>1220</v>
      </c>
      <c r="C168" s="336" t="s">
        <v>1221</v>
      </c>
      <c r="D168" s="336" t="s">
        <v>1475</v>
      </c>
      <c r="E168" s="336" t="s">
        <v>2068</v>
      </c>
      <c r="F168" s="316" t="s">
        <v>2088</v>
      </c>
      <c r="G168" s="316" t="s">
        <v>1494</v>
      </c>
      <c r="H168" s="316" t="s">
        <v>1495</v>
      </c>
      <c r="I168" s="413" t="str">
        <f t="shared" si="47"/>
        <v>2.6</v>
      </c>
      <c r="J168" s="413">
        <v>2029</v>
      </c>
      <c r="K168" s="448">
        <v>2</v>
      </c>
      <c r="L168" s="448">
        <f>3</f>
        <v>3</v>
      </c>
      <c r="M168" s="449">
        <f t="shared" si="48"/>
        <v>6</v>
      </c>
      <c r="N168" s="450">
        <v>50000</v>
      </c>
      <c r="O168" s="451">
        <f t="shared" ref="O168:O169" si="49">+M168*N168</f>
        <v>300000</v>
      </c>
      <c r="P168" s="336" t="s">
        <v>2071</v>
      </c>
      <c r="Q168" s="413"/>
      <c r="R168" s="207"/>
      <c r="S168" s="207"/>
    </row>
    <row r="169" spans="1:19" s="206" customFormat="1" x14ac:dyDescent="0.25">
      <c r="A169" s="447" t="s">
        <v>1378</v>
      </c>
      <c r="B169" s="336" t="s">
        <v>1220</v>
      </c>
      <c r="C169" s="336" t="s">
        <v>1221</v>
      </c>
      <c r="D169" s="336" t="s">
        <v>1475</v>
      </c>
      <c r="E169" s="336" t="s">
        <v>2068</v>
      </c>
      <c r="F169" s="316" t="s">
        <v>2089</v>
      </c>
      <c r="G169" s="316" t="s">
        <v>1494</v>
      </c>
      <c r="H169" s="316" t="s">
        <v>2009</v>
      </c>
      <c r="I169" s="413" t="str">
        <f t="shared" si="47"/>
        <v>2.6</v>
      </c>
      <c r="J169" s="413">
        <v>2029</v>
      </c>
      <c r="K169" s="448">
        <v>1</v>
      </c>
      <c r="L169" s="448">
        <f>3</f>
        <v>3</v>
      </c>
      <c r="M169" s="449">
        <f t="shared" si="48"/>
        <v>3</v>
      </c>
      <c r="N169" s="450">
        <v>25000</v>
      </c>
      <c r="O169" s="451">
        <f t="shared" si="49"/>
        <v>75000</v>
      </c>
      <c r="P169" s="336" t="s">
        <v>2090</v>
      </c>
      <c r="Q169" s="413"/>
      <c r="R169" s="207"/>
      <c r="S169" s="207"/>
    </row>
    <row r="170" spans="1:19" s="206" customFormat="1" x14ac:dyDescent="0.25">
      <c r="A170" s="447" t="s">
        <v>1378</v>
      </c>
      <c r="B170" s="336" t="s">
        <v>1220</v>
      </c>
      <c r="C170" s="336" t="s">
        <v>1221</v>
      </c>
      <c r="D170" s="336" t="s">
        <v>1475</v>
      </c>
      <c r="E170" s="336" t="s">
        <v>2068</v>
      </c>
      <c r="F170" s="320" t="s">
        <v>2091</v>
      </c>
      <c r="G170" s="320" t="s">
        <v>1478</v>
      </c>
      <c r="H170" s="316" t="s">
        <v>2092</v>
      </c>
      <c r="I170" s="413" t="str">
        <f t="shared" si="47"/>
        <v>2.1</v>
      </c>
      <c r="J170" s="413">
        <v>2029</v>
      </c>
      <c r="K170" s="448">
        <f>24*2</f>
        <v>48</v>
      </c>
      <c r="L170" s="448">
        <v>12</v>
      </c>
      <c r="M170" s="449">
        <f t="shared" si="48"/>
        <v>576</v>
      </c>
      <c r="N170" s="450">
        <v>71520.27</v>
      </c>
      <c r="O170" s="451">
        <f t="shared" ref="O170:O187" si="50">+M170*N170</f>
        <v>41195675.520000003</v>
      </c>
      <c r="P170" s="336"/>
      <c r="Q170" s="413"/>
      <c r="R170" s="207"/>
      <c r="S170" s="207"/>
    </row>
    <row r="171" spans="1:19" s="206" customFormat="1" x14ac:dyDescent="0.25">
      <c r="A171" s="447" t="s">
        <v>1378</v>
      </c>
      <c r="B171" s="336" t="s">
        <v>1220</v>
      </c>
      <c r="C171" s="336" t="s">
        <v>1221</v>
      </c>
      <c r="D171" s="336" t="s">
        <v>1475</v>
      </c>
      <c r="E171" s="336" t="s">
        <v>2068</v>
      </c>
      <c r="F171" s="320" t="s">
        <v>2093</v>
      </c>
      <c r="G171" s="320" t="s">
        <v>1478</v>
      </c>
      <c r="H171" s="316" t="s">
        <v>2092</v>
      </c>
      <c r="I171" s="413" t="str">
        <f t="shared" si="47"/>
        <v>2.1</v>
      </c>
      <c r="J171" s="413">
        <v>2029</v>
      </c>
      <c r="K171" s="448">
        <f>24*2</f>
        <v>48</v>
      </c>
      <c r="L171" s="448">
        <v>12</v>
      </c>
      <c r="M171" s="449">
        <f t="shared" si="48"/>
        <v>576</v>
      </c>
      <c r="N171" s="450">
        <v>76629.41</v>
      </c>
      <c r="O171" s="451">
        <f t="shared" si="50"/>
        <v>44138540.160000004</v>
      </c>
      <c r="P171" s="336"/>
      <c r="Q171" s="413"/>
      <c r="R171" s="207"/>
      <c r="S171" s="207"/>
    </row>
    <row r="172" spans="1:19" s="206" customFormat="1" x14ac:dyDescent="0.25">
      <c r="A172" s="447" t="s">
        <v>1378</v>
      </c>
      <c r="B172" s="336" t="s">
        <v>1220</v>
      </c>
      <c r="C172" s="336" t="s">
        <v>1221</v>
      </c>
      <c r="D172" s="336" t="s">
        <v>1475</v>
      </c>
      <c r="E172" s="336" t="s">
        <v>2068</v>
      </c>
      <c r="F172" s="320" t="s">
        <v>2094</v>
      </c>
      <c r="G172" s="320" t="s">
        <v>1478</v>
      </c>
      <c r="H172" s="316" t="s">
        <v>2092</v>
      </c>
      <c r="I172" s="413" t="str">
        <f t="shared" si="47"/>
        <v>2.1</v>
      </c>
      <c r="J172" s="413">
        <v>2029</v>
      </c>
      <c r="K172" s="448">
        <f>24*2</f>
        <v>48</v>
      </c>
      <c r="L172" s="448">
        <v>12</v>
      </c>
      <c r="M172" s="449">
        <f t="shared" si="48"/>
        <v>576</v>
      </c>
      <c r="N172" s="450">
        <v>76629.41</v>
      </c>
      <c r="O172" s="451">
        <f t="shared" si="50"/>
        <v>44138540.160000004</v>
      </c>
      <c r="P172" s="336"/>
      <c r="Q172" s="413"/>
      <c r="R172" s="207"/>
      <c r="S172" s="207"/>
    </row>
    <row r="173" spans="1:19" s="206" customFormat="1" x14ac:dyDescent="0.25">
      <c r="A173" s="447" t="s">
        <v>1378</v>
      </c>
      <c r="B173" s="336" t="s">
        <v>1220</v>
      </c>
      <c r="C173" s="336" t="s">
        <v>1221</v>
      </c>
      <c r="D173" s="336" t="s">
        <v>1475</v>
      </c>
      <c r="E173" s="336" t="s">
        <v>2068</v>
      </c>
      <c r="F173" s="320" t="s">
        <v>2095</v>
      </c>
      <c r="G173" s="320" t="s">
        <v>1478</v>
      </c>
      <c r="H173" s="316" t="s">
        <v>2092</v>
      </c>
      <c r="I173" s="413" t="str">
        <f t="shared" si="47"/>
        <v>2.1</v>
      </c>
      <c r="J173" s="413">
        <v>2029</v>
      </c>
      <c r="K173" s="448">
        <f>24*2</f>
        <v>48</v>
      </c>
      <c r="L173" s="448">
        <v>12</v>
      </c>
      <c r="M173" s="449">
        <f t="shared" ref="M173:M181" si="51">K173*L173</f>
        <v>576</v>
      </c>
      <c r="N173" s="450">
        <v>43500</v>
      </c>
      <c r="O173" s="451">
        <f t="shared" si="50"/>
        <v>25056000</v>
      </c>
      <c r="P173" s="336"/>
      <c r="Q173" s="413"/>
      <c r="R173" s="207"/>
      <c r="S173" s="207"/>
    </row>
    <row r="174" spans="1:19" s="206" customFormat="1" x14ac:dyDescent="0.25">
      <c r="A174" s="447" t="s">
        <v>1378</v>
      </c>
      <c r="B174" s="336" t="s">
        <v>1220</v>
      </c>
      <c r="C174" s="336" t="s">
        <v>1221</v>
      </c>
      <c r="D174" s="336" t="s">
        <v>1475</v>
      </c>
      <c r="E174" s="336" t="s">
        <v>2068</v>
      </c>
      <c r="F174" s="320" t="s">
        <v>2096</v>
      </c>
      <c r="G174" s="320" t="s">
        <v>1478</v>
      </c>
      <c r="H174" s="316" t="s">
        <v>2092</v>
      </c>
      <c r="I174" s="413" t="str">
        <f t="shared" ref="I174:I181" si="52">IF($H174="","Sin CCP",LEFT($H174,3))</f>
        <v>2.1</v>
      </c>
      <c r="J174" s="413">
        <v>2029</v>
      </c>
      <c r="K174" s="448">
        <f>24*2</f>
        <v>48</v>
      </c>
      <c r="L174" s="448">
        <v>12</v>
      </c>
      <c r="M174" s="449">
        <f t="shared" si="51"/>
        <v>576</v>
      </c>
      <c r="N174" s="450">
        <v>76629.41</v>
      </c>
      <c r="O174" s="451">
        <f t="shared" si="50"/>
        <v>44138540.160000004</v>
      </c>
      <c r="P174" s="336"/>
      <c r="Q174" s="413"/>
      <c r="R174" s="207"/>
      <c r="S174" s="207"/>
    </row>
    <row r="175" spans="1:19" s="206" customFormat="1" x14ac:dyDescent="0.25">
      <c r="A175" s="447" t="s">
        <v>1378</v>
      </c>
      <c r="B175" s="336" t="s">
        <v>1220</v>
      </c>
      <c r="C175" s="336" t="s">
        <v>1221</v>
      </c>
      <c r="D175" s="336" t="s">
        <v>1475</v>
      </c>
      <c r="E175" s="336" t="s">
        <v>2068</v>
      </c>
      <c r="F175" s="320" t="s">
        <v>2097</v>
      </c>
      <c r="G175" s="320" t="s">
        <v>1478</v>
      </c>
      <c r="H175" s="316" t="s">
        <v>2092</v>
      </c>
      <c r="I175" s="413" t="str">
        <f t="shared" si="52"/>
        <v>2.1</v>
      </c>
      <c r="J175" s="413">
        <v>2029</v>
      </c>
      <c r="K175" s="448">
        <f>24*4</f>
        <v>96</v>
      </c>
      <c r="L175" s="448">
        <v>12</v>
      </c>
      <c r="M175" s="449">
        <f t="shared" si="51"/>
        <v>1152</v>
      </c>
      <c r="N175" s="450">
        <v>41227</v>
      </c>
      <c r="O175" s="451">
        <f t="shared" si="50"/>
        <v>47493504</v>
      </c>
      <c r="P175" s="336"/>
      <c r="Q175" s="413"/>
      <c r="R175" s="207"/>
      <c r="S175" s="207"/>
    </row>
    <row r="176" spans="1:19" s="206" customFormat="1" x14ac:dyDescent="0.25">
      <c r="A176" s="447" t="s">
        <v>1378</v>
      </c>
      <c r="B176" s="336" t="s">
        <v>1220</v>
      </c>
      <c r="C176" s="336" t="s">
        <v>1221</v>
      </c>
      <c r="D176" s="336" t="s">
        <v>1475</v>
      </c>
      <c r="E176" s="336" t="s">
        <v>2068</v>
      </c>
      <c r="F176" s="320" t="s">
        <v>2098</v>
      </c>
      <c r="G176" s="320" t="s">
        <v>1478</v>
      </c>
      <c r="H176" s="316" t="s">
        <v>2092</v>
      </c>
      <c r="I176" s="413" t="str">
        <f t="shared" si="52"/>
        <v>2.1</v>
      </c>
      <c r="J176" s="413">
        <v>2029</v>
      </c>
      <c r="K176" s="448">
        <f>24*2</f>
        <v>48</v>
      </c>
      <c r="L176" s="448">
        <v>12</v>
      </c>
      <c r="M176" s="449">
        <f t="shared" si="51"/>
        <v>576</v>
      </c>
      <c r="N176" s="450">
        <v>28000</v>
      </c>
      <c r="O176" s="451">
        <f t="shared" si="50"/>
        <v>16128000</v>
      </c>
      <c r="P176" s="336"/>
      <c r="Q176" s="413"/>
      <c r="R176" s="207"/>
      <c r="S176" s="207"/>
    </row>
    <row r="177" spans="1:19" s="206" customFormat="1" x14ac:dyDescent="0.25">
      <c r="A177" s="447" t="s">
        <v>1378</v>
      </c>
      <c r="B177" s="336" t="s">
        <v>1220</v>
      </c>
      <c r="C177" s="336" t="s">
        <v>1221</v>
      </c>
      <c r="D177" s="336" t="s">
        <v>1475</v>
      </c>
      <c r="E177" s="336" t="s">
        <v>2068</v>
      </c>
      <c r="F177" s="320" t="s">
        <v>1485</v>
      </c>
      <c r="G177" s="320" t="s">
        <v>1478</v>
      </c>
      <c r="H177" s="316" t="s">
        <v>1486</v>
      </c>
      <c r="I177" s="413" t="str">
        <f>IF($H177="","Sin CCP",LEFT($H177,3))</f>
        <v>2.1</v>
      </c>
      <c r="J177" s="413">
        <v>2029</v>
      </c>
      <c r="K177" s="448">
        <v>1</v>
      </c>
      <c r="L177" s="448">
        <v>1</v>
      </c>
      <c r="M177" s="449">
        <f>K177*L177</f>
        <v>1</v>
      </c>
      <c r="N177" s="450">
        <f>+SUMPRODUCT(N170:N176,K170:K176)</f>
        <v>21857400</v>
      </c>
      <c r="O177" s="451">
        <f t="shared" si="50"/>
        <v>21857400</v>
      </c>
      <c r="P177" s="336"/>
      <c r="Q177" s="413"/>
      <c r="R177" s="207"/>
      <c r="S177" s="207"/>
    </row>
    <row r="178" spans="1:19" s="206" customFormat="1" x14ac:dyDescent="0.25">
      <c r="A178" s="447" t="s">
        <v>1378</v>
      </c>
      <c r="B178" s="336" t="s">
        <v>1220</v>
      </c>
      <c r="C178" s="336" t="s">
        <v>1221</v>
      </c>
      <c r="D178" s="336" t="s">
        <v>1475</v>
      </c>
      <c r="E178" s="336" t="s">
        <v>2068</v>
      </c>
      <c r="F178" s="320" t="s">
        <v>1487</v>
      </c>
      <c r="G178" s="320" t="s">
        <v>1478</v>
      </c>
      <c r="H178" s="316" t="s">
        <v>1488</v>
      </c>
      <c r="I178" s="413" t="str">
        <f>IF($H178="","Sin CCP",LEFT($H178,3))</f>
        <v>2.1</v>
      </c>
      <c r="J178" s="413">
        <v>2029</v>
      </c>
      <c r="K178" s="448">
        <v>1</v>
      </c>
      <c r="L178" s="448">
        <v>12</v>
      </c>
      <c r="M178" s="449">
        <f>K178*L178</f>
        <v>12</v>
      </c>
      <c r="N178" s="450">
        <f>+SUMPRODUCT(N170:N176,K170:K176)*0.0709</f>
        <v>1549689.6600000001</v>
      </c>
      <c r="O178" s="451">
        <f t="shared" si="50"/>
        <v>18596275.920000002</v>
      </c>
      <c r="P178" s="336"/>
      <c r="Q178" s="413"/>
      <c r="R178" s="207"/>
      <c r="S178" s="207"/>
    </row>
    <row r="179" spans="1:19" s="206" customFormat="1" x14ac:dyDescent="0.25">
      <c r="A179" s="447" t="s">
        <v>1378</v>
      </c>
      <c r="B179" s="336" t="s">
        <v>1220</v>
      </c>
      <c r="C179" s="336" t="s">
        <v>1221</v>
      </c>
      <c r="D179" s="336" t="s">
        <v>1475</v>
      </c>
      <c r="E179" s="336" t="s">
        <v>2068</v>
      </c>
      <c r="F179" s="320" t="s">
        <v>1489</v>
      </c>
      <c r="G179" s="320" t="s">
        <v>1478</v>
      </c>
      <c r="H179" s="316" t="s">
        <v>1490</v>
      </c>
      <c r="I179" s="413" t="str">
        <f>IF($H179="","Sin CCP",LEFT($H179,3))</f>
        <v>2.1</v>
      </c>
      <c r="J179" s="413">
        <v>2029</v>
      </c>
      <c r="K179" s="448">
        <v>1</v>
      </c>
      <c r="L179" s="448">
        <v>12</v>
      </c>
      <c r="M179" s="449">
        <f>K179*L179</f>
        <v>12</v>
      </c>
      <c r="N179" s="450">
        <f>+SUMPRODUCT(N170:N176,K170:K176)*0.071</f>
        <v>1551875.4</v>
      </c>
      <c r="O179" s="451">
        <f t="shared" si="50"/>
        <v>18622504.799999997</v>
      </c>
      <c r="P179" s="336"/>
      <c r="Q179" s="413"/>
      <c r="R179" s="207"/>
      <c r="S179" s="207"/>
    </row>
    <row r="180" spans="1:19" s="206" customFormat="1" x14ac:dyDescent="0.25">
      <c r="A180" s="447" t="s">
        <v>1378</v>
      </c>
      <c r="B180" s="336" t="s">
        <v>1220</v>
      </c>
      <c r="C180" s="336" t="s">
        <v>1221</v>
      </c>
      <c r="D180" s="336" t="s">
        <v>1475</v>
      </c>
      <c r="E180" s="336" t="s">
        <v>2068</v>
      </c>
      <c r="F180" s="320" t="s">
        <v>1491</v>
      </c>
      <c r="G180" s="320" t="s">
        <v>1478</v>
      </c>
      <c r="H180" s="316" t="s">
        <v>1492</v>
      </c>
      <c r="I180" s="413" t="str">
        <f>IF($H180="","Sin CCP",LEFT($H180,3))</f>
        <v>2.1</v>
      </c>
      <c r="J180" s="413">
        <v>2029</v>
      </c>
      <c r="K180" s="448">
        <v>1</v>
      </c>
      <c r="L180" s="448">
        <v>12</v>
      </c>
      <c r="M180" s="449">
        <f>K180*L180</f>
        <v>12</v>
      </c>
      <c r="N180" s="450">
        <f>+SUMPRODUCT(N170:N176,K170:K176)*0.012</f>
        <v>262288.8</v>
      </c>
      <c r="O180" s="451">
        <f t="shared" si="50"/>
        <v>3147465.5999999996</v>
      </c>
      <c r="P180" s="336"/>
      <c r="Q180" s="413"/>
      <c r="R180" s="207"/>
      <c r="S180" s="207"/>
    </row>
    <row r="181" spans="1:19" s="206" customFormat="1" x14ac:dyDescent="0.25">
      <c r="A181" s="447" t="s">
        <v>1378</v>
      </c>
      <c r="B181" s="336" t="s">
        <v>1220</v>
      </c>
      <c r="C181" s="336" t="s">
        <v>1221</v>
      </c>
      <c r="D181" s="336" t="s">
        <v>1475</v>
      </c>
      <c r="E181" s="336" t="s">
        <v>2099</v>
      </c>
      <c r="F181" s="320" t="s">
        <v>2100</v>
      </c>
      <c r="G181" s="320" t="s">
        <v>1478</v>
      </c>
      <c r="H181" s="316" t="s">
        <v>2092</v>
      </c>
      <c r="I181" s="413" t="str">
        <f t="shared" si="52"/>
        <v>2.1</v>
      </c>
      <c r="J181" s="413">
        <v>2029</v>
      </c>
      <c r="K181" s="448">
        <f>301+178+150+97</f>
        <v>726</v>
      </c>
      <c r="L181" s="448">
        <v>12</v>
      </c>
      <c r="M181" s="449">
        <f t="shared" si="51"/>
        <v>8712</v>
      </c>
      <c r="N181" s="450">
        <v>14000</v>
      </c>
      <c r="O181" s="451">
        <f t="shared" si="50"/>
        <v>121968000</v>
      </c>
      <c r="P181" s="336"/>
      <c r="Q181" s="413"/>
      <c r="R181" s="207"/>
      <c r="S181" s="207"/>
    </row>
    <row r="182" spans="1:19" s="206" customFormat="1" x14ac:dyDescent="0.25">
      <c r="A182" s="447" t="s">
        <v>1378</v>
      </c>
      <c r="B182" s="336" t="s">
        <v>1220</v>
      </c>
      <c r="C182" s="336" t="s">
        <v>1221</v>
      </c>
      <c r="D182" s="336" t="s">
        <v>1475</v>
      </c>
      <c r="E182" s="336" t="s">
        <v>2099</v>
      </c>
      <c r="F182" s="320" t="s">
        <v>2101</v>
      </c>
      <c r="G182" s="320" t="s">
        <v>1478</v>
      </c>
      <c r="H182" s="316" t="s">
        <v>2092</v>
      </c>
      <c r="I182" s="413" t="str">
        <f t="shared" ref="I182:I202" si="53">IF($H182="","Sin CCP",LEFT($H182,3))</f>
        <v>2.1</v>
      </c>
      <c r="J182" s="413">
        <v>2029</v>
      </c>
      <c r="K182" s="448">
        <f>4*2</f>
        <v>8</v>
      </c>
      <c r="L182" s="448">
        <v>12</v>
      </c>
      <c r="M182" s="449">
        <f t="shared" ref="M182:M202" si="54">K182*L182</f>
        <v>96</v>
      </c>
      <c r="N182" s="450">
        <v>50000</v>
      </c>
      <c r="O182" s="451">
        <f t="shared" si="50"/>
        <v>4800000</v>
      </c>
      <c r="P182" s="336"/>
      <c r="Q182" s="413"/>
      <c r="R182" s="207"/>
      <c r="S182" s="207"/>
    </row>
    <row r="183" spans="1:19" s="206" customFormat="1" x14ac:dyDescent="0.25">
      <c r="A183" s="447" t="s">
        <v>1378</v>
      </c>
      <c r="B183" s="336" t="s">
        <v>1220</v>
      </c>
      <c r="C183" s="336" t="s">
        <v>1221</v>
      </c>
      <c r="D183" s="336" t="s">
        <v>1475</v>
      </c>
      <c r="E183" s="336" t="s">
        <v>2099</v>
      </c>
      <c r="F183" s="320" t="s">
        <v>1485</v>
      </c>
      <c r="G183" s="320" t="s">
        <v>1478</v>
      </c>
      <c r="H183" s="316" t="s">
        <v>1486</v>
      </c>
      <c r="I183" s="413" t="str">
        <f>IF($H183="","Sin CCP",LEFT($H183,3))</f>
        <v>2.1</v>
      </c>
      <c r="J183" s="413">
        <v>2029</v>
      </c>
      <c r="K183" s="448">
        <v>1</v>
      </c>
      <c r="L183" s="448">
        <v>1</v>
      </c>
      <c r="M183" s="449">
        <f>K183*L183</f>
        <v>1</v>
      </c>
      <c r="N183" s="450">
        <f>+SUMPRODUCT(N181:N182,K181:K182)</f>
        <v>10564000</v>
      </c>
      <c r="O183" s="451">
        <f t="shared" si="50"/>
        <v>10564000</v>
      </c>
      <c r="P183" s="336"/>
      <c r="Q183" s="413"/>
      <c r="R183" s="207"/>
      <c r="S183" s="207"/>
    </row>
    <row r="184" spans="1:19" s="206" customFormat="1" x14ac:dyDescent="0.25">
      <c r="A184" s="447" t="s">
        <v>1378</v>
      </c>
      <c r="B184" s="336" t="s">
        <v>1220</v>
      </c>
      <c r="C184" s="336" t="s">
        <v>1221</v>
      </c>
      <c r="D184" s="336" t="s">
        <v>1475</v>
      </c>
      <c r="E184" s="336" t="s">
        <v>2099</v>
      </c>
      <c r="F184" s="320" t="s">
        <v>1487</v>
      </c>
      <c r="G184" s="320" t="s">
        <v>1478</v>
      </c>
      <c r="H184" s="316" t="s">
        <v>1488</v>
      </c>
      <c r="I184" s="413" t="str">
        <f>IF($H184="","Sin CCP",LEFT($H184,3))</f>
        <v>2.1</v>
      </c>
      <c r="J184" s="413">
        <v>2029</v>
      </c>
      <c r="K184" s="448">
        <v>1</v>
      </c>
      <c r="L184" s="448">
        <v>12</v>
      </c>
      <c r="M184" s="449">
        <f>K184*L184</f>
        <v>12</v>
      </c>
      <c r="N184" s="450">
        <f>+SUMPRODUCT(N181:N182,K181:K182)*0.0709</f>
        <v>748987.60000000009</v>
      </c>
      <c r="O184" s="451">
        <f t="shared" si="50"/>
        <v>8987851.2000000011</v>
      </c>
      <c r="P184" s="336"/>
      <c r="Q184" s="413"/>
      <c r="R184" s="207"/>
      <c r="S184" s="207"/>
    </row>
    <row r="185" spans="1:19" s="206" customFormat="1" x14ac:dyDescent="0.25">
      <c r="A185" s="447" t="s">
        <v>1378</v>
      </c>
      <c r="B185" s="336" t="s">
        <v>1220</v>
      </c>
      <c r="C185" s="336" t="s">
        <v>1221</v>
      </c>
      <c r="D185" s="336" t="s">
        <v>1475</v>
      </c>
      <c r="E185" s="336" t="s">
        <v>2099</v>
      </c>
      <c r="F185" s="320" t="s">
        <v>1489</v>
      </c>
      <c r="G185" s="320" t="s">
        <v>1478</v>
      </c>
      <c r="H185" s="316" t="s">
        <v>1490</v>
      </c>
      <c r="I185" s="413" t="str">
        <f>IF($H185="","Sin CCP",LEFT($H185,3))</f>
        <v>2.1</v>
      </c>
      <c r="J185" s="413">
        <v>2029</v>
      </c>
      <c r="K185" s="448">
        <v>1</v>
      </c>
      <c r="L185" s="448">
        <v>12</v>
      </c>
      <c r="M185" s="449">
        <f>K185*L185</f>
        <v>12</v>
      </c>
      <c r="N185" s="450">
        <f>+SUMPRODUCT(N181:N182,K181:K182)*0.071</f>
        <v>750043.99999999988</v>
      </c>
      <c r="O185" s="451">
        <f t="shared" si="50"/>
        <v>9000527.9999999981</v>
      </c>
      <c r="P185" s="336"/>
      <c r="Q185" s="413"/>
      <c r="R185" s="207"/>
      <c r="S185" s="207"/>
    </row>
    <row r="186" spans="1:19" s="206" customFormat="1" x14ac:dyDescent="0.25">
      <c r="A186" s="447" t="s">
        <v>1378</v>
      </c>
      <c r="B186" s="336" t="s">
        <v>1220</v>
      </c>
      <c r="C186" s="336" t="s">
        <v>1221</v>
      </c>
      <c r="D186" s="336" t="s">
        <v>1475</v>
      </c>
      <c r="E186" s="336" t="s">
        <v>2099</v>
      </c>
      <c r="F186" s="320" t="s">
        <v>1491</v>
      </c>
      <c r="G186" s="320" t="s">
        <v>1478</v>
      </c>
      <c r="H186" s="316" t="s">
        <v>1492</v>
      </c>
      <c r="I186" s="413" t="str">
        <f>IF($H186="","Sin CCP",LEFT($H186,3))</f>
        <v>2.1</v>
      </c>
      <c r="J186" s="413">
        <v>2029</v>
      </c>
      <c r="K186" s="448">
        <v>1</v>
      </c>
      <c r="L186" s="448">
        <v>12</v>
      </c>
      <c r="M186" s="449">
        <f>K186*L186</f>
        <v>12</v>
      </c>
      <c r="N186" s="450">
        <f>+SUMPRODUCT(N181:N182,K181:K182)*0.012</f>
        <v>126768</v>
      </c>
      <c r="O186" s="451">
        <f t="shared" si="50"/>
        <v>1521216</v>
      </c>
      <c r="P186" s="336"/>
      <c r="Q186" s="413"/>
      <c r="R186" s="207"/>
      <c r="S186" s="207"/>
    </row>
    <row r="187" spans="1:19" s="206" customFormat="1" ht="45" x14ac:dyDescent="0.25">
      <c r="A187" s="447" t="s">
        <v>1378</v>
      </c>
      <c r="B187" s="336" t="s">
        <v>1220</v>
      </c>
      <c r="C187" s="336" t="s">
        <v>1221</v>
      </c>
      <c r="D187" s="336" t="s">
        <v>1475</v>
      </c>
      <c r="E187" s="336" t="s">
        <v>2099</v>
      </c>
      <c r="F187" s="316" t="s">
        <v>2102</v>
      </c>
      <c r="G187" s="316" t="s">
        <v>1494</v>
      </c>
      <c r="H187" s="316"/>
      <c r="I187" s="413" t="str">
        <f>IF($H187="","Sin CCP",LEFT($H187,3))</f>
        <v>Sin CCP</v>
      </c>
      <c r="J187" s="413">
        <v>2029</v>
      </c>
      <c r="K187" s="448">
        <v>3</v>
      </c>
      <c r="L187" s="448">
        <v>1</v>
      </c>
      <c r="M187" s="449">
        <f>K187*L187</f>
        <v>3</v>
      </c>
      <c r="N187" s="450">
        <v>11000000</v>
      </c>
      <c r="O187" s="451">
        <f t="shared" si="50"/>
        <v>33000000</v>
      </c>
      <c r="P187" s="336"/>
      <c r="Q187" s="413"/>
      <c r="R187" s="207"/>
      <c r="S187" s="207"/>
    </row>
    <row r="188" spans="1:19" s="206" customFormat="1" x14ac:dyDescent="0.25">
      <c r="A188" s="447" t="s">
        <v>1378</v>
      </c>
      <c r="B188" s="336" t="s">
        <v>1220</v>
      </c>
      <c r="C188" s="336" t="s">
        <v>1221</v>
      </c>
      <c r="D188" s="336" t="s">
        <v>1475</v>
      </c>
      <c r="E188" s="336" t="s">
        <v>2099</v>
      </c>
      <c r="F188" s="316" t="s">
        <v>2103</v>
      </c>
      <c r="G188" s="316" t="s">
        <v>2104</v>
      </c>
      <c r="H188" s="316" t="s">
        <v>1850</v>
      </c>
      <c r="I188" s="413" t="str">
        <f t="shared" si="53"/>
        <v>2.3</v>
      </c>
      <c r="J188" s="413">
        <v>2029</v>
      </c>
      <c r="K188" s="448">
        <v>97</v>
      </c>
      <c r="L188" s="448">
        <f t="shared" ref="L188" si="55">1+1+1+1</f>
        <v>4</v>
      </c>
      <c r="M188" s="449">
        <f t="shared" si="54"/>
        <v>388</v>
      </c>
      <c r="N188" s="450">
        <v>890</v>
      </c>
      <c r="O188" s="451">
        <f t="shared" ref="O188:O201" si="56">+M188*N188</f>
        <v>345320</v>
      </c>
      <c r="P188" s="336"/>
      <c r="Q188" s="413"/>
      <c r="R188" s="207"/>
      <c r="S188" s="207"/>
    </row>
    <row r="189" spans="1:19" s="206" customFormat="1" x14ac:dyDescent="0.25">
      <c r="A189" s="447" t="s">
        <v>1378</v>
      </c>
      <c r="B189" s="336" t="s">
        <v>1220</v>
      </c>
      <c r="C189" s="336" t="s">
        <v>1221</v>
      </c>
      <c r="D189" s="336" t="s">
        <v>1475</v>
      </c>
      <c r="E189" s="336" t="s">
        <v>2099</v>
      </c>
      <c r="F189" s="316" t="s">
        <v>2105</v>
      </c>
      <c r="G189" s="316" t="s">
        <v>2104</v>
      </c>
      <c r="H189" s="316" t="s">
        <v>1850</v>
      </c>
      <c r="I189" s="413" t="str">
        <f t="shared" si="53"/>
        <v>2.3</v>
      </c>
      <c r="J189" s="413">
        <v>2029</v>
      </c>
      <c r="K189" s="448">
        <v>97</v>
      </c>
      <c r="L189" s="448">
        <v>1</v>
      </c>
      <c r="M189" s="449">
        <f t="shared" si="54"/>
        <v>97</v>
      </c>
      <c r="N189" s="450">
        <v>1500</v>
      </c>
      <c r="O189" s="451">
        <f t="shared" si="56"/>
        <v>145500</v>
      </c>
      <c r="P189" s="336"/>
      <c r="Q189" s="413"/>
      <c r="R189" s="207"/>
      <c r="S189" s="207"/>
    </row>
    <row r="190" spans="1:19" s="206" customFormat="1" x14ac:dyDescent="0.25">
      <c r="A190" s="447" t="s">
        <v>1378</v>
      </c>
      <c r="B190" s="336" t="s">
        <v>1220</v>
      </c>
      <c r="C190" s="336" t="s">
        <v>1221</v>
      </c>
      <c r="D190" s="336" t="s">
        <v>1475</v>
      </c>
      <c r="E190" s="336" t="s">
        <v>2099</v>
      </c>
      <c r="F190" s="316" t="s">
        <v>2106</v>
      </c>
      <c r="G190" s="316" t="s">
        <v>2104</v>
      </c>
      <c r="H190" s="316" t="s">
        <v>2107</v>
      </c>
      <c r="I190" s="413" t="str">
        <f t="shared" si="53"/>
        <v xml:space="preserve"> 2.</v>
      </c>
      <c r="J190" s="413">
        <v>2029</v>
      </c>
      <c r="K190" s="448">
        <v>97</v>
      </c>
      <c r="L190" s="448">
        <v>1</v>
      </c>
      <c r="M190" s="449">
        <f t="shared" si="54"/>
        <v>97</v>
      </c>
      <c r="N190" s="450">
        <v>850</v>
      </c>
      <c r="O190" s="451">
        <f t="shared" si="56"/>
        <v>82450</v>
      </c>
      <c r="P190" s="336"/>
      <c r="Q190" s="413"/>
      <c r="R190" s="207"/>
      <c r="S190" s="207"/>
    </row>
    <row r="191" spans="1:19" s="206" customFormat="1" x14ac:dyDescent="0.25">
      <c r="A191" s="447" t="s">
        <v>1378</v>
      </c>
      <c r="B191" s="336" t="s">
        <v>1220</v>
      </c>
      <c r="C191" s="336" t="s">
        <v>1221</v>
      </c>
      <c r="D191" s="336" t="s">
        <v>1475</v>
      </c>
      <c r="E191" s="336" t="s">
        <v>2099</v>
      </c>
      <c r="F191" s="316" t="s">
        <v>2108</v>
      </c>
      <c r="G191" s="316" t="s">
        <v>2104</v>
      </c>
      <c r="H191" s="316" t="s">
        <v>1534</v>
      </c>
      <c r="I191" s="413" t="str">
        <f t="shared" si="53"/>
        <v>2.3</v>
      </c>
      <c r="J191" s="413">
        <v>2029</v>
      </c>
      <c r="K191" s="448">
        <v>97</v>
      </c>
      <c r="L191" s="448">
        <v>1</v>
      </c>
      <c r="M191" s="449">
        <f t="shared" si="54"/>
        <v>97</v>
      </c>
      <c r="N191" s="450">
        <v>2100</v>
      </c>
      <c r="O191" s="451">
        <f t="shared" si="56"/>
        <v>203700</v>
      </c>
      <c r="P191" s="336"/>
      <c r="Q191" s="413"/>
      <c r="R191" s="207"/>
      <c r="S191" s="207"/>
    </row>
    <row r="192" spans="1:19" s="206" customFormat="1" x14ac:dyDescent="0.25">
      <c r="A192" s="447" t="s">
        <v>1378</v>
      </c>
      <c r="B192" s="336" t="s">
        <v>1220</v>
      </c>
      <c r="C192" s="336" t="s">
        <v>1221</v>
      </c>
      <c r="D192" s="336" t="s">
        <v>1475</v>
      </c>
      <c r="E192" s="336" t="s">
        <v>2099</v>
      </c>
      <c r="F192" s="316" t="s">
        <v>2109</v>
      </c>
      <c r="G192" s="316" t="s">
        <v>2104</v>
      </c>
      <c r="H192" s="316" t="s">
        <v>1850</v>
      </c>
      <c r="I192" s="413" t="str">
        <f t="shared" si="53"/>
        <v>2.3</v>
      </c>
      <c r="J192" s="413">
        <v>2029</v>
      </c>
      <c r="K192" s="448">
        <v>97</v>
      </c>
      <c r="L192" s="448">
        <v>2</v>
      </c>
      <c r="M192" s="449">
        <f t="shared" si="54"/>
        <v>194</v>
      </c>
      <c r="N192" s="450">
        <v>450</v>
      </c>
      <c r="O192" s="451">
        <f t="shared" si="56"/>
        <v>87300</v>
      </c>
      <c r="P192" s="336"/>
      <c r="Q192" s="413"/>
      <c r="R192" s="207"/>
      <c r="S192" s="207"/>
    </row>
    <row r="193" spans="1:19" s="206" customFormat="1" ht="30" x14ac:dyDescent="0.25">
      <c r="A193" s="447" t="s">
        <v>1378</v>
      </c>
      <c r="B193" s="336" t="s">
        <v>1220</v>
      </c>
      <c r="C193" s="336" t="s">
        <v>1221</v>
      </c>
      <c r="D193" s="336" t="s">
        <v>1475</v>
      </c>
      <c r="E193" s="336" t="s">
        <v>2099</v>
      </c>
      <c r="F193" s="316" t="s">
        <v>2110</v>
      </c>
      <c r="G193" s="316" t="s">
        <v>1875</v>
      </c>
      <c r="H193" s="316" t="s">
        <v>1498</v>
      </c>
      <c r="I193" s="413" t="str">
        <f t="shared" si="53"/>
        <v>2.3</v>
      </c>
      <c r="J193" s="413">
        <v>2029</v>
      </c>
      <c r="K193" s="448">
        <v>2</v>
      </c>
      <c r="L193" s="448">
        <v>3</v>
      </c>
      <c r="M193" s="449">
        <f t="shared" si="54"/>
        <v>6</v>
      </c>
      <c r="N193" s="450">
        <v>500</v>
      </c>
      <c r="O193" s="451">
        <f t="shared" si="56"/>
        <v>3000</v>
      </c>
      <c r="P193" s="336"/>
      <c r="Q193" s="413"/>
      <c r="R193" s="207"/>
      <c r="S193" s="207"/>
    </row>
    <row r="194" spans="1:19" s="206" customFormat="1" x14ac:dyDescent="0.25">
      <c r="A194" s="447" t="s">
        <v>1378</v>
      </c>
      <c r="B194" s="336" t="s">
        <v>1220</v>
      </c>
      <c r="C194" s="336" t="s">
        <v>1221</v>
      </c>
      <c r="D194" s="336" t="s">
        <v>1475</v>
      </c>
      <c r="E194" s="336" t="s">
        <v>2099</v>
      </c>
      <c r="F194" s="316" t="s">
        <v>2111</v>
      </c>
      <c r="G194" s="316" t="s">
        <v>2104</v>
      </c>
      <c r="H194" s="316" t="s">
        <v>1498</v>
      </c>
      <c r="I194" s="413" t="str">
        <f t="shared" si="53"/>
        <v>2.3</v>
      </c>
      <c r="J194" s="413">
        <v>2029</v>
      </c>
      <c r="K194" s="448">
        <v>97</v>
      </c>
      <c r="L194" s="448">
        <v>1</v>
      </c>
      <c r="M194" s="449">
        <f t="shared" si="54"/>
        <v>97</v>
      </c>
      <c r="N194" s="450">
        <v>500</v>
      </c>
      <c r="O194" s="451">
        <f t="shared" si="56"/>
        <v>48500</v>
      </c>
      <c r="P194" s="336"/>
      <c r="Q194" s="413"/>
      <c r="R194" s="207"/>
      <c r="S194" s="207"/>
    </row>
    <row r="195" spans="1:19" s="206" customFormat="1" x14ac:dyDescent="0.25">
      <c r="A195" s="447" t="s">
        <v>1378</v>
      </c>
      <c r="B195" s="336" t="s">
        <v>1220</v>
      </c>
      <c r="C195" s="336" t="s">
        <v>1221</v>
      </c>
      <c r="D195" s="336" t="s">
        <v>1475</v>
      </c>
      <c r="E195" s="336" t="s">
        <v>2099</v>
      </c>
      <c r="F195" s="316" t="s">
        <v>1816</v>
      </c>
      <c r="G195" s="316" t="s">
        <v>2112</v>
      </c>
      <c r="H195" s="316" t="s">
        <v>1498</v>
      </c>
      <c r="I195" s="413" t="str">
        <f t="shared" si="53"/>
        <v>2.3</v>
      </c>
      <c r="J195" s="413">
        <v>2029</v>
      </c>
      <c r="K195" s="448">
        <v>97</v>
      </c>
      <c r="L195" s="448">
        <v>1</v>
      </c>
      <c r="M195" s="449">
        <f t="shared" si="54"/>
        <v>97</v>
      </c>
      <c r="N195" s="450">
        <v>150</v>
      </c>
      <c r="O195" s="451">
        <f t="shared" si="56"/>
        <v>14550</v>
      </c>
      <c r="P195" s="336"/>
      <c r="Q195" s="413"/>
      <c r="R195" s="207"/>
      <c r="S195" s="207"/>
    </row>
    <row r="196" spans="1:19" s="206" customFormat="1" x14ac:dyDescent="0.25">
      <c r="A196" s="447" t="s">
        <v>1378</v>
      </c>
      <c r="B196" s="336" t="s">
        <v>1220</v>
      </c>
      <c r="C196" s="336" t="s">
        <v>1221</v>
      </c>
      <c r="D196" s="336" t="s">
        <v>1475</v>
      </c>
      <c r="E196" s="336" t="s">
        <v>2099</v>
      </c>
      <c r="F196" s="316" t="s">
        <v>2051</v>
      </c>
      <c r="G196" s="316" t="s">
        <v>2104</v>
      </c>
      <c r="H196" s="316" t="s">
        <v>1495</v>
      </c>
      <c r="I196" s="413" t="str">
        <f t="shared" si="53"/>
        <v>2.6</v>
      </c>
      <c r="J196" s="413">
        <v>2029</v>
      </c>
      <c r="K196" s="448">
        <v>1</v>
      </c>
      <c r="L196" s="448">
        <v>2</v>
      </c>
      <c r="M196" s="449">
        <f t="shared" si="54"/>
        <v>2</v>
      </c>
      <c r="N196" s="450">
        <v>45000</v>
      </c>
      <c r="O196" s="451">
        <f t="shared" si="56"/>
        <v>90000</v>
      </c>
      <c r="P196" s="336"/>
      <c r="Q196" s="413"/>
      <c r="R196" s="207"/>
      <c r="S196" s="207"/>
    </row>
    <row r="197" spans="1:19" s="206" customFormat="1" x14ac:dyDescent="0.25">
      <c r="A197" s="447" t="s">
        <v>1378</v>
      </c>
      <c r="B197" s="336" t="s">
        <v>1220</v>
      </c>
      <c r="C197" s="336" t="s">
        <v>1221</v>
      </c>
      <c r="D197" s="336" t="s">
        <v>1475</v>
      </c>
      <c r="E197" s="336" t="s">
        <v>2099</v>
      </c>
      <c r="F197" s="316" t="s">
        <v>2113</v>
      </c>
      <c r="G197" s="316" t="s">
        <v>2104</v>
      </c>
      <c r="H197" s="316" t="s">
        <v>2114</v>
      </c>
      <c r="I197" s="413" t="str">
        <f t="shared" si="53"/>
        <v>2.6</v>
      </c>
      <c r="J197" s="413">
        <v>2029</v>
      </c>
      <c r="K197" s="448">
        <v>1</v>
      </c>
      <c r="L197" s="448">
        <v>2</v>
      </c>
      <c r="M197" s="449">
        <f t="shared" si="54"/>
        <v>2</v>
      </c>
      <c r="N197" s="450">
        <v>21600</v>
      </c>
      <c r="O197" s="451">
        <f t="shared" si="56"/>
        <v>43200</v>
      </c>
      <c r="P197" s="336"/>
      <c r="Q197" s="413"/>
      <c r="R197" s="207"/>
      <c r="S197" s="207"/>
    </row>
    <row r="198" spans="1:19" s="206" customFormat="1" x14ac:dyDescent="0.25">
      <c r="A198" s="447" t="s">
        <v>1378</v>
      </c>
      <c r="B198" s="336" t="s">
        <v>1220</v>
      </c>
      <c r="C198" s="336" t="s">
        <v>1221</v>
      </c>
      <c r="D198" s="336" t="s">
        <v>1475</v>
      </c>
      <c r="E198" s="336" t="s">
        <v>2099</v>
      </c>
      <c r="F198" s="316" t="s">
        <v>2115</v>
      </c>
      <c r="G198" s="316" t="s">
        <v>2104</v>
      </c>
      <c r="H198" s="316" t="s">
        <v>2116</v>
      </c>
      <c r="I198" s="413" t="str">
        <f t="shared" si="53"/>
        <v>2.2</v>
      </c>
      <c r="J198" s="413">
        <v>2029</v>
      </c>
      <c r="K198" s="448">
        <v>1</v>
      </c>
      <c r="L198" s="448">
        <v>2</v>
      </c>
      <c r="M198" s="449">
        <f t="shared" si="54"/>
        <v>2</v>
      </c>
      <c r="N198" s="450">
        <v>1700</v>
      </c>
      <c r="O198" s="451">
        <f t="shared" si="56"/>
        <v>3400</v>
      </c>
      <c r="P198" s="336"/>
      <c r="Q198" s="413"/>
      <c r="R198" s="207"/>
      <c r="S198" s="207"/>
    </row>
    <row r="199" spans="1:19" s="206" customFormat="1" x14ac:dyDescent="0.25">
      <c r="A199" s="447" t="s">
        <v>1378</v>
      </c>
      <c r="B199" s="336" t="s">
        <v>1220</v>
      </c>
      <c r="C199" s="336" t="s">
        <v>1221</v>
      </c>
      <c r="D199" s="336" t="s">
        <v>1475</v>
      </c>
      <c r="E199" s="336" t="s">
        <v>2099</v>
      </c>
      <c r="F199" s="316" t="s">
        <v>2117</v>
      </c>
      <c r="G199" s="316" t="s">
        <v>2104</v>
      </c>
      <c r="H199" s="316" t="s">
        <v>2118</v>
      </c>
      <c r="I199" s="413" t="str">
        <f t="shared" si="53"/>
        <v>2.2</v>
      </c>
      <c r="J199" s="413">
        <v>2029</v>
      </c>
      <c r="K199" s="448">
        <v>97</v>
      </c>
      <c r="L199" s="448">
        <v>2</v>
      </c>
      <c r="M199" s="449">
        <f t="shared" si="54"/>
        <v>194</v>
      </c>
      <c r="N199" s="450">
        <v>200</v>
      </c>
      <c r="O199" s="451">
        <f t="shared" si="56"/>
        <v>38800</v>
      </c>
      <c r="P199" s="336"/>
      <c r="Q199" s="413"/>
      <c r="R199" s="207"/>
      <c r="S199" s="207"/>
    </row>
    <row r="200" spans="1:19" s="206" customFormat="1" x14ac:dyDescent="0.25">
      <c r="A200" s="447" t="s">
        <v>1378</v>
      </c>
      <c r="B200" s="336" t="s">
        <v>1220</v>
      </c>
      <c r="C200" s="336" t="s">
        <v>1221</v>
      </c>
      <c r="D200" s="336" t="s">
        <v>1475</v>
      </c>
      <c r="E200" s="336" t="s">
        <v>2099</v>
      </c>
      <c r="F200" s="316" t="s">
        <v>2119</v>
      </c>
      <c r="G200" s="316" t="s">
        <v>2104</v>
      </c>
      <c r="H200" s="316" t="s">
        <v>2120</v>
      </c>
      <c r="I200" s="413" t="str">
        <f t="shared" si="53"/>
        <v>2.2</v>
      </c>
      <c r="J200" s="413">
        <v>2029</v>
      </c>
      <c r="K200" s="448">
        <v>1</v>
      </c>
      <c r="L200" s="448">
        <v>3</v>
      </c>
      <c r="M200" s="449">
        <f t="shared" si="54"/>
        <v>3</v>
      </c>
      <c r="N200" s="450">
        <v>281450</v>
      </c>
      <c r="O200" s="451">
        <f t="shared" si="56"/>
        <v>844350</v>
      </c>
      <c r="P200" s="336"/>
      <c r="Q200" s="413"/>
      <c r="R200" s="207"/>
      <c r="S200" s="207"/>
    </row>
    <row r="201" spans="1:19" s="206" customFormat="1" x14ac:dyDescent="0.25">
      <c r="A201" s="447" t="s">
        <v>1378</v>
      </c>
      <c r="B201" s="336" t="s">
        <v>1220</v>
      </c>
      <c r="C201" s="336" t="s">
        <v>1221</v>
      </c>
      <c r="D201" s="336" t="s">
        <v>1475</v>
      </c>
      <c r="E201" s="336" t="s">
        <v>2099</v>
      </c>
      <c r="F201" s="316" t="s">
        <v>2121</v>
      </c>
      <c r="G201" s="316" t="s">
        <v>2104</v>
      </c>
      <c r="H201" s="316" t="s">
        <v>2122</v>
      </c>
      <c r="I201" s="413" t="str">
        <f t="shared" si="53"/>
        <v xml:space="preserve"> 2.</v>
      </c>
      <c r="J201" s="413">
        <v>2029</v>
      </c>
      <c r="K201" s="448">
        <v>3</v>
      </c>
      <c r="L201" s="448">
        <v>12</v>
      </c>
      <c r="M201" s="449">
        <f t="shared" si="54"/>
        <v>36</v>
      </c>
      <c r="N201" s="450">
        <v>1550</v>
      </c>
      <c r="O201" s="451">
        <f t="shared" si="56"/>
        <v>55800</v>
      </c>
      <c r="P201" s="336"/>
      <c r="Q201" s="413"/>
      <c r="R201" s="207"/>
      <c r="S201" s="207"/>
    </row>
    <row r="202" spans="1:19" s="206" customFormat="1" x14ac:dyDescent="0.25">
      <c r="A202" s="447" t="s">
        <v>1378</v>
      </c>
      <c r="B202" s="336" t="s">
        <v>1220</v>
      </c>
      <c r="C202" s="336" t="s">
        <v>1221</v>
      </c>
      <c r="D202" s="336" t="s">
        <v>1475</v>
      </c>
      <c r="E202" s="336" t="s">
        <v>2099</v>
      </c>
      <c r="F202" s="316" t="s">
        <v>2030</v>
      </c>
      <c r="G202" s="316" t="s">
        <v>2104</v>
      </c>
      <c r="H202" s="316" t="s">
        <v>2123</v>
      </c>
      <c r="I202" s="413" t="str">
        <f t="shared" si="53"/>
        <v>2.2</v>
      </c>
      <c r="J202" s="413">
        <v>2029</v>
      </c>
      <c r="K202" s="448">
        <f>97+2+10</f>
        <v>109</v>
      </c>
      <c r="L202" s="448">
        <v>2</v>
      </c>
      <c r="M202" s="449">
        <f t="shared" si="54"/>
        <v>218</v>
      </c>
      <c r="N202" s="450">
        <v>1800</v>
      </c>
      <c r="O202" s="451">
        <f>+M202*N202</f>
        <v>392400</v>
      </c>
      <c r="P202" s="336"/>
      <c r="Q202" s="413"/>
      <c r="R202" s="207"/>
      <c r="S202" s="207"/>
    </row>
    <row r="203" spans="1:19" x14ac:dyDescent="0.25">
      <c r="A203" s="206"/>
      <c r="B203" s="206"/>
      <c r="C203" s="206"/>
      <c r="D203" s="206"/>
      <c r="E203" s="206"/>
      <c r="F203" s="206"/>
      <c r="G203" s="206"/>
      <c r="H203" s="206"/>
      <c r="I203" s="206"/>
      <c r="J203" s="206"/>
      <c r="K203" s="206"/>
      <c r="L203" s="206"/>
      <c r="M203" s="212"/>
      <c r="N203" s="213"/>
      <c r="O203" s="206"/>
      <c r="P203" s="333"/>
      <c r="Q203" s="207"/>
      <c r="S203" s="2"/>
    </row>
    <row r="204" spans="1:19" x14ac:dyDescent="0.25">
      <c r="M204" s="86"/>
      <c r="N204" s="189"/>
      <c r="O204" s="2"/>
      <c r="Q204" s="24"/>
      <c r="S204" s="2"/>
    </row>
    <row r="205" spans="1:19" x14ac:dyDescent="0.25">
      <c r="M205" s="86"/>
      <c r="N205" s="189"/>
      <c r="Q205" s="24"/>
      <c r="S205" s="2"/>
    </row>
  </sheetData>
  <autoFilter ref="A14:Q202" xr:uid="{8D31EFC1-79DC-47D5-8702-67D11B800CBA}"/>
  <mergeCells count="18">
    <mergeCell ref="F9:K9"/>
    <mergeCell ref="F10:G10"/>
    <mergeCell ref="F11:G11"/>
    <mergeCell ref="F12:G12"/>
    <mergeCell ref="B6:D6"/>
    <mergeCell ref="F6:G7"/>
    <mergeCell ref="H6:H7"/>
    <mergeCell ref="I6:I7"/>
    <mergeCell ref="J6:J7"/>
    <mergeCell ref="K6:K7"/>
    <mergeCell ref="B7:D7"/>
    <mergeCell ref="B5:D5"/>
    <mergeCell ref="F5:G5"/>
    <mergeCell ref="A1:Q1"/>
    <mergeCell ref="B2:Q2"/>
    <mergeCell ref="B4:D4"/>
    <mergeCell ref="F4:G4"/>
    <mergeCell ref="H4:K4"/>
  </mergeCells>
  <dataValidations count="2">
    <dataValidation type="list" allowBlank="1" showInputMessage="1" showErrorMessage="1" sqref="H10:K10 H5:K5" xr:uid="{3EC3F885-C392-4C5B-AB52-687AE1E733EA}">
      <formula1>"2026,2027,2028,2029"</formula1>
    </dataValidation>
    <dataValidation type="list" allowBlank="1" showInputMessage="1" showErrorMessage="1" sqref="J15:J139 J140:J1048576" xr:uid="{EC2C1948-6F9B-4813-B5F2-B6C721603F8B}">
      <formula1>$H$5:$L$5</formula1>
    </dataValidation>
  </dataValidations>
  <pageMargins left="0.7" right="0.7" top="0.75" bottom="0.75" header="0.3" footer="0.3"/>
  <pageSetup orientation="portrait" horizontalDpi="4294967295" verticalDpi="4294967295"/>
  <legacyDrawing r:id="rId1"/>
  <extLst>
    <ext xmlns:x14="http://schemas.microsoft.com/office/spreadsheetml/2009/9/main" uri="{CCE6A557-97BC-4b89-ADB6-D9C93CAAB3DF}">
      <x14:dataValidations xmlns:xm="http://schemas.microsoft.com/office/excel/2006/main" count="7">
        <x14:dataValidation type="list" allowBlank="1" showInputMessage="1" showErrorMessage="1" xr:uid="{D4FE99DB-6928-48B6-A0FB-A9DF5EDBFC05}">
          <x14:formula1>
            <xm:f>'Conf.'!$AZ$4:$AZ$1048576</xm:f>
          </x14:formula1>
          <xm:sqref>H4:K4 B15:B139 B140:B202</xm:sqref>
        </x14:dataValidation>
        <x14:dataValidation type="list" allowBlank="1" showInputMessage="1" showErrorMessage="1" xr:uid="{5A8145B1-CFFA-4EFE-B757-C3D61BCF017D}">
          <x14:formula1>
            <xm:f>'Conf.'!$AY$4:$AY$1048576</xm:f>
          </x14:formula1>
          <xm:sqref>B4:D4 A15:A139 A140:A202</xm:sqref>
        </x14:dataValidation>
        <x14:dataValidation type="list" allowBlank="1" showInputMessage="1" showErrorMessage="1" xr:uid="{7B7B3286-7094-49DC-818F-87BB68C8C20E}">
          <x14:formula1>
            <xm:f>'Conf.'!$AE$2:$AE$457</xm:f>
          </x14:formula1>
          <xm:sqref>H93 H15:H35 H40:H41 H46:H69</xm:sqref>
        </x14:dataValidation>
        <x14:dataValidation type="list" allowBlank="1" showInputMessage="1" showErrorMessage="1" xr:uid="{3D8ED1D0-402F-42DE-AA72-206098D1E31D}">
          <x14:formula1>
            <xm:f>'Conf.'!$AE$2:$AE$1048576</xm:f>
          </x14:formula1>
          <xm:sqref>H42:H45 H36:H39</xm:sqref>
        </x14:dataValidation>
        <x14:dataValidation type="list" allowBlank="1" showInputMessage="1" showErrorMessage="1" xr:uid="{F5978A7E-BFAE-4809-9189-D33990A2AAAF}">
          <x14:formula1>
            <xm:f>'Conf.'!$BC$4:$BC$1048576</xm:f>
          </x14:formula1>
          <xm:sqref>E15:E139 E140:E202</xm:sqref>
        </x14:dataValidation>
        <x14:dataValidation type="list" allowBlank="1" showInputMessage="1" showErrorMessage="1" xr:uid="{11755CB1-B025-4927-AEEC-9B14C69FEFD4}">
          <x14:formula1>
            <xm:f>'Conf.'!$BA$4:$BA$1048576</xm:f>
          </x14:formula1>
          <xm:sqref>C15:C139 C140:C202</xm:sqref>
        </x14:dataValidation>
        <x14:dataValidation type="list" allowBlank="1" showInputMessage="1" showErrorMessage="1" xr:uid="{0EC121D1-879F-4080-AEA2-ABCD1F16163D}">
          <x14:formula1>
            <xm:f>'Conf.'!$BB$4:$BB$1048576</xm:f>
          </x14:formula1>
          <xm:sqref>D15:D139 D140:D202</xm:sqref>
        </x14:dataValidation>
      </x14:dataValidations>
    </ext>
  </extLs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E725F-FEE2-4956-83CF-3B865C0742AD}">
  <sheetPr>
    <tabColor rgb="FF00B050"/>
  </sheetPr>
  <dimension ref="A1:R49"/>
  <sheetViews>
    <sheetView showGridLines="0" topLeftCell="J4" zoomScale="85" zoomScaleNormal="85" workbookViewId="0">
      <selection activeCell="O9" sqref="O9"/>
    </sheetView>
  </sheetViews>
  <sheetFormatPr baseColWidth="10" defaultColWidth="11.42578125" defaultRowHeight="15" x14ac:dyDescent="0.25"/>
  <cols>
    <col min="1" max="1" width="12.28515625" style="2" bestFit="1" customWidth="1"/>
    <col min="2" max="2" width="11.28515625" style="13" bestFit="1" customWidth="1"/>
    <col min="3" max="3" width="74.7109375" style="13" bestFit="1" customWidth="1"/>
    <col min="4" max="4" width="20.140625" style="13" customWidth="1"/>
    <col min="5" max="5" width="13.42578125" style="13" customWidth="1"/>
    <col min="6" max="6" width="22.42578125" style="2" bestFit="1" customWidth="1"/>
    <col min="7" max="7" width="11.140625" style="2" bestFit="1" customWidth="1"/>
    <col min="8" max="8" width="11.85546875" style="2" bestFit="1" customWidth="1"/>
    <col min="9" max="9" width="22.42578125" style="2" bestFit="1" customWidth="1"/>
    <col min="10" max="10" width="11.140625" style="2" bestFit="1" customWidth="1"/>
    <col min="11" max="11" width="11.85546875" style="2" bestFit="1" customWidth="1"/>
    <col min="12" max="12" width="22.42578125" style="2" bestFit="1" customWidth="1"/>
    <col min="13" max="13" width="11.140625" style="2" bestFit="1" customWidth="1"/>
    <col min="14" max="14" width="11.85546875" style="2" bestFit="1" customWidth="1"/>
    <col min="15" max="15" width="22.42578125" style="2" bestFit="1" customWidth="1"/>
    <col min="16" max="16" width="11.140625" style="2" bestFit="1" customWidth="1"/>
    <col min="17" max="17" width="11.85546875" style="2" bestFit="1" customWidth="1"/>
    <col min="18" max="18" width="111.85546875" style="2" customWidth="1"/>
    <col min="19" max="16384" width="11.42578125" style="2"/>
  </cols>
  <sheetData>
    <row r="1" spans="1:18" ht="18.75" x14ac:dyDescent="0.25">
      <c r="A1" s="518" t="s">
        <v>2124</v>
      </c>
      <c r="B1" s="518"/>
      <c r="C1" s="518"/>
      <c r="D1" s="518"/>
      <c r="E1" s="518"/>
      <c r="F1" s="518"/>
      <c r="G1" s="518"/>
      <c r="H1" s="518"/>
      <c r="I1" s="518"/>
      <c r="J1" s="518"/>
      <c r="K1" s="518"/>
      <c r="L1" s="518"/>
      <c r="M1" s="518"/>
      <c r="N1" s="518"/>
      <c r="O1" s="518"/>
      <c r="P1" s="518"/>
      <c r="Q1" s="518"/>
      <c r="R1" s="518"/>
    </row>
    <row r="2" spans="1:18" x14ac:dyDescent="0.25">
      <c r="A2" s="757" t="s">
        <v>184</v>
      </c>
      <c r="B2" s="758"/>
      <c r="C2" s="697" t="s">
        <v>2125</v>
      </c>
      <c r="D2" s="698"/>
      <c r="E2" s="698"/>
      <c r="F2" s="698"/>
      <c r="G2" s="698"/>
      <c r="H2" s="698"/>
      <c r="I2" s="698"/>
      <c r="J2" s="698"/>
      <c r="K2" s="698"/>
      <c r="L2" s="698"/>
      <c r="M2" s="698"/>
      <c r="N2" s="698"/>
      <c r="O2" s="698"/>
      <c r="P2" s="698"/>
      <c r="Q2" s="699"/>
      <c r="R2" s="525" t="s">
        <v>2126</v>
      </c>
    </row>
    <row r="3" spans="1:18" x14ac:dyDescent="0.25">
      <c r="A3" s="761"/>
      <c r="B3" s="762"/>
      <c r="C3" s="559"/>
      <c r="D3" s="775"/>
      <c r="E3" s="775"/>
      <c r="F3" s="775"/>
      <c r="G3" s="775"/>
      <c r="H3" s="775"/>
      <c r="I3" s="775"/>
      <c r="J3" s="775"/>
      <c r="K3" s="775"/>
      <c r="L3" s="775"/>
      <c r="M3" s="775"/>
      <c r="N3" s="775"/>
      <c r="O3" s="775"/>
      <c r="P3" s="775"/>
      <c r="Q3" s="776"/>
      <c r="R3" s="525"/>
    </row>
    <row r="4" spans="1:18" x14ac:dyDescent="0.25">
      <c r="A4" s="759"/>
      <c r="B4" s="760"/>
      <c r="C4" s="589"/>
      <c r="D4" s="590"/>
      <c r="E4" s="590"/>
      <c r="F4" s="590"/>
      <c r="G4" s="590"/>
      <c r="H4" s="590"/>
      <c r="I4" s="590"/>
      <c r="J4" s="590"/>
      <c r="K4" s="590"/>
      <c r="L4" s="590"/>
      <c r="M4" s="590"/>
      <c r="N4" s="590"/>
      <c r="O4" s="590"/>
      <c r="P4" s="590"/>
      <c r="Q4" s="591"/>
      <c r="R4" s="525"/>
    </row>
    <row r="5" spans="1:18" x14ac:dyDescent="0.25">
      <c r="A5" s="519" t="s">
        <v>190</v>
      </c>
      <c r="B5" s="519" t="s">
        <v>1463</v>
      </c>
      <c r="C5" s="519" t="s">
        <v>895</v>
      </c>
      <c r="D5" s="773">
        <v>2025</v>
      </c>
      <c r="E5" s="774"/>
      <c r="F5" s="763">
        <v>2026</v>
      </c>
      <c r="G5" s="763"/>
      <c r="H5" s="763"/>
      <c r="I5" s="763">
        <f>+F5+1</f>
        <v>2027</v>
      </c>
      <c r="J5" s="763"/>
      <c r="K5" s="763"/>
      <c r="L5" s="763">
        <f>+I5+1</f>
        <v>2028</v>
      </c>
      <c r="M5" s="763"/>
      <c r="N5" s="763"/>
      <c r="O5" s="763">
        <f>+L5+1</f>
        <v>2029</v>
      </c>
      <c r="P5" s="763"/>
      <c r="Q5" s="763"/>
      <c r="R5" s="525"/>
    </row>
    <row r="6" spans="1:18" ht="30" x14ac:dyDescent="0.25">
      <c r="A6" s="519"/>
      <c r="B6" s="519"/>
      <c r="C6" s="519"/>
      <c r="D6" s="47" t="s">
        <v>2127</v>
      </c>
      <c r="E6" s="47" t="s">
        <v>2128</v>
      </c>
      <c r="F6" s="47" t="s">
        <v>2129</v>
      </c>
      <c r="G6" s="47" t="s">
        <v>2130</v>
      </c>
      <c r="H6" s="47" t="s">
        <v>2131</v>
      </c>
      <c r="I6" s="47" t="s">
        <v>2129</v>
      </c>
      <c r="J6" s="47" t="s">
        <v>2130</v>
      </c>
      <c r="K6" s="47" t="s">
        <v>2131</v>
      </c>
      <c r="L6" s="47" t="s">
        <v>2129</v>
      </c>
      <c r="M6" s="47" t="s">
        <v>2130</v>
      </c>
      <c r="N6" s="47" t="s">
        <v>2131</v>
      </c>
      <c r="O6" s="47" t="s">
        <v>2129</v>
      </c>
      <c r="P6" s="47" t="s">
        <v>2130</v>
      </c>
      <c r="Q6" s="47" t="s">
        <v>2131</v>
      </c>
      <c r="R6" s="25" t="s">
        <v>427</v>
      </c>
    </row>
    <row r="7" spans="1:18" s="12" customFormat="1" x14ac:dyDescent="0.25">
      <c r="A7" s="4">
        <v>1</v>
      </c>
      <c r="B7" s="252" t="s">
        <v>1314</v>
      </c>
      <c r="C7" s="6" t="s">
        <v>1474</v>
      </c>
      <c r="D7" s="5">
        <v>86154340</v>
      </c>
      <c r="E7" s="348">
        <f>IF(D7=0,"N/A",F7/D7-1)</f>
        <v>0.78539061131453147</v>
      </c>
      <c r="F7" s="5">
        <f>IF('19. Analisis_cost'!$C7="","",SUMIFS('18. Costeo CONANI'!$O:$O,'18. Costeo CONANI'!$A:$A,'19. Analisis_cost'!$B7,'18. Costeo CONANI'!$C:$C,'19. Analisis_cost'!$C7,'18. Costeo CONANI'!$J:$J,'19. Analisis_cost'!F$5))</f>
        <v>153819149.75999999</v>
      </c>
      <c r="G7" s="4" t="s">
        <v>1329</v>
      </c>
      <c r="H7" s="4" t="s">
        <v>1329</v>
      </c>
      <c r="I7" s="5">
        <f>IF('19. Analisis_cost'!$C7="","",SUMIFS('18. Costeo CONANI'!$O:$O,'18. Costeo CONANI'!$A:$A,'19. Analisis_cost'!$B7,'18. Costeo CONANI'!$C:$C,'19. Analisis_cost'!$C7,'18. Costeo CONANI'!$J:$J,'19. Analisis_cost'!I$5))</f>
        <v>166671239.34055999</v>
      </c>
      <c r="J7" s="4" t="s">
        <v>1329</v>
      </c>
      <c r="K7" s="4" t="s">
        <v>1329</v>
      </c>
      <c r="L7" s="5">
        <f>IF('19. Analisis_cost'!$C7="","",SUMIFS('18. Costeo CONANI'!$O:$O,'18. Costeo CONANI'!$A:$A,'19. Analisis_cost'!$B7,'18. Costeo CONANI'!$C:$C,'19. Analisis_cost'!$C7,'18. Costeo CONANI'!$J:$J,'19. Analisis_cost'!L$5))</f>
        <v>177354822.57868397</v>
      </c>
      <c r="M7" s="4" t="s">
        <v>1329</v>
      </c>
      <c r="N7" s="4" t="s">
        <v>1329</v>
      </c>
      <c r="O7" s="5">
        <f>IF('19. Analisis_cost'!$C7="","",SUMIFS('18. Costeo CONANI'!$O:$O,'18. Costeo CONANI'!$A:$A,'19. Analisis_cost'!$B7,'18. Costeo CONANI'!$C:$C,'19. Analisis_cost'!$C7,'18. Costeo CONANI'!$J:$J,'19. Analisis_cost'!O$5))</f>
        <v>188723257.83049607</v>
      </c>
      <c r="P7" s="4" t="s">
        <v>1329</v>
      </c>
      <c r="Q7" s="64" t="s">
        <v>1329</v>
      </c>
      <c r="R7" s="768" t="s">
        <v>2132</v>
      </c>
    </row>
    <row r="8" spans="1:18" ht="62.25" customHeight="1" x14ac:dyDescent="0.25">
      <c r="A8" s="4">
        <f>+A7+1</f>
        <v>2</v>
      </c>
      <c r="B8" s="252" t="s">
        <v>1314</v>
      </c>
      <c r="C8" s="6" t="s">
        <v>1112</v>
      </c>
      <c r="D8" s="5">
        <v>600000</v>
      </c>
      <c r="E8" s="348">
        <f t="shared" ref="E8:E24" si="0">IF(D8=0,"N/A",F8/D8-1)</f>
        <v>1.2797086666666662</v>
      </c>
      <c r="F8" s="5">
        <f>IF('19. Analisis_cost'!$C8="","",SUMIFS('18. Costeo CONANI'!$O:$O,'18. Costeo CONANI'!$A:$A,'19. Analisis_cost'!$B8,'18. Costeo CONANI'!$C:$C,'19. Analisis_cost'!$C8,'18. Costeo CONANI'!$J:$J,'19. Analisis_cost'!F$5))</f>
        <v>1367825.1999999997</v>
      </c>
      <c r="G8" s="56">
        <f>+'14. Metas_plur_prod'!D15</f>
        <v>6500</v>
      </c>
      <c r="H8" s="5">
        <f>IF('19. Analisis_cost'!$C8="","",IFERROR(F8/G8,0))</f>
        <v>210.4346461538461</v>
      </c>
      <c r="I8" s="5">
        <f>IF('19. Analisis_cost'!$C8="","",SUMIFS('18. Costeo CONANI'!$O:$O,'18. Costeo CONANI'!$A:$A,'19. Analisis_cost'!$B8,'18. Costeo CONANI'!$C:$C,'19. Analisis_cost'!$C8,'18. Costeo CONANI'!$J:$J,'19. Analisis_cost'!I$5))</f>
        <v>1455510.71</v>
      </c>
      <c r="J8" s="56">
        <f>+'14. Metas_plur_prod'!E15</f>
        <v>7000</v>
      </c>
      <c r="K8" s="5">
        <f>IF('19. Analisis_cost'!$C8="","",IFERROR(I8/J8,0))</f>
        <v>207.93010142857142</v>
      </c>
      <c r="L8" s="5">
        <f>IF('19. Analisis_cost'!$C8="","",SUMIFS('18. Costeo CONANI'!$O:$O,'18. Costeo CONANI'!$A:$A,'19. Analisis_cost'!$B8,'18. Costeo CONANI'!$C:$C,'19. Analisis_cost'!$C8,'18. Costeo CONANI'!$J:$J,'19. Analisis_cost'!L$5))</f>
        <v>1548798.51</v>
      </c>
      <c r="M8" s="56">
        <f>+'14. Metas_plur_prod'!F15</f>
        <v>7350</v>
      </c>
      <c r="N8" s="5">
        <f>IF('19. Analisis_cost'!$C8="","",IFERROR(L8/M8,0))</f>
        <v>210.72088571428571</v>
      </c>
      <c r="O8" s="5">
        <f>IF('19. Analisis_cost'!$C8="","",SUMIFS('18. Costeo CONANI'!$O:$O,'18. Costeo CONANI'!$A:$A,'19. Analisis_cost'!$B8,'18. Costeo CONANI'!$C:$C,'19. Analisis_cost'!$C8,'18. Costeo CONANI'!$J:$J,'19. Analisis_cost'!O$5))</f>
        <v>1648079.4199999997</v>
      </c>
      <c r="P8" s="56">
        <f>+'14. Metas_plur_prod'!G15</f>
        <v>7800</v>
      </c>
      <c r="Q8" s="478">
        <f>IF('19. Analisis_cost'!$C8="","",IFERROR(O8/P8,0))</f>
        <v>211.29223333333329</v>
      </c>
      <c r="R8" s="768"/>
    </row>
    <row r="9" spans="1:18" ht="62.25" customHeight="1" x14ac:dyDescent="0.25">
      <c r="A9" s="4">
        <f t="shared" ref="A9:A18" si="1">+A8+1</f>
        <v>3</v>
      </c>
      <c r="B9" s="252" t="s">
        <v>1314</v>
      </c>
      <c r="C9" s="6" t="s">
        <v>1128</v>
      </c>
      <c r="D9" s="5">
        <v>600000</v>
      </c>
      <c r="E9" s="348">
        <f t="shared" si="0"/>
        <v>14.034274916666666</v>
      </c>
      <c r="F9" s="5">
        <f>IF('19. Analisis_cost'!$C9="","",SUMIFS('18. Costeo CONANI'!$O:$O,'18. Costeo CONANI'!$A:$A,'19. Analisis_cost'!$B9,'18. Costeo CONANI'!$C:$C,'19. Analisis_cost'!$C9,'18. Costeo CONANI'!$J:$J,'19. Analisis_cost'!F$5))</f>
        <v>9020564.9499999993</v>
      </c>
      <c r="G9" s="56">
        <f>+'14. Metas_plur_prod'!D10</f>
        <v>7000</v>
      </c>
      <c r="H9" s="5">
        <f>IF('19. Analisis_cost'!$C9="","",IFERROR(F9/G9,0))</f>
        <v>1288.6521357142856</v>
      </c>
      <c r="I9" s="5">
        <f>IF('19. Analisis_cost'!$C9="","",SUMIFS('18. Costeo CONANI'!$O:$O,'18. Costeo CONANI'!$A:$A,'19. Analisis_cost'!$B9,'18. Costeo CONANI'!$C:$C,'19. Analisis_cost'!$C9,'18. Costeo CONANI'!$J:$J,'19. Analisis_cost'!I$5))</f>
        <v>9598821.6000000015</v>
      </c>
      <c r="J9" s="56">
        <f>+'14. Metas_plur_prod'!E10</f>
        <v>7500</v>
      </c>
      <c r="K9" s="5">
        <f>IF('19. Analisis_cost'!$C9="","",IFERROR(I9/J9,0))</f>
        <v>1279.8428800000002</v>
      </c>
      <c r="L9" s="5">
        <f>IF('19. Analisis_cost'!$C9="","",SUMIFS('18. Costeo CONANI'!$O:$O,'18. Costeo CONANI'!$A:$A,'19. Analisis_cost'!$B9,'18. Costeo CONANI'!$C:$C,'19. Analisis_cost'!$C9,'18. Costeo CONANI'!$J:$J,'19. Analisis_cost'!L$5))</f>
        <v>10214052.75</v>
      </c>
      <c r="M9" s="56">
        <f>+'14. Metas_plur_prod'!F10</f>
        <v>7875</v>
      </c>
      <c r="N9" s="5">
        <f>IF('19. Analisis_cost'!$C9="","",IFERROR(L9/M9,0))</f>
        <v>1297.0225714285714</v>
      </c>
      <c r="O9" s="5">
        <f>IF('19. Analisis_cost'!$C9="","",SUMIFS('18. Costeo CONANI'!$O:$O,'18. Costeo CONANI'!$A:$A,'19. Analisis_cost'!$B9,'18. Costeo CONANI'!$C:$C,'19. Analisis_cost'!$C9,'18. Costeo CONANI'!$J:$J,'19. Analisis_cost'!O$5))</f>
        <v>10868773.500000002</v>
      </c>
      <c r="P9" s="56">
        <f>+'14. Metas_plur_prod'!G10</f>
        <v>8200</v>
      </c>
      <c r="Q9" s="478">
        <f>IF('19. Analisis_cost'!$C9="","",IFERROR(O9/P9,0))</f>
        <v>1325.4601829268295</v>
      </c>
      <c r="R9" s="768"/>
    </row>
    <row r="10" spans="1:18" ht="62.25" customHeight="1" x14ac:dyDescent="0.25">
      <c r="A10" s="4">
        <f t="shared" si="1"/>
        <v>4</v>
      </c>
      <c r="B10" s="252" t="s">
        <v>1314</v>
      </c>
      <c r="C10" s="6" t="s">
        <v>1074</v>
      </c>
      <c r="D10" s="5">
        <v>400000</v>
      </c>
      <c r="E10" s="348">
        <f t="shared" si="0"/>
        <v>62.241268124999991</v>
      </c>
      <c r="F10" s="5">
        <f>IF('19. Analisis_cost'!$C10="","",SUMIFS('18. Costeo CONANI'!$O:$O,'18. Costeo CONANI'!$A:$A,'19. Analisis_cost'!$B10,'18. Costeo CONANI'!$C:$C,'19. Analisis_cost'!$C10,'18. Costeo CONANI'!$J:$J,'19. Analisis_cost'!F$5))</f>
        <v>25296507.249999996</v>
      </c>
      <c r="G10" s="56">
        <f>+'14. Metas_plur_prod'!D5</f>
        <v>6500</v>
      </c>
      <c r="H10" s="5">
        <f>IF('19. Analisis_cost'!$C10="","",IFERROR(F10/G10,0))</f>
        <v>3891.7703461538454</v>
      </c>
      <c r="I10" s="5">
        <f>IF('19. Analisis_cost'!$C10="","",SUMIFS('18. Costeo CONANI'!$O:$O,'18. Costeo CONANI'!$A:$A,'19. Analisis_cost'!$B10,'18. Costeo CONANI'!$C:$C,'19. Analisis_cost'!$C10,'18. Costeo CONANI'!$J:$J,'19. Analisis_cost'!I$5))</f>
        <v>26918080.579999976</v>
      </c>
      <c r="J10" s="56">
        <f>+'14. Metas_plur_prod'!E5</f>
        <v>7000</v>
      </c>
      <c r="K10" s="5">
        <f>IF('19. Analisis_cost'!$C10="","",IFERROR(I10/J10,0))</f>
        <v>3845.4400828571393</v>
      </c>
      <c r="L10" s="5">
        <f>IF('19. Analisis_cost'!$C10="","",SUMIFS('18. Costeo CONANI'!$O:$O,'18. Costeo CONANI'!$A:$A,'19. Analisis_cost'!$B10,'18. Costeo CONANI'!$C:$C,'19. Analisis_cost'!$C10,'18. Costeo CONANI'!$J:$J,'19. Analisis_cost'!L$5))</f>
        <v>28643400.580000002</v>
      </c>
      <c r="M10" s="56">
        <f>+'14. Metas_plur_prod'!F5</f>
        <v>7350</v>
      </c>
      <c r="N10" s="5">
        <f>IF('19. Analisis_cost'!$C10="","",IFERROR(L10/M10,0))</f>
        <v>3897.0613034013609</v>
      </c>
      <c r="O10" s="5">
        <f>IF('19. Analisis_cost'!$C10="","",SUMIFS('18. Costeo CONANI'!$O:$O,'18. Costeo CONANI'!$A:$A,'19. Analisis_cost'!$B10,'18. Costeo CONANI'!$C:$C,'19. Analisis_cost'!$C10,'18. Costeo CONANI'!$J:$J,'19. Analisis_cost'!O$5))</f>
        <v>30479478.170000006</v>
      </c>
      <c r="P10" s="56">
        <f>+'14. Metas_plur_prod'!G5</f>
        <v>7800</v>
      </c>
      <c r="Q10" s="478">
        <f>IF('19. Analisis_cost'!$C10="","",IFERROR(O10/P10,0))</f>
        <v>3907.6254064102573</v>
      </c>
      <c r="R10" s="768"/>
    </row>
    <row r="11" spans="1:18" ht="18.75" x14ac:dyDescent="0.25">
      <c r="A11" s="764" t="str">
        <f>+'18. Costeo CONANI'!$B$7</f>
        <v>0001 -  CONSEJO NACIONAL PARA LA NIÑEZ Y LA ADOLESCENCIA</v>
      </c>
      <c r="B11" s="765"/>
      <c r="C11" s="766"/>
      <c r="D11" s="342">
        <f>+SUM(D7:D10)</f>
        <v>87754340</v>
      </c>
      <c r="E11" s="349">
        <f t="shared" si="0"/>
        <v>1.1594834758030199</v>
      </c>
      <c r="F11" s="342">
        <f>+SUM(F7:F10)</f>
        <v>189504047.15999997</v>
      </c>
      <c r="G11" s="343"/>
      <c r="H11" s="342"/>
      <c r="I11" s="342">
        <f>+SUM(I7:I10)</f>
        <v>204643652.23055997</v>
      </c>
      <c r="J11" s="343"/>
      <c r="K11" s="342"/>
      <c r="L11" s="342">
        <f>+SUM(L7:L10)</f>
        <v>217761074.41868398</v>
      </c>
      <c r="M11" s="343"/>
      <c r="N11" s="342"/>
      <c r="O11" s="342">
        <f>+SUM(O7:O10)</f>
        <v>231719588.92049608</v>
      </c>
      <c r="P11" s="343"/>
      <c r="Q11" s="479"/>
      <c r="R11" s="768"/>
    </row>
    <row r="12" spans="1:18" ht="53.25" customHeight="1" x14ac:dyDescent="0.25">
      <c r="A12" s="4">
        <f>+A10+1</f>
        <v>5</v>
      </c>
      <c r="B12" s="252" t="s">
        <v>1359</v>
      </c>
      <c r="C12" s="6" t="s">
        <v>1099</v>
      </c>
      <c r="D12" s="5">
        <f>40000000/2</f>
        <v>20000000</v>
      </c>
      <c r="E12" s="348">
        <f t="shared" si="0"/>
        <v>3.8760064999999999</v>
      </c>
      <c r="F12" s="5">
        <f>IF('19. Analisis_cost'!$C12="","",SUMIFS('18. Costeo Supérate'!$O:$O,'18. Costeo Supérate'!$A:$A,'19. Analisis_cost'!$B12,'18. Costeo Supérate'!$C:$C,'19. Analisis_cost'!$C12,'18. Costeo Supérate'!$J:$J,'19. Analisis_cost'!F$5))</f>
        <v>97520130</v>
      </c>
      <c r="G12" s="56">
        <f>+'14. Metas_plur_prod'!D7</f>
        <v>6375</v>
      </c>
      <c r="H12" s="5">
        <f>IF('19. Analisis_cost'!$C12="","",IFERROR(F12/G12,0))</f>
        <v>15297.275294117648</v>
      </c>
      <c r="I12" s="5">
        <f>IF('19. Analisis_cost'!$C12="","",SUMIFS('18. Costeo Supérate'!$O:$O,'18. Costeo Supérate'!$A:$A,'19. Analisis_cost'!$B12,'18. Costeo Supérate'!$C:$C,'19. Analisis_cost'!$C12,'18. Costeo Supérate'!$J:$J,'19. Analisis_cost'!I$5))</f>
        <v>123007750</v>
      </c>
      <c r="J12" s="56">
        <f>+'14. Metas_plur_prod'!E7</f>
        <v>8675</v>
      </c>
      <c r="K12" s="5">
        <f>IF('19. Analisis_cost'!$C12="","",IFERROR(I12/J12,0))</f>
        <v>14179.56772334294</v>
      </c>
      <c r="L12" s="5">
        <f>IF('19. Analisis_cost'!$C12="","",SUMIFS('18. Costeo Supérate'!$O:$O,'18. Costeo Supérate'!$A:$A,'19. Analisis_cost'!$B12,'18. Costeo Supérate'!$C:$C,'19. Analisis_cost'!$C12,'18. Costeo Supérate'!$J:$J,'19. Analisis_cost'!L$5))</f>
        <v>151453970</v>
      </c>
      <c r="M12" s="56">
        <f>+'14. Metas_plur_prod'!F7</f>
        <v>10975</v>
      </c>
      <c r="N12" s="5">
        <f>IF('19. Analisis_cost'!$C12="","",IFERROR(L12/M12,0))</f>
        <v>13799.906150341685</v>
      </c>
      <c r="O12" s="5">
        <f>IF('19. Analisis_cost'!$C12="","",SUMIFS('18. Costeo Supérate'!$O:$O,'18. Costeo Supérate'!$A:$A,'19. Analisis_cost'!$B12,'18. Costeo Supérate'!$C:$C,'19. Analisis_cost'!$C12,'18. Costeo Supérate'!$J:$J,'19. Analisis_cost'!O$5))</f>
        <v>195664450</v>
      </c>
      <c r="P12" s="56">
        <f>+'14. Metas_plur_prod'!G7</f>
        <v>13170</v>
      </c>
      <c r="Q12" s="478">
        <f>IF('19. Analisis_cost'!$C12="","",IFERROR(O12/P12,0))</f>
        <v>14856.829916476841</v>
      </c>
      <c r="R12" s="767" t="s">
        <v>2133</v>
      </c>
    </row>
    <row r="13" spans="1:18" ht="53.25" customHeight="1" x14ac:dyDescent="0.25">
      <c r="A13" s="4">
        <f t="shared" si="1"/>
        <v>6</v>
      </c>
      <c r="B13" s="252" t="s">
        <v>1359</v>
      </c>
      <c r="C13" s="6" t="s">
        <v>1167</v>
      </c>
      <c r="D13" s="5">
        <f>40000000/2</f>
        <v>20000000</v>
      </c>
      <c r="E13" s="348">
        <f t="shared" si="0"/>
        <v>-0.80767500000000003</v>
      </c>
      <c r="F13" s="5">
        <f>IF('19. Analisis_cost'!$C13="","",SUMIFS('18. Costeo Supérate'!$O:$O,'18. Costeo Supérate'!$A:$A,'19. Analisis_cost'!$B13,'18. Costeo Supérate'!$C:$C,'19. Analisis_cost'!$C13,'18. Costeo Supérate'!$J:$J,'19. Analisis_cost'!F$5))</f>
        <v>3846500</v>
      </c>
      <c r="G13" s="56">
        <f>+'14. Metas_plur_prod'!D12</f>
        <v>6000</v>
      </c>
      <c r="H13" s="5">
        <f>IF('19. Analisis_cost'!$C13="","",IFERROR(F13/G13,0))</f>
        <v>641.08333333333337</v>
      </c>
      <c r="I13" s="5">
        <f>IF('19. Analisis_cost'!$C13="","",SUMIFS('18. Costeo Supérate'!$O:$O,'18. Costeo Supérate'!$A:$A,'19. Analisis_cost'!$B13,'18. Costeo Supérate'!$C:$C,'19. Analisis_cost'!$C13,'18. Costeo Supérate'!$J:$J,'19. Analisis_cost'!I$5))</f>
        <v>4529300</v>
      </c>
      <c r="J13" s="56">
        <f>+'14. Metas_plur_prod'!E12</f>
        <v>7000</v>
      </c>
      <c r="K13" s="5">
        <f>IF('19. Analisis_cost'!$C13="","",IFERROR(I13/J13,0))</f>
        <v>647.04285714285709</v>
      </c>
      <c r="L13" s="5">
        <f>IF('19. Analisis_cost'!$C13="","",SUMIFS('18. Costeo Supérate'!$O:$O,'18. Costeo Supérate'!$A:$A,'19. Analisis_cost'!$B13,'18. Costeo Supérate'!$C:$C,'19. Analisis_cost'!$C13,'18. Costeo Supérate'!$J:$J,'19. Analisis_cost'!L$5))</f>
        <v>5507100</v>
      </c>
      <c r="M13" s="56">
        <f>+'14. Metas_plur_prod'!F12</f>
        <v>8000</v>
      </c>
      <c r="N13" s="5">
        <f>IF('19. Analisis_cost'!$C13="","",IFERROR(L13/M13,0))</f>
        <v>688.38750000000005</v>
      </c>
      <c r="O13" s="5">
        <f>IF('19. Analisis_cost'!$C13="","",SUMIFS('18. Costeo Supérate'!$O:$O,'18. Costeo Supérate'!$A:$A,'19. Analisis_cost'!$B13,'18. Costeo Supérate'!$C:$C,'19. Analisis_cost'!$C13,'18. Costeo Supérate'!$J:$J,'19. Analisis_cost'!O$5))</f>
        <v>9324580</v>
      </c>
      <c r="P13" s="56">
        <f>+'14. Metas_plur_prod'!G12</f>
        <v>9000</v>
      </c>
      <c r="Q13" s="478">
        <f>IF('19. Analisis_cost'!$C13="","",IFERROR(O13/P13,0))</f>
        <v>1036.0644444444445</v>
      </c>
      <c r="R13" s="768"/>
    </row>
    <row r="14" spans="1:18" ht="53.25" customHeight="1" x14ac:dyDescent="0.25">
      <c r="A14" s="4">
        <f t="shared" si="1"/>
        <v>7</v>
      </c>
      <c r="B14" s="252" t="s">
        <v>1359</v>
      </c>
      <c r="C14" s="6" t="s">
        <v>1181</v>
      </c>
      <c r="D14" s="5">
        <v>0</v>
      </c>
      <c r="E14" s="348" t="str">
        <f t="shared" si="0"/>
        <v>N/A</v>
      </c>
      <c r="F14" s="5">
        <f>IF('19. Analisis_cost'!$C14="","",SUMIFS('18. Costeo Supérate'!$O:$O,'18. Costeo Supérate'!$A:$A,'19. Analisis_cost'!$B14,'18. Costeo Supérate'!$C:$C,'19. Analisis_cost'!$C14,'18. Costeo Supérate'!$J:$J,'19. Analisis_cost'!F$5))</f>
        <v>1418200000</v>
      </c>
      <c r="G14" s="56">
        <f>+'14. Metas_plur_prod'!D17</f>
        <v>30000</v>
      </c>
      <c r="H14" s="5">
        <f>IF('19. Analisis_cost'!$C14="","",IFERROR(F14/G14,0))</f>
        <v>47273.333333333336</v>
      </c>
      <c r="I14" s="5">
        <f>IF('19. Analisis_cost'!$C14="","",SUMIFS('18. Costeo Supérate'!$O:$O,'18. Costeo Supérate'!$A:$A,'19. Analisis_cost'!$B14,'18. Costeo Supérate'!$C:$C,'19. Analisis_cost'!$C14,'18. Costeo Supérate'!$J:$J,'19. Analisis_cost'!I$5))</f>
        <v>1878000000</v>
      </c>
      <c r="J14" s="56">
        <f>+'14. Metas_plur_prod'!E17</f>
        <v>40000</v>
      </c>
      <c r="K14" s="5">
        <f>IF('19. Analisis_cost'!$C14="","",IFERROR(I14/J14,0))</f>
        <v>46950</v>
      </c>
      <c r="L14" s="5">
        <f>IF('19. Analisis_cost'!$C14="","",SUMIFS('18. Costeo Supérate'!$O:$O,'18. Costeo Supérate'!$A:$A,'19. Analisis_cost'!$B14,'18. Costeo Supérate'!$C:$C,'19. Analisis_cost'!$C14,'18. Costeo Supérate'!$J:$J,'19. Analisis_cost'!L$5))</f>
        <v>2575742500</v>
      </c>
      <c r="M14" s="56">
        <f>+'14. Metas_plur_prod'!F17</f>
        <v>55000</v>
      </c>
      <c r="N14" s="5">
        <f>IF('19. Analisis_cost'!$C14="","",IFERROR(L14/M14,0))</f>
        <v>46831.681818181816</v>
      </c>
      <c r="O14" s="5">
        <f>IF('19. Analisis_cost'!$C14="","",SUMIFS('18. Costeo Supérate'!$O:$O,'18. Costeo Supérate'!$A:$A,'19. Analisis_cost'!$B14,'18. Costeo Supérate'!$C:$C,'19. Analisis_cost'!$C14,'18. Costeo Supérate'!$J:$J,'19. Analisis_cost'!O$5))</f>
        <v>0</v>
      </c>
      <c r="P14" s="56" t="str">
        <f>+'14. Metas_plur_prod'!G17</f>
        <v>No disponible</v>
      </c>
      <c r="Q14" s="478">
        <f>IF('19. Analisis_cost'!$C14="","",IFERROR(O14/P14,0))</f>
        <v>0</v>
      </c>
      <c r="R14" s="768"/>
    </row>
    <row r="15" spans="1:18" ht="18.75" x14ac:dyDescent="0.25">
      <c r="A15" s="764" t="str">
        <f>'18. Costeo Supérate'!$B$7</f>
        <v>0007 -  PROGRAMA SUPÉRATE</v>
      </c>
      <c r="B15" s="765"/>
      <c r="C15" s="766"/>
      <c r="D15" s="342">
        <f>+SUM(D12:D14)</f>
        <v>40000000</v>
      </c>
      <c r="E15" s="349">
        <f t="shared" si="0"/>
        <v>36.989165749999998</v>
      </c>
      <c r="F15" s="342">
        <f>+SUM(F12:F14)</f>
        <v>1519566630</v>
      </c>
      <c r="G15" s="343"/>
      <c r="H15" s="342"/>
      <c r="I15" s="342">
        <f>+SUM(I12:I14)</f>
        <v>2005537050</v>
      </c>
      <c r="J15" s="343"/>
      <c r="K15" s="342"/>
      <c r="L15" s="342">
        <f>+SUM(L12:L14)</f>
        <v>2732703570</v>
      </c>
      <c r="M15" s="343"/>
      <c r="N15" s="342"/>
      <c r="O15" s="342">
        <f>+SUM(O12:O14)</f>
        <v>204989030</v>
      </c>
      <c r="P15" s="343"/>
      <c r="Q15" s="479"/>
      <c r="R15" s="768"/>
    </row>
    <row r="16" spans="1:18" ht="47.25" customHeight="1" x14ac:dyDescent="0.25">
      <c r="A16" s="4">
        <f>+A14+1</f>
        <v>8</v>
      </c>
      <c r="B16" s="252" t="s">
        <v>1368</v>
      </c>
      <c r="C16" s="6" t="s">
        <v>1190</v>
      </c>
      <c r="D16" s="5">
        <f>24820000/3</f>
        <v>8273333.333333333</v>
      </c>
      <c r="E16" s="348">
        <f t="shared" si="0"/>
        <v>2.000604351329573</v>
      </c>
      <c r="F16" s="5">
        <f>IF('19. Analisis_cost'!$C16="","",SUMIFS('18. Costeo MMujer'!$O:$O,'18. Costeo MMujer'!$A:$A,'19. Analisis_cost'!$B16,'18. Costeo MMujer'!$C:$C,'19. Analisis_cost'!$C16,'18. Costeo MMujer'!$J:$J,'19. Analisis_cost'!F$5))</f>
        <v>24825000</v>
      </c>
      <c r="G16" s="56">
        <f>+'14. Metas_plur_prod'!D9</f>
        <v>18000</v>
      </c>
      <c r="H16" s="5">
        <f>IF('19. Analisis_cost'!$C16="","",IFERROR(F16/G16,0))</f>
        <v>1379.1666666666667</v>
      </c>
      <c r="I16" s="486">
        <f>IF('19. Analisis_cost'!$C16="","",SUMIFS('18. Costeo MMujer'!$O:$O,'18. Costeo MMujer'!$A:$A,'19. Analisis_cost'!$B16,'18. Costeo MMujer'!$C:$C,'19. Analisis_cost'!$C16,'18. Costeo MMujer'!$J:$J,'19. Analisis_cost'!I$5))</f>
        <v>21650000</v>
      </c>
      <c r="J16" s="56">
        <f>+'14. Metas_plur_prod'!E9</f>
        <v>19100</v>
      </c>
      <c r="K16" s="486">
        <f>IF('19. Analisis_cost'!$C16="","",IFERROR(I16/J16,0))</f>
        <v>1133.5078534031413</v>
      </c>
      <c r="L16" s="5">
        <f>IF('19. Analisis_cost'!$C16="","",SUMIFS('18. Costeo MMujer'!$O:$O,'18. Costeo MMujer'!$A:$A,'19. Analisis_cost'!$B16,'18. Costeo MMujer'!$C:$C,'19. Analisis_cost'!$C16,'18. Costeo MMujer'!$J:$J,'19. Analisis_cost'!L$5))</f>
        <v>22135000</v>
      </c>
      <c r="M16" s="56">
        <f>+'14. Metas_plur_prod'!F9</f>
        <v>20050</v>
      </c>
      <c r="N16" s="5">
        <f>IF('19. Analisis_cost'!$C16="","",IFERROR(L16/M16,0))</f>
        <v>1103.9900249376558</v>
      </c>
      <c r="O16" s="5">
        <f>IF('19. Analisis_cost'!$C16="","",SUMIFS('18. Costeo MMujer'!$O:$O,'18. Costeo MMujer'!$A:$A,'19. Analisis_cost'!$B16,'18. Costeo MMujer'!$C:$C,'19. Analisis_cost'!$C16,'18. Costeo MMujer'!$J:$J,'19. Analisis_cost'!O$5))</f>
        <v>23525000</v>
      </c>
      <c r="P16" s="56">
        <f>+'14. Metas_plur_prod'!G9</f>
        <v>21292</v>
      </c>
      <c r="Q16" s="478">
        <f>IF('19. Analisis_cost'!$C16="","",IFERROR(O16/P16,0))</f>
        <v>1104.8750704489948</v>
      </c>
      <c r="R16" s="768" t="s">
        <v>2134</v>
      </c>
    </row>
    <row r="17" spans="1:18" ht="47.25" customHeight="1" x14ac:dyDescent="0.25">
      <c r="A17" s="4">
        <f t="shared" si="1"/>
        <v>9</v>
      </c>
      <c r="B17" s="252" t="s">
        <v>1368</v>
      </c>
      <c r="C17" s="6" t="s">
        <v>1203</v>
      </c>
      <c r="D17" s="5">
        <f>24820000/3</f>
        <v>8273333.333333333</v>
      </c>
      <c r="E17" s="348">
        <f t="shared" si="0"/>
        <v>-0.46817082997582593</v>
      </c>
      <c r="F17" s="5">
        <f>IF('19. Analisis_cost'!$C17="","",SUMIFS('18. Costeo MMujer'!$O:$O,'18. Costeo MMujer'!$A:$A,'19. Analisis_cost'!$B17,'18. Costeo MMujer'!$C:$C,'19. Analisis_cost'!$C17,'18. Costeo MMujer'!$J:$J,'19. Analisis_cost'!F$5))</f>
        <v>4400000</v>
      </c>
      <c r="G17" s="56">
        <f>+'14. Metas_plur_prod'!D14</f>
        <v>1050</v>
      </c>
      <c r="H17" s="5">
        <f>IF('19. Analisis_cost'!$C17="","",IFERROR(F17/G17,0))</f>
        <v>4190.4761904761908</v>
      </c>
      <c r="I17" s="5">
        <f>IF('19. Analisis_cost'!$C17="","",SUMIFS('18. Costeo MMujer'!$O:$O,'18. Costeo MMujer'!$A:$A,'19. Analisis_cost'!$B17,'18. Costeo MMujer'!$C:$C,'19. Analisis_cost'!$C17,'18. Costeo MMujer'!$J:$J,'19. Analisis_cost'!I$5))</f>
        <v>4400000</v>
      </c>
      <c r="J17" s="56">
        <f>+'14. Metas_plur_prod'!E14</f>
        <v>1225</v>
      </c>
      <c r="K17" s="5">
        <f>IF('19. Analisis_cost'!$C17="","",IFERROR(I17/J17,0))</f>
        <v>3591.8367346938776</v>
      </c>
      <c r="L17" s="5">
        <f>IF('19. Analisis_cost'!$C17="","",SUMIFS('18. Costeo MMujer'!$O:$O,'18. Costeo MMujer'!$A:$A,'19. Analisis_cost'!$B17,'18. Costeo MMujer'!$C:$C,'19. Analisis_cost'!$C17,'18. Costeo MMujer'!$J:$J,'19. Analisis_cost'!L$5))</f>
        <v>4851000</v>
      </c>
      <c r="M17" s="56">
        <f>+'14. Metas_plur_prod'!F14</f>
        <v>1350</v>
      </c>
      <c r="N17" s="5">
        <f>IF('19. Analisis_cost'!$C17="","",IFERROR(L17/M17,0))</f>
        <v>3593.3333333333335</v>
      </c>
      <c r="O17" s="5">
        <f>IF('19. Analisis_cost'!$C17="","",SUMIFS('18. Costeo MMujer'!$O:$O,'18. Costeo MMujer'!$A:$A,'19. Analisis_cost'!$B17,'18. Costeo MMujer'!$C:$C,'19. Analisis_cost'!$C17,'18. Costeo MMujer'!$J:$J,'19. Analisis_cost'!O$5))</f>
        <v>5093550.01</v>
      </c>
      <c r="P17" s="56">
        <f>+'14. Metas_plur_prod'!G14</f>
        <v>1425</v>
      </c>
      <c r="Q17" s="478">
        <f>IF('19. Analisis_cost'!$C17="","",IFERROR(O17/P17,0))</f>
        <v>3574.4210596491225</v>
      </c>
      <c r="R17" s="768"/>
    </row>
    <row r="18" spans="1:18" ht="47.25" customHeight="1" x14ac:dyDescent="0.25">
      <c r="A18" s="4">
        <f t="shared" si="1"/>
        <v>10</v>
      </c>
      <c r="B18" s="252" t="s">
        <v>1368</v>
      </c>
      <c r="C18" s="6" t="s">
        <v>1211</v>
      </c>
      <c r="D18" s="5">
        <f>24820000/3</f>
        <v>8273333.333333333</v>
      </c>
      <c r="E18" s="348">
        <f t="shared" si="0"/>
        <v>-0.33353676228847706</v>
      </c>
      <c r="F18" s="5">
        <f>IF('19. Analisis_cost'!$C18="","",SUMIFS('18. Costeo MMujer'!$O:$O,'18. Costeo MMujer'!$A:$A,'19. Analisis_cost'!$B18,'18. Costeo MMujer'!$C:$C,'19. Analisis_cost'!$C18,'18. Costeo MMujer'!$J:$J,'19. Analisis_cost'!F$5))</f>
        <v>5513872.5199999996</v>
      </c>
      <c r="G18" s="56">
        <f>+'14. Metas_plur_prod'!D18</f>
        <v>35</v>
      </c>
      <c r="H18" s="5">
        <f>IF('19. Analisis_cost'!$C18="","",IFERROR(F18/G18,0))</f>
        <v>157539.21485714286</v>
      </c>
      <c r="I18" s="5">
        <f>IF('19. Analisis_cost'!$C18="","",SUMIFS('18. Costeo MMujer'!$O:$O,'18. Costeo MMujer'!$A:$A,'19. Analisis_cost'!$B18,'18. Costeo MMujer'!$C:$C,'19. Analisis_cost'!$C18,'18. Costeo MMujer'!$J:$J,'19. Analisis_cost'!I$5))</f>
        <v>6022759.7700000005</v>
      </c>
      <c r="J18" s="56">
        <f>+'14. Metas_plur_prod'!E18</f>
        <v>38</v>
      </c>
      <c r="K18" s="5">
        <f>IF('19. Analisis_cost'!$C18="","",IFERROR(I18/J18,0))</f>
        <v>158493.67815789476</v>
      </c>
      <c r="L18" s="5">
        <f>IF('19. Analisis_cost'!$C18="","",SUMIFS('18. Costeo MMujer'!$O:$O,'18. Costeo MMujer'!$A:$A,'19. Analisis_cost'!$B18,'18. Costeo MMujer'!$C:$C,'19. Analisis_cost'!$C18,'18. Costeo MMujer'!$J:$J,'19. Analisis_cost'!L$5))</f>
        <v>6605035.7300000004</v>
      </c>
      <c r="M18" s="56">
        <f>+'14. Metas_plur_prod'!F18</f>
        <v>42</v>
      </c>
      <c r="N18" s="5">
        <f>IF('19. Analisis_cost'!$C18="","",IFERROR(L18/M18,0))</f>
        <v>157262.75547619048</v>
      </c>
      <c r="O18" s="5">
        <f>IF('19. Analisis_cost'!$C18="","",SUMIFS('18. Costeo MMujer'!$O:$O,'18. Costeo MMujer'!$A:$A,'19. Analisis_cost'!$B18,'18. Costeo MMujer'!$C:$C,'19. Analisis_cost'!$C18,'18. Costeo MMujer'!$J:$J,'19. Analisis_cost'!O$5))</f>
        <v>7240539.2999999998</v>
      </c>
      <c r="P18" s="56">
        <f>+'14. Metas_plur_prod'!G18</f>
        <v>45</v>
      </c>
      <c r="Q18" s="478">
        <f>IF('19. Analisis_cost'!$C18="","",IFERROR(O18/P18,0))</f>
        <v>160900.87333333332</v>
      </c>
      <c r="R18" s="768"/>
    </row>
    <row r="19" spans="1:18" ht="18.75" x14ac:dyDescent="0.25">
      <c r="A19" s="764" t="str">
        <f>+'18. Costeo MMujer'!$B$7</f>
        <v>0001 -  MINISTERIO DE LA MUJER</v>
      </c>
      <c r="B19" s="765"/>
      <c r="C19" s="766"/>
      <c r="D19" s="342">
        <f>+SUM(D16:D18)</f>
        <v>24820000</v>
      </c>
      <c r="E19" s="349">
        <f t="shared" si="0"/>
        <v>0.39963225302175642</v>
      </c>
      <c r="F19" s="342">
        <f>+SUM(F16:F18)</f>
        <v>34738872.519999996</v>
      </c>
      <c r="G19" s="343"/>
      <c r="H19" s="342"/>
      <c r="I19" s="342">
        <f>+SUM(I16:I18)</f>
        <v>32072759.77</v>
      </c>
      <c r="J19" s="343"/>
      <c r="K19" s="342"/>
      <c r="L19" s="342">
        <f>+SUM(L16:L18)</f>
        <v>33591035.730000004</v>
      </c>
      <c r="M19" s="343"/>
      <c r="N19" s="342"/>
      <c r="O19" s="342">
        <f>+SUM(O16:O18)</f>
        <v>35859089.309999995</v>
      </c>
      <c r="P19" s="343"/>
      <c r="Q19" s="479"/>
      <c r="R19" s="768"/>
    </row>
    <row r="20" spans="1:18" ht="191.25" customHeight="1" x14ac:dyDescent="0.25">
      <c r="A20" s="4">
        <f>+A18+1</f>
        <v>11</v>
      </c>
      <c r="B20" s="252" t="s">
        <v>1378</v>
      </c>
      <c r="C20" s="6" t="s">
        <v>1221</v>
      </c>
      <c r="D20" s="5">
        <v>0</v>
      </c>
      <c r="E20" s="350" t="str">
        <f t="shared" si="0"/>
        <v>N/A</v>
      </c>
      <c r="F20" s="5">
        <f>IF('19. Analisis_cost'!$C20="","",SUMIFS('18. Costeo SNS'!$O:$O,'18. Costeo SNS'!$A:$A,'19. Analisis_cost'!$B20,'18. Costeo SNS'!$C:$C,'19. Analisis_cost'!$C20,'18. Costeo SNS'!$J:$J,'19. Analisis_cost'!F$5))</f>
        <v>354469436.42999995</v>
      </c>
      <c r="G20" s="56">
        <f>+'14. Metas_plur_prod'!D21</f>
        <v>39148</v>
      </c>
      <c r="H20" s="5">
        <f>IF('19. Analisis_cost'!$C20="","",IFERROR(F20/G20,0))</f>
        <v>9054.5988666087651</v>
      </c>
      <c r="I20" s="5">
        <f>IF('19. Analisis_cost'!$C20="","",SUMIFS('18. Costeo SNS'!$O:$O,'18. Costeo SNS'!$A:$A,'19. Analisis_cost'!$B20,'18. Costeo SNS'!$C:$C,'19. Analisis_cost'!$C20,'18. Costeo SNS'!$J:$J,'19. Analisis_cost'!I$5))</f>
        <v>358684389.75</v>
      </c>
      <c r="J20" s="56">
        <f>+'14. Metas_plur_prod'!E21</f>
        <v>65246</v>
      </c>
      <c r="K20" s="5">
        <f>IF('19. Analisis_cost'!$C20="","",IFERROR(I20/J20,0))</f>
        <v>5497.415776446066</v>
      </c>
      <c r="L20" s="5">
        <f>IF('19. Analisis_cost'!$C20="","",SUMIFS('18. Costeo SNS'!$O:$O,'18. Costeo SNS'!$A:$A,'19. Analisis_cost'!$B20,'18. Costeo SNS'!$C:$C,'19. Analisis_cost'!$C20,'18. Costeo SNS'!$J:$J,'19. Analisis_cost'!L$5))</f>
        <v>496837701.32999998</v>
      </c>
      <c r="M20" s="56">
        <f>+'14. Metas_plur_prod'!F21</f>
        <v>130492</v>
      </c>
      <c r="N20" s="5">
        <f>IF('19. Analisis_cost'!$C20="","",IFERROR(L20/M20,0))</f>
        <v>3807.418855791926</v>
      </c>
      <c r="O20" s="5">
        <f>IF('19. Analisis_cost'!$C20="","",SUMIFS('18. Costeo SNS'!$O:$O,'18. Costeo SNS'!$A:$A,'19. Analisis_cost'!$B20,'18. Costeo SNS'!$C:$C,'19. Analisis_cost'!$C20,'18. Costeo SNS'!$J:$J,'19. Analisis_cost'!O$5))</f>
        <v>520824811.52000004</v>
      </c>
      <c r="P20" s="56">
        <f>+'14. Metas_plur_prod'!G21</f>
        <v>208788</v>
      </c>
      <c r="Q20" s="478">
        <f>IF('19. Analisis_cost'!$C20="","",IFERROR(O20/P20,0))</f>
        <v>2494.515065616798</v>
      </c>
      <c r="R20" s="777" t="s">
        <v>2135</v>
      </c>
    </row>
    <row r="21" spans="1:18" ht="18.75" x14ac:dyDescent="0.25">
      <c r="A21" s="764" t="str">
        <f>+'18. Costeo SNS'!$B$7</f>
        <v>0001 -  DIRECCIÓN CENTRAL DEL SERVICIO NACIONAL DE SALUD</v>
      </c>
      <c r="B21" s="765"/>
      <c r="C21" s="766"/>
      <c r="D21" s="342">
        <f>+SUM(D20)</f>
        <v>0</v>
      </c>
      <c r="E21" s="349" t="str">
        <f t="shared" si="0"/>
        <v>N/A</v>
      </c>
      <c r="F21" s="342">
        <f>+SUM(F20)</f>
        <v>354469436.42999995</v>
      </c>
      <c r="G21" s="343"/>
      <c r="H21" s="342"/>
      <c r="I21" s="342">
        <f>+SUM(I20)</f>
        <v>358684389.75</v>
      </c>
      <c r="J21" s="343"/>
      <c r="K21" s="342"/>
      <c r="L21" s="342">
        <f>+SUM(L20)</f>
        <v>496837701.32999998</v>
      </c>
      <c r="M21" s="343"/>
      <c r="N21" s="342"/>
      <c r="O21" s="342">
        <f>+SUM(O20)</f>
        <v>520824811.52000004</v>
      </c>
      <c r="P21" s="343"/>
      <c r="Q21" s="479"/>
      <c r="R21" s="769"/>
    </row>
    <row r="22" spans="1:18" ht="218.25" customHeight="1" x14ac:dyDescent="0.25">
      <c r="A22" s="4">
        <f>+A20+1</f>
        <v>12</v>
      </c>
      <c r="B22" s="252" t="s">
        <v>1384</v>
      </c>
      <c r="C22" s="6" t="s">
        <v>1242</v>
      </c>
      <c r="D22" s="5">
        <v>30000000</v>
      </c>
      <c r="E22" s="348">
        <f t="shared" si="0"/>
        <v>0.38358000000000003</v>
      </c>
      <c r="F22" s="5">
        <f>IF('19. Analisis_cost'!$C22="","",SUMIFS('18. Costeo MSP'!$O:$O,'18. Costeo MSP'!$A:$A,'19. Analisis_cost'!$B22,'18. Costeo MSP'!$C:$C,'19. Analisis_cost'!$C22,'18. Costeo MSP'!$J:$J,'19. Analisis_cost'!F$5))</f>
        <v>41507400</v>
      </c>
      <c r="G22" s="56">
        <f>+'14. Metas_plur_prod'!D19</f>
        <v>336</v>
      </c>
      <c r="H22" s="5">
        <f>IF('19. Analisis_cost'!$C22="","",IFERROR(F22/G22,0))</f>
        <v>123533.92857142857</v>
      </c>
      <c r="I22" s="5">
        <f>IF('19. Analisis_cost'!$C22="","",SUMIFS('18. Costeo MSP'!$O:$O,'18. Costeo MSP'!$A:$A,'19. Analisis_cost'!$B22,'18. Costeo MSP'!$C:$C,'19. Analisis_cost'!$C22,'18. Costeo MSP'!$J:$J,'19. Analisis_cost'!I$5))</f>
        <v>37695800</v>
      </c>
      <c r="J22" s="56">
        <f>+'14. Metas_plur_prod'!E19</f>
        <v>533</v>
      </c>
      <c r="K22" s="5">
        <f>IF('19. Analisis_cost'!$C22="","",IFERROR(I22/J22,0))</f>
        <v>70723.827392120074</v>
      </c>
      <c r="L22" s="5">
        <f>IF('19. Analisis_cost'!$C22="","",SUMIFS('18. Costeo MSP'!$O:$O,'18. Costeo MSP'!$A:$A,'19. Analisis_cost'!$B22,'18. Costeo MSP'!$C:$C,'19. Analisis_cost'!$C22,'18. Costeo MSP'!$J:$J,'19. Analisis_cost'!L$5))</f>
        <v>45075200</v>
      </c>
      <c r="M22" s="56">
        <f>+'14. Metas_plur_prod'!F19</f>
        <v>676</v>
      </c>
      <c r="N22" s="5">
        <f>IF('19. Analisis_cost'!$C22="","",IFERROR(L22/M22,0))</f>
        <v>66679.289940828399</v>
      </c>
      <c r="O22" s="5">
        <f>IF('19. Analisis_cost'!$C22="","",SUMIFS('18. Costeo MSP'!$O:$O,'18. Costeo MSP'!$A:$A,'19. Analisis_cost'!$B22,'18. Costeo MSP'!$C:$C,'19. Analisis_cost'!$C22,'18. Costeo MSP'!$J:$J,'19. Analisis_cost'!O$5))</f>
        <v>51196200</v>
      </c>
      <c r="P22" s="56">
        <f>+'14. Metas_plur_prod'!G19</f>
        <v>816</v>
      </c>
      <c r="Q22" s="478">
        <f>IF('19. Analisis_cost'!$C22="","",IFERROR(O22/P22,0))</f>
        <v>62740.441176470587</v>
      </c>
      <c r="R22" s="767" t="s">
        <v>2136</v>
      </c>
    </row>
    <row r="23" spans="1:18" ht="18.75" x14ac:dyDescent="0.25">
      <c r="A23" s="764" t="str">
        <f>+'18. Costeo MSP'!$B$7</f>
        <v>0001 -  MINISTERIO DE SALUD PUBLICA Y ASISTENCIA SOCIAL</v>
      </c>
      <c r="B23" s="765"/>
      <c r="C23" s="766"/>
      <c r="D23" s="342">
        <f>+SUM(D22)</f>
        <v>30000000</v>
      </c>
      <c r="E23" s="349">
        <f t="shared" si="0"/>
        <v>0.38358000000000003</v>
      </c>
      <c r="F23" s="342">
        <f>+SUM(F22)</f>
        <v>41507400</v>
      </c>
      <c r="G23" s="343"/>
      <c r="H23" s="342"/>
      <c r="I23" s="342">
        <f>+SUM(I22)</f>
        <v>37695800</v>
      </c>
      <c r="J23" s="343"/>
      <c r="K23" s="342"/>
      <c r="L23" s="342">
        <f>+SUM(L22)</f>
        <v>45075200</v>
      </c>
      <c r="M23" s="343"/>
      <c r="N23" s="342"/>
      <c r="O23" s="342">
        <f>+SUM(O22)</f>
        <v>51196200</v>
      </c>
      <c r="P23" s="343"/>
      <c r="Q23" s="479"/>
      <c r="R23" s="769"/>
    </row>
    <row r="24" spans="1:18" ht="18.75" x14ac:dyDescent="0.25">
      <c r="A24" s="770" t="str">
        <f>+'18. Costeo CONANI'!B20</f>
        <v>45 - Prevención y atención del embarazo adolescente y las uniones tempranas</v>
      </c>
      <c r="B24" s="771"/>
      <c r="C24" s="772"/>
      <c r="D24" s="344">
        <f>+D11+D15+D19+D21+D23</f>
        <v>182574340</v>
      </c>
      <c r="E24" s="351">
        <f t="shared" si="0"/>
        <v>10.720082822755924</v>
      </c>
      <c r="F24" s="344">
        <f>+F11+F15+F19+F21+F23</f>
        <v>2139786386.1099997</v>
      </c>
      <c r="G24" s="345"/>
      <c r="H24" s="344"/>
      <c r="I24" s="344">
        <f>+I11+I15+I19+I21+I23</f>
        <v>2638633651.7505598</v>
      </c>
      <c r="J24" s="345"/>
      <c r="K24" s="344"/>
      <c r="L24" s="344">
        <f>+L11+L15+L19+L21+L23</f>
        <v>3525968581.4786839</v>
      </c>
      <c r="M24" s="345"/>
      <c r="N24" s="344"/>
      <c r="O24" s="344">
        <f>+O11+O15+O19+O21+O23</f>
        <v>1044588719.7504961</v>
      </c>
      <c r="P24" s="345"/>
      <c r="Q24" s="480"/>
      <c r="R24" s="66"/>
    </row>
    <row r="26" spans="1:18" ht="18.75" x14ac:dyDescent="0.25">
      <c r="A26" s="518" t="s">
        <v>2137</v>
      </c>
      <c r="B26" s="518"/>
      <c r="C26" s="518"/>
      <c r="D26" s="518"/>
      <c r="E26" s="518"/>
      <c r="F26" s="518"/>
      <c r="G26" s="518"/>
      <c r="H26" s="518"/>
      <c r="I26" s="518"/>
      <c r="J26" s="518"/>
      <c r="K26" s="518"/>
      <c r="L26" s="518"/>
      <c r="M26" s="518"/>
      <c r="N26" s="518"/>
      <c r="O26" s="518"/>
      <c r="P26" s="518"/>
      <c r="Q26" s="518"/>
      <c r="R26" s="518"/>
    </row>
    <row r="27" spans="1:18" ht="24" customHeight="1" x14ac:dyDescent="0.25">
      <c r="A27" s="757" t="s">
        <v>184</v>
      </c>
      <c r="B27" s="758"/>
      <c r="C27" s="697" t="s">
        <v>2138</v>
      </c>
      <c r="D27" s="698"/>
      <c r="E27" s="698"/>
      <c r="F27" s="698"/>
      <c r="G27" s="698"/>
      <c r="H27" s="698"/>
      <c r="I27" s="698"/>
      <c r="J27" s="698"/>
      <c r="K27" s="698"/>
      <c r="L27" s="698"/>
      <c r="M27" s="698"/>
      <c r="N27" s="698"/>
      <c r="O27" s="698"/>
      <c r="P27" s="698"/>
      <c r="Q27" s="699"/>
      <c r="R27" s="549" t="s">
        <v>2139</v>
      </c>
    </row>
    <row r="28" spans="1:18" ht="23.25" customHeight="1" x14ac:dyDescent="0.25">
      <c r="A28" s="759"/>
      <c r="B28" s="760"/>
      <c r="C28" s="589"/>
      <c r="D28" s="590"/>
      <c r="E28" s="590"/>
      <c r="F28" s="590"/>
      <c r="G28" s="590"/>
      <c r="H28" s="590"/>
      <c r="I28" s="590"/>
      <c r="J28" s="590"/>
      <c r="K28" s="590"/>
      <c r="L28" s="590"/>
      <c r="M28" s="590"/>
      <c r="N28" s="590"/>
      <c r="O28" s="590"/>
      <c r="P28" s="590"/>
      <c r="Q28" s="591"/>
      <c r="R28" s="550"/>
    </row>
    <row r="29" spans="1:18" x14ac:dyDescent="0.25">
      <c r="A29" s="8" t="s">
        <v>190</v>
      </c>
      <c r="B29" s="519" t="s">
        <v>2140</v>
      </c>
      <c r="C29" s="519"/>
      <c r="D29" s="519"/>
      <c r="E29" s="519"/>
      <c r="F29" s="519"/>
      <c r="G29" s="519"/>
      <c r="H29" s="519"/>
      <c r="I29" s="519"/>
      <c r="J29" s="519"/>
      <c r="K29" s="519"/>
      <c r="L29" s="519"/>
      <c r="M29" s="519"/>
      <c r="N29" s="519"/>
      <c r="O29" s="519"/>
      <c r="P29" s="519"/>
      <c r="Q29" s="519"/>
      <c r="R29" s="8" t="s">
        <v>4</v>
      </c>
    </row>
    <row r="30" spans="1:18" ht="25.5" customHeight="1" x14ac:dyDescent="0.25">
      <c r="A30" s="4">
        <v>1</v>
      </c>
      <c r="B30" s="754" t="s">
        <v>2141</v>
      </c>
      <c r="C30" s="755"/>
      <c r="D30" s="755"/>
      <c r="E30" s="755"/>
      <c r="F30" s="755"/>
      <c r="G30" s="755"/>
      <c r="H30" s="755"/>
      <c r="I30" s="755"/>
      <c r="J30" s="755"/>
      <c r="K30" s="755"/>
      <c r="L30" s="755"/>
      <c r="M30" s="755"/>
      <c r="N30" s="755"/>
      <c r="O30" s="755"/>
      <c r="P30" s="755"/>
      <c r="Q30" s="756"/>
      <c r="R30" s="543" t="s">
        <v>2142</v>
      </c>
    </row>
    <row r="31" spans="1:18" x14ac:dyDescent="0.25">
      <c r="A31" s="4">
        <f t="shared" ref="A31:A49" si="2">+A30+1</f>
        <v>2</v>
      </c>
      <c r="B31" s="751" t="s">
        <v>2143</v>
      </c>
      <c r="C31" s="752"/>
      <c r="D31" s="752"/>
      <c r="E31" s="752"/>
      <c r="F31" s="752"/>
      <c r="G31" s="752"/>
      <c r="H31" s="752"/>
      <c r="I31" s="752"/>
      <c r="J31" s="752"/>
      <c r="K31" s="752"/>
      <c r="L31" s="752"/>
      <c r="M31" s="752"/>
      <c r="N31" s="752"/>
      <c r="O31" s="752"/>
      <c r="P31" s="752"/>
      <c r="Q31" s="753"/>
      <c r="R31" s="543"/>
    </row>
    <row r="32" spans="1:18" x14ac:dyDescent="0.25">
      <c r="A32" s="4">
        <f t="shared" si="2"/>
        <v>3</v>
      </c>
      <c r="B32" s="751"/>
      <c r="C32" s="752"/>
      <c r="D32" s="752"/>
      <c r="E32" s="752"/>
      <c r="F32" s="752"/>
      <c r="G32" s="752"/>
      <c r="H32" s="752"/>
      <c r="I32" s="752"/>
      <c r="J32" s="752"/>
      <c r="K32" s="752"/>
      <c r="L32" s="752"/>
      <c r="M32" s="752"/>
      <c r="N32" s="752"/>
      <c r="O32" s="752"/>
      <c r="P32" s="752"/>
      <c r="Q32" s="753"/>
      <c r="R32" s="543"/>
    </row>
    <row r="33" spans="1:18" x14ac:dyDescent="0.25">
      <c r="A33" s="4">
        <f t="shared" si="2"/>
        <v>4</v>
      </c>
      <c r="B33" s="520"/>
      <c r="C33" s="520"/>
      <c r="D33" s="520"/>
      <c r="E33" s="520"/>
      <c r="F33" s="520"/>
      <c r="G33" s="520"/>
      <c r="H33" s="520"/>
      <c r="I33" s="520"/>
      <c r="J33" s="520"/>
      <c r="K33" s="520"/>
      <c r="L33" s="520"/>
      <c r="M33" s="520"/>
      <c r="N33" s="520"/>
      <c r="O33" s="520"/>
      <c r="P33" s="520"/>
      <c r="Q33" s="520"/>
      <c r="R33" s="543"/>
    </row>
    <row r="34" spans="1:18" x14ac:dyDescent="0.25">
      <c r="A34" s="4">
        <f t="shared" si="2"/>
        <v>5</v>
      </c>
      <c r="B34" s="520"/>
      <c r="C34" s="520"/>
      <c r="D34" s="520"/>
      <c r="E34" s="520"/>
      <c r="F34" s="520"/>
      <c r="G34" s="520"/>
      <c r="H34" s="520"/>
      <c r="I34" s="520"/>
      <c r="J34" s="520"/>
      <c r="K34" s="520"/>
      <c r="L34" s="520"/>
      <c r="M34" s="520"/>
      <c r="N34" s="520"/>
      <c r="O34" s="520"/>
      <c r="P34" s="520"/>
      <c r="Q34" s="520"/>
      <c r="R34" s="543"/>
    </row>
    <row r="35" spans="1:18" x14ac:dyDescent="0.25">
      <c r="A35" s="4">
        <f t="shared" si="2"/>
        <v>6</v>
      </c>
      <c r="B35" s="520"/>
      <c r="C35" s="520"/>
      <c r="D35" s="520"/>
      <c r="E35" s="520"/>
      <c r="F35" s="520"/>
      <c r="G35" s="520"/>
      <c r="H35" s="520"/>
      <c r="I35" s="520"/>
      <c r="J35" s="520"/>
      <c r="K35" s="520"/>
      <c r="L35" s="520"/>
      <c r="M35" s="520"/>
      <c r="N35" s="520"/>
      <c r="O35" s="520"/>
      <c r="P35" s="520"/>
      <c r="Q35" s="520"/>
      <c r="R35" s="543"/>
    </row>
    <row r="36" spans="1:18" x14ac:dyDescent="0.25">
      <c r="A36" s="4">
        <f t="shared" si="2"/>
        <v>7</v>
      </c>
      <c r="B36" s="520"/>
      <c r="C36" s="520"/>
      <c r="D36" s="520"/>
      <c r="E36" s="520"/>
      <c r="F36" s="520"/>
      <c r="G36" s="520"/>
      <c r="H36" s="520"/>
      <c r="I36" s="520"/>
      <c r="J36" s="520"/>
      <c r="K36" s="520"/>
      <c r="L36" s="520"/>
      <c r="M36" s="520"/>
      <c r="N36" s="520"/>
      <c r="O36" s="520"/>
      <c r="P36" s="520"/>
      <c r="Q36" s="520"/>
      <c r="R36" s="543"/>
    </row>
    <row r="37" spans="1:18" x14ac:dyDescent="0.25">
      <c r="A37" s="4">
        <f t="shared" si="2"/>
        <v>8</v>
      </c>
      <c r="B37" s="520"/>
      <c r="C37" s="520"/>
      <c r="D37" s="520"/>
      <c r="E37" s="520"/>
      <c r="F37" s="520"/>
      <c r="G37" s="520"/>
      <c r="H37" s="520"/>
      <c r="I37" s="520"/>
      <c r="J37" s="520"/>
      <c r="K37" s="520"/>
      <c r="L37" s="520"/>
      <c r="M37" s="520"/>
      <c r="N37" s="520"/>
      <c r="O37" s="520"/>
      <c r="P37" s="520"/>
      <c r="Q37" s="520"/>
      <c r="R37" s="543"/>
    </row>
    <row r="38" spans="1:18" x14ac:dyDescent="0.25">
      <c r="A38" s="4">
        <f t="shared" si="2"/>
        <v>9</v>
      </c>
      <c r="B38" s="520"/>
      <c r="C38" s="520"/>
      <c r="D38" s="520"/>
      <c r="E38" s="520"/>
      <c r="F38" s="520"/>
      <c r="G38" s="520"/>
      <c r="H38" s="520"/>
      <c r="I38" s="520"/>
      <c r="J38" s="520"/>
      <c r="K38" s="520"/>
      <c r="L38" s="520"/>
      <c r="M38" s="520"/>
      <c r="N38" s="520"/>
      <c r="O38" s="520"/>
      <c r="P38" s="520"/>
      <c r="Q38" s="520"/>
      <c r="R38" s="543"/>
    </row>
    <row r="39" spans="1:18" x14ac:dyDescent="0.25">
      <c r="A39" s="4">
        <f t="shared" si="2"/>
        <v>10</v>
      </c>
      <c r="B39" s="520"/>
      <c r="C39" s="520"/>
      <c r="D39" s="520"/>
      <c r="E39" s="520"/>
      <c r="F39" s="520"/>
      <c r="G39" s="520"/>
      <c r="H39" s="520"/>
      <c r="I39" s="520"/>
      <c r="J39" s="520"/>
      <c r="K39" s="520"/>
      <c r="L39" s="520"/>
      <c r="M39" s="520"/>
      <c r="N39" s="520"/>
      <c r="O39" s="520"/>
      <c r="P39" s="520"/>
      <c r="Q39" s="520"/>
      <c r="R39" s="543"/>
    </row>
    <row r="40" spans="1:18" x14ac:dyDescent="0.25">
      <c r="A40" s="4">
        <f t="shared" si="2"/>
        <v>11</v>
      </c>
      <c r="B40" s="520"/>
      <c r="C40" s="520"/>
      <c r="D40" s="520"/>
      <c r="E40" s="520"/>
      <c r="F40" s="520"/>
      <c r="G40" s="520"/>
      <c r="H40" s="520"/>
      <c r="I40" s="520"/>
      <c r="J40" s="520"/>
      <c r="K40" s="520"/>
      <c r="L40" s="520"/>
      <c r="M40" s="520"/>
      <c r="N40" s="520"/>
      <c r="O40" s="520"/>
      <c r="P40" s="520"/>
      <c r="Q40" s="520"/>
      <c r="R40" s="543"/>
    </row>
    <row r="41" spans="1:18" x14ac:dyDescent="0.25">
      <c r="A41" s="4">
        <f t="shared" si="2"/>
        <v>12</v>
      </c>
      <c r="B41" s="520"/>
      <c r="C41" s="520"/>
      <c r="D41" s="520"/>
      <c r="E41" s="520"/>
      <c r="F41" s="520"/>
      <c r="G41" s="520"/>
      <c r="H41" s="520"/>
      <c r="I41" s="520"/>
      <c r="J41" s="520"/>
      <c r="K41" s="520"/>
      <c r="L41" s="520"/>
      <c r="M41" s="520"/>
      <c r="N41" s="520"/>
      <c r="O41" s="520"/>
      <c r="P41" s="520"/>
      <c r="Q41" s="520"/>
      <c r="R41" s="543"/>
    </row>
    <row r="42" spans="1:18" x14ac:dyDescent="0.25">
      <c r="A42" s="4">
        <f t="shared" si="2"/>
        <v>13</v>
      </c>
      <c r="B42" s="520"/>
      <c r="C42" s="520"/>
      <c r="D42" s="520"/>
      <c r="E42" s="520"/>
      <c r="F42" s="520"/>
      <c r="G42" s="520"/>
      <c r="H42" s="520"/>
      <c r="I42" s="520"/>
      <c r="J42" s="520"/>
      <c r="K42" s="520"/>
      <c r="L42" s="520"/>
      <c r="M42" s="520"/>
      <c r="N42" s="520"/>
      <c r="O42" s="520"/>
      <c r="P42" s="520"/>
      <c r="Q42" s="520"/>
      <c r="R42" s="543"/>
    </row>
    <row r="43" spans="1:18" x14ac:dyDescent="0.25">
      <c r="A43" s="4">
        <f t="shared" si="2"/>
        <v>14</v>
      </c>
      <c r="B43" s="520"/>
      <c r="C43" s="520"/>
      <c r="D43" s="520"/>
      <c r="E43" s="520"/>
      <c r="F43" s="520"/>
      <c r="G43" s="520"/>
      <c r="H43" s="520"/>
      <c r="I43" s="520"/>
      <c r="J43" s="520"/>
      <c r="K43" s="520"/>
      <c r="L43" s="520"/>
      <c r="M43" s="520"/>
      <c r="N43" s="520"/>
      <c r="O43" s="520"/>
      <c r="P43" s="520"/>
      <c r="Q43" s="520"/>
      <c r="R43" s="543"/>
    </row>
    <row r="44" spans="1:18" x14ac:dyDescent="0.25">
      <c r="A44" s="4">
        <f t="shared" si="2"/>
        <v>15</v>
      </c>
      <c r="B44" s="520"/>
      <c r="C44" s="520"/>
      <c r="D44" s="520"/>
      <c r="E44" s="520"/>
      <c r="F44" s="520"/>
      <c r="G44" s="520"/>
      <c r="H44" s="520"/>
      <c r="I44" s="520"/>
      <c r="J44" s="520"/>
      <c r="K44" s="520"/>
      <c r="L44" s="520"/>
      <c r="M44" s="520"/>
      <c r="N44" s="520"/>
      <c r="O44" s="520"/>
      <c r="P44" s="520"/>
      <c r="Q44" s="520"/>
      <c r="R44" s="543"/>
    </row>
    <row r="45" spans="1:18" x14ac:dyDescent="0.25">
      <c r="A45" s="4">
        <f t="shared" si="2"/>
        <v>16</v>
      </c>
      <c r="B45" s="520"/>
      <c r="C45" s="520"/>
      <c r="D45" s="520"/>
      <c r="E45" s="520"/>
      <c r="F45" s="520"/>
      <c r="G45" s="520"/>
      <c r="H45" s="520"/>
      <c r="I45" s="520"/>
      <c r="J45" s="520"/>
      <c r="K45" s="520"/>
      <c r="L45" s="520"/>
      <c r="M45" s="520"/>
      <c r="N45" s="520"/>
      <c r="O45" s="520"/>
      <c r="P45" s="520"/>
      <c r="Q45" s="520"/>
      <c r="R45" s="543"/>
    </row>
    <row r="46" spans="1:18" x14ac:dyDescent="0.25">
      <c r="A46" s="4">
        <f t="shared" si="2"/>
        <v>17</v>
      </c>
      <c r="B46" s="520"/>
      <c r="C46" s="520"/>
      <c r="D46" s="520"/>
      <c r="E46" s="520"/>
      <c r="F46" s="520"/>
      <c r="G46" s="520"/>
      <c r="H46" s="520"/>
      <c r="I46" s="520"/>
      <c r="J46" s="520"/>
      <c r="K46" s="520"/>
      <c r="L46" s="520"/>
      <c r="M46" s="520"/>
      <c r="N46" s="520"/>
      <c r="O46" s="520"/>
      <c r="P46" s="520"/>
      <c r="Q46" s="520"/>
      <c r="R46" s="543"/>
    </row>
    <row r="47" spans="1:18" x14ac:dyDescent="0.25">
      <c r="A47" s="4">
        <f t="shared" si="2"/>
        <v>18</v>
      </c>
      <c r="B47" s="520"/>
      <c r="C47" s="520"/>
      <c r="D47" s="520"/>
      <c r="E47" s="520"/>
      <c r="F47" s="520"/>
      <c r="G47" s="520"/>
      <c r="H47" s="520"/>
      <c r="I47" s="520"/>
      <c r="J47" s="520"/>
      <c r="K47" s="520"/>
      <c r="L47" s="520"/>
      <c r="M47" s="520"/>
      <c r="N47" s="520"/>
      <c r="O47" s="520"/>
      <c r="P47" s="520"/>
      <c r="Q47" s="520"/>
      <c r="R47" s="543"/>
    </row>
    <row r="48" spans="1:18" x14ac:dyDescent="0.25">
      <c r="A48" s="4">
        <f t="shared" si="2"/>
        <v>19</v>
      </c>
      <c r="B48" s="520"/>
      <c r="C48" s="520"/>
      <c r="D48" s="520"/>
      <c r="E48" s="520"/>
      <c r="F48" s="520"/>
      <c r="G48" s="520"/>
      <c r="H48" s="520"/>
      <c r="I48" s="520"/>
      <c r="J48" s="520"/>
      <c r="K48" s="520"/>
      <c r="L48" s="520"/>
      <c r="M48" s="520"/>
      <c r="N48" s="520"/>
      <c r="O48" s="520"/>
      <c r="P48" s="520"/>
      <c r="Q48" s="520"/>
      <c r="R48" s="543"/>
    </row>
    <row r="49" spans="1:18" x14ac:dyDescent="0.25">
      <c r="A49" s="4">
        <f t="shared" si="2"/>
        <v>20</v>
      </c>
      <c r="B49" s="520"/>
      <c r="C49" s="520"/>
      <c r="D49" s="520"/>
      <c r="E49" s="520"/>
      <c r="F49" s="520"/>
      <c r="G49" s="520"/>
      <c r="H49" s="520"/>
      <c r="I49" s="520"/>
      <c r="J49" s="520"/>
      <c r="K49" s="520"/>
      <c r="L49" s="520"/>
      <c r="M49" s="520"/>
      <c r="N49" s="520"/>
      <c r="O49" s="520"/>
      <c r="P49" s="520"/>
      <c r="Q49" s="520"/>
      <c r="R49" s="543"/>
    </row>
  </sheetData>
  <mergeCells count="49">
    <mergeCell ref="A23:C23"/>
    <mergeCell ref="A24:C24"/>
    <mergeCell ref="D5:E5"/>
    <mergeCell ref="C2:Q4"/>
    <mergeCell ref="R2:R5"/>
    <mergeCell ref="R20:R21"/>
    <mergeCell ref="R16:R19"/>
    <mergeCell ref="R7:R11"/>
    <mergeCell ref="A26:R26"/>
    <mergeCell ref="A2:B4"/>
    <mergeCell ref="A1:R1"/>
    <mergeCell ref="A5:A6"/>
    <mergeCell ref="C5:C6"/>
    <mergeCell ref="F5:H5"/>
    <mergeCell ref="I5:K5"/>
    <mergeCell ref="L5:N5"/>
    <mergeCell ref="O5:Q5"/>
    <mergeCell ref="B5:B6"/>
    <mergeCell ref="A11:C11"/>
    <mergeCell ref="A15:C15"/>
    <mergeCell ref="A19:C19"/>
    <mergeCell ref="R12:R15"/>
    <mergeCell ref="A21:C21"/>
    <mergeCell ref="R22:R23"/>
    <mergeCell ref="B49:Q49"/>
    <mergeCell ref="R30:R49"/>
    <mergeCell ref="B39:Q39"/>
    <mergeCell ref="B40:Q40"/>
    <mergeCell ref="B41:Q41"/>
    <mergeCell ref="B42:Q42"/>
    <mergeCell ref="B43:Q43"/>
    <mergeCell ref="B44:Q44"/>
    <mergeCell ref="B33:Q33"/>
    <mergeCell ref="B34:Q34"/>
    <mergeCell ref="B35:Q35"/>
    <mergeCell ref="B36:Q36"/>
    <mergeCell ref="B37:Q37"/>
    <mergeCell ref="B38:Q38"/>
    <mergeCell ref="R27:R28"/>
    <mergeCell ref="B45:Q45"/>
    <mergeCell ref="B46:Q46"/>
    <mergeCell ref="B47:Q47"/>
    <mergeCell ref="B48:Q48"/>
    <mergeCell ref="B29:Q29"/>
    <mergeCell ref="B32:Q32"/>
    <mergeCell ref="B30:Q30"/>
    <mergeCell ref="B31:Q31"/>
    <mergeCell ref="A27:B28"/>
    <mergeCell ref="C27:Q28"/>
  </mergeCells>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r:uid="{B2D24A48-7E1F-4A86-9329-CB3C003605AC}">
          <x14:formula1>
            <xm:f>'Conf.'!$AY$4:$AY$1048576</xm:f>
          </x14:formula1>
          <xm:sqref>B7:B10 B12:B14 B16:B18 B20 B22</xm:sqref>
        </x14:dataValidation>
        <x14:dataValidation type="list" allowBlank="1" showInputMessage="1" showErrorMessage="1" xr:uid="{A28DB0E9-A196-4C11-93A2-A3E21013F165}">
          <x14:formula1>
            <xm:f>'Conf.'!$BA$4:$BA$1048576</xm:f>
          </x14:formula1>
          <xm:sqref>C12:C14 C16:C18 C20 C22 C7:C10</xm:sqref>
        </x14:dataValidation>
      </x14:dataValidations>
    </ext>
  </extLs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14078B-A6F9-484F-9E42-F8061008D3D5}">
  <sheetPr>
    <tabColor rgb="FF00B050"/>
  </sheetPr>
  <dimension ref="A1:C105"/>
  <sheetViews>
    <sheetView showGridLines="0" zoomScale="80" zoomScaleNormal="80" workbookViewId="0">
      <selection sqref="A1:C1"/>
    </sheetView>
  </sheetViews>
  <sheetFormatPr baseColWidth="10" defaultColWidth="11.42578125" defaultRowHeight="15" x14ac:dyDescent="0.25"/>
  <cols>
    <col min="1" max="1" width="26.85546875" style="2" customWidth="1"/>
    <col min="2" max="2" width="136.85546875" style="13" customWidth="1"/>
    <col min="3" max="3" width="168.5703125" style="2" customWidth="1"/>
    <col min="4" max="16384" width="11.42578125" style="2"/>
  </cols>
  <sheetData>
    <row r="1" spans="1:3" ht="18.75" customHeight="1" x14ac:dyDescent="0.25">
      <c r="A1" s="518" t="s">
        <v>2144</v>
      </c>
      <c r="B1" s="518"/>
      <c r="C1" s="518"/>
    </row>
    <row r="2" spans="1:3" s="17" customFormat="1" ht="18.75" customHeight="1" x14ac:dyDescent="0.25">
      <c r="A2" s="527" t="s">
        <v>184</v>
      </c>
      <c r="B2" s="525" t="s">
        <v>2145</v>
      </c>
      <c r="C2" s="525"/>
    </row>
    <row r="3" spans="1:3" s="17" customFormat="1" x14ac:dyDescent="0.25">
      <c r="A3" s="527"/>
      <c r="B3" s="525"/>
      <c r="C3" s="525"/>
    </row>
    <row r="4" spans="1:3" s="12" customFormat="1" ht="30" customHeight="1" x14ac:dyDescent="0.25">
      <c r="A4" s="519" t="s">
        <v>2146</v>
      </c>
      <c r="B4" s="519"/>
      <c r="C4" s="519"/>
    </row>
    <row r="5" spans="1:3" s="14" customFormat="1" x14ac:dyDescent="0.25">
      <c r="A5" s="543" t="s">
        <v>2147</v>
      </c>
      <c r="B5" s="543"/>
      <c r="C5" s="543"/>
    </row>
    <row r="6" spans="1:3" s="14" customFormat="1" x14ac:dyDescent="0.25">
      <c r="A6" s="543"/>
      <c r="B6" s="543"/>
      <c r="C6" s="543"/>
    </row>
    <row r="7" spans="1:3" s="14" customFormat="1" x14ac:dyDescent="0.25">
      <c r="A7" s="543"/>
      <c r="B7" s="543"/>
      <c r="C7" s="543"/>
    </row>
    <row r="8" spans="1:3" s="14" customFormat="1" x14ac:dyDescent="0.25">
      <c r="A8" s="543"/>
      <c r="B8" s="543"/>
      <c r="C8" s="543"/>
    </row>
    <row r="9" spans="1:3" s="14" customFormat="1" x14ac:dyDescent="0.25">
      <c r="A9" s="543"/>
      <c r="B9" s="543"/>
      <c r="C9" s="543"/>
    </row>
    <row r="10" spans="1:3" s="14" customFormat="1" x14ac:dyDescent="0.25">
      <c r="A10" s="543"/>
      <c r="B10" s="543"/>
      <c r="C10" s="543"/>
    </row>
    <row r="11" spans="1:3" s="14" customFormat="1" x14ac:dyDescent="0.25">
      <c r="A11" s="519" t="s">
        <v>2148</v>
      </c>
      <c r="B11" s="519"/>
      <c r="C11" s="8" t="s">
        <v>2149</v>
      </c>
    </row>
    <row r="12" spans="1:3" s="14" customFormat="1" x14ac:dyDescent="0.25">
      <c r="A12" s="778" t="s">
        <v>2150</v>
      </c>
      <c r="B12" s="543"/>
      <c r="C12" s="778" t="s">
        <v>2151</v>
      </c>
    </row>
    <row r="13" spans="1:3" s="14" customFormat="1" x14ac:dyDescent="0.25">
      <c r="A13" s="543"/>
      <c r="B13" s="543"/>
      <c r="C13" s="778"/>
    </row>
    <row r="14" spans="1:3" s="14" customFormat="1" x14ac:dyDescent="0.25">
      <c r="A14" s="543"/>
      <c r="B14" s="543"/>
      <c r="C14" s="778"/>
    </row>
    <row r="15" spans="1:3" s="14" customFormat="1" x14ac:dyDescent="0.25">
      <c r="A15" s="543"/>
      <c r="B15" s="543"/>
      <c r="C15" s="778"/>
    </row>
    <row r="16" spans="1:3" s="14" customFormat="1" x14ac:dyDescent="0.25">
      <c r="A16" s="543"/>
      <c r="B16" s="543"/>
      <c r="C16" s="778"/>
    </row>
    <row r="17" spans="1:3" s="14" customFormat="1" x14ac:dyDescent="0.25">
      <c r="A17" s="543"/>
      <c r="B17" s="543"/>
      <c r="C17" s="778"/>
    </row>
    <row r="18" spans="1:3" s="14" customFormat="1" x14ac:dyDescent="0.25">
      <c r="A18" s="543"/>
      <c r="B18" s="543"/>
      <c r="C18" s="778"/>
    </row>
    <row r="19" spans="1:3" s="14" customFormat="1" x14ac:dyDescent="0.25">
      <c r="A19" s="543"/>
      <c r="B19" s="543"/>
      <c r="C19" s="778"/>
    </row>
    <row r="20" spans="1:3" s="14" customFormat="1" x14ac:dyDescent="0.25">
      <c r="A20" s="543"/>
      <c r="B20" s="543"/>
      <c r="C20" s="778"/>
    </row>
    <row r="21" spans="1:3" s="14" customFormat="1" x14ac:dyDescent="0.25">
      <c r="A21" s="543"/>
      <c r="B21" s="543"/>
      <c r="C21" s="778"/>
    </row>
    <row r="22" spans="1:3" s="14" customFormat="1" x14ac:dyDescent="0.25">
      <c r="A22" s="543"/>
      <c r="B22" s="543"/>
      <c r="C22" s="778"/>
    </row>
    <row r="23" spans="1:3" s="14" customFormat="1" x14ac:dyDescent="0.25">
      <c r="A23" s="543"/>
      <c r="B23" s="543"/>
      <c r="C23" s="778"/>
    </row>
    <row r="24" spans="1:3" s="14" customFormat="1" x14ac:dyDescent="0.25">
      <c r="A24" s="543"/>
      <c r="B24" s="543"/>
      <c r="C24" s="778"/>
    </row>
    <row r="25" spans="1:3" s="14" customFormat="1" x14ac:dyDescent="0.25">
      <c r="A25" s="543"/>
      <c r="B25" s="543"/>
      <c r="C25" s="778"/>
    </row>
    <row r="26" spans="1:3" s="14" customFormat="1" x14ac:dyDescent="0.25">
      <c r="A26" s="543"/>
      <c r="B26" s="543"/>
      <c r="C26" s="778"/>
    </row>
    <row r="27" spans="1:3" s="14" customFormat="1" x14ac:dyDescent="0.25">
      <c r="A27" s="543"/>
      <c r="B27" s="543"/>
      <c r="C27" s="778"/>
    </row>
    <row r="28" spans="1:3" s="14" customFormat="1" x14ac:dyDescent="0.25">
      <c r="A28" s="543"/>
      <c r="B28" s="543"/>
      <c r="C28" s="778"/>
    </row>
    <row r="29" spans="1:3" s="14" customFormat="1" x14ac:dyDescent="0.25">
      <c r="A29" s="543"/>
      <c r="B29" s="543"/>
      <c r="C29" s="778"/>
    </row>
    <row r="30" spans="1:3" s="14" customFormat="1" x14ac:dyDescent="0.25">
      <c r="A30" s="543"/>
      <c r="B30" s="543"/>
      <c r="C30" s="778"/>
    </row>
    <row r="31" spans="1:3" s="14" customFormat="1" x14ac:dyDescent="0.25">
      <c r="A31" s="543"/>
      <c r="B31" s="543"/>
      <c r="C31" s="778"/>
    </row>
    <row r="32" spans="1:3" s="14" customFormat="1" x14ac:dyDescent="0.25">
      <c r="A32" s="543"/>
      <c r="B32" s="543"/>
      <c r="C32" s="778"/>
    </row>
    <row r="33" spans="1:3" s="14" customFormat="1" x14ac:dyDescent="0.25">
      <c r="A33" s="543"/>
      <c r="B33" s="543"/>
      <c r="C33" s="778"/>
    </row>
    <row r="34" spans="1:3" s="14" customFormat="1" x14ac:dyDescent="0.25">
      <c r="A34" s="543"/>
      <c r="B34" s="543"/>
      <c r="C34" s="778"/>
    </row>
    <row r="35" spans="1:3" s="14" customFormat="1" x14ac:dyDescent="0.25">
      <c r="A35" s="543"/>
      <c r="B35" s="543"/>
      <c r="C35" s="778"/>
    </row>
    <row r="36" spans="1:3" s="14" customFormat="1" x14ac:dyDescent="0.25">
      <c r="A36" s="543"/>
      <c r="B36" s="543"/>
      <c r="C36" s="778"/>
    </row>
    <row r="37" spans="1:3" s="14" customFormat="1" x14ac:dyDescent="0.25">
      <c r="A37" s="543"/>
      <c r="B37" s="543"/>
      <c r="C37" s="778"/>
    </row>
    <row r="38" spans="1:3" s="14" customFormat="1" x14ac:dyDescent="0.25">
      <c r="A38" s="543"/>
      <c r="B38" s="543"/>
      <c r="C38" s="778"/>
    </row>
    <row r="39" spans="1:3" s="14" customFormat="1" x14ac:dyDescent="0.25">
      <c r="A39" s="543"/>
      <c r="B39" s="543"/>
      <c r="C39" s="778"/>
    </row>
    <row r="40" spans="1:3" s="14" customFormat="1" x14ac:dyDescent="0.25">
      <c r="A40" s="543"/>
      <c r="B40" s="543"/>
      <c r="C40" s="778"/>
    </row>
    <row r="41" spans="1:3" s="14" customFormat="1" x14ac:dyDescent="0.25">
      <c r="A41" s="543"/>
      <c r="B41" s="543"/>
      <c r="C41" s="778"/>
    </row>
    <row r="42" spans="1:3" s="14" customFormat="1" x14ac:dyDescent="0.25">
      <c r="A42" s="543"/>
      <c r="B42" s="543"/>
      <c r="C42" s="778"/>
    </row>
    <row r="43" spans="1:3" s="14" customFormat="1" x14ac:dyDescent="0.25">
      <c r="A43" s="543"/>
      <c r="B43" s="543"/>
      <c r="C43" s="778"/>
    </row>
    <row r="44" spans="1:3" s="14" customFormat="1" x14ac:dyDescent="0.25">
      <c r="A44" s="543"/>
      <c r="B44" s="543"/>
      <c r="C44" s="778"/>
    </row>
    <row r="45" spans="1:3" s="14" customFormat="1" x14ac:dyDescent="0.25">
      <c r="A45" s="543"/>
      <c r="B45" s="543"/>
      <c r="C45" s="778"/>
    </row>
    <row r="46" spans="1:3" s="14" customFormat="1" x14ac:dyDescent="0.25">
      <c r="A46" s="543"/>
      <c r="B46" s="543"/>
      <c r="C46" s="778"/>
    </row>
    <row r="47" spans="1:3" s="14" customFormat="1" x14ac:dyDescent="0.25">
      <c r="A47" s="543"/>
      <c r="B47" s="543"/>
      <c r="C47" s="778"/>
    </row>
    <row r="48" spans="1:3" s="14" customFormat="1" x14ac:dyDescent="0.25">
      <c r="A48" s="543"/>
      <c r="B48" s="543"/>
      <c r="C48" s="778"/>
    </row>
    <row r="49" spans="1:3" s="14" customFormat="1" x14ac:dyDescent="0.25">
      <c r="A49" s="543"/>
      <c r="B49" s="543"/>
      <c r="C49" s="778"/>
    </row>
    <row r="50" spans="1:3" s="14" customFormat="1" x14ac:dyDescent="0.25">
      <c r="A50" s="543"/>
      <c r="B50" s="543"/>
      <c r="C50" s="778"/>
    </row>
    <row r="51" spans="1:3" s="14" customFormat="1" x14ac:dyDescent="0.25">
      <c r="A51" s="543"/>
      <c r="B51" s="543"/>
      <c r="C51" s="778"/>
    </row>
    <row r="52" spans="1:3" s="14" customFormat="1" x14ac:dyDescent="0.25">
      <c r="A52" s="543"/>
      <c r="B52" s="543"/>
      <c r="C52" s="778"/>
    </row>
    <row r="53" spans="1:3" s="14" customFormat="1" x14ac:dyDescent="0.25">
      <c r="A53" s="543"/>
      <c r="B53" s="543"/>
      <c r="C53" s="778"/>
    </row>
    <row r="54" spans="1:3" s="14" customFormat="1" x14ac:dyDescent="0.25">
      <c r="A54" s="543"/>
      <c r="B54" s="543"/>
      <c r="C54" s="778"/>
    </row>
    <row r="55" spans="1:3" s="14" customFormat="1" x14ac:dyDescent="0.25">
      <c r="A55" s="543"/>
      <c r="B55" s="543"/>
      <c r="C55" s="778"/>
    </row>
    <row r="56" spans="1:3" s="14" customFormat="1" x14ac:dyDescent="0.25">
      <c r="A56" s="543"/>
      <c r="B56" s="543"/>
      <c r="C56" s="778"/>
    </row>
    <row r="57" spans="1:3" s="14" customFormat="1" x14ac:dyDescent="0.25">
      <c r="A57" s="543"/>
      <c r="B57" s="543"/>
      <c r="C57" s="778"/>
    </row>
    <row r="58" spans="1:3" s="14" customFormat="1" x14ac:dyDescent="0.25">
      <c r="A58" s="543"/>
      <c r="B58" s="543"/>
      <c r="C58" s="778"/>
    </row>
    <row r="59" spans="1:3" s="14" customFormat="1" x14ac:dyDescent="0.25">
      <c r="A59" s="543"/>
      <c r="B59" s="543"/>
      <c r="C59" s="778"/>
    </row>
    <row r="60" spans="1:3" x14ac:dyDescent="0.25">
      <c r="A60" s="519" t="s">
        <v>2152</v>
      </c>
      <c r="B60" s="519"/>
      <c r="C60" s="8" t="s">
        <v>2153</v>
      </c>
    </row>
    <row r="61" spans="1:3" x14ac:dyDescent="0.25">
      <c r="A61" s="778" t="s">
        <v>2154</v>
      </c>
      <c r="B61" s="543"/>
      <c r="C61" s="779" t="s">
        <v>2155</v>
      </c>
    </row>
    <row r="62" spans="1:3" x14ac:dyDescent="0.25">
      <c r="A62" s="543"/>
      <c r="B62" s="543"/>
      <c r="C62" s="543"/>
    </row>
    <row r="63" spans="1:3" x14ac:dyDescent="0.25">
      <c r="A63" s="543"/>
      <c r="B63" s="543"/>
      <c r="C63" s="543"/>
    </row>
    <row r="64" spans="1:3" x14ac:dyDescent="0.25">
      <c r="A64" s="543"/>
      <c r="B64" s="543"/>
      <c r="C64" s="543"/>
    </row>
    <row r="65" spans="1:3" x14ac:dyDescent="0.25">
      <c r="A65" s="543"/>
      <c r="B65" s="543"/>
      <c r="C65" s="543"/>
    </row>
    <row r="66" spans="1:3" x14ac:dyDescent="0.25">
      <c r="A66" s="543"/>
      <c r="B66" s="543"/>
      <c r="C66" s="543"/>
    </row>
    <row r="67" spans="1:3" x14ac:dyDescent="0.25">
      <c r="A67" s="543"/>
      <c r="B67" s="543"/>
      <c r="C67" s="543"/>
    </row>
    <row r="68" spans="1:3" x14ac:dyDescent="0.25">
      <c r="A68" s="543"/>
      <c r="B68" s="543"/>
      <c r="C68" s="543"/>
    </row>
    <row r="69" spans="1:3" x14ac:dyDescent="0.25">
      <c r="A69" s="543"/>
      <c r="B69" s="543"/>
      <c r="C69" s="543"/>
    </row>
    <row r="70" spans="1:3" x14ac:dyDescent="0.25">
      <c r="A70" s="543"/>
      <c r="B70" s="543"/>
      <c r="C70" s="543"/>
    </row>
    <row r="71" spans="1:3" x14ac:dyDescent="0.25">
      <c r="A71" s="543"/>
      <c r="B71" s="543"/>
      <c r="C71" s="543"/>
    </row>
    <row r="72" spans="1:3" x14ac:dyDescent="0.25">
      <c r="A72" s="543"/>
      <c r="B72" s="543"/>
      <c r="C72" s="543"/>
    </row>
    <row r="73" spans="1:3" x14ac:dyDescent="0.25">
      <c r="A73" s="543"/>
      <c r="B73" s="543"/>
      <c r="C73" s="543"/>
    </row>
    <row r="74" spans="1:3" x14ac:dyDescent="0.25">
      <c r="A74" s="543"/>
      <c r="B74" s="543"/>
      <c r="C74" s="543"/>
    </row>
    <row r="75" spans="1:3" x14ac:dyDescent="0.25">
      <c r="A75" s="543"/>
      <c r="B75" s="543"/>
      <c r="C75" s="543"/>
    </row>
    <row r="76" spans="1:3" x14ac:dyDescent="0.25">
      <c r="A76" s="543"/>
      <c r="B76" s="543"/>
      <c r="C76" s="543"/>
    </row>
    <row r="77" spans="1:3" x14ac:dyDescent="0.25">
      <c r="A77" s="543"/>
      <c r="B77" s="543"/>
      <c r="C77" s="543"/>
    </row>
    <row r="78" spans="1:3" x14ac:dyDescent="0.25">
      <c r="A78" s="543"/>
      <c r="B78" s="543"/>
      <c r="C78" s="543"/>
    </row>
    <row r="79" spans="1:3" x14ac:dyDescent="0.25">
      <c r="A79" s="543"/>
      <c r="B79" s="543"/>
      <c r="C79" s="543"/>
    </row>
    <row r="80" spans="1:3" x14ac:dyDescent="0.25">
      <c r="A80" s="543"/>
      <c r="B80" s="543"/>
      <c r="C80" s="543"/>
    </row>
    <row r="81" spans="1:3" x14ac:dyDescent="0.25">
      <c r="A81" s="543"/>
      <c r="B81" s="543"/>
      <c r="C81" s="543"/>
    </row>
    <row r="82" spans="1:3" x14ac:dyDescent="0.25">
      <c r="A82" s="543"/>
      <c r="B82" s="543"/>
      <c r="C82" s="543"/>
    </row>
    <row r="83" spans="1:3" x14ac:dyDescent="0.25">
      <c r="A83" s="543"/>
      <c r="B83" s="543"/>
      <c r="C83" s="543"/>
    </row>
    <row r="84" spans="1:3" x14ac:dyDescent="0.25">
      <c r="A84" s="543"/>
      <c r="B84" s="543"/>
      <c r="C84" s="543"/>
    </row>
    <row r="85" spans="1:3" x14ac:dyDescent="0.25">
      <c r="A85" s="543"/>
      <c r="B85" s="543"/>
      <c r="C85" s="543"/>
    </row>
    <row r="86" spans="1:3" x14ac:dyDescent="0.25">
      <c r="A86" s="543"/>
      <c r="B86" s="543"/>
      <c r="C86" s="543"/>
    </row>
    <row r="87" spans="1:3" x14ac:dyDescent="0.25">
      <c r="A87" s="543"/>
      <c r="B87" s="543"/>
      <c r="C87" s="543"/>
    </row>
    <row r="88" spans="1:3" x14ac:dyDescent="0.25">
      <c r="A88" s="543"/>
      <c r="B88" s="543"/>
      <c r="C88" s="543"/>
    </row>
    <row r="89" spans="1:3" x14ac:dyDescent="0.25">
      <c r="A89" s="543"/>
      <c r="B89" s="543"/>
      <c r="C89" s="543"/>
    </row>
    <row r="90" spans="1:3" x14ac:dyDescent="0.25">
      <c r="A90" s="543"/>
      <c r="B90" s="543"/>
      <c r="C90" s="543"/>
    </row>
    <row r="91" spans="1:3" x14ac:dyDescent="0.25">
      <c r="A91" s="543"/>
      <c r="B91" s="543"/>
      <c r="C91" s="543"/>
    </row>
    <row r="92" spans="1:3" x14ac:dyDescent="0.25">
      <c r="A92" s="543"/>
      <c r="B92" s="543"/>
      <c r="C92" s="543"/>
    </row>
    <row r="93" spans="1:3" x14ac:dyDescent="0.25">
      <c r="A93" s="543"/>
      <c r="B93" s="543"/>
      <c r="C93" s="543"/>
    </row>
    <row r="94" spans="1:3" x14ac:dyDescent="0.25">
      <c r="A94" s="543"/>
      <c r="B94" s="543"/>
      <c r="C94" s="543"/>
    </row>
    <row r="95" spans="1:3" x14ac:dyDescent="0.25">
      <c r="A95" s="543"/>
      <c r="B95" s="543"/>
      <c r="C95" s="543"/>
    </row>
    <row r="96" spans="1:3" x14ac:dyDescent="0.25">
      <c r="A96" s="543"/>
      <c r="B96" s="543"/>
      <c r="C96" s="543"/>
    </row>
    <row r="97" spans="1:3" x14ac:dyDescent="0.25">
      <c r="A97" s="543"/>
      <c r="B97" s="543"/>
      <c r="C97" s="543"/>
    </row>
    <row r="98" spans="1:3" x14ac:dyDescent="0.25">
      <c r="A98" s="543"/>
      <c r="B98" s="543"/>
      <c r="C98" s="543"/>
    </row>
    <row r="99" spans="1:3" x14ac:dyDescent="0.25">
      <c r="A99" s="543"/>
      <c r="B99" s="543"/>
      <c r="C99" s="543"/>
    </row>
    <row r="100" spans="1:3" x14ac:dyDescent="0.25">
      <c r="A100" s="543"/>
      <c r="B100" s="543"/>
      <c r="C100" s="543"/>
    </row>
    <row r="101" spans="1:3" x14ac:dyDescent="0.25">
      <c r="A101" s="543"/>
      <c r="B101" s="543"/>
      <c r="C101" s="543"/>
    </row>
    <row r="102" spans="1:3" x14ac:dyDescent="0.25">
      <c r="A102" s="543"/>
      <c r="B102" s="543"/>
      <c r="C102" s="543"/>
    </row>
    <row r="103" spans="1:3" x14ac:dyDescent="0.25">
      <c r="A103" s="543"/>
      <c r="B103" s="543"/>
      <c r="C103" s="543"/>
    </row>
    <row r="104" spans="1:3" x14ac:dyDescent="0.25">
      <c r="A104" s="543"/>
      <c r="B104" s="543"/>
      <c r="C104" s="543"/>
    </row>
    <row r="105" spans="1:3" x14ac:dyDescent="0.25">
      <c r="A105" s="543"/>
      <c r="B105" s="543"/>
      <c r="C105" s="543"/>
    </row>
  </sheetData>
  <mergeCells count="11">
    <mergeCell ref="A1:C1"/>
    <mergeCell ref="A61:B105"/>
    <mergeCell ref="C61:C105"/>
    <mergeCell ref="C12:C59"/>
    <mergeCell ref="A60:B60"/>
    <mergeCell ref="A2:A3"/>
    <mergeCell ref="A11:B11"/>
    <mergeCell ref="A12:B59"/>
    <mergeCell ref="A4:C4"/>
    <mergeCell ref="A5:C10"/>
    <mergeCell ref="B2:C3"/>
  </mergeCells>
  <pageMargins left="0.7" right="0.7" top="0.75" bottom="0.75" header="0.3" footer="0.3"/>
  <legacy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D9B97-E8AE-464D-8079-7EB7D950BBCE}">
  <sheetPr>
    <tabColor rgb="FF00B050"/>
  </sheetPr>
  <dimension ref="A1:J15"/>
  <sheetViews>
    <sheetView showGridLines="0" zoomScale="85" zoomScaleNormal="85" workbookViewId="0">
      <selection sqref="A1:J1"/>
    </sheetView>
  </sheetViews>
  <sheetFormatPr baseColWidth="10" defaultColWidth="11.42578125" defaultRowHeight="15" x14ac:dyDescent="0.25"/>
  <cols>
    <col min="1" max="1" width="12.28515625" style="2" bestFit="1" customWidth="1"/>
    <col min="2" max="2" width="62.7109375" style="2" customWidth="1"/>
    <col min="3" max="3" width="92.5703125" style="24" customWidth="1"/>
    <col min="4" max="4" width="14.5703125" style="2" bestFit="1" customWidth="1"/>
    <col min="5" max="5" width="15.5703125" style="2" bestFit="1" customWidth="1"/>
    <col min="6" max="6" width="19.140625" style="2" bestFit="1" customWidth="1"/>
    <col min="7" max="7" width="46" style="2" customWidth="1"/>
    <col min="8" max="8" width="20" style="2" bestFit="1" customWidth="1"/>
    <col min="9" max="9" width="41.140625" style="2" bestFit="1" customWidth="1"/>
    <col min="10" max="10" width="45.7109375" style="2" customWidth="1"/>
    <col min="11" max="16384" width="11.42578125" style="2"/>
  </cols>
  <sheetData>
    <row r="1" spans="1:10" ht="18.75" x14ac:dyDescent="0.25">
      <c r="A1" s="518" t="s">
        <v>2156</v>
      </c>
      <c r="B1" s="518"/>
      <c r="C1" s="518"/>
      <c r="D1" s="518"/>
      <c r="E1" s="518"/>
      <c r="F1" s="518"/>
      <c r="G1" s="518"/>
      <c r="H1" s="518"/>
      <c r="I1" s="518"/>
      <c r="J1" s="518"/>
    </row>
    <row r="2" spans="1:10" ht="147.75" customHeight="1" x14ac:dyDescent="0.25">
      <c r="A2" s="9" t="s">
        <v>184</v>
      </c>
      <c r="B2" s="7" t="s">
        <v>2157</v>
      </c>
      <c r="C2" s="191" t="s">
        <v>2158</v>
      </c>
      <c r="D2" s="7" t="s">
        <v>2159</v>
      </c>
      <c r="E2" s="7" t="s">
        <v>2160</v>
      </c>
      <c r="F2" s="7" t="s">
        <v>2161</v>
      </c>
      <c r="G2" s="7" t="s">
        <v>2162</v>
      </c>
      <c r="H2" s="7" t="s">
        <v>2163</v>
      </c>
      <c r="I2" s="7" t="s">
        <v>2164</v>
      </c>
    </row>
    <row r="3" spans="1:10" ht="45" x14ac:dyDescent="0.25">
      <c r="A3" s="8" t="s">
        <v>190</v>
      </c>
      <c r="B3" s="25" t="s">
        <v>2165</v>
      </c>
      <c r="C3" s="193" t="s">
        <v>2166</v>
      </c>
      <c r="D3" s="8" t="s">
        <v>2167</v>
      </c>
      <c r="E3" s="8" t="s">
        <v>2168</v>
      </c>
      <c r="F3" s="8" t="s">
        <v>2169</v>
      </c>
      <c r="G3" s="8" t="s">
        <v>6</v>
      </c>
      <c r="H3" s="8" t="s">
        <v>2170</v>
      </c>
      <c r="I3" s="8" t="s">
        <v>2171</v>
      </c>
      <c r="J3" s="8" t="s">
        <v>4</v>
      </c>
    </row>
    <row r="4" spans="1:10" ht="45" x14ac:dyDescent="0.25">
      <c r="A4" s="64">
        <v>1</v>
      </c>
      <c r="B4" s="473" t="s">
        <v>2172</v>
      </c>
      <c r="C4" s="474" t="s">
        <v>2173</v>
      </c>
      <c r="D4" s="19" t="s">
        <v>281</v>
      </c>
      <c r="E4" s="6" t="s">
        <v>281</v>
      </c>
      <c r="F4" s="6" t="s">
        <v>281</v>
      </c>
      <c r="G4" s="475" t="s">
        <v>2174</v>
      </c>
      <c r="H4" s="4" t="s">
        <v>2175</v>
      </c>
      <c r="I4" s="6"/>
      <c r="J4" s="6" t="s">
        <v>2176</v>
      </c>
    </row>
    <row r="5" spans="1:10" ht="60" x14ac:dyDescent="0.25">
      <c r="A5" s="64">
        <v>2</v>
      </c>
      <c r="B5" s="476" t="s">
        <v>2177</v>
      </c>
      <c r="C5" s="67" t="s">
        <v>2178</v>
      </c>
      <c r="D5" s="19" t="s">
        <v>281</v>
      </c>
      <c r="E5" s="6" t="s">
        <v>281</v>
      </c>
      <c r="F5" s="6" t="s">
        <v>281</v>
      </c>
      <c r="G5" s="6" t="s">
        <v>2179</v>
      </c>
      <c r="H5" s="4" t="s">
        <v>2175</v>
      </c>
      <c r="I5" s="6"/>
      <c r="J5" s="6" t="s">
        <v>2180</v>
      </c>
    </row>
    <row r="6" spans="1:10" ht="60" x14ac:dyDescent="0.25">
      <c r="A6" s="64">
        <v>3</v>
      </c>
      <c r="B6" s="476" t="s">
        <v>2181</v>
      </c>
      <c r="C6" s="67" t="s">
        <v>2182</v>
      </c>
      <c r="D6" s="119" t="s">
        <v>281</v>
      </c>
      <c r="E6" s="6" t="s">
        <v>281</v>
      </c>
      <c r="F6" s="6" t="s">
        <v>281</v>
      </c>
      <c r="G6" s="6" t="s">
        <v>2183</v>
      </c>
      <c r="H6" s="4" t="s">
        <v>2175</v>
      </c>
      <c r="I6" s="6"/>
      <c r="J6" s="6" t="s">
        <v>2184</v>
      </c>
    </row>
    <row r="7" spans="1:10" ht="30" x14ac:dyDescent="0.25">
      <c r="A7" s="64">
        <v>4</v>
      </c>
      <c r="B7" s="67" t="s">
        <v>2185</v>
      </c>
      <c r="C7" s="2" t="s">
        <v>2186</v>
      </c>
      <c r="D7" s="66" t="s">
        <v>281</v>
      </c>
      <c r="E7" s="19" t="s">
        <v>281</v>
      </c>
      <c r="F7" s="6" t="s">
        <v>281</v>
      </c>
      <c r="G7" s="73" t="s">
        <v>2187</v>
      </c>
      <c r="H7" s="4" t="s">
        <v>459</v>
      </c>
      <c r="I7" s="6"/>
      <c r="J7" s="6"/>
    </row>
    <row r="8" spans="1:10" ht="45" x14ac:dyDescent="0.25">
      <c r="A8" s="64">
        <v>5</v>
      </c>
      <c r="B8" s="67" t="s">
        <v>2188</v>
      </c>
      <c r="C8" s="152" t="s">
        <v>2189</v>
      </c>
      <c r="D8" s="184" t="s">
        <v>301</v>
      </c>
      <c r="E8" s="6" t="s">
        <v>281</v>
      </c>
      <c r="F8" s="6" t="s">
        <v>281</v>
      </c>
      <c r="G8" s="73" t="s">
        <v>2190</v>
      </c>
      <c r="H8" s="4" t="s">
        <v>2175</v>
      </c>
      <c r="I8" s="6"/>
      <c r="J8" s="6" t="s">
        <v>2191</v>
      </c>
    </row>
    <row r="9" spans="1:10" ht="90" x14ac:dyDescent="0.25">
      <c r="A9" s="64">
        <v>6</v>
      </c>
      <c r="B9" s="67" t="s">
        <v>2192</v>
      </c>
      <c r="C9" s="152" t="s">
        <v>2193</v>
      </c>
      <c r="D9" s="19" t="s">
        <v>301</v>
      </c>
      <c r="E9" s="6" t="s">
        <v>281</v>
      </c>
      <c r="F9" s="6" t="s">
        <v>281</v>
      </c>
      <c r="G9" s="73" t="s">
        <v>2194</v>
      </c>
      <c r="H9" s="4" t="s">
        <v>2195</v>
      </c>
      <c r="I9" s="6"/>
      <c r="J9" s="6" t="s">
        <v>2196</v>
      </c>
    </row>
    <row r="10" spans="1:10" ht="45" x14ac:dyDescent="0.25">
      <c r="A10" s="64">
        <v>7</v>
      </c>
      <c r="B10" s="81" t="s">
        <v>2197</v>
      </c>
      <c r="C10" s="152" t="s">
        <v>2198</v>
      </c>
      <c r="D10" s="19" t="s">
        <v>301</v>
      </c>
      <c r="E10" s="6" t="s">
        <v>281</v>
      </c>
      <c r="F10" s="6" t="s">
        <v>281</v>
      </c>
      <c r="G10" s="73" t="s">
        <v>2199</v>
      </c>
      <c r="H10" s="4" t="s">
        <v>2175</v>
      </c>
      <c r="I10" s="6"/>
      <c r="J10" s="6" t="s">
        <v>2196</v>
      </c>
    </row>
    <row r="11" spans="1:10" ht="90" x14ac:dyDescent="0.25">
      <c r="A11" s="64">
        <v>8</v>
      </c>
      <c r="B11" s="67" t="s">
        <v>2200</v>
      </c>
      <c r="C11" s="152" t="s">
        <v>2201</v>
      </c>
      <c r="D11" s="19" t="s">
        <v>281</v>
      </c>
      <c r="E11" s="6" t="s">
        <v>281</v>
      </c>
      <c r="F11" s="6" t="s">
        <v>281</v>
      </c>
      <c r="G11" s="6" t="s">
        <v>2202</v>
      </c>
      <c r="H11" s="4" t="s">
        <v>459</v>
      </c>
      <c r="I11" s="6"/>
      <c r="J11" s="6"/>
    </row>
    <row r="12" spans="1:10" ht="30" x14ac:dyDescent="0.25">
      <c r="A12" s="64">
        <v>9</v>
      </c>
      <c r="B12" s="67" t="s">
        <v>2203</v>
      </c>
      <c r="C12" s="477" t="s">
        <v>2204</v>
      </c>
      <c r="D12" s="19" t="s">
        <v>281</v>
      </c>
      <c r="E12" s="6" t="s">
        <v>281</v>
      </c>
      <c r="F12" s="6" t="s">
        <v>281</v>
      </c>
      <c r="G12" s="6"/>
      <c r="H12" s="4" t="s">
        <v>965</v>
      </c>
      <c r="I12" s="6"/>
      <c r="J12" s="6"/>
    </row>
    <row r="13" spans="1:10" ht="30" x14ac:dyDescent="0.25">
      <c r="A13" s="64">
        <v>10</v>
      </c>
      <c r="B13" s="177" t="s">
        <v>2205</v>
      </c>
      <c r="C13" s="66" t="s">
        <v>2206</v>
      </c>
      <c r="D13" s="19" t="s">
        <v>281</v>
      </c>
      <c r="E13" s="6" t="s">
        <v>281</v>
      </c>
      <c r="F13" s="6" t="s">
        <v>281</v>
      </c>
      <c r="G13" s="6"/>
      <c r="H13" s="4" t="s">
        <v>459</v>
      </c>
      <c r="I13" s="95"/>
      <c r="J13" s="6"/>
    </row>
    <row r="14" spans="1:10" ht="45" x14ac:dyDescent="0.25">
      <c r="A14" s="64">
        <v>11</v>
      </c>
      <c r="B14" s="6" t="s">
        <v>2207</v>
      </c>
      <c r="C14" s="6" t="s">
        <v>2208</v>
      </c>
      <c r="D14" s="6" t="s">
        <v>281</v>
      </c>
      <c r="E14" s="6" t="s">
        <v>281</v>
      </c>
      <c r="F14" s="6" t="s">
        <v>281</v>
      </c>
      <c r="G14" s="73" t="s">
        <v>2209</v>
      </c>
      <c r="H14" s="4" t="s">
        <v>804</v>
      </c>
      <c r="I14" s="6" t="s">
        <v>2210</v>
      </c>
      <c r="J14" s="6" t="s">
        <v>172</v>
      </c>
    </row>
    <row r="15" spans="1:10" ht="45" x14ac:dyDescent="0.25">
      <c r="A15" s="4">
        <v>12</v>
      </c>
      <c r="B15" s="6" t="s">
        <v>2211</v>
      </c>
      <c r="C15" s="6" t="s">
        <v>2212</v>
      </c>
      <c r="D15" s="6" t="s">
        <v>2213</v>
      </c>
      <c r="E15" s="6" t="s">
        <v>2213</v>
      </c>
      <c r="F15" s="6" t="s">
        <v>2213</v>
      </c>
      <c r="G15" s="6"/>
      <c r="H15" s="4" t="s">
        <v>965</v>
      </c>
      <c r="I15" s="6" t="s">
        <v>2214</v>
      </c>
      <c r="J15" s="6"/>
    </row>
  </sheetData>
  <mergeCells count="1">
    <mergeCell ref="A1:J1"/>
  </mergeCells>
  <dataValidations count="2">
    <dataValidation type="list" allowBlank="1" showInputMessage="1" showErrorMessage="1" sqref="D4:F15" xr:uid="{E90D16FB-B4E4-4B42-BCF0-40B636B1DDE0}">
      <formula1>"Sí, No, Propuesta de documento nuevo"</formula1>
    </dataValidation>
    <dataValidation type="list" allowBlank="1" showInputMessage="1" showErrorMessage="1" sqref="H4:H15" xr:uid="{0048343A-767B-442E-8D64-E3927C22CB7C}">
      <formula1>"Diario, Semanal, Quincenal, Cada 3 semanas, Mensual, Bimestral, Trimestral, Cuatrimestral, Semestral, Anual, Otra periodicidad (indicar en Comentarios), No aplica (justificar en Comentarios)"</formula1>
    </dataValidation>
  </dataValidations>
  <hyperlinks>
    <hyperlink ref="G4" r:id="rId1" xr:uid="{C8C69C27-BC99-45D5-B45D-238372EEE3BB}"/>
    <hyperlink ref="G7" r:id="rId2" xr:uid="{36EA3442-279D-4864-B125-4FA278156790}"/>
    <hyperlink ref="G8" r:id="rId3" xr:uid="{F2B2C6E4-D5AA-4184-9318-8369153F9F2C}"/>
    <hyperlink ref="G9" r:id="rId4" xr:uid="{CB314C12-C83C-4DF2-BEBB-4E25F7E04F5D}"/>
    <hyperlink ref="G10" r:id="rId5" xr:uid="{1531FBC6-4A9B-4E99-8818-026C3D21D942}"/>
    <hyperlink ref="G14" r:id="rId6" xr:uid="{FDB24012-918E-49F6-A56F-297B70C0A927}"/>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D1386-FF5E-414A-B57F-B32BEAD71CD7}">
  <sheetPr>
    <tabColor rgb="FF00B050"/>
  </sheetPr>
  <dimension ref="A1:B50"/>
  <sheetViews>
    <sheetView showGridLines="0" zoomScale="132" zoomScaleNormal="132" workbookViewId="0">
      <selection sqref="A1:B1"/>
    </sheetView>
  </sheetViews>
  <sheetFormatPr baseColWidth="10" defaultColWidth="11.42578125" defaultRowHeight="15" x14ac:dyDescent="0.25"/>
  <cols>
    <col min="1" max="1" width="12.28515625" style="2" bestFit="1" customWidth="1"/>
    <col min="2" max="2" width="167.5703125" style="13" customWidth="1"/>
    <col min="3" max="16384" width="11.42578125" style="2"/>
  </cols>
  <sheetData>
    <row r="1" spans="1:2" ht="18.75" customHeight="1" x14ac:dyDescent="0.25">
      <c r="A1" s="518" t="s">
        <v>536</v>
      </c>
      <c r="B1" s="518"/>
    </row>
    <row r="2" spans="1:2" s="17" customFormat="1" ht="18.75" customHeight="1" x14ac:dyDescent="0.25">
      <c r="A2" s="547" t="s">
        <v>184</v>
      </c>
      <c r="B2" s="549" t="s">
        <v>537</v>
      </c>
    </row>
    <row r="3" spans="1:2" s="17" customFormat="1" x14ac:dyDescent="0.25">
      <c r="A3" s="548"/>
      <c r="B3" s="550"/>
    </row>
    <row r="4" spans="1:2" s="12" customFormat="1" x14ac:dyDescent="0.25">
      <c r="A4" s="551" t="s">
        <v>427</v>
      </c>
      <c r="B4" s="552"/>
    </row>
    <row r="5" spans="1:2" s="14" customFormat="1" x14ac:dyDescent="0.25">
      <c r="A5" s="553" t="s">
        <v>538</v>
      </c>
      <c r="B5" s="554"/>
    </row>
    <row r="6" spans="1:2" s="14" customFormat="1" x14ac:dyDescent="0.25">
      <c r="A6" s="555"/>
      <c r="B6" s="556"/>
    </row>
    <row r="7" spans="1:2" s="14" customFormat="1" x14ac:dyDescent="0.25">
      <c r="A7" s="555"/>
      <c r="B7" s="556"/>
    </row>
    <row r="8" spans="1:2" s="14" customFormat="1" x14ac:dyDescent="0.25">
      <c r="A8" s="555"/>
      <c r="B8" s="556"/>
    </row>
    <row r="9" spans="1:2" s="14" customFormat="1" x14ac:dyDescent="0.25">
      <c r="A9" s="555"/>
      <c r="B9" s="556"/>
    </row>
    <row r="10" spans="1:2" s="14" customFormat="1" x14ac:dyDescent="0.25">
      <c r="A10" s="555"/>
      <c r="B10" s="556"/>
    </row>
    <row r="11" spans="1:2" s="14" customFormat="1" x14ac:dyDescent="0.25">
      <c r="A11" s="555"/>
      <c r="B11" s="556"/>
    </row>
    <row r="12" spans="1:2" s="14" customFormat="1" x14ac:dyDescent="0.25">
      <c r="A12" s="555"/>
      <c r="B12" s="556"/>
    </row>
    <row r="13" spans="1:2" s="14" customFormat="1" x14ac:dyDescent="0.25">
      <c r="A13" s="555"/>
      <c r="B13" s="556"/>
    </row>
    <row r="14" spans="1:2" s="14" customFormat="1" x14ac:dyDescent="0.25">
      <c r="A14" s="555"/>
      <c r="B14" s="556"/>
    </row>
    <row r="15" spans="1:2" s="14" customFormat="1" x14ac:dyDescent="0.25">
      <c r="A15" s="555"/>
      <c r="B15" s="556"/>
    </row>
    <row r="16" spans="1:2" s="14" customFormat="1" x14ac:dyDescent="0.25">
      <c r="A16" s="555"/>
      <c r="B16" s="556"/>
    </row>
    <row r="17" spans="1:2" s="14" customFormat="1" x14ac:dyDescent="0.25">
      <c r="A17" s="555"/>
      <c r="B17" s="556"/>
    </row>
    <row r="18" spans="1:2" s="14" customFormat="1" x14ac:dyDescent="0.25">
      <c r="A18" s="555"/>
      <c r="B18" s="556"/>
    </row>
    <row r="19" spans="1:2" s="14" customFormat="1" x14ac:dyDescent="0.25">
      <c r="A19" s="555"/>
      <c r="B19" s="556"/>
    </row>
    <row r="20" spans="1:2" s="14" customFormat="1" x14ac:dyDescent="0.25">
      <c r="A20" s="555"/>
      <c r="B20" s="556"/>
    </row>
    <row r="21" spans="1:2" s="14" customFormat="1" x14ac:dyDescent="0.25">
      <c r="A21" s="555"/>
      <c r="B21" s="556"/>
    </row>
    <row r="22" spans="1:2" s="14" customFormat="1" x14ac:dyDescent="0.25">
      <c r="A22" s="555"/>
      <c r="B22" s="556"/>
    </row>
    <row r="23" spans="1:2" s="14" customFormat="1" x14ac:dyDescent="0.25">
      <c r="A23" s="555"/>
      <c r="B23" s="556"/>
    </row>
    <row r="24" spans="1:2" s="14" customFormat="1" x14ac:dyDescent="0.25">
      <c r="A24" s="555"/>
      <c r="B24" s="556"/>
    </row>
    <row r="25" spans="1:2" s="14" customFormat="1" x14ac:dyDescent="0.25">
      <c r="A25" s="555"/>
      <c r="B25" s="556"/>
    </row>
    <row r="26" spans="1:2" s="14" customFormat="1" x14ac:dyDescent="0.25">
      <c r="A26" s="555"/>
      <c r="B26" s="556"/>
    </row>
    <row r="27" spans="1:2" s="14" customFormat="1" x14ac:dyDescent="0.25">
      <c r="A27" s="555"/>
      <c r="B27" s="556"/>
    </row>
    <row r="28" spans="1:2" s="14" customFormat="1" x14ac:dyDescent="0.25">
      <c r="A28" s="555"/>
      <c r="B28" s="556"/>
    </row>
    <row r="29" spans="1:2" s="14" customFormat="1" x14ac:dyDescent="0.25">
      <c r="A29" s="555"/>
      <c r="B29" s="556"/>
    </row>
    <row r="30" spans="1:2" s="14" customFormat="1" x14ac:dyDescent="0.25">
      <c r="A30" s="555"/>
      <c r="B30" s="556"/>
    </row>
    <row r="31" spans="1:2" s="14" customFormat="1" x14ac:dyDescent="0.25">
      <c r="A31" s="555"/>
      <c r="B31" s="556"/>
    </row>
    <row r="32" spans="1:2" s="14" customFormat="1" x14ac:dyDescent="0.25">
      <c r="A32" s="555"/>
      <c r="B32" s="556"/>
    </row>
    <row r="33" spans="1:2" s="14" customFormat="1" x14ac:dyDescent="0.25">
      <c r="A33" s="555"/>
      <c r="B33" s="556"/>
    </row>
    <row r="34" spans="1:2" s="14" customFormat="1" x14ac:dyDescent="0.25">
      <c r="A34" s="555"/>
      <c r="B34" s="556"/>
    </row>
    <row r="35" spans="1:2" s="14" customFormat="1" x14ac:dyDescent="0.25">
      <c r="A35" s="555"/>
      <c r="B35" s="556"/>
    </row>
    <row r="36" spans="1:2" s="14" customFormat="1" x14ac:dyDescent="0.25">
      <c r="A36" s="555"/>
      <c r="B36" s="556"/>
    </row>
    <row r="37" spans="1:2" s="14" customFormat="1" x14ac:dyDescent="0.25">
      <c r="A37" s="555"/>
      <c r="B37" s="556"/>
    </row>
    <row r="38" spans="1:2" s="14" customFormat="1" x14ac:dyDescent="0.25">
      <c r="A38" s="555"/>
      <c r="B38" s="556"/>
    </row>
    <row r="39" spans="1:2" s="14" customFormat="1" x14ac:dyDescent="0.25">
      <c r="A39" s="555"/>
      <c r="B39" s="556"/>
    </row>
    <row r="40" spans="1:2" s="14" customFormat="1" x14ac:dyDescent="0.25">
      <c r="A40" s="555"/>
      <c r="B40" s="556"/>
    </row>
    <row r="41" spans="1:2" s="14" customFormat="1" x14ac:dyDescent="0.25">
      <c r="A41" s="555"/>
      <c r="B41" s="556"/>
    </row>
    <row r="42" spans="1:2" s="14" customFormat="1" x14ac:dyDescent="0.25">
      <c r="A42" s="555"/>
      <c r="B42" s="556"/>
    </row>
    <row r="43" spans="1:2" s="14" customFormat="1" x14ac:dyDescent="0.25">
      <c r="A43" s="555"/>
      <c r="B43" s="556"/>
    </row>
    <row r="44" spans="1:2" s="14" customFormat="1" x14ac:dyDescent="0.25">
      <c r="A44" s="555"/>
      <c r="B44" s="556"/>
    </row>
    <row r="45" spans="1:2" s="14" customFormat="1" x14ac:dyDescent="0.25">
      <c r="A45" s="555"/>
      <c r="B45" s="556"/>
    </row>
    <row r="46" spans="1:2" s="14" customFormat="1" x14ac:dyDescent="0.25">
      <c r="A46" s="555"/>
      <c r="B46" s="556"/>
    </row>
    <row r="47" spans="1:2" s="14" customFormat="1" x14ac:dyDescent="0.25">
      <c r="A47" s="555"/>
      <c r="B47" s="556"/>
    </row>
    <row r="48" spans="1:2" s="14" customFormat="1" x14ac:dyDescent="0.25">
      <c r="A48" s="555"/>
      <c r="B48" s="556"/>
    </row>
    <row r="49" spans="1:2" s="14" customFormat="1" x14ac:dyDescent="0.25">
      <c r="A49" s="555"/>
      <c r="B49" s="556"/>
    </row>
    <row r="50" spans="1:2" s="14" customFormat="1" x14ac:dyDescent="0.25">
      <c r="A50" s="557"/>
      <c r="B50" s="558"/>
    </row>
  </sheetData>
  <mergeCells count="5">
    <mergeCell ref="A1:B1"/>
    <mergeCell ref="A2:A3"/>
    <mergeCell ref="B2:B3"/>
    <mergeCell ref="A4:B4"/>
    <mergeCell ref="A5:B50"/>
  </mergeCells>
  <pageMargins left="0.7" right="0.7" top="0.75" bottom="0.75" header="0.3" footer="0.3"/>
  <legacy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44E77-A27C-48A2-83C3-C35DADE537D6}">
  <sheetPr>
    <tabColor rgb="FF00B050"/>
  </sheetPr>
  <dimension ref="A1:D135"/>
  <sheetViews>
    <sheetView showGridLines="0" zoomScale="115" zoomScaleNormal="115" workbookViewId="0">
      <selection sqref="A1:C1"/>
    </sheetView>
  </sheetViews>
  <sheetFormatPr baseColWidth="10" defaultColWidth="11.42578125" defaultRowHeight="15" x14ac:dyDescent="0.25"/>
  <cols>
    <col min="1" max="1" width="15.7109375" style="2" customWidth="1"/>
    <col min="2" max="2" width="85.7109375" style="13" customWidth="1"/>
    <col min="3" max="3" width="100.7109375" style="2" customWidth="1"/>
    <col min="4" max="4" width="11.42578125" style="14"/>
    <col min="5" max="16384" width="11.42578125" style="2"/>
  </cols>
  <sheetData>
    <row r="1" spans="1:4" ht="18.75" x14ac:dyDescent="0.25">
      <c r="A1" s="518" t="s">
        <v>2215</v>
      </c>
      <c r="B1" s="518"/>
      <c r="C1" s="518"/>
    </row>
    <row r="2" spans="1:4" s="17" customFormat="1" x14ac:dyDescent="0.25">
      <c r="A2" s="527" t="s">
        <v>184</v>
      </c>
      <c r="B2" s="525" t="s">
        <v>2216</v>
      </c>
      <c r="C2" s="525"/>
      <c r="D2" s="52"/>
    </row>
    <row r="3" spans="1:4" s="17" customFormat="1" x14ac:dyDescent="0.25">
      <c r="A3" s="527"/>
      <c r="B3" s="525"/>
      <c r="C3" s="525"/>
      <c r="D3" s="52"/>
    </row>
    <row r="4" spans="1:4" s="12" customFormat="1" x14ac:dyDescent="0.25">
      <c r="A4" s="519" t="s">
        <v>2146</v>
      </c>
      <c r="B4" s="519"/>
      <c r="C4" s="519"/>
      <c r="D4" s="52"/>
    </row>
    <row r="5" spans="1:4" s="14" customFormat="1" x14ac:dyDescent="0.25">
      <c r="A5" s="780" t="s">
        <v>2217</v>
      </c>
      <c r="B5" s="781"/>
      <c r="C5" s="782"/>
      <c r="D5" s="52"/>
    </row>
    <row r="6" spans="1:4" s="14" customFormat="1" x14ac:dyDescent="0.25">
      <c r="A6" s="783"/>
      <c r="B6" s="784"/>
      <c r="C6" s="785"/>
      <c r="D6" s="52"/>
    </row>
    <row r="7" spans="1:4" s="14" customFormat="1" x14ac:dyDescent="0.25">
      <c r="A7" s="783"/>
      <c r="B7" s="784"/>
      <c r="C7" s="785"/>
      <c r="D7" s="52"/>
    </row>
    <row r="8" spans="1:4" s="14" customFormat="1" x14ac:dyDescent="0.25">
      <c r="A8" s="783"/>
      <c r="B8" s="784"/>
      <c r="C8" s="785"/>
      <c r="D8" s="52"/>
    </row>
    <row r="9" spans="1:4" s="14" customFormat="1" x14ac:dyDescent="0.25">
      <c r="A9" s="783"/>
      <c r="B9" s="784"/>
      <c r="C9" s="785"/>
      <c r="D9" s="52"/>
    </row>
    <row r="10" spans="1:4" s="14" customFormat="1" x14ac:dyDescent="0.25">
      <c r="A10" s="783"/>
      <c r="B10" s="784"/>
      <c r="C10" s="785"/>
      <c r="D10" s="52"/>
    </row>
    <row r="11" spans="1:4" s="14" customFormat="1" x14ac:dyDescent="0.25">
      <c r="A11" s="783"/>
      <c r="B11" s="784"/>
      <c r="C11" s="785"/>
      <c r="D11" s="52"/>
    </row>
    <row r="12" spans="1:4" s="14" customFormat="1" x14ac:dyDescent="0.25">
      <c r="A12" s="783"/>
      <c r="B12" s="784"/>
      <c r="C12" s="785"/>
      <c r="D12" s="52"/>
    </row>
    <row r="13" spans="1:4" s="14" customFormat="1" x14ac:dyDescent="0.25">
      <c r="A13" s="783"/>
      <c r="B13" s="784"/>
      <c r="C13" s="785"/>
      <c r="D13" s="52"/>
    </row>
    <row r="14" spans="1:4" s="14" customFormat="1" x14ac:dyDescent="0.25">
      <c r="A14" s="783"/>
      <c r="B14" s="784"/>
      <c r="C14" s="785"/>
      <c r="D14" s="52"/>
    </row>
    <row r="15" spans="1:4" s="14" customFormat="1" x14ac:dyDescent="0.25">
      <c r="A15" s="783"/>
      <c r="B15" s="784"/>
      <c r="C15" s="785"/>
      <c r="D15" s="52"/>
    </row>
    <row r="16" spans="1:4" s="14" customFormat="1" x14ac:dyDescent="0.25">
      <c r="A16" s="783"/>
      <c r="B16" s="784"/>
      <c r="C16" s="785"/>
      <c r="D16" s="52"/>
    </row>
    <row r="17" spans="1:4" s="14" customFormat="1" x14ac:dyDescent="0.25">
      <c r="A17" s="783"/>
      <c r="B17" s="784"/>
      <c r="C17" s="785"/>
      <c r="D17" s="52"/>
    </row>
    <row r="18" spans="1:4" s="14" customFormat="1" x14ac:dyDescent="0.25">
      <c r="A18" s="783"/>
      <c r="B18" s="784"/>
      <c r="C18" s="785"/>
      <c r="D18" s="52"/>
    </row>
    <row r="19" spans="1:4" s="14" customFormat="1" x14ac:dyDescent="0.25">
      <c r="A19" s="783"/>
      <c r="B19" s="784"/>
      <c r="C19" s="785"/>
      <c r="D19" s="52"/>
    </row>
    <row r="20" spans="1:4" s="14" customFormat="1" x14ac:dyDescent="0.25">
      <c r="A20" s="783"/>
      <c r="B20" s="784"/>
      <c r="C20" s="785"/>
      <c r="D20" s="52"/>
    </row>
    <row r="21" spans="1:4" s="14" customFormat="1" x14ac:dyDescent="0.25">
      <c r="A21" s="783"/>
      <c r="B21" s="784"/>
      <c r="C21" s="785"/>
      <c r="D21" s="52"/>
    </row>
    <row r="22" spans="1:4" s="14" customFormat="1" x14ac:dyDescent="0.25">
      <c r="A22" s="783"/>
      <c r="B22" s="784"/>
      <c r="C22" s="785"/>
      <c r="D22" s="52"/>
    </row>
    <row r="23" spans="1:4" s="14" customFormat="1" x14ac:dyDescent="0.25">
      <c r="A23" s="783"/>
      <c r="B23" s="784"/>
      <c r="C23" s="785"/>
      <c r="D23" s="52"/>
    </row>
    <row r="24" spans="1:4" s="14" customFormat="1" x14ac:dyDescent="0.25">
      <c r="A24" s="783"/>
      <c r="B24" s="784"/>
      <c r="C24" s="785"/>
      <c r="D24" s="52"/>
    </row>
    <row r="25" spans="1:4" s="14" customFormat="1" x14ac:dyDescent="0.25">
      <c r="A25" s="783"/>
      <c r="B25" s="784"/>
      <c r="C25" s="785"/>
      <c r="D25" s="52"/>
    </row>
    <row r="26" spans="1:4" s="14" customFormat="1" x14ac:dyDescent="0.25">
      <c r="A26" s="783"/>
      <c r="B26" s="784"/>
      <c r="C26" s="785"/>
      <c r="D26" s="52"/>
    </row>
    <row r="27" spans="1:4" s="14" customFormat="1" x14ac:dyDescent="0.25">
      <c r="A27" s="783"/>
      <c r="B27" s="784"/>
      <c r="C27" s="785"/>
      <c r="D27" s="52"/>
    </row>
    <row r="28" spans="1:4" s="14" customFormat="1" x14ac:dyDescent="0.25">
      <c r="A28" s="783"/>
      <c r="B28" s="784"/>
      <c r="C28" s="785"/>
      <c r="D28" s="52"/>
    </row>
    <row r="29" spans="1:4" s="14" customFormat="1" x14ac:dyDescent="0.25">
      <c r="A29" s="783"/>
      <c r="B29" s="784"/>
      <c r="C29" s="785"/>
      <c r="D29" s="52"/>
    </row>
    <row r="30" spans="1:4" s="14" customFormat="1" x14ac:dyDescent="0.25">
      <c r="A30" s="783"/>
      <c r="B30" s="784"/>
      <c r="C30" s="785"/>
      <c r="D30" s="52"/>
    </row>
    <row r="31" spans="1:4" s="14" customFormat="1" x14ac:dyDescent="0.25">
      <c r="A31" s="783"/>
      <c r="B31" s="784"/>
      <c r="C31" s="785"/>
      <c r="D31" s="52"/>
    </row>
    <row r="32" spans="1:4" s="14" customFormat="1" x14ac:dyDescent="0.25">
      <c r="A32" s="783"/>
      <c r="B32" s="784"/>
      <c r="C32" s="785"/>
      <c r="D32" s="52"/>
    </row>
    <row r="33" spans="1:3" s="14" customFormat="1" x14ac:dyDescent="0.25">
      <c r="A33" s="786"/>
      <c r="B33" s="787"/>
      <c r="C33" s="788"/>
    </row>
    <row r="34" spans="1:3" s="14" customFormat="1" x14ac:dyDescent="0.25">
      <c r="A34" s="519" t="s">
        <v>2218</v>
      </c>
      <c r="B34" s="519"/>
      <c r="C34" s="519"/>
    </row>
    <row r="35" spans="1:3" s="14" customFormat="1" x14ac:dyDescent="0.25">
      <c r="A35" s="780" t="s">
        <v>2219</v>
      </c>
      <c r="B35" s="781"/>
      <c r="C35" s="782"/>
    </row>
    <row r="36" spans="1:3" s="14" customFormat="1" x14ac:dyDescent="0.25">
      <c r="A36" s="783"/>
      <c r="B36" s="784"/>
      <c r="C36" s="785"/>
    </row>
    <row r="37" spans="1:3" s="14" customFormat="1" x14ac:dyDescent="0.25">
      <c r="A37" s="783"/>
      <c r="B37" s="784"/>
      <c r="C37" s="785"/>
    </row>
    <row r="38" spans="1:3" s="14" customFormat="1" x14ac:dyDescent="0.25">
      <c r="A38" s="783"/>
      <c r="B38" s="784"/>
      <c r="C38" s="785"/>
    </row>
    <row r="39" spans="1:3" s="14" customFormat="1" x14ac:dyDescent="0.25">
      <c r="A39" s="783"/>
      <c r="B39" s="784"/>
      <c r="C39" s="785"/>
    </row>
    <row r="40" spans="1:3" s="14" customFormat="1" x14ac:dyDescent="0.25">
      <c r="A40" s="783"/>
      <c r="B40" s="784"/>
      <c r="C40" s="785"/>
    </row>
    <row r="41" spans="1:3" s="14" customFormat="1" x14ac:dyDescent="0.25">
      <c r="A41" s="783"/>
      <c r="B41" s="784"/>
      <c r="C41" s="785"/>
    </row>
    <row r="42" spans="1:3" s="14" customFormat="1" x14ac:dyDescent="0.25">
      <c r="A42" s="783"/>
      <c r="B42" s="784"/>
      <c r="C42" s="785"/>
    </row>
    <row r="43" spans="1:3" s="14" customFormat="1" x14ac:dyDescent="0.25">
      <c r="A43" s="783"/>
      <c r="B43" s="784"/>
      <c r="C43" s="785"/>
    </row>
    <row r="44" spans="1:3" s="14" customFormat="1" x14ac:dyDescent="0.25">
      <c r="A44" s="783"/>
      <c r="B44" s="784"/>
      <c r="C44" s="785"/>
    </row>
    <row r="45" spans="1:3" s="14" customFormat="1" x14ac:dyDescent="0.25">
      <c r="A45" s="783"/>
      <c r="B45" s="784"/>
      <c r="C45" s="785"/>
    </row>
    <row r="46" spans="1:3" s="14" customFormat="1" x14ac:dyDescent="0.25">
      <c r="A46" s="783"/>
      <c r="B46" s="784"/>
      <c r="C46" s="785"/>
    </row>
    <row r="47" spans="1:3" s="14" customFormat="1" x14ac:dyDescent="0.25">
      <c r="A47" s="783"/>
      <c r="B47" s="784"/>
      <c r="C47" s="785"/>
    </row>
    <row r="48" spans="1:3" s="14" customFormat="1" x14ac:dyDescent="0.25">
      <c r="A48" s="783"/>
      <c r="B48" s="784"/>
      <c r="C48" s="785"/>
    </row>
    <row r="49" spans="1:3" s="14" customFormat="1" x14ac:dyDescent="0.25">
      <c r="A49" s="783"/>
      <c r="B49" s="784"/>
      <c r="C49" s="785"/>
    </row>
    <row r="50" spans="1:3" s="14" customFormat="1" x14ac:dyDescent="0.25">
      <c r="A50" s="783"/>
      <c r="B50" s="784"/>
      <c r="C50" s="785"/>
    </row>
    <row r="51" spans="1:3" s="14" customFormat="1" x14ac:dyDescent="0.25">
      <c r="A51" s="783"/>
      <c r="B51" s="784"/>
      <c r="C51" s="785"/>
    </row>
    <row r="52" spans="1:3" s="14" customFormat="1" x14ac:dyDescent="0.25">
      <c r="A52" s="783"/>
      <c r="B52" s="784"/>
      <c r="C52" s="785"/>
    </row>
    <row r="53" spans="1:3" s="14" customFormat="1" x14ac:dyDescent="0.25">
      <c r="A53" s="783"/>
      <c r="B53" s="784"/>
      <c r="C53" s="785"/>
    </row>
    <row r="54" spans="1:3" s="14" customFormat="1" x14ac:dyDescent="0.25">
      <c r="A54" s="783"/>
      <c r="B54" s="784"/>
      <c r="C54" s="785"/>
    </row>
    <row r="55" spans="1:3" s="14" customFormat="1" x14ac:dyDescent="0.25">
      <c r="A55" s="783"/>
      <c r="B55" s="784"/>
      <c r="C55" s="785"/>
    </row>
    <row r="56" spans="1:3" s="14" customFormat="1" x14ac:dyDescent="0.25">
      <c r="A56" s="783"/>
      <c r="B56" s="784"/>
      <c r="C56" s="785"/>
    </row>
    <row r="57" spans="1:3" s="14" customFormat="1" x14ac:dyDescent="0.25">
      <c r="A57" s="783"/>
      <c r="B57" s="784"/>
      <c r="C57" s="785"/>
    </row>
    <row r="58" spans="1:3" s="14" customFormat="1" x14ac:dyDescent="0.25">
      <c r="A58" s="783"/>
      <c r="B58" s="784"/>
      <c r="C58" s="785"/>
    </row>
    <row r="59" spans="1:3" s="14" customFormat="1" x14ac:dyDescent="0.25">
      <c r="A59" s="783"/>
      <c r="B59" s="784"/>
      <c r="C59" s="785"/>
    </row>
    <row r="60" spans="1:3" s="14" customFormat="1" x14ac:dyDescent="0.25">
      <c r="A60" s="783"/>
      <c r="B60" s="784"/>
      <c r="C60" s="785"/>
    </row>
    <row r="61" spans="1:3" s="14" customFormat="1" x14ac:dyDescent="0.25">
      <c r="A61" s="783"/>
      <c r="B61" s="784"/>
      <c r="C61" s="785"/>
    </row>
    <row r="62" spans="1:3" s="14" customFormat="1" x14ac:dyDescent="0.25">
      <c r="A62" s="783"/>
      <c r="B62" s="784"/>
      <c r="C62" s="785"/>
    </row>
    <row r="63" spans="1:3" s="14" customFormat="1" x14ac:dyDescent="0.25">
      <c r="A63" s="783"/>
      <c r="B63" s="784"/>
      <c r="C63" s="785"/>
    </row>
    <row r="64" spans="1:3" s="14" customFormat="1" x14ac:dyDescent="0.25">
      <c r="A64" s="783"/>
      <c r="B64" s="784"/>
      <c r="C64" s="785"/>
    </row>
    <row r="65" spans="1:3" s="14" customFormat="1" x14ac:dyDescent="0.25">
      <c r="A65" s="783"/>
      <c r="B65" s="784"/>
      <c r="C65" s="785"/>
    </row>
    <row r="66" spans="1:3" s="14" customFormat="1" x14ac:dyDescent="0.25">
      <c r="A66" s="783"/>
      <c r="B66" s="784"/>
      <c r="C66" s="785"/>
    </row>
    <row r="67" spans="1:3" s="14" customFormat="1" x14ac:dyDescent="0.25">
      <c r="A67" s="783"/>
      <c r="B67" s="784"/>
      <c r="C67" s="785"/>
    </row>
    <row r="68" spans="1:3" s="14" customFormat="1" x14ac:dyDescent="0.25">
      <c r="A68" s="783"/>
      <c r="B68" s="784"/>
      <c r="C68" s="785"/>
    </row>
    <row r="69" spans="1:3" s="14" customFormat="1" x14ac:dyDescent="0.25">
      <c r="A69" s="783"/>
      <c r="B69" s="784"/>
      <c r="C69" s="785"/>
    </row>
    <row r="70" spans="1:3" s="14" customFormat="1" x14ac:dyDescent="0.25">
      <c r="A70" s="783"/>
      <c r="B70" s="784"/>
      <c r="C70" s="785"/>
    </row>
    <row r="71" spans="1:3" s="14" customFormat="1" x14ac:dyDescent="0.25">
      <c r="A71" s="783"/>
      <c r="B71" s="784"/>
      <c r="C71" s="785"/>
    </row>
    <row r="72" spans="1:3" s="14" customFormat="1" x14ac:dyDescent="0.25">
      <c r="A72" s="783"/>
      <c r="B72" s="784"/>
      <c r="C72" s="785"/>
    </row>
    <row r="73" spans="1:3" s="14" customFormat="1" x14ac:dyDescent="0.25">
      <c r="A73" s="783"/>
      <c r="B73" s="784"/>
      <c r="C73" s="785"/>
    </row>
    <row r="74" spans="1:3" s="14" customFormat="1" x14ac:dyDescent="0.25">
      <c r="A74" s="783"/>
      <c r="B74" s="784"/>
      <c r="C74" s="785"/>
    </row>
    <row r="75" spans="1:3" s="14" customFormat="1" x14ac:dyDescent="0.25">
      <c r="A75" s="783"/>
      <c r="B75" s="784"/>
      <c r="C75" s="785"/>
    </row>
    <row r="76" spans="1:3" s="14" customFormat="1" x14ac:dyDescent="0.25">
      <c r="A76" s="783"/>
      <c r="B76" s="784"/>
      <c r="C76" s="785"/>
    </row>
    <row r="77" spans="1:3" s="14" customFormat="1" x14ac:dyDescent="0.25">
      <c r="A77" s="783"/>
      <c r="B77" s="784"/>
      <c r="C77" s="785"/>
    </row>
    <row r="78" spans="1:3" s="14" customFormat="1" x14ac:dyDescent="0.25">
      <c r="A78" s="783"/>
      <c r="B78" s="784"/>
      <c r="C78" s="785"/>
    </row>
    <row r="79" spans="1:3" s="14" customFormat="1" x14ac:dyDescent="0.25">
      <c r="A79" s="783"/>
      <c r="B79" s="784"/>
      <c r="C79" s="785"/>
    </row>
    <row r="80" spans="1:3" s="14" customFormat="1" x14ac:dyDescent="0.25">
      <c r="A80" s="783"/>
      <c r="B80" s="784"/>
      <c r="C80" s="785"/>
    </row>
    <row r="81" spans="1:3" s="14" customFormat="1" x14ac:dyDescent="0.25">
      <c r="A81" s="783"/>
      <c r="B81" s="784"/>
      <c r="C81" s="785"/>
    </row>
    <row r="82" spans="1:3" s="14" customFormat="1" x14ac:dyDescent="0.25">
      <c r="A82" s="783"/>
      <c r="B82" s="784"/>
      <c r="C82" s="785"/>
    </row>
    <row r="83" spans="1:3" s="14" customFormat="1" x14ac:dyDescent="0.25">
      <c r="A83" s="783"/>
      <c r="B83" s="784"/>
      <c r="C83" s="785"/>
    </row>
    <row r="84" spans="1:3" s="14" customFormat="1" x14ac:dyDescent="0.25">
      <c r="A84" s="786"/>
      <c r="B84" s="787"/>
      <c r="C84" s="788"/>
    </row>
    <row r="85" spans="1:3" s="14" customFormat="1" x14ac:dyDescent="0.25">
      <c r="A85" s="519" t="s">
        <v>2220</v>
      </c>
      <c r="B85" s="519"/>
      <c r="C85" s="519"/>
    </row>
    <row r="86" spans="1:3" s="14" customFormat="1" x14ac:dyDescent="0.25">
      <c r="A86" s="780" t="s">
        <v>2221</v>
      </c>
      <c r="B86" s="789"/>
      <c r="C86" s="554"/>
    </row>
    <row r="87" spans="1:3" s="14" customFormat="1" x14ac:dyDescent="0.25">
      <c r="A87" s="555"/>
      <c r="B87" s="790"/>
      <c r="C87" s="556"/>
    </row>
    <row r="88" spans="1:3" s="14" customFormat="1" x14ac:dyDescent="0.25">
      <c r="A88" s="555"/>
      <c r="B88" s="790"/>
      <c r="C88" s="556"/>
    </row>
    <row r="89" spans="1:3" s="14" customFormat="1" x14ac:dyDescent="0.25">
      <c r="A89" s="555"/>
      <c r="B89" s="790"/>
      <c r="C89" s="556"/>
    </row>
    <row r="90" spans="1:3" s="14" customFormat="1" x14ac:dyDescent="0.25">
      <c r="A90" s="555"/>
      <c r="B90" s="790"/>
      <c r="C90" s="556"/>
    </row>
    <row r="91" spans="1:3" s="14" customFormat="1" x14ac:dyDescent="0.25">
      <c r="A91" s="555"/>
      <c r="B91" s="790"/>
      <c r="C91" s="556"/>
    </row>
    <row r="92" spans="1:3" s="14" customFormat="1" x14ac:dyDescent="0.25">
      <c r="A92" s="555"/>
      <c r="B92" s="790"/>
      <c r="C92" s="556"/>
    </row>
    <row r="93" spans="1:3" s="14" customFormat="1" x14ac:dyDescent="0.25">
      <c r="A93" s="555"/>
      <c r="B93" s="790"/>
      <c r="C93" s="556"/>
    </row>
    <row r="94" spans="1:3" s="14" customFormat="1" x14ac:dyDescent="0.25">
      <c r="A94" s="555"/>
      <c r="B94" s="790"/>
      <c r="C94" s="556"/>
    </row>
    <row r="95" spans="1:3" s="14" customFormat="1" x14ac:dyDescent="0.25">
      <c r="A95" s="555"/>
      <c r="B95" s="790"/>
      <c r="C95" s="556"/>
    </row>
    <row r="96" spans="1:3" s="14" customFormat="1" x14ac:dyDescent="0.25">
      <c r="A96" s="555"/>
      <c r="B96" s="790"/>
      <c r="C96" s="556"/>
    </row>
    <row r="97" spans="1:3" s="14" customFormat="1" x14ac:dyDescent="0.25">
      <c r="A97" s="555"/>
      <c r="B97" s="790"/>
      <c r="C97" s="556"/>
    </row>
    <row r="98" spans="1:3" s="14" customFormat="1" x14ac:dyDescent="0.25">
      <c r="A98" s="555"/>
      <c r="B98" s="790"/>
      <c r="C98" s="556"/>
    </row>
    <row r="99" spans="1:3" s="14" customFormat="1" x14ac:dyDescent="0.25">
      <c r="A99" s="555"/>
      <c r="B99" s="790"/>
      <c r="C99" s="556"/>
    </row>
    <row r="100" spans="1:3" s="14" customFormat="1" x14ac:dyDescent="0.25">
      <c r="A100" s="555"/>
      <c r="B100" s="790"/>
      <c r="C100" s="556"/>
    </row>
    <row r="101" spans="1:3" s="14" customFormat="1" x14ac:dyDescent="0.25">
      <c r="A101" s="555"/>
      <c r="B101" s="790"/>
      <c r="C101" s="556"/>
    </row>
    <row r="102" spans="1:3" s="14" customFormat="1" x14ac:dyDescent="0.25">
      <c r="A102" s="555"/>
      <c r="B102" s="790"/>
      <c r="C102" s="556"/>
    </row>
    <row r="103" spans="1:3" s="14" customFormat="1" x14ac:dyDescent="0.25">
      <c r="A103" s="555"/>
      <c r="B103" s="790"/>
      <c r="C103" s="556"/>
    </row>
    <row r="104" spans="1:3" s="14" customFormat="1" x14ac:dyDescent="0.25">
      <c r="A104" s="555"/>
      <c r="B104" s="790"/>
      <c r="C104" s="556"/>
    </row>
    <row r="105" spans="1:3" s="14" customFormat="1" x14ac:dyDescent="0.25">
      <c r="A105" s="555"/>
      <c r="B105" s="790"/>
      <c r="C105" s="556"/>
    </row>
    <row r="106" spans="1:3" s="14" customFormat="1" x14ac:dyDescent="0.25">
      <c r="A106" s="555"/>
      <c r="B106" s="790"/>
      <c r="C106" s="556"/>
    </row>
    <row r="107" spans="1:3" s="14" customFormat="1" x14ac:dyDescent="0.25">
      <c r="A107" s="555"/>
      <c r="B107" s="790"/>
      <c r="C107" s="556"/>
    </row>
    <row r="108" spans="1:3" s="14" customFormat="1" x14ac:dyDescent="0.25">
      <c r="A108" s="555"/>
      <c r="B108" s="790"/>
      <c r="C108" s="556"/>
    </row>
    <row r="109" spans="1:3" s="14" customFormat="1" x14ac:dyDescent="0.25">
      <c r="A109" s="555"/>
      <c r="B109" s="790"/>
      <c r="C109" s="556"/>
    </row>
    <row r="110" spans="1:3" s="14" customFormat="1" x14ac:dyDescent="0.25">
      <c r="A110" s="555"/>
      <c r="B110" s="790"/>
      <c r="C110" s="556"/>
    </row>
    <row r="111" spans="1:3" s="14" customFormat="1" x14ac:dyDescent="0.25">
      <c r="A111" s="555"/>
      <c r="B111" s="790"/>
      <c r="C111" s="556"/>
    </row>
    <row r="112" spans="1:3" s="14" customFormat="1" x14ac:dyDescent="0.25">
      <c r="A112" s="555"/>
      <c r="B112" s="790"/>
      <c r="C112" s="556"/>
    </row>
    <row r="113" spans="1:4" s="14" customFormat="1" x14ac:dyDescent="0.25">
      <c r="A113" s="555"/>
      <c r="B113" s="790"/>
      <c r="C113" s="556"/>
    </row>
    <row r="114" spans="1:4" s="14" customFormat="1" x14ac:dyDescent="0.25">
      <c r="A114" s="555"/>
      <c r="B114" s="790"/>
      <c r="C114" s="556"/>
    </row>
    <row r="115" spans="1:4" s="14" customFormat="1" x14ac:dyDescent="0.25">
      <c r="A115" s="555"/>
      <c r="B115" s="790"/>
      <c r="C115" s="556"/>
    </row>
    <row r="116" spans="1:4" s="14" customFormat="1" x14ac:dyDescent="0.25">
      <c r="A116" s="555"/>
      <c r="B116" s="790"/>
      <c r="C116" s="556"/>
    </row>
    <row r="117" spans="1:4" s="14" customFormat="1" x14ac:dyDescent="0.25">
      <c r="A117" s="555"/>
      <c r="B117" s="790"/>
      <c r="C117" s="556"/>
    </row>
    <row r="118" spans="1:4" s="14" customFormat="1" x14ac:dyDescent="0.25">
      <c r="A118" s="555"/>
      <c r="B118" s="790"/>
      <c r="C118" s="556"/>
    </row>
    <row r="119" spans="1:4" s="14" customFormat="1" x14ac:dyDescent="0.25">
      <c r="A119" s="555"/>
      <c r="B119" s="790"/>
      <c r="C119" s="556"/>
    </row>
    <row r="120" spans="1:4" s="14" customFormat="1" x14ac:dyDescent="0.25">
      <c r="A120" s="555"/>
      <c r="B120" s="790"/>
      <c r="C120" s="556"/>
    </row>
    <row r="121" spans="1:4" s="14" customFormat="1" x14ac:dyDescent="0.25">
      <c r="A121" s="557"/>
      <c r="B121" s="791"/>
      <c r="C121" s="558"/>
    </row>
    <row r="122" spans="1:4" x14ac:dyDescent="0.25">
      <c r="A122" s="519" t="s">
        <v>2222</v>
      </c>
      <c r="B122" s="519"/>
      <c r="C122" s="8" t="s">
        <v>2223</v>
      </c>
    </row>
    <row r="123" spans="1:4" ht="60" x14ac:dyDescent="0.25">
      <c r="A123" s="520" t="s">
        <v>2224</v>
      </c>
      <c r="B123" s="520"/>
      <c r="C123" s="100" t="s">
        <v>2225</v>
      </c>
      <c r="D123" s="52"/>
    </row>
    <row r="124" spans="1:4" ht="30" x14ac:dyDescent="0.25">
      <c r="A124" s="520" t="s">
        <v>2226</v>
      </c>
      <c r="B124" s="520"/>
      <c r="C124" s="95" t="s">
        <v>2227</v>
      </c>
      <c r="D124" s="52"/>
    </row>
    <row r="125" spans="1:4" ht="30" x14ac:dyDescent="0.25">
      <c r="A125" s="520" t="s">
        <v>2228</v>
      </c>
      <c r="B125" s="599"/>
      <c r="C125" s="67" t="s">
        <v>2229</v>
      </c>
    </row>
    <row r="126" spans="1:4" ht="45" x14ac:dyDescent="0.25">
      <c r="A126" s="520" t="s">
        <v>2230</v>
      </c>
      <c r="B126" s="599"/>
      <c r="C126" s="67" t="s">
        <v>2231</v>
      </c>
    </row>
    <row r="127" spans="1:4" ht="30" x14ac:dyDescent="0.25">
      <c r="A127" s="520" t="s">
        <v>2232</v>
      </c>
      <c r="B127" s="599"/>
      <c r="C127" s="66" t="s">
        <v>2233</v>
      </c>
    </row>
    <row r="128" spans="1:4" ht="30" x14ac:dyDescent="0.25">
      <c r="A128" s="531" t="s">
        <v>2234</v>
      </c>
      <c r="B128" s="792"/>
      <c r="C128" s="67" t="s">
        <v>2235</v>
      </c>
    </row>
    <row r="129" spans="1:3" ht="45" x14ac:dyDescent="0.25">
      <c r="A129" s="528" t="s">
        <v>2236</v>
      </c>
      <c r="B129" s="528"/>
      <c r="C129" s="152" t="s">
        <v>2237</v>
      </c>
    </row>
    <row r="130" spans="1:3" ht="45" x14ac:dyDescent="0.25">
      <c r="A130" s="793" t="s">
        <v>2238</v>
      </c>
      <c r="B130" s="793"/>
      <c r="C130" s="152" t="s">
        <v>2239</v>
      </c>
    </row>
    <row r="131" spans="1:3" ht="45" x14ac:dyDescent="0.25">
      <c r="A131" s="528" t="s">
        <v>2240</v>
      </c>
      <c r="B131" s="528"/>
      <c r="C131" s="194" t="s">
        <v>2241</v>
      </c>
    </row>
    <row r="132" spans="1:3" ht="45" x14ac:dyDescent="0.25">
      <c r="A132" s="532" t="s">
        <v>2242</v>
      </c>
      <c r="B132" s="532"/>
      <c r="C132" s="3" t="s">
        <v>2243</v>
      </c>
    </row>
    <row r="133" spans="1:3" ht="45" x14ac:dyDescent="0.25">
      <c r="A133" s="520" t="s">
        <v>2244</v>
      </c>
      <c r="B133" s="520"/>
      <c r="C133" s="3" t="s">
        <v>2245</v>
      </c>
    </row>
    <row r="134" spans="1:3" ht="45" x14ac:dyDescent="0.25">
      <c r="A134" s="520" t="s">
        <v>2246</v>
      </c>
      <c r="B134" s="520"/>
      <c r="C134" s="3" t="s">
        <v>2247</v>
      </c>
    </row>
    <row r="135" spans="1:3" ht="165" x14ac:dyDescent="0.25">
      <c r="A135" s="520" t="s">
        <v>935</v>
      </c>
      <c r="B135" s="520"/>
      <c r="C135" s="92" t="s">
        <v>2248</v>
      </c>
    </row>
  </sheetData>
  <mergeCells count="23">
    <mergeCell ref="A124:B124"/>
    <mergeCell ref="A125:B125"/>
    <mergeCell ref="A130:B130"/>
    <mergeCell ref="A131:B131"/>
    <mergeCell ref="A132:B132"/>
    <mergeCell ref="A126:B126"/>
    <mergeCell ref="A127:B127"/>
    <mergeCell ref="A135:B135"/>
    <mergeCell ref="A1:C1"/>
    <mergeCell ref="A2:A3"/>
    <mergeCell ref="B2:C3"/>
    <mergeCell ref="A4:C4"/>
    <mergeCell ref="A5:C33"/>
    <mergeCell ref="A34:C34"/>
    <mergeCell ref="A35:C84"/>
    <mergeCell ref="A85:C85"/>
    <mergeCell ref="A86:C121"/>
    <mergeCell ref="A122:B122"/>
    <mergeCell ref="A128:B128"/>
    <mergeCell ref="A129:B129"/>
    <mergeCell ref="A123:B123"/>
    <mergeCell ref="A133:B133"/>
    <mergeCell ref="A134:B134"/>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0D751-402C-4193-84F5-0798920F6C3A}">
  <sheetPr>
    <tabColor theme="0" tint="-0.499984740745262"/>
  </sheetPr>
  <dimension ref="A1:C29"/>
  <sheetViews>
    <sheetView showGridLines="0" tabSelected="1" zoomScale="130" zoomScaleNormal="130" workbookViewId="0">
      <pane ySplit="4" topLeftCell="A5" activePane="bottomLeft" state="frozen"/>
      <selection sqref="A1:O1"/>
      <selection pane="bottomLeft" activeCell="E6" sqref="E6"/>
    </sheetView>
  </sheetViews>
  <sheetFormatPr baseColWidth="10" defaultColWidth="11.42578125" defaultRowHeight="15" x14ac:dyDescent="0.25"/>
  <cols>
    <col min="1" max="1" width="12.28515625" style="2" bestFit="1" customWidth="1"/>
    <col min="2" max="3" width="62.5703125" style="13" customWidth="1"/>
    <col min="4" max="4" width="11.42578125" style="2"/>
    <col min="5" max="5" width="53.140625" style="2" customWidth="1"/>
    <col min="6" max="16384" width="11.42578125" style="2"/>
  </cols>
  <sheetData>
    <row r="1" spans="1:3" ht="18.75" customHeight="1" x14ac:dyDescent="0.25">
      <c r="A1" s="794" t="s">
        <v>2249</v>
      </c>
      <c r="B1" s="795"/>
      <c r="C1" s="795"/>
    </row>
    <row r="2" spans="1:3" ht="30" customHeight="1" x14ac:dyDescent="0.25">
      <c r="A2" s="547" t="s">
        <v>184</v>
      </c>
      <c r="B2" s="697" t="s">
        <v>2250</v>
      </c>
      <c r="C2" s="699"/>
    </row>
    <row r="3" spans="1:3" x14ac:dyDescent="0.25">
      <c r="A3" s="548"/>
      <c r="B3" s="589"/>
      <c r="C3" s="591"/>
    </row>
    <row r="4" spans="1:3" x14ac:dyDescent="0.25">
      <c r="A4" s="8" t="s">
        <v>190</v>
      </c>
      <c r="B4" s="8" t="s">
        <v>2251</v>
      </c>
      <c r="C4" s="8" t="s">
        <v>2252</v>
      </c>
    </row>
    <row r="5" spans="1:3" ht="90" x14ac:dyDescent="0.25">
      <c r="A5" s="4">
        <v>1</v>
      </c>
      <c r="B5" s="6" t="s">
        <v>2253</v>
      </c>
      <c r="C5" s="6" t="s">
        <v>2254</v>
      </c>
    </row>
    <row r="6" spans="1:3" ht="30" x14ac:dyDescent="0.25">
      <c r="A6" s="4">
        <v>2</v>
      </c>
      <c r="B6" s="6" t="s">
        <v>2255</v>
      </c>
      <c r="C6" s="6" t="s">
        <v>2256</v>
      </c>
    </row>
    <row r="7" spans="1:3" ht="30" x14ac:dyDescent="0.25">
      <c r="A7" s="4">
        <v>3</v>
      </c>
      <c r="B7" s="6" t="s">
        <v>2257</v>
      </c>
      <c r="C7" s="6" t="s">
        <v>2258</v>
      </c>
    </row>
    <row r="8" spans="1:3" ht="105" x14ac:dyDescent="0.25">
      <c r="A8" s="4">
        <v>4</v>
      </c>
      <c r="B8" s="6" t="s">
        <v>2259</v>
      </c>
      <c r="C8" s="6" t="s">
        <v>2260</v>
      </c>
    </row>
    <row r="9" spans="1:3" ht="30" x14ac:dyDescent="0.25">
      <c r="A9" s="4">
        <v>5</v>
      </c>
      <c r="B9" s="6" t="s">
        <v>2261</v>
      </c>
      <c r="C9" s="6" t="s">
        <v>2262</v>
      </c>
    </row>
    <row r="10" spans="1:3" ht="60" x14ac:dyDescent="0.25">
      <c r="A10" s="4">
        <v>6</v>
      </c>
      <c r="B10" s="6" t="s">
        <v>2263</v>
      </c>
      <c r="C10" s="6" t="s">
        <v>2264</v>
      </c>
    </row>
    <row r="11" spans="1:3" ht="30" x14ac:dyDescent="0.25">
      <c r="A11" s="4">
        <v>7</v>
      </c>
      <c r="B11" s="6" t="s">
        <v>2265</v>
      </c>
      <c r="C11" s="6" t="s">
        <v>2266</v>
      </c>
    </row>
    <row r="12" spans="1:3" ht="30" x14ac:dyDescent="0.25">
      <c r="A12" s="4">
        <v>8</v>
      </c>
      <c r="B12" s="6" t="s">
        <v>2267</v>
      </c>
      <c r="C12" s="6" t="s">
        <v>2268</v>
      </c>
    </row>
    <row r="13" spans="1:3" ht="30" x14ac:dyDescent="0.25">
      <c r="A13" s="4">
        <v>9</v>
      </c>
      <c r="B13" s="53" t="s">
        <v>2269</v>
      </c>
      <c r="C13" s="6" t="s">
        <v>2270</v>
      </c>
    </row>
    <row r="14" spans="1:3" ht="30" x14ac:dyDescent="0.25">
      <c r="A14" s="4">
        <v>10</v>
      </c>
      <c r="B14" s="53" t="s">
        <v>183</v>
      </c>
      <c r="C14" s="6" t="s">
        <v>2271</v>
      </c>
    </row>
    <row r="15" spans="1:3" ht="30" x14ac:dyDescent="0.25">
      <c r="A15" s="4">
        <v>11</v>
      </c>
      <c r="B15" s="53" t="s">
        <v>252</v>
      </c>
      <c r="C15" s="1" t="s">
        <v>2272</v>
      </c>
    </row>
    <row r="16" spans="1:3" ht="30" x14ac:dyDescent="0.25">
      <c r="A16" s="4">
        <v>12</v>
      </c>
      <c r="B16" s="53" t="s">
        <v>2273</v>
      </c>
      <c r="C16" s="6" t="s">
        <v>2274</v>
      </c>
    </row>
    <row r="17" spans="1:3" ht="30" x14ac:dyDescent="0.25">
      <c r="A17" s="4">
        <v>13</v>
      </c>
      <c r="B17" s="53" t="s">
        <v>429</v>
      </c>
      <c r="C17" s="6" t="s">
        <v>2275</v>
      </c>
    </row>
    <row r="18" spans="1:3" ht="45" x14ac:dyDescent="0.25">
      <c r="A18" s="4">
        <v>14</v>
      </c>
      <c r="B18" s="53" t="s">
        <v>2276</v>
      </c>
      <c r="C18" s="6" t="s">
        <v>2277</v>
      </c>
    </row>
    <row r="19" spans="1:3" ht="45" x14ac:dyDescent="0.25">
      <c r="A19" s="4">
        <v>15</v>
      </c>
      <c r="B19" s="6" t="s">
        <v>2278</v>
      </c>
      <c r="C19" s="6" t="s">
        <v>2279</v>
      </c>
    </row>
    <row r="20" spans="1:3" ht="75" x14ac:dyDescent="0.25">
      <c r="A20" s="4">
        <v>16</v>
      </c>
      <c r="B20" s="6" t="s">
        <v>2280</v>
      </c>
      <c r="C20" s="6" t="s">
        <v>2281</v>
      </c>
    </row>
    <row r="21" spans="1:3" ht="60" x14ac:dyDescent="0.25">
      <c r="A21" s="4">
        <v>17</v>
      </c>
      <c r="B21" s="6" t="s">
        <v>2282</v>
      </c>
      <c r="C21" s="6" t="s">
        <v>2283</v>
      </c>
    </row>
    <row r="22" spans="1:3" ht="60" x14ac:dyDescent="0.25">
      <c r="A22" s="4">
        <v>18</v>
      </c>
      <c r="B22" s="6" t="s">
        <v>2284</v>
      </c>
      <c r="C22" s="6" t="s">
        <v>2285</v>
      </c>
    </row>
    <row r="23" spans="1:3" ht="30" x14ac:dyDescent="0.25">
      <c r="A23" s="4">
        <v>19</v>
      </c>
      <c r="B23" s="6" t="s">
        <v>1311</v>
      </c>
      <c r="C23" s="6" t="s">
        <v>2286</v>
      </c>
    </row>
    <row r="24" spans="1:3" ht="60" x14ac:dyDescent="0.25">
      <c r="A24" s="4">
        <v>20</v>
      </c>
      <c r="B24" s="6" t="s">
        <v>2287</v>
      </c>
      <c r="C24" s="6" t="s">
        <v>2288</v>
      </c>
    </row>
    <row r="25" spans="1:3" ht="60" x14ac:dyDescent="0.25">
      <c r="A25" s="4">
        <v>21</v>
      </c>
      <c r="B25" s="6" t="s">
        <v>2289</v>
      </c>
      <c r="C25" s="6" t="s">
        <v>2290</v>
      </c>
    </row>
    <row r="26" spans="1:3" ht="30" x14ac:dyDescent="0.25">
      <c r="A26" s="4">
        <v>22</v>
      </c>
      <c r="B26" s="6" t="s">
        <v>2291</v>
      </c>
      <c r="C26" s="6" t="s">
        <v>2292</v>
      </c>
    </row>
    <row r="27" spans="1:3" x14ac:dyDescent="0.25">
      <c r="A27" s="4">
        <v>23</v>
      </c>
      <c r="B27" s="6" t="s">
        <v>2293</v>
      </c>
      <c r="C27" s="6"/>
    </row>
    <row r="28" spans="1:3" ht="30" x14ac:dyDescent="0.25">
      <c r="A28" s="4">
        <v>24</v>
      </c>
      <c r="B28" s="53" t="s">
        <v>574</v>
      </c>
      <c r="C28" s="6" t="s">
        <v>2294</v>
      </c>
    </row>
    <row r="29" spans="1:3" ht="45" x14ac:dyDescent="0.25">
      <c r="A29" s="4">
        <v>25</v>
      </c>
      <c r="B29" s="53" t="s">
        <v>2295</v>
      </c>
      <c r="C29" s="6" t="s">
        <v>2296</v>
      </c>
    </row>
  </sheetData>
  <mergeCells count="3">
    <mergeCell ref="A1:C1"/>
    <mergeCell ref="B2:C3"/>
    <mergeCell ref="A2:A3"/>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BEDA0-2B29-4D16-8FBA-2D5BB6ED12A7}">
  <dimension ref="A1:BC12828"/>
  <sheetViews>
    <sheetView showGridLines="0" zoomScale="175" zoomScaleNormal="175" workbookViewId="0"/>
  </sheetViews>
  <sheetFormatPr baseColWidth="10" defaultColWidth="11.42578125" defaultRowHeight="15" x14ac:dyDescent="0.25"/>
  <cols>
    <col min="1" max="7" width="6.140625" customWidth="1"/>
    <col min="9" max="18" width="4.5703125" customWidth="1"/>
    <col min="20" max="23" width="4.85546875" customWidth="1"/>
    <col min="25" max="29" width="4.42578125" customWidth="1"/>
    <col min="31" max="39" width="3.42578125" customWidth="1"/>
    <col min="41" max="44" width="4.5703125" customWidth="1"/>
    <col min="46" max="49" width="4.85546875" customWidth="1"/>
    <col min="55" max="55" width="15.7109375" customWidth="1"/>
  </cols>
  <sheetData>
    <row r="1" spans="1:55" ht="15.75" x14ac:dyDescent="0.25">
      <c r="A1" s="23" t="s">
        <v>2297</v>
      </c>
      <c r="B1" s="23" t="s">
        <v>2298</v>
      </c>
      <c r="C1" s="23" t="s">
        <v>669</v>
      </c>
      <c r="D1" s="23" t="s">
        <v>728</v>
      </c>
      <c r="E1" s="23" t="s">
        <v>816</v>
      </c>
      <c r="F1" s="23" t="s">
        <v>1308</v>
      </c>
      <c r="G1" s="23" t="s">
        <v>2299</v>
      </c>
      <c r="I1" s="34" t="s">
        <v>2300</v>
      </c>
      <c r="J1" s="33" t="s">
        <v>2301</v>
      </c>
      <c r="K1" s="33" t="s">
        <v>2302</v>
      </c>
      <c r="L1" s="33" t="s">
        <v>2303</v>
      </c>
      <c r="M1" s="33" t="s">
        <v>2304</v>
      </c>
      <c r="N1" s="33" t="s">
        <v>2305</v>
      </c>
      <c r="O1" s="33" t="s">
        <v>2306</v>
      </c>
      <c r="P1" s="35" t="s">
        <v>2307</v>
      </c>
      <c r="Q1" s="35" t="s">
        <v>2308</v>
      </c>
      <c r="R1" s="35" t="s">
        <v>2306</v>
      </c>
      <c r="T1" s="33" t="s">
        <v>2309</v>
      </c>
      <c r="U1" s="33" t="s">
        <v>2310</v>
      </c>
      <c r="V1" s="33" t="s">
        <v>2311</v>
      </c>
      <c r="W1" s="35" t="s">
        <v>2312</v>
      </c>
      <c r="Y1" s="34" t="s">
        <v>2313</v>
      </c>
      <c r="Z1" s="33" t="s">
        <v>2314</v>
      </c>
      <c r="AA1" s="33" t="s">
        <v>2315</v>
      </c>
      <c r="AB1" s="33" t="s">
        <v>2316</v>
      </c>
      <c r="AC1" s="35" t="s">
        <v>2317</v>
      </c>
      <c r="AE1" s="34" t="s">
        <v>2318</v>
      </c>
      <c r="AF1" s="33" t="s">
        <v>2319</v>
      </c>
      <c r="AG1" s="33" t="s">
        <v>2320</v>
      </c>
      <c r="AH1" s="33" t="s">
        <v>2321</v>
      </c>
      <c r="AI1" s="33" t="s">
        <v>2322</v>
      </c>
      <c r="AJ1" s="33" t="s">
        <v>2323</v>
      </c>
      <c r="AK1" s="33" t="s">
        <v>2324</v>
      </c>
      <c r="AL1" s="33" t="s">
        <v>2318</v>
      </c>
      <c r="AM1" s="33" t="s">
        <v>2325</v>
      </c>
      <c r="AO1" s="48" t="s">
        <v>1398</v>
      </c>
      <c r="AP1" s="48" t="s">
        <v>2326</v>
      </c>
      <c r="AQ1" s="48"/>
      <c r="AR1" s="48" t="s">
        <v>2327</v>
      </c>
      <c r="AT1" t="s">
        <v>2328</v>
      </c>
      <c r="AU1" t="s">
        <v>2329</v>
      </c>
      <c r="AV1" t="s">
        <v>2330</v>
      </c>
      <c r="AW1" t="s">
        <v>2331</v>
      </c>
      <c r="AY1" s="23" t="s">
        <v>2332</v>
      </c>
      <c r="AZ1" s="23"/>
    </row>
    <row r="2" spans="1:55" ht="15" customHeight="1" x14ac:dyDescent="0.25">
      <c r="A2" s="28" t="str">
        <f>+'01. CI'!$C$3</f>
        <v>Embarazo en adolescentes y uniones tempranas</v>
      </c>
      <c r="B2" s="28" t="str" cm="1">
        <f t="array" ref="B2:B11">_xlfn._xlws.FILTER('03. ME'!$C$6:$C$1048576,'03. ME'!$S$6:$S$1048576="Sí","")</f>
        <v xml:space="preserve">Validación social y comunitaria de la maternidad adolescente y uniones tempranas </v>
      </c>
      <c r="C2">
        <v>2029</v>
      </c>
      <c r="D2" s="28" t="str" cm="1">
        <f t="array" ref="D2:D4">_xlfn._xlws.FILTER('08. Res'!$D$5:$D$1048576,'08. Res'!$E$5:$E$1048576="Final","")</f>
        <v>Reducir el porcentaje de embarazos adolescentes de 15 a 19 años</v>
      </c>
      <c r="E2" s="28" t="str" cm="1">
        <f t="array" ref="E2:E3">_xlfn._xlws.FILTER('08. Res'!$D$5:$D$1048576,'08. Res'!$E$5:$E$1048576="Intermedio","")</f>
        <v xml:space="preserve">Reducir la proporción de partos en niñas y adolescentes de 10 a 19 años en municipios priorizados </v>
      </c>
      <c r="F2" s="28" t="str" cm="1">
        <f t="array" ref="F2">_xlfn._xlws.FILTER('08. Res'!$D$5:$D$1048576,'08. Res'!$E$5:$E$1048576="Inmediato","")</f>
        <v/>
      </c>
      <c r="G2">
        <v>2025</v>
      </c>
      <c r="I2" t="str">
        <f t="shared" ref="I2:I65" si="0">+J2&amp;L2&amp;N2</f>
        <v>0101010001</v>
      </c>
      <c r="J2" s="23" t="s">
        <v>2333</v>
      </c>
      <c r="K2" s="23" t="s">
        <v>2334</v>
      </c>
      <c r="L2" s="23" t="s">
        <v>2335</v>
      </c>
      <c r="M2" s="23" t="s">
        <v>2336</v>
      </c>
      <c r="N2" t="s">
        <v>2337</v>
      </c>
      <c r="O2" t="s">
        <v>2338</v>
      </c>
      <c r="P2" t="str">
        <f t="shared" ref="P2:P65" si="1">+J2&amp;" - "&amp;K2</f>
        <v>0101 -  SENADO DE LA REPUBLICA</v>
      </c>
      <c r="Q2" t="str">
        <f t="shared" ref="Q2:Q65" si="2">+L2&amp;" - "&amp;M2</f>
        <v>01 -  CÁMARA DE SENADORES</v>
      </c>
      <c r="R2" t="str">
        <f t="shared" ref="R2:R65" si="3">+N2&amp;" - "&amp;O2</f>
        <v>0001 -  SENADO DE LA REPUBLICA DOMINICANA</v>
      </c>
      <c r="T2" s="23" t="s">
        <v>2339</v>
      </c>
      <c r="U2" s="23" t="s">
        <v>2340</v>
      </c>
      <c r="V2" t="s">
        <v>2341</v>
      </c>
      <c r="W2" t="str">
        <f t="shared" ref="W2:W33" si="4">+LEFT(V2,6)</f>
        <v>0.0.00</v>
      </c>
      <c r="Y2" t="str">
        <f t="shared" ref="Y2:Y65" si="5">+LEFT(Z2,2)&amp;"."&amp;LEFT(AA2,2)&amp;"."&amp;LEFT(AB2,4)</f>
        <v>00.00.0000</v>
      </c>
      <c r="Z2" s="23" t="s">
        <v>2342</v>
      </c>
      <c r="AA2" s="23" t="s">
        <v>2342</v>
      </c>
      <c r="AB2" t="s">
        <v>2343</v>
      </c>
      <c r="AC2" t="str">
        <f t="shared" ref="AC2:AC65" si="6">+LEFT(Y2,6)&amp;AB2</f>
        <v>00.00.0000 - NO CLASIFICADO</v>
      </c>
      <c r="AE2" t="s">
        <v>1479</v>
      </c>
      <c r="AF2" s="23">
        <v>2.1</v>
      </c>
      <c r="AG2" s="23" t="s">
        <v>2344</v>
      </c>
      <c r="AH2" s="23" t="s">
        <v>2345</v>
      </c>
      <c r="AI2" s="23" t="s">
        <v>2346</v>
      </c>
      <c r="AJ2" t="s">
        <v>2347</v>
      </c>
      <c r="AK2" t="s">
        <v>2348</v>
      </c>
      <c r="AL2" t="s">
        <v>1479</v>
      </c>
      <c r="AM2" t="s">
        <v>2349</v>
      </c>
      <c r="AO2" s="49" t="s">
        <v>2350</v>
      </c>
      <c r="AP2" s="49" t="s">
        <v>2351</v>
      </c>
      <c r="AQ2" s="49"/>
      <c r="AR2" s="49" t="s">
        <v>2352</v>
      </c>
      <c r="AT2" t="s">
        <v>1327</v>
      </c>
      <c r="AU2" t="s">
        <v>1328</v>
      </c>
      <c r="AV2" t="s">
        <v>1328</v>
      </c>
      <c r="AW2" t="s">
        <v>1330</v>
      </c>
    </row>
    <row r="3" spans="1:55" x14ac:dyDescent="0.25">
      <c r="A3" s="28" t="str" cm="1">
        <f t="array" ref="A3:A12">_xlfn._xlws.FILTER('03. ME'!$B$6:$B$1048576,'03. ME'!$S$6:$S$1048576="Sí","")</f>
        <v>Normas sociales y patrones culturales nocivos</v>
      </c>
      <c r="B3" t="str">
        <v>Presión familiar para unirse ante un embarazo, abusos o conflictos domésticos</v>
      </c>
      <c r="D3" t="str">
        <v>Reducir la proporción de partos en niñas y adolescentes de 10 a 19 años</v>
      </c>
      <c r="E3" t="str">
        <v>Aumentar el conocimiento y mejorar las actitudes y prácticas sobre educación sexual integral</v>
      </c>
      <c r="G3">
        <f>+G2+1</f>
        <v>2026</v>
      </c>
      <c r="I3" t="str">
        <f t="shared" si="0"/>
        <v>0102010001</v>
      </c>
      <c r="J3" s="23" t="s">
        <v>2353</v>
      </c>
      <c r="K3" s="23" t="s">
        <v>2354</v>
      </c>
      <c r="L3" s="23" t="s">
        <v>2335</v>
      </c>
      <c r="M3" s="23" t="s">
        <v>2354</v>
      </c>
      <c r="N3" t="s">
        <v>2337</v>
      </c>
      <c r="O3" t="s">
        <v>2354</v>
      </c>
      <c r="P3" t="str">
        <f t="shared" si="1"/>
        <v>0102 -  CAMARA DE DIPUTADOS</v>
      </c>
      <c r="Q3" t="str">
        <f t="shared" si="2"/>
        <v>01 -  CAMARA DE DIPUTADOS</v>
      </c>
      <c r="R3" t="str">
        <f t="shared" si="3"/>
        <v>0001 -  CAMARA DE DIPUTADOS</v>
      </c>
      <c r="T3" s="23" t="s">
        <v>2355</v>
      </c>
      <c r="U3" s="23" t="s">
        <v>2356</v>
      </c>
      <c r="V3" t="s">
        <v>2357</v>
      </c>
      <c r="W3" t="str">
        <f t="shared" si="4"/>
        <v>1.1.01</v>
      </c>
      <c r="Y3" t="str">
        <f t="shared" si="5"/>
        <v>01.09.0001</v>
      </c>
      <c r="Z3" s="23" t="s">
        <v>2358</v>
      </c>
      <c r="AA3" s="23" t="s">
        <v>2359</v>
      </c>
      <c r="AB3" t="s">
        <v>2360</v>
      </c>
      <c r="AC3" t="str">
        <f t="shared" si="6"/>
        <v>01.09.0001 - MOCA</v>
      </c>
      <c r="AE3" t="s">
        <v>2361</v>
      </c>
      <c r="AF3" s="23">
        <v>2.1</v>
      </c>
      <c r="AG3" s="23" t="s">
        <v>2344</v>
      </c>
      <c r="AH3" s="23" t="s">
        <v>2345</v>
      </c>
      <c r="AI3" s="23" t="s">
        <v>2346</v>
      </c>
      <c r="AJ3" t="s">
        <v>2347</v>
      </c>
      <c r="AK3" t="s">
        <v>2348</v>
      </c>
      <c r="AL3" t="s">
        <v>2361</v>
      </c>
      <c r="AM3" t="s">
        <v>2362</v>
      </c>
      <c r="AO3" s="49" t="s">
        <v>1399</v>
      </c>
      <c r="AP3" s="49" t="s">
        <v>2363</v>
      </c>
      <c r="AQ3" s="49"/>
      <c r="AR3" s="49" t="s">
        <v>2364</v>
      </c>
      <c r="AT3" t="s">
        <v>1360</v>
      </c>
      <c r="AU3" t="s">
        <v>1327</v>
      </c>
      <c r="AV3" t="s">
        <v>1327</v>
      </c>
      <c r="AW3" t="s">
        <v>1336</v>
      </c>
      <c r="AY3" s="87" t="s">
        <v>1463</v>
      </c>
      <c r="AZ3" s="87" t="s">
        <v>1317</v>
      </c>
      <c r="BA3" s="87" t="s">
        <v>895</v>
      </c>
      <c r="BB3" s="87" t="s">
        <v>1318</v>
      </c>
      <c r="BC3" s="87" t="s">
        <v>1319</v>
      </c>
    </row>
    <row r="4" spans="1:55" x14ac:dyDescent="0.25">
      <c r="A4" t="str">
        <v>Normas sociales y patrones culturales nocivos</v>
      </c>
      <c r="B4" t="str">
        <v>Normalización del abuso y la violencia en entornos familiares o comunitarios</v>
      </c>
      <c r="D4" t="str">
        <v>Reducir el porcentaje de uniones tempranas</v>
      </c>
      <c r="G4">
        <f>+G3+1</f>
        <v>2027</v>
      </c>
      <c r="I4" t="str">
        <f t="shared" si="0"/>
        <v>0201010001</v>
      </c>
      <c r="J4" s="23" t="s">
        <v>2365</v>
      </c>
      <c r="K4" s="23" t="s">
        <v>2366</v>
      </c>
      <c r="L4" s="23" t="s">
        <v>2335</v>
      </c>
      <c r="M4" s="23" t="s">
        <v>2367</v>
      </c>
      <c r="N4" t="s">
        <v>2337</v>
      </c>
      <c r="O4" t="s">
        <v>2368</v>
      </c>
      <c r="P4" t="str">
        <f t="shared" si="1"/>
        <v>0201 -  PRESIDENCIA DE LA REPUBLICA</v>
      </c>
      <c r="Q4" t="str">
        <f t="shared" si="2"/>
        <v>01 -  MINISTERIO ADMINISTRATIVO DE LA PRESIDENCIA</v>
      </c>
      <c r="R4" t="str">
        <f t="shared" si="3"/>
        <v>0001 -  SECRETARIADO ADMINISTRATIVO DE LA PRESIDENCIA</v>
      </c>
      <c r="T4" s="23" t="s">
        <v>2355</v>
      </c>
      <c r="U4" s="23" t="s">
        <v>2356</v>
      </c>
      <c r="V4" t="s">
        <v>2369</v>
      </c>
      <c r="W4" t="str">
        <f t="shared" si="4"/>
        <v>1.1.02</v>
      </c>
      <c r="Y4" t="str">
        <f t="shared" si="5"/>
        <v>01.09.0002</v>
      </c>
      <c r="Z4" s="23" t="s">
        <v>2358</v>
      </c>
      <c r="AA4" s="23" t="s">
        <v>2359</v>
      </c>
      <c r="AB4" t="s">
        <v>2370</v>
      </c>
      <c r="AC4" t="str">
        <f t="shared" si="6"/>
        <v>01.09.0002 - CAYETANO GERMOSEN</v>
      </c>
      <c r="AE4" t="s">
        <v>2371</v>
      </c>
      <c r="AF4" s="23">
        <v>2.1</v>
      </c>
      <c r="AG4" s="23" t="s">
        <v>2344</v>
      </c>
      <c r="AH4" s="23" t="s">
        <v>2345</v>
      </c>
      <c r="AI4" s="23" t="s">
        <v>2346</v>
      </c>
      <c r="AJ4" t="s">
        <v>2347</v>
      </c>
      <c r="AK4" t="s">
        <v>2348</v>
      </c>
      <c r="AL4" t="s">
        <v>2371</v>
      </c>
      <c r="AM4" t="s">
        <v>2372</v>
      </c>
      <c r="AO4" s="49" t="s">
        <v>2373</v>
      </c>
      <c r="AP4" s="49" t="s">
        <v>2374</v>
      </c>
      <c r="AQ4" s="49"/>
      <c r="AR4" s="49" t="s">
        <v>2375</v>
      </c>
      <c r="AT4" t="s">
        <v>1363</v>
      </c>
      <c r="AU4" t="s">
        <v>1360</v>
      </c>
      <c r="AV4" t="s">
        <v>1360</v>
      </c>
      <c r="AW4" t="s">
        <v>1338</v>
      </c>
      <c r="AY4" t="str" cm="1">
        <f t="array" ref="AY4:AY8">+_xlfn.LET(_xlpm.UE,_xlfn.VSTACK('16. EP CONANI'!$G$4,'16. EP Supérate'!$G$4,'16. EP MMujer'!$G$4,'16. EP SNS'!$G$4,'16. EP MSP'!$G$4),_xlfn._xlws.FILTER(_xlpm.UE,_xlpm.UE&lt;&gt;0))</f>
        <v>5151010001</v>
      </c>
      <c r="AZ4" t="str" cm="1">
        <f t="array" ref="AZ4:AZ113">+_xlfn.LET(_xlpm.estructuras,_xlfn.VSTACK('16. EP CONANI'!A$11:A$40,'16. EP Supérate'!A$11:A$31,'16. EP MMujer'!A$11:A$31,'16. EP SNS'!A$11:A$32,'16. EP MSP'!A$11:A$31),_xlfn._xlws.FILTER(_xlpm.estructuras,_xlpm.estructuras&lt;&gt;0))</f>
        <v>45 - Prevención y atención del embarazo adolescente y las uniones tempranas</v>
      </c>
      <c r="BA4" t="str" cm="1">
        <f t="array" ref="BA4:BA113">+_xlfn.LET(_xlpm.estructuras,_xlfn.VSTACK('16. EP CONANI'!B$11:B$40,'16. EP Supérate'!B$11:B$31,'16. EP MMujer'!B$11:B$31,'16. EP SNS'!B$11:B$32,'16. EP MSP'!B$11:B$31),_xlfn._xlws.FILTER(_xlpm.estructuras,_xlpm.estructuras&lt;&gt;0))</f>
        <v/>
      </c>
      <c r="BB4" t="str" cm="1">
        <f t="array" ref="BB4:BB113">+_xlfn.LET(_xlpm.estructuras,_xlfn.VSTACK('16. EP CONANI'!C$11:C$40,'16. EP Supérate'!C$11:C$31,'16. EP MMujer'!C$11:C$31,'16. EP SNS'!C$11:C$32,'16. EP MSP'!C$11:C$31),_xlfn._xlws.FILTER(_xlpm.estructuras,_xlpm.estructuras&lt;&gt;0))</f>
        <v/>
      </c>
      <c r="BC4" t="str" cm="1">
        <f t="array" ref="BC4:BC113">+_xlfn.LET(_xlpm.estructuras,_xlfn.VSTACK('16. EP CONANI'!D$11:D$40,'16. EP Supérate'!D$11:D$31,'16. EP MMujer'!D$11:D$31,'16. EP SNS'!D$11:D$32,'16. EP MSP'!D$11:D$31),_xlfn._xlws.FILTER(_xlpm.estructuras,_xlpm.estructuras&lt;&gt;0))</f>
        <v/>
      </c>
    </row>
    <row r="5" spans="1:55" x14ac:dyDescent="0.25">
      <c r="A5" t="str">
        <v>Normas sociales y patrones culturales nocivos</v>
      </c>
      <c r="B5" t="str">
        <v xml:space="preserve">Baja percepción del valor de la educación como proyecto de vida </v>
      </c>
      <c r="G5">
        <f>+G4+1</f>
        <v>2028</v>
      </c>
      <c r="I5" t="str">
        <f t="shared" si="0"/>
        <v>0201010005</v>
      </c>
      <c r="J5" s="23" t="s">
        <v>2365</v>
      </c>
      <c r="K5" s="23" t="s">
        <v>2366</v>
      </c>
      <c r="L5" s="23" t="s">
        <v>2335</v>
      </c>
      <c r="M5" s="23" t="s">
        <v>2367</v>
      </c>
      <c r="N5" t="s">
        <v>2376</v>
      </c>
      <c r="O5" t="s">
        <v>2377</v>
      </c>
      <c r="P5" t="str">
        <f t="shared" si="1"/>
        <v>0201 -  PRESIDENCIA DE LA REPUBLICA</v>
      </c>
      <c r="Q5" t="str">
        <f t="shared" si="2"/>
        <v>01 -  MINISTERIO ADMINISTRATIVO DE LA PRESIDENCIA</v>
      </c>
      <c r="R5" t="str">
        <f t="shared" si="3"/>
        <v>0005 -  GOBERNACION DEL EDIFICIO GUBERNAMENTAL JUAN PABLO DUARTE</v>
      </c>
      <c r="T5" s="23" t="s">
        <v>2355</v>
      </c>
      <c r="U5" s="23" t="s">
        <v>2356</v>
      </c>
      <c r="V5" t="s">
        <v>2378</v>
      </c>
      <c r="W5" t="str">
        <f t="shared" si="4"/>
        <v>1.1.03</v>
      </c>
      <c r="Y5" t="str">
        <f t="shared" si="5"/>
        <v>01.09.0003</v>
      </c>
      <c r="Z5" s="23" t="s">
        <v>2358</v>
      </c>
      <c r="AA5" s="23" t="s">
        <v>2359</v>
      </c>
      <c r="AB5" t="s">
        <v>2379</v>
      </c>
      <c r="AC5" t="str">
        <f t="shared" si="6"/>
        <v>01.09.0003 - GASPAR HERNANDEZ</v>
      </c>
      <c r="AE5" t="s">
        <v>2380</v>
      </c>
      <c r="AF5" s="23">
        <v>2.1</v>
      </c>
      <c r="AG5" s="23" t="s">
        <v>2344</v>
      </c>
      <c r="AH5" s="23" t="s">
        <v>2345</v>
      </c>
      <c r="AI5" s="23" t="s">
        <v>2346</v>
      </c>
      <c r="AJ5" t="s">
        <v>2347</v>
      </c>
      <c r="AK5" t="s">
        <v>2348</v>
      </c>
      <c r="AL5" t="s">
        <v>2380</v>
      </c>
      <c r="AM5" t="s">
        <v>2381</v>
      </c>
      <c r="AO5" s="49" t="s">
        <v>2382</v>
      </c>
      <c r="AP5" s="49" t="s">
        <v>2383</v>
      </c>
      <c r="AQ5" s="49"/>
      <c r="AR5" s="49" t="s">
        <v>2384</v>
      </c>
      <c r="AT5" t="s">
        <v>1366</v>
      </c>
      <c r="AU5" t="s">
        <v>1363</v>
      </c>
      <c r="AV5" t="s">
        <v>1363</v>
      </c>
      <c r="AW5" t="s">
        <v>1342</v>
      </c>
      <c r="AY5" s="51" t="str">
        <v>0201020007</v>
      </c>
      <c r="AZ5" s="51" t="str">
        <v/>
      </c>
      <c r="BA5" s="51" t="str">
        <v>01 - Acciones comunes P45</v>
      </c>
      <c r="BB5" t="str">
        <v/>
      </c>
      <c r="BC5" s="51" t="str">
        <v/>
      </c>
    </row>
    <row r="6" spans="1:55" x14ac:dyDescent="0.25">
      <c r="A6" t="str">
        <v>Deserción escolar</v>
      </c>
      <c r="B6" t="str">
        <v>Ausencia de estrategias para el incremento del conocimiento sobre salud sexual y reproductiva</v>
      </c>
      <c r="I6" t="str">
        <f t="shared" si="0"/>
        <v>0201010009</v>
      </c>
      <c r="J6" s="23" t="s">
        <v>2365</v>
      </c>
      <c r="K6" s="23" t="s">
        <v>2366</v>
      </c>
      <c r="L6" s="23" t="s">
        <v>2335</v>
      </c>
      <c r="M6" s="23" t="s">
        <v>2367</v>
      </c>
      <c r="N6" t="s">
        <v>2385</v>
      </c>
      <c r="O6" t="s">
        <v>2386</v>
      </c>
      <c r="P6" t="str">
        <f t="shared" si="1"/>
        <v>0201 -  PRESIDENCIA DE LA REPUBLICA</v>
      </c>
      <c r="Q6" t="str">
        <f t="shared" si="2"/>
        <v>01 -  MINISTERIO ADMINISTRATIVO DE LA PRESIDENCIA</v>
      </c>
      <c r="R6" t="str">
        <f t="shared" si="3"/>
        <v>0009 -  COMISION PRESIDENCIAL DE APOYO AL DESARROLLO PROVINCIAL</v>
      </c>
      <c r="T6" s="23" t="s">
        <v>2355</v>
      </c>
      <c r="U6" s="23" t="s">
        <v>2356</v>
      </c>
      <c r="V6" t="s">
        <v>2387</v>
      </c>
      <c r="W6" t="str">
        <f t="shared" si="4"/>
        <v>1.1.04</v>
      </c>
      <c r="Y6" t="str">
        <f t="shared" si="5"/>
        <v>01.09.0004</v>
      </c>
      <c r="Z6" s="23" t="s">
        <v>2358</v>
      </c>
      <c r="AA6" s="23" t="s">
        <v>2359</v>
      </c>
      <c r="AB6" t="s">
        <v>2388</v>
      </c>
      <c r="AC6" t="str">
        <f t="shared" si="6"/>
        <v>01.09.0004 - JAMAO AL NORTE</v>
      </c>
      <c r="AE6" t="s">
        <v>2389</v>
      </c>
      <c r="AF6" s="23">
        <v>2.1</v>
      </c>
      <c r="AG6" s="23" t="s">
        <v>2344</v>
      </c>
      <c r="AH6" s="23" t="s">
        <v>2345</v>
      </c>
      <c r="AI6" s="23" t="s">
        <v>2346</v>
      </c>
      <c r="AJ6" t="s">
        <v>2347</v>
      </c>
      <c r="AK6" t="s">
        <v>2348</v>
      </c>
      <c r="AL6" t="s">
        <v>2389</v>
      </c>
      <c r="AM6" t="s">
        <v>2390</v>
      </c>
      <c r="AO6" s="49"/>
      <c r="AP6" s="49" t="s">
        <v>2391</v>
      </c>
      <c r="AQ6" s="49"/>
      <c r="AR6" s="49" t="s">
        <v>2392</v>
      </c>
      <c r="AT6" t="s">
        <v>1373</v>
      </c>
      <c r="AU6" t="s">
        <v>1366</v>
      </c>
      <c r="AV6" t="s">
        <v>1366</v>
      </c>
      <c r="AW6" t="s">
        <v>2393</v>
      </c>
      <c r="AY6" s="51" t="str">
        <v>0215010001</v>
      </c>
      <c r="AZ6" s="51" t="str">
        <v/>
      </c>
      <c r="BA6" t="str">
        <v/>
      </c>
      <c r="BB6" t="str">
        <v>00 - N/A</v>
      </c>
      <c r="BC6" s="51" t="str">
        <v/>
      </c>
    </row>
    <row r="7" spans="1:55" x14ac:dyDescent="0.25">
      <c r="A7" t="str">
        <v>Limitado acceso a educación sexual integral (ESI)</v>
      </c>
      <c r="B7" t="str">
        <v>Escasez de servicios diferenciados de salud sexual y reproductiva para adolescentes</v>
      </c>
      <c r="I7" t="str">
        <f t="shared" si="0"/>
        <v>0201010010</v>
      </c>
      <c r="J7" s="23" t="s">
        <v>2365</v>
      </c>
      <c r="K7" s="23" t="s">
        <v>2366</v>
      </c>
      <c r="L7" s="23" t="s">
        <v>2335</v>
      </c>
      <c r="M7" s="23" t="s">
        <v>2367</v>
      </c>
      <c r="N7" t="s">
        <v>2394</v>
      </c>
      <c r="O7" t="s">
        <v>2395</v>
      </c>
      <c r="P7" t="str">
        <f t="shared" si="1"/>
        <v>0201 -  PRESIDENCIA DE LA REPUBLICA</v>
      </c>
      <c r="Q7" t="str">
        <f t="shared" si="2"/>
        <v>01 -  MINISTERIO ADMINISTRATIVO DE LA PRESIDENCIA</v>
      </c>
      <c r="R7" t="str">
        <f t="shared" si="3"/>
        <v>0010 -  CONSEJO NACIONAL PARA EL CAMBIO CLIMÁTICO Y MECANISMO DE DESARROLLO LIMPIO</v>
      </c>
      <c r="T7" s="23" t="s">
        <v>2355</v>
      </c>
      <c r="U7" s="23" t="s">
        <v>2356</v>
      </c>
      <c r="V7" t="s">
        <v>2396</v>
      </c>
      <c r="W7" t="str">
        <f t="shared" si="4"/>
        <v>1.1.05</v>
      </c>
      <c r="Y7" t="str">
        <f t="shared" si="5"/>
        <v>01.09.0005</v>
      </c>
      <c r="Z7" s="23" t="s">
        <v>2358</v>
      </c>
      <c r="AA7" s="23" t="s">
        <v>2359</v>
      </c>
      <c r="AB7" t="s">
        <v>2397</v>
      </c>
      <c r="AC7" t="str">
        <f t="shared" si="6"/>
        <v>01.09.0005 - SAN VÍCTOR</v>
      </c>
      <c r="AE7" t="s">
        <v>2398</v>
      </c>
      <c r="AF7" s="23">
        <v>2.1</v>
      </c>
      <c r="AG7" s="23" t="s">
        <v>2344</v>
      </c>
      <c r="AH7" s="23" t="s">
        <v>2345</v>
      </c>
      <c r="AI7" s="23" t="s">
        <v>2346</v>
      </c>
      <c r="AJ7" t="s">
        <v>2347</v>
      </c>
      <c r="AK7" t="s">
        <v>2348</v>
      </c>
      <c r="AL7" t="s">
        <v>2398</v>
      </c>
      <c r="AM7" t="s">
        <v>2399</v>
      </c>
      <c r="AP7" s="49" t="s">
        <v>1446</v>
      </c>
      <c r="AQ7" s="49"/>
      <c r="AR7" s="49" t="s">
        <v>2400</v>
      </c>
      <c r="AT7" t="s">
        <v>1376</v>
      </c>
      <c r="AU7" t="s">
        <v>1373</v>
      </c>
      <c r="AV7" t="s">
        <v>1373</v>
      </c>
      <c r="AW7" t="s">
        <v>2401</v>
      </c>
      <c r="AY7" s="51" t="str">
        <v>5180010001</v>
      </c>
      <c r="AZ7" s="51" t="str">
        <v/>
      </c>
      <c r="BA7" t="str">
        <v/>
      </c>
      <c r="BB7" t="str">
        <v/>
      </c>
      <c r="BC7" t="str">
        <v>0001 - Seguimiento, monitoreo y evaluación intersectorial</v>
      </c>
    </row>
    <row r="8" spans="1:55" x14ac:dyDescent="0.25">
      <c r="A8" t="str">
        <v>Acceso limitado a servicios de salud sexual y reproductiva integrales</v>
      </c>
      <c r="B8" t="str">
        <v>Personal médico con actitudes discriminatorias o poco confidenciales</v>
      </c>
      <c r="I8" t="str">
        <f t="shared" si="0"/>
        <v>0201010012</v>
      </c>
      <c r="J8" s="23" t="s">
        <v>2365</v>
      </c>
      <c r="K8" s="23" t="s">
        <v>2366</v>
      </c>
      <c r="L8" s="23" t="s">
        <v>2335</v>
      </c>
      <c r="M8" s="23" t="s">
        <v>2367</v>
      </c>
      <c r="N8" t="s">
        <v>2402</v>
      </c>
      <c r="O8" t="s">
        <v>2403</v>
      </c>
      <c r="P8" t="str">
        <f t="shared" si="1"/>
        <v>0201 -  PRESIDENCIA DE LA REPUBLICA</v>
      </c>
      <c r="Q8" t="str">
        <f t="shared" si="2"/>
        <v>01 -  MINISTERIO ADMINISTRATIVO DE LA PRESIDENCIA</v>
      </c>
      <c r="R8" t="str">
        <f t="shared" si="3"/>
        <v>0012 -  CONSEJO NACIONAL DE DROGAS</v>
      </c>
      <c r="T8" s="23" t="s">
        <v>2355</v>
      </c>
      <c r="U8" s="23" t="s">
        <v>2404</v>
      </c>
      <c r="V8" t="s">
        <v>2405</v>
      </c>
      <c r="W8" t="str">
        <f t="shared" si="4"/>
        <v>1.2.01</v>
      </c>
      <c r="Y8" t="str">
        <f t="shared" si="5"/>
        <v>01.09.9999</v>
      </c>
      <c r="Z8" s="23" t="s">
        <v>2358</v>
      </c>
      <c r="AA8" s="23" t="s">
        <v>2359</v>
      </c>
      <c r="AB8" t="s">
        <v>2406</v>
      </c>
      <c r="AC8" t="str">
        <f t="shared" si="6"/>
        <v>01.09.9999 - MULTIMUNICIPAL</v>
      </c>
      <c r="AE8" t="s">
        <v>2407</v>
      </c>
      <c r="AF8" s="23">
        <v>2.1</v>
      </c>
      <c r="AG8" s="23" t="s">
        <v>2344</v>
      </c>
      <c r="AH8" s="23" t="s">
        <v>2345</v>
      </c>
      <c r="AI8" s="23" t="s">
        <v>2346</v>
      </c>
      <c r="AJ8" t="s">
        <v>2347</v>
      </c>
      <c r="AK8" t="s">
        <v>2348</v>
      </c>
      <c r="AL8" t="s">
        <v>2407</v>
      </c>
      <c r="AM8" t="s">
        <v>2408</v>
      </c>
      <c r="AP8" s="49" t="s">
        <v>1401</v>
      </c>
      <c r="AQ8" s="49"/>
      <c r="AR8" s="49" t="s">
        <v>2409</v>
      </c>
      <c r="AT8" t="s">
        <v>2410</v>
      </c>
      <c r="AU8" t="s">
        <v>1376</v>
      </c>
      <c r="AV8" t="s">
        <v>1376</v>
      </c>
      <c r="AW8" t="s">
        <v>2411</v>
      </c>
      <c r="AY8" s="51" t="str">
        <v>0207010001</v>
      </c>
      <c r="AZ8" s="51" t="str">
        <v/>
      </c>
      <c r="BA8" t="str">
        <v/>
      </c>
      <c r="BB8" t="str">
        <v/>
      </c>
      <c r="BC8" t="str">
        <v>0002 - Coordinación y articulación de los actores gubernamentales y no gubernamentales vinculados a la implementación de acciones para prevención y atención del embarazo en adolescentes y/o uniones tempranas</v>
      </c>
    </row>
    <row r="9" spans="1:55" x14ac:dyDescent="0.25">
      <c r="A9" t="str">
        <v>Acceso limitado a servicios de salud sexual y reproductiva integrales</v>
      </c>
      <c r="B9" t="str">
        <v xml:space="preserve">Horarios, costos de transporte y desinformación sobre los servicios </v>
      </c>
      <c r="I9" t="str">
        <f t="shared" si="0"/>
        <v>0201010014</v>
      </c>
      <c r="J9" s="23" t="s">
        <v>2365</v>
      </c>
      <c r="K9" s="23" t="s">
        <v>2366</v>
      </c>
      <c r="L9" s="23" t="s">
        <v>2335</v>
      </c>
      <c r="M9" s="23" t="s">
        <v>2367</v>
      </c>
      <c r="N9" t="s">
        <v>2412</v>
      </c>
      <c r="O9" t="s">
        <v>2413</v>
      </c>
      <c r="P9" t="str">
        <f t="shared" si="1"/>
        <v>0201 -  PRESIDENCIA DE LA REPUBLICA</v>
      </c>
      <c r="Q9" t="str">
        <f t="shared" si="2"/>
        <v>01 -  MINISTERIO ADMINISTRATIVO DE LA PRESIDENCIA</v>
      </c>
      <c r="R9" t="str">
        <f t="shared" si="3"/>
        <v>0014 -  OFICINA DE CUSTODIA Y ADM. DE LOS BIENES INCAUTADOS Y DECOMISADOS</v>
      </c>
      <c r="T9" s="23" t="s">
        <v>2355</v>
      </c>
      <c r="U9" s="23" t="s">
        <v>2404</v>
      </c>
      <c r="V9" t="s">
        <v>2414</v>
      </c>
      <c r="W9" t="str">
        <f t="shared" si="4"/>
        <v>1.2.02</v>
      </c>
      <c r="Y9" t="str">
        <f t="shared" si="5"/>
        <v>01.18.0001</v>
      </c>
      <c r="Z9" s="23" t="s">
        <v>2358</v>
      </c>
      <c r="AA9" s="23" t="s">
        <v>2415</v>
      </c>
      <c r="AB9" t="s">
        <v>2416</v>
      </c>
      <c r="AC9" t="str">
        <f t="shared" si="6"/>
        <v>01.18.0001 - PUERTO PLATA</v>
      </c>
      <c r="AE9" t="s">
        <v>2417</v>
      </c>
      <c r="AF9" s="23">
        <v>2.1</v>
      </c>
      <c r="AG9" s="23" t="s">
        <v>2344</v>
      </c>
      <c r="AH9" s="23" t="s">
        <v>2345</v>
      </c>
      <c r="AI9" s="23" t="s">
        <v>2346</v>
      </c>
      <c r="AJ9" t="s">
        <v>2347</v>
      </c>
      <c r="AK9" t="s">
        <v>2348</v>
      </c>
      <c r="AL9" t="s">
        <v>2417</v>
      </c>
      <c r="AM9" t="s">
        <v>1484</v>
      </c>
      <c r="AP9" s="49" t="s">
        <v>2418</v>
      </c>
      <c r="AQ9" s="49"/>
      <c r="AR9" s="49" t="s">
        <v>2419</v>
      </c>
      <c r="AT9" t="s">
        <v>1345</v>
      </c>
      <c r="AU9" t="s">
        <v>2410</v>
      </c>
      <c r="AV9" t="s">
        <v>2410</v>
      </c>
      <c r="AW9" t="s">
        <v>2420</v>
      </c>
      <c r="AY9" s="51"/>
      <c r="AZ9" s="51" t="str">
        <v/>
      </c>
      <c r="BA9" t="str">
        <v/>
      </c>
      <c r="BB9" t="str">
        <v/>
      </c>
      <c r="BC9" t="str">
        <v>0003 - Fortalecimiento del Sistema de Protección y mecanismos de gobernanza en espacios territoriales para la articulación intersectorial de la prevención, atención y respuesta a casos de vulneración de derechos vinculados a uniones tempranas y embarazo en adolescentes</v>
      </c>
    </row>
    <row r="10" spans="1:55" x14ac:dyDescent="0.25">
      <c r="A10" t="str">
        <v>Acceso limitado a servicios de salud sexual y reproductiva integrales</v>
      </c>
      <c r="B10" t="str">
        <v>Desigualdad económica, limitado acceso a capital económico y social</v>
      </c>
      <c r="I10" t="str">
        <f t="shared" si="0"/>
        <v>0201010018</v>
      </c>
      <c r="J10" s="23" t="s">
        <v>2365</v>
      </c>
      <c r="K10" s="23" t="s">
        <v>2366</v>
      </c>
      <c r="L10" s="23" t="s">
        <v>2335</v>
      </c>
      <c r="M10" s="23" t="s">
        <v>2367</v>
      </c>
      <c r="N10" t="s">
        <v>2421</v>
      </c>
      <c r="O10" t="s">
        <v>2422</v>
      </c>
      <c r="P10" t="str">
        <f t="shared" si="1"/>
        <v>0201 -  PRESIDENCIA DE LA REPUBLICA</v>
      </c>
      <c r="Q10" t="str">
        <f t="shared" si="2"/>
        <v>01 -  MINISTERIO ADMINISTRATIVO DE LA PRESIDENCIA</v>
      </c>
      <c r="R10" t="str">
        <f t="shared" si="3"/>
        <v>0018 -  COMISIÓN PERMANENTE DE EFEMÉRIDES PATRIA</v>
      </c>
      <c r="T10" s="23" t="s">
        <v>2355</v>
      </c>
      <c r="U10" s="23" t="s">
        <v>2423</v>
      </c>
      <c r="V10" t="s">
        <v>2424</v>
      </c>
      <c r="W10" t="str">
        <f t="shared" si="4"/>
        <v>1.3.01</v>
      </c>
      <c r="Y10" t="str">
        <f t="shared" si="5"/>
        <v>01.18.0002</v>
      </c>
      <c r="Z10" s="23" t="s">
        <v>2358</v>
      </c>
      <c r="AA10" s="23" t="s">
        <v>2415</v>
      </c>
      <c r="AB10" t="s">
        <v>2425</v>
      </c>
      <c r="AC10" t="str">
        <f t="shared" si="6"/>
        <v>01.18.0002 - ALTAMIRA</v>
      </c>
      <c r="AE10" t="s">
        <v>2426</v>
      </c>
      <c r="AF10" s="23">
        <v>2.1</v>
      </c>
      <c r="AG10" s="23" t="s">
        <v>2344</v>
      </c>
      <c r="AH10" s="23" t="s">
        <v>2345</v>
      </c>
      <c r="AI10" s="23" t="s">
        <v>2346</v>
      </c>
      <c r="AJ10" t="s">
        <v>2347</v>
      </c>
      <c r="AK10" t="s">
        <v>2348</v>
      </c>
      <c r="AL10" t="s">
        <v>2426</v>
      </c>
      <c r="AM10" t="s">
        <v>2427</v>
      </c>
      <c r="AP10" s="49" t="s">
        <v>2428</v>
      </c>
      <c r="AQ10" s="49"/>
      <c r="AR10" s="49" t="s">
        <v>2429</v>
      </c>
      <c r="AT10" t="s">
        <v>1350</v>
      </c>
      <c r="AU10" t="s">
        <v>1345</v>
      </c>
      <c r="AV10" t="s">
        <v>1345</v>
      </c>
      <c r="AW10" t="s">
        <v>2430</v>
      </c>
      <c r="AY10" s="51"/>
      <c r="AZ10" s="51" t="str">
        <v/>
      </c>
      <c r="BA10" t="str">
        <v/>
      </c>
      <c r="BB10" t="str">
        <v/>
      </c>
      <c r="BC10" t="str">
        <v>0004 - Diseño e implementación de campaña comunicacional a través de medios masivos y redes sociales para promoción y difusión de la política de prevención y atención</v>
      </c>
    </row>
    <row r="11" spans="1:55" x14ac:dyDescent="0.25">
      <c r="A11" t="str">
        <v>Pobreza y desigualdad social</v>
      </c>
      <c r="B11" t="str">
        <v>Articulación interinstitucional ineficiente</v>
      </c>
      <c r="I11" t="str">
        <f t="shared" si="0"/>
        <v>0201010024</v>
      </c>
      <c r="J11" s="23" t="s">
        <v>2365</v>
      </c>
      <c r="K11" s="23" t="s">
        <v>2366</v>
      </c>
      <c r="L11" s="23" t="s">
        <v>2335</v>
      </c>
      <c r="M11" s="23" t="s">
        <v>2367</v>
      </c>
      <c r="N11" t="s">
        <v>2431</v>
      </c>
      <c r="O11" t="s">
        <v>2432</v>
      </c>
      <c r="P11" t="str">
        <f t="shared" si="1"/>
        <v>0201 -  PRESIDENCIA DE LA REPUBLICA</v>
      </c>
      <c r="Q11" t="str">
        <f t="shared" si="2"/>
        <v>01 -  MINISTERIO ADMINISTRATIVO DE LA PRESIDENCIA</v>
      </c>
      <c r="R11" t="str">
        <f t="shared" si="3"/>
        <v>0024 -  AUTORIDAD NACIONAL DE ASUNTOS MARITIMOS (ANAMAR)</v>
      </c>
      <c r="T11" s="23" t="s">
        <v>2355</v>
      </c>
      <c r="U11" s="23" t="s">
        <v>2423</v>
      </c>
      <c r="V11" t="s">
        <v>2433</v>
      </c>
      <c r="W11" t="str">
        <f t="shared" si="4"/>
        <v>1.3.03</v>
      </c>
      <c r="Y11" t="str">
        <f t="shared" si="5"/>
        <v>01.18.0003</v>
      </c>
      <c r="Z11" s="23" t="s">
        <v>2358</v>
      </c>
      <c r="AA11" s="23" t="s">
        <v>2415</v>
      </c>
      <c r="AB11" t="s">
        <v>2434</v>
      </c>
      <c r="AC11" t="str">
        <f t="shared" si="6"/>
        <v>01.18.0003 - GUANANICO</v>
      </c>
      <c r="AE11" t="s">
        <v>2435</v>
      </c>
      <c r="AF11" s="23">
        <v>2.1</v>
      </c>
      <c r="AG11" s="23" t="s">
        <v>2344</v>
      </c>
      <c r="AH11" s="23" t="s">
        <v>2345</v>
      </c>
      <c r="AI11" s="23" t="s">
        <v>2346</v>
      </c>
      <c r="AJ11" t="s">
        <v>2347</v>
      </c>
      <c r="AK11" t="s">
        <v>2348</v>
      </c>
      <c r="AL11" t="s">
        <v>2435</v>
      </c>
      <c r="AM11" t="s">
        <v>2436</v>
      </c>
      <c r="AP11" s="49" t="s">
        <v>2437</v>
      </c>
      <c r="AQ11" s="49"/>
      <c r="AR11" s="49" t="s">
        <v>1451</v>
      </c>
      <c r="AT11" t="s">
        <v>1353</v>
      </c>
      <c r="AU11" t="s">
        <v>1350</v>
      </c>
      <c r="AV11" t="s">
        <v>1350</v>
      </c>
      <c r="AW11" t="s">
        <v>2438</v>
      </c>
      <c r="AY11" s="51"/>
      <c r="AZ11" s="51" t="str">
        <v/>
      </c>
      <c r="BA11" t="str">
        <v>08 - Niños, niñas y adolescentes incorporados a programas y actividades de animación sociocultural y participación para el desarrollo de habilidades sociales, construcción de ciudadanía y proyectos de vida alternativos</v>
      </c>
      <c r="BB11" t="str">
        <v/>
      </c>
      <c r="BC11" t="str">
        <v/>
      </c>
    </row>
    <row r="12" spans="1:55" x14ac:dyDescent="0.25">
      <c r="A12" t="str">
        <v>Falencias en la institucionalidad del sistema de protección de niños, niñas y adolescentes</v>
      </c>
      <c r="I12" t="str">
        <f t="shared" si="0"/>
        <v>0201010029</v>
      </c>
      <c r="J12" s="23" t="s">
        <v>2365</v>
      </c>
      <c r="K12" s="23" t="s">
        <v>2366</v>
      </c>
      <c r="L12" s="23" t="s">
        <v>2335</v>
      </c>
      <c r="M12" s="23" t="s">
        <v>2367</v>
      </c>
      <c r="N12" t="s">
        <v>2439</v>
      </c>
      <c r="O12" t="s">
        <v>2440</v>
      </c>
      <c r="P12" t="str">
        <f t="shared" si="1"/>
        <v>0201 -  PRESIDENCIA DE LA REPUBLICA</v>
      </c>
      <c r="Q12" t="str">
        <f t="shared" si="2"/>
        <v>01 -  MINISTERIO ADMINISTRATIVO DE LA PRESIDENCIA</v>
      </c>
      <c r="R12" t="str">
        <f t="shared" si="3"/>
        <v>0029 -  VICE PRESIDENCIA DE LA REPUBLICA</v>
      </c>
      <c r="T12" s="23" t="s">
        <v>2355</v>
      </c>
      <c r="U12" s="23" t="s">
        <v>2423</v>
      </c>
      <c r="V12" t="s">
        <v>2441</v>
      </c>
      <c r="W12" t="str">
        <f t="shared" si="4"/>
        <v>1.3.04</v>
      </c>
      <c r="Y12" t="str">
        <f t="shared" si="5"/>
        <v>01.18.0004</v>
      </c>
      <c r="Z12" s="23" t="s">
        <v>2358</v>
      </c>
      <c r="AA12" s="23" t="s">
        <v>2415</v>
      </c>
      <c r="AB12" t="s">
        <v>2442</v>
      </c>
      <c r="AC12" t="str">
        <f t="shared" si="6"/>
        <v>01.18.0004 - IMBERT</v>
      </c>
      <c r="AE12" t="s">
        <v>2443</v>
      </c>
      <c r="AF12" s="23">
        <v>2.1</v>
      </c>
      <c r="AG12" s="23" t="s">
        <v>2344</v>
      </c>
      <c r="AH12" s="23" t="s">
        <v>2345</v>
      </c>
      <c r="AI12" s="23" t="s">
        <v>2346</v>
      </c>
      <c r="AJ12" t="s">
        <v>2347</v>
      </c>
      <c r="AK12" t="s">
        <v>2348</v>
      </c>
      <c r="AL12" t="s">
        <v>2443</v>
      </c>
      <c r="AM12" t="s">
        <v>2444</v>
      </c>
      <c r="AP12" s="49" t="s">
        <v>2445</v>
      </c>
      <c r="AQ12" s="49"/>
      <c r="AR12" s="49" t="s">
        <v>1447</v>
      </c>
      <c r="AT12" t="s">
        <v>2446</v>
      </c>
      <c r="AU12" t="s">
        <v>1353</v>
      </c>
      <c r="AV12" t="s">
        <v>1353</v>
      </c>
      <c r="AW12" t="s">
        <v>2447</v>
      </c>
      <c r="AY12" s="51"/>
      <c r="AZ12" s="51" t="str">
        <v/>
      </c>
      <c r="BA12" t="str">
        <v/>
      </c>
      <c r="BB12" t="str">
        <v/>
      </c>
      <c r="BC12" t="str">
        <v/>
      </c>
    </row>
    <row r="13" spans="1:55" x14ac:dyDescent="0.25">
      <c r="I13" t="str">
        <f t="shared" si="0"/>
        <v>0201010031</v>
      </c>
      <c r="J13" s="23" t="s">
        <v>2365</v>
      </c>
      <c r="K13" s="23" t="s">
        <v>2366</v>
      </c>
      <c r="L13" s="23" t="s">
        <v>2335</v>
      </c>
      <c r="M13" s="23" t="s">
        <v>2367</v>
      </c>
      <c r="N13" t="s">
        <v>2448</v>
      </c>
      <c r="O13" t="s">
        <v>2449</v>
      </c>
      <c r="P13" t="str">
        <f t="shared" si="1"/>
        <v>0201 -  PRESIDENCIA DE LA REPUBLICA</v>
      </c>
      <c r="Q13" t="str">
        <f t="shared" si="2"/>
        <v>01 -  MINISTERIO ADMINISTRATIVO DE LA PRESIDENCIA</v>
      </c>
      <c r="R13" t="str">
        <f t="shared" si="3"/>
        <v>0031 -  DIRECCION DE PRENSA DEL PRESIDENTE</v>
      </c>
      <c r="T13" s="23" t="s">
        <v>2355</v>
      </c>
      <c r="U13" s="23" t="s">
        <v>2423</v>
      </c>
      <c r="V13" t="s">
        <v>2450</v>
      </c>
      <c r="W13" t="str">
        <f t="shared" si="4"/>
        <v>1.3.06</v>
      </c>
      <c r="Y13" t="str">
        <f t="shared" si="5"/>
        <v>01.18.0005</v>
      </c>
      <c r="Z13" s="23" t="s">
        <v>2358</v>
      </c>
      <c r="AA13" s="23" t="s">
        <v>2415</v>
      </c>
      <c r="AB13" t="s">
        <v>2451</v>
      </c>
      <c r="AC13" t="str">
        <f t="shared" si="6"/>
        <v>01.18.0005 - LOS HIDALGOS</v>
      </c>
      <c r="AE13" t="s">
        <v>2452</v>
      </c>
      <c r="AF13" s="23">
        <v>2.1</v>
      </c>
      <c r="AG13" s="23" t="s">
        <v>2344</v>
      </c>
      <c r="AH13" s="23" t="s">
        <v>2345</v>
      </c>
      <c r="AI13" s="23" t="s">
        <v>2346</v>
      </c>
      <c r="AJ13" t="s">
        <v>2347</v>
      </c>
      <c r="AK13" t="s">
        <v>2348</v>
      </c>
      <c r="AL13" t="s">
        <v>2452</v>
      </c>
      <c r="AM13" t="s">
        <v>2453</v>
      </c>
      <c r="AP13" s="49" t="s">
        <v>2454</v>
      </c>
      <c r="AQ13" s="49"/>
      <c r="AR13" s="49" t="s">
        <v>2455</v>
      </c>
      <c r="AT13" t="s">
        <v>2456</v>
      </c>
      <c r="AU13" t="s">
        <v>2446</v>
      </c>
      <c r="AV13" t="s">
        <v>2446</v>
      </c>
      <c r="AW13" t="s">
        <v>2457</v>
      </c>
      <c r="AY13" s="51"/>
      <c r="AZ13" s="51" t="str">
        <v/>
      </c>
      <c r="BA13" t="str">
        <v/>
      </c>
      <c r="BB13" t="str">
        <v>00 - N/A</v>
      </c>
      <c r="BC13" t="str">
        <v/>
      </c>
    </row>
    <row r="14" spans="1:55" x14ac:dyDescent="0.25">
      <c r="I14" t="str">
        <f t="shared" si="0"/>
        <v>0201010032</v>
      </c>
      <c r="J14" s="23" t="s">
        <v>2365</v>
      </c>
      <c r="K14" s="23" t="s">
        <v>2366</v>
      </c>
      <c r="L14" s="23" t="s">
        <v>2335</v>
      </c>
      <c r="M14" s="23" t="s">
        <v>2367</v>
      </c>
      <c r="N14" t="s">
        <v>2458</v>
      </c>
      <c r="O14" t="s">
        <v>2459</v>
      </c>
      <c r="P14" t="str">
        <f t="shared" si="1"/>
        <v>0201 -  PRESIDENCIA DE LA REPUBLICA</v>
      </c>
      <c r="Q14" t="str">
        <f t="shared" si="2"/>
        <v>01 -  MINISTERIO ADMINISTRATIVO DE LA PRESIDENCIA</v>
      </c>
      <c r="R14" t="str">
        <f t="shared" si="3"/>
        <v>0032 -  DIRECCION DE ESTRATEGIA Y COMUNICACION GUBERNAMENTAL</v>
      </c>
      <c r="T14" s="23" t="s">
        <v>2355</v>
      </c>
      <c r="U14" s="23" t="s">
        <v>2423</v>
      </c>
      <c r="V14" t="s">
        <v>2460</v>
      </c>
      <c r="W14" t="str">
        <f t="shared" si="4"/>
        <v>1.3.98</v>
      </c>
      <c r="Y14" t="str">
        <f t="shared" si="5"/>
        <v>01.18.0006</v>
      </c>
      <c r="Z14" s="23" t="s">
        <v>2358</v>
      </c>
      <c r="AA14" s="23" t="s">
        <v>2415</v>
      </c>
      <c r="AB14" t="s">
        <v>2461</v>
      </c>
      <c r="AC14" t="str">
        <f t="shared" si="6"/>
        <v>01.18.0006 - LUPERON</v>
      </c>
      <c r="AE14" t="s">
        <v>2462</v>
      </c>
      <c r="AF14" s="23">
        <v>2.1</v>
      </c>
      <c r="AG14" s="23" t="s">
        <v>2344</v>
      </c>
      <c r="AH14" s="23" t="s">
        <v>2345</v>
      </c>
      <c r="AI14" s="23" t="s">
        <v>2346</v>
      </c>
      <c r="AJ14" t="s">
        <v>2463</v>
      </c>
      <c r="AK14" t="s">
        <v>2464</v>
      </c>
      <c r="AL14" t="s">
        <v>2462</v>
      </c>
      <c r="AM14" t="s">
        <v>2465</v>
      </c>
      <c r="AP14" s="49" t="s">
        <v>2466</v>
      </c>
      <c r="AQ14" s="49"/>
      <c r="AR14" s="49" t="s">
        <v>1431</v>
      </c>
      <c r="AT14" t="s">
        <v>2467</v>
      </c>
      <c r="AU14" t="s">
        <v>2456</v>
      </c>
      <c r="AV14" t="s">
        <v>2456</v>
      </c>
      <c r="AW14" t="s">
        <v>2468</v>
      </c>
      <c r="AY14" s="51"/>
      <c r="AZ14" s="51" t="str">
        <v/>
      </c>
      <c r="BA14" t="str">
        <v/>
      </c>
      <c r="BB14" t="str">
        <v/>
      </c>
      <c r="BC14" t="str">
        <v>0003 - Desarrollo de talleres de animación sociocultural como parte del programa de sensibilización con NNA</v>
      </c>
    </row>
    <row r="15" spans="1:55" x14ac:dyDescent="0.25">
      <c r="I15" t="str">
        <f t="shared" si="0"/>
        <v>0201010033</v>
      </c>
      <c r="J15" s="23" t="s">
        <v>2365</v>
      </c>
      <c r="K15" s="23" t="s">
        <v>2366</v>
      </c>
      <c r="L15" s="23" t="s">
        <v>2335</v>
      </c>
      <c r="M15" s="23" t="s">
        <v>2367</v>
      </c>
      <c r="N15" t="s">
        <v>2469</v>
      </c>
      <c r="O15" t="s">
        <v>2470</v>
      </c>
      <c r="P15" t="str">
        <f t="shared" si="1"/>
        <v>0201 -  PRESIDENCIA DE LA REPUBLICA</v>
      </c>
      <c r="Q15" t="str">
        <f t="shared" si="2"/>
        <v>01 -  MINISTERIO ADMINISTRATIVO DE LA PRESIDENCIA</v>
      </c>
      <c r="R15" t="str">
        <f t="shared" si="3"/>
        <v>0033 -  ECO5RD</v>
      </c>
      <c r="T15" s="23" t="s">
        <v>2355</v>
      </c>
      <c r="U15" s="23" t="s">
        <v>2471</v>
      </c>
      <c r="V15" t="s">
        <v>2472</v>
      </c>
      <c r="W15" t="str">
        <f t="shared" si="4"/>
        <v>1.4.01</v>
      </c>
      <c r="Y15" t="str">
        <f t="shared" si="5"/>
        <v>01.18.0007</v>
      </c>
      <c r="Z15" s="23" t="s">
        <v>2358</v>
      </c>
      <c r="AA15" s="23" t="s">
        <v>2415</v>
      </c>
      <c r="AB15" t="s">
        <v>2473</v>
      </c>
      <c r="AC15" t="str">
        <f t="shared" si="6"/>
        <v>01.18.0007 - SOSUA</v>
      </c>
      <c r="AE15" t="s">
        <v>2474</v>
      </c>
      <c r="AF15" s="23">
        <v>2.1</v>
      </c>
      <c r="AG15" s="23" t="s">
        <v>2344</v>
      </c>
      <c r="AH15" s="23" t="s">
        <v>2345</v>
      </c>
      <c r="AI15" s="23" t="s">
        <v>2346</v>
      </c>
      <c r="AJ15" t="s">
        <v>2463</v>
      </c>
      <c r="AK15" t="s">
        <v>2464</v>
      </c>
      <c r="AL15" t="s">
        <v>2474</v>
      </c>
      <c r="AM15" t="s">
        <v>2475</v>
      </c>
      <c r="AP15" s="49" t="s">
        <v>2476</v>
      </c>
      <c r="AQ15" s="49"/>
      <c r="AR15" s="49" t="s">
        <v>2477</v>
      </c>
      <c r="AT15" t="s">
        <v>2478</v>
      </c>
      <c r="AU15" t="s">
        <v>2467</v>
      </c>
      <c r="AV15" t="s">
        <v>2467</v>
      </c>
      <c r="AW15" t="s">
        <v>2479</v>
      </c>
      <c r="AY15" s="51"/>
      <c r="AZ15" s="51" t="str">
        <v/>
      </c>
      <c r="BA15" t="str">
        <v/>
      </c>
      <c r="BB15" t="str">
        <v/>
      </c>
      <c r="BC15" t="str">
        <v>0004 - Implementación de la Estrategia de Participación y Construcción de Ciudadanía de NNA</v>
      </c>
    </row>
    <row r="16" spans="1:55" x14ac:dyDescent="0.25">
      <c r="I16" t="str">
        <f t="shared" si="0"/>
        <v>0201010034</v>
      </c>
      <c r="J16" s="23" t="s">
        <v>2365</v>
      </c>
      <c r="K16" s="23" t="s">
        <v>2366</v>
      </c>
      <c r="L16" s="23" t="s">
        <v>2335</v>
      </c>
      <c r="M16" s="23" t="s">
        <v>2367</v>
      </c>
      <c r="N16" t="s">
        <v>2480</v>
      </c>
      <c r="O16" t="s">
        <v>2481</v>
      </c>
      <c r="P16" t="str">
        <f t="shared" si="1"/>
        <v>0201 -  PRESIDENCIA DE LA REPUBLICA</v>
      </c>
      <c r="Q16" t="str">
        <f t="shared" si="2"/>
        <v>01 -  MINISTERIO ADMINISTRATIVO DE LA PRESIDENCIA</v>
      </c>
      <c r="R16" t="str">
        <f t="shared" si="3"/>
        <v>0034 -  DIRECCIÓN NACIONAL DE CONTROL DE DROGAS (DNCD)</v>
      </c>
      <c r="T16" s="23" t="s">
        <v>2355</v>
      </c>
      <c r="U16" s="23" t="s">
        <v>2471</v>
      </c>
      <c r="V16" t="s">
        <v>2482</v>
      </c>
      <c r="W16" t="str">
        <f t="shared" si="4"/>
        <v>1.4.02</v>
      </c>
      <c r="Y16" t="str">
        <f t="shared" si="5"/>
        <v>01.18.0008</v>
      </c>
      <c r="Z16" s="23" t="s">
        <v>2358</v>
      </c>
      <c r="AA16" s="23" t="s">
        <v>2415</v>
      </c>
      <c r="AB16" t="s">
        <v>2483</v>
      </c>
      <c r="AC16" t="str">
        <f t="shared" si="6"/>
        <v>01.18.0008 - VILLA ISABELA</v>
      </c>
      <c r="AE16" t="s">
        <v>2484</v>
      </c>
      <c r="AF16" s="23">
        <v>2.1</v>
      </c>
      <c r="AG16" s="23" t="s">
        <v>2344</v>
      </c>
      <c r="AH16" s="23" t="s">
        <v>2345</v>
      </c>
      <c r="AI16" s="23" t="s">
        <v>2346</v>
      </c>
      <c r="AJ16" t="s">
        <v>2463</v>
      </c>
      <c r="AK16" t="s">
        <v>2464</v>
      </c>
      <c r="AL16" t="s">
        <v>2484</v>
      </c>
      <c r="AM16" t="s">
        <v>2485</v>
      </c>
      <c r="AP16" s="49" t="s">
        <v>2486</v>
      </c>
      <c r="AQ16" s="49"/>
      <c r="AR16" s="49" t="s">
        <v>1435</v>
      </c>
      <c r="AT16" t="s">
        <v>2487</v>
      </c>
      <c r="AU16" t="s">
        <v>2478</v>
      </c>
      <c r="AV16" t="s">
        <v>2478</v>
      </c>
      <c r="AW16" t="s">
        <v>2488</v>
      </c>
      <c r="AY16" s="51"/>
      <c r="AZ16" s="51" t="str">
        <v/>
      </c>
      <c r="BA16" t="str">
        <v>09 - Padres, madres, tutores, líderes comunitarios y actores clave reciben sensibilización, capacitación y acompañamiento en crianza positiva, habilidades parentales y creación de entornos protectores de los derechos de los NNA</v>
      </c>
      <c r="BB16" t="str">
        <v/>
      </c>
      <c r="BC16" t="str">
        <v/>
      </c>
    </row>
    <row r="17" spans="9:55" x14ac:dyDescent="0.25">
      <c r="I17" t="str">
        <f t="shared" si="0"/>
        <v>0201020001</v>
      </c>
      <c r="J17" s="23" t="s">
        <v>2365</v>
      </c>
      <c r="K17" s="23" t="s">
        <v>2366</v>
      </c>
      <c r="L17" s="23" t="s">
        <v>2489</v>
      </c>
      <c r="M17" s="23" t="s">
        <v>2490</v>
      </c>
      <c r="N17" t="s">
        <v>2337</v>
      </c>
      <c r="O17" t="s">
        <v>2491</v>
      </c>
      <c r="P17" t="str">
        <f t="shared" si="1"/>
        <v>0201 -  PRESIDENCIA DE LA REPUBLICA</v>
      </c>
      <c r="Q17" t="str">
        <f t="shared" si="2"/>
        <v>02 -  GABINETE DE LA POLITICA SOCIAL</v>
      </c>
      <c r="R17" t="str">
        <f t="shared" si="3"/>
        <v>0001 -  GABINETE SOCIAL DE LA PRESIDENCIA</v>
      </c>
      <c r="T17" s="23" t="s">
        <v>2355</v>
      </c>
      <c r="U17" s="23" t="s">
        <v>2471</v>
      </c>
      <c r="V17" t="s">
        <v>2492</v>
      </c>
      <c r="W17" t="str">
        <f t="shared" si="4"/>
        <v>1.4.03</v>
      </c>
      <c r="Y17" t="str">
        <f t="shared" si="5"/>
        <v>01.18.0009</v>
      </c>
      <c r="Z17" s="23" t="s">
        <v>2358</v>
      </c>
      <c r="AA17" s="23" t="s">
        <v>2415</v>
      </c>
      <c r="AB17" t="s">
        <v>2493</v>
      </c>
      <c r="AC17" t="str">
        <f t="shared" si="6"/>
        <v>01.18.0009 - VILLA MONTELLANO</v>
      </c>
      <c r="AE17" t="s">
        <v>2494</v>
      </c>
      <c r="AF17" s="23">
        <v>2.1</v>
      </c>
      <c r="AG17" s="23" t="s">
        <v>2344</v>
      </c>
      <c r="AH17" s="23" t="s">
        <v>2345</v>
      </c>
      <c r="AI17" s="23" t="s">
        <v>2346</v>
      </c>
      <c r="AJ17" t="s">
        <v>2463</v>
      </c>
      <c r="AK17" t="s">
        <v>2464</v>
      </c>
      <c r="AL17" t="s">
        <v>2494</v>
      </c>
      <c r="AM17" t="s">
        <v>2495</v>
      </c>
      <c r="AP17" s="49" t="s">
        <v>2496</v>
      </c>
      <c r="AQ17" s="49"/>
      <c r="AR17" s="49" t="s">
        <v>1403</v>
      </c>
      <c r="AT17" t="s">
        <v>2497</v>
      </c>
      <c r="AU17" t="s">
        <v>2487</v>
      </c>
      <c r="AV17" t="s">
        <v>2487</v>
      </c>
      <c r="AW17" t="s">
        <v>2498</v>
      </c>
      <c r="AY17" s="51"/>
      <c r="AZ17" s="51" t="str">
        <v/>
      </c>
      <c r="BA17" t="str">
        <v/>
      </c>
      <c r="BB17" t="str">
        <v/>
      </c>
      <c r="BC17" t="str">
        <v/>
      </c>
    </row>
    <row r="18" spans="9:55" x14ac:dyDescent="0.25">
      <c r="I18" t="str">
        <f t="shared" si="0"/>
        <v>0201020003</v>
      </c>
      <c r="J18" s="23" t="s">
        <v>2365</v>
      </c>
      <c r="K18" s="23" t="s">
        <v>2366</v>
      </c>
      <c r="L18" s="23" t="s">
        <v>2489</v>
      </c>
      <c r="M18" s="23" t="s">
        <v>2490</v>
      </c>
      <c r="N18" t="s">
        <v>2499</v>
      </c>
      <c r="O18" t="s">
        <v>2500</v>
      </c>
      <c r="P18" t="str">
        <f t="shared" si="1"/>
        <v>0201 -  PRESIDENCIA DE LA REPUBLICA</v>
      </c>
      <c r="Q18" t="str">
        <f t="shared" si="2"/>
        <v>02 -  GABINETE DE LA POLITICA SOCIAL</v>
      </c>
      <c r="R18" t="str">
        <f t="shared" si="3"/>
        <v>0003 -  PLAN PRESIDENCIAL CONTRA LA POBREZA</v>
      </c>
      <c r="T18" s="23" t="s">
        <v>2355</v>
      </c>
      <c r="U18" s="23" t="s">
        <v>2471</v>
      </c>
      <c r="V18" t="s">
        <v>2501</v>
      </c>
      <c r="W18" t="str">
        <f t="shared" si="4"/>
        <v>1.4.04</v>
      </c>
      <c r="Y18" t="str">
        <f t="shared" si="5"/>
        <v>01.18.9999</v>
      </c>
      <c r="Z18" s="23" t="s">
        <v>2358</v>
      </c>
      <c r="AA18" s="23" t="s">
        <v>2415</v>
      </c>
      <c r="AB18" t="s">
        <v>2406</v>
      </c>
      <c r="AC18" t="str">
        <f t="shared" si="6"/>
        <v>01.18.9999 - MULTIMUNICIPAL</v>
      </c>
      <c r="AE18" t="s">
        <v>2502</v>
      </c>
      <c r="AF18" s="23">
        <v>2.1</v>
      </c>
      <c r="AG18" s="23" t="s">
        <v>2344</v>
      </c>
      <c r="AH18" s="23" t="s">
        <v>2345</v>
      </c>
      <c r="AI18" s="23" t="s">
        <v>2346</v>
      </c>
      <c r="AJ18" t="s">
        <v>2463</v>
      </c>
      <c r="AK18" t="s">
        <v>2464</v>
      </c>
      <c r="AL18" t="s">
        <v>2502</v>
      </c>
      <c r="AM18" t="s">
        <v>2503</v>
      </c>
      <c r="AP18" s="49" t="s">
        <v>2504</v>
      </c>
      <c r="AQ18" s="49"/>
      <c r="AR18" s="49" t="s">
        <v>2505</v>
      </c>
      <c r="AT18" t="s">
        <v>2506</v>
      </c>
      <c r="AU18" t="s">
        <v>2497</v>
      </c>
      <c r="AV18" t="s">
        <v>2497</v>
      </c>
      <c r="AW18" t="s">
        <v>2507</v>
      </c>
      <c r="AY18" s="51"/>
      <c r="AZ18" s="51" t="str">
        <v/>
      </c>
      <c r="BA18" t="str">
        <v/>
      </c>
      <c r="BB18" t="str">
        <v>00 - N/A</v>
      </c>
      <c r="BC18" t="str">
        <v/>
      </c>
    </row>
    <row r="19" spans="9:55" x14ac:dyDescent="0.25">
      <c r="I19" t="str">
        <f t="shared" si="0"/>
        <v>0201020004</v>
      </c>
      <c r="J19" s="23" t="s">
        <v>2365</v>
      </c>
      <c r="K19" s="23" t="s">
        <v>2366</v>
      </c>
      <c r="L19" s="23" t="s">
        <v>2489</v>
      </c>
      <c r="M19" s="23" t="s">
        <v>2490</v>
      </c>
      <c r="N19" t="s">
        <v>2508</v>
      </c>
      <c r="O19" t="s">
        <v>2509</v>
      </c>
      <c r="P19" t="str">
        <f t="shared" si="1"/>
        <v>0201 -  PRESIDENCIA DE LA REPUBLICA</v>
      </c>
      <c r="Q19" t="str">
        <f t="shared" si="2"/>
        <v>02 -  GABINETE DE LA POLITICA SOCIAL</v>
      </c>
      <c r="R19" t="str">
        <f t="shared" si="3"/>
        <v>0004 -  COMISIÓN PRESIDENCIAL DE APOYO AL DESARROLLO BARRIAL</v>
      </c>
      <c r="T19" s="23" t="s">
        <v>2355</v>
      </c>
      <c r="U19" s="23" t="s">
        <v>2471</v>
      </c>
      <c r="V19" t="s">
        <v>2510</v>
      </c>
      <c r="W19" t="str">
        <f t="shared" si="4"/>
        <v>1.4.05</v>
      </c>
      <c r="Y19" t="str">
        <f t="shared" si="5"/>
        <v>01.25.0001</v>
      </c>
      <c r="Z19" s="23" t="s">
        <v>2358</v>
      </c>
      <c r="AA19" s="23" t="s">
        <v>2511</v>
      </c>
      <c r="AB19" t="s">
        <v>2512</v>
      </c>
      <c r="AC19" t="str">
        <f t="shared" si="6"/>
        <v>01.25.0001 - SANTIAGO</v>
      </c>
      <c r="AE19" t="s">
        <v>1914</v>
      </c>
      <c r="AF19" s="23">
        <v>2.1</v>
      </c>
      <c r="AG19" s="23" t="s">
        <v>2344</v>
      </c>
      <c r="AH19" s="23" t="s">
        <v>2345</v>
      </c>
      <c r="AI19" s="23" t="s">
        <v>2346</v>
      </c>
      <c r="AJ19" t="s">
        <v>2463</v>
      </c>
      <c r="AK19" t="s">
        <v>2464</v>
      </c>
      <c r="AL19" t="s">
        <v>1914</v>
      </c>
      <c r="AM19" t="s">
        <v>2513</v>
      </c>
      <c r="AP19" s="49" t="s">
        <v>2514</v>
      </c>
      <c r="AQ19" s="49"/>
      <c r="AR19" s="49" t="s">
        <v>2515</v>
      </c>
      <c r="AT19" t="s">
        <v>2516</v>
      </c>
      <c r="AU19" t="s">
        <v>2506</v>
      </c>
      <c r="AV19" t="s">
        <v>2506</v>
      </c>
      <c r="AW19" t="s">
        <v>2517</v>
      </c>
      <c r="AY19" s="51"/>
      <c r="AZ19" s="51" t="str">
        <v/>
      </c>
      <c r="BA19" t="str">
        <v/>
      </c>
      <c r="BB19" t="str">
        <v/>
      </c>
      <c r="BC19" t="str">
        <v>0003 - Implementación del Programa de sensibilización en Crianza Positiva</v>
      </c>
    </row>
    <row r="20" spans="9:55" x14ac:dyDescent="0.25">
      <c r="I20" t="str">
        <f t="shared" si="0"/>
        <v>0201020007</v>
      </c>
      <c r="J20" s="23" t="s">
        <v>2365</v>
      </c>
      <c r="K20" s="23" t="s">
        <v>2366</v>
      </c>
      <c r="L20" s="23" t="s">
        <v>2489</v>
      </c>
      <c r="M20" s="23" t="s">
        <v>2490</v>
      </c>
      <c r="N20" t="s">
        <v>2518</v>
      </c>
      <c r="O20" t="s">
        <v>2519</v>
      </c>
      <c r="P20" t="str">
        <f t="shared" si="1"/>
        <v>0201 -  PRESIDENCIA DE LA REPUBLICA</v>
      </c>
      <c r="Q20" t="str">
        <f t="shared" si="2"/>
        <v>02 -  GABINETE DE LA POLITICA SOCIAL</v>
      </c>
      <c r="R20" t="str">
        <f t="shared" si="3"/>
        <v>0007 -  PROGRAMA SUPÉRATE</v>
      </c>
      <c r="T20" s="23" t="s">
        <v>2355</v>
      </c>
      <c r="U20" s="23" t="s">
        <v>2471</v>
      </c>
      <c r="V20" t="s">
        <v>2520</v>
      </c>
      <c r="W20" t="str">
        <f t="shared" si="4"/>
        <v>1.4.06</v>
      </c>
      <c r="Y20" t="str">
        <f t="shared" si="5"/>
        <v>01.25.0002</v>
      </c>
      <c r="Z20" s="23" t="s">
        <v>2358</v>
      </c>
      <c r="AA20" s="23" t="s">
        <v>2511</v>
      </c>
      <c r="AB20" t="s">
        <v>2521</v>
      </c>
      <c r="AC20" t="str">
        <f t="shared" si="6"/>
        <v>01.25.0002 - BISONO</v>
      </c>
      <c r="AE20" t="s">
        <v>2522</v>
      </c>
      <c r="AF20" s="23">
        <v>2.1</v>
      </c>
      <c r="AG20" s="23" t="s">
        <v>2344</v>
      </c>
      <c r="AH20" s="23" t="s">
        <v>2345</v>
      </c>
      <c r="AI20" s="23" t="s">
        <v>2346</v>
      </c>
      <c r="AJ20" t="s">
        <v>2463</v>
      </c>
      <c r="AK20" t="s">
        <v>2464</v>
      </c>
      <c r="AL20" t="s">
        <v>2522</v>
      </c>
      <c r="AM20" t="s">
        <v>2523</v>
      </c>
      <c r="AP20" s="49" t="s">
        <v>2524</v>
      </c>
      <c r="AQ20" s="49"/>
      <c r="AR20" s="49" t="s">
        <v>2525</v>
      </c>
      <c r="AT20" t="s">
        <v>2526</v>
      </c>
      <c r="AU20" t="s">
        <v>2516</v>
      </c>
      <c r="AV20" t="s">
        <v>2516</v>
      </c>
      <c r="AW20" t="s">
        <v>2527</v>
      </c>
      <c r="AY20" s="51"/>
      <c r="AZ20" s="51" t="str">
        <v/>
      </c>
      <c r="BA20" t="str">
        <v/>
      </c>
      <c r="BB20" t="str">
        <v/>
      </c>
      <c r="BC20" t="str">
        <v>0004 - Implementación de la Estrategia de Educación Sexual Integral en Contextos Comunitarios (ESI-C), Módulo Familias</v>
      </c>
    </row>
    <row r="21" spans="9:55" x14ac:dyDescent="0.25">
      <c r="I21" t="str">
        <f t="shared" si="0"/>
        <v>0201020008</v>
      </c>
      <c r="J21" s="23" t="s">
        <v>2365</v>
      </c>
      <c r="K21" s="23" t="s">
        <v>2366</v>
      </c>
      <c r="L21" s="23" t="s">
        <v>2489</v>
      </c>
      <c r="M21" s="23" t="s">
        <v>2490</v>
      </c>
      <c r="N21" t="s">
        <v>2528</v>
      </c>
      <c r="O21" t="s">
        <v>2529</v>
      </c>
      <c r="P21" t="str">
        <f t="shared" si="1"/>
        <v>0201 -  PRESIDENCIA DE LA REPUBLICA</v>
      </c>
      <c r="Q21" t="str">
        <f t="shared" si="2"/>
        <v>02 -  GABINETE DE LA POLITICA SOCIAL</v>
      </c>
      <c r="R21" t="str">
        <f t="shared" si="3"/>
        <v>0008 -  ADMINISTRADORA DE SUBSIDIOS SOCIALES</v>
      </c>
      <c r="T21" s="36" t="s">
        <v>2355</v>
      </c>
      <c r="U21" s="23" t="s">
        <v>2471</v>
      </c>
      <c r="V21" t="s">
        <v>2530</v>
      </c>
      <c r="W21" t="str">
        <f t="shared" si="4"/>
        <v>1.4.98</v>
      </c>
      <c r="Y21" t="str">
        <f t="shared" si="5"/>
        <v>01.25.0003</v>
      </c>
      <c r="Z21" s="23" t="s">
        <v>2358</v>
      </c>
      <c r="AA21" s="23" t="s">
        <v>2511</v>
      </c>
      <c r="AB21" t="s">
        <v>2531</v>
      </c>
      <c r="AC21" t="str">
        <f t="shared" si="6"/>
        <v>01.25.0003 - JANICO</v>
      </c>
      <c r="AE21" t="s">
        <v>2532</v>
      </c>
      <c r="AF21" s="23">
        <v>2.1</v>
      </c>
      <c r="AG21" s="23" t="s">
        <v>2344</v>
      </c>
      <c r="AH21" s="23" t="s">
        <v>2345</v>
      </c>
      <c r="AI21" s="23" t="s">
        <v>2346</v>
      </c>
      <c r="AJ21" t="s">
        <v>2463</v>
      </c>
      <c r="AK21" t="s">
        <v>2464</v>
      </c>
      <c r="AL21" t="s">
        <v>2532</v>
      </c>
      <c r="AM21" t="s">
        <v>2533</v>
      </c>
      <c r="AP21" s="49"/>
      <c r="AQ21" s="49"/>
      <c r="AR21" s="49" t="s">
        <v>2534</v>
      </c>
      <c r="AT21" t="s">
        <v>2535</v>
      </c>
      <c r="AU21" t="s">
        <v>2526</v>
      </c>
      <c r="AV21" t="s">
        <v>2526</v>
      </c>
      <c r="AW21" t="s">
        <v>2536</v>
      </c>
      <c r="AY21" s="51"/>
      <c r="AZ21" s="51" t="str">
        <v/>
      </c>
      <c r="BA21" t="str">
        <v>10 - Niños, niñas y adolescentes participan de programas de formación y sensibilización en educación sexual integral (ESI)</v>
      </c>
      <c r="BB21" t="str">
        <v/>
      </c>
      <c r="BC21" t="str">
        <v/>
      </c>
    </row>
    <row r="22" spans="9:55" x14ac:dyDescent="0.25">
      <c r="I22" t="str">
        <f t="shared" si="0"/>
        <v>0201020010</v>
      </c>
      <c r="J22" s="23" t="s">
        <v>2365</v>
      </c>
      <c r="K22" s="23" t="s">
        <v>2366</v>
      </c>
      <c r="L22" s="23" t="s">
        <v>2489</v>
      </c>
      <c r="M22" s="23" t="s">
        <v>2490</v>
      </c>
      <c r="N22" t="s">
        <v>2394</v>
      </c>
      <c r="O22" t="s">
        <v>2537</v>
      </c>
      <c r="P22" t="str">
        <f t="shared" si="1"/>
        <v>0201 -  PRESIDENCIA DE LA REPUBLICA</v>
      </c>
      <c r="Q22" t="str">
        <f t="shared" si="2"/>
        <v>02 -  GABINETE DE LA POLITICA SOCIAL</v>
      </c>
      <c r="R22" t="str">
        <f t="shared" si="3"/>
        <v>0010 -  CONSEJO NACIONAL DE LA PERSONA ENVEJECIENTE</v>
      </c>
      <c r="T22" s="23" t="s">
        <v>2538</v>
      </c>
      <c r="U22" s="23" t="s">
        <v>2539</v>
      </c>
      <c r="V22" t="s">
        <v>2540</v>
      </c>
      <c r="W22" t="str">
        <f t="shared" si="4"/>
        <v>2.1.01</v>
      </c>
      <c r="Y22" t="str">
        <f t="shared" si="5"/>
        <v>01.25.0004</v>
      </c>
      <c r="Z22" s="23" t="s">
        <v>2358</v>
      </c>
      <c r="AA22" s="23" t="s">
        <v>2511</v>
      </c>
      <c r="AB22" t="s">
        <v>2541</v>
      </c>
      <c r="AC22" t="str">
        <f t="shared" si="6"/>
        <v>01.25.0004 - LICEY AL MEDIO</v>
      </c>
      <c r="AE22" t="s">
        <v>2542</v>
      </c>
      <c r="AF22" s="23">
        <v>2.1</v>
      </c>
      <c r="AG22" s="23" t="s">
        <v>2344</v>
      </c>
      <c r="AH22" s="23" t="s">
        <v>2345</v>
      </c>
      <c r="AI22" s="23" t="s">
        <v>2346</v>
      </c>
      <c r="AJ22" t="s">
        <v>2463</v>
      </c>
      <c r="AK22" t="s">
        <v>2464</v>
      </c>
      <c r="AL22" t="s">
        <v>2542</v>
      </c>
      <c r="AM22" t="s">
        <v>2543</v>
      </c>
      <c r="AQ22" s="49"/>
      <c r="AR22" s="49" t="s">
        <v>2544</v>
      </c>
      <c r="AT22" t="s">
        <v>2545</v>
      </c>
      <c r="AU22" t="s">
        <v>2535</v>
      </c>
      <c r="AV22" t="s">
        <v>2535</v>
      </c>
      <c r="AW22" t="s">
        <v>2546</v>
      </c>
      <c r="AY22" s="51"/>
      <c r="AZ22" s="51" t="str">
        <v/>
      </c>
      <c r="BA22" t="str">
        <v/>
      </c>
      <c r="BB22" t="str">
        <v/>
      </c>
      <c r="BC22" t="str">
        <v/>
      </c>
    </row>
    <row r="23" spans="9:55" x14ac:dyDescent="0.25">
      <c r="I23" t="str">
        <f t="shared" si="0"/>
        <v>0201020014</v>
      </c>
      <c r="J23" s="23" t="s">
        <v>2365</v>
      </c>
      <c r="K23" s="23" t="s">
        <v>2366</v>
      </c>
      <c r="L23" s="23" t="s">
        <v>2489</v>
      </c>
      <c r="M23" s="23" t="s">
        <v>2490</v>
      </c>
      <c r="N23" t="s">
        <v>2412</v>
      </c>
      <c r="O23" t="s">
        <v>2547</v>
      </c>
      <c r="P23" t="str">
        <f t="shared" si="1"/>
        <v>0201 -  PRESIDENCIA DE LA REPUBLICA</v>
      </c>
      <c r="Q23" t="str">
        <f t="shared" si="2"/>
        <v>02 -  GABINETE DE LA POLITICA SOCIAL</v>
      </c>
      <c r="R23" t="str">
        <f t="shared" si="3"/>
        <v>0014 -  COMEDORES ECONOMICOS DEL ESTADO</v>
      </c>
      <c r="T23" s="23" t="s">
        <v>2538</v>
      </c>
      <c r="U23" s="23" t="s">
        <v>2539</v>
      </c>
      <c r="V23" t="s">
        <v>2548</v>
      </c>
      <c r="W23" t="str">
        <f t="shared" si="4"/>
        <v>2.1.02</v>
      </c>
      <c r="Y23" t="str">
        <f t="shared" si="5"/>
        <v>01.25.0005</v>
      </c>
      <c r="Z23" s="23" t="s">
        <v>2358</v>
      </c>
      <c r="AA23" s="23" t="s">
        <v>2511</v>
      </c>
      <c r="AB23" t="s">
        <v>2549</v>
      </c>
      <c r="AC23" t="str">
        <f t="shared" si="6"/>
        <v>01.25.0005 - SAN JOSE DE LAS MATAS</v>
      </c>
      <c r="AE23" t="s">
        <v>2550</v>
      </c>
      <c r="AF23" s="23">
        <v>2.1</v>
      </c>
      <c r="AG23" s="23" t="s">
        <v>2344</v>
      </c>
      <c r="AH23" s="23" t="s">
        <v>2345</v>
      </c>
      <c r="AI23" s="23" t="s">
        <v>2346</v>
      </c>
      <c r="AJ23" t="s">
        <v>2463</v>
      </c>
      <c r="AK23" t="s">
        <v>2464</v>
      </c>
      <c r="AL23" t="s">
        <v>2550</v>
      </c>
      <c r="AM23" t="s">
        <v>2551</v>
      </c>
      <c r="AQ23" s="49"/>
      <c r="AR23" s="49" t="s">
        <v>2552</v>
      </c>
      <c r="AT23" t="s">
        <v>2553</v>
      </c>
      <c r="AU23" t="s">
        <v>2545</v>
      </c>
      <c r="AV23" t="s">
        <v>2545</v>
      </c>
      <c r="AW23" t="s">
        <v>2554</v>
      </c>
      <c r="AY23" s="51"/>
      <c r="AZ23" s="51" t="str">
        <v/>
      </c>
      <c r="BA23" t="str">
        <v/>
      </c>
      <c r="BB23" t="str">
        <v>00 - N/A</v>
      </c>
      <c r="BC23" t="str">
        <v/>
      </c>
    </row>
    <row r="24" spans="9:55" x14ac:dyDescent="0.25">
      <c r="I24" t="str">
        <f t="shared" si="0"/>
        <v>0201020015</v>
      </c>
      <c r="J24" s="23" t="s">
        <v>2365</v>
      </c>
      <c r="K24" s="23" t="s">
        <v>2366</v>
      </c>
      <c r="L24" s="23" t="s">
        <v>2489</v>
      </c>
      <c r="M24" s="23" t="s">
        <v>2490</v>
      </c>
      <c r="N24" t="s">
        <v>2555</v>
      </c>
      <c r="O24" t="s">
        <v>2556</v>
      </c>
      <c r="P24" t="str">
        <f t="shared" si="1"/>
        <v>0201 -  PRESIDENCIA DE LA REPUBLICA</v>
      </c>
      <c r="Q24" t="str">
        <f t="shared" si="2"/>
        <v>02 -  GABINETE DE LA POLITICA SOCIAL</v>
      </c>
      <c r="R24" t="str">
        <f t="shared" si="3"/>
        <v>0015 -  DIRECCIÓN GENERAL DE DESARROLLO DE LA COMUNIDAD</v>
      </c>
      <c r="T24" s="23" t="s">
        <v>2538</v>
      </c>
      <c r="U24" s="23" t="s">
        <v>2539</v>
      </c>
      <c r="V24" t="s">
        <v>2557</v>
      </c>
      <c r="W24" t="str">
        <f t="shared" si="4"/>
        <v>2.1.03</v>
      </c>
      <c r="Y24" t="str">
        <f t="shared" si="5"/>
        <v>01.25.0006</v>
      </c>
      <c r="Z24" s="23" t="s">
        <v>2358</v>
      </c>
      <c r="AA24" s="23" t="s">
        <v>2511</v>
      </c>
      <c r="AB24" t="s">
        <v>2558</v>
      </c>
      <c r="AC24" t="str">
        <f t="shared" si="6"/>
        <v>01.25.0006 - TAMBORIL</v>
      </c>
      <c r="AE24" t="s">
        <v>2559</v>
      </c>
      <c r="AF24" s="23">
        <v>2.1</v>
      </c>
      <c r="AG24" s="23" t="s">
        <v>2344</v>
      </c>
      <c r="AH24" s="23" t="s">
        <v>2345</v>
      </c>
      <c r="AI24" s="23" t="s">
        <v>2346</v>
      </c>
      <c r="AJ24" t="s">
        <v>2463</v>
      </c>
      <c r="AK24" t="s">
        <v>2464</v>
      </c>
      <c r="AL24" t="s">
        <v>2559</v>
      </c>
      <c r="AM24" t="s">
        <v>2560</v>
      </c>
      <c r="AQ24" s="49"/>
      <c r="AR24" s="49" t="s">
        <v>2561</v>
      </c>
      <c r="AT24" t="s">
        <v>2562</v>
      </c>
      <c r="AU24" t="s">
        <v>2553</v>
      </c>
      <c r="AV24" t="s">
        <v>2553</v>
      </c>
      <c r="AW24" t="s">
        <v>2563</v>
      </c>
      <c r="AY24" s="51"/>
      <c r="AZ24" s="51" t="str">
        <v/>
      </c>
      <c r="BA24" t="str">
        <v/>
      </c>
      <c r="BB24" t="str">
        <v/>
      </c>
      <c r="BC24" t="str">
        <v>0001 - Implementación del programa de sensibilización en habilidades para la vida y educación sexual integral para NNA en contextos comunitarios</v>
      </c>
    </row>
    <row r="25" spans="9:55" x14ac:dyDescent="0.25">
      <c r="I25" t="str">
        <f t="shared" si="0"/>
        <v>0201020016</v>
      </c>
      <c r="J25" s="23" t="s">
        <v>2365</v>
      </c>
      <c r="K25" s="23" t="s">
        <v>2366</v>
      </c>
      <c r="L25" s="23" t="s">
        <v>2489</v>
      </c>
      <c r="M25" s="23" t="s">
        <v>2490</v>
      </c>
      <c r="N25" t="s">
        <v>2564</v>
      </c>
      <c r="O25" t="s">
        <v>2565</v>
      </c>
      <c r="P25" t="str">
        <f t="shared" si="1"/>
        <v>0201 -  PRESIDENCIA DE LA REPUBLICA</v>
      </c>
      <c r="Q25" t="str">
        <f t="shared" si="2"/>
        <v>02 -  GABINETE DE LA POLITICA SOCIAL</v>
      </c>
      <c r="R25" t="str">
        <f t="shared" si="3"/>
        <v>0016 -  DIRECCIÓN GENERAL DE DESARROLLO FRONTERIZO</v>
      </c>
      <c r="T25" s="23" t="s">
        <v>2538</v>
      </c>
      <c r="U25" s="23" t="s">
        <v>2566</v>
      </c>
      <c r="V25" t="s">
        <v>2567</v>
      </c>
      <c r="W25" t="str">
        <f t="shared" si="4"/>
        <v>2.2.01</v>
      </c>
      <c r="Y25" t="str">
        <f t="shared" si="5"/>
        <v>01.25.0007</v>
      </c>
      <c r="Z25" s="23" t="s">
        <v>2358</v>
      </c>
      <c r="AA25" s="23" t="s">
        <v>2511</v>
      </c>
      <c r="AB25" t="s">
        <v>2568</v>
      </c>
      <c r="AC25" t="str">
        <f t="shared" si="6"/>
        <v>01.25.0007 - VILLA GONZÁLEZ</v>
      </c>
      <c r="AE25" t="s">
        <v>2569</v>
      </c>
      <c r="AF25" s="23">
        <v>2.1</v>
      </c>
      <c r="AG25" s="23" t="s">
        <v>2344</v>
      </c>
      <c r="AH25" s="23" t="s">
        <v>2345</v>
      </c>
      <c r="AI25" s="23" t="s">
        <v>2346</v>
      </c>
      <c r="AJ25" t="s">
        <v>2570</v>
      </c>
      <c r="AK25" t="s">
        <v>2571</v>
      </c>
      <c r="AL25" t="s">
        <v>2569</v>
      </c>
      <c r="AM25" t="s">
        <v>2571</v>
      </c>
      <c r="AQ25" s="49"/>
      <c r="AR25" s="49" t="s">
        <v>2572</v>
      </c>
      <c r="AT25" t="s">
        <v>2573</v>
      </c>
      <c r="AU25" t="s">
        <v>2562</v>
      </c>
      <c r="AV25" t="s">
        <v>2562</v>
      </c>
      <c r="AW25" t="s">
        <v>2574</v>
      </c>
      <c r="AY25" s="51"/>
      <c r="AZ25" s="51" t="str">
        <v/>
      </c>
      <c r="BA25" t="str">
        <v/>
      </c>
      <c r="BB25" t="str">
        <v/>
      </c>
      <c r="BC25" t="str">
        <v>0002 - Implementación de la Estrategia de Educación Sexual Integral en Contextos Comunitarios (ESI-C) con NNA</v>
      </c>
    </row>
    <row r="26" spans="9:55" x14ac:dyDescent="0.25">
      <c r="I26" t="str">
        <f t="shared" si="0"/>
        <v>0201040001</v>
      </c>
      <c r="J26" s="23" t="s">
        <v>2365</v>
      </c>
      <c r="K26" s="23" t="s">
        <v>2366</v>
      </c>
      <c r="L26" s="23" t="s">
        <v>2575</v>
      </c>
      <c r="M26" s="23" t="s">
        <v>2576</v>
      </c>
      <c r="N26" t="s">
        <v>2337</v>
      </c>
      <c r="O26" t="s">
        <v>2576</v>
      </c>
      <c r="P26" t="str">
        <f t="shared" si="1"/>
        <v>0201 -  PRESIDENCIA DE LA REPUBLICA</v>
      </c>
      <c r="Q26" t="str">
        <f t="shared" si="2"/>
        <v>04 -  CONTRALORIA GENERAL DE LA REPUBLICA</v>
      </c>
      <c r="R26" t="str">
        <f t="shared" si="3"/>
        <v>0001 -  CONTRALORIA GENERAL DE LA REPUBLICA</v>
      </c>
      <c r="T26" s="23" t="s">
        <v>2538</v>
      </c>
      <c r="U26" s="23" t="s">
        <v>2566</v>
      </c>
      <c r="V26" t="s">
        <v>2577</v>
      </c>
      <c r="W26" t="str">
        <f t="shared" si="4"/>
        <v>2.2.02</v>
      </c>
      <c r="Y26" t="str">
        <f t="shared" si="5"/>
        <v>01.25.0008</v>
      </c>
      <c r="Z26" s="23" t="s">
        <v>2358</v>
      </c>
      <c r="AA26" s="23" t="s">
        <v>2511</v>
      </c>
      <c r="AB26" t="s">
        <v>2578</v>
      </c>
      <c r="AC26" t="str">
        <f t="shared" si="6"/>
        <v>01.25.0008 - PUÑAL</v>
      </c>
      <c r="AE26" t="s">
        <v>1486</v>
      </c>
      <c r="AF26" s="23">
        <v>2.1</v>
      </c>
      <c r="AG26" s="23" t="s">
        <v>2344</v>
      </c>
      <c r="AH26" s="23" t="s">
        <v>2345</v>
      </c>
      <c r="AI26" s="23" t="s">
        <v>2346</v>
      </c>
      <c r="AJ26" t="s">
        <v>2579</v>
      </c>
      <c r="AK26" t="s">
        <v>2580</v>
      </c>
      <c r="AL26" t="s">
        <v>1486</v>
      </c>
      <c r="AM26" t="s">
        <v>2581</v>
      </c>
      <c r="AQ26" s="49"/>
      <c r="AR26" s="49" t="s">
        <v>2582</v>
      </c>
      <c r="AT26" t="s">
        <v>2583</v>
      </c>
      <c r="AU26" t="s">
        <v>2573</v>
      </c>
      <c r="AV26" t="s">
        <v>2573</v>
      </c>
      <c r="AW26" t="s">
        <v>2584</v>
      </c>
      <c r="AY26" s="51"/>
      <c r="AZ26" s="51" t="str">
        <v/>
      </c>
      <c r="BA26" t="str">
        <v/>
      </c>
      <c r="BB26" t="str">
        <v/>
      </c>
      <c r="BC26" t="str">
        <v>0003 - Implementación de la Estrategia Fabricando Sueños: Clubes de Chicas y Chicos</v>
      </c>
    </row>
    <row r="27" spans="9:55" x14ac:dyDescent="0.25">
      <c r="I27" t="str">
        <f t="shared" si="0"/>
        <v>0201060001</v>
      </c>
      <c r="J27" s="23" t="s">
        <v>2365</v>
      </c>
      <c r="K27" s="23" t="s">
        <v>2366</v>
      </c>
      <c r="L27" s="23" t="s">
        <v>2585</v>
      </c>
      <c r="M27" s="23" t="s">
        <v>2586</v>
      </c>
      <c r="N27" t="s">
        <v>2337</v>
      </c>
      <c r="O27" t="s">
        <v>2586</v>
      </c>
      <c r="P27" t="str">
        <f t="shared" si="1"/>
        <v>0201 -  PRESIDENCIA DE LA REPUBLICA</v>
      </c>
      <c r="Q27" t="str">
        <f t="shared" si="2"/>
        <v>06 -  MINISTERIO DE LA PRESIDENCIA</v>
      </c>
      <c r="R27" t="str">
        <f t="shared" si="3"/>
        <v>0001 -  MINISTERIO DE LA PRESIDENCIA</v>
      </c>
      <c r="T27" s="23" t="s">
        <v>2538</v>
      </c>
      <c r="U27" s="23" t="s">
        <v>2566</v>
      </c>
      <c r="V27" t="s">
        <v>2587</v>
      </c>
      <c r="W27" t="str">
        <f t="shared" si="4"/>
        <v>2.2.04</v>
      </c>
      <c r="Y27" t="str">
        <f t="shared" si="5"/>
        <v>01.25.0009</v>
      </c>
      <c r="Z27" s="23" t="s">
        <v>2358</v>
      </c>
      <c r="AA27" s="23" t="s">
        <v>2511</v>
      </c>
      <c r="AB27" t="s">
        <v>2588</v>
      </c>
      <c r="AC27" t="str">
        <f t="shared" si="6"/>
        <v>01.25.0009 - SABANA IGLESIA</v>
      </c>
      <c r="AE27" t="s">
        <v>2589</v>
      </c>
      <c r="AF27" s="23">
        <v>2.1</v>
      </c>
      <c r="AG27" s="23" t="s">
        <v>2344</v>
      </c>
      <c r="AH27" s="23" t="s">
        <v>2345</v>
      </c>
      <c r="AI27" s="23" t="s">
        <v>2346</v>
      </c>
      <c r="AJ27" t="s">
        <v>2590</v>
      </c>
      <c r="AK27" t="s">
        <v>2591</v>
      </c>
      <c r="AL27" t="s">
        <v>2589</v>
      </c>
      <c r="AM27" t="s">
        <v>2591</v>
      </c>
      <c r="AQ27" s="49"/>
      <c r="AR27" s="49" t="s">
        <v>2592</v>
      </c>
      <c r="AT27" t="s">
        <v>2593</v>
      </c>
      <c r="AU27" t="s">
        <v>2583</v>
      </c>
      <c r="AV27" t="s">
        <v>2583</v>
      </c>
      <c r="AW27" t="s">
        <v>2594</v>
      </c>
      <c r="AY27" s="51"/>
      <c r="AZ27" s="51" t="str">
        <v/>
      </c>
      <c r="BA27" t="str">
        <v/>
      </c>
      <c r="BB27" t="str">
        <v/>
      </c>
      <c r="BC27" t="str">
        <v/>
      </c>
    </row>
    <row r="28" spans="9:55" x14ac:dyDescent="0.25">
      <c r="I28" t="str">
        <f t="shared" si="0"/>
        <v>0201060004</v>
      </c>
      <c r="J28" s="23" t="s">
        <v>2365</v>
      </c>
      <c r="K28" s="23" t="s">
        <v>2366</v>
      </c>
      <c r="L28" s="23" t="s">
        <v>2585</v>
      </c>
      <c r="M28" s="23" t="s">
        <v>2586</v>
      </c>
      <c r="N28" t="s">
        <v>2508</v>
      </c>
      <c r="O28" t="s">
        <v>2595</v>
      </c>
      <c r="P28" t="str">
        <f t="shared" si="1"/>
        <v>0201 -  PRESIDENCIA DE LA REPUBLICA</v>
      </c>
      <c r="Q28" t="str">
        <f t="shared" si="2"/>
        <v>06 -  MINISTERIO DE LA PRESIDENCIA</v>
      </c>
      <c r="R28" t="str">
        <f t="shared" si="3"/>
        <v>0004 -  SERVICIO INTEGRAL DE EMERGENCIAS</v>
      </c>
      <c r="T28" s="23" t="s">
        <v>2538</v>
      </c>
      <c r="U28" s="23" t="s">
        <v>2566</v>
      </c>
      <c r="V28" t="s">
        <v>2596</v>
      </c>
      <c r="W28" t="str">
        <f t="shared" si="4"/>
        <v>2.2.06</v>
      </c>
      <c r="Y28" t="str">
        <f t="shared" si="5"/>
        <v>01.25.9999</v>
      </c>
      <c r="Z28" s="23" t="s">
        <v>2358</v>
      </c>
      <c r="AA28" s="23" t="s">
        <v>2511</v>
      </c>
      <c r="AB28" t="s">
        <v>2406</v>
      </c>
      <c r="AC28" t="str">
        <f t="shared" si="6"/>
        <v>01.25.9999 - MULTIMUNICIPAL</v>
      </c>
      <c r="AE28" t="s">
        <v>2597</v>
      </c>
      <c r="AF28" s="23">
        <v>2.1</v>
      </c>
      <c r="AG28" s="23" t="s">
        <v>2344</v>
      </c>
      <c r="AH28" s="23" t="s">
        <v>2345</v>
      </c>
      <c r="AI28" s="23" t="s">
        <v>2346</v>
      </c>
      <c r="AJ28" t="s">
        <v>2590</v>
      </c>
      <c r="AK28" t="s">
        <v>2591</v>
      </c>
      <c r="AL28" t="s">
        <v>2597</v>
      </c>
      <c r="AM28" t="s">
        <v>2598</v>
      </c>
      <c r="AQ28" s="49"/>
      <c r="AR28" s="49" t="s">
        <v>2599</v>
      </c>
      <c r="AT28" t="s">
        <v>2600</v>
      </c>
      <c r="AU28" t="s">
        <v>2593</v>
      </c>
      <c r="AV28" t="s">
        <v>2593</v>
      </c>
      <c r="AW28" t="s">
        <v>2601</v>
      </c>
      <c r="AY28" s="51"/>
      <c r="AZ28" s="51" t="str">
        <v/>
      </c>
      <c r="BA28" t="str">
        <v/>
      </c>
      <c r="BB28" t="str">
        <v/>
      </c>
      <c r="BC28" t="str">
        <v/>
      </c>
    </row>
    <row r="29" spans="9:55" x14ac:dyDescent="0.25">
      <c r="I29" t="str">
        <f t="shared" si="0"/>
        <v>0201060005</v>
      </c>
      <c r="J29" s="23" t="s">
        <v>2365</v>
      </c>
      <c r="K29" s="23" t="s">
        <v>2366</v>
      </c>
      <c r="L29" s="23" t="s">
        <v>2585</v>
      </c>
      <c r="M29" s="23" t="s">
        <v>2586</v>
      </c>
      <c r="N29" t="s">
        <v>2376</v>
      </c>
      <c r="O29" t="s">
        <v>2602</v>
      </c>
      <c r="P29" t="str">
        <f t="shared" si="1"/>
        <v>0201 -  PRESIDENCIA DE LA REPUBLICA</v>
      </c>
      <c r="Q29" t="str">
        <f t="shared" si="2"/>
        <v>06 -  MINISTERIO DE LA PRESIDENCIA</v>
      </c>
      <c r="R29" t="str">
        <f t="shared" si="3"/>
        <v>0005 -  UNIDAD EJECUTORA PARA LA READECUACION DE BARRIOS Y ENTORNOS (URBE)</v>
      </c>
      <c r="T29" s="23" t="s">
        <v>2538</v>
      </c>
      <c r="U29" s="23" t="s">
        <v>2566</v>
      </c>
      <c r="V29" t="s">
        <v>2603</v>
      </c>
      <c r="W29" t="str">
        <f t="shared" si="4"/>
        <v>2.2.99</v>
      </c>
      <c r="Y29" t="str">
        <f t="shared" si="5"/>
        <v>01.99.9999</v>
      </c>
      <c r="Z29" s="23" t="s">
        <v>2358</v>
      </c>
      <c r="AA29" s="23" t="s">
        <v>2604</v>
      </c>
      <c r="AB29" t="s">
        <v>2406</v>
      </c>
      <c r="AC29" t="str">
        <f t="shared" si="6"/>
        <v>01.99.9999 - MULTIMUNICIPAL</v>
      </c>
      <c r="AE29" t="s">
        <v>2605</v>
      </c>
      <c r="AF29" s="23">
        <v>2.1</v>
      </c>
      <c r="AG29" s="23" t="s">
        <v>2344</v>
      </c>
      <c r="AH29" s="23" t="s">
        <v>2345</v>
      </c>
      <c r="AI29" s="23" t="s">
        <v>2346</v>
      </c>
      <c r="AJ29" t="s">
        <v>2590</v>
      </c>
      <c r="AK29" t="s">
        <v>2591</v>
      </c>
      <c r="AL29" t="s">
        <v>2605</v>
      </c>
      <c r="AM29" t="s">
        <v>2606</v>
      </c>
      <c r="AQ29" s="49"/>
      <c r="AR29" s="49" t="s">
        <v>2607</v>
      </c>
      <c r="AT29" t="s">
        <v>2608</v>
      </c>
      <c r="AU29" t="s">
        <v>2600</v>
      </c>
      <c r="AV29" t="s">
        <v>2600</v>
      </c>
      <c r="AW29" t="s">
        <v>2609</v>
      </c>
      <c r="AY29" s="51"/>
      <c r="AZ29" s="51" t="str">
        <v/>
      </c>
      <c r="BA29" t="str">
        <v/>
      </c>
      <c r="BB29" t="str">
        <v/>
      </c>
      <c r="BC29" t="str">
        <v/>
      </c>
    </row>
    <row r="30" spans="9:55" x14ac:dyDescent="0.25">
      <c r="I30" t="str">
        <f t="shared" si="0"/>
        <v>0201060006</v>
      </c>
      <c r="J30" s="23" t="s">
        <v>2365</v>
      </c>
      <c r="K30" s="23" t="s">
        <v>2366</v>
      </c>
      <c r="L30" s="23" t="s">
        <v>2585</v>
      </c>
      <c r="M30" s="23" t="s">
        <v>2586</v>
      </c>
      <c r="N30" t="s">
        <v>2610</v>
      </c>
      <c r="O30" t="s">
        <v>2611</v>
      </c>
      <c r="P30" t="str">
        <f t="shared" si="1"/>
        <v>0201 -  PRESIDENCIA DE LA REPUBLICA</v>
      </c>
      <c r="Q30" t="str">
        <f t="shared" si="2"/>
        <v>06 -  MINISTERIO DE LA PRESIDENCIA</v>
      </c>
      <c r="R30" t="str">
        <f t="shared" si="3"/>
        <v>0006 -  CENTRO DE OPERACIONES DE EMERGENCIAS (COE)</v>
      </c>
      <c r="T30" s="23" t="s">
        <v>2538</v>
      </c>
      <c r="U30" s="23" t="s">
        <v>2612</v>
      </c>
      <c r="V30" t="s">
        <v>2613</v>
      </c>
      <c r="W30" t="str">
        <f t="shared" si="4"/>
        <v>2.3.01</v>
      </c>
      <c r="Y30" t="str">
        <f t="shared" si="5"/>
        <v>02.13.0001</v>
      </c>
      <c r="Z30" s="23" t="s">
        <v>2614</v>
      </c>
      <c r="AA30" s="23" t="s">
        <v>2615</v>
      </c>
      <c r="AB30" t="s">
        <v>2616</v>
      </c>
      <c r="AC30" t="str">
        <f t="shared" si="6"/>
        <v>02.13.0001 - LA VEGA</v>
      </c>
      <c r="AE30" t="s">
        <v>2617</v>
      </c>
      <c r="AF30" s="23">
        <v>2.1</v>
      </c>
      <c r="AG30" s="23" t="s">
        <v>2344</v>
      </c>
      <c r="AH30" s="23" t="s">
        <v>2345</v>
      </c>
      <c r="AI30" s="23" t="s">
        <v>2346</v>
      </c>
      <c r="AJ30" t="s">
        <v>2590</v>
      </c>
      <c r="AK30" t="s">
        <v>2591</v>
      </c>
      <c r="AL30" t="s">
        <v>2617</v>
      </c>
      <c r="AM30" t="s">
        <v>2618</v>
      </c>
      <c r="AQ30" s="49"/>
      <c r="AR30" s="49" t="s">
        <v>2619</v>
      </c>
      <c r="AT30" t="s">
        <v>2620</v>
      </c>
      <c r="AU30" t="s">
        <v>2608</v>
      </c>
      <c r="AV30" t="s">
        <v>2608</v>
      </c>
      <c r="AW30" t="s">
        <v>2621</v>
      </c>
      <c r="AY30" s="51"/>
      <c r="AZ30" s="51" t="str">
        <v/>
      </c>
      <c r="BA30" t="str">
        <v/>
      </c>
      <c r="BB30" t="str">
        <v/>
      </c>
      <c r="BC30" t="str">
        <v/>
      </c>
    </row>
    <row r="31" spans="9:55" x14ac:dyDescent="0.25">
      <c r="I31" t="str">
        <f t="shared" si="0"/>
        <v>0201060008</v>
      </c>
      <c r="J31" s="23" t="s">
        <v>2365</v>
      </c>
      <c r="K31" s="23" t="s">
        <v>2366</v>
      </c>
      <c r="L31" s="23" t="s">
        <v>2585</v>
      </c>
      <c r="M31" s="23" t="s">
        <v>2586</v>
      </c>
      <c r="N31" t="s">
        <v>2528</v>
      </c>
      <c r="O31" t="s">
        <v>2622</v>
      </c>
      <c r="P31" t="str">
        <f t="shared" si="1"/>
        <v>0201 -  PRESIDENCIA DE LA REPUBLICA</v>
      </c>
      <c r="Q31" t="str">
        <f t="shared" si="2"/>
        <v>06 -  MINISTERIO DE LA PRESIDENCIA</v>
      </c>
      <c r="R31" t="str">
        <f t="shared" si="3"/>
        <v>0008 -  DIRECCIÓN GENERAL DE ÉTICA E INTEGRIDAD GUBERNAMENTAL</v>
      </c>
      <c r="T31" s="23" t="s">
        <v>2538</v>
      </c>
      <c r="U31" s="23" t="s">
        <v>2623</v>
      </c>
      <c r="V31" t="s">
        <v>2624</v>
      </c>
      <c r="W31" t="str">
        <f t="shared" si="4"/>
        <v>2.4.03</v>
      </c>
      <c r="Y31" t="str">
        <f t="shared" si="5"/>
        <v>02.13.0002</v>
      </c>
      <c r="Z31" s="23" t="s">
        <v>2614</v>
      </c>
      <c r="AA31" s="23" t="s">
        <v>2615</v>
      </c>
      <c r="AB31" t="s">
        <v>2625</v>
      </c>
      <c r="AC31" t="str">
        <f t="shared" si="6"/>
        <v>02.13.0002 - CONSTANZA</v>
      </c>
      <c r="AE31" t="s">
        <v>2626</v>
      </c>
      <c r="AF31" s="23">
        <v>2.1</v>
      </c>
      <c r="AG31" s="23" t="s">
        <v>2344</v>
      </c>
      <c r="AH31" s="23" t="s">
        <v>2345</v>
      </c>
      <c r="AI31" s="23" t="s">
        <v>2346</v>
      </c>
      <c r="AJ31" t="s">
        <v>2627</v>
      </c>
      <c r="AK31" t="s">
        <v>2628</v>
      </c>
      <c r="AL31" t="s">
        <v>2626</v>
      </c>
      <c r="AM31" t="s">
        <v>2628</v>
      </c>
      <c r="AQ31" s="49"/>
      <c r="AR31" s="49" t="s">
        <v>2629</v>
      </c>
      <c r="AT31" t="s">
        <v>2630</v>
      </c>
      <c r="AU31" t="s">
        <v>2620</v>
      </c>
      <c r="AV31" t="s">
        <v>2620</v>
      </c>
      <c r="AW31" t="s">
        <v>2631</v>
      </c>
      <c r="AY31" s="51"/>
      <c r="AZ31" s="51" t="str">
        <v/>
      </c>
      <c r="BA31" t="str">
        <v/>
      </c>
      <c r="BB31" t="str">
        <v/>
      </c>
      <c r="BC31" t="str">
        <v/>
      </c>
    </row>
    <row r="32" spans="9:55" x14ac:dyDescent="0.25">
      <c r="I32" t="str">
        <f t="shared" si="0"/>
        <v>0201060009</v>
      </c>
      <c r="J32" s="23" t="s">
        <v>2365</v>
      </c>
      <c r="K32" s="23" t="s">
        <v>2366</v>
      </c>
      <c r="L32" s="23" t="s">
        <v>2585</v>
      </c>
      <c r="M32" s="23" t="s">
        <v>2586</v>
      </c>
      <c r="N32" t="s">
        <v>2385</v>
      </c>
      <c r="O32" t="s">
        <v>2632</v>
      </c>
      <c r="P32" t="str">
        <f t="shared" si="1"/>
        <v>0201 -  PRESIDENCIA DE LA REPUBLICA</v>
      </c>
      <c r="Q32" t="str">
        <f t="shared" si="2"/>
        <v>06 -  MINISTERIO DE LA PRESIDENCIA</v>
      </c>
      <c r="R32" t="str">
        <f t="shared" si="3"/>
        <v>0009 -  DIRECCIÓN GENERAL DE PROYECTOS ESTRATÉGICOS Y ESPECIALES DE LA PRESIDENCIA DE LA REPÚBLICA (PROPEEP)</v>
      </c>
      <c r="T32" s="23" t="s">
        <v>2538</v>
      </c>
      <c r="U32" s="23" t="s">
        <v>2623</v>
      </c>
      <c r="V32" t="s">
        <v>2633</v>
      </c>
      <c r="W32" t="str">
        <f t="shared" si="4"/>
        <v>2.4.04</v>
      </c>
      <c r="Y32" t="str">
        <f t="shared" si="5"/>
        <v>02.13.0003</v>
      </c>
      <c r="Z32" s="23" t="s">
        <v>2614</v>
      </c>
      <c r="AA32" s="23" t="s">
        <v>2615</v>
      </c>
      <c r="AB32" t="s">
        <v>2634</v>
      </c>
      <c r="AC32" t="str">
        <f t="shared" si="6"/>
        <v>02.13.0003 - JARABACOA</v>
      </c>
      <c r="AE32" t="s">
        <v>2635</v>
      </c>
      <c r="AF32" s="23">
        <v>2.1</v>
      </c>
      <c r="AG32" s="23" t="s">
        <v>2344</v>
      </c>
      <c r="AH32" s="23" t="s">
        <v>2636</v>
      </c>
      <c r="AI32" s="23" t="s">
        <v>2637</v>
      </c>
      <c r="AJ32" t="s">
        <v>2638</v>
      </c>
      <c r="AK32" t="s">
        <v>2639</v>
      </c>
      <c r="AL32" t="s">
        <v>2635</v>
      </c>
      <c r="AM32" t="s">
        <v>2639</v>
      </c>
      <c r="AQ32" s="49"/>
      <c r="AR32" s="49" t="s">
        <v>2640</v>
      </c>
      <c r="AT32" t="s">
        <v>2641</v>
      </c>
      <c r="AU32" t="s">
        <v>2630</v>
      </c>
      <c r="AV32" t="s">
        <v>2630</v>
      </c>
      <c r="AW32" t="s">
        <v>2642</v>
      </c>
      <c r="AY32" s="51"/>
      <c r="AZ32" s="51" t="str">
        <v/>
      </c>
      <c r="BA32" t="str">
        <v/>
      </c>
      <c r="BB32" t="str">
        <v/>
      </c>
      <c r="BC32" t="str">
        <v/>
      </c>
    </row>
    <row r="33" spans="9:55" x14ac:dyDescent="0.25">
      <c r="I33" t="str">
        <f t="shared" si="0"/>
        <v>0201060010</v>
      </c>
      <c r="J33" s="23" t="s">
        <v>2365</v>
      </c>
      <c r="K33" s="23" t="s">
        <v>2366</v>
      </c>
      <c r="L33" s="23" t="s">
        <v>2585</v>
      </c>
      <c r="M33" s="23" t="s">
        <v>2586</v>
      </c>
      <c r="N33" t="s">
        <v>2394</v>
      </c>
      <c r="O33" t="s">
        <v>2643</v>
      </c>
      <c r="P33" t="str">
        <f t="shared" si="1"/>
        <v>0201 -  PRESIDENCIA DE LA REPUBLICA</v>
      </c>
      <c r="Q33" t="str">
        <f t="shared" si="2"/>
        <v>06 -  MINISTERIO DE LA PRESIDENCIA</v>
      </c>
      <c r="R33" t="str">
        <f t="shared" si="3"/>
        <v>0010 -  UNIDAD TECNICA EJECUTORA DE TITULACION DE TERRENOS DEL ESTADO</v>
      </c>
      <c r="T33" s="23" t="s">
        <v>2538</v>
      </c>
      <c r="U33" s="23" t="s">
        <v>2623</v>
      </c>
      <c r="V33" t="s">
        <v>2644</v>
      </c>
      <c r="W33" t="str">
        <f t="shared" si="4"/>
        <v>2.4.05</v>
      </c>
      <c r="Y33" t="str">
        <f t="shared" si="5"/>
        <v>02.13.0004</v>
      </c>
      <c r="Z33" s="23" t="s">
        <v>2614</v>
      </c>
      <c r="AA33" s="23" t="s">
        <v>2615</v>
      </c>
      <c r="AB33" t="s">
        <v>2645</v>
      </c>
      <c r="AC33" t="str">
        <f t="shared" si="6"/>
        <v>02.13.0004 - JIMA ABAJO</v>
      </c>
      <c r="AE33" t="s">
        <v>2646</v>
      </c>
      <c r="AF33" s="23">
        <v>2.1</v>
      </c>
      <c r="AG33" s="23" t="s">
        <v>2344</v>
      </c>
      <c r="AH33" s="23" t="s">
        <v>2636</v>
      </c>
      <c r="AI33" s="23" t="s">
        <v>2637</v>
      </c>
      <c r="AJ33" t="s">
        <v>2647</v>
      </c>
      <c r="AK33" t="s">
        <v>2648</v>
      </c>
      <c r="AL33" t="s">
        <v>2646</v>
      </c>
      <c r="AM33" t="s">
        <v>2649</v>
      </c>
      <c r="AQ33" s="49"/>
      <c r="AR33" s="49" t="s">
        <v>2650</v>
      </c>
      <c r="AT33" t="s">
        <v>2651</v>
      </c>
      <c r="AU33" t="s">
        <v>2641</v>
      </c>
      <c r="AV33" t="s">
        <v>2641</v>
      </c>
      <c r="AW33" t="s">
        <v>2652</v>
      </c>
      <c r="AY33" s="51"/>
      <c r="AZ33" s="51" t="str">
        <v/>
      </c>
      <c r="BA33" t="str">
        <v/>
      </c>
      <c r="BB33" t="str">
        <v/>
      </c>
      <c r="BC33" t="str">
        <v/>
      </c>
    </row>
    <row r="34" spans="9:55" x14ac:dyDescent="0.25">
      <c r="I34" t="str">
        <f t="shared" si="0"/>
        <v>0202010001</v>
      </c>
      <c r="J34" s="23" t="s">
        <v>2653</v>
      </c>
      <c r="K34" s="23" t="s">
        <v>2654</v>
      </c>
      <c r="L34" s="23" t="s">
        <v>2335</v>
      </c>
      <c r="M34" s="23" t="s">
        <v>2654</v>
      </c>
      <c r="N34" t="s">
        <v>2337</v>
      </c>
      <c r="O34" t="s">
        <v>2655</v>
      </c>
      <c r="P34" t="str">
        <f t="shared" si="1"/>
        <v>0202 -  MINISTERIO DE INTERIOR Y POLICIA</v>
      </c>
      <c r="Q34" t="str">
        <f t="shared" si="2"/>
        <v>01 -  MINISTERIO DE INTERIOR Y POLICIA</v>
      </c>
      <c r="R34" t="str">
        <f t="shared" si="3"/>
        <v>0001 -  MINISTERIO DE INTERIOR Y POLICÍA</v>
      </c>
      <c r="T34" s="23" t="s">
        <v>2538</v>
      </c>
      <c r="U34" s="23" t="s">
        <v>2623</v>
      </c>
      <c r="V34" t="s">
        <v>2656</v>
      </c>
      <c r="W34" t="str">
        <f t="shared" ref="W34:W65" si="7">+LEFT(V34,6)</f>
        <v>2.4.08</v>
      </c>
      <c r="Y34" t="str">
        <f t="shared" si="5"/>
        <v>02.13.9999</v>
      </c>
      <c r="Z34" s="23" t="s">
        <v>2614</v>
      </c>
      <c r="AA34" s="23" t="s">
        <v>2615</v>
      </c>
      <c r="AB34" t="s">
        <v>2406</v>
      </c>
      <c r="AC34" t="str">
        <f t="shared" si="6"/>
        <v>02.13.9999 - MULTIMUNICIPAL</v>
      </c>
      <c r="AE34" t="s">
        <v>2657</v>
      </c>
      <c r="AF34" s="23">
        <v>2.1</v>
      </c>
      <c r="AG34" s="23" t="s">
        <v>2344</v>
      </c>
      <c r="AH34" s="23" t="s">
        <v>2636</v>
      </c>
      <c r="AI34" s="23" t="s">
        <v>2637</v>
      </c>
      <c r="AJ34" t="s">
        <v>2647</v>
      </c>
      <c r="AK34" t="s">
        <v>2648</v>
      </c>
      <c r="AL34" t="s">
        <v>2657</v>
      </c>
      <c r="AM34" t="s">
        <v>2658</v>
      </c>
      <c r="AQ34" s="49"/>
      <c r="AR34" s="49" t="s">
        <v>2659</v>
      </c>
      <c r="AT34" t="s">
        <v>2660</v>
      </c>
      <c r="AU34" t="s">
        <v>2651</v>
      </c>
      <c r="AV34" t="s">
        <v>2651</v>
      </c>
      <c r="AW34" t="s">
        <v>2661</v>
      </c>
      <c r="AY34" s="51"/>
      <c r="AZ34" s="51" t="str">
        <v>45 - Prevención y atención del embarazo adolescente y las uniones tempranas</v>
      </c>
      <c r="BA34" t="str">
        <v/>
      </c>
      <c r="BB34" t="str">
        <v/>
      </c>
      <c r="BC34" t="str">
        <v/>
      </c>
    </row>
    <row r="35" spans="9:55" x14ac:dyDescent="0.25">
      <c r="I35" t="str">
        <f t="shared" si="0"/>
        <v>0202010002</v>
      </c>
      <c r="J35" s="23" t="s">
        <v>2653</v>
      </c>
      <c r="K35" s="23" t="s">
        <v>2654</v>
      </c>
      <c r="L35" s="23" t="s">
        <v>2335</v>
      </c>
      <c r="M35" s="23" t="s">
        <v>2654</v>
      </c>
      <c r="N35" t="s">
        <v>2662</v>
      </c>
      <c r="O35" t="s">
        <v>2663</v>
      </c>
      <c r="P35" t="str">
        <f t="shared" si="1"/>
        <v>0202 -  MINISTERIO DE INTERIOR Y POLICIA</v>
      </c>
      <c r="Q35" t="str">
        <f t="shared" si="2"/>
        <v>01 -  MINISTERIO DE INTERIOR Y POLICIA</v>
      </c>
      <c r="R35" t="str">
        <f t="shared" si="3"/>
        <v>0002 -  DIRECCIÓN GENERAL DE MIGRACIÓN</v>
      </c>
      <c r="T35" s="23" t="s">
        <v>2538</v>
      </c>
      <c r="U35" s="23" t="s">
        <v>2623</v>
      </c>
      <c r="V35" t="s">
        <v>2664</v>
      </c>
      <c r="W35" t="str">
        <f t="shared" si="7"/>
        <v>2.4.09</v>
      </c>
      <c r="Y35" t="str">
        <f t="shared" si="5"/>
        <v>02.24.0001</v>
      </c>
      <c r="Z35" s="23" t="s">
        <v>2614</v>
      </c>
      <c r="AA35" s="23" t="s">
        <v>2665</v>
      </c>
      <c r="AB35" t="s">
        <v>2666</v>
      </c>
      <c r="AC35" t="str">
        <f t="shared" si="6"/>
        <v>02.24.0001 - COTUI</v>
      </c>
      <c r="AE35" t="s">
        <v>2667</v>
      </c>
      <c r="AF35" s="23">
        <v>2.1</v>
      </c>
      <c r="AG35" s="23" t="s">
        <v>2344</v>
      </c>
      <c r="AH35" s="23" t="s">
        <v>2636</v>
      </c>
      <c r="AI35" s="23" t="s">
        <v>2637</v>
      </c>
      <c r="AJ35" t="s">
        <v>2647</v>
      </c>
      <c r="AK35" t="s">
        <v>2648</v>
      </c>
      <c r="AL35" t="s">
        <v>2667</v>
      </c>
      <c r="AM35" t="s">
        <v>2668</v>
      </c>
      <c r="AQ35" s="49"/>
      <c r="AR35" s="49" t="s">
        <v>2669</v>
      </c>
      <c r="AT35" t="s">
        <v>2670</v>
      </c>
      <c r="AU35" t="s">
        <v>2660</v>
      </c>
      <c r="AV35" t="s">
        <v>2660</v>
      </c>
      <c r="AW35" t="s">
        <v>2671</v>
      </c>
      <c r="AY35" s="51"/>
      <c r="AZ35" s="51" t="str">
        <v/>
      </c>
      <c r="BA35" t="str">
        <v>02 - Niños, niñas y adolescentes participan de programas de formación y sensibilización en educación sexual integral (ESI)</v>
      </c>
      <c r="BB35" t="str">
        <v/>
      </c>
      <c r="BC35" t="str">
        <v/>
      </c>
    </row>
    <row r="36" spans="9:55" x14ac:dyDescent="0.25">
      <c r="I36" t="str">
        <f t="shared" si="0"/>
        <v>0202010003</v>
      </c>
      <c r="J36" s="23" t="s">
        <v>2653</v>
      </c>
      <c r="K36" s="23" t="s">
        <v>2654</v>
      </c>
      <c r="L36" s="23" t="s">
        <v>2335</v>
      </c>
      <c r="M36" s="23" t="s">
        <v>2654</v>
      </c>
      <c r="N36" t="s">
        <v>2499</v>
      </c>
      <c r="O36" t="s">
        <v>2672</v>
      </c>
      <c r="P36" t="str">
        <f t="shared" si="1"/>
        <v>0202 -  MINISTERIO DE INTERIOR Y POLICIA</v>
      </c>
      <c r="Q36" t="str">
        <f t="shared" si="2"/>
        <v>01 -  MINISTERIO DE INTERIOR Y POLICIA</v>
      </c>
      <c r="R36" t="str">
        <f t="shared" si="3"/>
        <v>0003 -  INSTITUTO NACIONAL DE MIGRACIÓN</v>
      </c>
      <c r="T36" s="23" t="s">
        <v>2538</v>
      </c>
      <c r="U36" s="23" t="s">
        <v>2673</v>
      </c>
      <c r="V36" t="s">
        <v>2674</v>
      </c>
      <c r="W36" t="str">
        <f t="shared" si="7"/>
        <v>2.5.01</v>
      </c>
      <c r="Y36" t="str">
        <f t="shared" si="5"/>
        <v>02.24.0002</v>
      </c>
      <c r="Z36" s="23" t="s">
        <v>2614</v>
      </c>
      <c r="AA36" s="23" t="s">
        <v>2665</v>
      </c>
      <c r="AB36" t="s">
        <v>2675</v>
      </c>
      <c r="AC36" t="str">
        <f t="shared" si="6"/>
        <v>02.24.0002 - CEVICOS</v>
      </c>
      <c r="AE36" t="s">
        <v>2676</v>
      </c>
      <c r="AF36" s="23">
        <v>2.1</v>
      </c>
      <c r="AG36" s="23" t="s">
        <v>2344</v>
      </c>
      <c r="AH36" s="23" t="s">
        <v>2636</v>
      </c>
      <c r="AI36" s="23" t="s">
        <v>2637</v>
      </c>
      <c r="AJ36" t="s">
        <v>2647</v>
      </c>
      <c r="AK36" t="s">
        <v>2648</v>
      </c>
      <c r="AL36" t="s">
        <v>2676</v>
      </c>
      <c r="AM36" t="s">
        <v>2677</v>
      </c>
      <c r="AQ36" s="49"/>
      <c r="AR36" s="49" t="s">
        <v>2678</v>
      </c>
      <c r="AT36" t="s">
        <v>2679</v>
      </c>
      <c r="AU36" t="s">
        <v>2670</v>
      </c>
      <c r="AV36" t="s">
        <v>2670</v>
      </c>
      <c r="AW36" t="s">
        <v>2680</v>
      </c>
      <c r="AY36" s="51"/>
      <c r="AZ36" s="51" t="str">
        <v/>
      </c>
      <c r="BA36" t="str">
        <v/>
      </c>
      <c r="BB36" t="str">
        <v/>
      </c>
      <c r="BC36" t="str">
        <v/>
      </c>
    </row>
    <row r="37" spans="9:55" x14ac:dyDescent="0.25">
      <c r="I37" t="str">
        <f t="shared" si="0"/>
        <v>0202010004</v>
      </c>
      <c r="J37" s="23" t="s">
        <v>2653</v>
      </c>
      <c r="K37" s="23" t="s">
        <v>2654</v>
      </c>
      <c r="L37" s="23" t="s">
        <v>2335</v>
      </c>
      <c r="M37" s="23" t="s">
        <v>2654</v>
      </c>
      <c r="N37" t="s">
        <v>2508</v>
      </c>
      <c r="O37" t="s">
        <v>2681</v>
      </c>
      <c r="P37" t="str">
        <f t="shared" si="1"/>
        <v>0202 -  MINISTERIO DE INTERIOR Y POLICIA</v>
      </c>
      <c r="Q37" t="str">
        <f t="shared" si="2"/>
        <v>01 -  MINISTERIO DE INTERIOR Y POLICIA</v>
      </c>
      <c r="R37" t="str">
        <f t="shared" si="3"/>
        <v>0004 -  CUERPO DE BOMBEROS DE SANTO DOMINGO, DISTRITO NACIONAL</v>
      </c>
      <c r="T37" s="23" t="s">
        <v>2538</v>
      </c>
      <c r="U37" s="23" t="s">
        <v>2673</v>
      </c>
      <c r="V37" t="s">
        <v>2682</v>
      </c>
      <c r="W37" t="str">
        <f t="shared" si="7"/>
        <v>2.5.02</v>
      </c>
      <c r="Y37" t="str">
        <f t="shared" si="5"/>
        <v>02.24.0003</v>
      </c>
      <c r="Z37" s="23" t="s">
        <v>2614</v>
      </c>
      <c r="AA37" s="23" t="s">
        <v>2665</v>
      </c>
      <c r="AB37" t="s">
        <v>2683</v>
      </c>
      <c r="AC37" t="str">
        <f t="shared" si="6"/>
        <v>02.24.0003 - FANTINO</v>
      </c>
      <c r="AE37" t="s">
        <v>2684</v>
      </c>
      <c r="AF37" s="23">
        <v>2.1</v>
      </c>
      <c r="AG37" s="23" t="s">
        <v>2344</v>
      </c>
      <c r="AH37" s="23" t="s">
        <v>2636</v>
      </c>
      <c r="AI37" s="23" t="s">
        <v>2637</v>
      </c>
      <c r="AJ37" t="s">
        <v>2647</v>
      </c>
      <c r="AK37" t="s">
        <v>2648</v>
      </c>
      <c r="AL37" t="s">
        <v>2684</v>
      </c>
      <c r="AM37" t="s">
        <v>2685</v>
      </c>
      <c r="AQ37" s="49"/>
      <c r="AR37" s="49" t="s">
        <v>2686</v>
      </c>
      <c r="AT37" t="s">
        <v>2687</v>
      </c>
      <c r="AU37" t="s">
        <v>2679</v>
      </c>
      <c r="AV37" t="s">
        <v>2679</v>
      </c>
      <c r="AW37" t="s">
        <v>2688</v>
      </c>
      <c r="AY37" s="51"/>
      <c r="AZ37" s="51" t="str">
        <v/>
      </c>
      <c r="BA37" t="str">
        <v/>
      </c>
      <c r="BB37" t="str">
        <v>00 - N/A</v>
      </c>
      <c r="BC37" t="str">
        <v/>
      </c>
    </row>
    <row r="38" spans="9:55" x14ac:dyDescent="0.25">
      <c r="I38" t="str">
        <f t="shared" si="0"/>
        <v>0202010005</v>
      </c>
      <c r="J38" s="23" t="s">
        <v>2653</v>
      </c>
      <c r="K38" s="23" t="s">
        <v>2654</v>
      </c>
      <c r="L38" s="23" t="s">
        <v>2335</v>
      </c>
      <c r="M38" s="23" t="s">
        <v>2654</v>
      </c>
      <c r="N38" t="s">
        <v>2376</v>
      </c>
      <c r="O38" t="s">
        <v>2689</v>
      </c>
      <c r="P38" t="str">
        <f t="shared" si="1"/>
        <v>0202 -  MINISTERIO DE INTERIOR Y POLICIA</v>
      </c>
      <c r="Q38" t="str">
        <f t="shared" si="2"/>
        <v>01 -  MINISTERIO DE INTERIOR Y POLICIA</v>
      </c>
      <c r="R38" t="str">
        <f t="shared" si="3"/>
        <v>0005 -  CUERPO DE BOMBEROS SANTO DOMINGO NORTE</v>
      </c>
      <c r="T38" s="23" t="s">
        <v>2538</v>
      </c>
      <c r="U38" s="23" t="s">
        <v>2690</v>
      </c>
      <c r="V38" t="s">
        <v>2691</v>
      </c>
      <c r="W38" t="str">
        <f t="shared" si="7"/>
        <v>2.6.01</v>
      </c>
      <c r="Y38" t="str">
        <f t="shared" si="5"/>
        <v>02.24.0004</v>
      </c>
      <c r="Z38" s="23" t="s">
        <v>2614</v>
      </c>
      <c r="AA38" s="23" t="s">
        <v>2665</v>
      </c>
      <c r="AB38" t="s">
        <v>2692</v>
      </c>
      <c r="AC38" t="str">
        <f t="shared" si="6"/>
        <v>02.24.0004 - LA MATA</v>
      </c>
      <c r="AE38" t="s">
        <v>2693</v>
      </c>
      <c r="AF38" s="23">
        <v>2.1</v>
      </c>
      <c r="AG38" s="23" t="s">
        <v>2344</v>
      </c>
      <c r="AH38" s="23" t="s">
        <v>2636</v>
      </c>
      <c r="AI38" s="23" t="s">
        <v>2637</v>
      </c>
      <c r="AJ38" t="s">
        <v>2647</v>
      </c>
      <c r="AK38" t="s">
        <v>2648</v>
      </c>
      <c r="AL38" t="s">
        <v>2693</v>
      </c>
      <c r="AM38" t="s">
        <v>2694</v>
      </c>
      <c r="AQ38" s="49"/>
      <c r="AR38" s="49" t="s">
        <v>2695</v>
      </c>
      <c r="AT38" t="s">
        <v>2696</v>
      </c>
      <c r="AU38" t="s">
        <v>2687</v>
      </c>
      <c r="AV38" t="s">
        <v>2687</v>
      </c>
      <c r="AW38" t="s">
        <v>2697</v>
      </c>
      <c r="AY38" s="51"/>
      <c r="AZ38" s="51" t="str">
        <v/>
      </c>
      <c r="BA38" t="str">
        <v/>
      </c>
      <c r="BB38" t="str">
        <v/>
      </c>
      <c r="BC38" t="str">
        <v>0001 - Capacitación, sensibilización y acompañamiento integral a niños, niñas y adolescentes a través de programas de formación y sensibilización en educación sexual integral (ESI)</v>
      </c>
    </row>
    <row r="39" spans="9:55" x14ac:dyDescent="0.25">
      <c r="I39" t="str">
        <f t="shared" si="0"/>
        <v>0202010006</v>
      </c>
      <c r="J39" s="23" t="s">
        <v>2653</v>
      </c>
      <c r="K39" s="23" t="s">
        <v>2654</v>
      </c>
      <c r="L39" s="23" t="s">
        <v>2335</v>
      </c>
      <c r="M39" s="23" t="s">
        <v>2654</v>
      </c>
      <c r="N39" t="s">
        <v>2610</v>
      </c>
      <c r="O39" t="s">
        <v>2698</v>
      </c>
      <c r="P39" t="str">
        <f t="shared" si="1"/>
        <v>0202 -  MINISTERIO DE INTERIOR Y POLICIA</v>
      </c>
      <c r="Q39" t="str">
        <f t="shared" si="2"/>
        <v>01 -  MINISTERIO DE INTERIOR Y POLICIA</v>
      </c>
      <c r="R39" t="str">
        <f t="shared" si="3"/>
        <v>0006 -  CUERPO DE BOMBEROS SANTO DOMINGO ESTE</v>
      </c>
      <c r="T39" s="23" t="s">
        <v>2538</v>
      </c>
      <c r="U39" s="23" t="s">
        <v>2690</v>
      </c>
      <c r="V39" t="s">
        <v>2699</v>
      </c>
      <c r="W39" t="str">
        <f t="shared" si="7"/>
        <v>2.6.02</v>
      </c>
      <c r="Y39" t="str">
        <f t="shared" si="5"/>
        <v>02.24.9999</v>
      </c>
      <c r="Z39" s="23" t="s">
        <v>2614</v>
      </c>
      <c r="AA39" s="23" t="s">
        <v>2665</v>
      </c>
      <c r="AB39" t="s">
        <v>2406</v>
      </c>
      <c r="AC39" t="str">
        <f t="shared" si="6"/>
        <v>02.24.9999 - MULTIMUNICIPAL</v>
      </c>
      <c r="AE39" t="s">
        <v>2700</v>
      </c>
      <c r="AF39" s="23">
        <v>2.1</v>
      </c>
      <c r="AG39" s="23" t="s">
        <v>2344</v>
      </c>
      <c r="AH39" s="23" t="s">
        <v>2636</v>
      </c>
      <c r="AI39" s="23" t="s">
        <v>2637</v>
      </c>
      <c r="AJ39" t="s">
        <v>2647</v>
      </c>
      <c r="AK39" t="s">
        <v>2648</v>
      </c>
      <c r="AL39" t="s">
        <v>2700</v>
      </c>
      <c r="AM39" t="s">
        <v>2701</v>
      </c>
      <c r="AQ39" s="49"/>
      <c r="AR39" s="49" t="s">
        <v>2702</v>
      </c>
      <c r="AT39" t="s">
        <v>2703</v>
      </c>
      <c r="AU39" t="s">
        <v>2696</v>
      </c>
      <c r="AV39" t="s">
        <v>2696</v>
      </c>
      <c r="AW39" t="s">
        <v>2704</v>
      </c>
      <c r="AY39" s="51"/>
      <c r="AZ39" s="51" t="str">
        <v/>
      </c>
      <c r="BA39" t="str">
        <v>03 - Padres, madres, tutores, líderes comunitarios y actores clave reciben sensibilización, capacitación y acompañamiento en crianza positiva, habilidades parentales y creación de entornos protectores de los derechos de los NNA</v>
      </c>
      <c r="BB39" t="str">
        <v/>
      </c>
      <c r="BC39" t="str">
        <v/>
      </c>
    </row>
    <row r="40" spans="9:55" x14ac:dyDescent="0.25">
      <c r="I40" t="str">
        <f t="shared" si="0"/>
        <v>0202010007</v>
      </c>
      <c r="J40" s="23" t="s">
        <v>2653</v>
      </c>
      <c r="K40" s="23" t="s">
        <v>2654</v>
      </c>
      <c r="L40" s="23" t="s">
        <v>2335</v>
      </c>
      <c r="M40" s="23" t="s">
        <v>2654</v>
      </c>
      <c r="N40" t="s">
        <v>2518</v>
      </c>
      <c r="O40" t="s">
        <v>2705</v>
      </c>
      <c r="P40" t="str">
        <f t="shared" si="1"/>
        <v>0202 -  MINISTERIO DE INTERIOR Y POLICIA</v>
      </c>
      <c r="Q40" t="str">
        <f t="shared" si="2"/>
        <v>01 -  MINISTERIO DE INTERIOR Y POLICIA</v>
      </c>
      <c r="R40" t="str">
        <f t="shared" si="3"/>
        <v>0007 -  CUERPO DE BOMBEROS DE SANTO DOMINGO DE BOCA CHICA</v>
      </c>
      <c r="T40" s="23" t="s">
        <v>2538</v>
      </c>
      <c r="U40" s="23" t="s">
        <v>2690</v>
      </c>
      <c r="V40" t="s">
        <v>2706</v>
      </c>
      <c r="W40" t="str">
        <f t="shared" si="7"/>
        <v>2.6.03</v>
      </c>
      <c r="Y40" t="str">
        <f t="shared" si="5"/>
        <v>02.28.0001</v>
      </c>
      <c r="Z40" s="23" t="s">
        <v>2614</v>
      </c>
      <c r="AA40" s="23" t="s">
        <v>2707</v>
      </c>
      <c r="AB40" t="s">
        <v>2708</v>
      </c>
      <c r="AC40" t="str">
        <f t="shared" si="6"/>
        <v>02.28.0001 - BONAO</v>
      </c>
      <c r="AE40" t="s">
        <v>2709</v>
      </c>
      <c r="AF40" s="23">
        <v>2.1</v>
      </c>
      <c r="AG40" s="23" t="s">
        <v>2344</v>
      </c>
      <c r="AH40" s="23" t="s">
        <v>2636</v>
      </c>
      <c r="AI40" s="23" t="s">
        <v>2637</v>
      </c>
      <c r="AJ40" t="s">
        <v>2647</v>
      </c>
      <c r="AK40" t="s">
        <v>2648</v>
      </c>
      <c r="AL40" t="s">
        <v>2709</v>
      </c>
      <c r="AM40" t="s">
        <v>2710</v>
      </c>
      <c r="AQ40" s="49"/>
      <c r="AR40" s="49" t="s">
        <v>2711</v>
      </c>
      <c r="AT40" t="s">
        <v>2712</v>
      </c>
      <c r="AU40" t="s">
        <v>2703</v>
      </c>
      <c r="AV40" t="s">
        <v>2703</v>
      </c>
      <c r="AW40" t="s">
        <v>2713</v>
      </c>
      <c r="AY40" s="51"/>
      <c r="AZ40" s="51" t="str">
        <v/>
      </c>
      <c r="BA40" t="str">
        <v/>
      </c>
      <c r="BB40" t="str">
        <v/>
      </c>
      <c r="BC40" t="str">
        <v/>
      </c>
    </row>
    <row r="41" spans="9:55" x14ac:dyDescent="0.25">
      <c r="I41" t="str">
        <f t="shared" si="0"/>
        <v>0202010008</v>
      </c>
      <c r="J41" s="23" t="s">
        <v>2653</v>
      </c>
      <c r="K41" s="23" t="s">
        <v>2654</v>
      </c>
      <c r="L41" s="23" t="s">
        <v>2335</v>
      </c>
      <c r="M41" s="23" t="s">
        <v>2654</v>
      </c>
      <c r="N41" t="s">
        <v>2528</v>
      </c>
      <c r="O41" t="s">
        <v>2714</v>
      </c>
      <c r="P41" t="str">
        <f t="shared" si="1"/>
        <v>0202 -  MINISTERIO DE INTERIOR Y POLICIA</v>
      </c>
      <c r="Q41" t="str">
        <f t="shared" si="2"/>
        <v>01 -  MINISTERIO DE INTERIOR Y POLICIA</v>
      </c>
      <c r="R41" t="str">
        <f t="shared" si="3"/>
        <v>0008 -  CUERPO DE BOMBEROS DE SANTO DOMINGO DE LOS ALCARRIZOS</v>
      </c>
      <c r="T41" s="23" t="s">
        <v>2538</v>
      </c>
      <c r="U41" s="23" t="s">
        <v>2690</v>
      </c>
      <c r="V41" t="s">
        <v>2715</v>
      </c>
      <c r="W41" t="str">
        <f t="shared" si="7"/>
        <v>2.6.04</v>
      </c>
      <c r="Y41" t="str">
        <f t="shared" si="5"/>
        <v>02.28.0002</v>
      </c>
      <c r="Z41" s="23" t="s">
        <v>2614</v>
      </c>
      <c r="AA41" s="23" t="s">
        <v>2707</v>
      </c>
      <c r="AB41" t="s">
        <v>2716</v>
      </c>
      <c r="AC41" t="str">
        <f t="shared" si="6"/>
        <v>02.28.0002 - MAIMON</v>
      </c>
      <c r="AE41" t="s">
        <v>2717</v>
      </c>
      <c r="AF41" s="23">
        <v>2.1</v>
      </c>
      <c r="AG41" s="23" t="s">
        <v>2344</v>
      </c>
      <c r="AH41" s="23" t="s">
        <v>2636</v>
      </c>
      <c r="AI41" s="23" t="s">
        <v>2637</v>
      </c>
      <c r="AJ41" t="s">
        <v>2647</v>
      </c>
      <c r="AK41" t="s">
        <v>2648</v>
      </c>
      <c r="AL41" t="s">
        <v>2717</v>
      </c>
      <c r="AM41" t="s">
        <v>2718</v>
      </c>
      <c r="AQ41" s="49"/>
      <c r="AR41" s="49" t="s">
        <v>2719</v>
      </c>
      <c r="AT41" t="s">
        <v>2720</v>
      </c>
      <c r="AU41" t="s">
        <v>2712</v>
      </c>
      <c r="AV41" t="s">
        <v>2712</v>
      </c>
      <c r="AW41" t="s">
        <v>2721</v>
      </c>
      <c r="AY41" s="51"/>
      <c r="AZ41" s="51" t="str">
        <v/>
      </c>
      <c r="BA41" t="str">
        <v/>
      </c>
      <c r="BB41" t="str">
        <v>00 - N/A</v>
      </c>
      <c r="BC41" t="str">
        <v/>
      </c>
    </row>
    <row r="42" spans="9:55" x14ac:dyDescent="0.25">
      <c r="I42" t="str">
        <f t="shared" si="0"/>
        <v>0202010009</v>
      </c>
      <c r="J42" s="23" t="s">
        <v>2653</v>
      </c>
      <c r="K42" s="23" t="s">
        <v>2654</v>
      </c>
      <c r="L42" s="23" t="s">
        <v>2335</v>
      </c>
      <c r="M42" s="23" t="s">
        <v>2654</v>
      </c>
      <c r="N42" t="s">
        <v>2385</v>
      </c>
      <c r="O42" t="s">
        <v>2722</v>
      </c>
      <c r="P42" t="str">
        <f t="shared" si="1"/>
        <v>0202 -  MINISTERIO DE INTERIOR Y POLICIA</v>
      </c>
      <c r="Q42" t="str">
        <f t="shared" si="2"/>
        <v>01 -  MINISTERIO DE INTERIOR Y POLICIA</v>
      </c>
      <c r="R42" t="str">
        <f t="shared" si="3"/>
        <v>0009 -  CUERPO DE BOMBEROS DE SANTO DOMINGO DE PEDRO BRAND</v>
      </c>
      <c r="T42" s="23" t="s">
        <v>2538</v>
      </c>
      <c r="U42" s="23" t="s">
        <v>2690</v>
      </c>
      <c r="V42" t="s">
        <v>2723</v>
      </c>
      <c r="W42" t="str">
        <f t="shared" si="7"/>
        <v>2.6.99</v>
      </c>
      <c r="Y42" t="str">
        <f t="shared" si="5"/>
        <v>02.28.0003</v>
      </c>
      <c r="Z42" s="23" t="s">
        <v>2614</v>
      </c>
      <c r="AA42" s="23" t="s">
        <v>2707</v>
      </c>
      <c r="AB42" t="s">
        <v>2724</v>
      </c>
      <c r="AC42" t="str">
        <f t="shared" si="6"/>
        <v>02.28.0003 - PIEDRA BLANCA</v>
      </c>
      <c r="AE42" t="s">
        <v>2725</v>
      </c>
      <c r="AF42" s="23">
        <v>2.1</v>
      </c>
      <c r="AG42" s="23" t="s">
        <v>2344</v>
      </c>
      <c r="AH42" s="23" t="s">
        <v>2636</v>
      </c>
      <c r="AI42" s="23" t="s">
        <v>2637</v>
      </c>
      <c r="AJ42" t="s">
        <v>2647</v>
      </c>
      <c r="AK42" t="s">
        <v>2648</v>
      </c>
      <c r="AL42" t="s">
        <v>2725</v>
      </c>
      <c r="AM42" t="s">
        <v>2726</v>
      </c>
      <c r="AQ42" s="49"/>
      <c r="AR42" s="49" t="s">
        <v>2727</v>
      </c>
      <c r="AT42" t="s">
        <v>2728</v>
      </c>
      <c r="AU42" t="s">
        <v>2720</v>
      </c>
      <c r="AV42" t="s">
        <v>2720</v>
      </c>
      <c r="AW42" t="s">
        <v>2729</v>
      </c>
      <c r="AY42" s="51"/>
      <c r="AZ42" s="51" t="str">
        <v/>
      </c>
      <c r="BA42" t="str">
        <v/>
      </c>
      <c r="BB42" t="str">
        <v/>
      </c>
      <c r="BC42" t="str">
        <v>0001 - Capacitación y acompañamiento a padres, madres, tutores y líderes comunitarios en crianza positiva, habilidades parentales, prevención de riesgos y creación de entornos protectores de los derechos de los NNA</v>
      </c>
    </row>
    <row r="43" spans="9:55" x14ac:dyDescent="0.25">
      <c r="I43" t="str">
        <f t="shared" si="0"/>
        <v>0202010010</v>
      </c>
      <c r="J43" s="23" t="s">
        <v>2653</v>
      </c>
      <c r="K43" s="23" t="s">
        <v>2654</v>
      </c>
      <c r="L43" s="23" t="s">
        <v>2335</v>
      </c>
      <c r="M43" s="23" t="s">
        <v>2654</v>
      </c>
      <c r="N43" t="s">
        <v>2394</v>
      </c>
      <c r="O43" t="s">
        <v>2730</v>
      </c>
      <c r="P43" t="str">
        <f t="shared" si="1"/>
        <v>0202 -  MINISTERIO DE INTERIOR Y POLICIA</v>
      </c>
      <c r="Q43" t="str">
        <f t="shared" si="2"/>
        <v>01 -  MINISTERIO DE INTERIOR Y POLICIA</v>
      </c>
      <c r="R43" t="str">
        <f t="shared" si="3"/>
        <v>0010 -  CUERPO DE BOMBEROS DE SANTO DOMINGO OESTE</v>
      </c>
      <c r="T43" s="23" t="s">
        <v>2538</v>
      </c>
      <c r="U43" s="23" t="s">
        <v>2731</v>
      </c>
      <c r="V43" t="s">
        <v>2732</v>
      </c>
      <c r="W43" t="str">
        <f t="shared" si="7"/>
        <v>2.7.01</v>
      </c>
      <c r="Y43" t="str">
        <f t="shared" si="5"/>
        <v>02.28.9999</v>
      </c>
      <c r="Z43" s="23" t="s">
        <v>2614</v>
      </c>
      <c r="AA43" s="23" t="s">
        <v>2707</v>
      </c>
      <c r="AB43" t="s">
        <v>2406</v>
      </c>
      <c r="AC43" t="str">
        <f t="shared" si="6"/>
        <v>02.28.9999 - MULTIMUNICIPAL</v>
      </c>
      <c r="AE43" t="s">
        <v>2733</v>
      </c>
      <c r="AF43" s="23">
        <v>2.1</v>
      </c>
      <c r="AG43" s="23" t="s">
        <v>2344</v>
      </c>
      <c r="AH43" s="23" t="s">
        <v>2636</v>
      </c>
      <c r="AI43" s="23" t="s">
        <v>2637</v>
      </c>
      <c r="AJ43" t="s">
        <v>2647</v>
      </c>
      <c r="AK43" t="s">
        <v>2648</v>
      </c>
      <c r="AL43" t="s">
        <v>2733</v>
      </c>
      <c r="AM43" t="s">
        <v>2734</v>
      </c>
      <c r="AQ43" s="49"/>
      <c r="AR43" s="49" t="s">
        <v>2735</v>
      </c>
      <c r="AT43" t="s">
        <v>2736</v>
      </c>
      <c r="AU43" t="s">
        <v>2728</v>
      </c>
      <c r="AV43" t="s">
        <v>2728</v>
      </c>
      <c r="AW43" t="s">
        <v>2737</v>
      </c>
      <c r="AY43" s="51"/>
      <c r="AZ43" s="51" t="str">
        <v/>
      </c>
      <c r="BA43" t="str">
        <v>04 - Personas adolescentes de 12 a 17 años reciben apoyo económico para la prevención de uniones tempranas y embarazo adolescente</v>
      </c>
      <c r="BB43" t="str">
        <v/>
      </c>
      <c r="BC43" t="str">
        <v/>
      </c>
    </row>
    <row r="44" spans="9:55" x14ac:dyDescent="0.25">
      <c r="I44" t="str">
        <f t="shared" si="0"/>
        <v>0202020001</v>
      </c>
      <c r="J44" s="23" t="s">
        <v>2653</v>
      </c>
      <c r="K44" s="23" t="s">
        <v>2654</v>
      </c>
      <c r="L44" s="23" t="s">
        <v>2489</v>
      </c>
      <c r="M44" s="23" t="s">
        <v>2738</v>
      </c>
      <c r="N44" t="s">
        <v>2337</v>
      </c>
      <c r="O44" t="s">
        <v>2738</v>
      </c>
      <c r="P44" t="str">
        <f t="shared" si="1"/>
        <v>0202 -  MINISTERIO DE INTERIOR Y POLICIA</v>
      </c>
      <c r="Q44" t="str">
        <f t="shared" si="2"/>
        <v>02 -  POLICIA NACIONAL</v>
      </c>
      <c r="R44" t="str">
        <f t="shared" si="3"/>
        <v>0001 -  POLICIA NACIONAL</v>
      </c>
      <c r="T44" s="23" t="s">
        <v>2538</v>
      </c>
      <c r="U44" s="23" t="s">
        <v>2739</v>
      </c>
      <c r="V44" t="s">
        <v>2740</v>
      </c>
      <c r="W44" t="str">
        <f t="shared" si="7"/>
        <v>2.8.01</v>
      </c>
      <c r="Y44" t="str">
        <f t="shared" si="5"/>
        <v>02.99.9999</v>
      </c>
      <c r="Z44" s="23" t="s">
        <v>2614</v>
      </c>
      <c r="AA44" s="23" t="s">
        <v>2604</v>
      </c>
      <c r="AB44" t="s">
        <v>2406</v>
      </c>
      <c r="AC44" t="str">
        <f t="shared" si="6"/>
        <v>02.99.9999 - MULTIMUNICIPAL</v>
      </c>
      <c r="AE44" t="s">
        <v>2741</v>
      </c>
      <c r="AF44" s="23">
        <v>2.1</v>
      </c>
      <c r="AG44" s="23" t="s">
        <v>2344</v>
      </c>
      <c r="AH44" s="23" t="s">
        <v>2636</v>
      </c>
      <c r="AI44" s="23" t="s">
        <v>2637</v>
      </c>
      <c r="AJ44" t="s">
        <v>2647</v>
      </c>
      <c r="AK44" t="s">
        <v>2648</v>
      </c>
      <c r="AL44" t="s">
        <v>2741</v>
      </c>
      <c r="AM44" t="s">
        <v>2742</v>
      </c>
      <c r="AQ44" s="49"/>
      <c r="AR44" s="49" t="s">
        <v>2743</v>
      </c>
      <c r="AT44" t="s">
        <v>2744</v>
      </c>
      <c r="AU44" t="s">
        <v>2736</v>
      </c>
      <c r="AV44" t="s">
        <v>2736</v>
      </c>
      <c r="AW44" t="s">
        <v>2745</v>
      </c>
      <c r="AY44" s="51"/>
      <c r="AZ44" s="51" t="str">
        <v/>
      </c>
      <c r="BA44" t="str">
        <v/>
      </c>
      <c r="BB44" t="str">
        <v>00 - N/A</v>
      </c>
      <c r="BC44" t="str">
        <v/>
      </c>
    </row>
    <row r="45" spans="9:55" x14ac:dyDescent="0.25">
      <c r="I45" t="str">
        <f t="shared" si="0"/>
        <v>0202020002</v>
      </c>
      <c r="J45" s="23" t="s">
        <v>2653</v>
      </c>
      <c r="K45" s="23" t="s">
        <v>2654</v>
      </c>
      <c r="L45" s="23" t="s">
        <v>2489</v>
      </c>
      <c r="M45" s="23" t="s">
        <v>2738</v>
      </c>
      <c r="N45" t="s">
        <v>2662</v>
      </c>
      <c r="O45" t="s">
        <v>2746</v>
      </c>
      <c r="P45" t="str">
        <f t="shared" si="1"/>
        <v>0202 -  MINISTERIO DE INTERIOR Y POLICIA</v>
      </c>
      <c r="Q45" t="str">
        <f t="shared" si="2"/>
        <v>02 -  POLICIA NACIONAL</v>
      </c>
      <c r="R45" t="str">
        <f t="shared" si="3"/>
        <v>0002 -  INSTITUTO POLICIAL DE EDUCACION</v>
      </c>
      <c r="T45" s="23" t="s">
        <v>2538</v>
      </c>
      <c r="U45" s="23" t="s">
        <v>2739</v>
      </c>
      <c r="V45" t="s">
        <v>2747</v>
      </c>
      <c r="W45" t="str">
        <f t="shared" si="7"/>
        <v>2.8.02</v>
      </c>
      <c r="Y45" t="str">
        <f t="shared" si="5"/>
        <v>03.06.0001</v>
      </c>
      <c r="Z45" s="23" t="s">
        <v>2748</v>
      </c>
      <c r="AA45" s="23" t="s">
        <v>2749</v>
      </c>
      <c r="AB45" t="s">
        <v>2750</v>
      </c>
      <c r="AC45" t="str">
        <f t="shared" si="6"/>
        <v>03.06.0001 - SAN FRANCISCO DE MACORIS</v>
      </c>
      <c r="AE45" t="s">
        <v>2751</v>
      </c>
      <c r="AF45" s="23">
        <v>2.1</v>
      </c>
      <c r="AG45" s="23" t="s">
        <v>2344</v>
      </c>
      <c r="AH45" s="23" t="s">
        <v>2636</v>
      </c>
      <c r="AI45" s="23" t="s">
        <v>2637</v>
      </c>
      <c r="AJ45" t="s">
        <v>2647</v>
      </c>
      <c r="AK45" t="s">
        <v>2648</v>
      </c>
      <c r="AL45" t="s">
        <v>2751</v>
      </c>
      <c r="AM45" t="s">
        <v>2752</v>
      </c>
      <c r="AQ45" s="49"/>
      <c r="AR45" s="49" t="s">
        <v>2753</v>
      </c>
      <c r="AT45" t="s">
        <v>2754</v>
      </c>
      <c r="AU45" t="s">
        <v>2744</v>
      </c>
      <c r="AV45" t="s">
        <v>2744</v>
      </c>
      <c r="AW45" t="s">
        <v>2755</v>
      </c>
      <c r="AY45" s="51"/>
      <c r="AZ45" s="51" t="str">
        <v/>
      </c>
      <c r="BA45" t="str">
        <v/>
      </c>
      <c r="BB45" t="str">
        <v/>
      </c>
      <c r="BC45" t="str">
        <v>0001 - Gestión de apoyo económico para la prevención de embarazos y uniones tempranas</v>
      </c>
    </row>
    <row r="46" spans="9:55" x14ac:dyDescent="0.25">
      <c r="I46" t="str">
        <f t="shared" si="0"/>
        <v>0202020004</v>
      </c>
      <c r="J46" s="23" t="s">
        <v>2653</v>
      </c>
      <c r="K46" s="23" t="s">
        <v>2654</v>
      </c>
      <c r="L46" s="23" t="s">
        <v>2489</v>
      </c>
      <c r="M46" s="23" t="s">
        <v>2738</v>
      </c>
      <c r="N46" t="s">
        <v>2508</v>
      </c>
      <c r="O46" t="s">
        <v>2756</v>
      </c>
      <c r="P46" t="str">
        <f t="shared" si="1"/>
        <v>0202 -  MINISTERIO DE INTERIOR Y POLICIA</v>
      </c>
      <c r="Q46" t="str">
        <f t="shared" si="2"/>
        <v>02 -  POLICIA NACIONAL</v>
      </c>
      <c r="R46" t="str">
        <f t="shared" si="3"/>
        <v>0004 -  DIRECCION CENTRAL DE POLICIA DE TURISMO</v>
      </c>
      <c r="T46" s="23" t="s">
        <v>2538</v>
      </c>
      <c r="U46" s="23" t="s">
        <v>2757</v>
      </c>
      <c r="V46" t="s">
        <v>2758</v>
      </c>
      <c r="W46" t="str">
        <f t="shared" si="7"/>
        <v>2.9.01</v>
      </c>
      <c r="Y46" t="str">
        <f t="shared" si="5"/>
        <v>03.06.0002</v>
      </c>
      <c r="Z46" s="23" t="s">
        <v>2748</v>
      </c>
      <c r="AA46" s="23" t="s">
        <v>2749</v>
      </c>
      <c r="AB46" t="s">
        <v>2759</v>
      </c>
      <c r="AC46" t="str">
        <f t="shared" si="6"/>
        <v>03.06.0002 - ARENOSO</v>
      </c>
      <c r="AE46" t="s">
        <v>2760</v>
      </c>
      <c r="AF46" s="23">
        <v>2.1</v>
      </c>
      <c r="AG46" s="23" t="s">
        <v>2344</v>
      </c>
      <c r="AH46" s="23" t="s">
        <v>2636</v>
      </c>
      <c r="AI46" s="23" t="s">
        <v>2637</v>
      </c>
      <c r="AJ46" t="s">
        <v>2647</v>
      </c>
      <c r="AK46" t="s">
        <v>2648</v>
      </c>
      <c r="AL46" t="s">
        <v>2760</v>
      </c>
      <c r="AM46" t="s">
        <v>2761</v>
      </c>
      <c r="AQ46" s="49"/>
      <c r="AR46" s="49" t="s">
        <v>2762</v>
      </c>
      <c r="AT46" t="s">
        <v>1325</v>
      </c>
      <c r="AU46" t="s">
        <v>2754</v>
      </c>
      <c r="AV46" t="s">
        <v>2754</v>
      </c>
      <c r="AW46" t="s">
        <v>2763</v>
      </c>
      <c r="AY46" s="51"/>
      <c r="AZ46" s="51" t="str">
        <v/>
      </c>
      <c r="BA46" t="str">
        <v/>
      </c>
      <c r="BB46" t="str">
        <v/>
      </c>
      <c r="BC46" t="str">
        <v/>
      </c>
    </row>
    <row r="47" spans="9:55" x14ac:dyDescent="0.25">
      <c r="I47" t="str">
        <f t="shared" si="0"/>
        <v>0202020005</v>
      </c>
      <c r="J47" s="23" t="s">
        <v>2653</v>
      </c>
      <c r="K47" s="23" t="s">
        <v>2654</v>
      </c>
      <c r="L47" s="23" t="s">
        <v>2489</v>
      </c>
      <c r="M47" s="23" t="s">
        <v>2738</v>
      </c>
      <c r="N47" t="s">
        <v>2376</v>
      </c>
      <c r="O47" t="s">
        <v>2764</v>
      </c>
      <c r="P47" t="str">
        <f t="shared" si="1"/>
        <v>0202 -  MINISTERIO DE INTERIOR Y POLICIA</v>
      </c>
      <c r="Q47" t="str">
        <f t="shared" si="2"/>
        <v>02 -  POLICIA NACIONAL</v>
      </c>
      <c r="R47" t="str">
        <f t="shared" si="3"/>
        <v>0005 -  DIRECCION GENERAL DE SEGURIDAD DE TRANSITO Y TRANSPORTE TERRESTRE (DIGESETT)</v>
      </c>
      <c r="T47" s="23" t="s">
        <v>2538</v>
      </c>
      <c r="U47" s="23" t="s">
        <v>2757</v>
      </c>
      <c r="V47" t="s">
        <v>2765</v>
      </c>
      <c r="W47" t="str">
        <f t="shared" si="7"/>
        <v>2.9.02</v>
      </c>
      <c r="Y47" t="str">
        <f t="shared" si="5"/>
        <v>03.06.0003</v>
      </c>
      <c r="Z47" s="23" t="s">
        <v>2748</v>
      </c>
      <c r="AA47" s="23" t="s">
        <v>2749</v>
      </c>
      <c r="AB47" t="s">
        <v>2766</v>
      </c>
      <c r="AC47" t="str">
        <f t="shared" si="6"/>
        <v>03.06.0003 - CASTILLO</v>
      </c>
      <c r="AE47" t="s">
        <v>2767</v>
      </c>
      <c r="AF47" s="23">
        <v>2.1</v>
      </c>
      <c r="AG47" s="23" t="s">
        <v>2344</v>
      </c>
      <c r="AH47" s="23" t="s">
        <v>2636</v>
      </c>
      <c r="AI47" s="23" t="s">
        <v>2637</v>
      </c>
      <c r="AJ47" t="s">
        <v>2647</v>
      </c>
      <c r="AK47" t="s">
        <v>2648</v>
      </c>
      <c r="AL47" t="s">
        <v>2767</v>
      </c>
      <c r="AM47" t="s">
        <v>2768</v>
      </c>
      <c r="AQ47" s="49"/>
      <c r="AR47" s="49" t="s">
        <v>2769</v>
      </c>
      <c r="AT47" t="s">
        <v>2770</v>
      </c>
      <c r="AU47" t="s">
        <v>1325</v>
      </c>
      <c r="AV47" t="s">
        <v>1325</v>
      </c>
      <c r="AW47" t="s">
        <v>2771</v>
      </c>
      <c r="AY47" s="51"/>
      <c r="AZ47" s="51" t="str">
        <v/>
      </c>
      <c r="BA47" t="str">
        <v/>
      </c>
      <c r="BB47" t="str">
        <v/>
      </c>
      <c r="BC47" t="str">
        <v/>
      </c>
    </row>
    <row r="48" spans="9:55" x14ac:dyDescent="0.25">
      <c r="I48" t="str">
        <f t="shared" si="0"/>
        <v>0202020007</v>
      </c>
      <c r="J48" s="23" t="s">
        <v>2653</v>
      </c>
      <c r="K48" s="23" t="s">
        <v>2654</v>
      </c>
      <c r="L48" s="23" t="s">
        <v>2489</v>
      </c>
      <c r="M48" s="23" t="s">
        <v>2738</v>
      </c>
      <c r="N48" t="s">
        <v>2518</v>
      </c>
      <c r="O48" t="s">
        <v>2772</v>
      </c>
      <c r="P48" t="str">
        <f t="shared" si="1"/>
        <v>0202 -  MINISTERIO DE INTERIOR Y POLICIA</v>
      </c>
      <c r="Q48" t="str">
        <f t="shared" si="2"/>
        <v>02 -  POLICIA NACIONAL</v>
      </c>
      <c r="R48" t="str">
        <f t="shared" si="3"/>
        <v>0007 -  DIRECCIÓN GENERAL DE LA RESERVA DE LA POLICÍA NACIONAL</v>
      </c>
      <c r="T48" s="23" t="s">
        <v>2538</v>
      </c>
      <c r="U48" s="23" t="s">
        <v>2757</v>
      </c>
      <c r="V48" t="s">
        <v>2773</v>
      </c>
      <c r="W48" t="str">
        <f t="shared" si="7"/>
        <v>2.9.03</v>
      </c>
      <c r="Y48" t="str">
        <f t="shared" si="5"/>
        <v>03.06.0004</v>
      </c>
      <c r="Z48" s="23" t="s">
        <v>2748</v>
      </c>
      <c r="AA48" s="23" t="s">
        <v>2749</v>
      </c>
      <c r="AB48" t="s">
        <v>2774</v>
      </c>
      <c r="AC48" t="str">
        <f t="shared" si="6"/>
        <v>03.06.0004 - PIMENTEL</v>
      </c>
      <c r="AE48" t="s">
        <v>2775</v>
      </c>
      <c r="AF48" s="23">
        <v>2.1</v>
      </c>
      <c r="AG48" s="23" t="s">
        <v>2344</v>
      </c>
      <c r="AH48" s="23" t="s">
        <v>2636</v>
      </c>
      <c r="AI48" s="23" t="s">
        <v>2637</v>
      </c>
      <c r="AJ48" t="s">
        <v>2647</v>
      </c>
      <c r="AK48" t="s">
        <v>2648</v>
      </c>
      <c r="AL48" t="s">
        <v>2775</v>
      </c>
      <c r="AM48" t="s">
        <v>2776</v>
      </c>
      <c r="AQ48" s="49"/>
      <c r="AR48" s="49" t="s">
        <v>2777</v>
      </c>
      <c r="AT48" t="s">
        <v>2778</v>
      </c>
      <c r="AU48" t="s">
        <v>2770</v>
      </c>
      <c r="AV48" t="s">
        <v>2770</v>
      </c>
      <c r="AW48" t="s">
        <v>2779</v>
      </c>
      <c r="AY48" s="51"/>
      <c r="AZ48" s="51" t="str">
        <v/>
      </c>
      <c r="BA48" t="str">
        <v/>
      </c>
      <c r="BB48" t="str">
        <v/>
      </c>
      <c r="BC48" t="str">
        <v/>
      </c>
    </row>
    <row r="49" spans="9:55" x14ac:dyDescent="0.25">
      <c r="I49" t="str">
        <f t="shared" si="0"/>
        <v>0202020008</v>
      </c>
      <c r="J49" s="23" t="s">
        <v>2653</v>
      </c>
      <c r="K49" s="23" t="s">
        <v>2654</v>
      </c>
      <c r="L49" s="23" t="s">
        <v>2489</v>
      </c>
      <c r="M49" s="23" t="s">
        <v>2738</v>
      </c>
      <c r="N49" t="s">
        <v>2528</v>
      </c>
      <c r="O49" t="s">
        <v>2780</v>
      </c>
      <c r="P49" t="str">
        <f t="shared" si="1"/>
        <v>0202 -  MINISTERIO DE INTERIOR Y POLICIA</v>
      </c>
      <c r="Q49" t="str">
        <f t="shared" si="2"/>
        <v>02 -  POLICIA NACIONAL</v>
      </c>
      <c r="R49" t="str">
        <f t="shared" si="3"/>
        <v>0008 -  HOSPITAL GENERAL DOCENTE DE LA POLICIA NACIONAL</v>
      </c>
      <c r="T49" s="36" t="s">
        <v>2538</v>
      </c>
      <c r="U49" s="23" t="s">
        <v>2757</v>
      </c>
      <c r="V49" t="s">
        <v>2781</v>
      </c>
      <c r="W49" t="str">
        <f t="shared" si="7"/>
        <v>2.9.98</v>
      </c>
      <c r="Y49" t="str">
        <f t="shared" si="5"/>
        <v>03.06.0005</v>
      </c>
      <c r="Z49" s="23" t="s">
        <v>2748</v>
      </c>
      <c r="AA49" s="23" t="s">
        <v>2749</v>
      </c>
      <c r="AB49" t="s">
        <v>2782</v>
      </c>
      <c r="AC49" t="str">
        <f t="shared" si="6"/>
        <v>03.06.0005 - VILLA RIVAS</v>
      </c>
      <c r="AE49" t="s">
        <v>2783</v>
      </c>
      <c r="AF49" s="23">
        <v>2.1</v>
      </c>
      <c r="AG49" s="23" t="s">
        <v>2344</v>
      </c>
      <c r="AH49" s="23" t="s">
        <v>2636</v>
      </c>
      <c r="AI49" s="23" t="s">
        <v>2637</v>
      </c>
      <c r="AJ49" t="s">
        <v>2647</v>
      </c>
      <c r="AK49" t="s">
        <v>2648</v>
      </c>
      <c r="AL49" t="s">
        <v>2783</v>
      </c>
      <c r="AM49" t="s">
        <v>2784</v>
      </c>
      <c r="AQ49" s="49"/>
      <c r="AR49" s="49" t="s">
        <v>2785</v>
      </c>
      <c r="AT49" t="s">
        <v>2786</v>
      </c>
      <c r="AU49" t="s">
        <v>2778</v>
      </c>
      <c r="AV49" t="s">
        <v>2778</v>
      </c>
      <c r="AW49" t="s">
        <v>2787</v>
      </c>
      <c r="AY49" s="51"/>
      <c r="AZ49" s="51" t="str">
        <v/>
      </c>
      <c r="BA49" t="str">
        <v/>
      </c>
      <c r="BB49" t="str">
        <v/>
      </c>
      <c r="BC49" t="str">
        <v/>
      </c>
    </row>
    <row r="50" spans="9:55" x14ac:dyDescent="0.25">
      <c r="I50" t="str">
        <f t="shared" si="0"/>
        <v>0202020009</v>
      </c>
      <c r="J50" s="23" t="s">
        <v>2653</v>
      </c>
      <c r="K50" s="23" t="s">
        <v>2654</v>
      </c>
      <c r="L50" s="23" t="s">
        <v>2489</v>
      </c>
      <c r="M50" s="23" t="s">
        <v>2738</v>
      </c>
      <c r="N50" t="s">
        <v>2385</v>
      </c>
      <c r="O50" t="s">
        <v>2788</v>
      </c>
      <c r="P50" t="str">
        <f t="shared" si="1"/>
        <v>0202 -  MINISTERIO DE INTERIOR Y POLICIA</v>
      </c>
      <c r="Q50" t="str">
        <f t="shared" si="2"/>
        <v>02 -  POLICIA NACIONAL</v>
      </c>
      <c r="R50" t="str">
        <f t="shared" si="3"/>
        <v>0009 -  COMITÉ DE RETIRO DE LA POLICIA NACIONAL</v>
      </c>
      <c r="T50" s="23" t="s">
        <v>2789</v>
      </c>
      <c r="U50" s="23" t="s">
        <v>2790</v>
      </c>
      <c r="V50" t="s">
        <v>2791</v>
      </c>
      <c r="W50" t="str">
        <f t="shared" si="7"/>
        <v>3.1.01</v>
      </c>
      <c r="Y50" t="str">
        <f t="shared" si="5"/>
        <v>03.06.0006</v>
      </c>
      <c r="Z50" s="23" t="s">
        <v>2748</v>
      </c>
      <c r="AA50" s="23" t="s">
        <v>2749</v>
      </c>
      <c r="AB50" t="s">
        <v>2792</v>
      </c>
      <c r="AC50" t="str">
        <f t="shared" si="6"/>
        <v>03.06.0006 - LAS GUARANAS</v>
      </c>
      <c r="AE50" t="s">
        <v>2793</v>
      </c>
      <c r="AF50" s="23">
        <v>2.1</v>
      </c>
      <c r="AG50" s="23" t="s">
        <v>2344</v>
      </c>
      <c r="AH50" s="23" t="s">
        <v>2636</v>
      </c>
      <c r="AI50" s="23" t="s">
        <v>2637</v>
      </c>
      <c r="AJ50" t="s">
        <v>2794</v>
      </c>
      <c r="AK50" t="s">
        <v>2795</v>
      </c>
      <c r="AL50" t="s">
        <v>2793</v>
      </c>
      <c r="AM50" t="s">
        <v>2795</v>
      </c>
      <c r="AQ50" s="49"/>
      <c r="AR50" s="49" t="s">
        <v>2796</v>
      </c>
      <c r="AT50" t="s">
        <v>2797</v>
      </c>
      <c r="AU50" t="s">
        <v>2786</v>
      </c>
      <c r="AV50" t="s">
        <v>2786</v>
      </c>
      <c r="AW50" t="s">
        <v>2798</v>
      </c>
      <c r="AY50" s="51"/>
      <c r="AZ50" s="51" t="str">
        <v/>
      </c>
      <c r="BA50" t="str">
        <v/>
      </c>
      <c r="BB50" t="str">
        <v/>
      </c>
      <c r="BC50" t="str">
        <v/>
      </c>
    </row>
    <row r="51" spans="9:55" x14ac:dyDescent="0.25">
      <c r="I51" t="str">
        <f t="shared" si="0"/>
        <v>0203010001</v>
      </c>
      <c r="J51" s="23" t="s">
        <v>2799</v>
      </c>
      <c r="K51" s="23" t="s">
        <v>2800</v>
      </c>
      <c r="L51" s="23" t="s">
        <v>2335</v>
      </c>
      <c r="M51" s="23" t="s">
        <v>2800</v>
      </c>
      <c r="N51" t="s">
        <v>2337</v>
      </c>
      <c r="O51" t="s">
        <v>2800</v>
      </c>
      <c r="P51" t="str">
        <f t="shared" si="1"/>
        <v>0203 -  MINISTERIO DE DEFENSA</v>
      </c>
      <c r="Q51" t="str">
        <f t="shared" si="2"/>
        <v>01 -  MINISTERIO DE DEFENSA</v>
      </c>
      <c r="R51" t="str">
        <f t="shared" si="3"/>
        <v>0001 -  MINISTERIO DE DEFENSA</v>
      </c>
      <c r="T51" s="23" t="s">
        <v>2789</v>
      </c>
      <c r="U51" s="23" t="s">
        <v>2790</v>
      </c>
      <c r="V51" t="s">
        <v>2801</v>
      </c>
      <c r="W51" t="str">
        <f t="shared" si="7"/>
        <v>3.1.02</v>
      </c>
      <c r="Y51" t="str">
        <f t="shared" si="5"/>
        <v>03.06.0007</v>
      </c>
      <c r="Z51" s="23" t="s">
        <v>2748</v>
      </c>
      <c r="AA51" s="23" t="s">
        <v>2749</v>
      </c>
      <c r="AB51" t="s">
        <v>2802</v>
      </c>
      <c r="AC51" t="str">
        <f t="shared" si="6"/>
        <v>03.06.0007 - EUGENIO MARIA DE HOSTOS</v>
      </c>
      <c r="AE51" t="s">
        <v>2803</v>
      </c>
      <c r="AF51" s="23">
        <v>2.1</v>
      </c>
      <c r="AG51" s="23" t="s">
        <v>2344</v>
      </c>
      <c r="AH51" s="23" t="s">
        <v>2804</v>
      </c>
      <c r="AI51" s="23" t="s">
        <v>2805</v>
      </c>
      <c r="AJ51" t="s">
        <v>2806</v>
      </c>
      <c r="AK51" t="s">
        <v>2807</v>
      </c>
      <c r="AL51" t="s">
        <v>2803</v>
      </c>
      <c r="AM51" t="s">
        <v>2808</v>
      </c>
      <c r="AQ51" s="49"/>
      <c r="AR51" s="49" t="s">
        <v>2809</v>
      </c>
      <c r="AT51" t="s">
        <v>2810</v>
      </c>
      <c r="AU51" t="s">
        <v>2797</v>
      </c>
      <c r="AV51" t="s">
        <v>2797</v>
      </c>
      <c r="AW51" t="s">
        <v>2811</v>
      </c>
      <c r="AY51" s="51"/>
      <c r="AZ51" s="51" t="str">
        <v/>
      </c>
      <c r="BA51" t="str">
        <v/>
      </c>
      <c r="BB51" t="str">
        <v/>
      </c>
      <c r="BC51" t="str">
        <v/>
      </c>
    </row>
    <row r="52" spans="9:55" x14ac:dyDescent="0.25">
      <c r="I52" t="str">
        <f t="shared" si="0"/>
        <v>0203010002</v>
      </c>
      <c r="J52" s="23" t="s">
        <v>2799</v>
      </c>
      <c r="K52" s="23" t="s">
        <v>2800</v>
      </c>
      <c r="L52" s="23" t="s">
        <v>2335</v>
      </c>
      <c r="M52" s="23" t="s">
        <v>2800</v>
      </c>
      <c r="N52" t="s">
        <v>2662</v>
      </c>
      <c r="O52" t="s">
        <v>2812</v>
      </c>
      <c r="P52" t="str">
        <f t="shared" si="1"/>
        <v>0203 -  MINISTERIO DE DEFENSA</v>
      </c>
      <c r="Q52" t="str">
        <f t="shared" si="2"/>
        <v>01 -  MINISTERIO DE DEFENSA</v>
      </c>
      <c r="R52" t="str">
        <f t="shared" si="3"/>
        <v>0002 -  DIRECCIÓN GENERAL DE ESCUELAS VOCACIONALES</v>
      </c>
      <c r="T52" s="23" t="s">
        <v>2789</v>
      </c>
      <c r="U52" s="23" t="s">
        <v>2790</v>
      </c>
      <c r="V52" t="s">
        <v>2813</v>
      </c>
      <c r="W52" t="str">
        <f t="shared" si="7"/>
        <v>3.1.03</v>
      </c>
      <c r="Y52" t="str">
        <f t="shared" si="5"/>
        <v>03.06.9999</v>
      </c>
      <c r="Z52" s="23" t="s">
        <v>2748</v>
      </c>
      <c r="AA52" s="23" t="s">
        <v>2749</v>
      </c>
      <c r="AB52" t="s">
        <v>2406</v>
      </c>
      <c r="AC52" t="str">
        <f t="shared" si="6"/>
        <v>03.06.9999 - MULTIMUNICIPAL</v>
      </c>
      <c r="AE52" t="s">
        <v>2814</v>
      </c>
      <c r="AF52" s="23">
        <v>2.1</v>
      </c>
      <c r="AG52" s="23" t="s">
        <v>2344</v>
      </c>
      <c r="AH52" s="23" t="s">
        <v>2804</v>
      </c>
      <c r="AI52" s="23" t="s">
        <v>2805</v>
      </c>
      <c r="AJ52" t="s">
        <v>2806</v>
      </c>
      <c r="AK52" t="s">
        <v>2807</v>
      </c>
      <c r="AL52" t="s">
        <v>2814</v>
      </c>
      <c r="AM52" t="s">
        <v>2815</v>
      </c>
      <c r="AQ52" s="49"/>
      <c r="AR52" s="49"/>
      <c r="AT52" t="s">
        <v>2816</v>
      </c>
      <c r="AU52" t="s">
        <v>2810</v>
      </c>
      <c r="AV52" t="s">
        <v>2810</v>
      </c>
      <c r="AW52" t="s">
        <v>2817</v>
      </c>
      <c r="AY52" s="51"/>
      <c r="AZ52" s="51" t="str">
        <v/>
      </c>
      <c r="BA52" t="str">
        <v/>
      </c>
      <c r="BB52" t="str">
        <v/>
      </c>
      <c r="BC52" t="str">
        <v/>
      </c>
    </row>
    <row r="53" spans="9:55" x14ac:dyDescent="0.25">
      <c r="I53" t="str">
        <f t="shared" si="0"/>
        <v>0203010003</v>
      </c>
      <c r="J53" s="23" t="s">
        <v>2799</v>
      </c>
      <c r="K53" s="23" t="s">
        <v>2800</v>
      </c>
      <c r="L53" s="23" t="s">
        <v>2335</v>
      </c>
      <c r="M53" s="23" t="s">
        <v>2800</v>
      </c>
      <c r="N53" t="s">
        <v>2499</v>
      </c>
      <c r="O53" t="s">
        <v>2818</v>
      </c>
      <c r="P53" t="str">
        <f t="shared" si="1"/>
        <v>0203 -  MINISTERIO DE DEFENSA</v>
      </c>
      <c r="Q53" t="str">
        <f t="shared" si="2"/>
        <v>01 -  MINISTERIO DE DEFENSA</v>
      </c>
      <c r="R53" t="str">
        <f t="shared" si="3"/>
        <v>0003 -  DIRECCIÓN GENERAL DE COMUNIDADES FRONTERIZAS</v>
      </c>
      <c r="T53" s="23" t="s">
        <v>2789</v>
      </c>
      <c r="U53" s="23" t="s">
        <v>2790</v>
      </c>
      <c r="V53" t="s">
        <v>2819</v>
      </c>
      <c r="W53" t="str">
        <f t="shared" si="7"/>
        <v>3.1.04</v>
      </c>
      <c r="Y53" t="str">
        <f t="shared" si="5"/>
        <v>03.14.0001</v>
      </c>
      <c r="Z53" s="23" t="s">
        <v>2748</v>
      </c>
      <c r="AA53" s="23" t="s">
        <v>2820</v>
      </c>
      <c r="AB53" t="s">
        <v>2821</v>
      </c>
      <c r="AC53" t="str">
        <f t="shared" si="6"/>
        <v>03.14.0001 - NAGUA</v>
      </c>
      <c r="AE53" t="s">
        <v>2822</v>
      </c>
      <c r="AF53" s="23">
        <v>2.1</v>
      </c>
      <c r="AG53" s="23" t="s">
        <v>2344</v>
      </c>
      <c r="AH53" s="23" t="s">
        <v>2804</v>
      </c>
      <c r="AI53" s="23" t="s">
        <v>2805</v>
      </c>
      <c r="AJ53" t="s">
        <v>2823</v>
      </c>
      <c r="AK53" t="s">
        <v>2824</v>
      </c>
      <c r="AL53" t="s">
        <v>2822</v>
      </c>
      <c r="AM53" t="s">
        <v>2825</v>
      </c>
      <c r="AT53" t="s">
        <v>2826</v>
      </c>
      <c r="AU53" t="s">
        <v>2816</v>
      </c>
      <c r="AV53" t="s">
        <v>2816</v>
      </c>
      <c r="AW53" t="s">
        <v>2827</v>
      </c>
      <c r="AY53" s="51"/>
      <c r="AZ53" s="51" t="str">
        <v/>
      </c>
      <c r="BA53" t="str">
        <v/>
      </c>
      <c r="BB53" t="str">
        <v/>
      </c>
      <c r="BC53" t="str">
        <v/>
      </c>
    </row>
    <row r="54" spans="9:55" x14ac:dyDescent="0.25">
      <c r="I54" t="str">
        <f t="shared" si="0"/>
        <v>0203010004</v>
      </c>
      <c r="J54" s="23" t="s">
        <v>2799</v>
      </c>
      <c r="K54" s="23" t="s">
        <v>2800</v>
      </c>
      <c r="L54" s="23" t="s">
        <v>2335</v>
      </c>
      <c r="M54" s="23" t="s">
        <v>2800</v>
      </c>
      <c r="N54" t="s">
        <v>2508</v>
      </c>
      <c r="O54" t="s">
        <v>2828</v>
      </c>
      <c r="P54" t="str">
        <f t="shared" si="1"/>
        <v>0203 -  MINISTERIO DE DEFENSA</v>
      </c>
      <c r="Q54" t="str">
        <f t="shared" si="2"/>
        <v>01 -  MINISTERIO DE DEFENSA</v>
      </c>
      <c r="R54" t="str">
        <f t="shared" si="3"/>
        <v>0004 -  INSTITUTO DE SEGURIDAD SOCIAL DE LAS FUERZAS ARMADAS</v>
      </c>
      <c r="T54" s="23" t="s">
        <v>2789</v>
      </c>
      <c r="U54" s="23" t="s">
        <v>2829</v>
      </c>
      <c r="V54" t="s">
        <v>2830</v>
      </c>
      <c r="W54" t="str">
        <f t="shared" si="7"/>
        <v>3.2.02</v>
      </c>
      <c r="Y54" t="str">
        <f t="shared" si="5"/>
        <v>03.14.0002</v>
      </c>
      <c r="Z54" s="23" t="s">
        <v>2748</v>
      </c>
      <c r="AA54" s="23" t="s">
        <v>2820</v>
      </c>
      <c r="AB54" t="s">
        <v>2831</v>
      </c>
      <c r="AC54" t="str">
        <f t="shared" si="6"/>
        <v>03.14.0002 - CABRERA</v>
      </c>
      <c r="AE54" t="s">
        <v>2832</v>
      </c>
      <c r="AF54" s="23">
        <v>2.1</v>
      </c>
      <c r="AG54" s="23" t="s">
        <v>2344</v>
      </c>
      <c r="AH54" s="23" t="s">
        <v>2804</v>
      </c>
      <c r="AI54" s="23" t="s">
        <v>2805</v>
      </c>
      <c r="AJ54" t="s">
        <v>2823</v>
      </c>
      <c r="AK54" t="s">
        <v>2824</v>
      </c>
      <c r="AL54" t="s">
        <v>2832</v>
      </c>
      <c r="AM54" t="s">
        <v>2833</v>
      </c>
      <c r="AT54" t="s">
        <v>2834</v>
      </c>
      <c r="AU54" t="s">
        <v>2826</v>
      </c>
      <c r="AV54" t="s">
        <v>2826</v>
      </c>
      <c r="AW54" t="s">
        <v>2835</v>
      </c>
      <c r="AY54" s="51"/>
      <c r="AZ54" s="51" t="str">
        <v>45 - Prevención y atención del embarazo adolescente y las uniones tempranas</v>
      </c>
      <c r="BA54" t="str">
        <v/>
      </c>
      <c r="BB54" t="str">
        <v/>
      </c>
      <c r="BC54" t="str">
        <v/>
      </c>
    </row>
    <row r="55" spans="9:55" x14ac:dyDescent="0.25">
      <c r="I55" t="str">
        <f t="shared" si="0"/>
        <v>0203010005</v>
      </c>
      <c r="J55" s="23" t="s">
        <v>2799</v>
      </c>
      <c r="K55" s="23" t="s">
        <v>2800</v>
      </c>
      <c r="L55" s="23" t="s">
        <v>2335</v>
      </c>
      <c r="M55" s="23" t="s">
        <v>2800</v>
      </c>
      <c r="N55" t="s">
        <v>2376</v>
      </c>
      <c r="O55" t="s">
        <v>2836</v>
      </c>
      <c r="P55" t="str">
        <f t="shared" si="1"/>
        <v>0203 -  MINISTERIO DE DEFENSA</v>
      </c>
      <c r="Q55" t="str">
        <f t="shared" si="2"/>
        <v>01 -  MINISTERIO DE DEFENSA</v>
      </c>
      <c r="R55" t="str">
        <f t="shared" si="3"/>
        <v>0005 -  HOSPITAL CENTRAL FUERZAS ARMADAS</v>
      </c>
      <c r="T55" s="23" t="s">
        <v>2789</v>
      </c>
      <c r="U55" s="23" t="s">
        <v>2829</v>
      </c>
      <c r="V55" t="s">
        <v>2837</v>
      </c>
      <c r="W55" t="str">
        <f t="shared" si="7"/>
        <v>3.2.03</v>
      </c>
      <c r="Y55" t="str">
        <f t="shared" si="5"/>
        <v>03.14.0003</v>
      </c>
      <c r="Z55" s="23" t="s">
        <v>2748</v>
      </c>
      <c r="AA55" s="23" t="s">
        <v>2820</v>
      </c>
      <c r="AB55" t="s">
        <v>2838</v>
      </c>
      <c r="AC55" t="str">
        <f t="shared" si="6"/>
        <v>03.14.0003 - EL FACTOR</v>
      </c>
      <c r="AE55" t="s">
        <v>2839</v>
      </c>
      <c r="AF55" s="23">
        <v>2.1</v>
      </c>
      <c r="AG55" s="23" t="s">
        <v>2344</v>
      </c>
      <c r="AH55" s="23" t="s">
        <v>2840</v>
      </c>
      <c r="AI55" s="23" t="s">
        <v>2841</v>
      </c>
      <c r="AJ55" t="s">
        <v>2842</v>
      </c>
      <c r="AK55" t="s">
        <v>2843</v>
      </c>
      <c r="AL55" t="s">
        <v>2839</v>
      </c>
      <c r="AM55" t="s">
        <v>2843</v>
      </c>
      <c r="AT55" t="s">
        <v>2844</v>
      </c>
      <c r="AU55" t="s">
        <v>2834</v>
      </c>
      <c r="AV55" t="s">
        <v>2834</v>
      </c>
      <c r="AW55" t="s">
        <v>2845</v>
      </c>
      <c r="AY55" s="51"/>
      <c r="AZ55" s="51" t="str">
        <v/>
      </c>
      <c r="BA55" t="str">
        <v>04 - Niños, niñas y adolescentes participan de programas de formación y sensibilización en educación sexual integral (ESI)</v>
      </c>
      <c r="BB55" t="str">
        <v/>
      </c>
      <c r="BC55" t="str">
        <v/>
      </c>
    </row>
    <row r="56" spans="9:55" x14ac:dyDescent="0.25">
      <c r="I56" t="str">
        <f t="shared" si="0"/>
        <v>0203010006</v>
      </c>
      <c r="J56" s="23" t="s">
        <v>2799</v>
      </c>
      <c r="K56" s="23" t="s">
        <v>2800</v>
      </c>
      <c r="L56" s="23" t="s">
        <v>2335</v>
      </c>
      <c r="M56" s="23" t="s">
        <v>2800</v>
      </c>
      <c r="N56" t="s">
        <v>2610</v>
      </c>
      <c r="O56" t="s">
        <v>2846</v>
      </c>
      <c r="P56" t="str">
        <f t="shared" si="1"/>
        <v>0203 -  MINISTERIO DE DEFENSA</v>
      </c>
      <c r="Q56" t="str">
        <f t="shared" si="2"/>
        <v>01 -  MINISTERIO DE DEFENSA</v>
      </c>
      <c r="R56" t="str">
        <f t="shared" si="3"/>
        <v>0006 -  INSTITUTO CARTOGRÁFICO MILITAR DE LAS FUERZAS ARMADAS</v>
      </c>
      <c r="T56" s="23" t="s">
        <v>2789</v>
      </c>
      <c r="U56" s="23" t="s">
        <v>2829</v>
      </c>
      <c r="V56" t="s">
        <v>2847</v>
      </c>
      <c r="W56" t="str">
        <f t="shared" si="7"/>
        <v>3.2.04</v>
      </c>
      <c r="Y56" t="str">
        <f t="shared" si="5"/>
        <v>03.14.0004</v>
      </c>
      <c r="Z56" s="23" t="s">
        <v>2748</v>
      </c>
      <c r="AA56" s="23" t="s">
        <v>2820</v>
      </c>
      <c r="AB56" t="s">
        <v>2848</v>
      </c>
      <c r="AC56" t="str">
        <f t="shared" si="6"/>
        <v>03.14.0004 - RIO SAN JUAN</v>
      </c>
      <c r="AE56" t="s">
        <v>2849</v>
      </c>
      <c r="AF56" s="23">
        <v>2.1</v>
      </c>
      <c r="AG56" s="23" t="s">
        <v>2344</v>
      </c>
      <c r="AH56" s="23" t="s">
        <v>2840</v>
      </c>
      <c r="AI56" s="23" t="s">
        <v>2841</v>
      </c>
      <c r="AJ56" t="s">
        <v>2850</v>
      </c>
      <c r="AK56" t="s">
        <v>2851</v>
      </c>
      <c r="AL56" t="s">
        <v>2849</v>
      </c>
      <c r="AM56" t="s">
        <v>2852</v>
      </c>
      <c r="AT56" t="s">
        <v>2853</v>
      </c>
      <c r="AU56" t="s">
        <v>2844</v>
      </c>
      <c r="AV56" t="s">
        <v>2844</v>
      </c>
      <c r="AW56" t="s">
        <v>2854</v>
      </c>
      <c r="AY56" s="51"/>
      <c r="AZ56" s="51" t="str">
        <v/>
      </c>
      <c r="BA56" t="str">
        <v/>
      </c>
      <c r="BB56" t="str">
        <v>00 - N/A</v>
      </c>
      <c r="BC56" t="str">
        <v/>
      </c>
    </row>
    <row r="57" spans="9:55" x14ac:dyDescent="0.25">
      <c r="I57" t="str">
        <f t="shared" si="0"/>
        <v>0203010007</v>
      </c>
      <c r="J57" s="23" t="s">
        <v>2799</v>
      </c>
      <c r="K57" s="23" t="s">
        <v>2800</v>
      </c>
      <c r="L57" s="23" t="s">
        <v>2335</v>
      </c>
      <c r="M57" s="23" t="s">
        <v>2800</v>
      </c>
      <c r="N57" t="s">
        <v>2518</v>
      </c>
      <c r="O57" t="s">
        <v>2855</v>
      </c>
      <c r="P57" t="str">
        <f t="shared" si="1"/>
        <v>0203 -  MINISTERIO DE DEFENSA</v>
      </c>
      <c r="Q57" t="str">
        <f t="shared" si="2"/>
        <v>01 -  MINISTERIO DE DEFENSA</v>
      </c>
      <c r="R57" t="str">
        <f t="shared" si="3"/>
        <v>0007 -  ESC DE GRAD.DE COM.Y ESTADO MAYOR CONJ.'GRAL DE DIV. GREGORIO LUPERON'</v>
      </c>
      <c r="T57" s="23" t="s">
        <v>2789</v>
      </c>
      <c r="U57" s="23" t="s">
        <v>2829</v>
      </c>
      <c r="V57" t="s">
        <v>2856</v>
      </c>
      <c r="W57" t="str">
        <f t="shared" si="7"/>
        <v>3.2.05</v>
      </c>
      <c r="Y57" t="str">
        <f t="shared" si="5"/>
        <v>03.14.9999</v>
      </c>
      <c r="Z57" s="23" t="s">
        <v>2748</v>
      </c>
      <c r="AA57" s="23" t="s">
        <v>2820</v>
      </c>
      <c r="AB57" t="s">
        <v>2406</v>
      </c>
      <c r="AC57" t="str">
        <f t="shared" si="6"/>
        <v>03.14.9999 - MULTIMUNICIPAL</v>
      </c>
      <c r="AE57" t="s">
        <v>2857</v>
      </c>
      <c r="AF57" s="23">
        <v>2.1</v>
      </c>
      <c r="AG57" s="23" t="s">
        <v>2344</v>
      </c>
      <c r="AH57" s="23" t="s">
        <v>2840</v>
      </c>
      <c r="AI57" s="23" t="s">
        <v>2841</v>
      </c>
      <c r="AJ57" t="s">
        <v>2850</v>
      </c>
      <c r="AK57" t="s">
        <v>2851</v>
      </c>
      <c r="AL57" t="s">
        <v>2857</v>
      </c>
      <c r="AM57" t="s">
        <v>2858</v>
      </c>
      <c r="AT57" t="s">
        <v>2859</v>
      </c>
      <c r="AU57" t="s">
        <v>2853</v>
      </c>
      <c r="AV57" t="s">
        <v>2853</v>
      </c>
      <c r="AW57" t="s">
        <v>2860</v>
      </c>
      <c r="AY57" s="51"/>
      <c r="AZ57" s="51" t="str">
        <v/>
      </c>
      <c r="BA57" t="str">
        <v/>
      </c>
      <c r="BB57" t="str">
        <v/>
      </c>
      <c r="BC57" t="str">
        <v>0001 - Sensibilización, formación y difusión en los Centros de Promoción de Salud Integral de Adolescentes y en los territorios priorizados</v>
      </c>
    </row>
    <row r="58" spans="9:55" x14ac:dyDescent="0.25">
      <c r="I58" t="str">
        <f t="shared" si="0"/>
        <v>0203010008</v>
      </c>
      <c r="J58" s="23" t="s">
        <v>2799</v>
      </c>
      <c r="K58" s="23" t="s">
        <v>2800</v>
      </c>
      <c r="L58" s="23" t="s">
        <v>2335</v>
      </c>
      <c r="M58" s="23" t="s">
        <v>2800</v>
      </c>
      <c r="N58" t="s">
        <v>2528</v>
      </c>
      <c r="O58" t="s">
        <v>2861</v>
      </c>
      <c r="P58" t="str">
        <f t="shared" si="1"/>
        <v>0203 -  MINISTERIO DE DEFENSA</v>
      </c>
      <c r="Q58" t="str">
        <f t="shared" si="2"/>
        <v>01 -  MINISTERIO DE DEFENSA</v>
      </c>
      <c r="R58" t="str">
        <f t="shared" si="3"/>
        <v>0008 -  CÍRCULO DEPORTIVO DE LAS FUERZAS ARMADAS Y LA POLICÍA NACIONAL</v>
      </c>
      <c r="T58" s="23" t="s">
        <v>2789</v>
      </c>
      <c r="U58" s="23" t="s">
        <v>2829</v>
      </c>
      <c r="V58" t="s">
        <v>2862</v>
      </c>
      <c r="W58" t="str">
        <f t="shared" si="7"/>
        <v>3.2.06</v>
      </c>
      <c r="Y58" t="str">
        <f t="shared" si="5"/>
        <v>03.19.0001</v>
      </c>
      <c r="Z58" s="23" t="s">
        <v>2748</v>
      </c>
      <c r="AA58" s="23" t="s">
        <v>2863</v>
      </c>
      <c r="AB58" t="s">
        <v>2864</v>
      </c>
      <c r="AC58" t="str">
        <f t="shared" si="6"/>
        <v>03.19.0001 - SALCEDO</v>
      </c>
      <c r="AE58" t="s">
        <v>2865</v>
      </c>
      <c r="AF58" s="23">
        <v>2.1</v>
      </c>
      <c r="AG58" s="23" t="s">
        <v>2344</v>
      </c>
      <c r="AH58" s="23" t="s">
        <v>2840</v>
      </c>
      <c r="AI58" s="23" t="s">
        <v>2841</v>
      </c>
      <c r="AJ58" t="s">
        <v>2850</v>
      </c>
      <c r="AK58" t="s">
        <v>2851</v>
      </c>
      <c r="AL58" t="s">
        <v>2865</v>
      </c>
      <c r="AM58" t="s">
        <v>2866</v>
      </c>
      <c r="AT58" t="s">
        <v>2867</v>
      </c>
      <c r="AU58" t="s">
        <v>2859</v>
      </c>
      <c r="AV58" t="s">
        <v>2859</v>
      </c>
      <c r="AW58" t="s">
        <v>2868</v>
      </c>
      <c r="AY58" s="51"/>
      <c r="AZ58" s="51" t="str">
        <v/>
      </c>
      <c r="BA58" t="str">
        <v>05 - Padres, madres, tutores, líderes comunitarios y actores clave reciben sensibilización, capacitación y acompañamiento en crianza positiva, habilidades parentales y creación de entornos protectores de los derechos de los NNA</v>
      </c>
      <c r="BB58" t="str">
        <v/>
      </c>
      <c r="BC58" t="str">
        <v/>
      </c>
    </row>
    <row r="59" spans="9:55" x14ac:dyDescent="0.25">
      <c r="I59" t="str">
        <f t="shared" si="0"/>
        <v>0203010009</v>
      </c>
      <c r="J59" s="23" t="s">
        <v>2799</v>
      </c>
      <c r="K59" s="23" t="s">
        <v>2800</v>
      </c>
      <c r="L59" s="23" t="s">
        <v>2335</v>
      </c>
      <c r="M59" s="23" t="s">
        <v>2800</v>
      </c>
      <c r="N59" t="s">
        <v>2385</v>
      </c>
      <c r="O59" t="s">
        <v>2869</v>
      </c>
      <c r="P59" t="str">
        <f t="shared" si="1"/>
        <v>0203 -  MINISTERIO DE DEFENSA</v>
      </c>
      <c r="Q59" t="str">
        <f t="shared" si="2"/>
        <v>01 -  MINISTERIO DE DEFENSA</v>
      </c>
      <c r="R59" t="str">
        <f t="shared" si="3"/>
        <v>0009 -  ESCUELA DE GRADUADOS EN DERECHOS HUMANOS Y DERECHO INTERNACIONAL HUMANITARIO</v>
      </c>
      <c r="T59" s="23" t="s">
        <v>2789</v>
      </c>
      <c r="U59" s="23" t="s">
        <v>2829</v>
      </c>
      <c r="V59" t="s">
        <v>2870</v>
      </c>
      <c r="W59" t="str">
        <f t="shared" si="7"/>
        <v>3.2.07</v>
      </c>
      <c r="Y59" t="str">
        <f t="shared" si="5"/>
        <v>03.19.0002</v>
      </c>
      <c r="Z59" s="23" t="s">
        <v>2748</v>
      </c>
      <c r="AA59" s="23" t="s">
        <v>2863</v>
      </c>
      <c r="AB59" t="s">
        <v>2871</v>
      </c>
      <c r="AC59" t="str">
        <f t="shared" si="6"/>
        <v>03.19.0002 - TENARES</v>
      </c>
      <c r="AE59" t="s">
        <v>2872</v>
      </c>
      <c r="AF59" s="23">
        <v>2.1</v>
      </c>
      <c r="AG59" s="23" t="s">
        <v>2344</v>
      </c>
      <c r="AH59" s="23" t="s">
        <v>2840</v>
      </c>
      <c r="AI59" s="23" t="s">
        <v>2841</v>
      </c>
      <c r="AJ59" t="s">
        <v>2850</v>
      </c>
      <c r="AK59" t="s">
        <v>2851</v>
      </c>
      <c r="AL59" t="s">
        <v>2872</v>
      </c>
      <c r="AM59" t="s">
        <v>2873</v>
      </c>
      <c r="AT59" t="s">
        <v>2874</v>
      </c>
      <c r="AU59" t="s">
        <v>2867</v>
      </c>
      <c r="AV59" t="s">
        <v>2867</v>
      </c>
      <c r="AW59" t="s">
        <v>2875</v>
      </c>
      <c r="AY59" s="51"/>
      <c r="AZ59" s="51" t="str">
        <v/>
      </c>
      <c r="BA59" t="str">
        <v/>
      </c>
      <c r="BB59" t="str">
        <v>00 - N/A</v>
      </c>
      <c r="BC59" t="str">
        <v/>
      </c>
    </row>
    <row r="60" spans="9:55" x14ac:dyDescent="0.25">
      <c r="I60" t="str">
        <f t="shared" si="0"/>
        <v>0203010010</v>
      </c>
      <c r="J60" s="23" t="s">
        <v>2799</v>
      </c>
      <c r="K60" s="23" t="s">
        <v>2800</v>
      </c>
      <c r="L60" s="23" t="s">
        <v>2335</v>
      </c>
      <c r="M60" s="23" t="s">
        <v>2800</v>
      </c>
      <c r="N60" t="s">
        <v>2394</v>
      </c>
      <c r="O60" t="s">
        <v>2876</v>
      </c>
      <c r="P60" t="str">
        <f t="shared" si="1"/>
        <v>0203 -  MINISTERIO DE DEFENSA</v>
      </c>
      <c r="Q60" t="str">
        <f t="shared" si="2"/>
        <v>01 -  MINISTERIO DE DEFENSA</v>
      </c>
      <c r="R60" t="str">
        <f t="shared" si="3"/>
        <v>0010 -  'ESCUELA DE GRADUADOS DE ALTOS ESTUDIOS ESTRATÉGICOS' (EGAEE)</v>
      </c>
      <c r="T60" s="23" t="s">
        <v>2789</v>
      </c>
      <c r="U60" s="23" t="s">
        <v>2829</v>
      </c>
      <c r="V60" t="s">
        <v>2877</v>
      </c>
      <c r="W60" t="str">
        <f t="shared" si="7"/>
        <v>3.2.08</v>
      </c>
      <c r="Y60" t="str">
        <f t="shared" si="5"/>
        <v>03.19.0003</v>
      </c>
      <c r="Z60" s="23" t="s">
        <v>2748</v>
      </c>
      <c r="AA60" s="23" t="s">
        <v>2863</v>
      </c>
      <c r="AB60" t="s">
        <v>2878</v>
      </c>
      <c r="AC60" t="str">
        <f t="shared" si="6"/>
        <v>03.19.0003 - VILLA TAPIA</v>
      </c>
      <c r="AE60" t="s">
        <v>1488</v>
      </c>
      <c r="AF60" s="23">
        <v>2.1</v>
      </c>
      <c r="AG60" s="23" t="s">
        <v>2344</v>
      </c>
      <c r="AH60" s="23" t="s">
        <v>2879</v>
      </c>
      <c r="AI60" s="23" t="s">
        <v>2880</v>
      </c>
      <c r="AJ60" t="s">
        <v>2881</v>
      </c>
      <c r="AK60" t="s">
        <v>2882</v>
      </c>
      <c r="AL60" t="s">
        <v>1488</v>
      </c>
      <c r="AM60" t="s">
        <v>2882</v>
      </c>
      <c r="AT60" t="s">
        <v>2883</v>
      </c>
      <c r="AU60" t="s">
        <v>2874</v>
      </c>
      <c r="AV60" t="s">
        <v>2874</v>
      </c>
      <c r="AW60" t="s">
        <v>2884</v>
      </c>
      <c r="AY60" s="51"/>
      <c r="AZ60" s="51" t="str">
        <v/>
      </c>
      <c r="BA60" t="str">
        <v/>
      </c>
      <c r="BB60" t="str">
        <v/>
      </c>
      <c r="BC60" t="str">
        <v>0001 - Sensibilización y capacitación en temas relacionados con la salud integral de los/as adolescentes</v>
      </c>
    </row>
    <row r="61" spans="9:55" x14ac:dyDescent="0.25">
      <c r="I61" t="str">
        <f t="shared" si="0"/>
        <v>0203010011</v>
      </c>
      <c r="J61" s="23" t="s">
        <v>2799</v>
      </c>
      <c r="K61" s="23" t="s">
        <v>2800</v>
      </c>
      <c r="L61" s="23" t="s">
        <v>2335</v>
      </c>
      <c r="M61" s="23" t="s">
        <v>2800</v>
      </c>
      <c r="N61" t="s">
        <v>2885</v>
      </c>
      <c r="O61" t="s">
        <v>2886</v>
      </c>
      <c r="P61" t="str">
        <f t="shared" si="1"/>
        <v>0203 -  MINISTERIO DE DEFENSA</v>
      </c>
      <c r="Q61" t="str">
        <f t="shared" si="2"/>
        <v>01 -  MINISTERIO DE DEFENSA</v>
      </c>
      <c r="R61" t="str">
        <f t="shared" si="3"/>
        <v>0011 -  COMISION PERMANENTE PARA LA REFORMA Y MODERNIZACIÓN DE LAS FF.AA Y P.N.</v>
      </c>
      <c r="T61" s="23" t="s">
        <v>2789</v>
      </c>
      <c r="U61" s="23" t="s">
        <v>2829</v>
      </c>
      <c r="V61" t="s">
        <v>2887</v>
      </c>
      <c r="W61" t="str">
        <f t="shared" si="7"/>
        <v>3.2.09</v>
      </c>
      <c r="Y61" t="str">
        <f t="shared" si="5"/>
        <v>03.19.9999</v>
      </c>
      <c r="Z61" s="23" t="s">
        <v>2748</v>
      </c>
      <c r="AA61" s="23" t="s">
        <v>2863</v>
      </c>
      <c r="AB61" t="s">
        <v>2406</v>
      </c>
      <c r="AC61" t="str">
        <f t="shared" si="6"/>
        <v>03.19.9999 - MULTIMUNICIPAL</v>
      </c>
      <c r="AE61" t="s">
        <v>1490</v>
      </c>
      <c r="AF61" s="23">
        <v>2.1</v>
      </c>
      <c r="AG61" s="23" t="s">
        <v>2344</v>
      </c>
      <c r="AH61" s="23" t="s">
        <v>2879</v>
      </c>
      <c r="AI61" s="23" t="s">
        <v>2880</v>
      </c>
      <c r="AJ61" t="s">
        <v>2888</v>
      </c>
      <c r="AK61" t="s">
        <v>2889</v>
      </c>
      <c r="AL61" t="s">
        <v>1490</v>
      </c>
      <c r="AM61" t="s">
        <v>2889</v>
      </c>
      <c r="AT61" t="s">
        <v>2890</v>
      </c>
      <c r="AU61" t="s">
        <v>2883</v>
      </c>
      <c r="AV61" t="s">
        <v>2883</v>
      </c>
      <c r="AW61" t="s">
        <v>2891</v>
      </c>
      <c r="AY61" s="51"/>
      <c r="AZ61" s="51" t="str">
        <v/>
      </c>
      <c r="BA61" t="str">
        <v>06 - Actores clave del sistema local y nacional de protección de NNA fortalecidos en igualdad de género, salud integral y prevención de prácticas nocivas para adolescentes</v>
      </c>
      <c r="BB61" t="str">
        <v/>
      </c>
      <c r="BC61" t="str">
        <v/>
      </c>
    </row>
    <row r="62" spans="9:55" x14ac:dyDescent="0.25">
      <c r="I62" t="str">
        <f t="shared" si="0"/>
        <v>0203010012</v>
      </c>
      <c r="J62" s="23" t="s">
        <v>2799</v>
      </c>
      <c r="K62" s="23" t="s">
        <v>2800</v>
      </c>
      <c r="L62" s="23" t="s">
        <v>2335</v>
      </c>
      <c r="M62" s="23" t="s">
        <v>2800</v>
      </c>
      <c r="N62" t="s">
        <v>2402</v>
      </c>
      <c r="O62" t="s">
        <v>2892</v>
      </c>
      <c r="P62" t="str">
        <f t="shared" si="1"/>
        <v>0203 -  MINISTERIO DE DEFENSA</v>
      </c>
      <c r="Q62" t="str">
        <f t="shared" si="2"/>
        <v>01 -  MINISTERIO DE DEFENSA</v>
      </c>
      <c r="R62" t="str">
        <f t="shared" si="3"/>
        <v>0012 -  CUERPO ESPECIALIZADO DE SEGURIDAD FRONTERIZA TERRESTRE</v>
      </c>
      <c r="T62" s="23" t="s">
        <v>2789</v>
      </c>
      <c r="U62" s="23" t="s">
        <v>2829</v>
      </c>
      <c r="V62" t="s">
        <v>2893</v>
      </c>
      <c r="W62" t="str">
        <f t="shared" si="7"/>
        <v>3.2.10</v>
      </c>
      <c r="Y62" t="str">
        <f t="shared" si="5"/>
        <v>03.20.0001</v>
      </c>
      <c r="Z62" s="23" t="s">
        <v>2748</v>
      </c>
      <c r="AA62" s="23" t="s">
        <v>2894</v>
      </c>
      <c r="AB62" t="s">
        <v>2895</v>
      </c>
      <c r="AC62" t="str">
        <f t="shared" si="6"/>
        <v>03.20.0001 - SAMANA</v>
      </c>
      <c r="AE62" t="s">
        <v>1492</v>
      </c>
      <c r="AF62" s="23">
        <v>2.1</v>
      </c>
      <c r="AG62" s="23" t="s">
        <v>2344</v>
      </c>
      <c r="AH62" s="23" t="s">
        <v>2879</v>
      </c>
      <c r="AI62" s="23" t="s">
        <v>2880</v>
      </c>
      <c r="AJ62" t="s">
        <v>2896</v>
      </c>
      <c r="AK62" t="s">
        <v>2897</v>
      </c>
      <c r="AL62" t="s">
        <v>1492</v>
      </c>
      <c r="AM62" t="s">
        <v>2897</v>
      </c>
      <c r="AT62" t="s">
        <v>2898</v>
      </c>
      <c r="AU62" t="s">
        <v>2890</v>
      </c>
      <c r="AV62" t="s">
        <v>2890</v>
      </c>
      <c r="AW62" t="s">
        <v>2899</v>
      </c>
      <c r="AY62" s="51"/>
      <c r="AZ62" s="51" t="str">
        <v/>
      </c>
      <c r="BA62" t="str">
        <v/>
      </c>
      <c r="BB62" t="str">
        <v>00 - N/A</v>
      </c>
      <c r="BC62" t="str">
        <v/>
      </c>
    </row>
    <row r="63" spans="9:55" x14ac:dyDescent="0.25">
      <c r="I63" t="str">
        <f t="shared" si="0"/>
        <v>0203010014</v>
      </c>
      <c r="J63" s="23" t="s">
        <v>2799</v>
      </c>
      <c r="K63" s="23" t="s">
        <v>2800</v>
      </c>
      <c r="L63" s="23" t="s">
        <v>2335</v>
      </c>
      <c r="M63" s="23" t="s">
        <v>2800</v>
      </c>
      <c r="N63" t="s">
        <v>2412</v>
      </c>
      <c r="O63" t="s">
        <v>2900</v>
      </c>
      <c r="P63" t="str">
        <f t="shared" si="1"/>
        <v>0203 -  MINISTERIO DE DEFENSA</v>
      </c>
      <c r="Q63" t="str">
        <f t="shared" si="2"/>
        <v>01 -  MINISTERIO DE DEFENSA</v>
      </c>
      <c r="R63" t="str">
        <f t="shared" si="3"/>
        <v>0014 -  DIRECCION GENERAL DE LA RESERVA DE LAS FUERZAS ARMADAS Y POLICIA NACIONAL</v>
      </c>
      <c r="T63" s="23" t="s">
        <v>2789</v>
      </c>
      <c r="U63" s="23" t="s">
        <v>2829</v>
      </c>
      <c r="V63" t="s">
        <v>2901</v>
      </c>
      <c r="W63" t="str">
        <f t="shared" si="7"/>
        <v>3.2.11</v>
      </c>
      <c r="Y63" t="str">
        <f t="shared" si="5"/>
        <v>03.20.0002</v>
      </c>
      <c r="Z63" s="23" t="s">
        <v>2748</v>
      </c>
      <c r="AA63" s="23" t="s">
        <v>2894</v>
      </c>
      <c r="AB63" t="s">
        <v>2902</v>
      </c>
      <c r="AC63" t="str">
        <f t="shared" si="6"/>
        <v>03.20.0002 - SANCHEZ</v>
      </c>
      <c r="AE63" t="s">
        <v>2903</v>
      </c>
      <c r="AF63" s="23">
        <v>2.1</v>
      </c>
      <c r="AG63" s="23" t="s">
        <v>2344</v>
      </c>
      <c r="AH63" s="23" t="s">
        <v>2879</v>
      </c>
      <c r="AI63" s="23" t="s">
        <v>2880</v>
      </c>
      <c r="AJ63" t="s">
        <v>2904</v>
      </c>
      <c r="AK63" t="s">
        <v>2905</v>
      </c>
      <c r="AL63" t="s">
        <v>2903</v>
      </c>
      <c r="AM63" t="s">
        <v>2905</v>
      </c>
      <c r="AT63" t="s">
        <v>2906</v>
      </c>
      <c r="AU63" t="s">
        <v>2898</v>
      </c>
      <c r="AV63" t="s">
        <v>2898</v>
      </c>
      <c r="AW63" t="s">
        <v>2907</v>
      </c>
      <c r="AY63" s="51"/>
      <c r="AZ63" s="51" t="str">
        <v/>
      </c>
      <c r="BA63" t="str">
        <v/>
      </c>
      <c r="BB63" t="str">
        <v/>
      </c>
      <c r="BC63" t="str">
        <v>0001 - Fortalecimiento de competencias técnicas y metodológicas a nivel local y nacional para incorporar la perspectiva de igualdad de género en acciones vinculadas a la salud integral de los/as adolescentes</v>
      </c>
    </row>
    <row r="64" spans="9:55" x14ac:dyDescent="0.25">
      <c r="I64" t="str">
        <f t="shared" si="0"/>
        <v>0203010015</v>
      </c>
      <c r="J64" s="23" t="s">
        <v>2799</v>
      </c>
      <c r="K64" s="23" t="s">
        <v>2800</v>
      </c>
      <c r="L64" s="23" t="s">
        <v>2335</v>
      </c>
      <c r="M64" s="23" t="s">
        <v>2800</v>
      </c>
      <c r="N64" t="s">
        <v>2555</v>
      </c>
      <c r="O64" t="s">
        <v>2908</v>
      </c>
      <c r="P64" t="str">
        <f t="shared" si="1"/>
        <v>0203 -  MINISTERIO DE DEFENSA</v>
      </c>
      <c r="Q64" t="str">
        <f t="shared" si="2"/>
        <v>01 -  MINISTERIO DE DEFENSA</v>
      </c>
      <c r="R64" t="str">
        <f t="shared" si="3"/>
        <v>0015 -  CUERPOS ESPECIALIZADOS DE SEGURIDAD PORTUARIA</v>
      </c>
      <c r="T64" s="23" t="s">
        <v>2789</v>
      </c>
      <c r="U64" s="23" t="s">
        <v>2829</v>
      </c>
      <c r="V64" t="s">
        <v>2909</v>
      </c>
      <c r="W64" t="str">
        <f t="shared" si="7"/>
        <v>3.2.12</v>
      </c>
      <c r="Y64" t="str">
        <f t="shared" si="5"/>
        <v>03.20.0003</v>
      </c>
      <c r="Z64" s="23" t="s">
        <v>2748</v>
      </c>
      <c r="AA64" s="23" t="s">
        <v>2894</v>
      </c>
      <c r="AB64" t="s">
        <v>2910</v>
      </c>
      <c r="AC64" t="str">
        <f t="shared" si="6"/>
        <v>03.20.0003 - LAS TERRENAS</v>
      </c>
      <c r="AE64" t="s">
        <v>2911</v>
      </c>
      <c r="AF64" s="23">
        <v>2.1</v>
      </c>
      <c r="AG64" s="23" t="s">
        <v>2344</v>
      </c>
      <c r="AH64" s="23" t="s">
        <v>2879</v>
      </c>
      <c r="AI64" s="23" t="s">
        <v>2880</v>
      </c>
      <c r="AJ64" t="s">
        <v>2904</v>
      </c>
      <c r="AK64" t="s">
        <v>2905</v>
      </c>
      <c r="AL64" t="s">
        <v>2911</v>
      </c>
      <c r="AM64" t="s">
        <v>2912</v>
      </c>
      <c r="AT64" t="s">
        <v>2913</v>
      </c>
      <c r="AU64" t="s">
        <v>2906</v>
      </c>
      <c r="AV64" t="s">
        <v>2906</v>
      </c>
      <c r="AW64" t="s">
        <v>2914</v>
      </c>
      <c r="AY64" s="51"/>
      <c r="AZ64" s="51" t="str">
        <v/>
      </c>
      <c r="BA64" t="str">
        <v/>
      </c>
      <c r="BB64" t="str">
        <v/>
      </c>
      <c r="BC64" t="str">
        <v/>
      </c>
    </row>
    <row r="65" spans="9:55" x14ac:dyDescent="0.25">
      <c r="I65" t="str">
        <f t="shared" si="0"/>
        <v>0203010017</v>
      </c>
      <c r="J65" s="23" t="s">
        <v>2799</v>
      </c>
      <c r="K65" s="23" t="s">
        <v>2800</v>
      </c>
      <c r="L65" s="23" t="s">
        <v>2335</v>
      </c>
      <c r="M65" s="23" t="s">
        <v>2800</v>
      </c>
      <c r="N65" t="s">
        <v>2915</v>
      </c>
      <c r="O65" t="s">
        <v>2916</v>
      </c>
      <c r="P65" t="str">
        <f t="shared" si="1"/>
        <v>0203 -  MINISTERIO DE DEFENSA</v>
      </c>
      <c r="Q65" t="str">
        <f t="shared" si="2"/>
        <v>01 -  MINISTERIO DE DEFENSA</v>
      </c>
      <c r="R65" t="str">
        <f t="shared" si="3"/>
        <v>0017 -  SERVICIO MILITAR VOLUNTARIO</v>
      </c>
      <c r="T65" s="23" t="s">
        <v>2789</v>
      </c>
      <c r="U65" s="23" t="s">
        <v>2829</v>
      </c>
      <c r="V65" t="s">
        <v>2917</v>
      </c>
      <c r="W65" t="str">
        <f t="shared" si="7"/>
        <v>3.2.14</v>
      </c>
      <c r="Y65" t="str">
        <f t="shared" si="5"/>
        <v>03.20.9999</v>
      </c>
      <c r="Z65" s="23" t="s">
        <v>2748</v>
      </c>
      <c r="AA65" s="23" t="s">
        <v>2894</v>
      </c>
      <c r="AB65" t="s">
        <v>2406</v>
      </c>
      <c r="AC65" t="str">
        <f t="shared" si="6"/>
        <v>03.20.9999 - MULTIMUNICIPAL</v>
      </c>
      <c r="AE65" t="s">
        <v>1975</v>
      </c>
      <c r="AF65" s="23">
        <v>2.2000000000000002</v>
      </c>
      <c r="AG65" s="23" t="s">
        <v>2918</v>
      </c>
      <c r="AH65" s="23" t="s">
        <v>2919</v>
      </c>
      <c r="AI65" s="23" t="s">
        <v>2920</v>
      </c>
      <c r="AJ65" t="s">
        <v>2921</v>
      </c>
      <c r="AK65" t="s">
        <v>2922</v>
      </c>
      <c r="AL65" t="s">
        <v>1975</v>
      </c>
      <c r="AM65" t="s">
        <v>2922</v>
      </c>
      <c r="AT65" t="s">
        <v>2923</v>
      </c>
      <c r="AU65" t="s">
        <v>2913</v>
      </c>
      <c r="AV65" t="s">
        <v>2913</v>
      </c>
      <c r="AW65" t="s">
        <v>2924</v>
      </c>
      <c r="AY65" s="51"/>
      <c r="AZ65" s="51" t="str">
        <v/>
      </c>
      <c r="BA65" t="str">
        <v/>
      </c>
      <c r="BB65" t="str">
        <v/>
      </c>
      <c r="BC65" t="str">
        <v/>
      </c>
    </row>
    <row r="66" spans="9:55" x14ac:dyDescent="0.25">
      <c r="I66" t="str">
        <f t="shared" ref="I66:I129" si="8">+J66&amp;L66&amp;N66</f>
        <v>0203010019</v>
      </c>
      <c r="J66" s="23" t="s">
        <v>2799</v>
      </c>
      <c r="K66" s="23" t="s">
        <v>2800</v>
      </c>
      <c r="L66" s="23" t="s">
        <v>2335</v>
      </c>
      <c r="M66" s="23" t="s">
        <v>2800</v>
      </c>
      <c r="N66" t="s">
        <v>2925</v>
      </c>
      <c r="O66" t="s">
        <v>2926</v>
      </c>
      <c r="P66" t="str">
        <f t="shared" ref="P66:P129" si="9">+J66&amp;" - "&amp;K66</f>
        <v>0203 -  MINISTERIO DE DEFENSA</v>
      </c>
      <c r="Q66" t="str">
        <f t="shared" ref="Q66:Q129" si="10">+L66&amp;" - "&amp;M66</f>
        <v>01 -  MINISTERIO DE DEFENSA</v>
      </c>
      <c r="R66" t="str">
        <f t="shared" ref="R66:R129" si="11">+N66&amp;" - "&amp;O66</f>
        <v>0019 -  SUPERINTENDENCIA DE VIGILANCIA Y SEGURIDAD PRIVADA</v>
      </c>
      <c r="T66" s="23" t="s">
        <v>2789</v>
      </c>
      <c r="U66" s="23" t="s">
        <v>2829</v>
      </c>
      <c r="V66" t="s">
        <v>2927</v>
      </c>
      <c r="W66" t="str">
        <f t="shared" ref="W66:W97" si="12">+LEFT(V66,6)</f>
        <v>3.2.98</v>
      </c>
      <c r="Y66" t="str">
        <f t="shared" ref="Y66:Y129" si="13">+LEFT(Z66,2)&amp;"."&amp;LEFT(AA66,2)&amp;"."&amp;LEFT(AB66,4)</f>
        <v>03.99.9999</v>
      </c>
      <c r="Z66" s="23" t="s">
        <v>2748</v>
      </c>
      <c r="AA66" s="23" t="s">
        <v>2604</v>
      </c>
      <c r="AB66" t="s">
        <v>2406</v>
      </c>
      <c r="AC66" t="str">
        <f t="shared" ref="AC66:AC129" si="14">+LEFT(Y66,6)&amp;AB66</f>
        <v>03.99.9999 - MULTIMUNICIPAL</v>
      </c>
      <c r="AE66" t="s">
        <v>2928</v>
      </c>
      <c r="AF66" s="23">
        <v>2.2000000000000002</v>
      </c>
      <c r="AG66" s="23" t="s">
        <v>2918</v>
      </c>
      <c r="AH66" s="23" t="s">
        <v>2919</v>
      </c>
      <c r="AI66" s="23" t="s">
        <v>2920</v>
      </c>
      <c r="AJ66" t="s">
        <v>2929</v>
      </c>
      <c r="AK66" t="s">
        <v>2930</v>
      </c>
      <c r="AL66" t="s">
        <v>2928</v>
      </c>
      <c r="AM66" t="s">
        <v>2930</v>
      </c>
      <c r="AT66" t="s">
        <v>2931</v>
      </c>
      <c r="AU66" t="s">
        <v>2923</v>
      </c>
      <c r="AV66" t="s">
        <v>2923</v>
      </c>
      <c r="AW66" t="s">
        <v>2932</v>
      </c>
      <c r="AY66" s="51"/>
      <c r="AZ66" s="51" t="str">
        <v/>
      </c>
      <c r="BA66" t="str">
        <v/>
      </c>
      <c r="BB66" t="str">
        <v/>
      </c>
      <c r="BC66" t="str">
        <v/>
      </c>
    </row>
    <row r="67" spans="9:55" x14ac:dyDescent="0.25">
      <c r="I67" t="str">
        <f t="shared" si="8"/>
        <v>0203010020</v>
      </c>
      <c r="J67" s="23" t="s">
        <v>2799</v>
      </c>
      <c r="K67" s="23" t="s">
        <v>2800</v>
      </c>
      <c r="L67" s="23" t="s">
        <v>2335</v>
      </c>
      <c r="M67" s="23" t="s">
        <v>2800</v>
      </c>
      <c r="N67" t="s">
        <v>2933</v>
      </c>
      <c r="O67" t="s">
        <v>2934</v>
      </c>
      <c r="P67" t="str">
        <f t="shared" si="9"/>
        <v>0203 -  MINISTERIO DE DEFENSA</v>
      </c>
      <c r="Q67" t="str">
        <f t="shared" si="10"/>
        <v>01 -  MINISTERIO DE DEFENSA</v>
      </c>
      <c r="R67" t="str">
        <f t="shared" si="11"/>
        <v>0020 -  CUERPO ESPECIALIZADO PARA LA SEGURIDAD DEL METRO DE SANTO DOMINGO</v>
      </c>
      <c r="T67" s="23" t="s">
        <v>2789</v>
      </c>
      <c r="U67" s="23" t="s">
        <v>2829</v>
      </c>
      <c r="V67" t="s">
        <v>2935</v>
      </c>
      <c r="W67" t="str">
        <f t="shared" si="12"/>
        <v>3.2.99</v>
      </c>
      <c r="Y67" t="str">
        <f t="shared" si="13"/>
        <v>04.05.0001</v>
      </c>
      <c r="Z67" s="23" t="s">
        <v>2936</v>
      </c>
      <c r="AA67" s="23" t="s">
        <v>2937</v>
      </c>
      <c r="AB67" t="s">
        <v>2938</v>
      </c>
      <c r="AC67" t="str">
        <f t="shared" si="14"/>
        <v>04.05.0001 - DAJABON</v>
      </c>
      <c r="AE67" t="s">
        <v>2939</v>
      </c>
      <c r="AF67" s="23">
        <v>2.2000000000000002</v>
      </c>
      <c r="AG67" s="23" t="s">
        <v>2918</v>
      </c>
      <c r="AH67" s="23" t="s">
        <v>2919</v>
      </c>
      <c r="AI67" s="23" t="s">
        <v>2920</v>
      </c>
      <c r="AJ67" t="s">
        <v>2940</v>
      </c>
      <c r="AK67" t="s">
        <v>2941</v>
      </c>
      <c r="AL67" t="s">
        <v>2939</v>
      </c>
      <c r="AM67" t="s">
        <v>2941</v>
      </c>
      <c r="AT67" t="s">
        <v>2942</v>
      </c>
      <c r="AU67" t="s">
        <v>2931</v>
      </c>
      <c r="AV67" t="s">
        <v>2931</v>
      </c>
      <c r="AW67" t="s">
        <v>2943</v>
      </c>
      <c r="AY67" s="51"/>
      <c r="AZ67" s="51" t="str">
        <v/>
      </c>
      <c r="BA67" t="str">
        <v/>
      </c>
      <c r="BB67" t="str">
        <v/>
      </c>
      <c r="BC67" t="str">
        <v/>
      </c>
    </row>
    <row r="68" spans="9:55" x14ac:dyDescent="0.25">
      <c r="I68" t="str">
        <f t="shared" si="8"/>
        <v>0203010026</v>
      </c>
      <c r="J68" s="23" t="s">
        <v>2799</v>
      </c>
      <c r="K68" s="23" t="s">
        <v>2800</v>
      </c>
      <c r="L68" s="23" t="s">
        <v>2335</v>
      </c>
      <c r="M68" s="23" t="s">
        <v>2800</v>
      </c>
      <c r="N68" t="s">
        <v>2944</v>
      </c>
      <c r="O68" t="s">
        <v>2945</v>
      </c>
      <c r="P68" t="str">
        <f t="shared" si="9"/>
        <v>0203 -  MINISTERIO DE DEFENSA</v>
      </c>
      <c r="Q68" t="str">
        <f t="shared" si="10"/>
        <v>01 -  MINISTERIO DE DEFENSA</v>
      </c>
      <c r="R68" t="str">
        <f t="shared" si="11"/>
        <v>0026 -  Cuerpo Especializado de Seguridad Aeroportuaria y de Aviación Civil (CESAC)</v>
      </c>
      <c r="T68" s="23" t="s">
        <v>2789</v>
      </c>
      <c r="U68" s="23" t="s">
        <v>2946</v>
      </c>
      <c r="V68" t="s">
        <v>2947</v>
      </c>
      <c r="W68" t="str">
        <f t="shared" si="12"/>
        <v>3.3.01</v>
      </c>
      <c r="Y68" t="str">
        <f t="shared" si="13"/>
        <v>04.05.0002</v>
      </c>
      <c r="Z68" s="23" t="s">
        <v>2936</v>
      </c>
      <c r="AA68" s="23" t="s">
        <v>2937</v>
      </c>
      <c r="AB68" t="s">
        <v>2948</v>
      </c>
      <c r="AC68" t="str">
        <f t="shared" si="14"/>
        <v>04.05.0002 - LOMA DE CABRERA</v>
      </c>
      <c r="AE68" t="s">
        <v>2949</v>
      </c>
      <c r="AF68" s="23">
        <v>2.2000000000000002</v>
      </c>
      <c r="AG68" s="23" t="s">
        <v>2918</v>
      </c>
      <c r="AH68" s="23" t="s">
        <v>2919</v>
      </c>
      <c r="AI68" s="23" t="s">
        <v>2920</v>
      </c>
      <c r="AJ68" t="s">
        <v>2950</v>
      </c>
      <c r="AK68" t="s">
        <v>2951</v>
      </c>
      <c r="AL68" t="s">
        <v>2949</v>
      </c>
      <c r="AM68" t="s">
        <v>2951</v>
      </c>
      <c r="AT68" t="s">
        <v>2952</v>
      </c>
      <c r="AU68" t="s">
        <v>2942</v>
      </c>
      <c r="AV68" t="s">
        <v>2942</v>
      </c>
      <c r="AW68" t="s">
        <v>2953</v>
      </c>
      <c r="AY68" s="51"/>
      <c r="AZ68" s="51" t="str">
        <v/>
      </c>
      <c r="BA68" t="str">
        <v/>
      </c>
      <c r="BB68" t="str">
        <v/>
      </c>
      <c r="BC68" t="str">
        <v/>
      </c>
    </row>
    <row r="69" spans="9:55" x14ac:dyDescent="0.25">
      <c r="I69" t="str">
        <f t="shared" si="8"/>
        <v>0203010027</v>
      </c>
      <c r="J69" s="23" t="s">
        <v>2799</v>
      </c>
      <c r="K69" s="23" t="s">
        <v>2800</v>
      </c>
      <c r="L69" s="23" t="s">
        <v>2335</v>
      </c>
      <c r="M69" s="23" t="s">
        <v>2800</v>
      </c>
      <c r="N69" t="s">
        <v>2954</v>
      </c>
      <c r="O69" t="s">
        <v>2955</v>
      </c>
      <c r="P69" t="str">
        <f t="shared" si="9"/>
        <v>0203 -  MINISTERIO DE DEFENSA</v>
      </c>
      <c r="Q69" t="str">
        <f t="shared" si="10"/>
        <v>01 -  MINISTERIO DE DEFENSA</v>
      </c>
      <c r="R69" t="str">
        <f t="shared" si="11"/>
        <v>0027 -  DIRECCION GENERAL DEL PLAN SOCIAL DEL MINISTERIO DE DEFENSA</v>
      </c>
      <c r="T69" s="23" t="s">
        <v>2789</v>
      </c>
      <c r="U69" s="23" t="s">
        <v>2946</v>
      </c>
      <c r="V69" t="s">
        <v>2956</v>
      </c>
      <c r="W69" t="str">
        <f t="shared" si="12"/>
        <v>3.3.02</v>
      </c>
      <c r="Y69" t="str">
        <f t="shared" si="13"/>
        <v>04.05.0003</v>
      </c>
      <c r="Z69" s="23" t="s">
        <v>2936</v>
      </c>
      <c r="AA69" s="23" t="s">
        <v>2937</v>
      </c>
      <c r="AB69" t="s">
        <v>2957</v>
      </c>
      <c r="AC69" t="str">
        <f t="shared" si="14"/>
        <v>04.05.0003 - PARTIDO</v>
      </c>
      <c r="AE69" t="s">
        <v>2116</v>
      </c>
      <c r="AF69" s="23">
        <v>2.2000000000000002</v>
      </c>
      <c r="AG69" s="23" t="s">
        <v>2918</v>
      </c>
      <c r="AH69" s="23" t="s">
        <v>2919</v>
      </c>
      <c r="AI69" s="23" t="s">
        <v>2920</v>
      </c>
      <c r="AJ69" t="s">
        <v>2958</v>
      </c>
      <c r="AK69" t="s">
        <v>2959</v>
      </c>
      <c r="AL69" t="s">
        <v>2116</v>
      </c>
      <c r="AM69" t="s">
        <v>2959</v>
      </c>
      <c r="AT69" t="s">
        <v>2960</v>
      </c>
      <c r="AU69" t="s">
        <v>2952</v>
      </c>
      <c r="AV69" t="s">
        <v>2952</v>
      </c>
      <c r="AW69" t="s">
        <v>2961</v>
      </c>
      <c r="AY69" s="51"/>
      <c r="AZ69" s="51" t="str">
        <v/>
      </c>
      <c r="BA69" t="str">
        <v/>
      </c>
      <c r="BB69" t="str">
        <v/>
      </c>
      <c r="BC69" t="str">
        <v/>
      </c>
    </row>
    <row r="70" spans="9:55" x14ac:dyDescent="0.25">
      <c r="I70" t="str">
        <f t="shared" si="8"/>
        <v>0203010028</v>
      </c>
      <c r="J70" s="23" t="s">
        <v>2799</v>
      </c>
      <c r="K70" s="23" t="s">
        <v>2800</v>
      </c>
      <c r="L70" s="23" t="s">
        <v>2335</v>
      </c>
      <c r="M70" s="23" t="s">
        <v>2800</v>
      </c>
      <c r="N70" t="s">
        <v>2962</v>
      </c>
      <c r="O70" t="s">
        <v>2963</v>
      </c>
      <c r="P70" t="str">
        <f t="shared" si="9"/>
        <v>0203 -  MINISTERIO DE DEFENSA</v>
      </c>
      <c r="Q70" t="str">
        <f t="shared" si="10"/>
        <v>01 -  MINISTERIO DE DEFENSA</v>
      </c>
      <c r="R70" t="str">
        <f t="shared" si="11"/>
        <v>0028 -  INSTITUTO SUPERIOR PARA LA DEFENSA ' GENERAL JUAN PABLO DUARTE DIEZ' INSUDE.</v>
      </c>
      <c r="T70" s="23" t="s">
        <v>2789</v>
      </c>
      <c r="U70" s="23" t="s">
        <v>2946</v>
      </c>
      <c r="V70" t="s">
        <v>2964</v>
      </c>
      <c r="W70" t="str">
        <f t="shared" si="12"/>
        <v>3.3.03</v>
      </c>
      <c r="Y70" t="str">
        <f t="shared" si="13"/>
        <v>04.05.0004</v>
      </c>
      <c r="Z70" s="23" t="s">
        <v>2936</v>
      </c>
      <c r="AA70" s="23" t="s">
        <v>2937</v>
      </c>
      <c r="AB70" t="s">
        <v>2965</v>
      </c>
      <c r="AC70" t="str">
        <f t="shared" si="14"/>
        <v>04.05.0004 - RESTAURACION</v>
      </c>
      <c r="AE70" t="s">
        <v>2966</v>
      </c>
      <c r="AF70" s="23">
        <v>2.2000000000000002</v>
      </c>
      <c r="AG70" s="23" t="s">
        <v>2918</v>
      </c>
      <c r="AH70" s="23" t="s">
        <v>2919</v>
      </c>
      <c r="AI70" s="23" t="s">
        <v>2920</v>
      </c>
      <c r="AJ70" t="s">
        <v>2967</v>
      </c>
      <c r="AK70" t="s">
        <v>2968</v>
      </c>
      <c r="AL70" t="s">
        <v>2966</v>
      </c>
      <c r="AM70" t="s">
        <v>2969</v>
      </c>
      <c r="AT70" t="s">
        <v>2970</v>
      </c>
      <c r="AU70" t="s">
        <v>2960</v>
      </c>
      <c r="AV70" t="s">
        <v>2960</v>
      </c>
      <c r="AW70" t="s">
        <v>2971</v>
      </c>
      <c r="AY70" s="51"/>
      <c r="AZ70" s="51" t="str">
        <v/>
      </c>
      <c r="BA70" t="str">
        <v/>
      </c>
      <c r="BB70" t="str">
        <v/>
      </c>
      <c r="BC70" t="str">
        <v/>
      </c>
    </row>
    <row r="71" spans="9:55" x14ac:dyDescent="0.25">
      <c r="I71" t="str">
        <f t="shared" si="8"/>
        <v>0203010030</v>
      </c>
      <c r="J71" s="23" t="s">
        <v>2799</v>
      </c>
      <c r="K71" s="23" t="s">
        <v>2800</v>
      </c>
      <c r="L71" s="23" t="s">
        <v>2335</v>
      </c>
      <c r="M71" s="23" t="s">
        <v>2800</v>
      </c>
      <c r="N71" t="s">
        <v>2972</v>
      </c>
      <c r="O71" t="s">
        <v>2973</v>
      </c>
      <c r="P71" t="str">
        <f t="shared" si="9"/>
        <v>0203 -  MINISTERIO DE DEFENSA</v>
      </c>
      <c r="Q71" t="str">
        <f t="shared" si="10"/>
        <v>01 -  MINISTERIO DE DEFENSA</v>
      </c>
      <c r="R71" t="str">
        <f t="shared" si="11"/>
        <v>0030 -  SERVICIO NACIONAL DE PROTECCION AMBIENTAL</v>
      </c>
      <c r="T71" s="23" t="s">
        <v>2789</v>
      </c>
      <c r="U71" s="23" t="s">
        <v>2946</v>
      </c>
      <c r="V71" t="s">
        <v>2974</v>
      </c>
      <c r="W71" t="str">
        <f t="shared" si="12"/>
        <v>3.3.04</v>
      </c>
      <c r="Y71" t="str">
        <f t="shared" si="13"/>
        <v>04.05.0005</v>
      </c>
      <c r="Z71" s="23" t="s">
        <v>2936</v>
      </c>
      <c r="AA71" s="23" t="s">
        <v>2937</v>
      </c>
      <c r="AB71" t="s">
        <v>2975</v>
      </c>
      <c r="AC71" t="str">
        <f t="shared" si="14"/>
        <v>04.05.0005 - EL PINO</v>
      </c>
      <c r="AE71" t="s">
        <v>2976</v>
      </c>
      <c r="AF71" s="23">
        <v>2.2000000000000002</v>
      </c>
      <c r="AG71" s="23" t="s">
        <v>2918</v>
      </c>
      <c r="AH71" s="23" t="s">
        <v>2919</v>
      </c>
      <c r="AI71" s="23" t="s">
        <v>2920</v>
      </c>
      <c r="AJ71" t="s">
        <v>2967</v>
      </c>
      <c r="AK71" t="s">
        <v>2968</v>
      </c>
      <c r="AL71" t="s">
        <v>2976</v>
      </c>
      <c r="AM71" t="s">
        <v>2977</v>
      </c>
      <c r="AT71" t="s">
        <v>2978</v>
      </c>
      <c r="AU71" t="s">
        <v>2970</v>
      </c>
      <c r="AV71" t="s">
        <v>2970</v>
      </c>
      <c r="AW71" t="s">
        <v>2979</v>
      </c>
      <c r="AY71" s="51"/>
      <c r="AZ71" s="51" t="str">
        <v/>
      </c>
      <c r="BA71" t="str">
        <v/>
      </c>
      <c r="BB71" t="str">
        <v/>
      </c>
      <c r="BC71" t="str">
        <v/>
      </c>
    </row>
    <row r="72" spans="9:55" x14ac:dyDescent="0.25">
      <c r="I72" t="str">
        <f t="shared" si="8"/>
        <v>0203010031</v>
      </c>
      <c r="J72" s="23" t="s">
        <v>2799</v>
      </c>
      <c r="K72" s="23" t="s">
        <v>2800</v>
      </c>
      <c r="L72" s="23" t="s">
        <v>2335</v>
      </c>
      <c r="M72" s="23" t="s">
        <v>2800</v>
      </c>
      <c r="N72" t="s">
        <v>2448</v>
      </c>
      <c r="O72" t="s">
        <v>2980</v>
      </c>
      <c r="P72" t="str">
        <f t="shared" si="9"/>
        <v>0203 -  MINISTERIO DE DEFENSA</v>
      </c>
      <c r="Q72" t="str">
        <f t="shared" si="10"/>
        <v>01 -  MINISTERIO DE DEFENSA</v>
      </c>
      <c r="R72" t="str">
        <f t="shared" si="11"/>
        <v>0031 -  DIRECCIÓN GENERAL DE LA INDUSTRIA MILITAR DE LAS FUERZAS ARMADAS</v>
      </c>
      <c r="T72" s="23" t="s">
        <v>2789</v>
      </c>
      <c r="U72" s="23" t="s">
        <v>2946</v>
      </c>
      <c r="V72" t="s">
        <v>2981</v>
      </c>
      <c r="W72" t="str">
        <f t="shared" si="12"/>
        <v>3.3.05</v>
      </c>
      <c r="Y72" t="str">
        <f t="shared" si="13"/>
        <v>04.05.9999</v>
      </c>
      <c r="Z72" s="23" t="s">
        <v>2936</v>
      </c>
      <c r="AA72" s="23" t="s">
        <v>2937</v>
      </c>
      <c r="AB72" t="s">
        <v>2406</v>
      </c>
      <c r="AC72" t="str">
        <f t="shared" si="14"/>
        <v>04.05.9999 - MULTIMUNICIPAL</v>
      </c>
      <c r="AE72" t="s">
        <v>2982</v>
      </c>
      <c r="AF72" s="23">
        <v>2.2000000000000002</v>
      </c>
      <c r="AG72" s="23" t="s">
        <v>2918</v>
      </c>
      <c r="AH72" s="23" t="s">
        <v>2919</v>
      </c>
      <c r="AI72" s="23" t="s">
        <v>2920</v>
      </c>
      <c r="AJ72" t="s">
        <v>2967</v>
      </c>
      <c r="AK72" t="s">
        <v>2968</v>
      </c>
      <c r="AL72" t="s">
        <v>2982</v>
      </c>
      <c r="AM72" t="s">
        <v>2983</v>
      </c>
      <c r="AT72" t="s">
        <v>2984</v>
      </c>
      <c r="AU72" t="s">
        <v>2978</v>
      </c>
      <c r="AV72" t="s">
        <v>2978</v>
      </c>
      <c r="AW72" t="s">
        <v>2985</v>
      </c>
      <c r="AY72" s="51"/>
      <c r="AZ72" s="51" t="str">
        <v/>
      </c>
      <c r="BA72" t="str">
        <v/>
      </c>
      <c r="BB72" t="str">
        <v/>
      </c>
      <c r="BC72" t="str">
        <v/>
      </c>
    </row>
    <row r="73" spans="9:55" x14ac:dyDescent="0.25">
      <c r="I73" t="str">
        <f t="shared" si="8"/>
        <v>0203020001</v>
      </c>
      <c r="J73" s="23" t="s">
        <v>2799</v>
      </c>
      <c r="K73" s="23" t="s">
        <v>2800</v>
      </c>
      <c r="L73" s="23" t="s">
        <v>2489</v>
      </c>
      <c r="M73" s="23" t="s">
        <v>2986</v>
      </c>
      <c r="N73" t="s">
        <v>2337</v>
      </c>
      <c r="O73" t="s">
        <v>2986</v>
      </c>
      <c r="P73" t="str">
        <f t="shared" si="9"/>
        <v>0203 -  MINISTERIO DE DEFENSA</v>
      </c>
      <c r="Q73" t="str">
        <f t="shared" si="10"/>
        <v>02 -  EJERCITO DE LA REPUBLICA DOMINICANA</v>
      </c>
      <c r="R73" t="str">
        <f t="shared" si="11"/>
        <v>0001 -  EJERCITO DE LA REPUBLICA DOMINICANA</v>
      </c>
      <c r="T73" s="23" t="s">
        <v>2789</v>
      </c>
      <c r="U73" s="23" t="s">
        <v>2946</v>
      </c>
      <c r="V73" t="s">
        <v>2987</v>
      </c>
      <c r="W73" t="str">
        <f t="shared" si="12"/>
        <v>3.3.06</v>
      </c>
      <c r="Y73" t="str">
        <f t="shared" si="13"/>
        <v>04.15.0001</v>
      </c>
      <c r="Z73" s="23" t="s">
        <v>2936</v>
      </c>
      <c r="AA73" s="23" t="s">
        <v>2988</v>
      </c>
      <c r="AB73" t="s">
        <v>2989</v>
      </c>
      <c r="AC73" t="str">
        <f t="shared" si="14"/>
        <v>04.15.0001 - MONTE CRISTI</v>
      </c>
      <c r="AE73" t="s">
        <v>2990</v>
      </c>
      <c r="AF73" s="23">
        <v>2.2000000000000002</v>
      </c>
      <c r="AG73" s="23" t="s">
        <v>2918</v>
      </c>
      <c r="AH73" s="23" t="s">
        <v>2919</v>
      </c>
      <c r="AI73" s="23" t="s">
        <v>2920</v>
      </c>
      <c r="AJ73" t="s">
        <v>2991</v>
      </c>
      <c r="AK73" t="s">
        <v>2992</v>
      </c>
      <c r="AL73" t="s">
        <v>2990</v>
      </c>
      <c r="AM73" t="s">
        <v>2992</v>
      </c>
      <c r="AT73" t="s">
        <v>2993</v>
      </c>
      <c r="AU73" t="s">
        <v>2984</v>
      </c>
      <c r="AV73" t="s">
        <v>2984</v>
      </c>
      <c r="AW73" t="s">
        <v>2994</v>
      </c>
      <c r="AY73" s="51"/>
      <c r="AZ73" s="51" t="str">
        <v/>
      </c>
      <c r="BA73" t="str">
        <v/>
      </c>
      <c r="BB73" t="str">
        <v/>
      </c>
      <c r="BC73" t="str">
        <v/>
      </c>
    </row>
    <row r="74" spans="9:55" x14ac:dyDescent="0.25">
      <c r="I74" t="str">
        <f t="shared" si="8"/>
        <v>0203020002</v>
      </c>
      <c r="J74" s="23" t="s">
        <v>2799</v>
      </c>
      <c r="K74" s="23" t="s">
        <v>2800</v>
      </c>
      <c r="L74" s="23" t="s">
        <v>2489</v>
      </c>
      <c r="M74" s="23" t="s">
        <v>2986</v>
      </c>
      <c r="N74" t="s">
        <v>2662</v>
      </c>
      <c r="O74" t="s">
        <v>2995</v>
      </c>
      <c r="P74" t="str">
        <f t="shared" si="9"/>
        <v>0203 -  MINISTERIO DE DEFENSA</v>
      </c>
      <c r="Q74" t="str">
        <f t="shared" si="10"/>
        <v>02 -  EJERCITO DE LA REPUBLICA DOMINICANA</v>
      </c>
      <c r="R74" t="str">
        <f t="shared" si="11"/>
        <v>0002 -  ACADEMIA MILITAR BATALLA DE LA CARRERA</v>
      </c>
      <c r="T74" s="23" t="s">
        <v>2789</v>
      </c>
      <c r="U74" s="23" t="s">
        <v>2946</v>
      </c>
      <c r="V74" t="s">
        <v>2996</v>
      </c>
      <c r="W74" t="str">
        <f t="shared" si="12"/>
        <v>3.3.07</v>
      </c>
      <c r="Y74" t="str">
        <f t="shared" si="13"/>
        <v>04.15.0002</v>
      </c>
      <c r="Z74" s="23" t="s">
        <v>2936</v>
      </c>
      <c r="AA74" s="23" t="s">
        <v>2988</v>
      </c>
      <c r="AB74" t="s">
        <v>2997</v>
      </c>
      <c r="AC74" t="str">
        <f t="shared" si="14"/>
        <v>04.15.0002 - CASTANUELAS</v>
      </c>
      <c r="AE74" t="s">
        <v>2998</v>
      </c>
      <c r="AF74" s="23">
        <v>2.2000000000000002</v>
      </c>
      <c r="AG74" s="23" t="s">
        <v>2918</v>
      </c>
      <c r="AH74" s="23" t="s">
        <v>2919</v>
      </c>
      <c r="AI74" s="23" t="s">
        <v>2920</v>
      </c>
      <c r="AJ74" t="s">
        <v>2999</v>
      </c>
      <c r="AK74" t="s">
        <v>3000</v>
      </c>
      <c r="AL74" t="s">
        <v>2998</v>
      </c>
      <c r="AM74" t="s">
        <v>3000</v>
      </c>
      <c r="AT74" t="s">
        <v>3001</v>
      </c>
      <c r="AU74" t="s">
        <v>2993</v>
      </c>
      <c r="AV74" t="s">
        <v>2993</v>
      </c>
      <c r="AW74" t="s">
        <v>3002</v>
      </c>
      <c r="AY74" s="51"/>
      <c r="AZ74" s="51" t="str">
        <v>45 - Prevención y atención del embarazo adolescente y las uniones tempranas</v>
      </c>
      <c r="BA74" t="str">
        <v/>
      </c>
      <c r="BB74" t="str">
        <v/>
      </c>
      <c r="BC74" t="str">
        <v/>
      </c>
    </row>
    <row r="75" spans="9:55" x14ac:dyDescent="0.25">
      <c r="I75" t="str">
        <f t="shared" si="8"/>
        <v>0203020003</v>
      </c>
      <c r="J75" s="23" t="s">
        <v>2799</v>
      </c>
      <c r="K75" s="23" t="s">
        <v>2800</v>
      </c>
      <c r="L75" s="23" t="s">
        <v>2489</v>
      </c>
      <c r="M75" s="23" t="s">
        <v>2986</v>
      </c>
      <c r="N75" t="s">
        <v>2499</v>
      </c>
      <c r="O75" t="s">
        <v>3003</v>
      </c>
      <c r="P75" t="str">
        <f t="shared" si="9"/>
        <v>0203 -  MINISTERIO DE DEFENSA</v>
      </c>
      <c r="Q75" t="str">
        <f t="shared" si="10"/>
        <v>02 -  EJERCITO DE LA REPUBLICA DOMINICANA</v>
      </c>
      <c r="R75" t="str">
        <f t="shared" si="11"/>
        <v>0003 -  ESCUELA DE GRADUADOS DE ESTUDIOS MILITARES DEL EJÉRCITO DE REP. DOM.</v>
      </c>
      <c r="T75" s="36" t="s">
        <v>2789</v>
      </c>
      <c r="U75" s="23" t="s">
        <v>2946</v>
      </c>
      <c r="V75" t="s">
        <v>3004</v>
      </c>
      <c r="W75" t="str">
        <f t="shared" si="12"/>
        <v>3.3.99</v>
      </c>
      <c r="Y75" t="str">
        <f t="shared" si="13"/>
        <v>04.15.0003</v>
      </c>
      <c r="Z75" s="23" t="s">
        <v>2936</v>
      </c>
      <c r="AA75" s="23" t="s">
        <v>2988</v>
      </c>
      <c r="AB75" t="s">
        <v>3005</v>
      </c>
      <c r="AC75" t="str">
        <f t="shared" si="14"/>
        <v>04.15.0003 - GUAYUBIN</v>
      </c>
      <c r="AE75" t="s">
        <v>1957</v>
      </c>
      <c r="AF75" s="23">
        <v>2.2000000000000002</v>
      </c>
      <c r="AG75" s="23" t="s">
        <v>2918</v>
      </c>
      <c r="AH75" s="23" t="s">
        <v>3006</v>
      </c>
      <c r="AI75" s="23" t="s">
        <v>3007</v>
      </c>
      <c r="AJ75" t="s">
        <v>3008</v>
      </c>
      <c r="AK75" t="s">
        <v>3009</v>
      </c>
      <c r="AL75" t="s">
        <v>1957</v>
      </c>
      <c r="AM75" t="s">
        <v>3009</v>
      </c>
      <c r="AT75" t="s">
        <v>3010</v>
      </c>
      <c r="AU75" t="s">
        <v>3001</v>
      </c>
      <c r="AV75" t="s">
        <v>3001</v>
      </c>
      <c r="AW75" t="s">
        <v>3011</v>
      </c>
      <c r="AY75" s="51"/>
      <c r="AZ75" s="51" t="str">
        <v/>
      </c>
      <c r="BA75" t="str">
        <v>02 - Adolescentes reciben servicios de atención integral de salud</v>
      </c>
      <c r="BB75" t="str">
        <v/>
      </c>
      <c r="BC75" t="str">
        <v/>
      </c>
    </row>
    <row r="76" spans="9:55" x14ac:dyDescent="0.25">
      <c r="I76" t="str">
        <f t="shared" si="8"/>
        <v>0203030001</v>
      </c>
      <c r="J76" s="23" t="s">
        <v>2799</v>
      </c>
      <c r="K76" s="23" t="s">
        <v>2800</v>
      </c>
      <c r="L76" s="23" t="s">
        <v>3012</v>
      </c>
      <c r="M76" s="23" t="s">
        <v>3013</v>
      </c>
      <c r="N76" t="s">
        <v>2337</v>
      </c>
      <c r="O76" t="s">
        <v>3014</v>
      </c>
      <c r="P76" t="str">
        <f t="shared" si="9"/>
        <v>0203 -  MINISTERIO DE DEFENSA</v>
      </c>
      <c r="Q76" t="str">
        <f t="shared" si="10"/>
        <v>03 -  ARMADA DE LA REPUBLICA DOMINICANA</v>
      </c>
      <c r="R76" t="str">
        <f t="shared" si="11"/>
        <v>0001 -  ARMADA DE LA REPÚBLICA DOMINICANA</v>
      </c>
      <c r="T76" s="23" t="s">
        <v>3015</v>
      </c>
      <c r="U76" s="23" t="s">
        <v>3016</v>
      </c>
      <c r="V76" t="s">
        <v>3017</v>
      </c>
      <c r="W76" t="str">
        <f t="shared" si="12"/>
        <v>4.1.01</v>
      </c>
      <c r="Y76" t="str">
        <f t="shared" si="13"/>
        <v>04.15.0004</v>
      </c>
      <c r="Z76" s="23" t="s">
        <v>2936</v>
      </c>
      <c r="AA76" s="23" t="s">
        <v>2988</v>
      </c>
      <c r="AB76" t="s">
        <v>3018</v>
      </c>
      <c r="AC76" t="str">
        <f t="shared" si="14"/>
        <v>04.15.0004 - LAS MATAS DE SANTA CRUZ</v>
      </c>
      <c r="AE76" t="s">
        <v>3019</v>
      </c>
      <c r="AF76" s="23">
        <v>2.2000000000000002</v>
      </c>
      <c r="AG76" s="23" t="s">
        <v>2918</v>
      </c>
      <c r="AH76" s="23" t="s">
        <v>3006</v>
      </c>
      <c r="AI76" s="23" t="s">
        <v>3007</v>
      </c>
      <c r="AJ76" t="s">
        <v>3008</v>
      </c>
      <c r="AK76" t="s">
        <v>3009</v>
      </c>
      <c r="AL76" t="s">
        <v>3019</v>
      </c>
      <c r="AM76" t="s">
        <v>3020</v>
      </c>
      <c r="AT76" t="s">
        <v>3021</v>
      </c>
      <c r="AU76" t="s">
        <v>3010</v>
      </c>
      <c r="AV76" t="s">
        <v>3010</v>
      </c>
      <c r="AW76" t="s">
        <v>3022</v>
      </c>
      <c r="AY76" s="51"/>
      <c r="AZ76" s="51" t="str">
        <v/>
      </c>
      <c r="BA76" t="str">
        <v/>
      </c>
      <c r="BB76" t="str">
        <v>00 - N/A</v>
      </c>
      <c r="BC76" t="str">
        <v/>
      </c>
    </row>
    <row r="77" spans="9:55" x14ac:dyDescent="0.25">
      <c r="I77" t="str">
        <f t="shared" si="8"/>
        <v>0203030002</v>
      </c>
      <c r="J77" s="23" t="s">
        <v>2799</v>
      </c>
      <c r="K77" s="23" t="s">
        <v>2800</v>
      </c>
      <c r="L77" s="23" t="s">
        <v>3012</v>
      </c>
      <c r="M77" s="23" t="s">
        <v>3013</v>
      </c>
      <c r="N77" t="s">
        <v>2662</v>
      </c>
      <c r="O77" t="s">
        <v>3023</v>
      </c>
      <c r="P77" t="str">
        <f t="shared" si="9"/>
        <v>0203 -  MINISTERIO DE DEFENSA</v>
      </c>
      <c r="Q77" t="str">
        <f t="shared" si="10"/>
        <v>03 -  ARMADA DE LA REPUBLICA DOMINICANA</v>
      </c>
      <c r="R77" t="str">
        <f t="shared" si="11"/>
        <v>0002 -  DIRECCION GENERAL DE DRAGAS, PRESAS Y BALIZAMIENTO, M.G</v>
      </c>
      <c r="T77" s="23" t="s">
        <v>3015</v>
      </c>
      <c r="U77" s="23" t="s">
        <v>3016</v>
      </c>
      <c r="V77" t="s">
        <v>3024</v>
      </c>
      <c r="W77" t="str">
        <f t="shared" si="12"/>
        <v>4.1.02</v>
      </c>
      <c r="Y77" t="str">
        <f t="shared" si="13"/>
        <v>04.15.0005</v>
      </c>
      <c r="Z77" s="23" t="s">
        <v>2936</v>
      </c>
      <c r="AA77" s="23" t="s">
        <v>2988</v>
      </c>
      <c r="AB77" t="s">
        <v>3025</v>
      </c>
      <c r="AC77" t="str">
        <f t="shared" si="14"/>
        <v>04.15.0005 - PEPILLO SALCEDO (MANZANILLO)</v>
      </c>
      <c r="AE77" t="s">
        <v>3026</v>
      </c>
      <c r="AF77" s="23">
        <v>2.2000000000000002</v>
      </c>
      <c r="AG77" s="23" t="s">
        <v>2918</v>
      </c>
      <c r="AH77" s="23" t="s">
        <v>3006</v>
      </c>
      <c r="AI77" s="23" t="s">
        <v>3007</v>
      </c>
      <c r="AJ77" t="s">
        <v>3008</v>
      </c>
      <c r="AK77" t="s">
        <v>3009</v>
      </c>
      <c r="AL77" t="s">
        <v>3026</v>
      </c>
      <c r="AM77" t="s">
        <v>3027</v>
      </c>
      <c r="AT77" t="s">
        <v>3028</v>
      </c>
      <c r="AU77" t="s">
        <v>3021</v>
      </c>
      <c r="AV77" t="s">
        <v>3021</v>
      </c>
      <c r="AW77" t="s">
        <v>3029</v>
      </c>
      <c r="AY77" s="51"/>
      <c r="AZ77" s="51" t="str">
        <v/>
      </c>
      <c r="BA77" t="str">
        <v/>
      </c>
      <c r="BB77" t="str">
        <v/>
      </c>
      <c r="BC77" t="str">
        <v>0001 - Atención integral para personas adolescentes</v>
      </c>
    </row>
    <row r="78" spans="9:55" x14ac:dyDescent="0.25">
      <c r="I78" t="str">
        <f t="shared" si="8"/>
        <v>0203030003</v>
      </c>
      <c r="J78" s="23" t="s">
        <v>2799</v>
      </c>
      <c r="K78" s="23" t="s">
        <v>2800</v>
      </c>
      <c r="L78" s="23" t="s">
        <v>3012</v>
      </c>
      <c r="M78" s="23" t="s">
        <v>3013</v>
      </c>
      <c r="N78" t="s">
        <v>2499</v>
      </c>
      <c r="O78" t="s">
        <v>3030</v>
      </c>
      <c r="P78" t="str">
        <f t="shared" si="9"/>
        <v>0203 -  MINISTERIO DE DEFENSA</v>
      </c>
      <c r="Q78" t="str">
        <f t="shared" si="10"/>
        <v>03 -  ARMADA DE LA REPUBLICA DOMINICANA</v>
      </c>
      <c r="R78" t="str">
        <f t="shared" si="11"/>
        <v>0003 -  SERVICIOS DE PESCA</v>
      </c>
      <c r="T78" s="23" t="s">
        <v>3015</v>
      </c>
      <c r="U78" s="23" t="s">
        <v>3016</v>
      </c>
      <c r="V78" t="s">
        <v>3031</v>
      </c>
      <c r="W78" t="str">
        <f t="shared" si="12"/>
        <v>4.1.03</v>
      </c>
      <c r="Y78" t="str">
        <f t="shared" si="13"/>
        <v>04.15.0006</v>
      </c>
      <c r="Z78" s="23" t="s">
        <v>2936</v>
      </c>
      <c r="AA78" s="23" t="s">
        <v>2988</v>
      </c>
      <c r="AB78" t="s">
        <v>3032</v>
      </c>
      <c r="AC78" t="str">
        <f t="shared" si="14"/>
        <v>04.15.0006 - VILLA VAZQUEZ</v>
      </c>
      <c r="AE78" t="s">
        <v>1529</v>
      </c>
      <c r="AF78" s="23">
        <v>2.2000000000000002</v>
      </c>
      <c r="AG78" s="23" t="s">
        <v>2918</v>
      </c>
      <c r="AH78" s="23" t="s">
        <v>3006</v>
      </c>
      <c r="AI78" s="23" t="s">
        <v>3007</v>
      </c>
      <c r="AJ78" t="s">
        <v>3033</v>
      </c>
      <c r="AK78" t="s">
        <v>3034</v>
      </c>
      <c r="AL78" t="s">
        <v>1529</v>
      </c>
      <c r="AM78" t="s">
        <v>3034</v>
      </c>
      <c r="AT78" t="s">
        <v>3035</v>
      </c>
      <c r="AU78" t="s">
        <v>3028</v>
      </c>
      <c r="AV78" t="s">
        <v>3028</v>
      </c>
      <c r="AW78" t="s">
        <v>3036</v>
      </c>
      <c r="AY78" s="51"/>
      <c r="AZ78" s="51" t="str">
        <v/>
      </c>
      <c r="BA78" t="str">
        <v/>
      </c>
      <c r="BB78" t="str">
        <v/>
      </c>
      <c r="BC78" t="str">
        <v>0002 - Promoción de la salud integral</v>
      </c>
    </row>
    <row r="79" spans="9:55" x14ac:dyDescent="0.25">
      <c r="I79" t="str">
        <f t="shared" si="8"/>
        <v>0203040001</v>
      </c>
      <c r="J79" s="23" t="s">
        <v>2799</v>
      </c>
      <c r="K79" s="23" t="s">
        <v>2800</v>
      </c>
      <c r="L79" s="23" t="s">
        <v>2575</v>
      </c>
      <c r="M79" s="23" t="s">
        <v>3037</v>
      </c>
      <c r="N79" t="s">
        <v>2337</v>
      </c>
      <c r="O79" t="s">
        <v>3037</v>
      </c>
      <c r="P79" t="str">
        <f t="shared" si="9"/>
        <v>0203 -  MINISTERIO DE DEFENSA</v>
      </c>
      <c r="Q79" t="str">
        <f t="shared" si="10"/>
        <v>04 -  FUERZA AEREA DE LA REPUBLICA DOMINICANA</v>
      </c>
      <c r="R79" t="str">
        <f t="shared" si="11"/>
        <v>0001 -  FUERZA AEREA DE LA REPUBLICA DOMINICANA</v>
      </c>
      <c r="T79" s="23" t="s">
        <v>3015</v>
      </c>
      <c r="U79" s="23" t="s">
        <v>3016</v>
      </c>
      <c r="V79" t="s">
        <v>3038</v>
      </c>
      <c r="W79" t="str">
        <f t="shared" si="12"/>
        <v>4.1.99</v>
      </c>
      <c r="Y79" t="str">
        <f t="shared" si="13"/>
        <v>04.15.9999</v>
      </c>
      <c r="Z79" s="23" t="s">
        <v>2936</v>
      </c>
      <c r="AA79" s="23" t="s">
        <v>2988</v>
      </c>
      <c r="AB79" t="s">
        <v>2406</v>
      </c>
      <c r="AC79" t="str">
        <f t="shared" si="14"/>
        <v>04.15.9999 - MULTIMUNICIPAL</v>
      </c>
      <c r="AE79" t="s">
        <v>1511</v>
      </c>
      <c r="AF79" s="23">
        <v>2.2000000000000002</v>
      </c>
      <c r="AG79" s="23" t="s">
        <v>2918</v>
      </c>
      <c r="AH79" s="23" t="s">
        <v>3039</v>
      </c>
      <c r="AI79" s="23" t="s">
        <v>3040</v>
      </c>
      <c r="AJ79" t="s">
        <v>3041</v>
      </c>
      <c r="AK79" t="s">
        <v>3042</v>
      </c>
      <c r="AL79" t="s">
        <v>1511</v>
      </c>
      <c r="AM79" t="s">
        <v>3042</v>
      </c>
      <c r="AT79" t="s">
        <v>3043</v>
      </c>
      <c r="AU79" t="s">
        <v>3035</v>
      </c>
      <c r="AV79" t="s">
        <v>3035</v>
      </c>
      <c r="AW79" t="s">
        <v>3044</v>
      </c>
      <c r="AY79" s="51"/>
      <c r="AZ79" s="51" t="str">
        <v/>
      </c>
      <c r="BA79" t="str">
        <v/>
      </c>
      <c r="BB79" t="str">
        <v/>
      </c>
      <c r="BC79" t="str">
        <v/>
      </c>
    </row>
    <row r="80" spans="9:55" x14ac:dyDescent="0.25">
      <c r="I80" t="str">
        <f t="shared" si="8"/>
        <v>0203040002</v>
      </c>
      <c r="J80" s="23" t="s">
        <v>2799</v>
      </c>
      <c r="K80" s="23" t="s">
        <v>2800</v>
      </c>
      <c r="L80" s="23" t="s">
        <v>2575</v>
      </c>
      <c r="M80" s="23" t="s">
        <v>3037</v>
      </c>
      <c r="N80" t="s">
        <v>2662</v>
      </c>
      <c r="O80" t="s">
        <v>3045</v>
      </c>
      <c r="P80" t="str">
        <f t="shared" si="9"/>
        <v>0203 -  MINISTERIO DE DEFENSA</v>
      </c>
      <c r="Q80" t="str">
        <f t="shared" si="10"/>
        <v>04 -  FUERZA AEREA DE LA REPUBLICA DOMINICANA</v>
      </c>
      <c r="R80" t="str">
        <f t="shared" si="11"/>
        <v>0002 -  HOSPITAL MILITAR FAD DR RAMON DE LARA</v>
      </c>
      <c r="T80" s="23" t="s">
        <v>3015</v>
      </c>
      <c r="U80" s="23" t="s">
        <v>3046</v>
      </c>
      <c r="V80" t="s">
        <v>3047</v>
      </c>
      <c r="W80" t="str">
        <f t="shared" si="12"/>
        <v>4.2.01</v>
      </c>
      <c r="Y80" t="str">
        <f t="shared" si="13"/>
        <v>04.26.0001</v>
      </c>
      <c r="Z80" s="23" t="s">
        <v>2936</v>
      </c>
      <c r="AA80" s="23" t="s">
        <v>3048</v>
      </c>
      <c r="AB80" t="s">
        <v>3049</v>
      </c>
      <c r="AC80" t="str">
        <f t="shared" si="14"/>
        <v>04.26.0001 - SAN IGNACIO DE SABANETA</v>
      </c>
      <c r="AE80" t="s">
        <v>2014</v>
      </c>
      <c r="AF80" s="23">
        <v>2.2000000000000002</v>
      </c>
      <c r="AG80" s="23" t="s">
        <v>2918</v>
      </c>
      <c r="AH80" s="23" t="s">
        <v>3039</v>
      </c>
      <c r="AI80" s="23" t="s">
        <v>3040</v>
      </c>
      <c r="AJ80" t="s">
        <v>3050</v>
      </c>
      <c r="AK80" t="s">
        <v>3051</v>
      </c>
      <c r="AL80" t="s">
        <v>2014</v>
      </c>
      <c r="AM80" t="s">
        <v>3052</v>
      </c>
      <c r="AT80" t="s">
        <v>3053</v>
      </c>
      <c r="AU80" t="s">
        <v>3043</v>
      </c>
      <c r="AV80" t="s">
        <v>3043</v>
      </c>
      <c r="AW80" t="s">
        <v>3054</v>
      </c>
      <c r="AY80" s="51"/>
      <c r="AZ80" s="51" t="str">
        <v/>
      </c>
      <c r="BA80" t="str">
        <v/>
      </c>
      <c r="BB80" t="str">
        <v/>
      </c>
      <c r="BC80" t="str">
        <v/>
      </c>
    </row>
    <row r="81" spans="9:55" x14ac:dyDescent="0.25">
      <c r="I81" t="str">
        <f t="shared" si="8"/>
        <v>0203040003</v>
      </c>
      <c r="J81" s="23" t="s">
        <v>2799</v>
      </c>
      <c r="K81" s="23" t="s">
        <v>2800</v>
      </c>
      <c r="L81" s="23" t="s">
        <v>2575</v>
      </c>
      <c r="M81" s="23" t="s">
        <v>3037</v>
      </c>
      <c r="N81" t="s">
        <v>2499</v>
      </c>
      <c r="O81" t="s">
        <v>3055</v>
      </c>
      <c r="P81" t="str">
        <f t="shared" si="9"/>
        <v>0203 -  MINISTERIO DE DEFENSA</v>
      </c>
      <c r="Q81" t="str">
        <f t="shared" si="10"/>
        <v>04 -  FUERZA AEREA DE LA REPUBLICA DOMINICANA</v>
      </c>
      <c r="R81" t="str">
        <f t="shared" si="11"/>
        <v>0003 -  FORMACIÓN Y CAPACITACIÓN TÉCNICO PROFESIONAL (IMESA)</v>
      </c>
      <c r="T81" s="23" t="s">
        <v>3015</v>
      </c>
      <c r="U81" s="23" t="s">
        <v>3046</v>
      </c>
      <c r="V81" t="s">
        <v>3056</v>
      </c>
      <c r="W81" t="str">
        <f t="shared" si="12"/>
        <v>4.2.02</v>
      </c>
      <c r="Y81" t="str">
        <f t="shared" si="13"/>
        <v>04.26.0002</v>
      </c>
      <c r="Z81" s="23" t="s">
        <v>2936</v>
      </c>
      <c r="AA81" s="23" t="s">
        <v>3048</v>
      </c>
      <c r="AB81" t="s">
        <v>3057</v>
      </c>
      <c r="AC81" t="str">
        <f t="shared" si="14"/>
        <v>04.26.0002 - VILLA LOS ALMACIGOS</v>
      </c>
      <c r="AE81" t="s">
        <v>3058</v>
      </c>
      <c r="AF81" s="23">
        <v>2.2000000000000002</v>
      </c>
      <c r="AG81" s="23" t="s">
        <v>2918</v>
      </c>
      <c r="AH81" s="23" t="s">
        <v>3039</v>
      </c>
      <c r="AI81" s="23" t="s">
        <v>3040</v>
      </c>
      <c r="AJ81" t="s">
        <v>3050</v>
      </c>
      <c r="AK81" t="s">
        <v>3051</v>
      </c>
      <c r="AL81" t="s">
        <v>3058</v>
      </c>
      <c r="AM81" t="s">
        <v>3059</v>
      </c>
      <c r="AT81" t="s">
        <v>3060</v>
      </c>
      <c r="AU81" t="s">
        <v>3053</v>
      </c>
      <c r="AV81" t="s">
        <v>3053</v>
      </c>
      <c r="AW81" t="s">
        <v>3061</v>
      </c>
      <c r="AY81" s="51"/>
      <c r="AZ81" s="51" t="str">
        <v/>
      </c>
      <c r="BA81" t="str">
        <v/>
      </c>
      <c r="BB81" t="str">
        <v/>
      </c>
      <c r="BC81" t="str">
        <v/>
      </c>
    </row>
    <row r="82" spans="9:55" x14ac:dyDescent="0.25">
      <c r="I82" t="str">
        <f t="shared" si="8"/>
        <v>0204010001</v>
      </c>
      <c r="J82" s="23" t="s">
        <v>3062</v>
      </c>
      <c r="K82" s="23" t="s">
        <v>3063</v>
      </c>
      <c r="L82" s="23" t="s">
        <v>2335</v>
      </c>
      <c r="M82" s="23" t="s">
        <v>3063</v>
      </c>
      <c r="N82" t="s">
        <v>2337</v>
      </c>
      <c r="O82" t="s">
        <v>3063</v>
      </c>
      <c r="P82" t="str">
        <f t="shared" si="9"/>
        <v>0204 -  MINISTERIO DE RELACIONES EXTERIORES</v>
      </c>
      <c r="Q82" t="str">
        <f t="shared" si="10"/>
        <v>01 -  MINISTERIO DE RELACIONES EXTERIORES</v>
      </c>
      <c r="R82" t="str">
        <f t="shared" si="11"/>
        <v>0001 -  MINISTERIO DE RELACIONES EXTERIORES</v>
      </c>
      <c r="T82" s="23" t="s">
        <v>3015</v>
      </c>
      <c r="U82" s="23" t="s">
        <v>3046</v>
      </c>
      <c r="V82" t="s">
        <v>1383</v>
      </c>
      <c r="W82" t="str">
        <f t="shared" si="12"/>
        <v>4.2.03</v>
      </c>
      <c r="Y82" t="str">
        <f t="shared" si="13"/>
        <v>04.26.0003</v>
      </c>
      <c r="Z82" s="23" t="s">
        <v>2936</v>
      </c>
      <c r="AA82" s="23" t="s">
        <v>3048</v>
      </c>
      <c r="AB82" t="s">
        <v>3064</v>
      </c>
      <c r="AC82" t="str">
        <f t="shared" si="14"/>
        <v>04.26.0003 - MONCION</v>
      </c>
      <c r="AE82" t="s">
        <v>3065</v>
      </c>
      <c r="AF82" s="23">
        <v>2.2000000000000002</v>
      </c>
      <c r="AG82" s="23" t="s">
        <v>2918</v>
      </c>
      <c r="AH82" s="23" t="s">
        <v>3039</v>
      </c>
      <c r="AI82" s="23" t="s">
        <v>3040</v>
      </c>
      <c r="AJ82" t="s">
        <v>3066</v>
      </c>
      <c r="AK82" t="s">
        <v>3067</v>
      </c>
      <c r="AL82" t="s">
        <v>3065</v>
      </c>
      <c r="AM82" t="s">
        <v>3067</v>
      </c>
      <c r="AT82" t="s">
        <v>3068</v>
      </c>
      <c r="AU82" t="s">
        <v>3060</v>
      </c>
      <c r="AV82" t="s">
        <v>3060</v>
      </c>
      <c r="AW82" t="s">
        <v>3069</v>
      </c>
      <c r="AY82" s="51"/>
      <c r="AZ82" s="51" t="str">
        <v/>
      </c>
      <c r="BA82" t="str">
        <v/>
      </c>
      <c r="BB82" t="str">
        <v/>
      </c>
      <c r="BC82" t="str">
        <v/>
      </c>
    </row>
    <row r="83" spans="9:55" x14ac:dyDescent="0.25">
      <c r="I83" t="str">
        <f t="shared" si="8"/>
        <v>0204010002</v>
      </c>
      <c r="J83" s="23" t="s">
        <v>3062</v>
      </c>
      <c r="K83" s="23" t="s">
        <v>3063</v>
      </c>
      <c r="L83" s="23" t="s">
        <v>2335</v>
      </c>
      <c r="M83" s="23" t="s">
        <v>3063</v>
      </c>
      <c r="N83" t="s">
        <v>2662</v>
      </c>
      <c r="O83" t="s">
        <v>3070</v>
      </c>
      <c r="P83" t="str">
        <f t="shared" si="9"/>
        <v>0204 -  MINISTERIO DE RELACIONES EXTERIORES</v>
      </c>
      <c r="Q83" t="str">
        <f t="shared" si="10"/>
        <v>01 -  MINISTERIO DE RELACIONES EXTERIORES</v>
      </c>
      <c r="R83" t="str">
        <f t="shared" si="11"/>
        <v>0002 -  DIRECCION GENERAL DE PASAPORTES</v>
      </c>
      <c r="T83" s="23" t="s">
        <v>3015</v>
      </c>
      <c r="U83" s="23" t="s">
        <v>3046</v>
      </c>
      <c r="V83" t="s">
        <v>1380</v>
      </c>
      <c r="W83" t="str">
        <f t="shared" si="12"/>
        <v>4.2.04</v>
      </c>
      <c r="Y83" t="str">
        <f t="shared" si="13"/>
        <v>04.26.9999</v>
      </c>
      <c r="Z83" s="23" t="s">
        <v>2936</v>
      </c>
      <c r="AA83" s="23" t="s">
        <v>3048</v>
      </c>
      <c r="AB83" t="s">
        <v>2406</v>
      </c>
      <c r="AC83" t="str">
        <f t="shared" si="14"/>
        <v>04.26.9999 - MULTIMUNICIPAL</v>
      </c>
      <c r="AE83" t="s">
        <v>1979</v>
      </c>
      <c r="AF83" s="23">
        <v>2.2000000000000002</v>
      </c>
      <c r="AG83" s="23" t="s">
        <v>2918</v>
      </c>
      <c r="AH83" s="23" t="s">
        <v>3071</v>
      </c>
      <c r="AI83" s="23" t="s">
        <v>3072</v>
      </c>
      <c r="AJ83" t="s">
        <v>3073</v>
      </c>
      <c r="AK83" t="s">
        <v>3074</v>
      </c>
      <c r="AL83" t="s">
        <v>1979</v>
      </c>
      <c r="AM83" t="s">
        <v>3074</v>
      </c>
      <c r="AT83" t="s">
        <v>3075</v>
      </c>
      <c r="AU83" t="s">
        <v>3068</v>
      </c>
      <c r="AV83" t="s">
        <v>3068</v>
      </c>
      <c r="AW83" t="s">
        <v>3076</v>
      </c>
      <c r="AY83" s="51"/>
      <c r="AZ83" s="51" t="str">
        <v/>
      </c>
      <c r="BA83" t="str">
        <v/>
      </c>
      <c r="BB83" t="str">
        <v/>
      </c>
      <c r="BC83" t="str">
        <v/>
      </c>
    </row>
    <row r="84" spans="9:55" x14ac:dyDescent="0.25">
      <c r="I84" t="str">
        <f t="shared" si="8"/>
        <v>0204010003</v>
      </c>
      <c r="J84" s="23" t="s">
        <v>3062</v>
      </c>
      <c r="K84" s="23" t="s">
        <v>3063</v>
      </c>
      <c r="L84" s="23" t="s">
        <v>2335</v>
      </c>
      <c r="M84" s="23" t="s">
        <v>3063</v>
      </c>
      <c r="N84" t="s">
        <v>2499</v>
      </c>
      <c r="O84" t="s">
        <v>3077</v>
      </c>
      <c r="P84" t="str">
        <f t="shared" si="9"/>
        <v>0204 -  MINISTERIO DE RELACIONES EXTERIORES</v>
      </c>
      <c r="Q84" t="str">
        <f t="shared" si="10"/>
        <v>01 -  MINISTERIO DE RELACIONES EXTERIORES</v>
      </c>
      <c r="R84" t="str">
        <f t="shared" si="11"/>
        <v>0003 -  INSTITUTO DE EDUCACIÓN SUPERIOR</v>
      </c>
      <c r="T84" s="23" t="s">
        <v>3015</v>
      </c>
      <c r="U84" s="23" t="s">
        <v>3046</v>
      </c>
      <c r="V84" t="s">
        <v>3078</v>
      </c>
      <c r="W84" t="str">
        <f t="shared" si="12"/>
        <v>4.2.98</v>
      </c>
      <c r="Y84" t="str">
        <f t="shared" si="13"/>
        <v>04.27.0001</v>
      </c>
      <c r="Z84" s="23" t="s">
        <v>2936</v>
      </c>
      <c r="AA84" s="23" t="s">
        <v>3079</v>
      </c>
      <c r="AB84" t="s">
        <v>3080</v>
      </c>
      <c r="AC84" t="str">
        <f t="shared" si="14"/>
        <v>04.27.0001 - MAO</v>
      </c>
      <c r="AE84" t="s">
        <v>3081</v>
      </c>
      <c r="AF84" s="23">
        <v>2.2000000000000002</v>
      </c>
      <c r="AG84" s="23" t="s">
        <v>2918</v>
      </c>
      <c r="AH84" s="23" t="s">
        <v>3071</v>
      </c>
      <c r="AI84" s="23" t="s">
        <v>3072</v>
      </c>
      <c r="AJ84" t="s">
        <v>3082</v>
      </c>
      <c r="AK84" t="s">
        <v>3083</v>
      </c>
      <c r="AL84" t="s">
        <v>3081</v>
      </c>
      <c r="AM84" t="s">
        <v>3083</v>
      </c>
      <c r="AT84" t="s">
        <v>3084</v>
      </c>
      <c r="AU84" t="s">
        <v>3075</v>
      </c>
      <c r="AV84" t="s">
        <v>3075</v>
      </c>
      <c r="AW84" t="s">
        <v>3085</v>
      </c>
      <c r="AY84" s="51"/>
      <c r="AZ84" s="51" t="str">
        <v/>
      </c>
      <c r="BA84" t="str">
        <v/>
      </c>
      <c r="BB84" t="str">
        <v/>
      </c>
      <c r="BC84" t="str">
        <v/>
      </c>
    </row>
    <row r="85" spans="9:55" x14ac:dyDescent="0.25">
      <c r="I85" t="str">
        <f t="shared" si="8"/>
        <v>0204010004</v>
      </c>
      <c r="J85" s="23" t="s">
        <v>3062</v>
      </c>
      <c r="K85" s="23" t="s">
        <v>3063</v>
      </c>
      <c r="L85" s="23" t="s">
        <v>2335</v>
      </c>
      <c r="M85" s="23" t="s">
        <v>3063</v>
      </c>
      <c r="N85" t="s">
        <v>2508</v>
      </c>
      <c r="O85" t="s">
        <v>3086</v>
      </c>
      <c r="P85" t="str">
        <f t="shared" si="9"/>
        <v>0204 -  MINISTERIO DE RELACIONES EXTERIORES</v>
      </c>
      <c r="Q85" t="str">
        <f t="shared" si="10"/>
        <v>01 -  MINISTERIO DE RELACIONES EXTERIORES</v>
      </c>
      <c r="R85" t="str">
        <f t="shared" si="11"/>
        <v>0004 -  CONSEJO NACIONAL DE FRONTERAS</v>
      </c>
      <c r="T85" s="23" t="s">
        <v>3015</v>
      </c>
      <c r="U85" s="23" t="s">
        <v>3046</v>
      </c>
      <c r="V85" t="s">
        <v>3087</v>
      </c>
      <c r="W85" t="str">
        <f t="shared" si="12"/>
        <v>4.2.99</v>
      </c>
      <c r="Y85" t="str">
        <f t="shared" si="13"/>
        <v>04.27.0002</v>
      </c>
      <c r="Z85" s="23" t="s">
        <v>2936</v>
      </c>
      <c r="AA85" s="23" t="s">
        <v>3079</v>
      </c>
      <c r="AB85" t="s">
        <v>3088</v>
      </c>
      <c r="AC85" t="str">
        <f t="shared" si="14"/>
        <v>04.27.0002 - ESPERANZA</v>
      </c>
      <c r="AE85" t="s">
        <v>3089</v>
      </c>
      <c r="AF85" s="23">
        <v>2.2000000000000002</v>
      </c>
      <c r="AG85" s="23" t="s">
        <v>2918</v>
      </c>
      <c r="AH85" s="23" t="s">
        <v>3071</v>
      </c>
      <c r="AI85" s="23" t="s">
        <v>3072</v>
      </c>
      <c r="AJ85" t="s">
        <v>3090</v>
      </c>
      <c r="AK85" t="s">
        <v>3091</v>
      </c>
      <c r="AL85" t="s">
        <v>3089</v>
      </c>
      <c r="AM85" t="s">
        <v>3091</v>
      </c>
      <c r="AT85" t="s">
        <v>3092</v>
      </c>
      <c r="AU85" t="s">
        <v>3084</v>
      </c>
      <c r="AV85" t="s">
        <v>3084</v>
      </c>
      <c r="AW85" t="s">
        <v>3093</v>
      </c>
      <c r="AY85" s="51"/>
      <c r="AZ85" s="51" t="str">
        <v/>
      </c>
      <c r="BA85" t="str">
        <v/>
      </c>
      <c r="BB85" t="str">
        <v/>
      </c>
      <c r="BC85" t="str">
        <v/>
      </c>
    </row>
    <row r="86" spans="9:55" x14ac:dyDescent="0.25">
      <c r="I86" t="str">
        <f t="shared" si="8"/>
        <v>0204010005</v>
      </c>
      <c r="J86" s="23" t="s">
        <v>3062</v>
      </c>
      <c r="K86" s="23" t="s">
        <v>3063</v>
      </c>
      <c r="L86" s="23" t="s">
        <v>2335</v>
      </c>
      <c r="M86" s="23" t="s">
        <v>3063</v>
      </c>
      <c r="N86" t="s">
        <v>2376</v>
      </c>
      <c r="O86" t="s">
        <v>3094</v>
      </c>
      <c r="P86" t="str">
        <f t="shared" si="9"/>
        <v>0204 -  MINISTERIO DE RELACIONES EXTERIORES</v>
      </c>
      <c r="Q86" t="str">
        <f t="shared" si="10"/>
        <v>01 -  MINISTERIO DE RELACIONES EXTERIORES</v>
      </c>
      <c r="R86" t="str">
        <f t="shared" si="11"/>
        <v>0005 -  COMISION NACIONAL DE NEGOCIACIONES COMERCIALES (CNNC)</v>
      </c>
      <c r="T86" s="23" t="s">
        <v>3015</v>
      </c>
      <c r="U86" s="23" t="s">
        <v>3095</v>
      </c>
      <c r="V86" t="s">
        <v>3096</v>
      </c>
      <c r="W86" t="str">
        <f t="shared" si="12"/>
        <v>4.3.01</v>
      </c>
      <c r="Y86" t="str">
        <f t="shared" si="13"/>
        <v>04.27.0003</v>
      </c>
      <c r="Z86" s="23" t="s">
        <v>2936</v>
      </c>
      <c r="AA86" s="23" t="s">
        <v>3079</v>
      </c>
      <c r="AB86" t="s">
        <v>3097</v>
      </c>
      <c r="AC86" t="str">
        <f t="shared" si="14"/>
        <v>04.27.0003 - LAGUNA SALADA</v>
      </c>
      <c r="AE86" t="s">
        <v>3098</v>
      </c>
      <c r="AF86" s="23">
        <v>2.2000000000000002</v>
      </c>
      <c r="AG86" s="23" t="s">
        <v>2918</v>
      </c>
      <c r="AH86" s="23" t="s">
        <v>3071</v>
      </c>
      <c r="AI86" s="23" t="s">
        <v>3072</v>
      </c>
      <c r="AJ86" t="s">
        <v>3090</v>
      </c>
      <c r="AK86" t="s">
        <v>3091</v>
      </c>
      <c r="AL86" t="s">
        <v>3098</v>
      </c>
      <c r="AM86" t="s">
        <v>3099</v>
      </c>
      <c r="AT86" t="s">
        <v>3100</v>
      </c>
      <c r="AU86" t="s">
        <v>3092</v>
      </c>
      <c r="AV86" t="s">
        <v>3092</v>
      </c>
      <c r="AW86" t="s">
        <v>3101</v>
      </c>
      <c r="AY86" s="51"/>
      <c r="AZ86" s="51" t="str">
        <v/>
      </c>
      <c r="BA86" t="str">
        <v/>
      </c>
      <c r="BB86" t="str">
        <v/>
      </c>
      <c r="BC86" t="str">
        <v/>
      </c>
    </row>
    <row r="87" spans="9:55" x14ac:dyDescent="0.25">
      <c r="I87" t="str">
        <f t="shared" si="8"/>
        <v>0205010001</v>
      </c>
      <c r="J87" s="23" t="s">
        <v>3102</v>
      </c>
      <c r="K87" s="23" t="s">
        <v>3103</v>
      </c>
      <c r="L87" s="23" t="s">
        <v>2335</v>
      </c>
      <c r="M87" s="23" t="s">
        <v>3103</v>
      </c>
      <c r="N87" t="s">
        <v>2337</v>
      </c>
      <c r="O87" t="s">
        <v>3103</v>
      </c>
      <c r="P87" t="str">
        <f t="shared" si="9"/>
        <v>0205 -  MINISTERIO DE HACIENDA</v>
      </c>
      <c r="Q87" t="str">
        <f t="shared" si="10"/>
        <v>01 -  MINISTERIO DE HACIENDA</v>
      </c>
      <c r="R87" t="str">
        <f t="shared" si="11"/>
        <v>0001 -  MINISTERIO DE HACIENDA</v>
      </c>
      <c r="T87" s="23" t="s">
        <v>3015</v>
      </c>
      <c r="U87" s="23" t="s">
        <v>3095</v>
      </c>
      <c r="V87" t="s">
        <v>3104</v>
      </c>
      <c r="W87" t="str">
        <f t="shared" si="12"/>
        <v>4.3.02</v>
      </c>
      <c r="Y87" t="str">
        <f t="shared" si="13"/>
        <v>04.27.9999</v>
      </c>
      <c r="Z87" s="23" t="s">
        <v>2936</v>
      </c>
      <c r="AA87" s="23" t="s">
        <v>3079</v>
      </c>
      <c r="AB87" t="s">
        <v>2406</v>
      </c>
      <c r="AC87" t="str">
        <f t="shared" si="14"/>
        <v>04.27.9999 - MULTIMUNICIPAL</v>
      </c>
      <c r="AE87" t="s">
        <v>3105</v>
      </c>
      <c r="AF87" s="23">
        <v>2.2000000000000002</v>
      </c>
      <c r="AG87" s="23" t="s">
        <v>2918</v>
      </c>
      <c r="AH87" s="23" t="s">
        <v>3071</v>
      </c>
      <c r="AI87" s="23" t="s">
        <v>3072</v>
      </c>
      <c r="AJ87" t="s">
        <v>3106</v>
      </c>
      <c r="AK87" t="s">
        <v>3107</v>
      </c>
      <c r="AL87" t="s">
        <v>3105</v>
      </c>
      <c r="AM87" t="s">
        <v>3107</v>
      </c>
      <c r="AT87" t="s">
        <v>3108</v>
      </c>
      <c r="AU87" t="s">
        <v>3100</v>
      </c>
      <c r="AV87" t="s">
        <v>3100</v>
      </c>
      <c r="AW87" t="s">
        <v>3109</v>
      </c>
      <c r="AY87" s="51"/>
      <c r="AZ87" s="51" t="str">
        <v/>
      </c>
      <c r="BA87" t="str">
        <v/>
      </c>
      <c r="BB87" t="str">
        <v/>
      </c>
      <c r="BC87" t="str">
        <v/>
      </c>
    </row>
    <row r="88" spans="9:55" x14ac:dyDescent="0.25">
      <c r="I88" t="str">
        <f t="shared" si="8"/>
        <v>0205010002</v>
      </c>
      <c r="J88" s="23" t="s">
        <v>3102</v>
      </c>
      <c r="K88" s="23" t="s">
        <v>3103</v>
      </c>
      <c r="L88" s="23" t="s">
        <v>2335</v>
      </c>
      <c r="M88" s="23" t="s">
        <v>3103</v>
      </c>
      <c r="N88" t="s">
        <v>2662</v>
      </c>
      <c r="O88" t="s">
        <v>3110</v>
      </c>
      <c r="P88" t="str">
        <f t="shared" si="9"/>
        <v>0205 -  MINISTERIO DE HACIENDA</v>
      </c>
      <c r="Q88" t="str">
        <f t="shared" si="10"/>
        <v>01 -  MINISTERIO DE HACIENDA</v>
      </c>
      <c r="R88" t="str">
        <f t="shared" si="11"/>
        <v>0002 -  DIRECCION NACIONAL DE CATASTRO</v>
      </c>
      <c r="T88" s="23" t="s">
        <v>3015</v>
      </c>
      <c r="U88" s="23" t="s">
        <v>3095</v>
      </c>
      <c r="V88" t="s">
        <v>3111</v>
      </c>
      <c r="W88" t="str">
        <f t="shared" si="12"/>
        <v>4.3.03</v>
      </c>
      <c r="Y88" t="str">
        <f t="shared" si="13"/>
        <v>04.99.9999</v>
      </c>
      <c r="Z88" s="23" t="s">
        <v>2936</v>
      </c>
      <c r="AA88" s="23" t="s">
        <v>2604</v>
      </c>
      <c r="AB88" t="s">
        <v>2406</v>
      </c>
      <c r="AC88" t="str">
        <f t="shared" si="14"/>
        <v>04.99.9999 - MULTIMUNICIPAL</v>
      </c>
      <c r="AE88" t="s">
        <v>1981</v>
      </c>
      <c r="AF88" s="23">
        <v>2.2000000000000002</v>
      </c>
      <c r="AG88" s="23" t="s">
        <v>2918</v>
      </c>
      <c r="AH88" s="23" t="s">
        <v>3112</v>
      </c>
      <c r="AI88" s="23" t="s">
        <v>3113</v>
      </c>
      <c r="AJ88" t="s">
        <v>3114</v>
      </c>
      <c r="AK88" t="s">
        <v>3115</v>
      </c>
      <c r="AL88" t="s">
        <v>1981</v>
      </c>
      <c r="AM88" t="s">
        <v>3115</v>
      </c>
      <c r="AT88" t="s">
        <v>3116</v>
      </c>
      <c r="AU88" t="s">
        <v>3108</v>
      </c>
      <c r="AV88" t="s">
        <v>3108</v>
      </c>
      <c r="AW88" t="s">
        <v>3117</v>
      </c>
      <c r="AY88" s="51"/>
      <c r="AZ88" s="51" t="str">
        <v/>
      </c>
      <c r="BA88" t="str">
        <v/>
      </c>
      <c r="BB88" t="str">
        <v/>
      </c>
      <c r="BC88" t="str">
        <v/>
      </c>
    </row>
    <row r="89" spans="9:55" x14ac:dyDescent="0.25">
      <c r="I89" t="str">
        <f t="shared" si="8"/>
        <v>0205010003</v>
      </c>
      <c r="J89" s="23" t="s">
        <v>3102</v>
      </c>
      <c r="K89" s="23" t="s">
        <v>3103</v>
      </c>
      <c r="L89" s="23" t="s">
        <v>2335</v>
      </c>
      <c r="M89" s="23" t="s">
        <v>3103</v>
      </c>
      <c r="N89" t="s">
        <v>2499</v>
      </c>
      <c r="O89" t="s">
        <v>3118</v>
      </c>
      <c r="P89" t="str">
        <f t="shared" si="9"/>
        <v>0205 -  MINISTERIO DE HACIENDA</v>
      </c>
      <c r="Q89" t="str">
        <f t="shared" si="10"/>
        <v>01 -  MINISTERIO DE HACIENDA</v>
      </c>
      <c r="R89" t="str">
        <f t="shared" si="11"/>
        <v>0003 -  ADMINISTRACIÓN GENERAL DE BIENES NACIONALES</v>
      </c>
      <c r="T89" s="23" t="s">
        <v>3015</v>
      </c>
      <c r="U89" s="23" t="s">
        <v>3095</v>
      </c>
      <c r="V89" t="s">
        <v>3119</v>
      </c>
      <c r="W89" t="str">
        <f t="shared" si="12"/>
        <v>4.3.04</v>
      </c>
      <c r="Y89" t="str">
        <f t="shared" si="13"/>
        <v>05.17.0001</v>
      </c>
      <c r="Z89" s="23" t="s">
        <v>3120</v>
      </c>
      <c r="AA89" s="23" t="s">
        <v>3121</v>
      </c>
      <c r="AB89" t="s">
        <v>3122</v>
      </c>
      <c r="AC89" t="str">
        <f t="shared" si="14"/>
        <v>05.17.0001 - BANI</v>
      </c>
      <c r="AE89" t="s">
        <v>1846</v>
      </c>
      <c r="AF89" s="23">
        <v>2.2000000000000002</v>
      </c>
      <c r="AG89" s="23" t="s">
        <v>2918</v>
      </c>
      <c r="AH89" s="23" t="s">
        <v>3112</v>
      </c>
      <c r="AI89" s="23" t="s">
        <v>3113</v>
      </c>
      <c r="AJ89" t="s">
        <v>3114</v>
      </c>
      <c r="AK89" t="s">
        <v>3115</v>
      </c>
      <c r="AL89" t="s">
        <v>1846</v>
      </c>
      <c r="AM89" t="s">
        <v>3123</v>
      </c>
      <c r="AT89" t="s">
        <v>3124</v>
      </c>
      <c r="AU89" t="s">
        <v>3116</v>
      </c>
      <c r="AV89" t="s">
        <v>3116</v>
      </c>
      <c r="AW89" t="s">
        <v>3125</v>
      </c>
      <c r="AY89" s="51"/>
      <c r="AZ89" s="51" t="str">
        <v/>
      </c>
      <c r="BA89" t="str">
        <v/>
      </c>
      <c r="BB89" t="str">
        <v/>
      </c>
      <c r="BC89" t="str">
        <v/>
      </c>
    </row>
    <row r="90" spans="9:55" x14ac:dyDescent="0.25">
      <c r="I90" t="str">
        <f t="shared" si="8"/>
        <v>0205010004</v>
      </c>
      <c r="J90" s="23" t="s">
        <v>3102</v>
      </c>
      <c r="K90" s="23" t="s">
        <v>3103</v>
      </c>
      <c r="L90" s="23" t="s">
        <v>2335</v>
      </c>
      <c r="M90" s="23" t="s">
        <v>3103</v>
      </c>
      <c r="N90" t="s">
        <v>2508</v>
      </c>
      <c r="O90" t="s">
        <v>3126</v>
      </c>
      <c r="P90" t="str">
        <f t="shared" si="9"/>
        <v>0205 -  MINISTERIO DE HACIENDA</v>
      </c>
      <c r="Q90" t="str">
        <f t="shared" si="10"/>
        <v>01 -  MINISTERIO DE HACIENDA</v>
      </c>
      <c r="R90" t="str">
        <f t="shared" si="11"/>
        <v>0004 -  DIRECCION GENERAL DE CONTRATACIONES PUBLICAS</v>
      </c>
      <c r="T90" s="23" t="s">
        <v>3015</v>
      </c>
      <c r="U90" s="23" t="s">
        <v>3095</v>
      </c>
      <c r="V90" t="s">
        <v>3127</v>
      </c>
      <c r="W90" t="str">
        <f t="shared" si="12"/>
        <v>4.3.05</v>
      </c>
      <c r="Y90" t="str">
        <f t="shared" si="13"/>
        <v>05.17.0002</v>
      </c>
      <c r="Z90" s="23" t="s">
        <v>3120</v>
      </c>
      <c r="AA90" s="23" t="s">
        <v>3121</v>
      </c>
      <c r="AB90" t="s">
        <v>3128</v>
      </c>
      <c r="AC90" t="str">
        <f t="shared" si="14"/>
        <v>05.17.0002 - NIZAO</v>
      </c>
      <c r="AE90" t="s">
        <v>3129</v>
      </c>
      <c r="AF90" s="23">
        <v>2.2000000000000002</v>
      </c>
      <c r="AG90" s="23" t="s">
        <v>2918</v>
      </c>
      <c r="AH90" s="23" t="s">
        <v>3112</v>
      </c>
      <c r="AI90" s="23" t="s">
        <v>3113</v>
      </c>
      <c r="AJ90" t="s">
        <v>3130</v>
      </c>
      <c r="AK90" t="s">
        <v>3131</v>
      </c>
      <c r="AL90" t="s">
        <v>3129</v>
      </c>
      <c r="AM90" t="s">
        <v>3131</v>
      </c>
      <c r="AT90" t="s">
        <v>3132</v>
      </c>
      <c r="AU90" t="s">
        <v>3124</v>
      </c>
      <c r="AV90" t="s">
        <v>3124</v>
      </c>
      <c r="AW90" t="s">
        <v>3133</v>
      </c>
      <c r="AY90" s="51"/>
      <c r="AZ90" s="51" t="str">
        <v/>
      </c>
      <c r="BA90" t="str">
        <v/>
      </c>
      <c r="BB90" t="str">
        <v/>
      </c>
      <c r="BC90" t="str">
        <v/>
      </c>
    </row>
    <row r="91" spans="9:55" x14ac:dyDescent="0.25">
      <c r="I91" t="str">
        <f t="shared" si="8"/>
        <v>0205010005</v>
      </c>
      <c r="J91" s="23" t="s">
        <v>3102</v>
      </c>
      <c r="K91" s="23" t="s">
        <v>3103</v>
      </c>
      <c r="L91" s="23" t="s">
        <v>2335</v>
      </c>
      <c r="M91" s="23" t="s">
        <v>3103</v>
      </c>
      <c r="N91" t="s">
        <v>2376</v>
      </c>
      <c r="O91" t="s">
        <v>3134</v>
      </c>
      <c r="P91" t="str">
        <f t="shared" si="9"/>
        <v>0205 -  MINISTERIO DE HACIENDA</v>
      </c>
      <c r="Q91" t="str">
        <f t="shared" si="10"/>
        <v>01 -  MINISTERIO DE HACIENDA</v>
      </c>
      <c r="R91" t="str">
        <f t="shared" si="11"/>
        <v>0005 -  DIRECCION GENERAL DE POLITICA Y LEGISLACION TRIBUTARIA</v>
      </c>
      <c r="T91" s="23" t="s">
        <v>3015</v>
      </c>
      <c r="U91" s="23" t="s">
        <v>3095</v>
      </c>
      <c r="V91" t="s">
        <v>3135</v>
      </c>
      <c r="W91" t="str">
        <f t="shared" si="12"/>
        <v>4.3.99</v>
      </c>
      <c r="Y91" t="str">
        <f t="shared" si="13"/>
        <v>05.17.9999</v>
      </c>
      <c r="Z91" s="23" t="s">
        <v>3120</v>
      </c>
      <c r="AA91" s="23" t="s">
        <v>3121</v>
      </c>
      <c r="AB91" t="s">
        <v>2406</v>
      </c>
      <c r="AC91" t="str">
        <f t="shared" si="14"/>
        <v>05.17.9999 - MULTIMUNICIPAL</v>
      </c>
      <c r="AE91" t="s">
        <v>3136</v>
      </c>
      <c r="AF91" s="23">
        <v>2.2000000000000002</v>
      </c>
      <c r="AG91" s="23" t="s">
        <v>2918</v>
      </c>
      <c r="AH91" s="23" t="s">
        <v>3112</v>
      </c>
      <c r="AI91" s="23" t="s">
        <v>3113</v>
      </c>
      <c r="AJ91" t="s">
        <v>3130</v>
      </c>
      <c r="AK91" t="s">
        <v>3131</v>
      </c>
      <c r="AL91" t="s">
        <v>3136</v>
      </c>
      <c r="AM91" t="s">
        <v>3137</v>
      </c>
      <c r="AT91" t="s">
        <v>3138</v>
      </c>
      <c r="AU91" t="s">
        <v>3132</v>
      </c>
      <c r="AV91" t="s">
        <v>3132</v>
      </c>
      <c r="AW91" t="s">
        <v>3139</v>
      </c>
      <c r="AY91" s="51"/>
      <c r="AZ91" s="51" t="str">
        <v/>
      </c>
      <c r="BA91" t="str">
        <v/>
      </c>
      <c r="BB91" t="str">
        <v/>
      </c>
      <c r="BC91" t="str">
        <v/>
      </c>
    </row>
    <row r="92" spans="9:55" x14ac:dyDescent="0.25">
      <c r="I92" t="str">
        <f t="shared" si="8"/>
        <v>0205010006</v>
      </c>
      <c r="J92" s="23" t="s">
        <v>3102</v>
      </c>
      <c r="K92" s="23" t="s">
        <v>3103</v>
      </c>
      <c r="L92" s="23" t="s">
        <v>2335</v>
      </c>
      <c r="M92" s="23" t="s">
        <v>3103</v>
      </c>
      <c r="N92" t="s">
        <v>2610</v>
      </c>
      <c r="O92" t="s">
        <v>3140</v>
      </c>
      <c r="P92" t="str">
        <f t="shared" si="9"/>
        <v>0205 -  MINISTERIO DE HACIENDA</v>
      </c>
      <c r="Q92" t="str">
        <f t="shared" si="10"/>
        <v>01 -  MINISTERIO DE HACIENDA</v>
      </c>
      <c r="R92" t="str">
        <f t="shared" si="11"/>
        <v>0006 -  CENTRO DE CAPACITACIÓN EN POLÍTICA Y GESTIÓN FISCAL</v>
      </c>
      <c r="T92" s="23" t="s">
        <v>3015</v>
      </c>
      <c r="U92" s="23" t="s">
        <v>3141</v>
      </c>
      <c r="V92" t="s">
        <v>3142</v>
      </c>
      <c r="W92" t="str">
        <f t="shared" si="12"/>
        <v>4.4.01</v>
      </c>
      <c r="Y92" t="str">
        <f t="shared" si="13"/>
        <v>05.21.0001</v>
      </c>
      <c r="Z92" s="23" t="s">
        <v>3120</v>
      </c>
      <c r="AA92" s="23" t="s">
        <v>3143</v>
      </c>
      <c r="AB92" t="s">
        <v>3144</v>
      </c>
      <c r="AC92" t="str">
        <f t="shared" si="14"/>
        <v>05.21.0001 - SAN CRISTOBAL</v>
      </c>
      <c r="AE92" t="s">
        <v>3145</v>
      </c>
      <c r="AF92" s="23">
        <v>2.2000000000000002</v>
      </c>
      <c r="AG92" s="23" t="s">
        <v>2918</v>
      </c>
      <c r="AH92" s="23" t="s">
        <v>3112</v>
      </c>
      <c r="AI92" s="23" t="s">
        <v>3113</v>
      </c>
      <c r="AJ92" t="s">
        <v>3146</v>
      </c>
      <c r="AK92" t="s">
        <v>3147</v>
      </c>
      <c r="AL92" t="s">
        <v>3145</v>
      </c>
      <c r="AM92" t="s">
        <v>3148</v>
      </c>
      <c r="AT92" t="s">
        <v>3149</v>
      </c>
      <c r="AU92" t="s">
        <v>3138</v>
      </c>
      <c r="AV92" t="s">
        <v>3138</v>
      </c>
      <c r="AW92" t="s">
        <v>3150</v>
      </c>
      <c r="AY92" s="51"/>
      <c r="AZ92" s="51" t="str">
        <v/>
      </c>
      <c r="BA92" t="str">
        <v/>
      </c>
      <c r="BB92" t="str">
        <v/>
      </c>
      <c r="BC92" t="str">
        <v/>
      </c>
    </row>
    <row r="93" spans="9:55" x14ac:dyDescent="0.25">
      <c r="I93" t="str">
        <f t="shared" si="8"/>
        <v>0205010008</v>
      </c>
      <c r="J93" s="23" t="s">
        <v>3102</v>
      </c>
      <c r="K93" s="23" t="s">
        <v>3103</v>
      </c>
      <c r="L93" s="23" t="s">
        <v>2335</v>
      </c>
      <c r="M93" s="23" t="s">
        <v>3103</v>
      </c>
      <c r="N93" t="s">
        <v>2528</v>
      </c>
      <c r="O93" t="s">
        <v>3151</v>
      </c>
      <c r="P93" t="str">
        <f t="shared" si="9"/>
        <v>0205 -  MINISTERIO DE HACIENDA</v>
      </c>
      <c r="Q93" t="str">
        <f t="shared" si="10"/>
        <v>01 -  MINISTERIO DE HACIENDA</v>
      </c>
      <c r="R93" t="str">
        <f t="shared" si="11"/>
        <v>0008 -  TESORERIA NACIONAL</v>
      </c>
      <c r="T93" s="23" t="s">
        <v>3015</v>
      </c>
      <c r="U93" s="23" t="s">
        <v>3141</v>
      </c>
      <c r="V93" t="s">
        <v>3152</v>
      </c>
      <c r="W93" t="str">
        <f t="shared" si="12"/>
        <v>4.4.02</v>
      </c>
      <c r="Y93" t="str">
        <f t="shared" si="13"/>
        <v>05.21.0002</v>
      </c>
      <c r="Z93" s="23" t="s">
        <v>3120</v>
      </c>
      <c r="AA93" s="23" t="s">
        <v>3143</v>
      </c>
      <c r="AB93" t="s">
        <v>3153</v>
      </c>
      <c r="AC93" t="str">
        <f t="shared" si="14"/>
        <v>05.21.0002 - SABANA GRANDE DE PALENQUE</v>
      </c>
      <c r="AE93" t="s">
        <v>3154</v>
      </c>
      <c r="AF93" s="23">
        <v>2.2000000000000002</v>
      </c>
      <c r="AG93" s="23" t="s">
        <v>2918</v>
      </c>
      <c r="AH93" s="23" t="s">
        <v>3112</v>
      </c>
      <c r="AI93" s="23" t="s">
        <v>3113</v>
      </c>
      <c r="AJ93" t="s">
        <v>3146</v>
      </c>
      <c r="AK93" t="s">
        <v>3147</v>
      </c>
      <c r="AL93" t="s">
        <v>3154</v>
      </c>
      <c r="AM93" t="s">
        <v>3155</v>
      </c>
      <c r="AT93" t="s">
        <v>3156</v>
      </c>
      <c r="AU93" t="s">
        <v>3149</v>
      </c>
      <c r="AV93" t="s">
        <v>3149</v>
      </c>
      <c r="AW93" t="s">
        <v>3157</v>
      </c>
      <c r="AY93" s="51"/>
      <c r="AZ93" s="51" t="str">
        <v/>
      </c>
      <c r="BA93" t="str">
        <v/>
      </c>
      <c r="BB93" t="str">
        <v/>
      </c>
      <c r="BC93" t="str">
        <v/>
      </c>
    </row>
    <row r="94" spans="9:55" x14ac:dyDescent="0.25">
      <c r="I94" t="str">
        <f t="shared" si="8"/>
        <v>0205010009</v>
      </c>
      <c r="J94" s="23" t="s">
        <v>3102</v>
      </c>
      <c r="K94" s="23" t="s">
        <v>3103</v>
      </c>
      <c r="L94" s="23" t="s">
        <v>2335</v>
      </c>
      <c r="M94" s="23" t="s">
        <v>3103</v>
      </c>
      <c r="N94" t="s">
        <v>2385</v>
      </c>
      <c r="O94" t="s">
        <v>3158</v>
      </c>
      <c r="P94" t="str">
        <f t="shared" si="9"/>
        <v>0205 -  MINISTERIO DE HACIENDA</v>
      </c>
      <c r="Q94" t="str">
        <f t="shared" si="10"/>
        <v>01 -  MINISTERIO DE HACIENDA</v>
      </c>
      <c r="R94" t="str">
        <f t="shared" si="11"/>
        <v>0009 -  DIRECCIÓN GENERAL DE CONTABILIDAD GUBERNAMENTAL</v>
      </c>
      <c r="T94" s="23" t="s">
        <v>3015</v>
      </c>
      <c r="U94" s="23" t="s">
        <v>3141</v>
      </c>
      <c r="V94" t="s">
        <v>3159</v>
      </c>
      <c r="W94" t="str">
        <f t="shared" si="12"/>
        <v>4.4.03</v>
      </c>
      <c r="Y94" t="str">
        <f t="shared" si="13"/>
        <v>05.21.0003</v>
      </c>
      <c r="Z94" s="23" t="s">
        <v>3120</v>
      </c>
      <c r="AA94" s="23" t="s">
        <v>3143</v>
      </c>
      <c r="AB94" t="s">
        <v>3160</v>
      </c>
      <c r="AC94" t="str">
        <f t="shared" si="14"/>
        <v>05.21.0003 - BAJOS DE HAINA</v>
      </c>
      <c r="AE94" t="s">
        <v>3161</v>
      </c>
      <c r="AF94" s="23">
        <v>2.2000000000000002</v>
      </c>
      <c r="AG94" s="23" t="s">
        <v>2918</v>
      </c>
      <c r="AH94" s="23" t="s">
        <v>3112</v>
      </c>
      <c r="AI94" s="23" t="s">
        <v>3113</v>
      </c>
      <c r="AJ94" t="s">
        <v>3146</v>
      </c>
      <c r="AK94" t="s">
        <v>3147</v>
      </c>
      <c r="AL94" t="s">
        <v>3161</v>
      </c>
      <c r="AM94" t="s">
        <v>3162</v>
      </c>
      <c r="AT94" t="s">
        <v>3163</v>
      </c>
      <c r="AU94" t="s">
        <v>3156</v>
      </c>
      <c r="AV94" t="s">
        <v>3156</v>
      </c>
      <c r="AW94" t="s">
        <v>3164</v>
      </c>
      <c r="AY94" s="51"/>
      <c r="AZ94" s="51" t="str">
        <v>45 - Prevención y atención del embarazo adolescente y las uniones tempranas</v>
      </c>
      <c r="BA94" t="str">
        <v/>
      </c>
      <c r="BB94" t="str">
        <v/>
      </c>
      <c r="BC94" t="str">
        <v/>
      </c>
    </row>
    <row r="95" spans="9:55" x14ac:dyDescent="0.25">
      <c r="I95" t="str">
        <f t="shared" si="8"/>
        <v>0205010010</v>
      </c>
      <c r="J95" s="23" t="s">
        <v>3102</v>
      </c>
      <c r="K95" s="23" t="s">
        <v>3103</v>
      </c>
      <c r="L95" s="23" t="s">
        <v>2335</v>
      </c>
      <c r="M95" s="23" t="s">
        <v>3103</v>
      </c>
      <c r="N95" t="s">
        <v>2394</v>
      </c>
      <c r="O95" t="s">
        <v>3165</v>
      </c>
      <c r="P95" t="str">
        <f t="shared" si="9"/>
        <v>0205 -  MINISTERIO DE HACIENDA</v>
      </c>
      <c r="Q95" t="str">
        <f t="shared" si="10"/>
        <v>01 -  MINISTERIO DE HACIENDA</v>
      </c>
      <c r="R95" t="str">
        <f t="shared" si="11"/>
        <v>0010 -  DIRECCIÓN GENERAL DE PRESUPUESTO</v>
      </c>
      <c r="T95" s="23" t="s">
        <v>3015</v>
      </c>
      <c r="U95" s="23" t="s">
        <v>3141</v>
      </c>
      <c r="V95" t="s">
        <v>3166</v>
      </c>
      <c r="W95" t="str">
        <f t="shared" si="12"/>
        <v>4.4.04</v>
      </c>
      <c r="Y95" t="str">
        <f t="shared" si="13"/>
        <v>05.21.0004</v>
      </c>
      <c r="Z95" s="23" t="s">
        <v>3120</v>
      </c>
      <c r="AA95" s="23" t="s">
        <v>3143</v>
      </c>
      <c r="AB95" t="s">
        <v>3167</v>
      </c>
      <c r="AC95" t="str">
        <f t="shared" si="14"/>
        <v>05.21.0004 - CAMBITA GARABITOS</v>
      </c>
      <c r="AE95" t="s">
        <v>3168</v>
      </c>
      <c r="AF95" s="23">
        <v>2.2000000000000002</v>
      </c>
      <c r="AG95" s="23" t="s">
        <v>2918</v>
      </c>
      <c r="AH95" s="23" t="s">
        <v>3112</v>
      </c>
      <c r="AI95" s="23" t="s">
        <v>3113</v>
      </c>
      <c r="AJ95" t="s">
        <v>3146</v>
      </c>
      <c r="AK95" t="s">
        <v>3147</v>
      </c>
      <c r="AL95" t="s">
        <v>3168</v>
      </c>
      <c r="AM95" t="s">
        <v>3169</v>
      </c>
      <c r="AT95" t="s">
        <v>3170</v>
      </c>
      <c r="AU95" t="s">
        <v>3163</v>
      </c>
      <c r="AV95" t="s">
        <v>3163</v>
      </c>
      <c r="AW95" t="s">
        <v>3171</v>
      </c>
      <c r="AY95" s="51"/>
      <c r="AZ95" s="51" t="str">
        <v/>
      </c>
      <c r="BA95" t="str">
        <v>02 - Población adolescente recibe servicios de salud colectiva</v>
      </c>
      <c r="BB95" t="str">
        <v/>
      </c>
      <c r="BC95" t="str">
        <v/>
      </c>
    </row>
    <row r="96" spans="9:55" x14ac:dyDescent="0.25">
      <c r="I96" t="str">
        <f t="shared" si="8"/>
        <v>0205010011</v>
      </c>
      <c r="J96" s="23" t="s">
        <v>3102</v>
      </c>
      <c r="K96" s="23" t="s">
        <v>3103</v>
      </c>
      <c r="L96" s="23" t="s">
        <v>2335</v>
      </c>
      <c r="M96" s="23" t="s">
        <v>3103</v>
      </c>
      <c r="N96" t="s">
        <v>2885</v>
      </c>
      <c r="O96" t="s">
        <v>3172</v>
      </c>
      <c r="P96" t="str">
        <f t="shared" si="9"/>
        <v>0205 -  MINISTERIO DE HACIENDA</v>
      </c>
      <c r="Q96" t="str">
        <f t="shared" si="10"/>
        <v>01 -  MINISTERIO DE HACIENDA</v>
      </c>
      <c r="R96" t="str">
        <f t="shared" si="11"/>
        <v>0011 -  DIRECCIÓN GENERAL DE CRÉDITO PÚBLICO</v>
      </c>
      <c r="T96" s="23" t="s">
        <v>3015</v>
      </c>
      <c r="U96" s="23" t="s">
        <v>3141</v>
      </c>
      <c r="V96" t="s">
        <v>3173</v>
      </c>
      <c r="W96" t="str">
        <f t="shared" si="12"/>
        <v>4.4.05</v>
      </c>
      <c r="Y96" t="str">
        <f t="shared" si="13"/>
        <v>05.21.0005</v>
      </c>
      <c r="Z96" s="23" t="s">
        <v>3120</v>
      </c>
      <c r="AA96" s="23" t="s">
        <v>3143</v>
      </c>
      <c r="AB96" t="s">
        <v>3174</v>
      </c>
      <c r="AC96" t="str">
        <f t="shared" si="14"/>
        <v>05.21.0005 - VILLA ALTAGRACIA</v>
      </c>
      <c r="AE96" t="s">
        <v>3175</v>
      </c>
      <c r="AF96" s="23">
        <v>2.2000000000000002</v>
      </c>
      <c r="AG96" s="23" t="s">
        <v>2918</v>
      </c>
      <c r="AH96" s="23" t="s">
        <v>3112</v>
      </c>
      <c r="AI96" s="23" t="s">
        <v>3113</v>
      </c>
      <c r="AJ96" t="s">
        <v>3146</v>
      </c>
      <c r="AK96" t="s">
        <v>3147</v>
      </c>
      <c r="AL96" t="s">
        <v>3175</v>
      </c>
      <c r="AM96" t="s">
        <v>3176</v>
      </c>
      <c r="AT96" t="s">
        <v>3177</v>
      </c>
      <c r="AU96" t="s">
        <v>3170</v>
      </c>
      <c r="AV96" t="s">
        <v>3170</v>
      </c>
      <c r="AW96" t="s">
        <v>3178</v>
      </c>
      <c r="AY96" s="51"/>
      <c r="AZ96" s="51" t="str">
        <v/>
      </c>
      <c r="BA96" t="str">
        <v/>
      </c>
      <c r="BB96" t="str">
        <v/>
      </c>
      <c r="BC96" t="str">
        <v/>
      </c>
    </row>
    <row r="97" spans="9:55" x14ac:dyDescent="0.25">
      <c r="I97" t="str">
        <f t="shared" si="8"/>
        <v>0205010012</v>
      </c>
      <c r="J97" s="23" t="s">
        <v>3102</v>
      </c>
      <c r="K97" s="23" t="s">
        <v>3103</v>
      </c>
      <c r="L97" s="23" t="s">
        <v>2335</v>
      </c>
      <c r="M97" s="23" t="s">
        <v>3103</v>
      </c>
      <c r="N97" t="s">
        <v>2402</v>
      </c>
      <c r="O97" t="s">
        <v>3179</v>
      </c>
      <c r="P97" t="str">
        <f t="shared" si="9"/>
        <v>0205 -  MINISTERIO DE HACIENDA</v>
      </c>
      <c r="Q97" t="str">
        <f t="shared" si="10"/>
        <v>01 -  MINISTERIO DE HACIENDA</v>
      </c>
      <c r="R97" t="str">
        <f t="shared" si="11"/>
        <v>0012 -  DIRECCIÓN GENERAL DE JUBILACIONES Y PENSIONES A CARGO DEL ESTADO</v>
      </c>
      <c r="T97" s="23" t="s">
        <v>3015</v>
      </c>
      <c r="U97" s="23" t="s">
        <v>3141</v>
      </c>
      <c r="V97" t="s">
        <v>3180</v>
      </c>
      <c r="W97" t="str">
        <f t="shared" si="12"/>
        <v>4.4.06</v>
      </c>
      <c r="Y97" t="str">
        <f t="shared" si="13"/>
        <v>05.21.0006</v>
      </c>
      <c r="Z97" s="23" t="s">
        <v>3120</v>
      </c>
      <c r="AA97" s="23" t="s">
        <v>3143</v>
      </c>
      <c r="AB97" t="s">
        <v>3181</v>
      </c>
      <c r="AC97" t="str">
        <f t="shared" si="14"/>
        <v>05.21.0006 - YAGUATE</v>
      </c>
      <c r="AE97" t="s">
        <v>1848</v>
      </c>
      <c r="AF97" s="23">
        <v>2.2000000000000002</v>
      </c>
      <c r="AG97" s="23" t="s">
        <v>2918</v>
      </c>
      <c r="AH97" s="23" t="s">
        <v>3112</v>
      </c>
      <c r="AI97" s="23" t="s">
        <v>3113</v>
      </c>
      <c r="AJ97" t="s">
        <v>3182</v>
      </c>
      <c r="AK97" t="s">
        <v>3183</v>
      </c>
      <c r="AL97" t="s">
        <v>1848</v>
      </c>
      <c r="AM97" t="s">
        <v>3183</v>
      </c>
      <c r="AT97" t="s">
        <v>3184</v>
      </c>
      <c r="AU97" t="s">
        <v>3177</v>
      </c>
      <c r="AV97" t="s">
        <v>3177</v>
      </c>
      <c r="AW97" t="s">
        <v>3185</v>
      </c>
      <c r="AY97" s="51"/>
      <c r="AZ97" s="51" t="str">
        <v/>
      </c>
      <c r="BA97" t="str">
        <v/>
      </c>
      <c r="BB97" t="str">
        <v>00 - N/A</v>
      </c>
      <c r="BC97" t="str">
        <v/>
      </c>
    </row>
    <row r="98" spans="9:55" x14ac:dyDescent="0.25">
      <c r="I98" t="str">
        <f t="shared" si="8"/>
        <v>0206010001</v>
      </c>
      <c r="J98" s="23" t="s">
        <v>3186</v>
      </c>
      <c r="K98" s="23" t="s">
        <v>3187</v>
      </c>
      <c r="L98" s="23" t="s">
        <v>2335</v>
      </c>
      <c r="M98" s="23" t="s">
        <v>3188</v>
      </c>
      <c r="N98" t="s">
        <v>2337</v>
      </c>
      <c r="O98" t="s">
        <v>3187</v>
      </c>
      <c r="P98" t="str">
        <f t="shared" si="9"/>
        <v>0206 -  MINISTERIO DE EDUCACIÓN</v>
      </c>
      <c r="Q98" t="str">
        <f t="shared" si="10"/>
        <v>01 -  MINISTERIO DE EDUCACION</v>
      </c>
      <c r="R98" t="str">
        <f t="shared" si="11"/>
        <v>0001 -  MINISTERIO DE EDUCACIÓN</v>
      </c>
      <c r="T98" s="23" t="s">
        <v>3015</v>
      </c>
      <c r="U98" s="23" t="s">
        <v>3141</v>
      </c>
      <c r="V98" t="s">
        <v>3189</v>
      </c>
      <c r="W98" t="str">
        <f t="shared" ref="W98:W117" si="15">+LEFT(V98,6)</f>
        <v>4.4.07</v>
      </c>
      <c r="Y98" t="str">
        <f t="shared" si="13"/>
        <v>05.21.0007</v>
      </c>
      <c r="Z98" s="23" t="s">
        <v>3120</v>
      </c>
      <c r="AA98" s="23" t="s">
        <v>3143</v>
      </c>
      <c r="AB98" t="s">
        <v>3190</v>
      </c>
      <c r="AC98" t="str">
        <f t="shared" si="14"/>
        <v>05.21.0007 - SAN GREGORIO DE NIGUA</v>
      </c>
      <c r="AE98" t="s">
        <v>3191</v>
      </c>
      <c r="AF98" s="23">
        <v>2.2000000000000002</v>
      </c>
      <c r="AG98" s="23" t="s">
        <v>2918</v>
      </c>
      <c r="AH98" s="23" t="s">
        <v>3112</v>
      </c>
      <c r="AI98" s="23" t="s">
        <v>3113</v>
      </c>
      <c r="AJ98" t="s">
        <v>3192</v>
      </c>
      <c r="AK98" t="s">
        <v>3193</v>
      </c>
      <c r="AL98" t="s">
        <v>3191</v>
      </c>
      <c r="AM98" t="s">
        <v>3193</v>
      </c>
      <c r="AT98" t="s">
        <v>3194</v>
      </c>
      <c r="AU98" t="s">
        <v>3184</v>
      </c>
      <c r="AV98" t="s">
        <v>3184</v>
      </c>
      <c r="AW98" t="s">
        <v>3195</v>
      </c>
      <c r="AY98" s="51"/>
      <c r="AZ98" s="51" t="str">
        <v/>
      </c>
      <c r="BA98" t="str">
        <v/>
      </c>
      <c r="BB98" t="str">
        <v/>
      </c>
      <c r="BC98" t="str">
        <v>0001 - Monitoreo, supervisión y evaluación de la prestación del servicio</v>
      </c>
    </row>
    <row r="99" spans="9:55" x14ac:dyDescent="0.25">
      <c r="I99" t="str">
        <f t="shared" si="8"/>
        <v>0206010002</v>
      </c>
      <c r="J99" s="23" t="s">
        <v>3186</v>
      </c>
      <c r="K99" s="23" t="s">
        <v>3187</v>
      </c>
      <c r="L99" s="23" t="s">
        <v>2335</v>
      </c>
      <c r="M99" s="23" t="s">
        <v>3188</v>
      </c>
      <c r="N99" t="s">
        <v>2662</v>
      </c>
      <c r="O99" t="s">
        <v>3196</v>
      </c>
      <c r="P99" t="str">
        <f t="shared" si="9"/>
        <v>0206 -  MINISTERIO DE EDUCACIÓN</v>
      </c>
      <c r="Q99" t="str">
        <f t="shared" si="10"/>
        <v>01 -  MINISTERIO DE EDUCACION</v>
      </c>
      <c r="R99" t="str">
        <f t="shared" si="11"/>
        <v>0002 -  OFICINA DE COOPERACIÓN INTERNACIONAL (OCI)</v>
      </c>
      <c r="T99" s="23" t="s">
        <v>3015</v>
      </c>
      <c r="U99" s="23" t="s">
        <v>3141</v>
      </c>
      <c r="V99" t="s">
        <v>3197</v>
      </c>
      <c r="W99" t="str">
        <f t="shared" si="15"/>
        <v>4.4.08</v>
      </c>
      <c r="Y99" t="str">
        <f t="shared" si="13"/>
        <v>05.21.0008</v>
      </c>
      <c r="Z99" s="23" t="s">
        <v>3120</v>
      </c>
      <c r="AA99" s="23" t="s">
        <v>3143</v>
      </c>
      <c r="AB99" t="s">
        <v>3198</v>
      </c>
      <c r="AC99" t="str">
        <f t="shared" si="14"/>
        <v>05.21.0008 - LOS CACAOS</v>
      </c>
      <c r="AE99" t="s">
        <v>3199</v>
      </c>
      <c r="AF99" s="23">
        <v>2.2000000000000002</v>
      </c>
      <c r="AG99" s="23" t="s">
        <v>2918</v>
      </c>
      <c r="AH99" s="23" t="s">
        <v>3112</v>
      </c>
      <c r="AI99" s="23" t="s">
        <v>3113</v>
      </c>
      <c r="AJ99" t="s">
        <v>3200</v>
      </c>
      <c r="AK99" t="s">
        <v>3201</v>
      </c>
      <c r="AL99" t="s">
        <v>3199</v>
      </c>
      <c r="AM99" t="s">
        <v>3201</v>
      </c>
      <c r="AT99" t="s">
        <v>3202</v>
      </c>
      <c r="AU99" t="s">
        <v>3194</v>
      </c>
      <c r="AV99" t="s">
        <v>3194</v>
      </c>
      <c r="AW99" t="s">
        <v>3203</v>
      </c>
      <c r="AY99" s="51"/>
      <c r="AZ99" s="51" t="str">
        <v/>
      </c>
      <c r="BA99" t="str">
        <v/>
      </c>
      <c r="BB99" t="str">
        <v/>
      </c>
      <c r="BC99" t="str">
        <v>0002 - Gestión y elaboración de documentos normativos para la atención de adolescentes</v>
      </c>
    </row>
    <row r="100" spans="9:55" x14ac:dyDescent="0.25">
      <c r="I100" t="str">
        <f t="shared" si="8"/>
        <v>0206010004</v>
      </c>
      <c r="J100" s="23" t="s">
        <v>3186</v>
      </c>
      <c r="K100" s="23" t="s">
        <v>3187</v>
      </c>
      <c r="L100" s="23" t="s">
        <v>2335</v>
      </c>
      <c r="M100" s="23" t="s">
        <v>3188</v>
      </c>
      <c r="N100" t="s">
        <v>2508</v>
      </c>
      <c r="O100" t="s">
        <v>3204</v>
      </c>
      <c r="P100" t="str">
        <f t="shared" si="9"/>
        <v>0206 -  MINISTERIO DE EDUCACIÓN</v>
      </c>
      <c r="Q100" t="str">
        <f t="shared" si="10"/>
        <v>01 -  MINISTERIO DE EDUCACION</v>
      </c>
      <c r="R100" t="str">
        <f t="shared" si="11"/>
        <v>0004 -  INSTITUTO NACIONAL DE EDUCACIÓN FISICA</v>
      </c>
      <c r="T100" s="23" t="s">
        <v>3015</v>
      </c>
      <c r="U100" s="23" t="s">
        <v>3141</v>
      </c>
      <c r="V100" t="s">
        <v>3205</v>
      </c>
      <c r="W100" t="str">
        <f t="shared" si="15"/>
        <v>4.4.09</v>
      </c>
      <c r="Y100" t="str">
        <f t="shared" si="13"/>
        <v>05.21.9999</v>
      </c>
      <c r="Z100" s="23" t="s">
        <v>3120</v>
      </c>
      <c r="AA100" s="23" t="s">
        <v>3143</v>
      </c>
      <c r="AB100" t="s">
        <v>2406</v>
      </c>
      <c r="AC100" t="str">
        <f t="shared" si="14"/>
        <v>05.21.9999 - MULTIMUNICIPAL</v>
      </c>
      <c r="AE100" t="s">
        <v>3206</v>
      </c>
      <c r="AF100" s="23">
        <v>2.2000000000000002</v>
      </c>
      <c r="AG100" s="23" t="s">
        <v>2918</v>
      </c>
      <c r="AH100" s="23" t="s">
        <v>3112</v>
      </c>
      <c r="AI100" s="23" t="s">
        <v>3113</v>
      </c>
      <c r="AJ100" t="s">
        <v>3207</v>
      </c>
      <c r="AK100" t="s">
        <v>3208</v>
      </c>
      <c r="AL100" t="s">
        <v>3206</v>
      </c>
      <c r="AM100" t="s">
        <v>3208</v>
      </c>
      <c r="AT100" t="s">
        <v>3209</v>
      </c>
      <c r="AU100" t="s">
        <v>3202</v>
      </c>
      <c r="AV100" t="s">
        <v>3202</v>
      </c>
      <c r="AW100" t="s">
        <v>3210</v>
      </c>
      <c r="AY100" s="51"/>
      <c r="AZ100" s="51" t="str">
        <v/>
      </c>
      <c r="BA100" t="str">
        <v/>
      </c>
      <c r="BB100" t="str">
        <v/>
      </c>
      <c r="BC100" t="str">
        <v>0003 - Promoción, prevención y difusión de informaciones sobre la salud integral de adolescentes</v>
      </c>
    </row>
    <row r="101" spans="9:55" x14ac:dyDescent="0.25">
      <c r="I101" t="str">
        <f t="shared" si="8"/>
        <v>0206010005</v>
      </c>
      <c r="J101" s="23" t="s">
        <v>3186</v>
      </c>
      <c r="K101" s="23" t="s">
        <v>3187</v>
      </c>
      <c r="L101" s="23" t="s">
        <v>2335</v>
      </c>
      <c r="M101" s="23" t="s">
        <v>3188</v>
      </c>
      <c r="N101" t="s">
        <v>2376</v>
      </c>
      <c r="O101" t="s">
        <v>3211</v>
      </c>
      <c r="P101" t="str">
        <f t="shared" si="9"/>
        <v>0206 -  MINISTERIO DE EDUCACIÓN</v>
      </c>
      <c r="Q101" t="str">
        <f t="shared" si="10"/>
        <v>01 -  MINISTERIO DE EDUCACION</v>
      </c>
      <c r="R101" t="str">
        <f t="shared" si="11"/>
        <v>0005 -  INSTITUTO NACIONAL DE BIENESTAR MAGISTERIAL</v>
      </c>
      <c r="T101" s="23" t="s">
        <v>3015</v>
      </c>
      <c r="U101" s="23" t="s">
        <v>3141</v>
      </c>
      <c r="V101" t="s">
        <v>3212</v>
      </c>
      <c r="W101" t="str">
        <f t="shared" si="15"/>
        <v>4.4.98</v>
      </c>
      <c r="Y101" t="str">
        <f t="shared" si="13"/>
        <v>05.31.0001</v>
      </c>
      <c r="Z101" s="23" t="s">
        <v>3120</v>
      </c>
      <c r="AA101" s="23" t="s">
        <v>3213</v>
      </c>
      <c r="AB101" t="s">
        <v>3214</v>
      </c>
      <c r="AC101" t="str">
        <f t="shared" si="14"/>
        <v>05.31.0001 - SAN JOSE DE OCOA</v>
      </c>
      <c r="AE101" t="s">
        <v>1911</v>
      </c>
      <c r="AF101" s="23">
        <v>2.2000000000000002</v>
      </c>
      <c r="AG101" s="23" t="s">
        <v>2918</v>
      </c>
      <c r="AH101" s="23" t="s">
        <v>3112</v>
      </c>
      <c r="AI101" s="23" t="s">
        <v>3113</v>
      </c>
      <c r="AJ101" t="s">
        <v>3215</v>
      </c>
      <c r="AK101" t="s">
        <v>3216</v>
      </c>
      <c r="AL101" t="s">
        <v>1911</v>
      </c>
      <c r="AM101" t="s">
        <v>3217</v>
      </c>
      <c r="AU101" t="s">
        <v>3209</v>
      </c>
      <c r="AV101" t="s">
        <v>3209</v>
      </c>
      <c r="AW101" t="s">
        <v>3218</v>
      </c>
      <c r="AY101" s="51"/>
      <c r="AZ101" s="51" t="str">
        <v/>
      </c>
      <c r="BA101" t="str">
        <v/>
      </c>
      <c r="BB101" t="str">
        <v/>
      </c>
      <c r="BC101" t="str">
        <v/>
      </c>
    </row>
    <row r="102" spans="9:55" x14ac:dyDescent="0.25">
      <c r="I102" t="str">
        <f t="shared" si="8"/>
        <v>0206010006</v>
      </c>
      <c r="J102" s="23" t="s">
        <v>3186</v>
      </c>
      <c r="K102" s="23" t="s">
        <v>3187</v>
      </c>
      <c r="L102" s="23" t="s">
        <v>2335</v>
      </c>
      <c r="M102" s="23" t="s">
        <v>3188</v>
      </c>
      <c r="N102" t="s">
        <v>2610</v>
      </c>
      <c r="O102" t="s">
        <v>3219</v>
      </c>
      <c r="P102" t="str">
        <f t="shared" si="9"/>
        <v>0206 -  MINISTERIO DE EDUCACIÓN</v>
      </c>
      <c r="Q102" t="str">
        <f t="shared" si="10"/>
        <v>01 -  MINISTERIO DE EDUCACION</v>
      </c>
      <c r="R102" t="str">
        <f t="shared" si="11"/>
        <v>0006 -  INSTITUTO DOM. DE EVALUACIÓN E INVESTIGACIÓN DE LA CALIDAD EDUCATIVA</v>
      </c>
      <c r="T102" s="23" t="s">
        <v>3015</v>
      </c>
      <c r="U102" s="23" t="s">
        <v>3141</v>
      </c>
      <c r="V102" t="s">
        <v>3220</v>
      </c>
      <c r="W102" t="str">
        <f t="shared" si="15"/>
        <v>4.4.99</v>
      </c>
      <c r="Y102" t="str">
        <f t="shared" si="13"/>
        <v>05.31.0002</v>
      </c>
      <c r="Z102" s="23" t="s">
        <v>3120</v>
      </c>
      <c r="AA102" s="23" t="s">
        <v>3213</v>
      </c>
      <c r="AB102" t="s">
        <v>3221</v>
      </c>
      <c r="AC102" t="str">
        <f t="shared" si="14"/>
        <v>05.31.0002 - SABANA LARGA</v>
      </c>
      <c r="AE102" t="s">
        <v>2000</v>
      </c>
      <c r="AF102" s="23">
        <v>2.2000000000000002</v>
      </c>
      <c r="AG102" s="23" t="s">
        <v>2918</v>
      </c>
      <c r="AH102" s="23" t="s">
        <v>3112</v>
      </c>
      <c r="AI102" s="23" t="s">
        <v>3113</v>
      </c>
      <c r="AJ102" t="s">
        <v>3222</v>
      </c>
      <c r="AK102" t="s">
        <v>3223</v>
      </c>
      <c r="AL102" t="s">
        <v>2000</v>
      </c>
      <c r="AM102" t="s">
        <v>3224</v>
      </c>
      <c r="AW102" t="s">
        <v>3225</v>
      </c>
      <c r="AY102" s="51"/>
      <c r="AZ102" s="51" t="str">
        <v/>
      </c>
      <c r="BA102" t="str">
        <v/>
      </c>
      <c r="BB102" t="str">
        <v/>
      </c>
      <c r="BC102" t="str">
        <v/>
      </c>
    </row>
    <row r="103" spans="9:55" x14ac:dyDescent="0.25">
      <c r="I103" t="str">
        <f t="shared" si="8"/>
        <v>0206010007</v>
      </c>
      <c r="J103" s="23" t="s">
        <v>3186</v>
      </c>
      <c r="K103" s="23" t="s">
        <v>3187</v>
      </c>
      <c r="L103" s="23" t="s">
        <v>2335</v>
      </c>
      <c r="M103" s="23" t="s">
        <v>3188</v>
      </c>
      <c r="N103" t="s">
        <v>2518</v>
      </c>
      <c r="O103" t="s">
        <v>3226</v>
      </c>
      <c r="P103" t="str">
        <f t="shared" si="9"/>
        <v>0206 -  MINISTERIO DE EDUCACIÓN</v>
      </c>
      <c r="Q103" t="str">
        <f t="shared" si="10"/>
        <v>01 -  MINISTERIO DE EDUCACION</v>
      </c>
      <c r="R103" t="str">
        <f t="shared" si="11"/>
        <v>0007 -  INSTITUTO NACIONAL DE FORMACIÓN Y CAPACITACIÓN MAGISTERIAL</v>
      </c>
      <c r="T103" s="23" t="s">
        <v>3015</v>
      </c>
      <c r="U103" s="23" t="s">
        <v>3227</v>
      </c>
      <c r="V103" t="s">
        <v>3228</v>
      </c>
      <c r="W103" t="str">
        <f t="shared" si="15"/>
        <v>4.5.01</v>
      </c>
      <c r="Y103" t="str">
        <f t="shared" si="13"/>
        <v>05.31.0003</v>
      </c>
      <c r="Z103" s="23" t="s">
        <v>3120</v>
      </c>
      <c r="AA103" s="23" t="s">
        <v>3213</v>
      </c>
      <c r="AB103" t="s">
        <v>3229</v>
      </c>
      <c r="AC103" t="str">
        <f t="shared" si="14"/>
        <v>05.31.0003 - RANCHO ARRIBA</v>
      </c>
      <c r="AE103" t="s">
        <v>3230</v>
      </c>
      <c r="AF103" s="23">
        <v>2.2000000000000002</v>
      </c>
      <c r="AG103" s="23" t="s">
        <v>2918</v>
      </c>
      <c r="AH103" s="23" t="s">
        <v>3231</v>
      </c>
      <c r="AI103" s="23" t="s">
        <v>3232</v>
      </c>
      <c r="AJ103" t="s">
        <v>3233</v>
      </c>
      <c r="AK103" t="s">
        <v>3234</v>
      </c>
      <c r="AL103" t="s">
        <v>3230</v>
      </c>
      <c r="AM103" t="s">
        <v>3235</v>
      </c>
      <c r="AW103" t="s">
        <v>3236</v>
      </c>
      <c r="AY103" s="51"/>
      <c r="AZ103" s="51" t="str">
        <v/>
      </c>
      <c r="BA103" t="str">
        <v/>
      </c>
      <c r="BB103" t="str">
        <v/>
      </c>
      <c r="BC103" t="str">
        <v/>
      </c>
    </row>
    <row r="104" spans="9:55" x14ac:dyDescent="0.25">
      <c r="I104" t="str">
        <f t="shared" si="8"/>
        <v>0206010008</v>
      </c>
      <c r="J104" s="23" t="s">
        <v>3186</v>
      </c>
      <c r="K104" s="23" t="s">
        <v>3187</v>
      </c>
      <c r="L104" s="23" t="s">
        <v>2335</v>
      </c>
      <c r="M104" s="23" t="s">
        <v>3188</v>
      </c>
      <c r="N104" t="s">
        <v>2528</v>
      </c>
      <c r="O104" t="s">
        <v>3237</v>
      </c>
      <c r="P104" t="str">
        <f t="shared" si="9"/>
        <v>0206 -  MINISTERIO DE EDUCACIÓN</v>
      </c>
      <c r="Q104" t="str">
        <f t="shared" si="10"/>
        <v>01 -  MINISTERIO DE EDUCACION</v>
      </c>
      <c r="R104" t="str">
        <f t="shared" si="11"/>
        <v>0008 -  INTITUTO SUPERIOR DE FORMACION DOCENTE SALOME UREÑA</v>
      </c>
      <c r="T104" s="23" t="s">
        <v>3015</v>
      </c>
      <c r="U104" s="23" t="s">
        <v>3227</v>
      </c>
      <c r="V104" t="s">
        <v>3238</v>
      </c>
      <c r="W104" t="str">
        <f t="shared" si="15"/>
        <v>4.5.02</v>
      </c>
      <c r="Y104" t="str">
        <f t="shared" si="13"/>
        <v>05.31.9999</v>
      </c>
      <c r="Z104" s="23" t="s">
        <v>3120</v>
      </c>
      <c r="AA104" s="23" t="s">
        <v>3213</v>
      </c>
      <c r="AB104" t="s">
        <v>2406</v>
      </c>
      <c r="AC104" t="str">
        <f t="shared" si="14"/>
        <v>05.31.9999 - MULTIMUNICIPAL</v>
      </c>
      <c r="AE104" t="s">
        <v>3239</v>
      </c>
      <c r="AF104" s="23">
        <v>2.2000000000000002</v>
      </c>
      <c r="AG104" s="23" t="s">
        <v>2918</v>
      </c>
      <c r="AH104" s="23" t="s">
        <v>3231</v>
      </c>
      <c r="AI104" s="23" t="s">
        <v>3232</v>
      </c>
      <c r="AJ104" t="s">
        <v>3240</v>
      </c>
      <c r="AK104" t="s">
        <v>3241</v>
      </c>
      <c r="AL104" t="s">
        <v>3239</v>
      </c>
      <c r="AM104" t="s">
        <v>3241</v>
      </c>
      <c r="AW104" t="s">
        <v>3242</v>
      </c>
      <c r="AY104" s="51"/>
      <c r="AZ104" s="51" t="str">
        <v/>
      </c>
      <c r="BA104" t="str">
        <v/>
      </c>
      <c r="BB104" t="str">
        <v/>
      </c>
      <c r="BC104" t="str">
        <v/>
      </c>
    </row>
    <row r="105" spans="9:55" x14ac:dyDescent="0.25">
      <c r="I105" t="str">
        <f t="shared" si="8"/>
        <v>0206010010</v>
      </c>
      <c r="J105" s="23" t="s">
        <v>3186</v>
      </c>
      <c r="K105" s="23" t="s">
        <v>3187</v>
      </c>
      <c r="L105" s="23" t="s">
        <v>2335</v>
      </c>
      <c r="M105" s="23" t="s">
        <v>3188</v>
      </c>
      <c r="N105" t="s">
        <v>2394</v>
      </c>
      <c r="O105" t="s">
        <v>3243</v>
      </c>
      <c r="P105" t="str">
        <f t="shared" si="9"/>
        <v>0206 -  MINISTERIO DE EDUCACIÓN</v>
      </c>
      <c r="Q105" t="str">
        <f t="shared" si="10"/>
        <v>01 -  MINISTERIO DE EDUCACION</v>
      </c>
      <c r="R105" t="str">
        <f t="shared" si="11"/>
        <v>0010 -  INSTITUTO NACIONAL DE BIENESTAR ESTUDIANTIL (INABIE)</v>
      </c>
      <c r="T105" s="23" t="s">
        <v>3015</v>
      </c>
      <c r="U105" s="23" t="s">
        <v>3227</v>
      </c>
      <c r="V105" t="s">
        <v>3244</v>
      </c>
      <c r="W105" t="str">
        <f t="shared" si="15"/>
        <v>4.5.03</v>
      </c>
      <c r="Y105" t="str">
        <f t="shared" si="13"/>
        <v>05.99.9999</v>
      </c>
      <c r="Z105" s="23" t="s">
        <v>3120</v>
      </c>
      <c r="AA105" s="23" t="s">
        <v>2604</v>
      </c>
      <c r="AB105" t="s">
        <v>2406</v>
      </c>
      <c r="AC105" t="str">
        <f t="shared" si="14"/>
        <v>05.99.9999 - MULTIMUNICIPAL</v>
      </c>
      <c r="AE105" t="s">
        <v>3245</v>
      </c>
      <c r="AF105" s="23">
        <v>2.2000000000000002</v>
      </c>
      <c r="AG105" s="23" t="s">
        <v>2918</v>
      </c>
      <c r="AH105" s="23" t="s">
        <v>3231</v>
      </c>
      <c r="AI105" s="23" t="s">
        <v>3232</v>
      </c>
      <c r="AJ105" t="s">
        <v>3246</v>
      </c>
      <c r="AK105" t="s">
        <v>3247</v>
      </c>
      <c r="AL105" t="s">
        <v>3245</v>
      </c>
      <c r="AM105" t="s">
        <v>3247</v>
      </c>
      <c r="AW105" t="s">
        <v>3248</v>
      </c>
      <c r="AY105" s="51"/>
      <c r="AZ105" s="51" t="str">
        <v/>
      </c>
      <c r="BA105" t="str">
        <v/>
      </c>
      <c r="BB105" t="str">
        <v/>
      </c>
      <c r="BC105" t="str">
        <v/>
      </c>
    </row>
    <row r="106" spans="9:55" x14ac:dyDescent="0.25">
      <c r="I106" t="str">
        <f t="shared" si="8"/>
        <v>0207010001</v>
      </c>
      <c r="J106" s="23" t="s">
        <v>3249</v>
      </c>
      <c r="K106" s="23" t="s">
        <v>3250</v>
      </c>
      <c r="L106" s="23" t="s">
        <v>2335</v>
      </c>
      <c r="M106" s="23" t="s">
        <v>3251</v>
      </c>
      <c r="N106" t="s">
        <v>2337</v>
      </c>
      <c r="O106" t="s">
        <v>3251</v>
      </c>
      <c r="P106" t="str">
        <f t="shared" si="9"/>
        <v>0207 -  MINISTERIO DE SALUD PÚBLICA Y ASISTENCIA SOCIAL</v>
      </c>
      <c r="Q106" t="str">
        <f t="shared" si="10"/>
        <v>01 -  MINISTERIO DE SALUD PUBLICA Y ASISTENCIA SOCIAL</v>
      </c>
      <c r="R106" t="str">
        <f t="shared" si="11"/>
        <v>0001 -  MINISTERIO DE SALUD PUBLICA Y ASISTENCIA SOCIAL</v>
      </c>
      <c r="T106" s="23" t="s">
        <v>3015</v>
      </c>
      <c r="U106" s="23" t="s">
        <v>3227</v>
      </c>
      <c r="V106" t="s">
        <v>1332</v>
      </c>
      <c r="W106" t="str">
        <f t="shared" si="15"/>
        <v>4.5.05</v>
      </c>
      <c r="Y106" t="str">
        <f t="shared" si="13"/>
        <v>06.03.0001</v>
      </c>
      <c r="Z106" s="23" t="s">
        <v>3252</v>
      </c>
      <c r="AA106" s="23" t="s">
        <v>3253</v>
      </c>
      <c r="AB106" t="s">
        <v>3254</v>
      </c>
      <c r="AC106" t="str">
        <f t="shared" si="14"/>
        <v>06.03.0001 - NEIBA</v>
      </c>
      <c r="AE106" t="s">
        <v>3255</v>
      </c>
      <c r="AF106" s="23">
        <v>2.2000000000000002</v>
      </c>
      <c r="AG106" s="23" t="s">
        <v>2918</v>
      </c>
      <c r="AH106" s="23" t="s">
        <v>3231</v>
      </c>
      <c r="AI106" s="23" t="s">
        <v>3232</v>
      </c>
      <c r="AJ106" t="s">
        <v>3256</v>
      </c>
      <c r="AK106" t="s">
        <v>3257</v>
      </c>
      <c r="AL106" t="s">
        <v>3255</v>
      </c>
      <c r="AM106" t="s">
        <v>3257</v>
      </c>
      <c r="AW106" t="s">
        <v>3258</v>
      </c>
      <c r="AY106" s="51"/>
      <c r="AZ106" s="51" t="str">
        <v/>
      </c>
      <c r="BA106" t="str">
        <v/>
      </c>
      <c r="BB106" t="str">
        <v/>
      </c>
      <c r="BC106" t="str">
        <v/>
      </c>
    </row>
    <row r="107" spans="9:55" x14ac:dyDescent="0.25">
      <c r="I107" t="str">
        <f t="shared" si="8"/>
        <v>0207010007</v>
      </c>
      <c r="J107" s="23" t="s">
        <v>3249</v>
      </c>
      <c r="K107" s="23" t="s">
        <v>3250</v>
      </c>
      <c r="L107" s="23" t="s">
        <v>2335</v>
      </c>
      <c r="M107" s="23" t="s">
        <v>3251</v>
      </c>
      <c r="N107" t="s">
        <v>2518</v>
      </c>
      <c r="O107" t="s">
        <v>3259</v>
      </c>
      <c r="P107" t="str">
        <f t="shared" si="9"/>
        <v>0207 -  MINISTERIO DE SALUD PÚBLICA Y ASISTENCIA SOCIAL</v>
      </c>
      <c r="Q107" t="str">
        <f t="shared" si="10"/>
        <v>01 -  MINISTERIO DE SALUD PUBLICA Y ASISTENCIA SOCIAL</v>
      </c>
      <c r="R107" t="str">
        <f t="shared" si="11"/>
        <v>0007 -  CONSEJO NACIONAL PARA EL VIH SIDA</v>
      </c>
      <c r="T107" s="23" t="s">
        <v>3015</v>
      </c>
      <c r="U107" s="23" t="s">
        <v>3227</v>
      </c>
      <c r="V107" t="s">
        <v>3260</v>
      </c>
      <c r="W107" t="str">
        <f t="shared" si="15"/>
        <v>4.5.06</v>
      </c>
      <c r="Y107" t="str">
        <f t="shared" si="13"/>
        <v>06.03.0002</v>
      </c>
      <c r="Z107" s="23" t="s">
        <v>3252</v>
      </c>
      <c r="AA107" s="23" t="s">
        <v>3253</v>
      </c>
      <c r="AB107" t="s">
        <v>3261</v>
      </c>
      <c r="AC107" t="str">
        <f t="shared" si="14"/>
        <v>06.03.0002 - GALVAN</v>
      </c>
      <c r="AE107" t="s">
        <v>3262</v>
      </c>
      <c r="AF107" s="23">
        <v>2.2000000000000002</v>
      </c>
      <c r="AG107" s="23" t="s">
        <v>2918</v>
      </c>
      <c r="AH107" s="23" t="s">
        <v>3231</v>
      </c>
      <c r="AI107" s="23" t="s">
        <v>3232</v>
      </c>
      <c r="AJ107" t="s">
        <v>3263</v>
      </c>
      <c r="AK107" t="s">
        <v>3264</v>
      </c>
      <c r="AL107" t="s">
        <v>3262</v>
      </c>
      <c r="AM107" t="s">
        <v>3264</v>
      </c>
      <c r="AW107" t="s">
        <v>3265</v>
      </c>
      <c r="AY107" s="51"/>
      <c r="AZ107" s="51" t="str">
        <v/>
      </c>
      <c r="BA107" t="str">
        <v/>
      </c>
      <c r="BB107" t="str">
        <v/>
      </c>
      <c r="BC107" t="str">
        <v/>
      </c>
    </row>
    <row r="108" spans="9:55" x14ac:dyDescent="0.25">
      <c r="I108" t="str">
        <f t="shared" si="8"/>
        <v>0207010017</v>
      </c>
      <c r="J108" s="23" t="s">
        <v>3249</v>
      </c>
      <c r="K108" s="23" t="s">
        <v>3250</v>
      </c>
      <c r="L108" s="23" t="s">
        <v>2335</v>
      </c>
      <c r="M108" s="23" t="s">
        <v>3251</v>
      </c>
      <c r="N108" t="s">
        <v>2915</v>
      </c>
      <c r="O108" t="s">
        <v>3266</v>
      </c>
      <c r="P108" t="str">
        <f t="shared" si="9"/>
        <v>0207 -  MINISTERIO DE SALUD PÚBLICA Y ASISTENCIA SOCIAL</v>
      </c>
      <c r="Q108" t="str">
        <f t="shared" si="10"/>
        <v>01 -  MINISTERIO DE SALUD PUBLICA Y ASISTENCIA SOCIAL</v>
      </c>
      <c r="R108" t="str">
        <f t="shared" si="11"/>
        <v>0017 -  PROGRAMA DE MEDICAMENTOS ESENCIALES</v>
      </c>
      <c r="T108" s="23" t="s">
        <v>3015</v>
      </c>
      <c r="U108" s="23" t="s">
        <v>3227</v>
      </c>
      <c r="V108" t="s">
        <v>3267</v>
      </c>
      <c r="W108" t="str">
        <f t="shared" si="15"/>
        <v>4.5.07</v>
      </c>
      <c r="Y108" t="str">
        <f t="shared" si="13"/>
        <v>06.03.0003</v>
      </c>
      <c r="Z108" s="23" t="s">
        <v>3252</v>
      </c>
      <c r="AA108" s="23" t="s">
        <v>3253</v>
      </c>
      <c r="AB108" t="s">
        <v>3268</v>
      </c>
      <c r="AC108" t="str">
        <f t="shared" si="14"/>
        <v>06.03.0003 - TAMAYO</v>
      </c>
      <c r="AE108" t="s">
        <v>3269</v>
      </c>
      <c r="AF108" s="23">
        <v>2.2000000000000002</v>
      </c>
      <c r="AG108" s="23" t="s">
        <v>2918</v>
      </c>
      <c r="AH108" s="23" t="s">
        <v>3231</v>
      </c>
      <c r="AI108" s="23" t="s">
        <v>3232</v>
      </c>
      <c r="AJ108" t="s">
        <v>3270</v>
      </c>
      <c r="AK108" t="s">
        <v>3271</v>
      </c>
      <c r="AL108" t="s">
        <v>3269</v>
      </c>
      <c r="AM108" t="s">
        <v>3271</v>
      </c>
      <c r="AW108" t="s">
        <v>3272</v>
      </c>
      <c r="AY108" s="51"/>
      <c r="AZ108" s="51" t="str">
        <v/>
      </c>
      <c r="BA108" t="str">
        <v/>
      </c>
      <c r="BB108" t="str">
        <v/>
      </c>
      <c r="BC108" t="str">
        <v/>
      </c>
    </row>
    <row r="109" spans="9:55" x14ac:dyDescent="0.25">
      <c r="I109" t="str">
        <f t="shared" si="8"/>
        <v>0207010031</v>
      </c>
      <c r="J109" s="23" t="s">
        <v>3249</v>
      </c>
      <c r="K109" s="23" t="s">
        <v>3250</v>
      </c>
      <c r="L109" s="23" t="s">
        <v>2335</v>
      </c>
      <c r="M109" s="23" t="s">
        <v>3251</v>
      </c>
      <c r="N109" t="s">
        <v>2448</v>
      </c>
      <c r="O109" t="s">
        <v>3273</v>
      </c>
      <c r="P109" t="str">
        <f t="shared" si="9"/>
        <v>0207 -  MINISTERIO DE SALUD PÚBLICA Y ASISTENCIA SOCIAL</v>
      </c>
      <c r="Q109" t="str">
        <f t="shared" si="10"/>
        <v>01 -  MINISTERIO DE SALUD PUBLICA Y ASISTENCIA SOCIAL</v>
      </c>
      <c r="R109" t="str">
        <f t="shared" si="11"/>
        <v>0031 -  CENTRO DE ATENCION INTEGRAL PARA LA DISCAPACIDAD (CAID)</v>
      </c>
      <c r="T109" s="23" t="s">
        <v>3015</v>
      </c>
      <c r="U109" s="23" t="s">
        <v>3227</v>
      </c>
      <c r="V109" t="s">
        <v>3274</v>
      </c>
      <c r="W109" t="str">
        <f t="shared" si="15"/>
        <v>4.5.09</v>
      </c>
      <c r="Y109" t="str">
        <f t="shared" si="13"/>
        <v>06.03.0004</v>
      </c>
      <c r="Z109" s="23" t="s">
        <v>3252</v>
      </c>
      <c r="AA109" s="23" t="s">
        <v>3253</v>
      </c>
      <c r="AB109" t="s">
        <v>3275</v>
      </c>
      <c r="AC109" t="str">
        <f t="shared" si="14"/>
        <v>06.03.0004 - VILLA JARAGUA</v>
      </c>
      <c r="AE109" t="s">
        <v>3276</v>
      </c>
      <c r="AF109" s="23">
        <v>2.2000000000000002</v>
      </c>
      <c r="AG109" s="23" t="s">
        <v>2918</v>
      </c>
      <c r="AH109" s="23" t="s">
        <v>3231</v>
      </c>
      <c r="AI109" s="23" t="s">
        <v>3232</v>
      </c>
      <c r="AJ109" t="s">
        <v>3277</v>
      </c>
      <c r="AK109" t="s">
        <v>3278</v>
      </c>
      <c r="AL109" t="s">
        <v>3276</v>
      </c>
      <c r="AM109" t="s">
        <v>3278</v>
      </c>
      <c r="AW109" t="s">
        <v>3279</v>
      </c>
      <c r="AY109" s="51"/>
      <c r="AZ109" s="51" t="str">
        <v/>
      </c>
      <c r="BA109" t="str">
        <v/>
      </c>
      <c r="BB109" t="str">
        <v/>
      </c>
      <c r="BC109" t="str">
        <v/>
      </c>
    </row>
    <row r="110" spans="9:55" x14ac:dyDescent="0.25">
      <c r="I110" t="str">
        <f t="shared" si="8"/>
        <v>0207010032</v>
      </c>
      <c r="J110" s="23" t="s">
        <v>3249</v>
      </c>
      <c r="K110" s="23" t="s">
        <v>3250</v>
      </c>
      <c r="L110" s="23" t="s">
        <v>2335</v>
      </c>
      <c r="M110" s="23" t="s">
        <v>3251</v>
      </c>
      <c r="N110" t="s">
        <v>2458</v>
      </c>
      <c r="O110" t="s">
        <v>3280</v>
      </c>
      <c r="P110" t="str">
        <f t="shared" si="9"/>
        <v>0207 -  MINISTERIO DE SALUD PÚBLICA Y ASISTENCIA SOCIAL</v>
      </c>
      <c r="Q110" t="str">
        <f t="shared" si="10"/>
        <v>01 -  MINISTERIO DE SALUD PUBLICA Y ASISTENCIA SOCIAL</v>
      </c>
      <c r="R110" t="str">
        <f t="shared" si="11"/>
        <v>0032 -  DIRECCIÓN GENERAL DE MEDICAMENTOS, ALIMENTOS Y PRODUCTOS SANITARIOS (DIGEMAPS)</v>
      </c>
      <c r="T110" s="23" t="s">
        <v>3015</v>
      </c>
      <c r="U110" s="23" t="s">
        <v>3227</v>
      </c>
      <c r="V110" t="s">
        <v>3281</v>
      </c>
      <c r="W110" t="str">
        <f t="shared" si="15"/>
        <v>4.5.10</v>
      </c>
      <c r="Y110" t="str">
        <f t="shared" si="13"/>
        <v>06.03.0005</v>
      </c>
      <c r="Z110" s="23" t="s">
        <v>3252</v>
      </c>
      <c r="AA110" s="23" t="s">
        <v>3253</v>
      </c>
      <c r="AB110" t="s">
        <v>3282</v>
      </c>
      <c r="AC110" t="str">
        <f t="shared" si="14"/>
        <v>06.03.0005 - LOS RIOS</v>
      </c>
      <c r="AE110" t="s">
        <v>3283</v>
      </c>
      <c r="AF110" s="23">
        <v>2.2000000000000002</v>
      </c>
      <c r="AG110" s="23" t="s">
        <v>2918</v>
      </c>
      <c r="AH110" s="23" t="s">
        <v>3231</v>
      </c>
      <c r="AI110" s="23" t="s">
        <v>3232</v>
      </c>
      <c r="AJ110" t="s">
        <v>3284</v>
      </c>
      <c r="AK110" t="s">
        <v>3285</v>
      </c>
      <c r="AL110" t="s">
        <v>3283</v>
      </c>
      <c r="AM110" t="s">
        <v>3285</v>
      </c>
      <c r="AW110" t="s">
        <v>3286</v>
      </c>
      <c r="AY110" s="51"/>
      <c r="AZ110" s="51" t="str">
        <v/>
      </c>
      <c r="BA110" t="str">
        <v/>
      </c>
      <c r="BB110" t="str">
        <v/>
      </c>
      <c r="BC110" t="str">
        <v/>
      </c>
    </row>
    <row r="111" spans="9:55" x14ac:dyDescent="0.25">
      <c r="I111" t="str">
        <f t="shared" si="8"/>
        <v>0208010001</v>
      </c>
      <c r="J111" s="23" t="s">
        <v>3287</v>
      </c>
      <c r="K111" s="23" t="s">
        <v>3288</v>
      </c>
      <c r="L111" s="23" t="s">
        <v>2335</v>
      </c>
      <c r="M111" s="23" t="s">
        <v>3288</v>
      </c>
      <c r="N111" t="s">
        <v>2337</v>
      </c>
      <c r="O111" t="s">
        <v>3288</v>
      </c>
      <c r="P111" t="str">
        <f t="shared" si="9"/>
        <v>0208 -  MINISTERIO DE DEPORTES Y RECREACIÓN</v>
      </c>
      <c r="Q111" t="str">
        <f t="shared" si="10"/>
        <v>01 -  MINISTERIO DE DEPORTES Y RECREACIÓN</v>
      </c>
      <c r="R111" t="str">
        <f t="shared" si="11"/>
        <v>0001 -  MINISTERIO DE DEPORTES Y RECREACIÓN</v>
      </c>
      <c r="T111" s="23" t="s">
        <v>3015</v>
      </c>
      <c r="U111" s="23" t="s">
        <v>3227</v>
      </c>
      <c r="V111" t="s">
        <v>3289</v>
      </c>
      <c r="W111" t="str">
        <f t="shared" si="15"/>
        <v>4.5.98</v>
      </c>
      <c r="Y111" t="str">
        <f t="shared" si="13"/>
        <v>06.03.9999</v>
      </c>
      <c r="Z111" s="23" t="s">
        <v>3252</v>
      </c>
      <c r="AA111" s="23" t="s">
        <v>3253</v>
      </c>
      <c r="AB111" t="s">
        <v>2406</v>
      </c>
      <c r="AC111" t="str">
        <f t="shared" si="14"/>
        <v>06.03.9999 - MULTIMUNICIPAL</v>
      </c>
      <c r="AE111" t="s">
        <v>3290</v>
      </c>
      <c r="AF111" s="23">
        <v>2.2000000000000002</v>
      </c>
      <c r="AG111" s="23" t="s">
        <v>2918</v>
      </c>
      <c r="AH111" s="23" t="s">
        <v>3231</v>
      </c>
      <c r="AI111" s="23" t="s">
        <v>3232</v>
      </c>
      <c r="AJ111" t="s">
        <v>3291</v>
      </c>
      <c r="AK111" t="s">
        <v>3292</v>
      </c>
      <c r="AL111" t="s">
        <v>3290</v>
      </c>
      <c r="AM111" t="s">
        <v>3292</v>
      </c>
      <c r="AW111" t="s">
        <v>3293</v>
      </c>
      <c r="AY111" s="51"/>
      <c r="AZ111" s="51" t="str">
        <v/>
      </c>
      <c r="BA111" t="str">
        <v/>
      </c>
      <c r="BB111" t="str">
        <v/>
      </c>
      <c r="BC111" t="str">
        <v/>
      </c>
    </row>
    <row r="112" spans="9:55" x14ac:dyDescent="0.25">
      <c r="I112" t="str">
        <f t="shared" si="8"/>
        <v>0208010002</v>
      </c>
      <c r="J112" s="23" t="s">
        <v>3287</v>
      </c>
      <c r="K112" s="23" t="s">
        <v>3288</v>
      </c>
      <c r="L112" s="23" t="s">
        <v>2335</v>
      </c>
      <c r="M112" s="23" t="s">
        <v>3288</v>
      </c>
      <c r="N112" t="s">
        <v>2662</v>
      </c>
      <c r="O112" t="s">
        <v>3294</v>
      </c>
      <c r="P112" t="str">
        <f t="shared" si="9"/>
        <v>0208 -  MINISTERIO DE DEPORTES Y RECREACIÓN</v>
      </c>
      <c r="Q112" t="str">
        <f t="shared" si="10"/>
        <v>01 -  MINISTERIO DE DEPORTES Y RECREACIÓN</v>
      </c>
      <c r="R112" t="str">
        <f t="shared" si="11"/>
        <v>0002 -  COMISIÓN HÍPICA NACIONAL</v>
      </c>
      <c r="T112" s="23" t="s">
        <v>3015</v>
      </c>
      <c r="U112" s="23" t="s">
        <v>3227</v>
      </c>
      <c r="V112" t="s">
        <v>3295</v>
      </c>
      <c r="W112" t="str">
        <f t="shared" si="15"/>
        <v>4.5.99</v>
      </c>
      <c r="Y112" t="str">
        <f t="shared" si="13"/>
        <v>06.04.0001</v>
      </c>
      <c r="Z112" s="23" t="s">
        <v>3252</v>
      </c>
      <c r="AA112" s="23" t="s">
        <v>3296</v>
      </c>
      <c r="AB112" t="s">
        <v>3297</v>
      </c>
      <c r="AC112" t="str">
        <f t="shared" si="14"/>
        <v>06.04.0001 - BARAHONA</v>
      </c>
      <c r="AE112" t="s">
        <v>2017</v>
      </c>
      <c r="AF112" s="23">
        <v>2.2000000000000002</v>
      </c>
      <c r="AG112" s="23" t="s">
        <v>2918</v>
      </c>
      <c r="AH112" s="23" t="s">
        <v>3298</v>
      </c>
      <c r="AI112" s="23" t="s">
        <v>3299</v>
      </c>
      <c r="AJ112" t="s">
        <v>3300</v>
      </c>
      <c r="AK112" t="s">
        <v>3301</v>
      </c>
      <c r="AL112" t="s">
        <v>2017</v>
      </c>
      <c r="AM112" t="s">
        <v>3302</v>
      </c>
      <c r="AW112" t="s">
        <v>3303</v>
      </c>
      <c r="AY112" s="51"/>
      <c r="AZ112" s="51" t="str">
        <v/>
      </c>
      <c r="BA112" t="str">
        <v/>
      </c>
      <c r="BB112" t="str">
        <v/>
      </c>
      <c r="BC112" t="str">
        <v/>
      </c>
    </row>
    <row r="113" spans="9:55" x14ac:dyDescent="0.25">
      <c r="I113" t="str">
        <f t="shared" si="8"/>
        <v>0209010001</v>
      </c>
      <c r="J113" s="23" t="s">
        <v>3304</v>
      </c>
      <c r="K113" s="23" t="s">
        <v>3305</v>
      </c>
      <c r="L113" s="23" t="s">
        <v>2335</v>
      </c>
      <c r="M113" s="23" t="s">
        <v>3305</v>
      </c>
      <c r="N113" t="s">
        <v>2337</v>
      </c>
      <c r="O113" t="s">
        <v>3305</v>
      </c>
      <c r="P113" t="str">
        <f t="shared" si="9"/>
        <v>0209 -  MINISTERIO DE TRABAJO</v>
      </c>
      <c r="Q113" t="str">
        <f t="shared" si="10"/>
        <v>01 -  MINISTERIO DE TRABAJO</v>
      </c>
      <c r="R113" t="str">
        <f t="shared" si="11"/>
        <v>0001 -  MINISTERIO DE TRABAJO</v>
      </c>
      <c r="T113" s="23" t="s">
        <v>3015</v>
      </c>
      <c r="U113" s="23" t="s">
        <v>3306</v>
      </c>
      <c r="V113" t="s">
        <v>3307</v>
      </c>
      <c r="W113" t="str">
        <f t="shared" si="15"/>
        <v>4.6.01</v>
      </c>
      <c r="Y113" t="str">
        <f t="shared" si="13"/>
        <v>06.04.0002</v>
      </c>
      <c r="Z113" s="23" t="s">
        <v>3252</v>
      </c>
      <c r="AA113" s="23" t="s">
        <v>3296</v>
      </c>
      <c r="AB113" t="s">
        <v>3308</v>
      </c>
      <c r="AC113" t="str">
        <f t="shared" si="14"/>
        <v>06.04.0002 - CABRAL</v>
      </c>
      <c r="AE113" t="s">
        <v>3309</v>
      </c>
      <c r="AF113" s="23">
        <v>2.2000000000000002</v>
      </c>
      <c r="AG113" s="23" t="s">
        <v>2918</v>
      </c>
      <c r="AH113" s="23" t="s">
        <v>3298</v>
      </c>
      <c r="AI113" s="23" t="s">
        <v>3299</v>
      </c>
      <c r="AJ113" t="s">
        <v>3300</v>
      </c>
      <c r="AK113" t="s">
        <v>3301</v>
      </c>
      <c r="AL113" t="s">
        <v>3309</v>
      </c>
      <c r="AM113" t="s">
        <v>3310</v>
      </c>
      <c r="AW113" t="s">
        <v>3311</v>
      </c>
      <c r="AY113" s="51"/>
      <c r="AZ113" s="51" t="str">
        <v/>
      </c>
      <c r="BA113" t="str">
        <v/>
      </c>
      <c r="BB113" t="str">
        <v/>
      </c>
      <c r="BC113" t="str">
        <v/>
      </c>
    </row>
    <row r="114" spans="9:55" x14ac:dyDescent="0.25">
      <c r="I114" t="str">
        <f t="shared" si="8"/>
        <v>0210010001</v>
      </c>
      <c r="J114" s="23" t="s">
        <v>3312</v>
      </c>
      <c r="K114" s="23" t="s">
        <v>3313</v>
      </c>
      <c r="L114" s="23" t="s">
        <v>2335</v>
      </c>
      <c r="M114" s="23" t="s">
        <v>3313</v>
      </c>
      <c r="N114" t="s">
        <v>2337</v>
      </c>
      <c r="O114" t="s">
        <v>3313</v>
      </c>
      <c r="P114" t="str">
        <f t="shared" si="9"/>
        <v>0210 -  MINISTERIO DE AGRICULTURA</v>
      </c>
      <c r="Q114" t="str">
        <f t="shared" si="10"/>
        <v>01 -  MINISTERIO DE AGRICULTURA</v>
      </c>
      <c r="R114" t="str">
        <f t="shared" si="11"/>
        <v>0001 -  MINISTERIO DE AGRICULTURA</v>
      </c>
      <c r="T114" s="23" t="s">
        <v>3015</v>
      </c>
      <c r="U114" s="23" t="s">
        <v>3306</v>
      </c>
      <c r="V114" t="s">
        <v>3314</v>
      </c>
      <c r="W114" t="str">
        <f t="shared" si="15"/>
        <v>4.6.02</v>
      </c>
      <c r="Y114" t="str">
        <f t="shared" si="13"/>
        <v>06.04.0003</v>
      </c>
      <c r="Z114" s="23" t="s">
        <v>3252</v>
      </c>
      <c r="AA114" s="23" t="s">
        <v>3296</v>
      </c>
      <c r="AB114" t="s">
        <v>3315</v>
      </c>
      <c r="AC114" t="str">
        <f t="shared" si="14"/>
        <v>06.04.0003 - ENRIQUILLO</v>
      </c>
      <c r="AE114" t="s">
        <v>3316</v>
      </c>
      <c r="AF114" s="23">
        <v>2.2000000000000002</v>
      </c>
      <c r="AG114" s="23" t="s">
        <v>2918</v>
      </c>
      <c r="AH114" s="23" t="s">
        <v>3298</v>
      </c>
      <c r="AI114" s="23" t="s">
        <v>3299</v>
      </c>
      <c r="AJ114" t="s">
        <v>3300</v>
      </c>
      <c r="AK114" t="s">
        <v>3301</v>
      </c>
      <c r="AL114" t="s">
        <v>3316</v>
      </c>
      <c r="AM114" t="s">
        <v>3317</v>
      </c>
      <c r="AW114" t="s">
        <v>3318</v>
      </c>
      <c r="AY114" s="51"/>
      <c r="AZ114" s="51"/>
    </row>
    <row r="115" spans="9:55" x14ac:dyDescent="0.25">
      <c r="I115" t="str">
        <f t="shared" si="8"/>
        <v>0210010002</v>
      </c>
      <c r="J115" s="23" t="s">
        <v>3312</v>
      </c>
      <c r="K115" s="23" t="s">
        <v>3313</v>
      </c>
      <c r="L115" s="23" t="s">
        <v>2335</v>
      </c>
      <c r="M115" s="23" t="s">
        <v>3313</v>
      </c>
      <c r="N115" t="s">
        <v>2662</v>
      </c>
      <c r="O115" t="s">
        <v>3319</v>
      </c>
      <c r="P115" t="str">
        <f t="shared" si="9"/>
        <v>0210 -  MINISTERIO DE AGRICULTURA</v>
      </c>
      <c r="Q115" t="str">
        <f t="shared" si="10"/>
        <v>01 -  MINISTERIO DE AGRICULTURA</v>
      </c>
      <c r="R115" t="str">
        <f t="shared" si="11"/>
        <v>0002 -  DIRECCION GENERAL DE GANADERIA</v>
      </c>
      <c r="T115" s="23" t="s">
        <v>3015</v>
      </c>
      <c r="U115" s="23" t="s">
        <v>3306</v>
      </c>
      <c r="V115" t="s">
        <v>1340</v>
      </c>
      <c r="W115" t="str">
        <f t="shared" si="15"/>
        <v>4.6.03</v>
      </c>
      <c r="Y115" t="str">
        <f t="shared" si="13"/>
        <v>06.04.0004</v>
      </c>
      <c r="Z115" s="23" t="s">
        <v>3252</v>
      </c>
      <c r="AA115" s="23" t="s">
        <v>3296</v>
      </c>
      <c r="AB115" t="s">
        <v>3320</v>
      </c>
      <c r="AC115" t="str">
        <f t="shared" si="14"/>
        <v>06.04.0004 - PARAISO</v>
      </c>
      <c r="AE115" t="s">
        <v>3321</v>
      </c>
      <c r="AF115" s="23">
        <v>2.2000000000000002</v>
      </c>
      <c r="AG115" s="23" t="s">
        <v>2918</v>
      </c>
      <c r="AH115" s="23" t="s">
        <v>3298</v>
      </c>
      <c r="AI115" s="23" t="s">
        <v>3299</v>
      </c>
      <c r="AJ115" t="s">
        <v>3300</v>
      </c>
      <c r="AK115" t="s">
        <v>3301</v>
      </c>
      <c r="AL115" t="s">
        <v>3321</v>
      </c>
      <c r="AM115" t="s">
        <v>3322</v>
      </c>
      <c r="AW115" t="s">
        <v>3323</v>
      </c>
      <c r="AY115" s="51"/>
      <c r="AZ115" s="51"/>
    </row>
    <row r="116" spans="9:55" x14ac:dyDescent="0.25">
      <c r="I116" t="str">
        <f t="shared" si="8"/>
        <v>0210010003</v>
      </c>
      <c r="J116" s="23" t="s">
        <v>3312</v>
      </c>
      <c r="K116" s="23" t="s">
        <v>3313</v>
      </c>
      <c r="L116" s="23" t="s">
        <v>2335</v>
      </c>
      <c r="M116" s="23" t="s">
        <v>3313</v>
      </c>
      <c r="N116" t="s">
        <v>2499</v>
      </c>
      <c r="O116" t="s">
        <v>3324</v>
      </c>
      <c r="P116" t="str">
        <f t="shared" si="9"/>
        <v>0210 -  MINISTERIO DE AGRICULTURA</v>
      </c>
      <c r="Q116" t="str">
        <f t="shared" si="10"/>
        <v>01 -  MINISTERIO DE AGRICULTURA</v>
      </c>
      <c r="R116" t="str">
        <f t="shared" si="11"/>
        <v>0003 -  OFICINA DE TRATADOS COMERCIALES AGRICOLAS</v>
      </c>
      <c r="T116" s="36" t="s">
        <v>3015</v>
      </c>
      <c r="U116" s="23" t="s">
        <v>3306</v>
      </c>
      <c r="V116" t="s">
        <v>3325</v>
      </c>
      <c r="W116" t="str">
        <f t="shared" si="15"/>
        <v>4.6.04</v>
      </c>
      <c r="Y116" t="str">
        <f t="shared" si="13"/>
        <v>06.04.0005</v>
      </c>
      <c r="Z116" s="23" t="s">
        <v>3252</v>
      </c>
      <c r="AA116" s="23" t="s">
        <v>3296</v>
      </c>
      <c r="AB116" t="s">
        <v>3326</v>
      </c>
      <c r="AC116" t="str">
        <f t="shared" si="14"/>
        <v>06.04.0005 - VICENTE NOBLE</v>
      </c>
      <c r="AE116" t="s">
        <v>3327</v>
      </c>
      <c r="AF116" s="23">
        <v>2.2000000000000002</v>
      </c>
      <c r="AG116" s="23" t="s">
        <v>2918</v>
      </c>
      <c r="AH116" s="23" t="s">
        <v>3298</v>
      </c>
      <c r="AI116" s="23" t="s">
        <v>3299</v>
      </c>
      <c r="AJ116" t="s">
        <v>3300</v>
      </c>
      <c r="AK116" t="s">
        <v>3301</v>
      </c>
      <c r="AL116" t="s">
        <v>3327</v>
      </c>
      <c r="AM116" t="s">
        <v>3328</v>
      </c>
      <c r="AW116" t="s">
        <v>3329</v>
      </c>
      <c r="AY116" s="51"/>
      <c r="AZ116" s="51"/>
    </row>
    <row r="117" spans="9:55" x14ac:dyDescent="0.25">
      <c r="I117" t="str">
        <f t="shared" si="8"/>
        <v>0210010005</v>
      </c>
      <c r="J117" s="23" t="s">
        <v>3312</v>
      </c>
      <c r="K117" s="23" t="s">
        <v>3313</v>
      </c>
      <c r="L117" s="23" t="s">
        <v>2335</v>
      </c>
      <c r="M117" s="23" t="s">
        <v>3313</v>
      </c>
      <c r="N117" t="s">
        <v>2376</v>
      </c>
      <c r="O117" t="s">
        <v>3330</v>
      </c>
      <c r="P117" t="str">
        <f t="shared" si="9"/>
        <v>0210 -  MINISTERIO DE AGRICULTURA</v>
      </c>
      <c r="Q117" t="str">
        <f t="shared" si="10"/>
        <v>01 -  MINISTERIO DE AGRICULTURA</v>
      </c>
      <c r="R117" t="str">
        <f t="shared" si="11"/>
        <v>0005 -  DIRECCION EJECUTIVA DE LA COMISION DE FOMENTO A LA TECNIFICACION DEL SISTEMA NACIONAL DE RIEGO</v>
      </c>
      <c r="T117" s="36" t="s">
        <v>3331</v>
      </c>
      <c r="U117" s="23" t="s">
        <v>3332</v>
      </c>
      <c r="V117" t="s">
        <v>3333</v>
      </c>
      <c r="W117" t="str">
        <f t="shared" si="15"/>
        <v>5.1.01</v>
      </c>
      <c r="Y117" t="str">
        <f t="shared" si="13"/>
        <v>06.04.0006</v>
      </c>
      <c r="Z117" s="23" t="s">
        <v>3252</v>
      </c>
      <c r="AA117" s="23" t="s">
        <v>3296</v>
      </c>
      <c r="AB117" t="s">
        <v>3334</v>
      </c>
      <c r="AC117" t="str">
        <f t="shared" si="14"/>
        <v>06.04.0006 - EL PEÑÓN</v>
      </c>
      <c r="AE117" t="s">
        <v>3335</v>
      </c>
      <c r="AF117" s="23">
        <v>2.2000000000000002</v>
      </c>
      <c r="AG117" s="23" t="s">
        <v>2918</v>
      </c>
      <c r="AH117" s="23" t="s">
        <v>3298</v>
      </c>
      <c r="AI117" s="23" t="s">
        <v>3299</v>
      </c>
      <c r="AJ117" t="s">
        <v>3300</v>
      </c>
      <c r="AK117" t="s">
        <v>3301</v>
      </c>
      <c r="AL117" t="s">
        <v>3335</v>
      </c>
      <c r="AM117" t="s">
        <v>3336</v>
      </c>
      <c r="AW117" t="s">
        <v>3337</v>
      </c>
      <c r="AY117" s="51"/>
      <c r="AZ117" s="51"/>
    </row>
    <row r="118" spans="9:55" x14ac:dyDescent="0.25">
      <c r="I118" t="str">
        <f t="shared" si="8"/>
        <v>0210010006</v>
      </c>
      <c r="J118" s="23" t="s">
        <v>3312</v>
      </c>
      <c r="K118" s="23" t="s">
        <v>3313</v>
      </c>
      <c r="L118" s="23" t="s">
        <v>2335</v>
      </c>
      <c r="M118" s="23" t="s">
        <v>3313</v>
      </c>
      <c r="N118" t="s">
        <v>2610</v>
      </c>
      <c r="O118" t="s">
        <v>3338</v>
      </c>
      <c r="P118" t="str">
        <f t="shared" si="9"/>
        <v>0210 -  MINISTERIO DE AGRICULTURA</v>
      </c>
      <c r="Q118" t="str">
        <f t="shared" si="10"/>
        <v>01 -  MINISTERIO DE AGRICULTURA</v>
      </c>
      <c r="R118" t="str">
        <f t="shared" si="11"/>
        <v>0006 -  CONSEJO NACIONAL DE PRODUCCIÓN PECUARIA (CONAPROPE)</v>
      </c>
      <c r="Y118" t="str">
        <f t="shared" si="13"/>
        <v>06.04.0007</v>
      </c>
      <c r="Z118" s="23" t="s">
        <v>3252</v>
      </c>
      <c r="AA118" s="23" t="s">
        <v>3296</v>
      </c>
      <c r="AB118" t="s">
        <v>3339</v>
      </c>
      <c r="AC118" t="str">
        <f t="shared" si="14"/>
        <v>06.04.0007 - LA CIENEGA</v>
      </c>
      <c r="AE118" t="s">
        <v>2019</v>
      </c>
      <c r="AF118" s="23">
        <v>2.2000000000000002</v>
      </c>
      <c r="AG118" s="23" t="s">
        <v>2918</v>
      </c>
      <c r="AH118" s="23" t="s">
        <v>3298</v>
      </c>
      <c r="AI118" s="23" t="s">
        <v>3299</v>
      </c>
      <c r="AJ118" t="s">
        <v>3300</v>
      </c>
      <c r="AK118" t="s">
        <v>3301</v>
      </c>
      <c r="AL118" t="s">
        <v>2019</v>
      </c>
      <c r="AM118" t="s">
        <v>3340</v>
      </c>
      <c r="AW118" t="s">
        <v>3341</v>
      </c>
      <c r="AY118" s="51"/>
      <c r="AZ118" s="51"/>
    </row>
    <row r="119" spans="9:55" x14ac:dyDescent="0.25">
      <c r="I119" t="str">
        <f t="shared" si="8"/>
        <v>0210010007</v>
      </c>
      <c r="J119" s="23" t="s">
        <v>3312</v>
      </c>
      <c r="K119" s="23" t="s">
        <v>3313</v>
      </c>
      <c r="L119" s="23" t="s">
        <v>2335</v>
      </c>
      <c r="M119" s="23" t="s">
        <v>3313</v>
      </c>
      <c r="N119" t="s">
        <v>2518</v>
      </c>
      <c r="O119" t="s">
        <v>3342</v>
      </c>
      <c r="P119" t="str">
        <f t="shared" si="9"/>
        <v>0210 -  MINISTERIO DE AGRICULTURA</v>
      </c>
      <c r="Q119" t="str">
        <f t="shared" si="10"/>
        <v>01 -  MINISTERIO DE AGRICULTURA</v>
      </c>
      <c r="R119" t="str">
        <f t="shared" si="11"/>
        <v>0007 -  CONSEJO NACIONAL PARA LA REGLAMENTACIÓN Y FOMENTO DE LA INDUSTRIA LECHERA</v>
      </c>
      <c r="Y119" t="str">
        <f t="shared" si="13"/>
        <v>06.04.0008</v>
      </c>
      <c r="Z119" s="23" t="s">
        <v>3252</v>
      </c>
      <c r="AA119" s="23" t="s">
        <v>3296</v>
      </c>
      <c r="AB119" t="s">
        <v>3343</v>
      </c>
      <c r="AC119" t="str">
        <f t="shared" si="14"/>
        <v>06.04.0008 - FUNDACION</v>
      </c>
      <c r="AE119" t="s">
        <v>3344</v>
      </c>
      <c r="AF119" s="23">
        <v>2.2000000000000002</v>
      </c>
      <c r="AG119" s="23" t="s">
        <v>2918</v>
      </c>
      <c r="AH119" s="23" t="s">
        <v>3298</v>
      </c>
      <c r="AI119" s="23" t="s">
        <v>3299</v>
      </c>
      <c r="AJ119" t="s">
        <v>3300</v>
      </c>
      <c r="AK119" t="s">
        <v>3301</v>
      </c>
      <c r="AL119" t="s">
        <v>3344</v>
      </c>
      <c r="AM119" t="s">
        <v>3345</v>
      </c>
      <c r="AW119" t="s">
        <v>3346</v>
      </c>
      <c r="AY119" s="51"/>
      <c r="AZ119" s="51"/>
    </row>
    <row r="120" spans="9:55" x14ac:dyDescent="0.25">
      <c r="I120" t="str">
        <f t="shared" si="8"/>
        <v>0211010001</v>
      </c>
      <c r="J120" s="23" t="s">
        <v>3347</v>
      </c>
      <c r="K120" s="23" t="s">
        <v>3348</v>
      </c>
      <c r="L120" s="23" t="s">
        <v>2335</v>
      </c>
      <c r="M120" s="23" t="s">
        <v>3348</v>
      </c>
      <c r="N120" t="s">
        <v>2337</v>
      </c>
      <c r="O120" t="s">
        <v>3348</v>
      </c>
      <c r="P120" t="str">
        <f t="shared" si="9"/>
        <v>0211 -  MINISTERIO DE OBRAS PUBLICAS Y COMUNICACIONES</v>
      </c>
      <c r="Q120" t="str">
        <f t="shared" si="10"/>
        <v>01 -  MINISTERIO DE OBRAS PUBLICAS Y COMUNICACIONES</v>
      </c>
      <c r="R120" t="str">
        <f t="shared" si="11"/>
        <v>0001 -  MINISTERIO DE OBRAS PUBLICAS Y COMUNICACIONES</v>
      </c>
      <c r="Y120" t="str">
        <f t="shared" si="13"/>
        <v>06.04.0009</v>
      </c>
      <c r="Z120" s="23" t="s">
        <v>3252</v>
      </c>
      <c r="AA120" s="23" t="s">
        <v>3296</v>
      </c>
      <c r="AB120" t="s">
        <v>3349</v>
      </c>
      <c r="AC120" t="str">
        <f t="shared" si="14"/>
        <v>06.04.0009 - LAS SALINAS</v>
      </c>
      <c r="AE120" t="s">
        <v>3350</v>
      </c>
      <c r="AF120" s="23">
        <v>2.2000000000000002</v>
      </c>
      <c r="AG120" s="23" t="s">
        <v>2918</v>
      </c>
      <c r="AH120" s="23" t="s">
        <v>3298</v>
      </c>
      <c r="AI120" s="23" t="s">
        <v>3299</v>
      </c>
      <c r="AJ120" t="s">
        <v>3351</v>
      </c>
      <c r="AK120" t="s">
        <v>3352</v>
      </c>
      <c r="AL120" t="s">
        <v>3350</v>
      </c>
      <c r="AM120" t="s">
        <v>3353</v>
      </c>
      <c r="AW120" t="s">
        <v>3354</v>
      </c>
      <c r="AY120" s="51"/>
      <c r="AZ120" s="51"/>
    </row>
    <row r="121" spans="9:55" x14ac:dyDescent="0.25">
      <c r="I121" t="str">
        <f t="shared" si="8"/>
        <v>0211010002</v>
      </c>
      <c r="J121" s="23" t="s">
        <v>3347</v>
      </c>
      <c r="K121" s="23" t="s">
        <v>3348</v>
      </c>
      <c r="L121" s="23" t="s">
        <v>2335</v>
      </c>
      <c r="M121" s="23" t="s">
        <v>3348</v>
      </c>
      <c r="N121" t="s">
        <v>2662</v>
      </c>
      <c r="O121" t="s">
        <v>3355</v>
      </c>
      <c r="P121" t="str">
        <f t="shared" si="9"/>
        <v>0211 -  MINISTERIO DE OBRAS PUBLICAS Y COMUNICACIONES</v>
      </c>
      <c r="Q121" t="str">
        <f t="shared" si="10"/>
        <v>01 -  MINISTERIO DE OBRAS PUBLICAS Y COMUNICACIONES</v>
      </c>
      <c r="R121" t="str">
        <f t="shared" si="11"/>
        <v>0002 -  DIRECCION GENERAL DE EMBELLECIMIENTO DE CARRETERAS Y AVENIDAS DE CIRCUNV.</v>
      </c>
      <c r="Y121" t="str">
        <f t="shared" si="13"/>
        <v>06.04.0010</v>
      </c>
      <c r="Z121" s="23" t="s">
        <v>3252</v>
      </c>
      <c r="AA121" s="23" t="s">
        <v>3296</v>
      </c>
      <c r="AB121" t="s">
        <v>3356</v>
      </c>
      <c r="AC121" t="str">
        <f t="shared" si="14"/>
        <v>06.04.0010 - POLO</v>
      </c>
      <c r="AE121" t="s">
        <v>3357</v>
      </c>
      <c r="AF121" s="23">
        <v>2.2000000000000002</v>
      </c>
      <c r="AG121" s="23" t="s">
        <v>2918</v>
      </c>
      <c r="AH121" s="23" t="s">
        <v>3298</v>
      </c>
      <c r="AI121" s="23" t="s">
        <v>3299</v>
      </c>
      <c r="AJ121" t="s">
        <v>3351</v>
      </c>
      <c r="AK121" t="s">
        <v>3352</v>
      </c>
      <c r="AL121" t="s">
        <v>3357</v>
      </c>
      <c r="AM121" t="s">
        <v>3358</v>
      </c>
      <c r="AW121" t="s">
        <v>3359</v>
      </c>
      <c r="AY121" s="51"/>
      <c r="AZ121" s="51"/>
    </row>
    <row r="122" spans="9:55" x14ac:dyDescent="0.25">
      <c r="I122" t="str">
        <f t="shared" si="8"/>
        <v>0211010003</v>
      </c>
      <c r="J122" s="23" t="s">
        <v>3347</v>
      </c>
      <c r="K122" s="23" t="s">
        <v>3348</v>
      </c>
      <c r="L122" s="23" t="s">
        <v>2335</v>
      </c>
      <c r="M122" s="23" t="s">
        <v>3348</v>
      </c>
      <c r="N122" t="s">
        <v>2499</v>
      </c>
      <c r="O122" t="s">
        <v>3360</v>
      </c>
      <c r="P122" t="str">
        <f t="shared" si="9"/>
        <v>0211 -  MINISTERIO DE OBRAS PUBLICAS Y COMUNICACIONES</v>
      </c>
      <c r="Q122" t="str">
        <f t="shared" si="10"/>
        <v>01 -  MINISTERIO DE OBRAS PUBLICAS Y COMUNICACIONES</v>
      </c>
      <c r="R122" t="str">
        <f t="shared" si="11"/>
        <v>0003 -  OFICINA PARA EL REORDENAMIENTO DEL TRANSPORTE</v>
      </c>
      <c r="Y122" t="str">
        <f t="shared" si="13"/>
        <v>06.04.0011</v>
      </c>
      <c r="Z122" s="23" t="s">
        <v>3252</v>
      </c>
      <c r="AA122" s="23" t="s">
        <v>3296</v>
      </c>
      <c r="AB122" t="s">
        <v>3361</v>
      </c>
      <c r="AC122" t="str">
        <f t="shared" si="14"/>
        <v>06.04.0011 - JAQUIMEYES</v>
      </c>
      <c r="AE122" t="s">
        <v>3362</v>
      </c>
      <c r="AF122" s="23">
        <v>2.2000000000000002</v>
      </c>
      <c r="AG122" s="23" t="s">
        <v>2918</v>
      </c>
      <c r="AH122" s="23" t="s">
        <v>3298</v>
      </c>
      <c r="AI122" s="23" t="s">
        <v>3299</v>
      </c>
      <c r="AJ122" t="s">
        <v>3351</v>
      </c>
      <c r="AK122" t="s">
        <v>3352</v>
      </c>
      <c r="AL122" t="s">
        <v>3362</v>
      </c>
      <c r="AM122" t="s">
        <v>3363</v>
      </c>
      <c r="AW122" t="s">
        <v>3364</v>
      </c>
      <c r="AY122" s="51"/>
      <c r="AZ122" s="51"/>
    </row>
    <row r="123" spans="9:55" x14ac:dyDescent="0.25">
      <c r="I123" t="str">
        <f t="shared" si="8"/>
        <v>0211010006</v>
      </c>
      <c r="J123" s="23" t="s">
        <v>3347</v>
      </c>
      <c r="K123" s="23" t="s">
        <v>3348</v>
      </c>
      <c r="L123" s="23" t="s">
        <v>2335</v>
      </c>
      <c r="M123" s="23" t="s">
        <v>3348</v>
      </c>
      <c r="N123" t="s">
        <v>2610</v>
      </c>
      <c r="O123" t="s">
        <v>3365</v>
      </c>
      <c r="P123" t="str">
        <f t="shared" si="9"/>
        <v>0211 -  MINISTERIO DE OBRAS PUBLICAS Y COMUNICACIONES</v>
      </c>
      <c r="Q123" t="str">
        <f t="shared" si="10"/>
        <v>01 -  MINISTERIO DE OBRAS PUBLICAS Y COMUNICACIONES</v>
      </c>
      <c r="R123" t="str">
        <f t="shared" si="11"/>
        <v>0006 -  OFICINA NAC. DE EVALUACIÓN SÍSMICA Y VULNERABILIDAD DE INFRAESTRUCTURA</v>
      </c>
      <c r="Y123" t="str">
        <f t="shared" si="13"/>
        <v>06.04.9999</v>
      </c>
      <c r="Z123" s="23" t="s">
        <v>3252</v>
      </c>
      <c r="AA123" s="23" t="s">
        <v>3296</v>
      </c>
      <c r="AB123" t="s">
        <v>2406</v>
      </c>
      <c r="AC123" t="str">
        <f t="shared" si="14"/>
        <v>06.04.9999 - MULTIMUNICIPAL</v>
      </c>
      <c r="AE123" t="s">
        <v>3366</v>
      </c>
      <c r="AF123" s="23">
        <v>2.2000000000000002</v>
      </c>
      <c r="AG123" s="23" t="s">
        <v>2918</v>
      </c>
      <c r="AH123" s="23" t="s">
        <v>3298</v>
      </c>
      <c r="AI123" s="23" t="s">
        <v>3299</v>
      </c>
      <c r="AJ123" t="s">
        <v>3351</v>
      </c>
      <c r="AK123" t="s">
        <v>3352</v>
      </c>
      <c r="AL123" t="s">
        <v>3366</v>
      </c>
      <c r="AM123" t="s">
        <v>3367</v>
      </c>
      <c r="AW123" t="s">
        <v>3368</v>
      </c>
      <c r="AY123" s="51"/>
      <c r="AZ123" s="51"/>
    </row>
    <row r="124" spans="9:55" x14ac:dyDescent="0.25">
      <c r="I124" t="str">
        <f t="shared" si="8"/>
        <v>0211010009</v>
      </c>
      <c r="J124" s="23" t="s">
        <v>3347</v>
      </c>
      <c r="K124" s="23" t="s">
        <v>3348</v>
      </c>
      <c r="L124" s="23" t="s">
        <v>2335</v>
      </c>
      <c r="M124" s="23" t="s">
        <v>3348</v>
      </c>
      <c r="N124" t="s">
        <v>2385</v>
      </c>
      <c r="O124" t="s">
        <v>3369</v>
      </c>
      <c r="P124" t="str">
        <f t="shared" si="9"/>
        <v>0211 -  MINISTERIO DE OBRAS PUBLICAS Y COMUNICACIONES</v>
      </c>
      <c r="Q124" t="str">
        <f t="shared" si="10"/>
        <v>01 -  MINISTERIO DE OBRAS PUBLICAS Y COMUNICACIONES</v>
      </c>
      <c r="R124" t="str">
        <f t="shared" si="11"/>
        <v>0009 -  OFICINA NACIONAL DE METEOROLOGÍA</v>
      </c>
      <c r="Y124" t="str">
        <f t="shared" si="13"/>
        <v>06.10.0001</v>
      </c>
      <c r="Z124" s="23" t="s">
        <v>3252</v>
      </c>
      <c r="AA124" s="23" t="s">
        <v>3370</v>
      </c>
      <c r="AB124" t="s">
        <v>3371</v>
      </c>
      <c r="AC124" t="str">
        <f t="shared" si="14"/>
        <v>06.10.0001 - JIMANI</v>
      </c>
      <c r="AE124" t="s">
        <v>3372</v>
      </c>
      <c r="AF124" s="23">
        <v>2.2000000000000002</v>
      </c>
      <c r="AG124" s="23" t="s">
        <v>2918</v>
      </c>
      <c r="AH124" s="23" t="s">
        <v>3298</v>
      </c>
      <c r="AI124" s="23" t="s">
        <v>3299</v>
      </c>
      <c r="AJ124" t="s">
        <v>3351</v>
      </c>
      <c r="AK124" t="s">
        <v>3352</v>
      </c>
      <c r="AL124" t="s">
        <v>3372</v>
      </c>
      <c r="AM124" t="s">
        <v>3373</v>
      </c>
      <c r="AW124" t="s">
        <v>3374</v>
      </c>
      <c r="AY124" s="51"/>
      <c r="AZ124" s="51"/>
    </row>
    <row r="125" spans="9:55" x14ac:dyDescent="0.25">
      <c r="I125" t="str">
        <f t="shared" si="8"/>
        <v>0211010010</v>
      </c>
      <c r="J125" s="23" t="s">
        <v>3347</v>
      </c>
      <c r="K125" s="23" t="s">
        <v>3348</v>
      </c>
      <c r="L125" s="23" t="s">
        <v>2335</v>
      </c>
      <c r="M125" s="23" t="s">
        <v>3348</v>
      </c>
      <c r="N125" t="s">
        <v>2394</v>
      </c>
      <c r="O125" t="s">
        <v>3375</v>
      </c>
      <c r="P125" t="str">
        <f t="shared" si="9"/>
        <v>0211 -  MINISTERIO DE OBRAS PUBLICAS Y COMUNICACIONES</v>
      </c>
      <c r="Q125" t="str">
        <f t="shared" si="10"/>
        <v>01 -  MINISTERIO DE OBRAS PUBLICAS Y COMUNICACIONES</v>
      </c>
      <c r="R125" t="str">
        <f t="shared" si="11"/>
        <v>0010 -  COMISIÓN PRESIDENCIAL PARA LA MODERNIZACIÓN Y SEGURIDAD PORTUARIAS</v>
      </c>
      <c r="Y125" t="str">
        <f t="shared" si="13"/>
        <v>06.10.0002</v>
      </c>
      <c r="Z125" s="23" t="s">
        <v>3252</v>
      </c>
      <c r="AA125" s="23" t="s">
        <v>3370</v>
      </c>
      <c r="AB125" t="s">
        <v>3376</v>
      </c>
      <c r="AC125" t="str">
        <f t="shared" si="14"/>
        <v>06.10.0002 - DUVERGE</v>
      </c>
      <c r="AE125" t="s">
        <v>2063</v>
      </c>
      <c r="AF125" s="23">
        <v>2.2000000000000002</v>
      </c>
      <c r="AG125" s="23" t="s">
        <v>2918</v>
      </c>
      <c r="AH125" s="23" t="s">
        <v>3298</v>
      </c>
      <c r="AI125" s="23" t="s">
        <v>3299</v>
      </c>
      <c r="AJ125" t="s">
        <v>3351</v>
      </c>
      <c r="AK125" t="s">
        <v>3352</v>
      </c>
      <c r="AL125" t="s">
        <v>2063</v>
      </c>
      <c r="AM125" t="s">
        <v>3377</v>
      </c>
      <c r="AW125" t="s">
        <v>3378</v>
      </c>
      <c r="AY125" s="51"/>
      <c r="AZ125" s="51"/>
    </row>
    <row r="126" spans="9:55" x14ac:dyDescent="0.25">
      <c r="I126" t="str">
        <f t="shared" si="8"/>
        <v>0211010011</v>
      </c>
      <c r="J126" s="23" t="s">
        <v>3347</v>
      </c>
      <c r="K126" s="23" t="s">
        <v>3348</v>
      </c>
      <c r="L126" s="23" t="s">
        <v>2335</v>
      </c>
      <c r="M126" s="23" t="s">
        <v>3348</v>
      </c>
      <c r="N126" t="s">
        <v>2885</v>
      </c>
      <c r="O126" t="s">
        <v>3379</v>
      </c>
      <c r="P126" t="str">
        <f t="shared" si="9"/>
        <v>0211 -  MINISTERIO DE OBRAS PUBLICAS Y COMUNICACIONES</v>
      </c>
      <c r="Q126" t="str">
        <f t="shared" si="10"/>
        <v>01 -  MINISTERIO DE OBRAS PUBLICAS Y COMUNICACIONES</v>
      </c>
      <c r="R126" t="str">
        <f t="shared" si="11"/>
        <v>0011 -  JUNTA DE AVIACIÓN CIVIL</v>
      </c>
      <c r="Y126" t="str">
        <f t="shared" si="13"/>
        <v>06.10.0003</v>
      </c>
      <c r="Z126" s="23" t="s">
        <v>3252</v>
      </c>
      <c r="AA126" s="23" t="s">
        <v>3370</v>
      </c>
      <c r="AB126" t="s">
        <v>3380</v>
      </c>
      <c r="AC126" t="str">
        <f t="shared" si="14"/>
        <v>06.10.0003 - LA DESCUBIERTA</v>
      </c>
      <c r="AE126" t="s">
        <v>3381</v>
      </c>
      <c r="AF126" s="23">
        <v>2.2000000000000002</v>
      </c>
      <c r="AG126" s="23" t="s">
        <v>2918</v>
      </c>
      <c r="AH126" s="23" t="s">
        <v>3298</v>
      </c>
      <c r="AI126" s="23" t="s">
        <v>3299</v>
      </c>
      <c r="AJ126" t="s">
        <v>3351</v>
      </c>
      <c r="AK126" t="s">
        <v>3352</v>
      </c>
      <c r="AL126" t="s">
        <v>3381</v>
      </c>
      <c r="AM126" t="s">
        <v>3382</v>
      </c>
      <c r="AW126" t="s">
        <v>3383</v>
      </c>
      <c r="AY126" s="51"/>
      <c r="AZ126" s="51"/>
    </row>
    <row r="127" spans="9:55" x14ac:dyDescent="0.25">
      <c r="I127" t="str">
        <f t="shared" si="8"/>
        <v>0212010001</v>
      </c>
      <c r="J127" s="23" t="s">
        <v>3384</v>
      </c>
      <c r="K127" s="23" t="s">
        <v>3385</v>
      </c>
      <c r="L127" s="23" t="s">
        <v>2335</v>
      </c>
      <c r="M127" s="23" t="s">
        <v>3385</v>
      </c>
      <c r="N127" t="s">
        <v>2337</v>
      </c>
      <c r="O127" t="s">
        <v>3386</v>
      </c>
      <c r="P127" t="str">
        <f t="shared" si="9"/>
        <v>0212 -  MINISTERIO DE INDUSTRIA, COMERCIO Y MIPYMES (MICM)</v>
      </c>
      <c r="Q127" t="str">
        <f t="shared" si="10"/>
        <v>01 -  MINISTERIO DE INDUSTRIA, COMERCIO Y MIPYMES (MICM)</v>
      </c>
      <c r="R127" t="str">
        <f t="shared" si="11"/>
        <v>0001 -  MINISTERIO DE INDUSTRIA, COMERCIO y MIPYMES (MICM)</v>
      </c>
      <c r="Y127" t="str">
        <f t="shared" si="13"/>
        <v>06.10.0004</v>
      </c>
      <c r="Z127" s="23" t="s">
        <v>3252</v>
      </c>
      <c r="AA127" s="23" t="s">
        <v>3370</v>
      </c>
      <c r="AB127" t="s">
        <v>3387</v>
      </c>
      <c r="AC127" t="str">
        <f t="shared" si="14"/>
        <v>06.10.0004 - POSTRER RIO</v>
      </c>
      <c r="AE127" t="s">
        <v>2021</v>
      </c>
      <c r="AF127" s="23">
        <v>2.2000000000000002</v>
      </c>
      <c r="AG127" s="23" t="s">
        <v>2918</v>
      </c>
      <c r="AH127" s="23" t="s">
        <v>3298</v>
      </c>
      <c r="AI127" s="23" t="s">
        <v>3299</v>
      </c>
      <c r="AJ127" t="s">
        <v>3351</v>
      </c>
      <c r="AK127" t="s">
        <v>3352</v>
      </c>
      <c r="AL127" t="s">
        <v>2021</v>
      </c>
      <c r="AM127" t="s">
        <v>3388</v>
      </c>
      <c r="AW127" t="s">
        <v>3389</v>
      </c>
      <c r="AY127" s="51"/>
      <c r="AZ127" s="51"/>
    </row>
    <row r="128" spans="9:55" x14ac:dyDescent="0.25">
      <c r="I128" t="str">
        <f t="shared" si="8"/>
        <v>0212010007</v>
      </c>
      <c r="J128" s="23" t="s">
        <v>3384</v>
      </c>
      <c r="K128" s="23" t="s">
        <v>3385</v>
      </c>
      <c r="L128" s="23" t="s">
        <v>2335</v>
      </c>
      <c r="M128" s="23" t="s">
        <v>3385</v>
      </c>
      <c r="N128" t="s">
        <v>2518</v>
      </c>
      <c r="O128" t="s">
        <v>3390</v>
      </c>
      <c r="P128" t="str">
        <f t="shared" si="9"/>
        <v>0212 -  MINISTERIO DE INDUSTRIA, COMERCIO Y MIPYMES (MICM)</v>
      </c>
      <c r="Q128" t="str">
        <f t="shared" si="10"/>
        <v>01 -  MINISTERIO DE INDUSTRIA, COMERCIO Y MIPYMES (MICM)</v>
      </c>
      <c r="R128" t="str">
        <f t="shared" si="11"/>
        <v>0007 -  INDUSTRIA NACIONAL DE LA AGUJA</v>
      </c>
      <c r="Y128" t="str">
        <f t="shared" si="13"/>
        <v>06.10.0005</v>
      </c>
      <c r="Z128" s="23" t="s">
        <v>3252</v>
      </c>
      <c r="AA128" s="23" t="s">
        <v>3370</v>
      </c>
      <c r="AB128" t="s">
        <v>3391</v>
      </c>
      <c r="AC128" t="str">
        <f t="shared" si="14"/>
        <v>06.10.0005 - CRISTOBAL</v>
      </c>
      <c r="AE128" t="s">
        <v>3392</v>
      </c>
      <c r="AF128" s="23">
        <v>2.2000000000000002</v>
      </c>
      <c r="AG128" s="23" t="s">
        <v>2918</v>
      </c>
      <c r="AH128" s="23" t="s">
        <v>3298</v>
      </c>
      <c r="AI128" s="23" t="s">
        <v>3299</v>
      </c>
      <c r="AJ128" t="s">
        <v>3351</v>
      </c>
      <c r="AK128" t="s">
        <v>3352</v>
      </c>
      <c r="AL128" t="s">
        <v>3392</v>
      </c>
      <c r="AM128" t="s">
        <v>3393</v>
      </c>
      <c r="AW128" t="s">
        <v>3394</v>
      </c>
      <c r="AY128" s="51"/>
      <c r="AZ128" s="51"/>
    </row>
    <row r="129" spans="9:52" x14ac:dyDescent="0.25">
      <c r="I129" t="str">
        <f t="shared" si="8"/>
        <v>0212010008</v>
      </c>
      <c r="J129" s="23" t="s">
        <v>3384</v>
      </c>
      <c r="K129" s="23" t="s">
        <v>3385</v>
      </c>
      <c r="L129" s="23" t="s">
        <v>2335</v>
      </c>
      <c r="M129" s="23" t="s">
        <v>3385</v>
      </c>
      <c r="N129" t="s">
        <v>2528</v>
      </c>
      <c r="O129" t="s">
        <v>3395</v>
      </c>
      <c r="P129" t="str">
        <f t="shared" si="9"/>
        <v>0212 -  MINISTERIO DE INDUSTRIA, COMERCIO Y MIPYMES (MICM)</v>
      </c>
      <c r="Q129" t="str">
        <f t="shared" si="10"/>
        <v>01 -  MINISTERIO DE INDUSTRIA, COMERCIO Y MIPYMES (MICM)</v>
      </c>
      <c r="R129" t="str">
        <f t="shared" si="11"/>
        <v>0008 -  OFICINA NACIONAL DE DERECHO DE AUTOR</v>
      </c>
      <c r="Y129" t="str">
        <f t="shared" si="13"/>
        <v>06.10.0006</v>
      </c>
      <c r="Z129" s="23" t="s">
        <v>3252</v>
      </c>
      <c r="AA129" s="23" t="s">
        <v>3370</v>
      </c>
      <c r="AB129" t="s">
        <v>3396</v>
      </c>
      <c r="AC129" t="str">
        <f t="shared" si="14"/>
        <v>06.10.0006 - MELLA</v>
      </c>
      <c r="AE129" t="s">
        <v>3397</v>
      </c>
      <c r="AF129" s="23">
        <v>2.2000000000000002</v>
      </c>
      <c r="AG129" s="23" t="s">
        <v>2918</v>
      </c>
      <c r="AH129" s="23" t="s">
        <v>3298</v>
      </c>
      <c r="AI129" s="23" t="s">
        <v>3299</v>
      </c>
      <c r="AJ129" t="s">
        <v>3398</v>
      </c>
      <c r="AK129" t="s">
        <v>3399</v>
      </c>
      <c r="AL129" t="s">
        <v>3397</v>
      </c>
      <c r="AM129" t="s">
        <v>3399</v>
      </c>
      <c r="AW129" t="s">
        <v>3400</v>
      </c>
      <c r="AY129" s="51"/>
      <c r="AZ129" s="51"/>
    </row>
    <row r="130" spans="9:52" x14ac:dyDescent="0.25">
      <c r="I130" t="str">
        <f t="shared" ref="I130:I193" si="16">+J130&amp;L130&amp;N130</f>
        <v>0212010009</v>
      </c>
      <c r="J130" s="23" t="s">
        <v>3384</v>
      </c>
      <c r="K130" s="23" t="s">
        <v>3385</v>
      </c>
      <c r="L130" s="23" t="s">
        <v>2335</v>
      </c>
      <c r="M130" s="23" t="s">
        <v>3385</v>
      </c>
      <c r="N130" t="s">
        <v>2385</v>
      </c>
      <c r="O130" t="s">
        <v>3401</v>
      </c>
      <c r="P130" t="str">
        <f t="shared" ref="P130:P193" si="17">+J130&amp;" - "&amp;K130</f>
        <v>0212 -  MINISTERIO DE INDUSTRIA, COMERCIO Y MIPYMES (MICM)</v>
      </c>
      <c r="Q130" t="str">
        <f t="shared" ref="Q130:Q193" si="18">+L130&amp;" - "&amp;M130</f>
        <v>01 -  MINISTERIO DE INDUSTRIA, COMERCIO Y MIPYMES (MICM)</v>
      </c>
      <c r="R130" t="str">
        <f t="shared" ref="R130:R193" si="19">+N130&amp;" - "&amp;O130</f>
        <v>0009 -  DIRECCIÓN DE FOMENTO Y DESARROLLO DE LA ARTESANÍA NACIONAL (FODEARTE)</v>
      </c>
      <c r="Y130" t="str">
        <f t="shared" ref="Y130:Y193" si="20">+LEFT(Z130,2)&amp;"."&amp;LEFT(AA130,2)&amp;"."&amp;LEFT(AB130,4)</f>
        <v>06.10.9999</v>
      </c>
      <c r="Z130" s="23" t="s">
        <v>3252</v>
      </c>
      <c r="AA130" s="23" t="s">
        <v>3370</v>
      </c>
      <c r="AB130" t="s">
        <v>2406</v>
      </c>
      <c r="AC130" t="str">
        <f t="shared" ref="AC130:AC193" si="21">+LEFT(Y130,6)&amp;AB130</f>
        <v>06.10.9999 - MULTIMUNICIPAL</v>
      </c>
      <c r="AE130" t="s">
        <v>3402</v>
      </c>
      <c r="AF130" s="23">
        <v>2.2000000000000002</v>
      </c>
      <c r="AG130" s="23" t="s">
        <v>2918</v>
      </c>
      <c r="AH130" s="23" t="s">
        <v>3403</v>
      </c>
      <c r="AI130" s="23" t="s">
        <v>3404</v>
      </c>
      <c r="AJ130" t="s">
        <v>3405</v>
      </c>
      <c r="AK130" t="s">
        <v>3406</v>
      </c>
      <c r="AL130" t="s">
        <v>3402</v>
      </c>
      <c r="AM130" t="s">
        <v>3407</v>
      </c>
      <c r="AW130" t="s">
        <v>3408</v>
      </c>
      <c r="AY130" s="51"/>
      <c r="AZ130" s="51"/>
    </row>
    <row r="131" spans="9:52" x14ac:dyDescent="0.25">
      <c r="I131" t="str">
        <f t="shared" si="16"/>
        <v>0212010010</v>
      </c>
      <c r="J131" s="23" t="s">
        <v>3384</v>
      </c>
      <c r="K131" s="23" t="s">
        <v>3385</v>
      </c>
      <c r="L131" s="23" t="s">
        <v>2335</v>
      </c>
      <c r="M131" s="23" t="s">
        <v>3385</v>
      </c>
      <c r="N131" t="s">
        <v>2394</v>
      </c>
      <c r="O131" t="s">
        <v>3409</v>
      </c>
      <c r="P131" t="str">
        <f t="shared" si="17"/>
        <v>0212 -  MINISTERIO DE INDUSTRIA, COMERCIO Y MIPYMES (MICM)</v>
      </c>
      <c r="Q131" t="str">
        <f t="shared" si="18"/>
        <v>01 -  MINISTERIO DE INDUSTRIA, COMERCIO Y MIPYMES (MICM)</v>
      </c>
      <c r="R131" t="str">
        <f t="shared" si="19"/>
        <v>0010 -  CONSEJO DE COORDINACIÓN DE LA ZONA ESPECIAL DE DESARROLLO FRONTERIZO (CCDF)</v>
      </c>
      <c r="Y131" t="str">
        <f t="shared" si="20"/>
        <v>06.16.0001</v>
      </c>
      <c r="Z131" s="23" t="s">
        <v>3252</v>
      </c>
      <c r="AA131" s="23" t="s">
        <v>3410</v>
      </c>
      <c r="AB131" t="s">
        <v>3411</v>
      </c>
      <c r="AC131" t="str">
        <f t="shared" si="21"/>
        <v>06.16.0001 - PEDERNALES</v>
      </c>
      <c r="AE131" t="s">
        <v>3412</v>
      </c>
      <c r="AF131" s="23">
        <v>2.2000000000000002</v>
      </c>
      <c r="AG131" s="23" t="s">
        <v>2918</v>
      </c>
      <c r="AH131" s="23" t="s">
        <v>3403</v>
      </c>
      <c r="AI131" s="23" t="s">
        <v>3404</v>
      </c>
      <c r="AJ131" t="s">
        <v>3405</v>
      </c>
      <c r="AK131" t="s">
        <v>3406</v>
      </c>
      <c r="AL131" t="s">
        <v>3412</v>
      </c>
      <c r="AM131" t="s">
        <v>3413</v>
      </c>
      <c r="AW131" t="s">
        <v>3414</v>
      </c>
      <c r="AY131" s="51"/>
      <c r="AZ131" s="51"/>
    </row>
    <row r="132" spans="9:52" x14ac:dyDescent="0.25">
      <c r="I132" t="str">
        <f t="shared" si="16"/>
        <v>0213010001</v>
      </c>
      <c r="J132" s="23" t="s">
        <v>3415</v>
      </c>
      <c r="K132" s="23" t="s">
        <v>3416</v>
      </c>
      <c r="L132" s="23" t="s">
        <v>2335</v>
      </c>
      <c r="M132" s="23" t="s">
        <v>3416</v>
      </c>
      <c r="N132" t="s">
        <v>2337</v>
      </c>
      <c r="O132" t="s">
        <v>3416</v>
      </c>
      <c r="P132" t="str">
        <f t="shared" si="17"/>
        <v>0213 -  MINISTERIO DE TURISMO</v>
      </c>
      <c r="Q132" t="str">
        <f t="shared" si="18"/>
        <v>01 -  MINISTERIO DE TURISMO</v>
      </c>
      <c r="R132" t="str">
        <f t="shared" si="19"/>
        <v>0001 -  MINISTERIO DE TURISMO</v>
      </c>
      <c r="Y132" t="str">
        <f t="shared" si="20"/>
        <v>06.16.0002</v>
      </c>
      <c r="Z132" s="23" t="s">
        <v>3252</v>
      </c>
      <c r="AA132" s="23" t="s">
        <v>3410</v>
      </c>
      <c r="AB132" t="s">
        <v>3417</v>
      </c>
      <c r="AC132" t="str">
        <f t="shared" si="21"/>
        <v>06.16.0002 - OVIEDO</v>
      </c>
      <c r="AE132" t="s">
        <v>3418</v>
      </c>
      <c r="AF132" s="23">
        <v>2.2000000000000002</v>
      </c>
      <c r="AG132" s="23" t="s">
        <v>2918</v>
      </c>
      <c r="AH132" s="23" t="s">
        <v>3403</v>
      </c>
      <c r="AI132" s="23" t="s">
        <v>3404</v>
      </c>
      <c r="AJ132" t="s">
        <v>3419</v>
      </c>
      <c r="AK132" t="s">
        <v>3420</v>
      </c>
      <c r="AL132" t="s">
        <v>3418</v>
      </c>
      <c r="AM132" t="s">
        <v>3420</v>
      </c>
      <c r="AW132" t="s">
        <v>3421</v>
      </c>
      <c r="AY132" s="51"/>
      <c r="AZ132" s="51"/>
    </row>
    <row r="133" spans="9:52" x14ac:dyDescent="0.25">
      <c r="I133" t="str">
        <f t="shared" si="16"/>
        <v>0213010002</v>
      </c>
      <c r="J133" s="23" t="s">
        <v>3415</v>
      </c>
      <c r="K133" s="23" t="s">
        <v>3416</v>
      </c>
      <c r="L133" s="23" t="s">
        <v>2335</v>
      </c>
      <c r="M133" s="23" t="s">
        <v>3416</v>
      </c>
      <c r="N133" t="s">
        <v>2662</v>
      </c>
      <c r="O133" t="s">
        <v>3422</v>
      </c>
      <c r="P133" t="str">
        <f t="shared" si="17"/>
        <v>0213 -  MINISTERIO DE TURISMO</v>
      </c>
      <c r="Q133" t="str">
        <f t="shared" si="18"/>
        <v>01 -  MINISTERIO DE TURISMO</v>
      </c>
      <c r="R133" t="str">
        <f t="shared" si="19"/>
        <v>0002 -  COMITE EJECUTOR DE INFRAESTRUCTA EN ZONAS TURISTICAS (CEIZTUR)</v>
      </c>
      <c r="Y133" t="str">
        <f t="shared" si="20"/>
        <v>06.16.9999</v>
      </c>
      <c r="Z133" s="23" t="s">
        <v>3252</v>
      </c>
      <c r="AA133" s="23" t="s">
        <v>3410</v>
      </c>
      <c r="AB133" t="s">
        <v>2406</v>
      </c>
      <c r="AC133" t="str">
        <f t="shared" si="21"/>
        <v>06.16.9999 - MULTIMUNICIPAL</v>
      </c>
      <c r="AE133" t="s">
        <v>3423</v>
      </c>
      <c r="AF133" s="23">
        <v>2.2000000000000002</v>
      </c>
      <c r="AG133" s="23" t="s">
        <v>2918</v>
      </c>
      <c r="AH133" s="23" t="s">
        <v>3403</v>
      </c>
      <c r="AI133" s="23" t="s">
        <v>3404</v>
      </c>
      <c r="AJ133" t="s">
        <v>3419</v>
      </c>
      <c r="AK133" t="s">
        <v>3420</v>
      </c>
      <c r="AL133" t="s">
        <v>3423</v>
      </c>
      <c r="AM133" t="s">
        <v>3424</v>
      </c>
      <c r="AW133" t="s">
        <v>3425</v>
      </c>
      <c r="AY133" s="51"/>
      <c r="AZ133" s="51"/>
    </row>
    <row r="134" spans="9:52" x14ac:dyDescent="0.25">
      <c r="I134" t="str">
        <f t="shared" si="16"/>
        <v>0214010001</v>
      </c>
      <c r="J134" s="23" t="s">
        <v>3426</v>
      </c>
      <c r="K134" s="23" t="s">
        <v>3427</v>
      </c>
      <c r="L134" s="23" t="s">
        <v>2335</v>
      </c>
      <c r="M134" s="23" t="s">
        <v>3428</v>
      </c>
      <c r="N134" t="s">
        <v>2337</v>
      </c>
      <c r="O134" t="s">
        <v>3429</v>
      </c>
      <c r="P134" t="str">
        <f t="shared" si="17"/>
        <v>0214 -  PROCURADURÍA GENERAL DE LA REPUBLICA</v>
      </c>
      <c r="Q134" t="str">
        <f t="shared" si="18"/>
        <v>01 -  PROCURADURIA GENERAL DE LA REPUBLICA</v>
      </c>
      <c r="R134" t="str">
        <f t="shared" si="19"/>
        <v>0001 -  PROCURADURÍA GENERAL DE LA REPÚBLICA DOMINICANA</v>
      </c>
      <c r="Y134" t="str">
        <f t="shared" si="20"/>
        <v>06.99.9999</v>
      </c>
      <c r="Z134" s="23" t="s">
        <v>3252</v>
      </c>
      <c r="AA134" s="23" t="s">
        <v>2604</v>
      </c>
      <c r="AB134" t="s">
        <v>2406</v>
      </c>
      <c r="AC134" t="str">
        <f t="shared" si="21"/>
        <v>06.99.9999 - MULTIMUNICIPAL</v>
      </c>
      <c r="AE134" t="s">
        <v>3430</v>
      </c>
      <c r="AF134" s="23">
        <v>2.2000000000000002</v>
      </c>
      <c r="AG134" s="23" t="s">
        <v>2918</v>
      </c>
      <c r="AH134" s="23" t="s">
        <v>3403</v>
      </c>
      <c r="AI134" s="23" t="s">
        <v>3404</v>
      </c>
      <c r="AJ134" t="s">
        <v>3431</v>
      </c>
      <c r="AK134" t="s">
        <v>3432</v>
      </c>
      <c r="AL134" t="s">
        <v>3430</v>
      </c>
      <c r="AM134" t="s">
        <v>3432</v>
      </c>
      <c r="AW134" t="s">
        <v>3433</v>
      </c>
      <c r="AY134" s="51"/>
      <c r="AZ134" s="51"/>
    </row>
    <row r="135" spans="9:52" x14ac:dyDescent="0.25">
      <c r="I135" t="str">
        <f t="shared" si="16"/>
        <v>0215010001</v>
      </c>
      <c r="J135" s="23" t="s">
        <v>3434</v>
      </c>
      <c r="K135" s="23" t="s">
        <v>3435</v>
      </c>
      <c r="L135" s="23" t="s">
        <v>2335</v>
      </c>
      <c r="M135" s="23" t="s">
        <v>3435</v>
      </c>
      <c r="N135" t="s">
        <v>2337</v>
      </c>
      <c r="O135" t="s">
        <v>3435</v>
      </c>
      <c r="P135" t="str">
        <f t="shared" si="17"/>
        <v>0215 -  MINISTERIO DE LA MUJER</v>
      </c>
      <c r="Q135" t="str">
        <f t="shared" si="18"/>
        <v>01 -  MINISTERIO DE LA MUJER</v>
      </c>
      <c r="R135" t="str">
        <f t="shared" si="19"/>
        <v>0001 -  MINISTERIO DE LA MUJER</v>
      </c>
      <c r="Y135" t="str">
        <f t="shared" si="20"/>
        <v>07.02.0001</v>
      </c>
      <c r="Z135" s="23" t="s">
        <v>3436</v>
      </c>
      <c r="AA135" s="23" t="s">
        <v>3437</v>
      </c>
      <c r="AB135" t="s">
        <v>3438</v>
      </c>
      <c r="AC135" t="str">
        <f t="shared" si="21"/>
        <v>07.02.0001 - AZUA</v>
      </c>
      <c r="AE135" t="s">
        <v>3439</v>
      </c>
      <c r="AF135" s="23">
        <v>2.2000000000000002</v>
      </c>
      <c r="AG135" s="23" t="s">
        <v>2918</v>
      </c>
      <c r="AH135" s="23" t="s">
        <v>3403</v>
      </c>
      <c r="AI135" s="23" t="s">
        <v>3404</v>
      </c>
      <c r="AJ135" t="s">
        <v>3440</v>
      </c>
      <c r="AK135" t="s">
        <v>3441</v>
      </c>
      <c r="AL135" t="s">
        <v>3439</v>
      </c>
      <c r="AM135" t="s">
        <v>3441</v>
      </c>
      <c r="AW135" t="s">
        <v>3442</v>
      </c>
      <c r="AY135" s="51"/>
      <c r="AZ135" s="51"/>
    </row>
    <row r="136" spans="9:52" x14ac:dyDescent="0.25">
      <c r="I136" t="str">
        <f t="shared" si="16"/>
        <v>0216010001</v>
      </c>
      <c r="J136" s="23" t="s">
        <v>3443</v>
      </c>
      <c r="K136" s="23" t="s">
        <v>3444</v>
      </c>
      <c r="L136" s="23" t="s">
        <v>2335</v>
      </c>
      <c r="M136" s="23" t="s">
        <v>3444</v>
      </c>
      <c r="N136" t="s">
        <v>2337</v>
      </c>
      <c r="O136" t="s">
        <v>3444</v>
      </c>
      <c r="P136" t="str">
        <f t="shared" si="17"/>
        <v>0216 -  MINISTERIO DE CULTURA</v>
      </c>
      <c r="Q136" t="str">
        <f t="shared" si="18"/>
        <v>01 -  MINISTERIO DE CULTURA</v>
      </c>
      <c r="R136" t="str">
        <f t="shared" si="19"/>
        <v>0001 -  MINISTERIO DE CULTURA</v>
      </c>
      <c r="Y136" t="str">
        <f t="shared" si="20"/>
        <v>07.02.0002</v>
      </c>
      <c r="Z136" s="23" t="s">
        <v>3436</v>
      </c>
      <c r="AA136" s="23" t="s">
        <v>3437</v>
      </c>
      <c r="AB136" t="s">
        <v>3445</v>
      </c>
      <c r="AC136" t="str">
        <f t="shared" si="21"/>
        <v>07.02.0002 - LAS CHARCAS</v>
      </c>
      <c r="AE136" t="s">
        <v>3446</v>
      </c>
      <c r="AF136" s="23">
        <v>2.2000000000000002</v>
      </c>
      <c r="AG136" s="23" t="s">
        <v>2918</v>
      </c>
      <c r="AH136" s="23" t="s">
        <v>3403</v>
      </c>
      <c r="AI136" s="23" t="s">
        <v>3404</v>
      </c>
      <c r="AJ136" t="s">
        <v>3447</v>
      </c>
      <c r="AK136" t="s">
        <v>3448</v>
      </c>
      <c r="AL136" t="s">
        <v>3446</v>
      </c>
      <c r="AM136" t="s">
        <v>3449</v>
      </c>
      <c r="AW136" t="s">
        <v>3450</v>
      </c>
      <c r="AY136" s="51"/>
      <c r="AZ136" s="51"/>
    </row>
    <row r="137" spans="9:52" x14ac:dyDescent="0.25">
      <c r="I137" t="str">
        <f t="shared" si="16"/>
        <v>0216010002</v>
      </c>
      <c r="J137" s="23" t="s">
        <v>3443</v>
      </c>
      <c r="K137" s="23" t="s">
        <v>3444</v>
      </c>
      <c r="L137" s="23" t="s">
        <v>2335</v>
      </c>
      <c r="M137" s="23" t="s">
        <v>3444</v>
      </c>
      <c r="N137" t="s">
        <v>2662</v>
      </c>
      <c r="O137" t="s">
        <v>3451</v>
      </c>
      <c r="P137" t="str">
        <f t="shared" si="17"/>
        <v>0216 -  MINISTERIO DE CULTURA</v>
      </c>
      <c r="Q137" t="str">
        <f t="shared" si="18"/>
        <v>01 -  MINISTERIO DE CULTURA</v>
      </c>
      <c r="R137" t="str">
        <f t="shared" si="19"/>
        <v>0002 -  ORQUESTA SINFÓNICA NACIONAL</v>
      </c>
      <c r="Y137" t="str">
        <f t="shared" si="20"/>
        <v>07.02.0003</v>
      </c>
      <c r="Z137" s="23" t="s">
        <v>3436</v>
      </c>
      <c r="AA137" s="23" t="s">
        <v>3437</v>
      </c>
      <c r="AB137" t="s">
        <v>3452</v>
      </c>
      <c r="AC137" t="str">
        <f t="shared" si="21"/>
        <v>07.02.0003 - LAS YAYAS DE VIAJAMA</v>
      </c>
      <c r="AE137" t="s">
        <v>3453</v>
      </c>
      <c r="AF137" s="23">
        <v>2.2000000000000002</v>
      </c>
      <c r="AG137" s="23" t="s">
        <v>2918</v>
      </c>
      <c r="AH137" s="23" t="s">
        <v>3403</v>
      </c>
      <c r="AI137" s="23" t="s">
        <v>3404</v>
      </c>
      <c r="AJ137" t="s">
        <v>3447</v>
      </c>
      <c r="AK137" t="s">
        <v>3448</v>
      </c>
      <c r="AL137" t="s">
        <v>3453</v>
      </c>
      <c r="AM137" t="s">
        <v>3454</v>
      </c>
      <c r="AW137" t="s">
        <v>3455</v>
      </c>
      <c r="AY137" s="51"/>
      <c r="AZ137" s="51"/>
    </row>
    <row r="138" spans="9:52" x14ac:dyDescent="0.25">
      <c r="I138" t="str">
        <f t="shared" si="16"/>
        <v>0216010003</v>
      </c>
      <c r="J138" s="23" t="s">
        <v>3443</v>
      </c>
      <c r="K138" s="23" t="s">
        <v>3444</v>
      </c>
      <c r="L138" s="23" t="s">
        <v>2335</v>
      </c>
      <c r="M138" s="23" t="s">
        <v>3444</v>
      </c>
      <c r="N138" t="s">
        <v>2499</v>
      </c>
      <c r="O138" t="s">
        <v>3456</v>
      </c>
      <c r="P138" t="str">
        <f t="shared" si="17"/>
        <v>0216 -  MINISTERIO DE CULTURA</v>
      </c>
      <c r="Q138" t="str">
        <f t="shared" si="18"/>
        <v>01 -  MINISTERIO DE CULTURA</v>
      </c>
      <c r="R138" t="str">
        <f t="shared" si="19"/>
        <v>0003 -  BIBLIOTECA NACIONAL PEDRO HENRÍQUEZ UREÑA</v>
      </c>
      <c r="Y138" t="str">
        <f t="shared" si="20"/>
        <v>07.02.0004</v>
      </c>
      <c r="Z138" s="23" t="s">
        <v>3436</v>
      </c>
      <c r="AA138" s="23" t="s">
        <v>3437</v>
      </c>
      <c r="AB138" t="s">
        <v>3457</v>
      </c>
      <c r="AC138" t="str">
        <f t="shared" si="21"/>
        <v>07.02.0004 - PADRE LAS CASAS</v>
      </c>
      <c r="AE138" t="s">
        <v>1930</v>
      </c>
      <c r="AF138" s="23">
        <v>2.2000000000000002</v>
      </c>
      <c r="AG138" s="23" t="s">
        <v>2918</v>
      </c>
      <c r="AH138" s="23" t="s">
        <v>3403</v>
      </c>
      <c r="AI138" s="23" t="s">
        <v>3404</v>
      </c>
      <c r="AJ138" t="s">
        <v>3447</v>
      </c>
      <c r="AK138" t="s">
        <v>3448</v>
      </c>
      <c r="AL138" t="s">
        <v>1930</v>
      </c>
      <c r="AM138" t="s">
        <v>3458</v>
      </c>
      <c r="AW138" t="s">
        <v>3459</v>
      </c>
      <c r="AY138" s="51"/>
      <c r="AZ138" s="51"/>
    </row>
    <row r="139" spans="9:52" x14ac:dyDescent="0.25">
      <c r="I139" t="str">
        <f t="shared" si="16"/>
        <v>0216010005</v>
      </c>
      <c r="J139" s="23" t="s">
        <v>3443</v>
      </c>
      <c r="K139" s="23" t="s">
        <v>3444</v>
      </c>
      <c r="L139" s="23" t="s">
        <v>2335</v>
      </c>
      <c r="M139" s="23" t="s">
        <v>3444</v>
      </c>
      <c r="N139" t="s">
        <v>2376</v>
      </c>
      <c r="O139" t="s">
        <v>3460</v>
      </c>
      <c r="P139" t="str">
        <f t="shared" si="17"/>
        <v>0216 -  MINISTERIO DE CULTURA</v>
      </c>
      <c r="Q139" t="str">
        <f t="shared" si="18"/>
        <v>01 -  MINISTERIO DE CULTURA</v>
      </c>
      <c r="R139" t="str">
        <f t="shared" si="19"/>
        <v>0005 -  DIRECCIÓN GENERAL DE BELLAS ARTES</v>
      </c>
      <c r="Y139" t="str">
        <f t="shared" si="20"/>
        <v>07.02.0005</v>
      </c>
      <c r="Z139" s="23" t="s">
        <v>3436</v>
      </c>
      <c r="AA139" s="23" t="s">
        <v>3437</v>
      </c>
      <c r="AB139" t="s">
        <v>3461</v>
      </c>
      <c r="AC139" t="str">
        <f t="shared" si="21"/>
        <v>07.02.0005 - PERALTA</v>
      </c>
      <c r="AE139" t="s">
        <v>2038</v>
      </c>
      <c r="AF139" s="23">
        <v>2.2000000000000002</v>
      </c>
      <c r="AG139" s="23" t="s">
        <v>2918</v>
      </c>
      <c r="AH139" s="23" t="s">
        <v>3403</v>
      </c>
      <c r="AI139" s="23" t="s">
        <v>3404</v>
      </c>
      <c r="AJ139" t="s">
        <v>3462</v>
      </c>
      <c r="AK139" t="s">
        <v>3463</v>
      </c>
      <c r="AL139" t="s">
        <v>2038</v>
      </c>
      <c r="AM139" t="s">
        <v>3464</v>
      </c>
      <c r="AW139" t="s">
        <v>3465</v>
      </c>
      <c r="AY139" s="51"/>
      <c r="AZ139" s="51"/>
    </row>
    <row r="140" spans="9:52" x14ac:dyDescent="0.25">
      <c r="I140" t="str">
        <f t="shared" si="16"/>
        <v>0216010006</v>
      </c>
      <c r="J140" s="23" t="s">
        <v>3443</v>
      </c>
      <c r="K140" s="23" t="s">
        <v>3444</v>
      </c>
      <c r="L140" s="23" t="s">
        <v>2335</v>
      </c>
      <c r="M140" s="23" t="s">
        <v>3444</v>
      </c>
      <c r="N140" t="s">
        <v>2610</v>
      </c>
      <c r="O140" t="s">
        <v>3466</v>
      </c>
      <c r="P140" t="str">
        <f t="shared" si="17"/>
        <v>0216 -  MINISTERIO DE CULTURA</v>
      </c>
      <c r="Q140" t="str">
        <f t="shared" si="18"/>
        <v>01 -  MINISTERIO DE CULTURA</v>
      </c>
      <c r="R140" t="str">
        <f t="shared" si="19"/>
        <v>0006 -  DIRECCIÓN GENERAL DE MUSEOS</v>
      </c>
      <c r="Y140" t="str">
        <f t="shared" si="20"/>
        <v>07.02.0006</v>
      </c>
      <c r="Z140" s="23" t="s">
        <v>3436</v>
      </c>
      <c r="AA140" s="23" t="s">
        <v>3437</v>
      </c>
      <c r="AB140" t="s">
        <v>3467</v>
      </c>
      <c r="AC140" t="str">
        <f t="shared" si="21"/>
        <v>07.02.0006 - SABANA YEGUA</v>
      </c>
      <c r="AE140" t="s">
        <v>3468</v>
      </c>
      <c r="AF140" s="23">
        <v>2.2000000000000002</v>
      </c>
      <c r="AG140" s="23" t="s">
        <v>2918</v>
      </c>
      <c r="AH140" s="23" t="s">
        <v>3403</v>
      </c>
      <c r="AI140" s="23" t="s">
        <v>3404</v>
      </c>
      <c r="AJ140" t="s">
        <v>3462</v>
      </c>
      <c r="AK140" t="s">
        <v>3463</v>
      </c>
      <c r="AL140" t="s">
        <v>3468</v>
      </c>
      <c r="AM140" t="s">
        <v>3469</v>
      </c>
      <c r="AW140" t="s">
        <v>3470</v>
      </c>
      <c r="AY140" s="51"/>
      <c r="AZ140" s="51"/>
    </row>
    <row r="141" spans="9:52" x14ac:dyDescent="0.25">
      <c r="I141" t="str">
        <f t="shared" si="16"/>
        <v>0217010001</v>
      </c>
      <c r="J141" s="23" t="s">
        <v>3471</v>
      </c>
      <c r="K141" s="23" t="s">
        <v>3472</v>
      </c>
      <c r="L141" s="23" t="s">
        <v>2335</v>
      </c>
      <c r="M141" s="23" t="s">
        <v>3472</v>
      </c>
      <c r="N141" t="s">
        <v>2337</v>
      </c>
      <c r="O141" t="s">
        <v>3472</v>
      </c>
      <c r="P141" t="str">
        <f t="shared" si="17"/>
        <v>0217 -  MINISTERIO DE LA JUVENTUD</v>
      </c>
      <c r="Q141" t="str">
        <f t="shared" si="18"/>
        <v>01 -  MINISTERIO DE LA JUVENTUD</v>
      </c>
      <c r="R141" t="str">
        <f t="shared" si="19"/>
        <v>0001 -  MINISTERIO DE LA JUVENTUD</v>
      </c>
      <c r="Y141" t="str">
        <f t="shared" si="20"/>
        <v>07.02.0007</v>
      </c>
      <c r="Z141" s="23" t="s">
        <v>3436</v>
      </c>
      <c r="AA141" s="23" t="s">
        <v>3437</v>
      </c>
      <c r="AB141" t="s">
        <v>3473</v>
      </c>
      <c r="AC141" t="str">
        <f t="shared" si="21"/>
        <v>07.02.0007 - PUEBLO VIEJO</v>
      </c>
      <c r="AE141" t="s">
        <v>3474</v>
      </c>
      <c r="AF141" s="23">
        <v>2.2000000000000002</v>
      </c>
      <c r="AG141" s="23" t="s">
        <v>2918</v>
      </c>
      <c r="AH141" s="23" t="s">
        <v>3403</v>
      </c>
      <c r="AI141" s="23" t="s">
        <v>3404</v>
      </c>
      <c r="AJ141" t="s">
        <v>3462</v>
      </c>
      <c r="AK141" t="s">
        <v>3463</v>
      </c>
      <c r="AL141" t="s">
        <v>3474</v>
      </c>
      <c r="AM141" t="s">
        <v>3475</v>
      </c>
      <c r="AW141" t="s">
        <v>3476</v>
      </c>
      <c r="AY141" s="51"/>
      <c r="AZ141" s="51"/>
    </row>
    <row r="142" spans="9:52" x14ac:dyDescent="0.25">
      <c r="I142" t="str">
        <f t="shared" si="16"/>
        <v>0218010001</v>
      </c>
      <c r="J142" s="23" t="s">
        <v>3477</v>
      </c>
      <c r="K142" s="23" t="s">
        <v>3478</v>
      </c>
      <c r="L142" s="23" t="s">
        <v>2335</v>
      </c>
      <c r="M142" s="23" t="s">
        <v>3479</v>
      </c>
      <c r="N142" t="s">
        <v>2337</v>
      </c>
      <c r="O142" t="s">
        <v>3478</v>
      </c>
      <c r="P142" t="str">
        <f t="shared" si="17"/>
        <v>0218 -  MINISTERIO DE MEDIO AMBIENTE Y RECURSOS NATURALES</v>
      </c>
      <c r="Q142" t="str">
        <f t="shared" si="18"/>
        <v>01 -  MINISTERIO DE MEDIO AMBIENTE Y REC. NAT.</v>
      </c>
      <c r="R142" t="str">
        <f t="shared" si="19"/>
        <v>0001 -  MINISTERIO DE MEDIO AMBIENTE Y RECURSOS NATURALES</v>
      </c>
      <c r="Y142" t="str">
        <f t="shared" si="20"/>
        <v>07.02.0008</v>
      </c>
      <c r="Z142" s="23" t="s">
        <v>3436</v>
      </c>
      <c r="AA142" s="23" t="s">
        <v>3437</v>
      </c>
      <c r="AB142" t="s">
        <v>3480</v>
      </c>
      <c r="AC142" t="str">
        <f t="shared" si="21"/>
        <v>07.02.0008 - TABARA ARRIBA</v>
      </c>
      <c r="AE142" t="s">
        <v>3481</v>
      </c>
      <c r="AF142" s="23">
        <v>2.2000000000000002</v>
      </c>
      <c r="AG142" s="23" t="s">
        <v>2918</v>
      </c>
      <c r="AH142" s="23" t="s">
        <v>3403</v>
      </c>
      <c r="AI142" s="23" t="s">
        <v>3404</v>
      </c>
      <c r="AJ142" t="s">
        <v>3462</v>
      </c>
      <c r="AK142" t="s">
        <v>3463</v>
      </c>
      <c r="AL142" t="s">
        <v>3481</v>
      </c>
      <c r="AM142" t="s">
        <v>3482</v>
      </c>
      <c r="AW142" t="s">
        <v>3483</v>
      </c>
      <c r="AY142" s="51"/>
      <c r="AZ142" s="51"/>
    </row>
    <row r="143" spans="9:52" x14ac:dyDescent="0.25">
      <c r="I143" t="str">
        <f t="shared" si="16"/>
        <v>0218010007</v>
      </c>
      <c r="J143" s="23" t="s">
        <v>3477</v>
      </c>
      <c r="K143" s="23" t="s">
        <v>3478</v>
      </c>
      <c r="L143" s="23" t="s">
        <v>2335</v>
      </c>
      <c r="M143" s="23" t="s">
        <v>3479</v>
      </c>
      <c r="N143" t="s">
        <v>2518</v>
      </c>
      <c r="O143" t="s">
        <v>3484</v>
      </c>
      <c r="P143" t="str">
        <f t="shared" si="17"/>
        <v>0218 -  MINISTERIO DE MEDIO AMBIENTE Y RECURSOS NATURALES</v>
      </c>
      <c r="Q143" t="str">
        <f t="shared" si="18"/>
        <v>01 -  MINISTERIO DE MEDIO AMBIENTE Y REC. NAT.</v>
      </c>
      <c r="R143" t="str">
        <f t="shared" si="19"/>
        <v>0007 -  UNIDAD TÉCNICA EJECUTORA DE PROYECTOS DE DESARROLLO AGROFORESTAL</v>
      </c>
      <c r="Y143" t="str">
        <f t="shared" si="20"/>
        <v>07.02.0009</v>
      </c>
      <c r="Z143" s="23" t="s">
        <v>3436</v>
      </c>
      <c r="AA143" s="23" t="s">
        <v>3437</v>
      </c>
      <c r="AB143" t="s">
        <v>3485</v>
      </c>
      <c r="AC143" t="str">
        <f t="shared" si="21"/>
        <v>07.02.0009 - GUAYABAL</v>
      </c>
      <c r="AE143" t="s">
        <v>1973</v>
      </c>
      <c r="AF143" s="23">
        <v>2.2000000000000002</v>
      </c>
      <c r="AG143" s="23" t="s">
        <v>2918</v>
      </c>
      <c r="AH143" s="23" t="s">
        <v>3403</v>
      </c>
      <c r="AI143" s="23" t="s">
        <v>3404</v>
      </c>
      <c r="AJ143" t="s">
        <v>3486</v>
      </c>
      <c r="AK143" t="s">
        <v>3487</v>
      </c>
      <c r="AL143" t="s">
        <v>1973</v>
      </c>
      <c r="AM143" t="s">
        <v>3488</v>
      </c>
      <c r="AW143" t="s">
        <v>3489</v>
      </c>
      <c r="AY143" s="51"/>
      <c r="AZ143" s="51"/>
    </row>
    <row r="144" spans="9:52" x14ac:dyDescent="0.25">
      <c r="I144" t="str">
        <f t="shared" si="16"/>
        <v>0219010001</v>
      </c>
      <c r="J144" s="23" t="s">
        <v>3490</v>
      </c>
      <c r="K144" s="23" t="s">
        <v>3491</v>
      </c>
      <c r="L144" s="23" t="s">
        <v>2335</v>
      </c>
      <c r="M144" s="23" t="s">
        <v>3492</v>
      </c>
      <c r="N144" t="s">
        <v>2337</v>
      </c>
      <c r="O144" t="s">
        <v>3493</v>
      </c>
      <c r="P144" t="str">
        <f t="shared" si="17"/>
        <v>0219 -  MINISTERIO DE EDUCACIÓN SUPERIOR CIENCIA Y TECNOLOGÍA</v>
      </c>
      <c r="Q144" t="str">
        <f t="shared" si="18"/>
        <v>01 -  MINISTERIO DE EDUCACION SUPERIOR CIENCIA Y TECNOLOGIA</v>
      </c>
      <c r="R144" t="str">
        <f t="shared" si="19"/>
        <v>0001 -  MINISTERIO DE EDUCACION SUPERIOR, CIENCIA Y TECNOLOGIA</v>
      </c>
      <c r="Y144" t="str">
        <f t="shared" si="20"/>
        <v>07.02.0010</v>
      </c>
      <c r="Z144" s="23" t="s">
        <v>3436</v>
      </c>
      <c r="AA144" s="23" t="s">
        <v>3437</v>
      </c>
      <c r="AB144" t="s">
        <v>3494</v>
      </c>
      <c r="AC144" t="str">
        <f t="shared" si="21"/>
        <v>07.02.0010 - ESTEBANIA</v>
      </c>
      <c r="AE144" t="s">
        <v>3495</v>
      </c>
      <c r="AF144" s="23">
        <v>2.2000000000000002</v>
      </c>
      <c r="AG144" s="23" t="s">
        <v>2918</v>
      </c>
      <c r="AH144" s="23" t="s">
        <v>3403</v>
      </c>
      <c r="AI144" s="23" t="s">
        <v>3404</v>
      </c>
      <c r="AJ144" t="s">
        <v>3486</v>
      </c>
      <c r="AK144" t="s">
        <v>3487</v>
      </c>
      <c r="AL144" t="s">
        <v>3495</v>
      </c>
      <c r="AM144" t="s">
        <v>3496</v>
      </c>
      <c r="AW144" t="s">
        <v>3497</v>
      </c>
      <c r="AY144" s="51"/>
      <c r="AZ144" s="51"/>
    </row>
    <row r="145" spans="9:52" x14ac:dyDescent="0.25">
      <c r="I145" t="str">
        <f t="shared" si="16"/>
        <v>0219010002</v>
      </c>
      <c r="J145" s="23" t="s">
        <v>3490</v>
      </c>
      <c r="K145" s="23" t="s">
        <v>3491</v>
      </c>
      <c r="L145" s="23" t="s">
        <v>2335</v>
      </c>
      <c r="M145" s="23" t="s">
        <v>3492</v>
      </c>
      <c r="N145" t="s">
        <v>2662</v>
      </c>
      <c r="O145" t="s">
        <v>3498</v>
      </c>
      <c r="P145" t="str">
        <f t="shared" si="17"/>
        <v>0219 -  MINISTERIO DE EDUCACIÓN SUPERIOR CIENCIA Y TECNOLOGÍA</v>
      </c>
      <c r="Q145" t="str">
        <f t="shared" si="18"/>
        <v>01 -  MINISTERIO DE EDUCACION SUPERIOR CIENCIA Y TECNOLOGIA</v>
      </c>
      <c r="R145" t="str">
        <f t="shared" si="19"/>
        <v>0002 -  INSTITUTO TECNOLÓGICO DE LAS AMÉRICAS</v>
      </c>
      <c r="Y145" t="str">
        <f t="shared" si="20"/>
        <v>07.02.9999</v>
      </c>
      <c r="Z145" s="23" t="s">
        <v>3436</v>
      </c>
      <c r="AA145" s="23" t="s">
        <v>3437</v>
      </c>
      <c r="AB145" t="s">
        <v>2406</v>
      </c>
      <c r="AC145" t="str">
        <f t="shared" si="21"/>
        <v>07.02.9999 - MULTIMUNICIPAL</v>
      </c>
      <c r="AE145" t="s">
        <v>3499</v>
      </c>
      <c r="AF145" s="23">
        <v>2.2000000000000002</v>
      </c>
      <c r="AG145" s="23" t="s">
        <v>2918</v>
      </c>
      <c r="AH145" s="23" t="s">
        <v>3403</v>
      </c>
      <c r="AI145" s="23" t="s">
        <v>3404</v>
      </c>
      <c r="AJ145" t="s">
        <v>3486</v>
      </c>
      <c r="AK145" t="s">
        <v>3487</v>
      </c>
      <c r="AL145" t="s">
        <v>3499</v>
      </c>
      <c r="AM145" t="s">
        <v>3500</v>
      </c>
      <c r="AW145" t="s">
        <v>3501</v>
      </c>
      <c r="AY145" s="51"/>
      <c r="AZ145" s="51"/>
    </row>
    <row r="146" spans="9:52" x14ac:dyDescent="0.25">
      <c r="I146" t="str">
        <f t="shared" si="16"/>
        <v>0219010003</v>
      </c>
      <c r="J146" s="23" t="s">
        <v>3490</v>
      </c>
      <c r="K146" s="23" t="s">
        <v>3491</v>
      </c>
      <c r="L146" s="23" t="s">
        <v>2335</v>
      </c>
      <c r="M146" s="23" t="s">
        <v>3492</v>
      </c>
      <c r="N146" t="s">
        <v>2499</v>
      </c>
      <c r="O146" t="s">
        <v>3502</v>
      </c>
      <c r="P146" t="str">
        <f t="shared" si="17"/>
        <v>0219 -  MINISTERIO DE EDUCACIÓN SUPERIOR CIENCIA Y TECNOLOGÍA</v>
      </c>
      <c r="Q146" t="str">
        <f t="shared" si="18"/>
        <v>01 -  MINISTERIO DE EDUCACION SUPERIOR CIENCIA Y TECNOLOGIA</v>
      </c>
      <c r="R146" t="str">
        <f t="shared" si="19"/>
        <v>0003 -  INSTITUTO TECNICO SUPERIOR COMUNITARIO</v>
      </c>
      <c r="Y146" t="str">
        <f t="shared" si="20"/>
        <v>07.07.0001</v>
      </c>
      <c r="Z146" s="23" t="s">
        <v>3436</v>
      </c>
      <c r="AA146" s="23" t="s">
        <v>3503</v>
      </c>
      <c r="AB146" t="s">
        <v>3504</v>
      </c>
      <c r="AC146" t="str">
        <f t="shared" si="21"/>
        <v>07.07.0001 - COMENDADOR</v>
      </c>
      <c r="AE146" t="s">
        <v>3505</v>
      </c>
      <c r="AF146" s="23">
        <v>2.2000000000000002</v>
      </c>
      <c r="AG146" s="23" t="s">
        <v>2918</v>
      </c>
      <c r="AH146" s="23" t="s">
        <v>3403</v>
      </c>
      <c r="AI146" s="23" t="s">
        <v>3404</v>
      </c>
      <c r="AJ146" t="s">
        <v>3486</v>
      </c>
      <c r="AK146" t="s">
        <v>3487</v>
      </c>
      <c r="AL146" t="s">
        <v>3505</v>
      </c>
      <c r="AM146" t="s">
        <v>3506</v>
      </c>
      <c r="AW146" t="s">
        <v>3507</v>
      </c>
      <c r="AY146" s="51"/>
      <c r="AZ146" s="51"/>
    </row>
    <row r="147" spans="9:52" x14ac:dyDescent="0.25">
      <c r="I147" t="str">
        <f t="shared" si="16"/>
        <v>0219010004</v>
      </c>
      <c r="J147" s="23" t="s">
        <v>3490</v>
      </c>
      <c r="K147" s="23" t="s">
        <v>3491</v>
      </c>
      <c r="L147" s="23" t="s">
        <v>2335</v>
      </c>
      <c r="M147" s="23" t="s">
        <v>3492</v>
      </c>
      <c r="N147" t="s">
        <v>2508</v>
      </c>
      <c r="O147" t="s">
        <v>3508</v>
      </c>
      <c r="P147" t="str">
        <f t="shared" si="17"/>
        <v>0219 -  MINISTERIO DE EDUCACIÓN SUPERIOR CIENCIA Y TECNOLOGÍA</v>
      </c>
      <c r="Q147" t="str">
        <f t="shared" si="18"/>
        <v>01 -  MINISTERIO DE EDUCACION SUPERIOR CIENCIA Y TECNOLOGIA</v>
      </c>
      <c r="R147" t="str">
        <f t="shared" si="19"/>
        <v>0004 -  COMISIÓN INTERNACIONAL ASESORA CIENCIA Y TECNOLOGÍA</v>
      </c>
      <c r="Y147" t="str">
        <f t="shared" si="20"/>
        <v>07.07.0002</v>
      </c>
      <c r="Z147" s="23" t="s">
        <v>3436</v>
      </c>
      <c r="AA147" s="23" t="s">
        <v>3503</v>
      </c>
      <c r="AB147" t="s">
        <v>3509</v>
      </c>
      <c r="AC147" t="str">
        <f t="shared" si="21"/>
        <v>07.07.0002 - BANICA</v>
      </c>
      <c r="AE147" t="s">
        <v>3510</v>
      </c>
      <c r="AF147" s="23">
        <v>2.2000000000000002</v>
      </c>
      <c r="AG147" s="23" t="s">
        <v>2918</v>
      </c>
      <c r="AH147" s="23" t="s">
        <v>3403</v>
      </c>
      <c r="AI147" s="23" t="s">
        <v>3404</v>
      </c>
      <c r="AJ147" t="s">
        <v>3486</v>
      </c>
      <c r="AK147" t="s">
        <v>3487</v>
      </c>
      <c r="AL147" t="s">
        <v>3510</v>
      </c>
      <c r="AM147" t="s">
        <v>3511</v>
      </c>
      <c r="AW147" t="s">
        <v>3512</v>
      </c>
      <c r="AY147" s="51"/>
      <c r="AZ147" s="51"/>
    </row>
    <row r="148" spans="9:52" x14ac:dyDescent="0.25">
      <c r="I148" t="str">
        <f t="shared" si="16"/>
        <v>0220010001</v>
      </c>
      <c r="J148" s="23" t="s">
        <v>3513</v>
      </c>
      <c r="K148" s="23" t="s">
        <v>3514</v>
      </c>
      <c r="L148" s="23" t="s">
        <v>2335</v>
      </c>
      <c r="M148" s="23" t="s">
        <v>3514</v>
      </c>
      <c r="N148" t="s">
        <v>2337</v>
      </c>
      <c r="O148" t="s">
        <v>3514</v>
      </c>
      <c r="P148" t="str">
        <f t="shared" si="17"/>
        <v>0220 -  MINISTERIO DE ECONOMIA, PLANIFICACION Y DESARROLLO</v>
      </c>
      <c r="Q148" t="str">
        <f t="shared" si="18"/>
        <v>01 -  MINISTERIO DE ECONOMIA, PLANIFICACION Y DESARROLLO</v>
      </c>
      <c r="R148" t="str">
        <f t="shared" si="19"/>
        <v>0001 -  MINISTERIO DE ECONOMIA, PLANIFICACION Y DESARROLLO</v>
      </c>
      <c r="Y148" t="str">
        <f t="shared" si="20"/>
        <v>07.07.0003</v>
      </c>
      <c r="Z148" s="23" t="s">
        <v>3436</v>
      </c>
      <c r="AA148" s="23" t="s">
        <v>3503</v>
      </c>
      <c r="AB148" t="s">
        <v>3515</v>
      </c>
      <c r="AC148" t="str">
        <f t="shared" si="21"/>
        <v>07.07.0003 - EL LLANO</v>
      </c>
      <c r="AE148" t="s">
        <v>1517</v>
      </c>
      <c r="AF148" s="23">
        <v>2.2000000000000002</v>
      </c>
      <c r="AG148" s="23" t="s">
        <v>2918</v>
      </c>
      <c r="AH148" s="23" t="s">
        <v>3403</v>
      </c>
      <c r="AI148" s="23" t="s">
        <v>3404</v>
      </c>
      <c r="AJ148" t="s">
        <v>3486</v>
      </c>
      <c r="AK148" t="s">
        <v>3487</v>
      </c>
      <c r="AL148" t="s">
        <v>1517</v>
      </c>
      <c r="AM148" t="s">
        <v>3516</v>
      </c>
      <c r="AW148" t="s">
        <v>3517</v>
      </c>
      <c r="AY148" s="51"/>
      <c r="AZ148" s="51"/>
    </row>
    <row r="149" spans="9:52" x14ac:dyDescent="0.25">
      <c r="I149" t="str">
        <f t="shared" si="16"/>
        <v>0220010005</v>
      </c>
      <c r="J149" s="23" t="s">
        <v>3513</v>
      </c>
      <c r="K149" s="23" t="s">
        <v>3514</v>
      </c>
      <c r="L149" s="23" t="s">
        <v>2335</v>
      </c>
      <c r="M149" s="23" t="s">
        <v>3514</v>
      </c>
      <c r="N149" t="s">
        <v>2376</v>
      </c>
      <c r="O149" t="s">
        <v>3518</v>
      </c>
      <c r="P149" t="str">
        <f t="shared" si="17"/>
        <v>0220 -  MINISTERIO DE ECONOMIA, PLANIFICACION Y DESARROLLO</v>
      </c>
      <c r="Q149" t="str">
        <f t="shared" si="18"/>
        <v>01 -  MINISTERIO DE ECONOMIA, PLANIFICACION Y DESARROLLO</v>
      </c>
      <c r="R149" t="str">
        <f t="shared" si="19"/>
        <v>0005 -  DIRECCIÓN GENERAL DE COOPERACIÓN MULTILATERAL</v>
      </c>
      <c r="Y149" t="str">
        <f t="shared" si="20"/>
        <v>07.07.0004</v>
      </c>
      <c r="Z149" s="23" t="s">
        <v>3436</v>
      </c>
      <c r="AA149" s="23" t="s">
        <v>3503</v>
      </c>
      <c r="AB149" t="s">
        <v>3519</v>
      </c>
      <c r="AC149" t="str">
        <f t="shared" si="21"/>
        <v>07.07.0004 - HONDO VALLE</v>
      </c>
      <c r="AE149" t="s">
        <v>3520</v>
      </c>
      <c r="AF149" s="23">
        <v>2.2000000000000002</v>
      </c>
      <c r="AG149" s="23" t="s">
        <v>2918</v>
      </c>
      <c r="AH149" s="23" t="s">
        <v>3403</v>
      </c>
      <c r="AI149" s="23" t="s">
        <v>3404</v>
      </c>
      <c r="AJ149" t="s">
        <v>3521</v>
      </c>
      <c r="AK149" t="s">
        <v>3522</v>
      </c>
      <c r="AL149" t="s">
        <v>3520</v>
      </c>
      <c r="AM149" t="s">
        <v>3523</v>
      </c>
      <c r="AW149" t="s">
        <v>3524</v>
      </c>
      <c r="AY149" s="51"/>
      <c r="AZ149" s="51"/>
    </row>
    <row r="150" spans="9:52" x14ac:dyDescent="0.25">
      <c r="I150" t="str">
        <f t="shared" si="16"/>
        <v>0220010009</v>
      </c>
      <c r="J150" s="23" t="s">
        <v>3513</v>
      </c>
      <c r="K150" s="23" t="s">
        <v>3514</v>
      </c>
      <c r="L150" s="23" t="s">
        <v>2335</v>
      </c>
      <c r="M150" s="23" t="s">
        <v>3514</v>
      </c>
      <c r="N150" t="s">
        <v>2385</v>
      </c>
      <c r="O150" t="s">
        <v>3525</v>
      </c>
      <c r="P150" t="str">
        <f t="shared" si="17"/>
        <v>0220 -  MINISTERIO DE ECONOMIA, PLANIFICACION Y DESARROLLO</v>
      </c>
      <c r="Q150" t="str">
        <f t="shared" si="18"/>
        <v>01 -  MINISTERIO DE ECONOMIA, PLANIFICACION Y DESARROLLO</v>
      </c>
      <c r="R150" t="str">
        <f t="shared" si="19"/>
        <v>0009 -  OFICINA NACIONAL DE ESTADISTICAS</v>
      </c>
      <c r="Y150" t="str">
        <f t="shared" si="20"/>
        <v>07.07.0005</v>
      </c>
      <c r="Z150" s="23" t="s">
        <v>3436</v>
      </c>
      <c r="AA150" s="23" t="s">
        <v>3503</v>
      </c>
      <c r="AB150" t="s">
        <v>3526</v>
      </c>
      <c r="AC150" t="str">
        <f t="shared" si="21"/>
        <v>07.07.0005 - PEDRO SANTANA</v>
      </c>
      <c r="AE150" t="s">
        <v>3527</v>
      </c>
      <c r="AF150" s="23">
        <v>2.2000000000000002</v>
      </c>
      <c r="AG150" s="23" t="s">
        <v>2918</v>
      </c>
      <c r="AH150" s="23" t="s">
        <v>3403</v>
      </c>
      <c r="AI150" s="23" t="s">
        <v>3404</v>
      </c>
      <c r="AJ150" t="s">
        <v>3521</v>
      </c>
      <c r="AK150" t="s">
        <v>3522</v>
      </c>
      <c r="AL150" t="s">
        <v>3527</v>
      </c>
      <c r="AM150" t="s">
        <v>3528</v>
      </c>
      <c r="AW150" t="s">
        <v>3529</v>
      </c>
      <c r="AY150" s="51"/>
      <c r="AZ150" s="51"/>
    </row>
    <row r="151" spans="9:52" x14ac:dyDescent="0.25">
      <c r="I151" t="str">
        <f t="shared" si="16"/>
        <v>0220010017</v>
      </c>
      <c r="J151" s="23" t="s">
        <v>3513</v>
      </c>
      <c r="K151" s="23" t="s">
        <v>3514</v>
      </c>
      <c r="L151" s="23" t="s">
        <v>2335</v>
      </c>
      <c r="M151" s="23" t="s">
        <v>3514</v>
      </c>
      <c r="N151" t="s">
        <v>2915</v>
      </c>
      <c r="O151" t="s">
        <v>3530</v>
      </c>
      <c r="P151" t="str">
        <f t="shared" si="17"/>
        <v>0220 -  MINISTERIO DE ECONOMIA, PLANIFICACION Y DESARROLLO</v>
      </c>
      <c r="Q151" t="str">
        <f t="shared" si="18"/>
        <v>01 -  MINISTERIO DE ECONOMIA, PLANIFICACION Y DESARROLLO</v>
      </c>
      <c r="R151" t="str">
        <f t="shared" si="19"/>
        <v>0017 -  GOBERNACIÓN DEL EDIFICIO DE OFICINAS GUBERNAMENTALES</v>
      </c>
      <c r="Y151" t="str">
        <f t="shared" si="20"/>
        <v>07.07.0006</v>
      </c>
      <c r="Z151" s="23" t="s">
        <v>3436</v>
      </c>
      <c r="AA151" s="23" t="s">
        <v>3503</v>
      </c>
      <c r="AB151" t="s">
        <v>3531</v>
      </c>
      <c r="AC151" t="str">
        <f t="shared" si="21"/>
        <v>07.07.0006 - JUAN SANTIAGO</v>
      </c>
      <c r="AE151" t="s">
        <v>3532</v>
      </c>
      <c r="AF151" s="23">
        <v>2.2000000000000002</v>
      </c>
      <c r="AG151" s="23" t="s">
        <v>2918</v>
      </c>
      <c r="AH151" s="23" t="s">
        <v>3403</v>
      </c>
      <c r="AI151" s="23" t="s">
        <v>3404</v>
      </c>
      <c r="AJ151" t="s">
        <v>3521</v>
      </c>
      <c r="AK151" t="s">
        <v>3522</v>
      </c>
      <c r="AL151" t="s">
        <v>3532</v>
      </c>
      <c r="AM151" t="s">
        <v>3533</v>
      </c>
      <c r="AW151" t="s">
        <v>3534</v>
      </c>
      <c r="AY151" s="51"/>
      <c r="AZ151" s="51"/>
    </row>
    <row r="152" spans="9:52" x14ac:dyDescent="0.25">
      <c r="I152" t="str">
        <f t="shared" si="16"/>
        <v>0220010018</v>
      </c>
      <c r="J152" s="23" t="s">
        <v>3513</v>
      </c>
      <c r="K152" s="23" t="s">
        <v>3514</v>
      </c>
      <c r="L152" s="23" t="s">
        <v>2335</v>
      </c>
      <c r="M152" s="23" t="s">
        <v>3514</v>
      </c>
      <c r="N152" t="s">
        <v>2421</v>
      </c>
      <c r="O152" t="s">
        <v>3535</v>
      </c>
      <c r="P152" t="str">
        <f t="shared" si="17"/>
        <v>0220 -  MINISTERIO DE ECONOMIA, PLANIFICACION Y DESARROLLO</v>
      </c>
      <c r="Q152" t="str">
        <f t="shared" si="18"/>
        <v>01 -  MINISTERIO DE ECONOMIA, PLANIFICACION Y DESARROLLO</v>
      </c>
      <c r="R152" t="str">
        <f t="shared" si="19"/>
        <v>0018 -  SISTEMA ÚNICO DE BENEFICIARIOS</v>
      </c>
      <c r="Y152" t="str">
        <f t="shared" si="20"/>
        <v>07.07.9999</v>
      </c>
      <c r="Z152" s="23" t="s">
        <v>3436</v>
      </c>
      <c r="AA152" s="23" t="s">
        <v>3503</v>
      </c>
      <c r="AB152" t="s">
        <v>2406</v>
      </c>
      <c r="AC152" t="str">
        <f t="shared" si="21"/>
        <v>07.07.9999 - MULTIMUNICIPAL</v>
      </c>
      <c r="AE152" t="s">
        <v>3536</v>
      </c>
      <c r="AF152" s="23">
        <v>2.2000000000000002</v>
      </c>
      <c r="AG152" s="23" t="s">
        <v>2918</v>
      </c>
      <c r="AH152" s="23" t="s">
        <v>3403</v>
      </c>
      <c r="AI152" s="23" t="s">
        <v>3404</v>
      </c>
      <c r="AJ152" t="s">
        <v>3537</v>
      </c>
      <c r="AK152" t="s">
        <v>3538</v>
      </c>
      <c r="AL152" t="s">
        <v>3536</v>
      </c>
      <c r="AM152" t="s">
        <v>3539</v>
      </c>
      <c r="AW152" t="s">
        <v>3540</v>
      </c>
      <c r="AY152" s="51"/>
      <c r="AZ152" s="51"/>
    </row>
    <row r="153" spans="9:52" x14ac:dyDescent="0.25">
      <c r="I153" t="str">
        <f t="shared" si="16"/>
        <v>0221010001</v>
      </c>
      <c r="J153" s="23" t="s">
        <v>3541</v>
      </c>
      <c r="K153" s="23" t="s">
        <v>3542</v>
      </c>
      <c r="L153" s="23" t="s">
        <v>2335</v>
      </c>
      <c r="M153" s="23" t="s">
        <v>3543</v>
      </c>
      <c r="N153" t="s">
        <v>2337</v>
      </c>
      <c r="O153" t="s">
        <v>3544</v>
      </c>
      <c r="P153" t="str">
        <f t="shared" si="17"/>
        <v>0221 -  MINISTERIO DE ADMINISTRACION PUBLICA</v>
      </c>
      <c r="Q153" t="str">
        <f t="shared" si="18"/>
        <v>01 -  MINISTERIO DE ADMINISTRACION PUBLICA (MAP)</v>
      </c>
      <c r="R153" t="str">
        <f t="shared" si="19"/>
        <v>0001 -  MINISTERIO DE ADMINISTRACIÓN PÚBLICA</v>
      </c>
      <c r="Y153" t="str">
        <f t="shared" si="20"/>
        <v>07.22.0001</v>
      </c>
      <c r="Z153" s="23" t="s">
        <v>3436</v>
      </c>
      <c r="AA153" s="23" t="s">
        <v>3545</v>
      </c>
      <c r="AB153" t="s">
        <v>3546</v>
      </c>
      <c r="AC153" t="str">
        <f t="shared" si="21"/>
        <v>07.22.0001 - SAN JUAN</v>
      </c>
      <c r="AE153" t="s">
        <v>3547</v>
      </c>
      <c r="AF153" s="23">
        <v>2.2000000000000002</v>
      </c>
      <c r="AG153" s="23" t="s">
        <v>2918</v>
      </c>
      <c r="AH153" s="23" t="s">
        <v>3403</v>
      </c>
      <c r="AI153" s="23" t="s">
        <v>3404</v>
      </c>
      <c r="AJ153" t="s">
        <v>3537</v>
      </c>
      <c r="AK153" t="s">
        <v>3538</v>
      </c>
      <c r="AL153" t="s">
        <v>3547</v>
      </c>
      <c r="AM153" t="s">
        <v>3548</v>
      </c>
      <c r="AW153" t="s">
        <v>3549</v>
      </c>
      <c r="AY153" s="51"/>
      <c r="AZ153" s="51"/>
    </row>
    <row r="154" spans="9:52" x14ac:dyDescent="0.25">
      <c r="I154" t="str">
        <f t="shared" si="16"/>
        <v>0221010002</v>
      </c>
      <c r="J154" s="23" t="s">
        <v>3541</v>
      </c>
      <c r="K154" s="23" t="s">
        <v>3542</v>
      </c>
      <c r="L154" s="23" t="s">
        <v>2335</v>
      </c>
      <c r="M154" s="23" t="s">
        <v>3543</v>
      </c>
      <c r="N154" t="s">
        <v>2662</v>
      </c>
      <c r="O154" t="s">
        <v>3550</v>
      </c>
      <c r="P154" t="str">
        <f t="shared" si="17"/>
        <v>0221 -  MINISTERIO DE ADMINISTRACION PUBLICA</v>
      </c>
      <c r="Q154" t="str">
        <f t="shared" si="18"/>
        <v>01 -  MINISTERIO DE ADMINISTRACION PUBLICA (MAP)</v>
      </c>
      <c r="R154" t="str">
        <f t="shared" si="19"/>
        <v>0002 -  INSTITUTO NACIONAL DE ADMINISTRACIÓN PÚBLICA</v>
      </c>
      <c r="Y154" t="str">
        <f t="shared" si="20"/>
        <v>07.22.0002</v>
      </c>
      <c r="Z154" s="23" t="s">
        <v>3436</v>
      </c>
      <c r="AA154" s="23" t="s">
        <v>3545</v>
      </c>
      <c r="AB154" t="s">
        <v>3551</v>
      </c>
      <c r="AC154" t="str">
        <f t="shared" si="21"/>
        <v>07.22.0002 - BOHECHIO</v>
      </c>
      <c r="AE154" t="s">
        <v>3552</v>
      </c>
      <c r="AF154" s="23">
        <v>2.2000000000000002</v>
      </c>
      <c r="AG154" s="23" t="s">
        <v>2918</v>
      </c>
      <c r="AH154" s="23" t="s">
        <v>3403</v>
      </c>
      <c r="AI154" s="23" t="s">
        <v>3404</v>
      </c>
      <c r="AJ154" t="s">
        <v>3537</v>
      </c>
      <c r="AK154" t="s">
        <v>3538</v>
      </c>
      <c r="AL154" t="s">
        <v>3552</v>
      </c>
      <c r="AM154" t="s">
        <v>3553</v>
      </c>
      <c r="AW154" t="s">
        <v>3554</v>
      </c>
      <c r="AY154" s="51"/>
      <c r="AZ154" s="51"/>
    </row>
    <row r="155" spans="9:52" x14ac:dyDescent="0.25">
      <c r="I155" t="str">
        <f t="shared" si="16"/>
        <v>0221010003</v>
      </c>
      <c r="J155" s="23" t="s">
        <v>3541</v>
      </c>
      <c r="K155" s="23" t="s">
        <v>3542</v>
      </c>
      <c r="L155" s="23" t="s">
        <v>2335</v>
      </c>
      <c r="M155" s="23" t="s">
        <v>3543</v>
      </c>
      <c r="N155" t="s">
        <v>2499</v>
      </c>
      <c r="O155" t="s">
        <v>3555</v>
      </c>
      <c r="P155" t="str">
        <f t="shared" si="17"/>
        <v>0221 -  MINISTERIO DE ADMINISTRACION PUBLICA</v>
      </c>
      <c r="Q155" t="str">
        <f t="shared" si="18"/>
        <v>01 -  MINISTERIO DE ADMINISTRACION PUBLICA (MAP)</v>
      </c>
      <c r="R155" t="str">
        <f t="shared" si="19"/>
        <v>0003 -  OFICINA GUBERNAMENTAL DE TECNOLOGIA DE LA INFORMACION Y LA COMUNICACION (OGTIC)</v>
      </c>
      <c r="Y155" t="str">
        <f t="shared" si="20"/>
        <v>07.22.0003</v>
      </c>
      <c r="Z155" s="23" t="s">
        <v>3436</v>
      </c>
      <c r="AA155" s="23" t="s">
        <v>3545</v>
      </c>
      <c r="AB155" t="s">
        <v>3556</v>
      </c>
      <c r="AC155" t="str">
        <f t="shared" si="21"/>
        <v>07.22.0003 - EL CERCADO</v>
      </c>
      <c r="AE155" t="s">
        <v>3557</v>
      </c>
      <c r="AF155" s="23">
        <v>2.2000000000000002</v>
      </c>
      <c r="AG155" s="23" t="s">
        <v>2918</v>
      </c>
      <c r="AH155" s="23" t="s">
        <v>3403</v>
      </c>
      <c r="AI155" s="23" t="s">
        <v>3404</v>
      </c>
      <c r="AJ155" t="s">
        <v>3537</v>
      </c>
      <c r="AK155" t="s">
        <v>3538</v>
      </c>
      <c r="AL155" t="s">
        <v>3557</v>
      </c>
      <c r="AM155" t="s">
        <v>3558</v>
      </c>
      <c r="AW155" t="s">
        <v>3559</v>
      </c>
      <c r="AY155" s="51"/>
      <c r="AZ155" s="51"/>
    </row>
    <row r="156" spans="9:52" x14ac:dyDescent="0.25">
      <c r="I156" t="str">
        <f t="shared" si="16"/>
        <v>0222010001</v>
      </c>
      <c r="J156" s="23" t="s">
        <v>3560</v>
      </c>
      <c r="K156" s="23" t="s">
        <v>3561</v>
      </c>
      <c r="L156" s="23" t="s">
        <v>2335</v>
      </c>
      <c r="M156" s="23" t="s">
        <v>3561</v>
      </c>
      <c r="N156" t="s">
        <v>2337</v>
      </c>
      <c r="O156" t="s">
        <v>3561</v>
      </c>
      <c r="P156" t="str">
        <f t="shared" si="17"/>
        <v>0222 -  MINISTERIO DE ENERGIA Y MINAS</v>
      </c>
      <c r="Q156" t="str">
        <f t="shared" si="18"/>
        <v>01 -  MINISTERIO DE ENERGIA Y MINAS</v>
      </c>
      <c r="R156" t="str">
        <f t="shared" si="19"/>
        <v>0001 -  MINISTERIO DE ENERGIA Y MINAS</v>
      </c>
      <c r="Y156" t="str">
        <f t="shared" si="20"/>
        <v>07.22.0004</v>
      </c>
      <c r="Z156" s="23" t="s">
        <v>3436</v>
      </c>
      <c r="AA156" s="23" t="s">
        <v>3545</v>
      </c>
      <c r="AB156" t="s">
        <v>3562</v>
      </c>
      <c r="AC156" t="str">
        <f t="shared" si="21"/>
        <v>07.22.0004 - JUAN DE HERRERA</v>
      </c>
      <c r="AE156" t="s">
        <v>3563</v>
      </c>
      <c r="AF156" s="23">
        <v>2.2000000000000002</v>
      </c>
      <c r="AG156" s="23" t="s">
        <v>2918</v>
      </c>
      <c r="AH156" s="23" t="s">
        <v>3403</v>
      </c>
      <c r="AI156" s="23" t="s">
        <v>3404</v>
      </c>
      <c r="AJ156" t="s">
        <v>3537</v>
      </c>
      <c r="AK156" t="s">
        <v>3538</v>
      </c>
      <c r="AL156" t="s">
        <v>3563</v>
      </c>
      <c r="AM156" t="s">
        <v>3564</v>
      </c>
      <c r="AW156" t="s">
        <v>3565</v>
      </c>
      <c r="AY156" s="51"/>
      <c r="AZ156" s="51"/>
    </row>
    <row r="157" spans="9:52" x14ac:dyDescent="0.25">
      <c r="I157" t="str">
        <f t="shared" si="16"/>
        <v>0222010002</v>
      </c>
      <c r="J157" s="23" t="s">
        <v>3560</v>
      </c>
      <c r="K157" s="23" t="s">
        <v>3561</v>
      </c>
      <c r="L157" s="23" t="s">
        <v>2335</v>
      </c>
      <c r="M157" s="23" t="s">
        <v>3561</v>
      </c>
      <c r="N157" t="s">
        <v>2662</v>
      </c>
      <c r="O157" t="s">
        <v>3566</v>
      </c>
      <c r="P157" t="str">
        <f t="shared" si="17"/>
        <v>0222 -  MINISTERIO DE ENERGIA Y MINAS</v>
      </c>
      <c r="Q157" t="str">
        <f t="shared" si="18"/>
        <v>01 -  MINISTERIO DE ENERGIA Y MINAS</v>
      </c>
      <c r="R157" t="str">
        <f t="shared" si="19"/>
        <v>0002 -  DIRECCION GENERAL DE MINERIA</v>
      </c>
      <c r="Y157" t="str">
        <f t="shared" si="20"/>
        <v>07.22.0005</v>
      </c>
      <c r="Z157" s="23" t="s">
        <v>3436</v>
      </c>
      <c r="AA157" s="23" t="s">
        <v>3545</v>
      </c>
      <c r="AB157" t="s">
        <v>3567</v>
      </c>
      <c r="AC157" t="str">
        <f t="shared" si="21"/>
        <v>07.22.0005 - LAS MATAS DE FARFAN</v>
      </c>
      <c r="AE157" t="s">
        <v>3568</v>
      </c>
      <c r="AF157" s="23">
        <v>2.2000000000000002</v>
      </c>
      <c r="AG157" s="23" t="s">
        <v>2918</v>
      </c>
      <c r="AH157" s="23" t="s">
        <v>3403</v>
      </c>
      <c r="AI157" s="23" t="s">
        <v>3404</v>
      </c>
      <c r="AJ157" t="s">
        <v>3537</v>
      </c>
      <c r="AK157" t="s">
        <v>3538</v>
      </c>
      <c r="AL157" t="s">
        <v>3568</v>
      </c>
      <c r="AM157" t="s">
        <v>3569</v>
      </c>
      <c r="AW157" t="s">
        <v>3570</v>
      </c>
      <c r="AY157" s="51"/>
      <c r="AZ157" s="51"/>
    </row>
    <row r="158" spans="9:52" x14ac:dyDescent="0.25">
      <c r="I158" t="str">
        <f t="shared" si="16"/>
        <v>0223010001</v>
      </c>
      <c r="J158" s="23" t="s">
        <v>3571</v>
      </c>
      <c r="K158" s="23" t="s">
        <v>3572</v>
      </c>
      <c r="L158" s="23" t="s">
        <v>2335</v>
      </c>
      <c r="M158" s="23" t="s">
        <v>3572</v>
      </c>
      <c r="N158" t="s">
        <v>2337</v>
      </c>
      <c r="O158" t="s">
        <v>3572</v>
      </c>
      <c r="P158" t="str">
        <f t="shared" si="17"/>
        <v>0223 -  MINISTERIO DE LA VIVIENDA, HABITAT Y EDIFICACIONES (MIVHED)</v>
      </c>
      <c r="Q158" t="str">
        <f t="shared" si="18"/>
        <v>01 -  MINISTERIO DE LA VIVIENDA, HABITAT Y EDIFICACIONES (MIVHED)</v>
      </c>
      <c r="R158" t="str">
        <f t="shared" si="19"/>
        <v>0001 -  MINISTERIO DE LA VIVIENDA, HABITAT Y EDIFICACIONES (MIVHED)</v>
      </c>
      <c r="Y158" t="str">
        <f t="shared" si="20"/>
        <v>07.22.0006</v>
      </c>
      <c r="Z158" s="23" t="s">
        <v>3436</v>
      </c>
      <c r="AA158" s="23" t="s">
        <v>3545</v>
      </c>
      <c r="AB158" t="s">
        <v>3573</v>
      </c>
      <c r="AC158" t="str">
        <f t="shared" si="21"/>
        <v>07.22.0006 - VALLEJUELO</v>
      </c>
      <c r="AE158" t="s">
        <v>3574</v>
      </c>
      <c r="AF158" s="23">
        <v>2.2000000000000002</v>
      </c>
      <c r="AG158" s="23" t="s">
        <v>2918</v>
      </c>
      <c r="AH158" s="23" t="s">
        <v>3403</v>
      </c>
      <c r="AI158" s="23" t="s">
        <v>3404</v>
      </c>
      <c r="AJ158" t="s">
        <v>3537</v>
      </c>
      <c r="AK158" t="s">
        <v>3538</v>
      </c>
      <c r="AL158" t="s">
        <v>3574</v>
      </c>
      <c r="AM158" t="s">
        <v>3575</v>
      </c>
      <c r="AW158" t="s">
        <v>3576</v>
      </c>
      <c r="AY158" s="51"/>
      <c r="AZ158" s="51"/>
    </row>
    <row r="159" spans="9:52" x14ac:dyDescent="0.25">
      <c r="I159" t="str">
        <f t="shared" si="16"/>
        <v>0301010001</v>
      </c>
      <c r="J159" s="23" t="s">
        <v>3577</v>
      </c>
      <c r="K159" s="23" t="s">
        <v>3578</v>
      </c>
      <c r="L159" s="23" t="s">
        <v>2335</v>
      </c>
      <c r="M159" s="23" t="s">
        <v>3578</v>
      </c>
      <c r="N159" t="s">
        <v>2337</v>
      </c>
      <c r="O159" t="s">
        <v>3579</v>
      </c>
      <c r="P159" t="str">
        <f t="shared" si="17"/>
        <v>0301 -  PODER JUDICIAL</v>
      </c>
      <c r="Q159" t="str">
        <f t="shared" si="18"/>
        <v>01 -  PODER JUDICIAL</v>
      </c>
      <c r="R159" t="str">
        <f t="shared" si="19"/>
        <v>0001 -  CONSEJO DEL PODER JUDICIAL</v>
      </c>
      <c r="Y159" t="str">
        <f t="shared" si="20"/>
        <v>07.22.9999</v>
      </c>
      <c r="Z159" s="23" t="s">
        <v>3436</v>
      </c>
      <c r="AA159" s="23" t="s">
        <v>3545</v>
      </c>
      <c r="AB159" t="s">
        <v>2406</v>
      </c>
      <c r="AC159" t="str">
        <f t="shared" si="21"/>
        <v>07.22.9999 - MULTIMUNICIPAL</v>
      </c>
      <c r="AE159" t="s">
        <v>3580</v>
      </c>
      <c r="AF159" s="23">
        <v>2.2000000000000002</v>
      </c>
      <c r="AG159" s="23" t="s">
        <v>2918</v>
      </c>
      <c r="AH159" s="23" t="s">
        <v>3581</v>
      </c>
      <c r="AI159" s="23" t="s">
        <v>3582</v>
      </c>
      <c r="AJ159" t="s">
        <v>3583</v>
      </c>
      <c r="AK159" t="s">
        <v>3584</v>
      </c>
      <c r="AL159" t="s">
        <v>3580</v>
      </c>
      <c r="AM159" t="s">
        <v>3584</v>
      </c>
      <c r="AW159" t="s">
        <v>3585</v>
      </c>
      <c r="AY159" s="51"/>
      <c r="AZ159" s="51"/>
    </row>
    <row r="160" spans="9:52" x14ac:dyDescent="0.25">
      <c r="I160" t="str">
        <f t="shared" si="16"/>
        <v>0401010001</v>
      </c>
      <c r="J160" s="23" t="s">
        <v>3586</v>
      </c>
      <c r="K160" s="23" t="s">
        <v>3587</v>
      </c>
      <c r="L160" s="23" t="s">
        <v>2335</v>
      </c>
      <c r="M160" s="23" t="s">
        <v>3587</v>
      </c>
      <c r="N160" t="s">
        <v>2337</v>
      </c>
      <c r="O160" t="s">
        <v>3587</v>
      </c>
      <c r="P160" t="str">
        <f t="shared" si="17"/>
        <v>0401 -  JUNTA CENTRAL ELECTORAL</v>
      </c>
      <c r="Q160" t="str">
        <f t="shared" si="18"/>
        <v>01 -  JUNTA CENTRAL ELECTORAL</v>
      </c>
      <c r="R160" t="str">
        <f t="shared" si="19"/>
        <v>0001 -  JUNTA CENTRAL ELECTORAL</v>
      </c>
      <c r="Y160" t="str">
        <f t="shared" si="20"/>
        <v>07.99.9999</v>
      </c>
      <c r="Z160" s="23" t="s">
        <v>3436</v>
      </c>
      <c r="AA160" s="23" t="s">
        <v>2604</v>
      </c>
      <c r="AB160" t="s">
        <v>2406</v>
      </c>
      <c r="AC160" t="str">
        <f t="shared" si="21"/>
        <v>07.99.9999 - MULTIMUNICIPAL</v>
      </c>
      <c r="AE160" t="s">
        <v>3588</v>
      </c>
      <c r="AF160" s="23">
        <v>2.2000000000000002</v>
      </c>
      <c r="AG160" s="23" t="s">
        <v>2918</v>
      </c>
      <c r="AH160" s="23" t="s">
        <v>3581</v>
      </c>
      <c r="AI160" s="23" t="s">
        <v>3582</v>
      </c>
      <c r="AJ160" t="s">
        <v>3583</v>
      </c>
      <c r="AK160" t="s">
        <v>3584</v>
      </c>
      <c r="AL160" t="s">
        <v>3588</v>
      </c>
      <c r="AM160" t="s">
        <v>3589</v>
      </c>
      <c r="AW160" t="s">
        <v>3590</v>
      </c>
      <c r="AY160" s="51"/>
      <c r="AZ160" s="51"/>
    </row>
    <row r="161" spans="9:52" x14ac:dyDescent="0.25">
      <c r="I161" t="str">
        <f t="shared" si="16"/>
        <v>0402010001</v>
      </c>
      <c r="J161" s="23" t="s">
        <v>3591</v>
      </c>
      <c r="K161" s="23" t="s">
        <v>3592</v>
      </c>
      <c r="L161" s="23" t="s">
        <v>2335</v>
      </c>
      <c r="M161" s="23" t="s">
        <v>3593</v>
      </c>
      <c r="N161" t="s">
        <v>2337</v>
      </c>
      <c r="O161" t="s">
        <v>3594</v>
      </c>
      <c r="P161" t="str">
        <f t="shared" si="17"/>
        <v>0402 -  CÁMARA DE CUENTAS</v>
      </c>
      <c r="Q161" t="str">
        <f t="shared" si="18"/>
        <v>01 -  CAMARA DE CUENTAS</v>
      </c>
      <c r="R161" t="str">
        <f t="shared" si="19"/>
        <v>0001 -  CÁMARA DE CUENTAS DE LA REPÚBLICA DOMINICANA</v>
      </c>
      <c r="Y161" t="str">
        <f t="shared" si="20"/>
        <v>08.08.0001</v>
      </c>
      <c r="Z161" s="23" t="s">
        <v>3595</v>
      </c>
      <c r="AA161" s="23" t="s">
        <v>3596</v>
      </c>
      <c r="AB161" t="s">
        <v>3597</v>
      </c>
      <c r="AC161" t="str">
        <f t="shared" si="21"/>
        <v>08.08.0001 - EL SEIBO</v>
      </c>
      <c r="AE161" t="s">
        <v>1531</v>
      </c>
      <c r="AF161" s="23">
        <v>2.2000000000000002</v>
      </c>
      <c r="AG161" s="23" t="s">
        <v>2918</v>
      </c>
      <c r="AH161" s="23" t="s">
        <v>3581</v>
      </c>
      <c r="AI161" s="23" t="s">
        <v>3582</v>
      </c>
      <c r="AJ161" t="s">
        <v>3598</v>
      </c>
      <c r="AK161" t="s">
        <v>3599</v>
      </c>
      <c r="AL161" t="s">
        <v>1531</v>
      </c>
      <c r="AM161" t="s">
        <v>3599</v>
      </c>
      <c r="AW161" t="s">
        <v>3600</v>
      </c>
      <c r="AY161" s="51"/>
      <c r="AZ161" s="51"/>
    </row>
    <row r="162" spans="9:52" x14ac:dyDescent="0.25">
      <c r="I162" t="str">
        <f t="shared" si="16"/>
        <v>0403010001</v>
      </c>
      <c r="J162" s="23" t="s">
        <v>3601</v>
      </c>
      <c r="K162" s="23" t="s">
        <v>3602</v>
      </c>
      <c r="L162" s="23" t="s">
        <v>2335</v>
      </c>
      <c r="M162" s="23" t="s">
        <v>3602</v>
      </c>
      <c r="N162" t="s">
        <v>2337</v>
      </c>
      <c r="O162" t="s">
        <v>3602</v>
      </c>
      <c r="P162" t="str">
        <f t="shared" si="17"/>
        <v>0403 -  TRIBUNAL CONSTITUCIONAL</v>
      </c>
      <c r="Q162" t="str">
        <f t="shared" si="18"/>
        <v>01 -  TRIBUNAL CONSTITUCIONAL</v>
      </c>
      <c r="R162" t="str">
        <f t="shared" si="19"/>
        <v>0001 -  TRIBUNAL CONSTITUCIONAL</v>
      </c>
      <c r="Y162" t="str">
        <f t="shared" si="20"/>
        <v>08.08.0002</v>
      </c>
      <c r="Z162" s="23" t="s">
        <v>3595</v>
      </c>
      <c r="AA162" s="23" t="s">
        <v>3596</v>
      </c>
      <c r="AB162" t="s">
        <v>3603</v>
      </c>
      <c r="AC162" t="str">
        <f t="shared" si="21"/>
        <v>08.08.0002 - MICHES</v>
      </c>
      <c r="AE162" t="s">
        <v>3604</v>
      </c>
      <c r="AF162" s="23">
        <v>2.2000000000000002</v>
      </c>
      <c r="AG162" s="23" t="s">
        <v>2918</v>
      </c>
      <c r="AH162" s="23" t="s">
        <v>3581</v>
      </c>
      <c r="AI162" s="23" t="s">
        <v>3582</v>
      </c>
      <c r="AJ162" t="s">
        <v>3598</v>
      </c>
      <c r="AK162" t="s">
        <v>3599</v>
      </c>
      <c r="AL162" t="s">
        <v>3604</v>
      </c>
      <c r="AM162" t="s">
        <v>3605</v>
      </c>
      <c r="AW162" t="s">
        <v>3606</v>
      </c>
      <c r="AY162" s="51"/>
      <c r="AZ162" s="51"/>
    </row>
    <row r="163" spans="9:52" x14ac:dyDescent="0.25">
      <c r="I163" t="str">
        <f t="shared" si="16"/>
        <v>0404010001</v>
      </c>
      <c r="J163" s="23" t="s">
        <v>3607</v>
      </c>
      <c r="K163" s="23" t="s">
        <v>3608</v>
      </c>
      <c r="L163" s="23" t="s">
        <v>2335</v>
      </c>
      <c r="M163" s="23" t="s">
        <v>3608</v>
      </c>
      <c r="N163" t="s">
        <v>2337</v>
      </c>
      <c r="O163" t="s">
        <v>3608</v>
      </c>
      <c r="P163" t="str">
        <f t="shared" si="17"/>
        <v>0404 -  DEFENSOR DEL PUEBLO</v>
      </c>
      <c r="Q163" t="str">
        <f t="shared" si="18"/>
        <v>01 -  DEFENSOR DEL PUEBLO</v>
      </c>
      <c r="R163" t="str">
        <f t="shared" si="19"/>
        <v>0001 -  DEFENSOR DEL PUEBLO</v>
      </c>
      <c r="Y163" t="str">
        <f t="shared" si="20"/>
        <v>08.08.9999</v>
      </c>
      <c r="Z163" s="23" t="s">
        <v>3595</v>
      </c>
      <c r="AA163" s="23" t="s">
        <v>3596</v>
      </c>
      <c r="AB163" t="s">
        <v>2406</v>
      </c>
      <c r="AC163" t="str">
        <f t="shared" si="21"/>
        <v>08.08.9999 - MULTIMUNICIPAL</v>
      </c>
      <c r="AE163" t="s">
        <v>1843</v>
      </c>
      <c r="AF163" s="23">
        <v>2.2000000000000002</v>
      </c>
      <c r="AG163" s="23" t="s">
        <v>2918</v>
      </c>
      <c r="AH163" s="23" t="s">
        <v>3581</v>
      </c>
      <c r="AI163" s="23" t="s">
        <v>3582</v>
      </c>
      <c r="AJ163" t="s">
        <v>3598</v>
      </c>
      <c r="AK163" t="s">
        <v>3599</v>
      </c>
      <c r="AL163" t="s">
        <v>1843</v>
      </c>
      <c r="AM163" t="s">
        <v>3609</v>
      </c>
      <c r="AW163" t="s">
        <v>3610</v>
      </c>
      <c r="AY163" s="51"/>
      <c r="AZ163" s="51"/>
    </row>
    <row r="164" spans="9:52" x14ac:dyDescent="0.25">
      <c r="I164" t="str">
        <f t="shared" si="16"/>
        <v>0405010001</v>
      </c>
      <c r="J164" s="23" t="s">
        <v>3611</v>
      </c>
      <c r="K164" s="23" t="s">
        <v>3612</v>
      </c>
      <c r="L164" s="23" t="s">
        <v>2335</v>
      </c>
      <c r="M164" s="23" t="s">
        <v>3612</v>
      </c>
      <c r="N164" t="s">
        <v>2337</v>
      </c>
      <c r="O164" t="s">
        <v>3613</v>
      </c>
      <c r="P164" t="str">
        <f t="shared" si="17"/>
        <v>0405 -  TRIBUNAL SUPERIOR ELECTORAL ( TSE)</v>
      </c>
      <c r="Q164" t="str">
        <f t="shared" si="18"/>
        <v>01 -  TRIBUNAL SUPERIOR ELECTORAL ( TSE)</v>
      </c>
      <c r="R164" t="str">
        <f t="shared" si="19"/>
        <v>0001 -  TRIBUNAL SUPERIOR ELECTORAL TSE</v>
      </c>
      <c r="Y164" t="str">
        <f t="shared" si="20"/>
        <v>08.11.0001</v>
      </c>
      <c r="Z164" s="23" t="s">
        <v>3595</v>
      </c>
      <c r="AA164" s="23" t="s">
        <v>3614</v>
      </c>
      <c r="AB164" t="s">
        <v>3615</v>
      </c>
      <c r="AC164" t="str">
        <f t="shared" si="21"/>
        <v>08.11.0001 - HIGUEY</v>
      </c>
      <c r="AE164" t="s">
        <v>1507</v>
      </c>
      <c r="AF164" s="23">
        <v>2.2999999999999998</v>
      </c>
      <c r="AG164" s="23" t="s">
        <v>3616</v>
      </c>
      <c r="AH164" s="23" t="s">
        <v>3617</v>
      </c>
      <c r="AI164" s="23" t="s">
        <v>3618</v>
      </c>
      <c r="AJ164" t="s">
        <v>3619</v>
      </c>
      <c r="AK164" t="s">
        <v>3620</v>
      </c>
      <c r="AL164" t="s">
        <v>1507</v>
      </c>
      <c r="AM164" t="s">
        <v>3620</v>
      </c>
      <c r="AW164" t="s">
        <v>3621</v>
      </c>
      <c r="AY164" s="51"/>
      <c r="AZ164" s="51"/>
    </row>
    <row r="165" spans="9:52" x14ac:dyDescent="0.25">
      <c r="I165" t="str">
        <f t="shared" si="16"/>
        <v>0406010001</v>
      </c>
      <c r="J165" s="23" t="s">
        <v>3622</v>
      </c>
      <c r="K165" s="23" t="s">
        <v>3623</v>
      </c>
      <c r="L165" s="23" t="s">
        <v>2335</v>
      </c>
      <c r="M165" s="23" t="s">
        <v>3623</v>
      </c>
      <c r="N165" t="s">
        <v>2337</v>
      </c>
      <c r="O165" t="s">
        <v>3624</v>
      </c>
      <c r="P165" t="str">
        <f t="shared" si="17"/>
        <v>0406 -  OFICINA NACIONAL DE DEFENSA PUBLICA</v>
      </c>
      <c r="Q165" t="str">
        <f t="shared" si="18"/>
        <v>01 -  OFICINA NACIONAL DE DEFENSA PUBLICA</v>
      </c>
      <c r="R165" t="str">
        <f t="shared" si="19"/>
        <v>0001 -  OFICINA NACIONAL DE DEFENSA PÚBLICA</v>
      </c>
      <c r="Y165" t="str">
        <f t="shared" si="20"/>
        <v>08.11.0002</v>
      </c>
      <c r="Z165" s="23" t="s">
        <v>3595</v>
      </c>
      <c r="AA165" s="23" t="s">
        <v>3614</v>
      </c>
      <c r="AB165" t="s">
        <v>3625</v>
      </c>
      <c r="AC165" t="str">
        <f t="shared" si="21"/>
        <v>08.11.0002 - SAN RAFAEL DEL YUMA</v>
      </c>
      <c r="AE165" t="s">
        <v>3626</v>
      </c>
      <c r="AF165" s="23">
        <v>2.2999999999999998</v>
      </c>
      <c r="AG165" s="23" t="s">
        <v>3616</v>
      </c>
      <c r="AH165" s="23" t="s">
        <v>3617</v>
      </c>
      <c r="AI165" s="23" t="s">
        <v>3618</v>
      </c>
      <c r="AJ165" t="s">
        <v>3619</v>
      </c>
      <c r="AK165" t="s">
        <v>3620</v>
      </c>
      <c r="AL165" t="s">
        <v>3626</v>
      </c>
      <c r="AM165" t="s">
        <v>3627</v>
      </c>
      <c r="AW165" t="s">
        <v>3628</v>
      </c>
      <c r="AY165" s="51"/>
      <c r="AZ165" s="51"/>
    </row>
    <row r="166" spans="9:52" x14ac:dyDescent="0.25">
      <c r="I166" t="str">
        <f t="shared" si="16"/>
        <v>0998010001</v>
      </c>
      <c r="J166" s="23" t="s">
        <v>3629</v>
      </c>
      <c r="K166" s="23" t="s">
        <v>3630</v>
      </c>
      <c r="L166" s="23" t="s">
        <v>2335</v>
      </c>
      <c r="M166" s="23" t="s">
        <v>3631</v>
      </c>
      <c r="N166" t="s">
        <v>2337</v>
      </c>
      <c r="O166" t="s">
        <v>3632</v>
      </c>
      <c r="P166" t="str">
        <f t="shared" si="17"/>
        <v>0998 -  ADMINISTRACION DE DEUDA PUBLICA Y ACTIVOS FINANCIEROS</v>
      </c>
      <c r="Q166" t="str">
        <f t="shared" si="18"/>
        <v>01 -  DEUDA PUBLICA Y OTRAS OPERACIONES FINANCIERAS</v>
      </c>
      <c r="R166" t="str">
        <f t="shared" si="19"/>
        <v>0001 -  MINISTERIO DE HACIENDA (DEUDA PUBLICA)</v>
      </c>
      <c r="Y166" t="str">
        <f t="shared" si="20"/>
        <v>08.11.9999</v>
      </c>
      <c r="Z166" s="23" t="s">
        <v>3595</v>
      </c>
      <c r="AA166" s="23" t="s">
        <v>3614</v>
      </c>
      <c r="AB166" t="s">
        <v>2406</v>
      </c>
      <c r="AC166" t="str">
        <f t="shared" si="21"/>
        <v>08.11.9999 - MULTIMUNICIPAL</v>
      </c>
      <c r="AE166" t="s">
        <v>3633</v>
      </c>
      <c r="AF166" s="23">
        <v>2.2999999999999998</v>
      </c>
      <c r="AG166" s="23" t="s">
        <v>3616</v>
      </c>
      <c r="AH166" s="23" t="s">
        <v>3617</v>
      </c>
      <c r="AI166" s="23" t="s">
        <v>3618</v>
      </c>
      <c r="AJ166" t="s">
        <v>3634</v>
      </c>
      <c r="AK166" t="s">
        <v>3635</v>
      </c>
      <c r="AL166" t="s">
        <v>3633</v>
      </c>
      <c r="AM166" t="s">
        <v>3635</v>
      </c>
      <c r="AW166" t="s">
        <v>3636</v>
      </c>
      <c r="AY166" s="51"/>
      <c r="AZ166" s="51"/>
    </row>
    <row r="167" spans="9:52" x14ac:dyDescent="0.25">
      <c r="I167" t="str">
        <f t="shared" si="16"/>
        <v>0999010001</v>
      </c>
      <c r="J167" s="23" t="s">
        <v>3637</v>
      </c>
      <c r="K167" s="23" t="s">
        <v>3638</v>
      </c>
      <c r="L167" s="23" t="s">
        <v>2335</v>
      </c>
      <c r="M167" s="23" t="s">
        <v>3639</v>
      </c>
      <c r="N167" t="s">
        <v>2337</v>
      </c>
      <c r="O167" t="s">
        <v>3640</v>
      </c>
      <c r="P167" t="str">
        <f t="shared" si="17"/>
        <v>0999 -  ADMINISTRACION DE OBLIGACIONES DEL TESORO NACIONAL</v>
      </c>
      <c r="Q167" t="str">
        <f t="shared" si="18"/>
        <v>01 -  ADM. DE OBLIGACIONES DEL TESORO</v>
      </c>
      <c r="R167" t="str">
        <f t="shared" si="19"/>
        <v>0001 -  MINISTERIO DE HACIENDA (OBLIGACIONES DEL TESORO)</v>
      </c>
      <c r="Y167" t="str">
        <f t="shared" si="20"/>
        <v>08.12.0001</v>
      </c>
      <c r="Z167" s="23" t="s">
        <v>3595</v>
      </c>
      <c r="AA167" s="23" t="s">
        <v>3641</v>
      </c>
      <c r="AB167" t="s">
        <v>3642</v>
      </c>
      <c r="AC167" t="str">
        <f t="shared" si="21"/>
        <v>08.12.0001 - LA ROMANA</v>
      </c>
      <c r="AE167" t="s">
        <v>3643</v>
      </c>
      <c r="AF167" s="23">
        <v>2.2999999999999998</v>
      </c>
      <c r="AG167" s="23" t="s">
        <v>3616</v>
      </c>
      <c r="AH167" s="23" t="s">
        <v>3617</v>
      </c>
      <c r="AI167" s="23" t="s">
        <v>3618</v>
      </c>
      <c r="AJ167" t="s">
        <v>3644</v>
      </c>
      <c r="AK167" t="s">
        <v>3645</v>
      </c>
      <c r="AL167" t="s">
        <v>3643</v>
      </c>
      <c r="AM167" t="s">
        <v>3646</v>
      </c>
      <c r="AW167" t="s">
        <v>3647</v>
      </c>
      <c r="AY167" s="51"/>
      <c r="AZ167" s="51"/>
    </row>
    <row r="168" spans="9:52" x14ac:dyDescent="0.25">
      <c r="I168" t="str">
        <f t="shared" si="16"/>
        <v>5001010001</v>
      </c>
      <c r="J168" s="23" t="s">
        <v>3648</v>
      </c>
      <c r="K168" s="23" t="s">
        <v>3649</v>
      </c>
      <c r="L168" s="23" t="s">
        <v>2335</v>
      </c>
      <c r="M168" s="23" t="s">
        <v>3649</v>
      </c>
      <c r="N168" t="s">
        <v>2337</v>
      </c>
      <c r="O168" t="s">
        <v>3649</v>
      </c>
      <c r="P168" t="str">
        <f t="shared" si="17"/>
        <v>5001 -  BANCO AGRICOLA DE LA REPUBLICA DOMINICANA</v>
      </c>
      <c r="Q168" t="str">
        <f t="shared" si="18"/>
        <v>01 -  BANCO AGRICOLA DE LA REPUBLICA DOMINICANA</v>
      </c>
      <c r="R168" t="str">
        <f t="shared" si="19"/>
        <v>0001 -  BANCO AGRICOLA DE LA REPUBLICA DOMINICANA</v>
      </c>
      <c r="Y168" t="str">
        <f t="shared" si="20"/>
        <v>08.12.0002</v>
      </c>
      <c r="Z168" s="23" t="s">
        <v>3595</v>
      </c>
      <c r="AA168" s="23" t="s">
        <v>3641</v>
      </c>
      <c r="AB168" t="s">
        <v>3650</v>
      </c>
      <c r="AC168" t="str">
        <f t="shared" si="21"/>
        <v>08.12.0002 - GUAYMATE</v>
      </c>
      <c r="AE168" t="s">
        <v>3651</v>
      </c>
      <c r="AF168" s="23">
        <v>2.2999999999999998</v>
      </c>
      <c r="AG168" s="23" t="s">
        <v>3616</v>
      </c>
      <c r="AH168" s="23" t="s">
        <v>3617</v>
      </c>
      <c r="AI168" s="23" t="s">
        <v>3618</v>
      </c>
      <c r="AJ168" t="s">
        <v>3644</v>
      </c>
      <c r="AK168" t="s">
        <v>3645</v>
      </c>
      <c r="AL168" t="s">
        <v>3651</v>
      </c>
      <c r="AM168" t="s">
        <v>3652</v>
      </c>
      <c r="AW168" t="s">
        <v>3653</v>
      </c>
      <c r="AY168" s="51"/>
      <c r="AZ168" s="51"/>
    </row>
    <row r="169" spans="9:52" x14ac:dyDescent="0.25">
      <c r="I169" t="str">
        <f t="shared" si="16"/>
        <v>5003010001</v>
      </c>
      <c r="J169" s="23" t="s">
        <v>3654</v>
      </c>
      <c r="K169" s="23" t="s">
        <v>3655</v>
      </c>
      <c r="L169" s="23" t="s">
        <v>2335</v>
      </c>
      <c r="M169" s="23" t="s">
        <v>3655</v>
      </c>
      <c r="N169" t="s">
        <v>2337</v>
      </c>
      <c r="O169" t="s">
        <v>3655</v>
      </c>
      <c r="P169" t="str">
        <f t="shared" si="17"/>
        <v>5003 -  BANCO NACIONAL DE LAS EXPORTACIONES (BANDEX)</v>
      </c>
      <c r="Q169" t="str">
        <f t="shared" si="18"/>
        <v>01 -  BANCO NACIONAL DE LAS EXPORTACIONES (BANDEX)</v>
      </c>
      <c r="R169" t="str">
        <f t="shared" si="19"/>
        <v>0001 -  BANCO NACIONAL DE LAS EXPORTACIONES (BANDEX)</v>
      </c>
      <c r="Y169" t="str">
        <f t="shared" si="20"/>
        <v>08.12.0003</v>
      </c>
      <c r="Z169" s="23" t="s">
        <v>3595</v>
      </c>
      <c r="AA169" s="23" t="s">
        <v>3641</v>
      </c>
      <c r="AB169" t="s">
        <v>3656</v>
      </c>
      <c r="AC169" t="str">
        <f t="shared" si="21"/>
        <v>08.12.0003 - VILLA HERMOSA</v>
      </c>
      <c r="AE169" t="s">
        <v>3657</v>
      </c>
      <c r="AF169" s="23">
        <v>2.2999999999999998</v>
      </c>
      <c r="AG169" s="23" t="s">
        <v>3616</v>
      </c>
      <c r="AH169" s="23" t="s">
        <v>3617</v>
      </c>
      <c r="AI169" s="23" t="s">
        <v>3618</v>
      </c>
      <c r="AJ169" t="s">
        <v>3644</v>
      </c>
      <c r="AK169" t="s">
        <v>3645</v>
      </c>
      <c r="AL169" t="s">
        <v>3657</v>
      </c>
      <c r="AM169" t="s">
        <v>3658</v>
      </c>
      <c r="AW169" t="s">
        <v>3659</v>
      </c>
      <c r="AY169" s="51"/>
      <c r="AZ169" s="51"/>
    </row>
    <row r="170" spans="9:52" x14ac:dyDescent="0.25">
      <c r="I170" t="str">
        <f t="shared" si="16"/>
        <v>5004010001</v>
      </c>
      <c r="J170" s="23" t="s">
        <v>3660</v>
      </c>
      <c r="K170" s="23" t="s">
        <v>3661</v>
      </c>
      <c r="L170" s="23" t="s">
        <v>2335</v>
      </c>
      <c r="M170" s="23" t="s">
        <v>3661</v>
      </c>
      <c r="N170" t="s">
        <v>2337</v>
      </c>
      <c r="O170" t="s">
        <v>3661</v>
      </c>
      <c r="P170" t="str">
        <f t="shared" si="17"/>
        <v>5004 -  BANCO DE RESERVAS DE LA REPUBLICA DOMINICANA</v>
      </c>
      <c r="Q170" t="str">
        <f t="shared" si="18"/>
        <v>01 -  BANCO DE RESERVAS DE LA REPUBLICA DOMINICANA</v>
      </c>
      <c r="R170" t="str">
        <f t="shared" si="19"/>
        <v>0001 -  BANCO DE RESERVAS DE LA REPUBLICA DOMINICANA</v>
      </c>
      <c r="Y170" t="str">
        <f t="shared" si="20"/>
        <v>08.12.9999</v>
      </c>
      <c r="Z170" s="23" t="s">
        <v>3595</v>
      </c>
      <c r="AA170" s="23" t="s">
        <v>3641</v>
      </c>
      <c r="AB170" t="s">
        <v>2406</v>
      </c>
      <c r="AC170" t="str">
        <f t="shared" si="21"/>
        <v>08.12.9999 - MULTIMUNICIPAL</v>
      </c>
      <c r="AE170" t="s">
        <v>3662</v>
      </c>
      <c r="AF170" s="23">
        <v>2.2999999999999998</v>
      </c>
      <c r="AG170" s="23" t="s">
        <v>3616</v>
      </c>
      <c r="AH170" s="23" t="s">
        <v>3617</v>
      </c>
      <c r="AI170" s="23" t="s">
        <v>3618</v>
      </c>
      <c r="AJ170" t="s">
        <v>3663</v>
      </c>
      <c r="AK170" t="s">
        <v>3664</v>
      </c>
      <c r="AL170" t="s">
        <v>3662</v>
      </c>
      <c r="AM170" t="s">
        <v>3664</v>
      </c>
      <c r="AW170" t="s">
        <v>3665</v>
      </c>
      <c r="AY170" s="51"/>
      <c r="AZ170" s="51"/>
    </row>
    <row r="171" spans="9:52" x14ac:dyDescent="0.25">
      <c r="I171" t="str">
        <f t="shared" si="16"/>
        <v>5005010001</v>
      </c>
      <c r="J171" s="23" t="s">
        <v>3666</v>
      </c>
      <c r="K171" s="23" t="s">
        <v>3667</v>
      </c>
      <c r="L171" s="23" t="s">
        <v>2335</v>
      </c>
      <c r="M171" s="23" t="s">
        <v>3668</v>
      </c>
      <c r="N171" t="s">
        <v>2337</v>
      </c>
      <c r="O171" t="s">
        <v>3668</v>
      </c>
      <c r="P171" t="str">
        <f t="shared" si="17"/>
        <v>5005 -  CAJA DE AHORROS PARA OBREROS Y MONTE DE PIEDAD</v>
      </c>
      <c r="Q171" t="str">
        <f t="shared" si="18"/>
        <v>01 -  CAJAS DE AHORROS PARA OBREROS Y MONTE DE PIEDAD</v>
      </c>
      <c r="R171" t="str">
        <f t="shared" si="19"/>
        <v>0001 -  CAJAS DE AHORROS PARA OBREROS Y MONTE DE PIEDAD</v>
      </c>
      <c r="Y171" t="str">
        <f t="shared" si="20"/>
        <v>08.99.9999</v>
      </c>
      <c r="Z171" s="23" t="s">
        <v>3595</v>
      </c>
      <c r="AA171" s="23" t="s">
        <v>2604</v>
      </c>
      <c r="AB171" t="s">
        <v>2406</v>
      </c>
      <c r="AC171" t="str">
        <f t="shared" si="21"/>
        <v>08.99.9999 - MULTIMUNICIPAL</v>
      </c>
      <c r="AE171" t="s">
        <v>1897</v>
      </c>
      <c r="AF171" s="23">
        <v>2.2999999999999998</v>
      </c>
      <c r="AG171" s="23" t="s">
        <v>3616</v>
      </c>
      <c r="AH171" s="23" t="s">
        <v>3669</v>
      </c>
      <c r="AI171" s="23" t="s">
        <v>3670</v>
      </c>
      <c r="AJ171" t="s">
        <v>3671</v>
      </c>
      <c r="AK171" t="s">
        <v>3672</v>
      </c>
      <c r="AL171" t="s">
        <v>1897</v>
      </c>
      <c r="AM171" t="s">
        <v>3672</v>
      </c>
      <c r="AW171" t="s">
        <v>3673</v>
      </c>
      <c r="AY171" s="51"/>
      <c r="AZ171" s="51"/>
    </row>
    <row r="172" spans="9:52" x14ac:dyDescent="0.25">
      <c r="I172" t="str">
        <f t="shared" si="16"/>
        <v>5006010001</v>
      </c>
      <c r="J172" s="23" t="s">
        <v>3674</v>
      </c>
      <c r="K172" s="23" t="s">
        <v>3675</v>
      </c>
      <c r="L172" s="23" t="s">
        <v>2335</v>
      </c>
      <c r="M172" s="23" t="s">
        <v>3675</v>
      </c>
      <c r="N172" t="s">
        <v>2337</v>
      </c>
      <c r="O172" t="s">
        <v>3676</v>
      </c>
      <c r="P172" t="str">
        <f t="shared" si="17"/>
        <v>5006 -  CENTRO DE DESARROLLO Y COMPETITIVIDAD INDUSTRIAL (PROINDUSTRIA)</v>
      </c>
      <c r="Q172" t="str">
        <f t="shared" si="18"/>
        <v>01 -  CENTRO DE DESARROLLO Y COMPETITIVIDAD INDUSTRIAL (PROINDUSTRIA)</v>
      </c>
      <c r="R172" t="str">
        <f t="shared" si="19"/>
        <v>0001 -  CENTRO DE DESARROLLO Y COMPETITIVIDAD INDUSTRIAL (PRO-INDUSTRIA)</v>
      </c>
      <c r="Y172" t="str">
        <f t="shared" si="20"/>
        <v>09.23.0001</v>
      </c>
      <c r="Z172" s="23" t="s">
        <v>3677</v>
      </c>
      <c r="AA172" s="23" t="s">
        <v>3678</v>
      </c>
      <c r="AB172" t="s">
        <v>3679</v>
      </c>
      <c r="AC172" t="str">
        <f t="shared" si="21"/>
        <v>09.23.0001 - SAN PEDRO DE MACORIS</v>
      </c>
      <c r="AE172" t="s">
        <v>1587</v>
      </c>
      <c r="AF172" s="23">
        <v>2.2999999999999998</v>
      </c>
      <c r="AG172" s="23" t="s">
        <v>3616</v>
      </c>
      <c r="AH172" s="23" t="s">
        <v>3669</v>
      </c>
      <c r="AI172" s="23" t="s">
        <v>3670</v>
      </c>
      <c r="AJ172" t="s">
        <v>3680</v>
      </c>
      <c r="AK172" t="s">
        <v>3681</v>
      </c>
      <c r="AL172" t="s">
        <v>1587</v>
      </c>
      <c r="AM172" t="s">
        <v>3681</v>
      </c>
      <c r="AW172" t="s">
        <v>3682</v>
      </c>
      <c r="AY172" s="51"/>
      <c r="AZ172" s="51"/>
    </row>
    <row r="173" spans="9:52" x14ac:dyDescent="0.25">
      <c r="I173" t="str">
        <f t="shared" si="16"/>
        <v>5007010001</v>
      </c>
      <c r="J173" s="23" t="s">
        <v>3683</v>
      </c>
      <c r="K173" s="23" t="s">
        <v>3684</v>
      </c>
      <c r="L173" s="23" t="s">
        <v>2335</v>
      </c>
      <c r="M173" s="23" t="s">
        <v>3685</v>
      </c>
      <c r="N173" t="s">
        <v>2337</v>
      </c>
      <c r="O173" t="s">
        <v>3686</v>
      </c>
      <c r="P173" t="str">
        <f t="shared" si="17"/>
        <v>5007 -  CONS. NAC. PROM. Y APOYO A LA MICRO, PEQ. Y MEDIANA EMPRESA-PROMIPYME</v>
      </c>
      <c r="Q173" t="str">
        <f t="shared" si="18"/>
        <v>01 -  CONSEJO NAC. DE PROM. Y APOYO A LA MICRO, PEQ. Y MED. EMP. PROMIPYME</v>
      </c>
      <c r="R173" t="str">
        <f t="shared" si="19"/>
        <v>0001 -  CONS. NAC. DE PROM Y AP. A LA MIC. PEQ. Y MED EMPRESAS</v>
      </c>
      <c r="Y173" t="str">
        <f t="shared" si="20"/>
        <v>09.23.0002</v>
      </c>
      <c r="Z173" s="23" t="s">
        <v>3677</v>
      </c>
      <c r="AA173" s="23" t="s">
        <v>3678</v>
      </c>
      <c r="AB173" t="s">
        <v>3687</v>
      </c>
      <c r="AC173" t="str">
        <f t="shared" si="21"/>
        <v>09.23.0002 - LOS LLANOS</v>
      </c>
      <c r="AE173" t="s">
        <v>1850</v>
      </c>
      <c r="AF173" s="23">
        <v>2.2999999999999998</v>
      </c>
      <c r="AG173" s="23" t="s">
        <v>3616</v>
      </c>
      <c r="AH173" s="23" t="s">
        <v>3669</v>
      </c>
      <c r="AI173" s="23" t="s">
        <v>3670</v>
      </c>
      <c r="AJ173" t="s">
        <v>3688</v>
      </c>
      <c r="AK173" t="s">
        <v>3689</v>
      </c>
      <c r="AL173" t="s">
        <v>1850</v>
      </c>
      <c r="AM173" t="s">
        <v>3689</v>
      </c>
      <c r="AW173" t="s">
        <v>3690</v>
      </c>
      <c r="AY173" s="51"/>
      <c r="AZ173" s="51"/>
    </row>
    <row r="174" spans="9:52" x14ac:dyDescent="0.25">
      <c r="I174" t="str">
        <f t="shared" si="16"/>
        <v>5008010001</v>
      </c>
      <c r="J174" s="23" t="s">
        <v>3691</v>
      </c>
      <c r="K174" s="23" t="s">
        <v>3692</v>
      </c>
      <c r="L174" s="23" t="s">
        <v>2335</v>
      </c>
      <c r="M174" s="23" t="s">
        <v>3692</v>
      </c>
      <c r="N174" t="s">
        <v>2337</v>
      </c>
      <c r="O174" t="s">
        <v>3692</v>
      </c>
      <c r="P174" t="str">
        <f t="shared" si="17"/>
        <v>5008 -  SUPERINTENDENCIA DEL MERCADO DE VALORES</v>
      </c>
      <c r="Q174" t="str">
        <f t="shared" si="18"/>
        <v>01 -  SUPERINTENDENCIA DEL MERCADO DE VALORES</v>
      </c>
      <c r="R174" t="str">
        <f t="shared" si="19"/>
        <v>0001 -  SUPERINTENDENCIA DEL MERCADO DE VALORES</v>
      </c>
      <c r="Y174" t="str">
        <f t="shared" si="20"/>
        <v>09.23.0003</v>
      </c>
      <c r="Z174" s="23" t="s">
        <v>3677</v>
      </c>
      <c r="AA174" s="23" t="s">
        <v>3678</v>
      </c>
      <c r="AB174" t="s">
        <v>3693</v>
      </c>
      <c r="AC174" t="str">
        <f t="shared" si="21"/>
        <v>09.23.0003 - RAMON SANTANA</v>
      </c>
      <c r="AE174" t="s">
        <v>3694</v>
      </c>
      <c r="AF174" s="23">
        <v>2.2999999999999998</v>
      </c>
      <c r="AG174" s="23" t="s">
        <v>3616</v>
      </c>
      <c r="AH174" s="23" t="s">
        <v>3669</v>
      </c>
      <c r="AI174" s="23" t="s">
        <v>3670</v>
      </c>
      <c r="AJ174" t="s">
        <v>3695</v>
      </c>
      <c r="AK174" t="s">
        <v>3696</v>
      </c>
      <c r="AL174" t="s">
        <v>3694</v>
      </c>
      <c r="AM174" t="s">
        <v>3696</v>
      </c>
      <c r="AW174" t="s">
        <v>3697</v>
      </c>
      <c r="AY174" s="51"/>
      <c r="AZ174" s="51"/>
    </row>
    <row r="175" spans="9:52" x14ac:dyDescent="0.25">
      <c r="I175" t="str">
        <f t="shared" si="16"/>
        <v>5102010001</v>
      </c>
      <c r="J175" s="23" t="s">
        <v>3698</v>
      </c>
      <c r="K175" s="23" t="s">
        <v>3699</v>
      </c>
      <c r="L175" s="23" t="s">
        <v>2335</v>
      </c>
      <c r="M175" s="23" t="s">
        <v>3700</v>
      </c>
      <c r="N175" t="s">
        <v>2337</v>
      </c>
      <c r="O175" t="s">
        <v>3700</v>
      </c>
      <c r="P175" t="str">
        <f t="shared" si="17"/>
        <v>5102 -  CENTRO DE EXPORTACIONES E INVERSIONES DE LA REP. DOM.</v>
      </c>
      <c r="Q175" t="str">
        <f t="shared" si="18"/>
        <v>01 -  CENTRO DE EXPORTACION E INVERSION DE LA REPUBLICA DOMINICANA</v>
      </c>
      <c r="R175" t="str">
        <f t="shared" si="19"/>
        <v>0001 -  CENTRO DE EXPORTACION E INVERSION DE LA REPUBLICA DOMINICANA</v>
      </c>
      <c r="Y175" t="str">
        <f t="shared" si="20"/>
        <v>09.23.0004</v>
      </c>
      <c r="Z175" s="23" t="s">
        <v>3677</v>
      </c>
      <c r="AA175" s="23" t="s">
        <v>3678</v>
      </c>
      <c r="AB175" t="s">
        <v>3701</v>
      </c>
      <c r="AC175" t="str">
        <f t="shared" si="21"/>
        <v>09.23.0004 - CONSUELO</v>
      </c>
      <c r="AE175" t="s">
        <v>1567</v>
      </c>
      <c r="AF175" s="23">
        <v>2.2999999999999998</v>
      </c>
      <c r="AG175" s="23" t="s">
        <v>3616</v>
      </c>
      <c r="AH175" s="23" t="s">
        <v>3702</v>
      </c>
      <c r="AI175" s="23" t="s">
        <v>3703</v>
      </c>
      <c r="AJ175" t="s">
        <v>3704</v>
      </c>
      <c r="AK175" t="s">
        <v>3705</v>
      </c>
      <c r="AL175" t="s">
        <v>1567</v>
      </c>
      <c r="AM175" t="s">
        <v>3705</v>
      </c>
      <c r="AW175" t="s">
        <v>3706</v>
      </c>
      <c r="AY175" s="51"/>
      <c r="AZ175" s="51"/>
    </row>
    <row r="176" spans="9:52" x14ac:dyDescent="0.25">
      <c r="I176" t="str">
        <f t="shared" si="16"/>
        <v>5103010001</v>
      </c>
      <c r="J176" s="23" t="s">
        <v>3707</v>
      </c>
      <c r="K176" s="23" t="s">
        <v>3708</v>
      </c>
      <c r="L176" s="23" t="s">
        <v>2335</v>
      </c>
      <c r="M176" s="23" t="s">
        <v>3709</v>
      </c>
      <c r="N176" t="s">
        <v>2337</v>
      </c>
      <c r="O176" t="s">
        <v>3709</v>
      </c>
      <c r="P176" t="str">
        <f t="shared" si="17"/>
        <v>5103 -  CONSEJO NACIONAL DE POBLACIÓN Y FAMILIA</v>
      </c>
      <c r="Q176" t="str">
        <f t="shared" si="18"/>
        <v>01 -  CONSEJO NACIONAL DE POBLACION Y FAMILIA</v>
      </c>
      <c r="R176" t="str">
        <f t="shared" si="19"/>
        <v>0001 -  CONSEJO NACIONAL DE POBLACION Y FAMILIA</v>
      </c>
      <c r="Y176" t="str">
        <f t="shared" si="20"/>
        <v>09.23.0005</v>
      </c>
      <c r="Z176" s="23" t="s">
        <v>3677</v>
      </c>
      <c r="AA176" s="23" t="s">
        <v>3678</v>
      </c>
      <c r="AB176" t="s">
        <v>3710</v>
      </c>
      <c r="AC176" t="str">
        <f t="shared" si="21"/>
        <v>09.23.0005 - QUISQUEYA</v>
      </c>
      <c r="AE176" t="s">
        <v>1866</v>
      </c>
      <c r="AF176" s="23">
        <v>2.2999999999999998</v>
      </c>
      <c r="AG176" s="23" t="s">
        <v>3616</v>
      </c>
      <c r="AH176" s="23" t="s">
        <v>3702</v>
      </c>
      <c r="AI176" s="23" t="s">
        <v>3703</v>
      </c>
      <c r="AJ176" t="s">
        <v>3711</v>
      </c>
      <c r="AK176" t="s">
        <v>3712</v>
      </c>
      <c r="AL176" t="s">
        <v>1866</v>
      </c>
      <c r="AM176" t="s">
        <v>3712</v>
      </c>
      <c r="AW176" t="s">
        <v>3713</v>
      </c>
      <c r="AY176" s="51"/>
      <c r="AZ176" s="51"/>
    </row>
    <row r="177" spans="9:52" x14ac:dyDescent="0.25">
      <c r="I177" t="str">
        <f t="shared" si="16"/>
        <v>5104010001</v>
      </c>
      <c r="J177" s="23" t="s">
        <v>3714</v>
      </c>
      <c r="K177" s="23" t="s">
        <v>3715</v>
      </c>
      <c r="L177" s="23" t="s">
        <v>2335</v>
      </c>
      <c r="M177" s="23" t="s">
        <v>3715</v>
      </c>
      <c r="N177" t="s">
        <v>2337</v>
      </c>
      <c r="O177" t="s">
        <v>3715</v>
      </c>
      <c r="P177" t="str">
        <f t="shared" si="17"/>
        <v>5104 -  DEPARTAMENTO AEROPORTUARIO</v>
      </c>
      <c r="Q177" t="str">
        <f t="shared" si="18"/>
        <v>01 -  DEPARTAMENTO AEROPORTUARIO</v>
      </c>
      <c r="R177" t="str">
        <f t="shared" si="19"/>
        <v>0001 -  DEPARTAMENTO AEROPORTUARIO</v>
      </c>
      <c r="Y177" t="str">
        <f t="shared" si="20"/>
        <v>09.23.0006</v>
      </c>
      <c r="Z177" s="23" t="s">
        <v>3677</v>
      </c>
      <c r="AA177" s="23" t="s">
        <v>3678</v>
      </c>
      <c r="AB177" t="s">
        <v>3716</v>
      </c>
      <c r="AC177" t="str">
        <f t="shared" si="21"/>
        <v>09.23.0006 - GUAYACANES</v>
      </c>
      <c r="AE177" t="s">
        <v>1613</v>
      </c>
      <c r="AF177" s="23">
        <v>2.2999999999999998</v>
      </c>
      <c r="AG177" s="23" t="s">
        <v>3616</v>
      </c>
      <c r="AH177" s="23" t="s">
        <v>3702</v>
      </c>
      <c r="AI177" s="23" t="s">
        <v>3703</v>
      </c>
      <c r="AJ177" t="s">
        <v>3717</v>
      </c>
      <c r="AK177" t="s">
        <v>3718</v>
      </c>
      <c r="AL177" t="s">
        <v>1613</v>
      </c>
      <c r="AM177" t="s">
        <v>3718</v>
      </c>
      <c r="AW177" t="s">
        <v>3719</v>
      </c>
      <c r="AY177" s="51"/>
      <c r="AZ177" s="51"/>
    </row>
    <row r="178" spans="9:52" x14ac:dyDescent="0.25">
      <c r="I178" t="str">
        <f t="shared" si="16"/>
        <v>5109010001</v>
      </c>
      <c r="J178" s="23" t="s">
        <v>3720</v>
      </c>
      <c r="K178" s="23" t="s">
        <v>3721</v>
      </c>
      <c r="L178" s="23" t="s">
        <v>2335</v>
      </c>
      <c r="M178" s="23" t="s">
        <v>3721</v>
      </c>
      <c r="N178" t="s">
        <v>2337</v>
      </c>
      <c r="O178" t="s">
        <v>3721</v>
      </c>
      <c r="P178" t="str">
        <f t="shared" si="17"/>
        <v>5109 -  DEFENSA CIVIL</v>
      </c>
      <c r="Q178" t="str">
        <f t="shared" si="18"/>
        <v>01 -  DEFENSA CIVIL</v>
      </c>
      <c r="R178" t="str">
        <f t="shared" si="19"/>
        <v>0001 -  DEFENSA CIVIL</v>
      </c>
      <c r="Y178" t="str">
        <f t="shared" si="20"/>
        <v>09.23.9999</v>
      </c>
      <c r="Z178" s="23" t="s">
        <v>3677</v>
      </c>
      <c r="AA178" s="23" t="s">
        <v>3678</v>
      </c>
      <c r="AB178" t="s">
        <v>2406</v>
      </c>
      <c r="AC178" t="str">
        <f t="shared" si="21"/>
        <v>09.23.9999 - MULTIMUNICIPAL</v>
      </c>
      <c r="AE178" t="s">
        <v>3722</v>
      </c>
      <c r="AF178" s="23">
        <v>2.2999999999999998</v>
      </c>
      <c r="AG178" s="23" t="s">
        <v>3616</v>
      </c>
      <c r="AH178" s="23" t="s">
        <v>3702</v>
      </c>
      <c r="AI178" s="23" t="s">
        <v>3703</v>
      </c>
      <c r="AJ178" t="s">
        <v>3723</v>
      </c>
      <c r="AK178" t="s">
        <v>3724</v>
      </c>
      <c r="AL178" t="s">
        <v>3722</v>
      </c>
      <c r="AM178" t="s">
        <v>3724</v>
      </c>
      <c r="AW178" t="s">
        <v>3725</v>
      </c>
      <c r="AY178" s="51"/>
      <c r="AZ178" s="51"/>
    </row>
    <row r="179" spans="9:52" x14ac:dyDescent="0.25">
      <c r="I179" t="str">
        <f t="shared" si="16"/>
        <v>5111010001</v>
      </c>
      <c r="J179" s="23" t="s">
        <v>3726</v>
      </c>
      <c r="K179" s="23" t="s">
        <v>3727</v>
      </c>
      <c r="L179" s="23" t="s">
        <v>2335</v>
      </c>
      <c r="M179" s="23" t="s">
        <v>3727</v>
      </c>
      <c r="N179" t="s">
        <v>2337</v>
      </c>
      <c r="O179" t="s">
        <v>3727</v>
      </c>
      <c r="P179" t="str">
        <f t="shared" si="17"/>
        <v>5111 -  INSTITUTO AGRARIO DOMINICANO</v>
      </c>
      <c r="Q179" t="str">
        <f t="shared" si="18"/>
        <v>01 -  INSTITUTO AGRARIO DOMINICANO</v>
      </c>
      <c r="R179" t="str">
        <f t="shared" si="19"/>
        <v>0001 -  INSTITUTO AGRARIO DOMINICANO</v>
      </c>
      <c r="Y179" t="str">
        <f t="shared" si="20"/>
        <v>09.29.0001</v>
      </c>
      <c r="Z179" s="23" t="s">
        <v>3677</v>
      </c>
      <c r="AA179" s="23" t="s">
        <v>3728</v>
      </c>
      <c r="AB179" t="s">
        <v>3729</v>
      </c>
      <c r="AC179" t="str">
        <f t="shared" si="21"/>
        <v>09.29.0001 - MONTE PLATA</v>
      </c>
      <c r="AE179" t="s">
        <v>3730</v>
      </c>
      <c r="AF179" s="23">
        <v>2.2999999999999998</v>
      </c>
      <c r="AG179" s="23" t="s">
        <v>3616</v>
      </c>
      <c r="AH179" s="23" t="s">
        <v>3702</v>
      </c>
      <c r="AI179" s="23" t="s">
        <v>3703</v>
      </c>
      <c r="AJ179" t="s">
        <v>3731</v>
      </c>
      <c r="AK179" t="s">
        <v>3732</v>
      </c>
      <c r="AL179" t="s">
        <v>3730</v>
      </c>
      <c r="AM179" t="s">
        <v>3732</v>
      </c>
      <c r="AW179" t="s">
        <v>3733</v>
      </c>
      <c r="AY179" s="51"/>
      <c r="AZ179" s="51"/>
    </row>
    <row r="180" spans="9:52" x14ac:dyDescent="0.25">
      <c r="I180" t="str">
        <f t="shared" si="16"/>
        <v>5112010001</v>
      </c>
      <c r="J180" s="23" t="s">
        <v>3734</v>
      </c>
      <c r="K180" s="23" t="s">
        <v>3735</v>
      </c>
      <c r="L180" s="23" t="s">
        <v>2335</v>
      </c>
      <c r="M180" s="23" t="s">
        <v>3735</v>
      </c>
      <c r="N180" t="s">
        <v>2337</v>
      </c>
      <c r="O180" t="s">
        <v>3735</v>
      </c>
      <c r="P180" t="str">
        <f t="shared" si="17"/>
        <v>5112 -  INSTITUTO AZUCARERO DOMINICANO</v>
      </c>
      <c r="Q180" t="str">
        <f t="shared" si="18"/>
        <v>01 -  INSTITUTO AZUCARERO DOMINICANO</v>
      </c>
      <c r="R180" t="str">
        <f t="shared" si="19"/>
        <v>0001 -  INSTITUTO AZUCARERO DOMINICANO</v>
      </c>
      <c r="Y180" t="str">
        <f t="shared" si="20"/>
        <v>09.29.0002</v>
      </c>
      <c r="Z180" s="23" t="s">
        <v>3677</v>
      </c>
      <c r="AA180" s="23" t="s">
        <v>3728</v>
      </c>
      <c r="AB180" t="s">
        <v>3736</v>
      </c>
      <c r="AC180" t="str">
        <f t="shared" si="21"/>
        <v>09.29.0002 - BAYAGUANA</v>
      </c>
      <c r="AE180" t="s">
        <v>3737</v>
      </c>
      <c r="AF180" s="23">
        <v>2.2999999999999998</v>
      </c>
      <c r="AG180" s="23" t="s">
        <v>3616</v>
      </c>
      <c r="AH180" s="23" t="s">
        <v>3702</v>
      </c>
      <c r="AI180" s="23" t="s">
        <v>3703</v>
      </c>
      <c r="AJ180" t="s">
        <v>3738</v>
      </c>
      <c r="AK180" t="s">
        <v>3739</v>
      </c>
      <c r="AL180" t="s">
        <v>3737</v>
      </c>
      <c r="AM180" t="s">
        <v>3740</v>
      </c>
      <c r="AW180" t="s">
        <v>3741</v>
      </c>
      <c r="AY180" s="51"/>
      <c r="AZ180" s="51"/>
    </row>
    <row r="181" spans="9:52" x14ac:dyDescent="0.25">
      <c r="I181" t="str">
        <f t="shared" si="16"/>
        <v>5118010001</v>
      </c>
      <c r="J181" s="23" t="s">
        <v>3742</v>
      </c>
      <c r="K181" s="23" t="s">
        <v>3743</v>
      </c>
      <c r="L181" s="23" t="s">
        <v>2335</v>
      </c>
      <c r="M181" s="23" t="s">
        <v>3744</v>
      </c>
      <c r="N181" t="s">
        <v>2337</v>
      </c>
      <c r="O181" t="s">
        <v>3744</v>
      </c>
      <c r="P181" t="str">
        <f t="shared" si="17"/>
        <v>5118 -  INSTITUTO NACIONAL DE RECURSOS HIDRAÚLICOS (INDRHI)</v>
      </c>
      <c r="Q181" t="str">
        <f t="shared" si="18"/>
        <v>01 -  INSTITUTO NACIONAL DE RECURSOS HIDRAULICOS -INDRHI</v>
      </c>
      <c r="R181" t="str">
        <f t="shared" si="19"/>
        <v>0001 -  INSTITUTO NACIONAL DE RECURSOS HIDRAULICOS -INDRHI</v>
      </c>
      <c r="Y181" t="str">
        <f t="shared" si="20"/>
        <v>09.29.0003</v>
      </c>
      <c r="Z181" s="23" t="s">
        <v>3677</v>
      </c>
      <c r="AA181" s="23" t="s">
        <v>3728</v>
      </c>
      <c r="AB181" t="s">
        <v>3745</v>
      </c>
      <c r="AC181" t="str">
        <f t="shared" si="21"/>
        <v>09.29.0003 - SABANA GRANDE DE BOYA</v>
      </c>
      <c r="AE181" t="s">
        <v>1989</v>
      </c>
      <c r="AF181" s="23">
        <v>2.2999999999999998</v>
      </c>
      <c r="AG181" s="23" t="s">
        <v>3616</v>
      </c>
      <c r="AH181" s="23" t="s">
        <v>3746</v>
      </c>
      <c r="AI181" s="23" t="s">
        <v>3747</v>
      </c>
      <c r="AJ181" t="s">
        <v>3748</v>
      </c>
      <c r="AK181" t="s">
        <v>3749</v>
      </c>
      <c r="AL181" t="s">
        <v>1989</v>
      </c>
      <c r="AM181" t="s">
        <v>3749</v>
      </c>
      <c r="AW181" t="s">
        <v>3750</v>
      </c>
      <c r="AY181" s="51"/>
      <c r="AZ181" s="51"/>
    </row>
    <row r="182" spans="9:52" x14ac:dyDescent="0.25">
      <c r="I182" t="str">
        <f t="shared" si="16"/>
        <v>5119010001</v>
      </c>
      <c r="J182" s="23" t="s">
        <v>3751</v>
      </c>
      <c r="K182" s="23" t="s">
        <v>3752</v>
      </c>
      <c r="L182" s="23" t="s">
        <v>2335</v>
      </c>
      <c r="M182" s="23" t="s">
        <v>3753</v>
      </c>
      <c r="N182" t="s">
        <v>2337</v>
      </c>
      <c r="O182" t="s">
        <v>3753</v>
      </c>
      <c r="P182" t="str">
        <f t="shared" si="17"/>
        <v>5119 -  INSTITUTO PARA EL DESARROLLO DEL SUROESTE</v>
      </c>
      <c r="Q182" t="str">
        <f t="shared" si="18"/>
        <v>01 -  INSTITUTO PARA EL DESARROLLO DEL SUROESTE -INDESUR</v>
      </c>
      <c r="R182" t="str">
        <f t="shared" si="19"/>
        <v>0001 -  INSTITUTO PARA EL DESARROLLO DEL SUROESTE -INDESUR</v>
      </c>
      <c r="Y182" t="str">
        <f t="shared" si="20"/>
        <v>09.29.0004</v>
      </c>
      <c r="Z182" s="23" t="s">
        <v>3677</v>
      </c>
      <c r="AA182" s="23" t="s">
        <v>3728</v>
      </c>
      <c r="AB182" t="s">
        <v>3754</v>
      </c>
      <c r="AC182" t="str">
        <f t="shared" si="21"/>
        <v>09.29.0004 - YAMASA</v>
      </c>
      <c r="AE182" t="s">
        <v>3755</v>
      </c>
      <c r="AF182" s="23">
        <v>2.2999999999999998</v>
      </c>
      <c r="AG182" s="23" t="s">
        <v>3616</v>
      </c>
      <c r="AH182" s="23" t="s">
        <v>3746</v>
      </c>
      <c r="AI182" s="23" t="s">
        <v>3747</v>
      </c>
      <c r="AJ182" t="s">
        <v>3756</v>
      </c>
      <c r="AK182" t="s">
        <v>3757</v>
      </c>
      <c r="AL182" t="s">
        <v>3755</v>
      </c>
      <c r="AM182" t="s">
        <v>3757</v>
      </c>
      <c r="AW182" t="s">
        <v>3758</v>
      </c>
      <c r="AY182" s="51"/>
      <c r="AZ182" s="51"/>
    </row>
    <row r="183" spans="9:52" x14ac:dyDescent="0.25">
      <c r="I183" t="str">
        <f t="shared" si="16"/>
        <v>5120010001</v>
      </c>
      <c r="J183" s="23" t="s">
        <v>3759</v>
      </c>
      <c r="K183" s="23" t="s">
        <v>3760</v>
      </c>
      <c r="L183" s="23" t="s">
        <v>2335</v>
      </c>
      <c r="M183" s="23" t="s">
        <v>3761</v>
      </c>
      <c r="N183" t="s">
        <v>2337</v>
      </c>
      <c r="O183" t="s">
        <v>3761</v>
      </c>
      <c r="P183" t="str">
        <f t="shared" si="17"/>
        <v>5120 -  JARDÍN BOTÁNICO</v>
      </c>
      <c r="Q183" t="str">
        <f t="shared" si="18"/>
        <v>01 -  JARDIN BOTANICO NACIONAL</v>
      </c>
      <c r="R183" t="str">
        <f t="shared" si="19"/>
        <v>0001 -  JARDIN BOTANICO NACIONAL</v>
      </c>
      <c r="Y183" t="str">
        <f t="shared" si="20"/>
        <v>09.29.0005</v>
      </c>
      <c r="Z183" s="23" t="s">
        <v>3677</v>
      </c>
      <c r="AA183" s="23" t="s">
        <v>3728</v>
      </c>
      <c r="AB183" t="s">
        <v>3762</v>
      </c>
      <c r="AC183" t="str">
        <f t="shared" si="21"/>
        <v>09.29.0005 - PERALVILLO</v>
      </c>
      <c r="AE183" t="s">
        <v>3763</v>
      </c>
      <c r="AF183" s="23">
        <v>2.2999999999999998</v>
      </c>
      <c r="AG183" s="23" t="s">
        <v>3616</v>
      </c>
      <c r="AH183" s="23" t="s">
        <v>3764</v>
      </c>
      <c r="AI183" s="23" t="s">
        <v>3765</v>
      </c>
      <c r="AJ183" t="s">
        <v>3766</v>
      </c>
      <c r="AK183" t="s">
        <v>3767</v>
      </c>
      <c r="AL183" t="s">
        <v>3763</v>
      </c>
      <c r="AM183" t="s">
        <v>3767</v>
      </c>
      <c r="AW183" t="s">
        <v>3768</v>
      </c>
      <c r="AY183" s="51"/>
      <c r="AZ183" s="51"/>
    </row>
    <row r="184" spans="9:52" x14ac:dyDescent="0.25">
      <c r="I184" t="str">
        <f t="shared" si="16"/>
        <v>5121010001</v>
      </c>
      <c r="J184" s="23" t="s">
        <v>3769</v>
      </c>
      <c r="K184" s="23" t="s">
        <v>3770</v>
      </c>
      <c r="L184" s="23" t="s">
        <v>2335</v>
      </c>
      <c r="M184" s="23" t="s">
        <v>3770</v>
      </c>
      <c r="N184" t="s">
        <v>2337</v>
      </c>
      <c r="O184" t="s">
        <v>3770</v>
      </c>
      <c r="P184" t="str">
        <f t="shared" si="17"/>
        <v>5121 -  LIGA MUNICIPAL DOMINICANA</v>
      </c>
      <c r="Q184" t="str">
        <f t="shared" si="18"/>
        <v>01 -  LIGA MUNICIPAL DOMINICANA</v>
      </c>
      <c r="R184" t="str">
        <f t="shared" si="19"/>
        <v>0001 -  LIGA MUNICIPAL DOMINICANA</v>
      </c>
      <c r="Y184" t="str">
        <f t="shared" si="20"/>
        <v>09.29.9999</v>
      </c>
      <c r="Z184" s="23" t="s">
        <v>3677</v>
      </c>
      <c r="AA184" s="23" t="s">
        <v>3728</v>
      </c>
      <c r="AB184" t="s">
        <v>2406</v>
      </c>
      <c r="AC184" t="str">
        <f t="shared" si="21"/>
        <v>09.29.9999 - MULTIMUNICIPAL</v>
      </c>
      <c r="AE184" t="s">
        <v>3771</v>
      </c>
      <c r="AF184" s="23">
        <v>2.2999999999999998</v>
      </c>
      <c r="AG184" s="23" t="s">
        <v>3616</v>
      </c>
      <c r="AH184" s="23" t="s">
        <v>3764</v>
      </c>
      <c r="AI184" s="23" t="s">
        <v>3765</v>
      </c>
      <c r="AJ184" t="s">
        <v>3772</v>
      </c>
      <c r="AK184" t="s">
        <v>3773</v>
      </c>
      <c r="AL184" t="s">
        <v>3771</v>
      </c>
      <c r="AM184" t="s">
        <v>3774</v>
      </c>
      <c r="AW184" t="s">
        <v>3775</v>
      </c>
      <c r="AY184" s="51"/>
      <c r="AZ184" s="51"/>
    </row>
    <row r="185" spans="9:52" x14ac:dyDescent="0.25">
      <c r="I185" t="str">
        <f t="shared" si="16"/>
        <v>5127010001</v>
      </c>
      <c r="J185" s="23" t="s">
        <v>3776</v>
      </c>
      <c r="K185" s="23" t="s">
        <v>3777</v>
      </c>
      <c r="L185" s="23" t="s">
        <v>2335</v>
      </c>
      <c r="M185" s="23" t="s">
        <v>3777</v>
      </c>
      <c r="N185" t="s">
        <v>2337</v>
      </c>
      <c r="O185" t="s">
        <v>3777</v>
      </c>
      <c r="P185" t="str">
        <f t="shared" si="17"/>
        <v>5127 -  SUPERINTENDENCIA DE SEGUROS</v>
      </c>
      <c r="Q185" t="str">
        <f t="shared" si="18"/>
        <v>01 -  SUPERINTENDENCIA DE SEGUROS</v>
      </c>
      <c r="R185" t="str">
        <f t="shared" si="19"/>
        <v>0001 -  SUPERINTENDENCIA DE SEGUROS</v>
      </c>
      <c r="Y185" t="str">
        <f t="shared" si="20"/>
        <v>09.30.0001</v>
      </c>
      <c r="Z185" s="23" t="s">
        <v>3677</v>
      </c>
      <c r="AA185" s="23" t="s">
        <v>3778</v>
      </c>
      <c r="AB185" t="s">
        <v>3779</v>
      </c>
      <c r="AC185" t="str">
        <f t="shared" si="21"/>
        <v>09.30.0001 - HATO MAYOR</v>
      </c>
      <c r="AE185" t="s">
        <v>3780</v>
      </c>
      <c r="AF185" s="23">
        <v>2.2999999999999998</v>
      </c>
      <c r="AG185" s="23" t="s">
        <v>3616</v>
      </c>
      <c r="AH185" s="23" t="s">
        <v>3764</v>
      </c>
      <c r="AI185" s="23" t="s">
        <v>3765</v>
      </c>
      <c r="AJ185" t="s">
        <v>3781</v>
      </c>
      <c r="AK185" t="s">
        <v>3782</v>
      </c>
      <c r="AL185" t="s">
        <v>3780</v>
      </c>
      <c r="AM185" t="s">
        <v>3782</v>
      </c>
      <c r="AW185" t="s">
        <v>3783</v>
      </c>
      <c r="AY185" s="51"/>
      <c r="AZ185" s="51"/>
    </row>
    <row r="186" spans="9:52" x14ac:dyDescent="0.25">
      <c r="I186" t="str">
        <f t="shared" si="16"/>
        <v>5128010001</v>
      </c>
      <c r="J186" s="23" t="s">
        <v>3784</v>
      </c>
      <c r="K186" s="23" t="s">
        <v>3785</v>
      </c>
      <c r="L186" s="23" t="s">
        <v>2335</v>
      </c>
      <c r="M186" s="23" t="s">
        <v>3786</v>
      </c>
      <c r="N186" t="s">
        <v>2337</v>
      </c>
      <c r="O186" t="s">
        <v>3786</v>
      </c>
      <c r="P186" t="str">
        <f t="shared" si="17"/>
        <v>5128 -  UNIVERSIDAD AUTÓNOMA DE SANTO DOMINGO</v>
      </c>
      <c r="Q186" t="str">
        <f t="shared" si="18"/>
        <v>01 -  UNIVERSIDAD AUTONOMA DE SANTO DOMINGO</v>
      </c>
      <c r="R186" t="str">
        <f t="shared" si="19"/>
        <v>0001 -  UNIVERSIDAD AUTONOMA DE SANTO DOMINGO</v>
      </c>
      <c r="Y186" t="str">
        <f t="shared" si="20"/>
        <v>09.30.0002</v>
      </c>
      <c r="Z186" s="23" t="s">
        <v>3677</v>
      </c>
      <c r="AA186" s="23" t="s">
        <v>3778</v>
      </c>
      <c r="AB186" t="s">
        <v>3787</v>
      </c>
      <c r="AC186" t="str">
        <f t="shared" si="21"/>
        <v>09.30.0002 - SABANA DE LA MAR</v>
      </c>
      <c r="AE186" t="s">
        <v>3788</v>
      </c>
      <c r="AF186" s="23">
        <v>2.2999999999999998</v>
      </c>
      <c r="AG186" s="23" t="s">
        <v>3616</v>
      </c>
      <c r="AH186" s="23" t="s">
        <v>3764</v>
      </c>
      <c r="AI186" s="23" t="s">
        <v>3765</v>
      </c>
      <c r="AJ186" t="s">
        <v>3789</v>
      </c>
      <c r="AK186" t="s">
        <v>3790</v>
      </c>
      <c r="AL186" t="s">
        <v>3788</v>
      </c>
      <c r="AM186" t="s">
        <v>3790</v>
      </c>
      <c r="AW186" t="s">
        <v>3791</v>
      </c>
      <c r="AY186" s="51"/>
      <c r="AZ186" s="51"/>
    </row>
    <row r="187" spans="9:52" x14ac:dyDescent="0.25">
      <c r="I187" t="str">
        <f t="shared" si="16"/>
        <v>5130010001</v>
      </c>
      <c r="J187" s="23" t="s">
        <v>3792</v>
      </c>
      <c r="K187" s="23" t="s">
        <v>3793</v>
      </c>
      <c r="L187" s="23" t="s">
        <v>2335</v>
      </c>
      <c r="M187" s="23" t="s">
        <v>3794</v>
      </c>
      <c r="N187" t="s">
        <v>2337</v>
      </c>
      <c r="O187" t="s">
        <v>3794</v>
      </c>
      <c r="P187" t="str">
        <f t="shared" si="17"/>
        <v>5130 -  PARQUE ZOOLÓGICO NACIONAL</v>
      </c>
      <c r="Q187" t="str">
        <f t="shared" si="18"/>
        <v>01 -  PARQUE ZOOLOGICO NACIONAL</v>
      </c>
      <c r="R187" t="str">
        <f t="shared" si="19"/>
        <v>0001 -  PARQUE ZOOLOGICO NACIONAL</v>
      </c>
      <c r="Y187" t="str">
        <f t="shared" si="20"/>
        <v>09.30.0003</v>
      </c>
      <c r="Z187" s="23" t="s">
        <v>3677</v>
      </c>
      <c r="AA187" s="23" t="s">
        <v>3778</v>
      </c>
      <c r="AB187" t="s">
        <v>3795</v>
      </c>
      <c r="AC187" t="str">
        <f t="shared" si="21"/>
        <v>09.30.0003 - EL VALLE</v>
      </c>
      <c r="AE187" t="s">
        <v>3796</v>
      </c>
      <c r="AF187" s="23">
        <v>2.2999999999999998</v>
      </c>
      <c r="AG187" s="23" t="s">
        <v>3616</v>
      </c>
      <c r="AH187" s="23" t="s">
        <v>3764</v>
      </c>
      <c r="AI187" s="23" t="s">
        <v>3765</v>
      </c>
      <c r="AJ187" t="s">
        <v>3797</v>
      </c>
      <c r="AK187" t="s">
        <v>3798</v>
      </c>
      <c r="AL187" t="s">
        <v>3796</v>
      </c>
      <c r="AM187" t="s">
        <v>3798</v>
      </c>
      <c r="AW187" t="s">
        <v>3799</v>
      </c>
      <c r="AY187" s="51"/>
      <c r="AZ187" s="51"/>
    </row>
    <row r="188" spans="9:52" x14ac:dyDescent="0.25">
      <c r="I188" t="str">
        <f t="shared" si="16"/>
        <v>5131010001</v>
      </c>
      <c r="J188" s="23" t="s">
        <v>3800</v>
      </c>
      <c r="K188" s="23" t="s">
        <v>3801</v>
      </c>
      <c r="L188" s="23" t="s">
        <v>2335</v>
      </c>
      <c r="M188" s="23" t="s">
        <v>3802</v>
      </c>
      <c r="N188" t="s">
        <v>2337</v>
      </c>
      <c r="O188" t="s">
        <v>3802</v>
      </c>
      <c r="P188" t="str">
        <f t="shared" si="17"/>
        <v>5131 -  INSTITUTO DOMINICANO DE LAS TELECOMUNICACIONES</v>
      </c>
      <c r="Q188" t="str">
        <f t="shared" si="18"/>
        <v>01 -  INSTITUTO DOMINICANO DE LA TELECOMUNICACIONES</v>
      </c>
      <c r="R188" t="str">
        <f t="shared" si="19"/>
        <v>0001 -  INSTITUTO DOMINICANO DE LA TELECOMUNICACIONES</v>
      </c>
      <c r="Y188" t="str">
        <f t="shared" si="20"/>
        <v>09.30.9999</v>
      </c>
      <c r="Z188" s="23" t="s">
        <v>3677</v>
      </c>
      <c r="AA188" s="23" t="s">
        <v>3778</v>
      </c>
      <c r="AB188" t="s">
        <v>2406</v>
      </c>
      <c r="AC188" t="str">
        <f t="shared" si="21"/>
        <v>09.30.9999 - MULTIMUNICIPAL</v>
      </c>
      <c r="AE188" t="s">
        <v>3803</v>
      </c>
      <c r="AF188" s="23">
        <v>2.2999999999999998</v>
      </c>
      <c r="AG188" s="23" t="s">
        <v>3616</v>
      </c>
      <c r="AH188" s="23" t="s">
        <v>3804</v>
      </c>
      <c r="AI188" s="23" t="s">
        <v>3805</v>
      </c>
      <c r="AJ188" t="s">
        <v>3806</v>
      </c>
      <c r="AK188" t="s">
        <v>3807</v>
      </c>
      <c r="AL188" t="s">
        <v>3803</v>
      </c>
      <c r="AM188" t="s">
        <v>3808</v>
      </c>
      <c r="AW188" t="s">
        <v>3809</v>
      </c>
      <c r="AY188" s="51"/>
      <c r="AZ188" s="51"/>
    </row>
    <row r="189" spans="9:52" x14ac:dyDescent="0.25">
      <c r="I189" t="str">
        <f t="shared" si="16"/>
        <v>5132010001</v>
      </c>
      <c r="J189" s="23" t="s">
        <v>3810</v>
      </c>
      <c r="K189" s="23" t="s">
        <v>3811</v>
      </c>
      <c r="L189" s="23" t="s">
        <v>2335</v>
      </c>
      <c r="M189" s="23" t="s">
        <v>3811</v>
      </c>
      <c r="N189" t="s">
        <v>2337</v>
      </c>
      <c r="O189" t="s">
        <v>3811</v>
      </c>
      <c r="P189" t="str">
        <f t="shared" si="17"/>
        <v>5132 -  INSTITUTO DOMINICANO DE INVESTIGACIONES AGROPECUARIAS Y FORESTALES</v>
      </c>
      <c r="Q189" t="str">
        <f t="shared" si="18"/>
        <v>01 -  INSTITUTO DOMINICANO DE INVESTIGACIONES AGROPECUARIAS Y FORESTALES</v>
      </c>
      <c r="R189" t="str">
        <f t="shared" si="19"/>
        <v>0001 -  INSTITUTO DOMINICANO DE INVESTIGACIONES AGROPECUARIAS Y FORESTALES</v>
      </c>
      <c r="Y189" t="str">
        <f t="shared" si="20"/>
        <v>09.99.9999</v>
      </c>
      <c r="Z189" s="23" t="s">
        <v>3677</v>
      </c>
      <c r="AA189" s="23" t="s">
        <v>2604</v>
      </c>
      <c r="AB189" t="s">
        <v>2406</v>
      </c>
      <c r="AC189" t="str">
        <f t="shared" si="21"/>
        <v>09.99.9999 - MULTIMUNICIPAL</v>
      </c>
      <c r="AE189" t="s">
        <v>3812</v>
      </c>
      <c r="AF189" s="23">
        <v>2.2999999999999998</v>
      </c>
      <c r="AG189" s="23" t="s">
        <v>3616</v>
      </c>
      <c r="AH189" s="23" t="s">
        <v>3804</v>
      </c>
      <c r="AI189" s="23" t="s">
        <v>3805</v>
      </c>
      <c r="AJ189" t="s">
        <v>3806</v>
      </c>
      <c r="AK189" t="s">
        <v>3807</v>
      </c>
      <c r="AL189" t="s">
        <v>3812</v>
      </c>
      <c r="AM189" t="s">
        <v>3813</v>
      </c>
      <c r="AW189" t="s">
        <v>3814</v>
      </c>
      <c r="AY189" s="51"/>
      <c r="AZ189" s="51"/>
    </row>
    <row r="190" spans="9:52" x14ac:dyDescent="0.25">
      <c r="I190" t="str">
        <f t="shared" si="16"/>
        <v>5133010001</v>
      </c>
      <c r="J190" s="23" t="s">
        <v>3815</v>
      </c>
      <c r="K190" s="23" t="s">
        <v>3816</v>
      </c>
      <c r="L190" s="23" t="s">
        <v>2335</v>
      </c>
      <c r="M190" s="23" t="s">
        <v>3816</v>
      </c>
      <c r="N190" t="s">
        <v>2337</v>
      </c>
      <c r="O190" t="s">
        <v>3816</v>
      </c>
      <c r="P190" t="str">
        <f t="shared" si="17"/>
        <v>5133 -  MUSEO DE HISTORIA NATURAL</v>
      </c>
      <c r="Q190" t="str">
        <f t="shared" si="18"/>
        <v>01 -  MUSEO DE HISTORIA NATURAL</v>
      </c>
      <c r="R190" t="str">
        <f t="shared" si="19"/>
        <v>0001 -  MUSEO DE HISTORIA NATURAL</v>
      </c>
      <c r="Y190" t="str">
        <f t="shared" si="20"/>
        <v>10.01.0001</v>
      </c>
      <c r="Z190" s="23" t="s">
        <v>3817</v>
      </c>
      <c r="AA190" s="23" t="s">
        <v>3818</v>
      </c>
      <c r="AB190" t="s">
        <v>3819</v>
      </c>
      <c r="AC190" t="str">
        <f t="shared" si="21"/>
        <v>10.01.0001 - SANTO DOMINGO DE GUZMAN</v>
      </c>
      <c r="AE190" t="s">
        <v>3820</v>
      </c>
      <c r="AF190" s="23">
        <v>2.2999999999999998</v>
      </c>
      <c r="AG190" s="23" t="s">
        <v>3616</v>
      </c>
      <c r="AH190" s="23" t="s">
        <v>3804</v>
      </c>
      <c r="AI190" s="23" t="s">
        <v>3805</v>
      </c>
      <c r="AJ190" t="s">
        <v>3806</v>
      </c>
      <c r="AK190" t="s">
        <v>3807</v>
      </c>
      <c r="AL190" t="s">
        <v>3820</v>
      </c>
      <c r="AM190" t="s">
        <v>3821</v>
      </c>
      <c r="AW190" t="s">
        <v>3822</v>
      </c>
      <c r="AY190" s="51"/>
      <c r="AZ190" s="51"/>
    </row>
    <row r="191" spans="9:52" x14ac:dyDescent="0.25">
      <c r="I191" t="str">
        <f t="shared" si="16"/>
        <v>5134010001</v>
      </c>
      <c r="J191" s="23" t="s">
        <v>3823</v>
      </c>
      <c r="K191" s="23" t="s">
        <v>3824</v>
      </c>
      <c r="L191" s="23" t="s">
        <v>2335</v>
      </c>
      <c r="M191" s="23" t="s">
        <v>3824</v>
      </c>
      <c r="N191" t="s">
        <v>2337</v>
      </c>
      <c r="O191" t="s">
        <v>3824</v>
      </c>
      <c r="P191" t="str">
        <f t="shared" si="17"/>
        <v>5134 -  ACUARIO NACIONAL</v>
      </c>
      <c r="Q191" t="str">
        <f t="shared" si="18"/>
        <v>01 -  ACUARIO NACIONAL</v>
      </c>
      <c r="R191" t="str">
        <f t="shared" si="19"/>
        <v>0001 -  ACUARIO NACIONAL</v>
      </c>
      <c r="Y191" t="str">
        <f t="shared" si="20"/>
        <v>10.01.9999</v>
      </c>
      <c r="Z191" s="23" t="s">
        <v>3817</v>
      </c>
      <c r="AA191" s="23" t="s">
        <v>3818</v>
      </c>
      <c r="AB191" t="s">
        <v>2406</v>
      </c>
      <c r="AC191" t="str">
        <f t="shared" si="21"/>
        <v>10.01.9999 - MULTIMUNICIPAL</v>
      </c>
      <c r="AE191" t="s">
        <v>3825</v>
      </c>
      <c r="AF191" s="23">
        <v>2.2999999999999998</v>
      </c>
      <c r="AG191" s="23" t="s">
        <v>3616</v>
      </c>
      <c r="AH191" s="23" t="s">
        <v>3804</v>
      </c>
      <c r="AI191" s="23" t="s">
        <v>3805</v>
      </c>
      <c r="AJ191" t="s">
        <v>3806</v>
      </c>
      <c r="AK191" t="s">
        <v>3807</v>
      </c>
      <c r="AL191" t="s">
        <v>3825</v>
      </c>
      <c r="AM191" t="s">
        <v>3826</v>
      </c>
      <c r="AW191" t="s">
        <v>3827</v>
      </c>
      <c r="AY191" s="51"/>
      <c r="AZ191" s="51"/>
    </row>
    <row r="192" spans="9:52" x14ac:dyDescent="0.25">
      <c r="I192" t="str">
        <f t="shared" si="16"/>
        <v>5135010001</v>
      </c>
      <c r="J192" s="23" t="s">
        <v>3828</v>
      </c>
      <c r="K192" s="23" t="s">
        <v>3829</v>
      </c>
      <c r="L192" s="23" t="s">
        <v>2335</v>
      </c>
      <c r="M192" s="23" t="s">
        <v>3830</v>
      </c>
      <c r="N192" t="s">
        <v>2337</v>
      </c>
      <c r="O192" t="s">
        <v>3830</v>
      </c>
      <c r="P192" t="str">
        <f t="shared" si="17"/>
        <v>5135 -  OFICINA NACIONAL DE PROPIEDAD INDUSTRIAL</v>
      </c>
      <c r="Q192" t="str">
        <f t="shared" si="18"/>
        <v>01 -  OFICINA NACIONAL DE LA PROPIEDAD INDUSTRIAL</v>
      </c>
      <c r="R192" t="str">
        <f t="shared" si="19"/>
        <v>0001 -  OFICINA NACIONAL DE LA PROPIEDAD INDUSTRIAL</v>
      </c>
      <c r="Y192" t="str">
        <f t="shared" si="20"/>
        <v>10.32.0001</v>
      </c>
      <c r="Z192" s="23" t="s">
        <v>3817</v>
      </c>
      <c r="AA192" s="23" t="s">
        <v>3831</v>
      </c>
      <c r="AB192" t="s">
        <v>3832</v>
      </c>
      <c r="AC192" t="str">
        <f t="shared" si="21"/>
        <v>10.32.0001 - SANTO DOMINGO ESTE</v>
      </c>
      <c r="AE192" t="s">
        <v>3833</v>
      </c>
      <c r="AF192" s="23">
        <v>2.2999999999999998</v>
      </c>
      <c r="AG192" s="23" t="s">
        <v>3616</v>
      </c>
      <c r="AH192" s="23" t="s">
        <v>3804</v>
      </c>
      <c r="AI192" s="23" t="s">
        <v>3805</v>
      </c>
      <c r="AJ192" t="s">
        <v>3806</v>
      </c>
      <c r="AK192" t="s">
        <v>3807</v>
      </c>
      <c r="AL192" t="s">
        <v>3833</v>
      </c>
      <c r="AM192" t="s">
        <v>3834</v>
      </c>
      <c r="AW192" t="s">
        <v>3835</v>
      </c>
      <c r="AY192" s="51"/>
      <c r="AZ192" s="51"/>
    </row>
    <row r="193" spans="9:52" x14ac:dyDescent="0.25">
      <c r="I193" t="str">
        <f t="shared" si="16"/>
        <v>5136010001</v>
      </c>
      <c r="J193" s="23" t="s">
        <v>3836</v>
      </c>
      <c r="K193" s="23" t="s">
        <v>3837</v>
      </c>
      <c r="L193" s="23" t="s">
        <v>2335</v>
      </c>
      <c r="M193" s="23" t="s">
        <v>3837</v>
      </c>
      <c r="N193" t="s">
        <v>2337</v>
      </c>
      <c r="O193" t="s">
        <v>3837</v>
      </c>
      <c r="P193" t="str">
        <f t="shared" si="17"/>
        <v>5136 -  INSTITUTO DOMINICANO DEL CAFÉ</v>
      </c>
      <c r="Q193" t="str">
        <f t="shared" si="18"/>
        <v>01 -  INSTITUTO DOMINICANO DEL CAFÉ</v>
      </c>
      <c r="R193" t="str">
        <f t="shared" si="19"/>
        <v>0001 -  INSTITUTO DOMINICANO DEL CAFÉ</v>
      </c>
      <c r="Y193" t="str">
        <f t="shared" si="20"/>
        <v>10.32.0002</v>
      </c>
      <c r="Z193" s="23" t="s">
        <v>3817</v>
      </c>
      <c r="AA193" s="23" t="s">
        <v>3831</v>
      </c>
      <c r="AB193" t="s">
        <v>3838</v>
      </c>
      <c r="AC193" t="str">
        <f t="shared" si="21"/>
        <v>10.32.0002 - SAN ANTONIO DE GUERRA</v>
      </c>
      <c r="AE193" t="s">
        <v>1858</v>
      </c>
      <c r="AF193" s="23">
        <v>2.2999999999999998</v>
      </c>
      <c r="AG193" s="23" t="s">
        <v>3616</v>
      </c>
      <c r="AH193" s="23" t="s">
        <v>3804</v>
      </c>
      <c r="AI193" s="23" t="s">
        <v>3805</v>
      </c>
      <c r="AJ193" t="s">
        <v>3839</v>
      </c>
      <c r="AK193" t="s">
        <v>3840</v>
      </c>
      <c r="AL193" t="s">
        <v>1858</v>
      </c>
      <c r="AM193" t="s">
        <v>3841</v>
      </c>
      <c r="AW193" t="s">
        <v>3842</v>
      </c>
      <c r="AY193" s="51"/>
      <c r="AZ193" s="51"/>
    </row>
    <row r="194" spans="9:52" x14ac:dyDescent="0.25">
      <c r="I194" t="str">
        <f t="shared" ref="I194:I257" si="22">+J194&amp;L194&amp;N194</f>
        <v>5137010001</v>
      </c>
      <c r="J194" s="23" t="s">
        <v>3843</v>
      </c>
      <c r="K194" s="23" t="s">
        <v>3844</v>
      </c>
      <c r="L194" s="23" t="s">
        <v>2335</v>
      </c>
      <c r="M194" s="23" t="s">
        <v>3844</v>
      </c>
      <c r="N194" t="s">
        <v>2337</v>
      </c>
      <c r="O194" t="s">
        <v>3844</v>
      </c>
      <c r="P194" t="str">
        <f t="shared" ref="P194:P257" si="23">+J194&amp;" - "&amp;K194</f>
        <v>5137 -  INSTITUTO DUARTIANO</v>
      </c>
      <c r="Q194" t="str">
        <f t="shared" ref="Q194:Q257" si="24">+L194&amp;" - "&amp;M194</f>
        <v>01 -  INSTITUTO DUARTIANO</v>
      </c>
      <c r="R194" t="str">
        <f t="shared" ref="R194:R257" si="25">+N194&amp;" - "&amp;O194</f>
        <v>0001 -  INSTITUTO DUARTIANO</v>
      </c>
      <c r="Y194" t="str">
        <f t="shared" ref="Y194:Y205" si="26">+LEFT(Z194,2)&amp;"."&amp;LEFT(AA194,2)&amp;"."&amp;LEFT(AB194,4)</f>
        <v>10.32.0003</v>
      </c>
      <c r="Z194" s="23" t="s">
        <v>3817</v>
      </c>
      <c r="AA194" s="23" t="s">
        <v>3831</v>
      </c>
      <c r="AB194" t="s">
        <v>3845</v>
      </c>
      <c r="AC194" t="str">
        <f t="shared" ref="AC194:AC205" si="27">+LEFT(Y194,6)&amp;AB194</f>
        <v>10.32.0003 - SANTO DOMINGO OESTE</v>
      </c>
      <c r="AE194" t="s">
        <v>3846</v>
      </c>
      <c r="AF194" s="23">
        <v>2.2999999999999998</v>
      </c>
      <c r="AG194" s="23" t="s">
        <v>3616</v>
      </c>
      <c r="AH194" s="23" t="s">
        <v>3804</v>
      </c>
      <c r="AI194" s="23" t="s">
        <v>3805</v>
      </c>
      <c r="AJ194" t="s">
        <v>3839</v>
      </c>
      <c r="AK194" t="s">
        <v>3840</v>
      </c>
      <c r="AL194" t="s">
        <v>3846</v>
      </c>
      <c r="AM194" t="s">
        <v>3847</v>
      </c>
      <c r="AW194" t="s">
        <v>3848</v>
      </c>
      <c r="AY194" s="51"/>
      <c r="AZ194" s="51"/>
    </row>
    <row r="195" spans="9:52" x14ac:dyDescent="0.25">
      <c r="I195" t="str">
        <f t="shared" si="22"/>
        <v>5138010001</v>
      </c>
      <c r="J195" s="23" t="s">
        <v>3849</v>
      </c>
      <c r="K195" s="23" t="s">
        <v>3850</v>
      </c>
      <c r="L195" s="23" t="s">
        <v>2335</v>
      </c>
      <c r="M195" s="23" t="s">
        <v>3851</v>
      </c>
      <c r="N195" t="s">
        <v>2337</v>
      </c>
      <c r="O195" t="s">
        <v>3851</v>
      </c>
      <c r="P195" t="str">
        <f t="shared" si="23"/>
        <v>5138 -  COMISIÓN NACIONAL DE ENERGÍA</v>
      </c>
      <c r="Q195" t="str">
        <f t="shared" si="24"/>
        <v>01 -  COMISION NACIONAL DE ENERGIA</v>
      </c>
      <c r="R195" t="str">
        <f t="shared" si="25"/>
        <v>0001 -  COMISION NACIONAL DE ENERGIA</v>
      </c>
      <c r="Y195" t="str">
        <f t="shared" si="26"/>
        <v>10.32.0004</v>
      </c>
      <c r="Z195" s="23" t="s">
        <v>3817</v>
      </c>
      <c r="AA195" s="23" t="s">
        <v>3831</v>
      </c>
      <c r="AB195" t="s">
        <v>3852</v>
      </c>
      <c r="AC195" t="str">
        <f t="shared" si="27"/>
        <v>10.32.0004 - SANTO DOMINGO NORTE</v>
      </c>
      <c r="AE195" t="s">
        <v>3853</v>
      </c>
      <c r="AF195" s="23">
        <v>2.2999999999999998</v>
      </c>
      <c r="AG195" s="23" t="s">
        <v>3616</v>
      </c>
      <c r="AH195" s="23" t="s">
        <v>3804</v>
      </c>
      <c r="AI195" s="23" t="s">
        <v>3805</v>
      </c>
      <c r="AJ195" t="s">
        <v>3839</v>
      </c>
      <c r="AK195" t="s">
        <v>3840</v>
      </c>
      <c r="AL195" t="s">
        <v>3853</v>
      </c>
      <c r="AM195" t="s">
        <v>3854</v>
      </c>
      <c r="AW195" t="s">
        <v>3855</v>
      </c>
      <c r="AY195" s="51"/>
      <c r="AZ195" s="51"/>
    </row>
    <row r="196" spans="9:52" x14ac:dyDescent="0.25">
      <c r="I196" t="str">
        <f t="shared" si="22"/>
        <v>5139010001</v>
      </c>
      <c r="J196" s="23" t="s">
        <v>3856</v>
      </c>
      <c r="K196" s="23" t="s">
        <v>3857</v>
      </c>
      <c r="L196" s="23" t="s">
        <v>2335</v>
      </c>
      <c r="M196" s="23" t="s">
        <v>3857</v>
      </c>
      <c r="N196" t="s">
        <v>2337</v>
      </c>
      <c r="O196" t="s">
        <v>3857</v>
      </c>
      <c r="P196" t="str">
        <f t="shared" si="23"/>
        <v>5139 -  SUPERINTENDENCIA DE ELECTRICIDAD</v>
      </c>
      <c r="Q196" t="str">
        <f t="shared" si="24"/>
        <v>01 -  SUPERINTENDENCIA DE ELECTRICIDAD</v>
      </c>
      <c r="R196" t="str">
        <f t="shared" si="25"/>
        <v>0001 -  SUPERINTENDENCIA DE ELECTRICIDAD</v>
      </c>
      <c r="Y196" t="str">
        <f t="shared" si="26"/>
        <v>10.32.0005</v>
      </c>
      <c r="Z196" s="23" t="s">
        <v>3817</v>
      </c>
      <c r="AA196" s="23" t="s">
        <v>3831</v>
      </c>
      <c r="AB196" t="s">
        <v>3858</v>
      </c>
      <c r="AC196" t="str">
        <f t="shared" si="27"/>
        <v>10.32.0005 - BOCA CHICA</v>
      </c>
      <c r="AE196" t="s">
        <v>3859</v>
      </c>
      <c r="AF196" s="23">
        <v>2.2999999999999998</v>
      </c>
      <c r="AG196" s="23" t="s">
        <v>3616</v>
      </c>
      <c r="AH196" s="23" t="s">
        <v>3804</v>
      </c>
      <c r="AI196" s="23" t="s">
        <v>3805</v>
      </c>
      <c r="AJ196" t="s">
        <v>3860</v>
      </c>
      <c r="AK196" t="s">
        <v>3861</v>
      </c>
      <c r="AL196" t="s">
        <v>3859</v>
      </c>
      <c r="AM196" t="s">
        <v>3862</v>
      </c>
      <c r="AW196" t="s">
        <v>3863</v>
      </c>
      <c r="AY196" s="51"/>
      <c r="AZ196" s="51"/>
    </row>
    <row r="197" spans="9:52" x14ac:dyDescent="0.25">
      <c r="I197" t="str">
        <f t="shared" si="22"/>
        <v>5140010001</v>
      </c>
      <c r="J197" s="23" t="s">
        <v>3864</v>
      </c>
      <c r="K197" s="23" t="s">
        <v>3865</v>
      </c>
      <c r="L197" s="23" t="s">
        <v>2335</v>
      </c>
      <c r="M197" s="23" t="s">
        <v>3865</v>
      </c>
      <c r="N197" t="s">
        <v>2337</v>
      </c>
      <c r="O197" t="s">
        <v>3865</v>
      </c>
      <c r="P197" t="str">
        <f t="shared" si="23"/>
        <v>5140 -  INSTITUTO DEL TABACO DE LA REPÚBLICA DOMINICANA</v>
      </c>
      <c r="Q197" t="str">
        <f t="shared" si="24"/>
        <v>01 -  INSTITUTO DEL TABACO DE LA REPÚBLICA DOMINICANA</v>
      </c>
      <c r="R197" t="str">
        <f t="shared" si="25"/>
        <v>0001 -  INSTITUTO DEL TABACO DE LA REPÚBLICA DOMINICANA</v>
      </c>
      <c r="Y197" t="str">
        <f t="shared" si="26"/>
        <v>10.32.0006</v>
      </c>
      <c r="Z197" s="23" t="s">
        <v>3817</v>
      </c>
      <c r="AA197" s="23" t="s">
        <v>3831</v>
      </c>
      <c r="AB197" t="s">
        <v>3866</v>
      </c>
      <c r="AC197" t="str">
        <f t="shared" si="27"/>
        <v>10.32.0006 - LOS ALCARRIZOS</v>
      </c>
      <c r="AE197" t="s">
        <v>3867</v>
      </c>
      <c r="AF197" s="23">
        <v>2.2999999999999998</v>
      </c>
      <c r="AG197" s="23" t="s">
        <v>3616</v>
      </c>
      <c r="AH197" s="23" t="s">
        <v>3804</v>
      </c>
      <c r="AI197" s="23" t="s">
        <v>3805</v>
      </c>
      <c r="AJ197" t="s">
        <v>3860</v>
      </c>
      <c r="AK197" t="s">
        <v>3861</v>
      </c>
      <c r="AL197" t="s">
        <v>3867</v>
      </c>
      <c r="AM197" t="s">
        <v>3868</v>
      </c>
      <c r="AW197" t="s">
        <v>3869</v>
      </c>
      <c r="AY197" s="51"/>
      <c r="AZ197" s="51"/>
    </row>
    <row r="198" spans="9:52" x14ac:dyDescent="0.25">
      <c r="I198" t="str">
        <f t="shared" si="22"/>
        <v>5142010001</v>
      </c>
      <c r="J198" s="23" t="s">
        <v>3870</v>
      </c>
      <c r="K198" s="23" t="s">
        <v>3871</v>
      </c>
      <c r="L198" s="23" t="s">
        <v>2335</v>
      </c>
      <c r="M198" s="23" t="s">
        <v>3872</v>
      </c>
      <c r="N198" t="s">
        <v>2337</v>
      </c>
      <c r="O198" t="s">
        <v>3872</v>
      </c>
      <c r="P198" t="str">
        <f t="shared" si="23"/>
        <v>5142 -  FONDO PATRIMONIAL DE LAS EMPRESAS REFORMADAS</v>
      </c>
      <c r="Q198" t="str">
        <f t="shared" si="24"/>
        <v>01 -  FONDO PATRIMONIAL DE EMPRESAS REFORMADAS</v>
      </c>
      <c r="R198" t="str">
        <f t="shared" si="25"/>
        <v>0001 -  FONDO PATRIMONIAL DE EMPRESAS REFORMADAS</v>
      </c>
      <c r="Y198" t="str">
        <f t="shared" si="26"/>
        <v>10.32.0007</v>
      </c>
      <c r="Z198" s="23" t="s">
        <v>3817</v>
      </c>
      <c r="AA198" s="23" t="s">
        <v>3831</v>
      </c>
      <c r="AB198" t="s">
        <v>3873</v>
      </c>
      <c r="AC198" t="str">
        <f t="shared" si="27"/>
        <v>10.32.0007 - PEDRO BRAND</v>
      </c>
      <c r="AE198" t="s">
        <v>3874</v>
      </c>
      <c r="AF198" s="23">
        <v>2.2999999999999998</v>
      </c>
      <c r="AG198" s="23" t="s">
        <v>3616</v>
      </c>
      <c r="AH198" s="23" t="s">
        <v>3804</v>
      </c>
      <c r="AI198" s="23" t="s">
        <v>3805</v>
      </c>
      <c r="AJ198" t="s">
        <v>3860</v>
      </c>
      <c r="AK198" t="s">
        <v>3861</v>
      </c>
      <c r="AL198" t="s">
        <v>3874</v>
      </c>
      <c r="AM198" t="s">
        <v>3875</v>
      </c>
      <c r="AW198" t="s">
        <v>3876</v>
      </c>
      <c r="AY198" s="51"/>
      <c r="AZ198" s="51"/>
    </row>
    <row r="199" spans="9:52" x14ac:dyDescent="0.25">
      <c r="I199" t="str">
        <f t="shared" si="22"/>
        <v>5143010001</v>
      </c>
      <c r="J199" s="23" t="s">
        <v>3877</v>
      </c>
      <c r="K199" s="23" t="s">
        <v>3878</v>
      </c>
      <c r="L199" s="23" t="s">
        <v>2335</v>
      </c>
      <c r="M199" s="23" t="s">
        <v>3879</v>
      </c>
      <c r="N199" t="s">
        <v>2337</v>
      </c>
      <c r="O199" t="s">
        <v>3879</v>
      </c>
      <c r="P199" t="str">
        <f t="shared" si="23"/>
        <v>5143 -  INSTITUTO DE DESARROLLO Y CRÉDITO COOPERATIVO</v>
      </c>
      <c r="Q199" t="str">
        <f t="shared" si="24"/>
        <v>01 -  INSTITUTO DE DESARROLLO Y CREDITO COOPERATIVO</v>
      </c>
      <c r="R199" t="str">
        <f t="shared" si="25"/>
        <v>0001 -  INSTITUTO DE DESARROLLO Y CREDITO COOPERATIVO</v>
      </c>
      <c r="Y199" t="str">
        <f t="shared" si="26"/>
        <v>10.32.9999</v>
      </c>
      <c r="Z199" s="23" t="s">
        <v>3817</v>
      </c>
      <c r="AA199" s="23" t="s">
        <v>3831</v>
      </c>
      <c r="AB199" t="s">
        <v>2406</v>
      </c>
      <c r="AC199" t="str">
        <f t="shared" si="27"/>
        <v>10.32.9999 - MULTIMUNICIPAL</v>
      </c>
      <c r="AE199" t="s">
        <v>1892</v>
      </c>
      <c r="AF199" s="23">
        <v>2.2999999999999998</v>
      </c>
      <c r="AG199" s="23" t="s">
        <v>3616</v>
      </c>
      <c r="AH199" s="23" t="s">
        <v>3804</v>
      </c>
      <c r="AI199" s="23" t="s">
        <v>3805</v>
      </c>
      <c r="AJ199" t="s">
        <v>3860</v>
      </c>
      <c r="AK199" t="s">
        <v>3861</v>
      </c>
      <c r="AL199" t="s">
        <v>1892</v>
      </c>
      <c r="AM199" t="s">
        <v>3880</v>
      </c>
      <c r="AW199" t="s">
        <v>3881</v>
      </c>
      <c r="AY199" s="51"/>
      <c r="AZ199" s="51"/>
    </row>
    <row r="200" spans="9:52" x14ac:dyDescent="0.25">
      <c r="I200" t="str">
        <f t="shared" si="22"/>
        <v>5144010001</v>
      </c>
      <c r="J200" s="23" t="s">
        <v>3882</v>
      </c>
      <c r="K200" s="23" t="s">
        <v>3883</v>
      </c>
      <c r="L200" s="23" t="s">
        <v>2335</v>
      </c>
      <c r="M200" s="23" t="s">
        <v>3883</v>
      </c>
      <c r="N200" t="s">
        <v>2337</v>
      </c>
      <c r="O200" t="s">
        <v>3883</v>
      </c>
      <c r="P200" t="str">
        <f t="shared" si="23"/>
        <v>5144 -  FONDO ESPECIAL PARA EL DESARROLLO AGROPECUARIO</v>
      </c>
      <c r="Q200" t="str">
        <f t="shared" si="24"/>
        <v>01 -  FONDO ESPECIAL PARA EL DESARROLLO AGROPECUARIO</v>
      </c>
      <c r="R200" t="str">
        <f t="shared" si="25"/>
        <v>0001 -  FONDO ESPECIAL PARA EL DESARROLLO AGROPECUARIO</v>
      </c>
      <c r="Y200" t="str">
        <f t="shared" si="26"/>
        <v>10.99.9999</v>
      </c>
      <c r="Z200" s="23" t="s">
        <v>3817</v>
      </c>
      <c r="AA200" s="23" t="s">
        <v>2604</v>
      </c>
      <c r="AB200" t="s">
        <v>2406</v>
      </c>
      <c r="AC200" t="str">
        <f t="shared" si="27"/>
        <v>10.99.9999 - MULTIMUNICIPAL</v>
      </c>
      <c r="AE200" t="s">
        <v>3884</v>
      </c>
      <c r="AF200" s="23">
        <v>2.2999999999999998</v>
      </c>
      <c r="AG200" s="23" t="s">
        <v>3616</v>
      </c>
      <c r="AH200" s="23" t="s">
        <v>3804</v>
      </c>
      <c r="AI200" s="23" t="s">
        <v>3805</v>
      </c>
      <c r="AJ200" t="s">
        <v>3860</v>
      </c>
      <c r="AK200" t="s">
        <v>3861</v>
      </c>
      <c r="AL200" t="s">
        <v>3884</v>
      </c>
      <c r="AM200" t="s">
        <v>3885</v>
      </c>
      <c r="AW200" t="s">
        <v>3886</v>
      </c>
      <c r="AY200" s="51"/>
      <c r="AZ200" s="51"/>
    </row>
    <row r="201" spans="9:52" x14ac:dyDescent="0.25">
      <c r="I201" t="str">
        <f t="shared" si="22"/>
        <v>5147010001</v>
      </c>
      <c r="J201" s="23" t="s">
        <v>3887</v>
      </c>
      <c r="K201" s="23" t="s">
        <v>3888</v>
      </c>
      <c r="L201" s="23" t="s">
        <v>2335</v>
      </c>
      <c r="M201" s="23" t="s">
        <v>3888</v>
      </c>
      <c r="N201" t="s">
        <v>2337</v>
      </c>
      <c r="O201" t="s">
        <v>3888</v>
      </c>
      <c r="P201" t="str">
        <f t="shared" si="23"/>
        <v>5147 -  INSTITUTO NACIONAL DE LA UVA</v>
      </c>
      <c r="Q201" t="str">
        <f t="shared" si="24"/>
        <v>01 -  INSTITUTO NACIONAL DE LA UVA</v>
      </c>
      <c r="R201" t="str">
        <f t="shared" si="25"/>
        <v>0001 -  INSTITUTO NACIONAL DE LA UVA</v>
      </c>
      <c r="Y201" t="str">
        <f t="shared" si="26"/>
        <v>88.99.9999</v>
      </c>
      <c r="Z201" s="23" t="s">
        <v>3889</v>
      </c>
      <c r="AA201" s="23" t="s">
        <v>2604</v>
      </c>
      <c r="AB201" t="s">
        <v>2406</v>
      </c>
      <c r="AC201" t="str">
        <f t="shared" si="27"/>
        <v>88.99.9999 - MULTIMUNICIPAL</v>
      </c>
      <c r="AE201" t="s">
        <v>3890</v>
      </c>
      <c r="AF201" s="23">
        <v>2.2999999999999998</v>
      </c>
      <c r="AG201" s="23" t="s">
        <v>3616</v>
      </c>
      <c r="AH201" s="23" t="s">
        <v>3804</v>
      </c>
      <c r="AI201" s="23" t="s">
        <v>3805</v>
      </c>
      <c r="AJ201" t="s">
        <v>3860</v>
      </c>
      <c r="AK201" t="s">
        <v>3861</v>
      </c>
      <c r="AL201" t="s">
        <v>3890</v>
      </c>
      <c r="AM201" t="s">
        <v>3891</v>
      </c>
      <c r="AW201" t="s">
        <v>3892</v>
      </c>
      <c r="AY201" s="51"/>
      <c r="AZ201" s="51"/>
    </row>
    <row r="202" spans="9:52" x14ac:dyDescent="0.25">
      <c r="I202" t="str">
        <f t="shared" si="22"/>
        <v>5150010001</v>
      </c>
      <c r="J202" s="23" t="s">
        <v>3893</v>
      </c>
      <c r="K202" s="23" t="s">
        <v>3894</v>
      </c>
      <c r="L202" s="23" t="s">
        <v>2335</v>
      </c>
      <c r="M202" s="23" t="s">
        <v>3894</v>
      </c>
      <c r="N202" t="s">
        <v>2337</v>
      </c>
      <c r="O202" t="s">
        <v>3895</v>
      </c>
      <c r="P202" t="str">
        <f t="shared" si="23"/>
        <v>5150 -  CONSEJO NACIONAL DE ZONAS FRANCAS</v>
      </c>
      <c r="Q202" t="str">
        <f t="shared" si="24"/>
        <v>01 -  CONSEJO NACIONAL DE ZONAS FRANCAS</v>
      </c>
      <c r="R202" t="str">
        <f t="shared" si="25"/>
        <v>0001 -  Consejo Nacional de Zonas Francas</v>
      </c>
      <c r="Y202" t="str">
        <f t="shared" si="26"/>
        <v>98.99.9996</v>
      </c>
      <c r="Z202" s="23" t="s">
        <v>3896</v>
      </c>
      <c r="AA202" s="23" t="s">
        <v>2604</v>
      </c>
      <c r="AB202" t="s">
        <v>3897</v>
      </c>
      <c r="AC202" t="str">
        <f t="shared" si="27"/>
        <v>98.99.9996 - MULTIMUNICIPAL</v>
      </c>
      <c r="AE202" t="s">
        <v>3898</v>
      </c>
      <c r="AF202" s="23">
        <v>2.2999999999999998</v>
      </c>
      <c r="AG202" s="23" t="s">
        <v>3616</v>
      </c>
      <c r="AH202" s="23" t="s">
        <v>3804</v>
      </c>
      <c r="AI202" s="23" t="s">
        <v>3805</v>
      </c>
      <c r="AJ202" t="s">
        <v>3860</v>
      </c>
      <c r="AK202" t="s">
        <v>3861</v>
      </c>
      <c r="AL202" t="s">
        <v>3898</v>
      </c>
      <c r="AM202" t="s">
        <v>3899</v>
      </c>
      <c r="AW202" t="s">
        <v>3900</v>
      </c>
      <c r="AY202" s="51"/>
      <c r="AZ202" s="51"/>
    </row>
    <row r="203" spans="9:52" x14ac:dyDescent="0.25">
      <c r="I203" t="str">
        <f t="shared" si="22"/>
        <v>5151010001</v>
      </c>
      <c r="J203" s="23" t="s">
        <v>3901</v>
      </c>
      <c r="K203" s="23" t="s">
        <v>3902</v>
      </c>
      <c r="L203" s="23" t="s">
        <v>2335</v>
      </c>
      <c r="M203" s="23" t="s">
        <v>3902</v>
      </c>
      <c r="N203" t="s">
        <v>2337</v>
      </c>
      <c r="O203" t="s">
        <v>3902</v>
      </c>
      <c r="P203" t="str">
        <f t="shared" si="23"/>
        <v>5151 -  CONSEJO NACIONAL PARA LA NIÑEZ Y LA ADOLESCENCIA</v>
      </c>
      <c r="Q203" t="str">
        <f t="shared" si="24"/>
        <v>01 -  CONSEJO NACIONAL PARA LA NIÑEZ Y LA ADOLESCENCIA</v>
      </c>
      <c r="R203" t="str">
        <f t="shared" si="25"/>
        <v>0001 -  CONSEJO NACIONAL PARA LA NIÑEZ Y LA ADOLESCENCIA</v>
      </c>
      <c r="Y203" t="str">
        <f t="shared" si="26"/>
        <v>98.99.9997</v>
      </c>
      <c r="Z203" s="23" t="s">
        <v>3896</v>
      </c>
      <c r="AA203" s="23" t="s">
        <v>2604</v>
      </c>
      <c r="AB203" t="s">
        <v>3903</v>
      </c>
      <c r="AC203" t="str">
        <f t="shared" si="27"/>
        <v>98.99.9997 - MULTIPROVINCIAL</v>
      </c>
      <c r="AE203" t="s">
        <v>3904</v>
      </c>
      <c r="AF203" s="23">
        <v>2.2999999999999998</v>
      </c>
      <c r="AG203" s="23" t="s">
        <v>3616</v>
      </c>
      <c r="AH203" s="23" t="s">
        <v>3804</v>
      </c>
      <c r="AI203" s="23" t="s">
        <v>3805</v>
      </c>
      <c r="AJ203" t="s">
        <v>3905</v>
      </c>
      <c r="AK203" t="s">
        <v>3906</v>
      </c>
      <c r="AL203" t="s">
        <v>3904</v>
      </c>
      <c r="AM203" t="s">
        <v>3907</v>
      </c>
      <c r="AW203" t="s">
        <v>3908</v>
      </c>
      <c r="AY203" s="51"/>
      <c r="AZ203" s="51"/>
    </row>
    <row r="204" spans="9:52" x14ac:dyDescent="0.25">
      <c r="I204" t="str">
        <f t="shared" si="22"/>
        <v>5154010001</v>
      </c>
      <c r="J204" s="23" t="s">
        <v>3909</v>
      </c>
      <c r="K204" s="23" t="s">
        <v>3910</v>
      </c>
      <c r="L204" s="23" t="s">
        <v>2335</v>
      </c>
      <c r="M204" s="23" t="s">
        <v>3911</v>
      </c>
      <c r="N204" t="s">
        <v>2337</v>
      </c>
      <c r="O204" t="s">
        <v>3912</v>
      </c>
      <c r="P204" t="str">
        <f t="shared" si="23"/>
        <v>5154 -  INSTITUTO DE INNOVACION EN BIOTECNOLOGIA E INDUSTRIAL (IIBI)</v>
      </c>
      <c r="Q204" t="str">
        <f t="shared" si="24"/>
        <v>01 -  INSTITUTO NACIONAL DE INNOVACION EN BIOTECNOLOGIA E INDUSTRIA</v>
      </c>
      <c r="R204" t="str">
        <f t="shared" si="25"/>
        <v>0001 -  INSTITUTO DE INNOVACION EN BIOTECNOLOGIA E INDUSTRIA</v>
      </c>
      <c r="Y204" t="str">
        <f t="shared" si="26"/>
        <v>98.99.9998</v>
      </c>
      <c r="Z204" s="23" t="s">
        <v>3896</v>
      </c>
      <c r="AA204" s="23" t="s">
        <v>2604</v>
      </c>
      <c r="AB204" t="s">
        <v>3913</v>
      </c>
      <c r="AC204" t="str">
        <f t="shared" si="27"/>
        <v>98.99.9998 - MULTIREGIONAL</v>
      </c>
      <c r="AE204" t="s">
        <v>3914</v>
      </c>
      <c r="AF204" s="23">
        <v>2.2999999999999998</v>
      </c>
      <c r="AG204" s="23" t="s">
        <v>3616</v>
      </c>
      <c r="AH204" s="23" t="s">
        <v>3804</v>
      </c>
      <c r="AI204" s="23" t="s">
        <v>3805</v>
      </c>
      <c r="AJ204" t="s">
        <v>3905</v>
      </c>
      <c r="AK204" t="s">
        <v>3906</v>
      </c>
      <c r="AL204" t="s">
        <v>3914</v>
      </c>
      <c r="AM204" t="s">
        <v>3915</v>
      </c>
      <c r="AW204" t="s">
        <v>3916</v>
      </c>
      <c r="AY204" s="51"/>
      <c r="AZ204" s="51"/>
    </row>
    <row r="205" spans="9:52" x14ac:dyDescent="0.25">
      <c r="I205" t="str">
        <f t="shared" si="22"/>
        <v>5155010001</v>
      </c>
      <c r="J205" s="23" t="s">
        <v>3917</v>
      </c>
      <c r="K205" s="23" t="s">
        <v>3918</v>
      </c>
      <c r="L205" s="23" t="s">
        <v>2335</v>
      </c>
      <c r="M205" s="23" t="s">
        <v>3919</v>
      </c>
      <c r="N205" t="s">
        <v>2337</v>
      </c>
      <c r="O205" t="s">
        <v>3919</v>
      </c>
      <c r="P205" t="str">
        <f t="shared" si="23"/>
        <v>5155 -  INSTITUTO DE FORMACIÓN TÉCNICO PROFESIONAL (INFOTEP)</v>
      </c>
      <c r="Q205" t="str">
        <f t="shared" si="24"/>
        <v>01 -  INSTITUTO NACIONAL DE FORMACION TECNICO PROFESIONAL - INFOTEP</v>
      </c>
      <c r="R205" t="str">
        <f t="shared" si="25"/>
        <v>0001 -  INSTITUTO NACIONAL DE FORMACION TECNICO PROFESIONAL - INFOTEP</v>
      </c>
      <c r="Y205" t="str">
        <f t="shared" si="26"/>
        <v>98.99.9999</v>
      </c>
      <c r="Z205" s="23" t="s">
        <v>3896</v>
      </c>
      <c r="AA205" s="23" t="s">
        <v>2604</v>
      </c>
      <c r="AB205" t="s">
        <v>3920</v>
      </c>
      <c r="AC205" t="str">
        <f t="shared" si="27"/>
        <v>98.99.9999 - NACIONAL</v>
      </c>
      <c r="AE205" t="s">
        <v>3921</v>
      </c>
      <c r="AF205" s="23">
        <v>2.2999999999999998</v>
      </c>
      <c r="AG205" s="23" t="s">
        <v>3616</v>
      </c>
      <c r="AH205" s="23" t="s">
        <v>3804</v>
      </c>
      <c r="AI205" s="23" t="s">
        <v>3805</v>
      </c>
      <c r="AJ205" t="s">
        <v>3905</v>
      </c>
      <c r="AK205" t="s">
        <v>3906</v>
      </c>
      <c r="AL205" t="s">
        <v>3921</v>
      </c>
      <c r="AM205" t="s">
        <v>3922</v>
      </c>
      <c r="AW205" t="s">
        <v>3923</v>
      </c>
      <c r="AY205" s="51"/>
      <c r="AZ205" s="51"/>
    </row>
    <row r="206" spans="9:52" x14ac:dyDescent="0.25">
      <c r="I206" t="str">
        <f t="shared" si="22"/>
        <v>5157010001</v>
      </c>
      <c r="J206" s="23" t="s">
        <v>3924</v>
      </c>
      <c r="K206" s="23" t="s">
        <v>3925</v>
      </c>
      <c r="L206" s="23" t="s">
        <v>2335</v>
      </c>
      <c r="M206" s="23" t="s">
        <v>3926</v>
      </c>
      <c r="N206" t="s">
        <v>2337</v>
      </c>
      <c r="O206" t="s">
        <v>3925</v>
      </c>
      <c r="P206" t="str">
        <f t="shared" si="23"/>
        <v>5157 -  CORPORACION DOMICANA DE EMPRESAS ESTATALES (CORDE</v>
      </c>
      <c r="Q206" t="str">
        <f t="shared" si="24"/>
        <v>01 -  CORPORACION DOMICANA DE EMPRESAS ESTATALES (CORDE)</v>
      </c>
      <c r="R206" t="str">
        <f t="shared" si="25"/>
        <v>0001 -  CORPORACION DOMICANA DE EMPRESAS ESTATALES (CORDE</v>
      </c>
      <c r="Z206" s="23"/>
      <c r="AA206" s="23"/>
      <c r="AB206" s="23"/>
      <c r="AE206" t="s">
        <v>3927</v>
      </c>
      <c r="AF206" s="23">
        <v>2.2999999999999998</v>
      </c>
      <c r="AG206" s="23" t="s">
        <v>3616</v>
      </c>
      <c r="AH206" s="23" t="s">
        <v>3804</v>
      </c>
      <c r="AI206" s="23" t="s">
        <v>3805</v>
      </c>
      <c r="AJ206" t="s">
        <v>3905</v>
      </c>
      <c r="AK206" t="s">
        <v>3906</v>
      </c>
      <c r="AL206" t="s">
        <v>3927</v>
      </c>
      <c r="AM206" t="s">
        <v>3928</v>
      </c>
      <c r="AW206" t="s">
        <v>3929</v>
      </c>
      <c r="AY206" s="51"/>
      <c r="AZ206" s="51"/>
    </row>
    <row r="207" spans="9:52" x14ac:dyDescent="0.25">
      <c r="I207" t="str">
        <f t="shared" si="22"/>
        <v>5158010001</v>
      </c>
      <c r="J207" s="23" t="s">
        <v>3930</v>
      </c>
      <c r="K207" s="23" t="s">
        <v>3931</v>
      </c>
      <c r="L207" s="23" t="s">
        <v>2335</v>
      </c>
      <c r="M207" s="23" t="s">
        <v>3931</v>
      </c>
      <c r="N207" t="s">
        <v>2337</v>
      </c>
      <c r="O207" t="s">
        <v>3932</v>
      </c>
      <c r="P207" t="str">
        <f t="shared" si="23"/>
        <v>5158 -  DIRECCION GENERAL DE ADUANAS</v>
      </c>
      <c r="Q207" t="str">
        <f t="shared" si="24"/>
        <v>01 -  DIRECCION GENERAL DE ADUANAS</v>
      </c>
      <c r="R207" t="str">
        <f t="shared" si="25"/>
        <v>0001 -  DIRECCIÓN GENERAL DE ADUANAS</v>
      </c>
      <c r="Z207" s="23"/>
      <c r="AA207" s="23"/>
      <c r="AB207" s="23"/>
      <c r="AE207" t="s">
        <v>3933</v>
      </c>
      <c r="AF207" s="23">
        <v>2.2999999999999998</v>
      </c>
      <c r="AG207" s="23" t="s">
        <v>3616</v>
      </c>
      <c r="AH207" s="23" t="s">
        <v>3804</v>
      </c>
      <c r="AI207" s="23" t="s">
        <v>3805</v>
      </c>
      <c r="AJ207" t="s">
        <v>3905</v>
      </c>
      <c r="AK207" t="s">
        <v>3906</v>
      </c>
      <c r="AL207" t="s">
        <v>3933</v>
      </c>
      <c r="AM207" t="s">
        <v>3934</v>
      </c>
      <c r="AW207" t="s">
        <v>3935</v>
      </c>
      <c r="AY207" s="51"/>
      <c r="AZ207" s="51"/>
    </row>
    <row r="208" spans="9:52" x14ac:dyDescent="0.25">
      <c r="I208" t="str">
        <f t="shared" si="22"/>
        <v>5159010001</v>
      </c>
      <c r="J208" s="23" t="s">
        <v>3936</v>
      </c>
      <c r="K208" s="23" t="s">
        <v>3937</v>
      </c>
      <c r="L208" s="23" t="s">
        <v>2335</v>
      </c>
      <c r="M208" s="23" t="s">
        <v>3937</v>
      </c>
      <c r="N208" t="s">
        <v>2337</v>
      </c>
      <c r="O208" t="s">
        <v>3937</v>
      </c>
      <c r="P208" t="str">
        <f t="shared" si="23"/>
        <v>5159 -  DIRECCION GENERAL DE IMPUESTOS INTERNOS</v>
      </c>
      <c r="Q208" t="str">
        <f t="shared" si="24"/>
        <v>01 -  DIRECCION GENERAL DE IMPUESTOS INTERNOS</v>
      </c>
      <c r="R208" t="str">
        <f t="shared" si="25"/>
        <v>0001 -  DIRECCION GENERAL DE IMPUESTOS INTERNOS</v>
      </c>
      <c r="Z208" s="23"/>
      <c r="AA208" s="23"/>
      <c r="AB208" s="23"/>
      <c r="AE208" t="s">
        <v>3938</v>
      </c>
      <c r="AF208" s="23">
        <v>2.2999999999999998</v>
      </c>
      <c r="AG208" s="23" t="s">
        <v>3616</v>
      </c>
      <c r="AH208" s="23" t="s">
        <v>3804</v>
      </c>
      <c r="AI208" s="23" t="s">
        <v>3805</v>
      </c>
      <c r="AJ208" t="s">
        <v>3905</v>
      </c>
      <c r="AK208" t="s">
        <v>3906</v>
      </c>
      <c r="AL208" t="s">
        <v>3938</v>
      </c>
      <c r="AM208" t="s">
        <v>3939</v>
      </c>
      <c r="AW208" t="s">
        <v>3940</v>
      </c>
      <c r="AY208" s="51"/>
      <c r="AZ208" s="51"/>
    </row>
    <row r="209" spans="9:52" x14ac:dyDescent="0.25">
      <c r="I209" t="str">
        <f t="shared" si="22"/>
        <v>5161010001</v>
      </c>
      <c r="J209" s="23" t="s">
        <v>3941</v>
      </c>
      <c r="K209" s="23" t="s">
        <v>3942</v>
      </c>
      <c r="L209" s="23" t="s">
        <v>2335</v>
      </c>
      <c r="M209" s="23" t="s">
        <v>3943</v>
      </c>
      <c r="N209" t="s">
        <v>2337</v>
      </c>
      <c r="O209" t="s">
        <v>3943</v>
      </c>
      <c r="P209" t="str">
        <f t="shared" si="23"/>
        <v>5161 -  INSTITUTO DE PROTECCION DE LOS DERECHOS AL CONSUMIDOR</v>
      </c>
      <c r="Q209" t="str">
        <f t="shared" si="24"/>
        <v>01 -  INSTITUTO NACIONAL DE PROTECCION DE LOS DERECHOS DEL CONSUMIDOR</v>
      </c>
      <c r="R209" t="str">
        <f t="shared" si="25"/>
        <v>0001 -  INSTITUTO NACIONAL DE PROTECCION DE LOS DERECHOS DEL CONSUMIDOR</v>
      </c>
      <c r="Z209" s="23"/>
      <c r="AA209" s="23"/>
      <c r="AB209" s="23"/>
      <c r="AE209" t="s">
        <v>3944</v>
      </c>
      <c r="AF209" s="23">
        <v>2.2999999999999998</v>
      </c>
      <c r="AG209" s="23" t="s">
        <v>3616</v>
      </c>
      <c r="AH209" s="23" t="s">
        <v>3804</v>
      </c>
      <c r="AI209" s="23" t="s">
        <v>3805</v>
      </c>
      <c r="AJ209" t="s">
        <v>3905</v>
      </c>
      <c r="AK209" t="s">
        <v>3906</v>
      </c>
      <c r="AL209" t="s">
        <v>3944</v>
      </c>
      <c r="AM209" t="s">
        <v>3945</v>
      </c>
      <c r="AW209" t="s">
        <v>3946</v>
      </c>
      <c r="AY209" s="51"/>
      <c r="AZ209" s="51"/>
    </row>
    <row r="210" spans="9:52" x14ac:dyDescent="0.25">
      <c r="I210" t="str">
        <f t="shared" si="22"/>
        <v>5162010001</v>
      </c>
      <c r="J210" s="23" t="s">
        <v>3947</v>
      </c>
      <c r="K210" s="23" t="s">
        <v>3948</v>
      </c>
      <c r="L210" s="23" t="s">
        <v>2335</v>
      </c>
      <c r="M210" s="23" t="s">
        <v>3948</v>
      </c>
      <c r="N210" t="s">
        <v>2337</v>
      </c>
      <c r="O210" t="s">
        <v>3949</v>
      </c>
      <c r="P210" t="str">
        <f t="shared" si="23"/>
        <v>5162 -  INSTITUTO DOMINICANO DE AVIACION CIVIL</v>
      </c>
      <c r="Q210" t="str">
        <f t="shared" si="24"/>
        <v>01 -  INSTITUTO DOMINICANO DE AVIACION CIVIL</v>
      </c>
      <c r="R210" t="str">
        <f t="shared" si="25"/>
        <v>0001 -  INSTITUTO DOMINICANO DE AVIACIÓN CIVIL</v>
      </c>
      <c r="Z210" s="23"/>
      <c r="AA210" s="23"/>
      <c r="AB210" s="23"/>
      <c r="AE210" t="s">
        <v>3950</v>
      </c>
      <c r="AF210" s="23">
        <v>2.2999999999999998</v>
      </c>
      <c r="AG210" s="23" t="s">
        <v>3616</v>
      </c>
      <c r="AH210" s="23" t="s">
        <v>3804</v>
      </c>
      <c r="AI210" s="23" t="s">
        <v>3805</v>
      </c>
      <c r="AJ210" t="s">
        <v>3951</v>
      </c>
      <c r="AK210" t="s">
        <v>3952</v>
      </c>
      <c r="AL210" t="s">
        <v>3950</v>
      </c>
      <c r="AM210" t="s">
        <v>3953</v>
      </c>
      <c r="AW210" t="s">
        <v>3954</v>
      </c>
      <c r="AY210" s="51"/>
      <c r="AZ210" s="51"/>
    </row>
    <row r="211" spans="9:52" x14ac:dyDescent="0.25">
      <c r="I211" t="str">
        <f t="shared" si="22"/>
        <v>5163010001</v>
      </c>
      <c r="J211" s="23" t="s">
        <v>3955</v>
      </c>
      <c r="K211" s="23" t="s">
        <v>3956</v>
      </c>
      <c r="L211" s="23" t="s">
        <v>2335</v>
      </c>
      <c r="M211" s="23" t="s">
        <v>3956</v>
      </c>
      <c r="N211" t="s">
        <v>2337</v>
      </c>
      <c r="O211" t="s">
        <v>3956</v>
      </c>
      <c r="P211" t="str">
        <f t="shared" si="23"/>
        <v>5163 -  CONSEJO DOMINICANO DE PESCA Y ACUICULTURA</v>
      </c>
      <c r="Q211" t="str">
        <f t="shared" si="24"/>
        <v>01 -  CONSEJO DOMINICANO DE PESCA Y ACUICULTURA</v>
      </c>
      <c r="R211" t="str">
        <f t="shared" si="25"/>
        <v>0001 -  CONSEJO DOMINICANO DE PESCA Y ACUICULTURA</v>
      </c>
      <c r="Z211" s="23"/>
      <c r="AA211" s="23"/>
      <c r="AB211" s="23"/>
      <c r="AE211" t="s">
        <v>1509</v>
      </c>
      <c r="AF211" s="23">
        <v>2.2999999999999998</v>
      </c>
      <c r="AG211" s="23" t="s">
        <v>3616</v>
      </c>
      <c r="AH211" s="23" t="s">
        <v>3957</v>
      </c>
      <c r="AI211" s="23" t="s">
        <v>3958</v>
      </c>
      <c r="AJ211" t="s">
        <v>3959</v>
      </c>
      <c r="AK211" t="s">
        <v>3960</v>
      </c>
      <c r="AL211" t="s">
        <v>1509</v>
      </c>
      <c r="AM211" t="s">
        <v>3961</v>
      </c>
      <c r="AW211" t="s">
        <v>3962</v>
      </c>
      <c r="AY211" s="51"/>
      <c r="AZ211" s="51"/>
    </row>
    <row r="212" spans="9:52" x14ac:dyDescent="0.25">
      <c r="I212" t="str">
        <f t="shared" si="22"/>
        <v>5165010001</v>
      </c>
      <c r="J212" s="23" t="s">
        <v>3963</v>
      </c>
      <c r="K212" s="23" t="s">
        <v>3964</v>
      </c>
      <c r="L212" s="23" t="s">
        <v>2335</v>
      </c>
      <c r="M212" s="23" t="s">
        <v>3964</v>
      </c>
      <c r="N212" t="s">
        <v>2337</v>
      </c>
      <c r="O212" t="s">
        <v>3965</v>
      </c>
      <c r="P212" t="str">
        <f t="shared" si="23"/>
        <v>5165 -  COMISION REGULADORA DE PRACTICAS DESLEALES</v>
      </c>
      <c r="Q212" t="str">
        <f t="shared" si="24"/>
        <v>01 -  COMISION REGULADORA DE PRACTICAS DESLEALES</v>
      </c>
      <c r="R212" t="str">
        <f t="shared" si="25"/>
        <v>0001 -  COMISIÓN REGULADORA DE PRÁCTICAS DESLEALES EN EL COMERCIO</v>
      </c>
      <c r="Z212" s="23"/>
      <c r="AA212" s="23"/>
      <c r="AB212" s="23"/>
      <c r="AE212" t="s">
        <v>1793</v>
      </c>
      <c r="AF212" s="23">
        <v>2.2999999999999998</v>
      </c>
      <c r="AG212" s="23" t="s">
        <v>3616</v>
      </c>
      <c r="AH212" s="23" t="s">
        <v>3957</v>
      </c>
      <c r="AI212" s="23" t="s">
        <v>3958</v>
      </c>
      <c r="AJ212" t="s">
        <v>3959</v>
      </c>
      <c r="AK212" t="s">
        <v>3960</v>
      </c>
      <c r="AL212" t="s">
        <v>1793</v>
      </c>
      <c r="AM212" t="s">
        <v>3966</v>
      </c>
      <c r="AW212" t="s">
        <v>3967</v>
      </c>
      <c r="AY212" s="51"/>
      <c r="AZ212" s="51"/>
    </row>
    <row r="213" spans="9:52" x14ac:dyDescent="0.25">
      <c r="I213" t="str">
        <f t="shared" si="22"/>
        <v>5166010001</v>
      </c>
      <c r="J213" s="23" t="s">
        <v>3968</v>
      </c>
      <c r="K213" s="23" t="s">
        <v>3969</v>
      </c>
      <c r="L213" s="23" t="s">
        <v>2335</v>
      </c>
      <c r="M213" s="23" t="s">
        <v>3969</v>
      </c>
      <c r="N213" t="s">
        <v>2337</v>
      </c>
      <c r="O213" t="s">
        <v>3969</v>
      </c>
      <c r="P213" t="str">
        <f t="shared" si="23"/>
        <v>5166 -  COMISION NACIONAL DE DEFENSA DE LA COMPETENCIA</v>
      </c>
      <c r="Q213" t="str">
        <f t="shared" si="24"/>
        <v>01 -  COMISION NACIONAL DE DEFENSA DE LA COMPETENCIA</v>
      </c>
      <c r="R213" t="str">
        <f t="shared" si="25"/>
        <v>0001 -  COMISION NACIONAL DE DEFENSA DE LA COMPETENCIA</v>
      </c>
      <c r="Z213" s="23"/>
      <c r="AA213" s="23"/>
      <c r="AB213" s="23"/>
      <c r="AE213" t="s">
        <v>3970</v>
      </c>
      <c r="AF213" s="23">
        <v>2.2999999999999998</v>
      </c>
      <c r="AG213" s="23" t="s">
        <v>3616</v>
      </c>
      <c r="AH213" s="23" t="s">
        <v>3957</v>
      </c>
      <c r="AI213" s="23" t="s">
        <v>3958</v>
      </c>
      <c r="AJ213" t="s">
        <v>3959</v>
      </c>
      <c r="AK213" t="s">
        <v>3960</v>
      </c>
      <c r="AL213" t="s">
        <v>3970</v>
      </c>
      <c r="AM213" t="s">
        <v>3971</v>
      </c>
      <c r="AW213" t="s">
        <v>3972</v>
      </c>
      <c r="AY213" s="51"/>
      <c r="AZ213" s="51"/>
    </row>
    <row r="214" spans="9:52" x14ac:dyDescent="0.25">
      <c r="I214" t="str">
        <f t="shared" si="22"/>
        <v>5168010001</v>
      </c>
      <c r="J214" s="23" t="s">
        <v>3973</v>
      </c>
      <c r="K214" s="23" t="s">
        <v>3974</v>
      </c>
      <c r="L214" s="23" t="s">
        <v>2335</v>
      </c>
      <c r="M214" s="23" t="s">
        <v>3974</v>
      </c>
      <c r="N214" t="s">
        <v>2337</v>
      </c>
      <c r="O214" t="s">
        <v>3974</v>
      </c>
      <c r="P214" t="str">
        <f t="shared" si="23"/>
        <v>5168 -  ARCHIVO GENERAL DE LA NACION</v>
      </c>
      <c r="Q214" t="str">
        <f t="shared" si="24"/>
        <v>01 -  ARCHIVO GENERAL DE LA NACION</v>
      </c>
      <c r="R214" t="str">
        <f t="shared" si="25"/>
        <v>0001 -  ARCHIVO GENERAL DE LA NACION</v>
      </c>
      <c r="Z214" s="23"/>
      <c r="AA214" s="23"/>
      <c r="AB214" s="23"/>
      <c r="AE214" t="s">
        <v>3975</v>
      </c>
      <c r="AF214" s="23">
        <v>2.2999999999999998</v>
      </c>
      <c r="AG214" s="23" t="s">
        <v>3616</v>
      </c>
      <c r="AH214" s="23" t="s">
        <v>3957</v>
      </c>
      <c r="AI214" s="23" t="s">
        <v>3958</v>
      </c>
      <c r="AJ214" t="s">
        <v>3959</v>
      </c>
      <c r="AK214" t="s">
        <v>3960</v>
      </c>
      <c r="AL214" t="s">
        <v>3975</v>
      </c>
      <c r="AM214" t="s">
        <v>3976</v>
      </c>
      <c r="AW214" t="s">
        <v>3977</v>
      </c>
      <c r="AY214" s="51"/>
      <c r="AZ214" s="51"/>
    </row>
    <row r="215" spans="9:52" x14ac:dyDescent="0.25">
      <c r="I215" t="str">
        <f t="shared" si="22"/>
        <v>5169010001</v>
      </c>
      <c r="J215" s="23" t="s">
        <v>3978</v>
      </c>
      <c r="K215" s="23" t="s">
        <v>3979</v>
      </c>
      <c r="L215" s="23" t="s">
        <v>2335</v>
      </c>
      <c r="M215" s="23" t="s">
        <v>3979</v>
      </c>
      <c r="N215" t="s">
        <v>2337</v>
      </c>
      <c r="O215" t="s">
        <v>3979</v>
      </c>
      <c r="P215" t="str">
        <f t="shared" si="23"/>
        <v>5169 -  DIRECCION GENERAL DE CINE (DGCINE)</v>
      </c>
      <c r="Q215" t="str">
        <f t="shared" si="24"/>
        <v>01 -  DIRECCION GENERAL DE CINE (DGCINE)</v>
      </c>
      <c r="R215" t="str">
        <f t="shared" si="25"/>
        <v>0001 -  DIRECCION GENERAL DE CINE (DGCINE)</v>
      </c>
      <c r="Z215" s="23"/>
      <c r="AA215" s="23"/>
      <c r="AB215" s="23"/>
      <c r="AE215" t="s">
        <v>3980</v>
      </c>
      <c r="AF215" s="23">
        <v>2.2999999999999998</v>
      </c>
      <c r="AG215" s="23" t="s">
        <v>3616</v>
      </c>
      <c r="AH215" s="23" t="s">
        <v>3957</v>
      </c>
      <c r="AI215" s="23" t="s">
        <v>3958</v>
      </c>
      <c r="AJ215" t="s">
        <v>3959</v>
      </c>
      <c r="AK215" t="s">
        <v>3960</v>
      </c>
      <c r="AL215" t="s">
        <v>3980</v>
      </c>
      <c r="AM215" t="s">
        <v>3981</v>
      </c>
      <c r="AW215" t="s">
        <v>3982</v>
      </c>
      <c r="AY215" s="51"/>
      <c r="AZ215" s="51"/>
    </row>
    <row r="216" spans="9:52" x14ac:dyDescent="0.25">
      <c r="I216" t="str">
        <f t="shared" si="22"/>
        <v>5171010001</v>
      </c>
      <c r="J216" s="23" t="s">
        <v>3983</v>
      </c>
      <c r="K216" s="23" t="s">
        <v>3984</v>
      </c>
      <c r="L216" s="23" t="s">
        <v>2335</v>
      </c>
      <c r="M216" s="23" t="s">
        <v>3984</v>
      </c>
      <c r="N216" t="s">
        <v>2337</v>
      </c>
      <c r="O216" t="s">
        <v>3984</v>
      </c>
      <c r="P216" t="str">
        <f t="shared" si="23"/>
        <v>5171 -  INSTITUTO DOMINICANO PARA LA CALIDAD (INDOCAL)</v>
      </c>
      <c r="Q216" t="str">
        <f t="shared" si="24"/>
        <v>01 -  INSTITUTO DOMINICANO PARA LA CALIDAD (INDOCAL)</v>
      </c>
      <c r="R216" t="str">
        <f t="shared" si="25"/>
        <v>0001 -  INSTITUTO DOMINICANO PARA LA CALIDAD (INDOCAL)</v>
      </c>
      <c r="Z216" s="23"/>
      <c r="AA216" s="23"/>
      <c r="AB216" s="23"/>
      <c r="AE216" t="s">
        <v>3985</v>
      </c>
      <c r="AF216" s="23">
        <v>2.2999999999999998</v>
      </c>
      <c r="AG216" s="23" t="s">
        <v>3616</v>
      </c>
      <c r="AH216" s="23" t="s">
        <v>3957</v>
      </c>
      <c r="AI216" s="23" t="s">
        <v>3958</v>
      </c>
      <c r="AJ216" t="s">
        <v>3959</v>
      </c>
      <c r="AK216" t="s">
        <v>3960</v>
      </c>
      <c r="AL216" t="s">
        <v>3985</v>
      </c>
      <c r="AM216" t="s">
        <v>3986</v>
      </c>
      <c r="AW216" t="s">
        <v>3987</v>
      </c>
      <c r="AY216" s="51"/>
      <c r="AZ216" s="51"/>
    </row>
    <row r="217" spans="9:52" x14ac:dyDescent="0.25">
      <c r="I217" t="str">
        <f t="shared" si="22"/>
        <v>5172010001</v>
      </c>
      <c r="J217" s="23" t="s">
        <v>3988</v>
      </c>
      <c r="K217" s="23" t="s">
        <v>3989</v>
      </c>
      <c r="L217" s="23" t="s">
        <v>2335</v>
      </c>
      <c r="M217" s="23" t="s">
        <v>3989</v>
      </c>
      <c r="N217" t="s">
        <v>2337</v>
      </c>
      <c r="O217" t="s">
        <v>3990</v>
      </c>
      <c r="P217" t="str">
        <f t="shared" si="23"/>
        <v>5172 -  ORGANISMO DOMINICANO DE ACREDITACION (ODAC)</v>
      </c>
      <c r="Q217" t="str">
        <f t="shared" si="24"/>
        <v>01 -  ORGANISMO DOMINICANO DE ACREDITACION (ODAC)</v>
      </c>
      <c r="R217" t="str">
        <f t="shared" si="25"/>
        <v>0001 -  ORGANISMO DOMINICANO DE ACREDITACIÓN</v>
      </c>
      <c r="Z217" s="23"/>
      <c r="AA217" s="23"/>
      <c r="AB217" s="23"/>
      <c r="AE217" t="s">
        <v>3991</v>
      </c>
      <c r="AF217" s="23">
        <v>2.2999999999999998</v>
      </c>
      <c r="AG217" s="23" t="s">
        <v>3616</v>
      </c>
      <c r="AH217" s="23" t="s">
        <v>3957</v>
      </c>
      <c r="AI217" s="23" t="s">
        <v>3958</v>
      </c>
      <c r="AJ217" t="s">
        <v>3959</v>
      </c>
      <c r="AK217" t="s">
        <v>3960</v>
      </c>
      <c r="AL217" t="s">
        <v>3991</v>
      </c>
      <c r="AM217" t="s">
        <v>3992</v>
      </c>
      <c r="AW217" t="s">
        <v>3993</v>
      </c>
      <c r="AY217" s="51"/>
      <c r="AZ217" s="51"/>
    </row>
    <row r="218" spans="9:52" x14ac:dyDescent="0.25">
      <c r="I218" t="str">
        <f t="shared" si="22"/>
        <v>5174010001</v>
      </c>
      <c r="J218" s="23" t="s">
        <v>3994</v>
      </c>
      <c r="K218" s="23" t="s">
        <v>3995</v>
      </c>
      <c r="L218" s="23" t="s">
        <v>2335</v>
      </c>
      <c r="M218" s="23" t="s">
        <v>3995</v>
      </c>
      <c r="N218" t="s">
        <v>2337</v>
      </c>
      <c r="O218" t="s">
        <v>3996</v>
      </c>
      <c r="P218" t="str">
        <f t="shared" si="23"/>
        <v>5174 -  MERCADOS DOMINICANOS DE ABASTO AGROPECUARIO</v>
      </c>
      <c r="Q218" t="str">
        <f t="shared" si="24"/>
        <v>01 -  MERCADOS DOMINICANOS DE ABASTO AGROPECUARIO</v>
      </c>
      <c r="R218" t="str">
        <f t="shared" si="25"/>
        <v>0001 -  Mercados Dominicanos de Abasto Agropecuario</v>
      </c>
      <c r="Z218" s="23"/>
      <c r="AA218" s="23"/>
      <c r="AB218" s="23"/>
      <c r="AE218" t="s">
        <v>3997</v>
      </c>
      <c r="AF218" s="23">
        <v>2.2999999999999998</v>
      </c>
      <c r="AG218" s="23" t="s">
        <v>3616</v>
      </c>
      <c r="AH218" s="23" t="s">
        <v>3957</v>
      </c>
      <c r="AI218" s="23" t="s">
        <v>3958</v>
      </c>
      <c r="AJ218" t="s">
        <v>3959</v>
      </c>
      <c r="AK218" t="s">
        <v>3960</v>
      </c>
      <c r="AL218" t="s">
        <v>3997</v>
      </c>
      <c r="AM218" t="s">
        <v>3998</v>
      </c>
      <c r="AW218" t="s">
        <v>3999</v>
      </c>
      <c r="AY218" s="51"/>
      <c r="AZ218" s="51"/>
    </row>
    <row r="219" spans="9:52" x14ac:dyDescent="0.25">
      <c r="I219" t="str">
        <f t="shared" si="22"/>
        <v>5175010001</v>
      </c>
      <c r="J219" s="23" t="s">
        <v>4000</v>
      </c>
      <c r="K219" s="23" t="s">
        <v>4001</v>
      </c>
      <c r="L219" s="23" t="s">
        <v>2335</v>
      </c>
      <c r="M219" s="23" t="s">
        <v>4001</v>
      </c>
      <c r="N219" t="s">
        <v>2337</v>
      </c>
      <c r="O219" t="s">
        <v>4001</v>
      </c>
      <c r="P219" t="str">
        <f t="shared" si="23"/>
        <v>5175 -  CONSEJO NACIONAL DE COMPETITIVIDAD</v>
      </c>
      <c r="Q219" t="str">
        <f t="shared" si="24"/>
        <v>01 -  CONSEJO NACIONAL DE COMPETITIVIDAD</v>
      </c>
      <c r="R219" t="str">
        <f t="shared" si="25"/>
        <v>0001 -  CONSEJO NACIONAL DE COMPETITIVIDAD</v>
      </c>
      <c r="Z219" s="23"/>
      <c r="AA219" s="23"/>
      <c r="AB219" s="23"/>
      <c r="AE219" t="s">
        <v>4002</v>
      </c>
      <c r="AF219" s="23">
        <v>2.2999999999999998</v>
      </c>
      <c r="AG219" s="23" t="s">
        <v>3616</v>
      </c>
      <c r="AH219" s="23" t="s">
        <v>3957</v>
      </c>
      <c r="AI219" s="23" t="s">
        <v>3958</v>
      </c>
      <c r="AJ219" t="s">
        <v>4003</v>
      </c>
      <c r="AK219" t="s">
        <v>4004</v>
      </c>
      <c r="AL219" t="s">
        <v>4002</v>
      </c>
      <c r="AM219" t="s">
        <v>4005</v>
      </c>
      <c r="AW219" t="s">
        <v>4006</v>
      </c>
      <c r="AY219" s="51"/>
      <c r="AZ219" s="51"/>
    </row>
    <row r="220" spans="9:52" x14ac:dyDescent="0.25">
      <c r="I220" t="str">
        <f t="shared" si="22"/>
        <v>5176010001</v>
      </c>
      <c r="J220" s="23" t="s">
        <v>4007</v>
      </c>
      <c r="K220" s="23" t="s">
        <v>4008</v>
      </c>
      <c r="L220" s="23" t="s">
        <v>2335</v>
      </c>
      <c r="M220" s="23" t="s">
        <v>4008</v>
      </c>
      <c r="N220" t="s">
        <v>2337</v>
      </c>
      <c r="O220" t="s">
        <v>4009</v>
      </c>
      <c r="P220" t="str">
        <f t="shared" si="23"/>
        <v>5176 -  CONSEJO NACIONAL DE DISCAPACIDAD (CONADIS)</v>
      </c>
      <c r="Q220" t="str">
        <f t="shared" si="24"/>
        <v>01 -  CONSEJO NACIONAL DE DISCAPACIDAD (CONADIS)</v>
      </c>
      <c r="R220" t="str">
        <f t="shared" si="25"/>
        <v>0001 -  CONSEJO NACIONAL DE DISCAPACITADOS (CONADIS)</v>
      </c>
      <c r="Z220" s="23"/>
      <c r="AA220" s="23"/>
      <c r="AB220" s="23"/>
      <c r="AE220" t="s">
        <v>4010</v>
      </c>
      <c r="AF220" s="23">
        <v>2.2999999999999998</v>
      </c>
      <c r="AG220" s="23" t="s">
        <v>3616</v>
      </c>
      <c r="AH220" s="23" t="s">
        <v>3957</v>
      </c>
      <c r="AI220" s="23" t="s">
        <v>3958</v>
      </c>
      <c r="AJ220" t="s">
        <v>4003</v>
      </c>
      <c r="AK220" t="s">
        <v>4004</v>
      </c>
      <c r="AL220" t="s">
        <v>4010</v>
      </c>
      <c r="AM220" t="s">
        <v>4011</v>
      </c>
      <c r="AW220" t="s">
        <v>4012</v>
      </c>
      <c r="AY220" s="51"/>
      <c r="AZ220" s="51"/>
    </row>
    <row r="221" spans="9:52" x14ac:dyDescent="0.25">
      <c r="I221" t="str">
        <f t="shared" si="22"/>
        <v>5177010001</v>
      </c>
      <c r="J221" s="23" t="s">
        <v>4013</v>
      </c>
      <c r="K221" s="23" t="s">
        <v>4014</v>
      </c>
      <c r="L221" s="23" t="s">
        <v>2335</v>
      </c>
      <c r="M221" s="23" t="s">
        <v>4015</v>
      </c>
      <c r="N221" t="s">
        <v>2337</v>
      </c>
      <c r="O221" t="s">
        <v>4016</v>
      </c>
      <c r="P221" t="str">
        <f t="shared" si="23"/>
        <v>5177 -  CONSEJO NAC. DE INVESTIGACIONES AGROPECUARIAS Y FORESTALES (CONIAF)</v>
      </c>
      <c r="Q221" t="str">
        <f t="shared" si="24"/>
        <v>01 -  CONSEJO NACIONAL DE INVESTIGACIONES AGROPECUARIAS Y FORESTALES (CONIAF</v>
      </c>
      <c r="R221" t="str">
        <f t="shared" si="25"/>
        <v>0001 -  CONSEJO NACIONAL DE INVESTIGACIONES AGROPECUARIAS Y FORESTALES (CONIAF)</v>
      </c>
      <c r="Z221" s="23"/>
      <c r="AA221" s="23"/>
      <c r="AB221" s="23"/>
      <c r="AE221" t="s">
        <v>4017</v>
      </c>
      <c r="AF221" s="23">
        <v>2.2999999999999998</v>
      </c>
      <c r="AG221" s="23" t="s">
        <v>3616</v>
      </c>
      <c r="AH221" s="23" t="s">
        <v>3957</v>
      </c>
      <c r="AI221" s="23" t="s">
        <v>3958</v>
      </c>
      <c r="AJ221" t="s">
        <v>4003</v>
      </c>
      <c r="AK221" t="s">
        <v>4004</v>
      </c>
      <c r="AL221" t="s">
        <v>4017</v>
      </c>
      <c r="AM221" t="s">
        <v>4018</v>
      </c>
      <c r="AW221" t="s">
        <v>4019</v>
      </c>
      <c r="AY221" s="51"/>
      <c r="AZ221" s="51"/>
    </row>
    <row r="222" spans="9:52" x14ac:dyDescent="0.25">
      <c r="I222" t="str">
        <f t="shared" si="22"/>
        <v>5178010001</v>
      </c>
      <c r="J222" s="23" t="s">
        <v>4020</v>
      </c>
      <c r="K222" s="23" t="s">
        <v>4021</v>
      </c>
      <c r="L222" s="23" t="s">
        <v>2335</v>
      </c>
      <c r="M222" s="23" t="s">
        <v>4021</v>
      </c>
      <c r="N222" t="s">
        <v>2337</v>
      </c>
      <c r="O222" t="s">
        <v>4021</v>
      </c>
      <c r="P222" t="str">
        <f t="shared" si="23"/>
        <v>5178 -  FONDO NACIONAL PARA EL MEDIO AMBIENTE Y RECURSOS NATURALES</v>
      </c>
      <c r="Q222" t="str">
        <f t="shared" si="24"/>
        <v>01 -  FONDO NACIONAL PARA EL MEDIO AMBIENTE Y RECURSOS NATURALES</v>
      </c>
      <c r="R222" t="str">
        <f t="shared" si="25"/>
        <v>0001 -  FONDO NACIONAL PARA EL MEDIO AMBIENTE Y RECURSOS NATURALES</v>
      </c>
      <c r="Z222" s="23"/>
      <c r="AA222" s="23"/>
      <c r="AB222" s="23"/>
      <c r="AE222" t="s">
        <v>4022</v>
      </c>
      <c r="AF222" s="23">
        <v>2.2999999999999998</v>
      </c>
      <c r="AG222" s="23" t="s">
        <v>3616</v>
      </c>
      <c r="AH222" s="23" t="s">
        <v>3957</v>
      </c>
      <c r="AI222" s="23" t="s">
        <v>3958</v>
      </c>
      <c r="AJ222" t="s">
        <v>4003</v>
      </c>
      <c r="AK222" t="s">
        <v>4004</v>
      </c>
      <c r="AL222" t="s">
        <v>4022</v>
      </c>
      <c r="AM222" t="s">
        <v>4023</v>
      </c>
      <c r="AW222" t="s">
        <v>4024</v>
      </c>
      <c r="AY222" s="51"/>
      <c r="AZ222" s="51"/>
    </row>
    <row r="223" spans="9:52" x14ac:dyDescent="0.25">
      <c r="I223" t="str">
        <f t="shared" si="22"/>
        <v>5179010001</v>
      </c>
      <c r="J223" s="23" t="s">
        <v>4025</v>
      </c>
      <c r="K223" s="23" t="s">
        <v>4026</v>
      </c>
      <c r="L223" s="23" t="s">
        <v>2335</v>
      </c>
      <c r="M223" s="23" t="s">
        <v>4026</v>
      </c>
      <c r="N223" t="s">
        <v>2337</v>
      </c>
      <c r="O223" t="s">
        <v>4027</v>
      </c>
      <c r="P223" t="str">
        <f t="shared" si="23"/>
        <v>5179 -  SERVICIO GEOLOGICO NACIONAL</v>
      </c>
      <c r="Q223" t="str">
        <f t="shared" si="24"/>
        <v>01 -  SERVICIO GEOLOGICO NACIONAL</v>
      </c>
      <c r="R223" t="str">
        <f t="shared" si="25"/>
        <v>0001 -  SERVICIO GEOLÓGICO NACIONAL</v>
      </c>
      <c r="Z223" s="23"/>
      <c r="AA223" s="23"/>
      <c r="AB223" s="23"/>
      <c r="AE223" t="s">
        <v>4028</v>
      </c>
      <c r="AF223" s="23">
        <v>2.2999999999999998</v>
      </c>
      <c r="AG223" s="23" t="s">
        <v>3616</v>
      </c>
      <c r="AH223" s="23" t="s">
        <v>3957</v>
      </c>
      <c r="AI223" s="23" t="s">
        <v>3958</v>
      </c>
      <c r="AJ223" t="s">
        <v>4003</v>
      </c>
      <c r="AK223" t="s">
        <v>4004</v>
      </c>
      <c r="AL223" t="s">
        <v>4028</v>
      </c>
      <c r="AM223" t="s">
        <v>4029</v>
      </c>
      <c r="AW223" t="s">
        <v>4030</v>
      </c>
      <c r="AY223" s="51"/>
      <c r="AZ223" s="51"/>
    </row>
    <row r="224" spans="9:52" x14ac:dyDescent="0.25">
      <c r="I224" t="str">
        <f t="shared" si="22"/>
        <v>5180010001</v>
      </c>
      <c r="J224" s="23" t="s">
        <v>4031</v>
      </c>
      <c r="K224" s="23" t="s">
        <v>4032</v>
      </c>
      <c r="L224" s="23" t="s">
        <v>2335</v>
      </c>
      <c r="M224" s="23" t="s">
        <v>4032</v>
      </c>
      <c r="N224" t="s">
        <v>2337</v>
      </c>
      <c r="O224" t="s">
        <v>4033</v>
      </c>
      <c r="P224" t="str">
        <f t="shared" si="23"/>
        <v>5180 -  DIRECCION CENTRAL DEL SERVICIO NACIONAL DE SALUD</v>
      </c>
      <c r="Q224" t="str">
        <f t="shared" si="24"/>
        <v>01 -  DIRECCION CENTRAL DEL SERVICIO NACIONAL DE SALUD</v>
      </c>
      <c r="R224" t="str">
        <f t="shared" si="25"/>
        <v>0001 -  DIRECCIÓN CENTRAL DEL SERVICIO NACIONAL DE SALUD</v>
      </c>
      <c r="Z224" s="23"/>
      <c r="AA224" s="23"/>
      <c r="AB224" s="23"/>
      <c r="AE224" t="s">
        <v>1662</v>
      </c>
      <c r="AF224" s="23">
        <v>2.2999999999999998</v>
      </c>
      <c r="AG224" s="23" t="s">
        <v>3616</v>
      </c>
      <c r="AH224" s="23" t="s">
        <v>3957</v>
      </c>
      <c r="AI224" s="23" t="s">
        <v>3958</v>
      </c>
      <c r="AJ224" t="s">
        <v>4003</v>
      </c>
      <c r="AK224" t="s">
        <v>4004</v>
      </c>
      <c r="AL224" t="s">
        <v>1662</v>
      </c>
      <c r="AM224" t="s">
        <v>4034</v>
      </c>
      <c r="AW224" t="s">
        <v>4035</v>
      </c>
      <c r="AY224" s="51"/>
      <c r="AZ224" s="51"/>
    </row>
    <row r="225" spans="9:52" x14ac:dyDescent="0.25">
      <c r="I225" t="str">
        <f t="shared" si="22"/>
        <v>5180010002</v>
      </c>
      <c r="J225" s="23" t="s">
        <v>4031</v>
      </c>
      <c r="K225" s="23" t="s">
        <v>4032</v>
      </c>
      <c r="L225" s="23" t="s">
        <v>2335</v>
      </c>
      <c r="M225" s="23" t="s">
        <v>4032</v>
      </c>
      <c r="N225" t="s">
        <v>2662</v>
      </c>
      <c r="O225" t="s">
        <v>4036</v>
      </c>
      <c r="P225" t="str">
        <f t="shared" si="23"/>
        <v>5180 -  DIRECCION CENTRAL DEL SERVICIO NACIONAL DE SALUD</v>
      </c>
      <c r="Q225" t="str">
        <f t="shared" si="24"/>
        <v>01 -  DIRECCION CENTRAL DEL SERVICIO NACIONAL DE SALUD</v>
      </c>
      <c r="R225" t="str">
        <f t="shared" si="25"/>
        <v>0002 -  HOSPITAL GENERAL DR. VINICIO CALVENTI</v>
      </c>
      <c r="Z225" s="23"/>
      <c r="AA225" s="23"/>
      <c r="AB225" s="23"/>
      <c r="AE225" t="s">
        <v>4037</v>
      </c>
      <c r="AF225" s="23">
        <v>2.2999999999999998</v>
      </c>
      <c r="AG225" s="23" t="s">
        <v>3616</v>
      </c>
      <c r="AH225" s="23" t="s">
        <v>3957</v>
      </c>
      <c r="AI225" s="23" t="s">
        <v>3958</v>
      </c>
      <c r="AJ225" t="s">
        <v>4003</v>
      </c>
      <c r="AK225" t="s">
        <v>4004</v>
      </c>
      <c r="AL225" t="s">
        <v>4037</v>
      </c>
      <c r="AM225" t="s">
        <v>4038</v>
      </c>
      <c r="AW225" t="s">
        <v>4039</v>
      </c>
      <c r="AY225" s="51"/>
      <c r="AZ225" s="51"/>
    </row>
    <row r="226" spans="9:52" x14ac:dyDescent="0.25">
      <c r="I226" t="str">
        <f t="shared" si="22"/>
        <v>5180010003</v>
      </c>
      <c r="J226" s="23" t="s">
        <v>4031</v>
      </c>
      <c r="K226" s="23" t="s">
        <v>4032</v>
      </c>
      <c r="L226" s="23" t="s">
        <v>2335</v>
      </c>
      <c r="M226" s="23" t="s">
        <v>4032</v>
      </c>
      <c r="N226" t="s">
        <v>2499</v>
      </c>
      <c r="O226" t="s">
        <v>4040</v>
      </c>
      <c r="P226" t="str">
        <f t="shared" si="23"/>
        <v>5180 -  DIRECCION CENTRAL DEL SERVICIO NACIONAL DE SALUD</v>
      </c>
      <c r="Q226" t="str">
        <f t="shared" si="24"/>
        <v>01 -  DIRECCION CENTRAL DEL SERVICIO NACIONAL DE SALUD</v>
      </c>
      <c r="R226" t="str">
        <f t="shared" si="25"/>
        <v>0003 -  HOSPITAL GENERAL DE ESPECIALIDADES DR. NELSON ASTACIO</v>
      </c>
      <c r="Z226" s="23"/>
      <c r="AA226" s="23"/>
      <c r="AB226" s="23"/>
      <c r="AE226" t="s">
        <v>1879</v>
      </c>
      <c r="AF226" s="23">
        <v>2.2999999999999998</v>
      </c>
      <c r="AG226" s="23" t="s">
        <v>3616</v>
      </c>
      <c r="AH226" s="23" t="s">
        <v>3957</v>
      </c>
      <c r="AI226" s="23" t="s">
        <v>3958</v>
      </c>
      <c r="AJ226" t="s">
        <v>4003</v>
      </c>
      <c r="AK226" t="s">
        <v>4004</v>
      </c>
      <c r="AL226" t="s">
        <v>1879</v>
      </c>
      <c r="AM226" t="s">
        <v>4041</v>
      </c>
      <c r="AW226" t="s">
        <v>4042</v>
      </c>
      <c r="AY226" s="51"/>
      <c r="AZ226" s="51"/>
    </row>
    <row r="227" spans="9:52" x14ac:dyDescent="0.25">
      <c r="I227" t="str">
        <f t="shared" si="22"/>
        <v>5180010004</v>
      </c>
      <c r="J227" s="23" t="s">
        <v>4031</v>
      </c>
      <c r="K227" s="23" t="s">
        <v>4032</v>
      </c>
      <c r="L227" s="23" t="s">
        <v>2335</v>
      </c>
      <c r="M227" s="23" t="s">
        <v>4032</v>
      </c>
      <c r="N227" t="s">
        <v>2508</v>
      </c>
      <c r="O227" t="s">
        <v>4043</v>
      </c>
      <c r="P227" t="str">
        <f t="shared" si="23"/>
        <v>5180 -  DIRECCION CENTRAL DEL SERVICIO NACIONAL DE SALUD</v>
      </c>
      <c r="Q227" t="str">
        <f t="shared" si="24"/>
        <v>01 -  DIRECCION CENTRAL DEL SERVICIO NACIONAL DE SALUD</v>
      </c>
      <c r="R227" t="str">
        <f t="shared" si="25"/>
        <v>0004 -  HOSPITAL REGIONAL DR. MARCELINO VELEZ SANTANA</v>
      </c>
      <c r="Z227" s="23"/>
      <c r="AA227" s="23"/>
      <c r="AB227" s="23"/>
      <c r="AE227" t="s">
        <v>4044</v>
      </c>
      <c r="AF227" s="23">
        <v>2.2999999999999998</v>
      </c>
      <c r="AG227" s="23" t="s">
        <v>3616</v>
      </c>
      <c r="AH227" s="23" t="s">
        <v>4045</v>
      </c>
      <c r="AI227" s="23" t="s">
        <v>4046</v>
      </c>
      <c r="AJ227" t="s">
        <v>4047</v>
      </c>
      <c r="AK227" t="s">
        <v>4048</v>
      </c>
      <c r="AL227" t="s">
        <v>4044</v>
      </c>
      <c r="AM227" t="s">
        <v>4049</v>
      </c>
      <c r="AW227" t="s">
        <v>4050</v>
      </c>
      <c r="AY227" s="51"/>
      <c r="AZ227" s="51"/>
    </row>
    <row r="228" spans="9:52" x14ac:dyDescent="0.25">
      <c r="I228" t="str">
        <f t="shared" si="22"/>
        <v>5180010005</v>
      </c>
      <c r="J228" s="23" t="s">
        <v>4031</v>
      </c>
      <c r="K228" s="23" t="s">
        <v>4032</v>
      </c>
      <c r="L228" s="23" t="s">
        <v>2335</v>
      </c>
      <c r="M228" s="23" t="s">
        <v>4032</v>
      </c>
      <c r="N228" t="s">
        <v>2376</v>
      </c>
      <c r="O228" t="s">
        <v>4051</v>
      </c>
      <c r="P228" t="str">
        <f t="shared" si="23"/>
        <v>5180 -  DIRECCION CENTRAL DEL SERVICIO NACIONAL DE SALUD</v>
      </c>
      <c r="Q228" t="str">
        <f t="shared" si="24"/>
        <v>01 -  DIRECCION CENTRAL DEL SERVICIO NACIONAL DE SALUD</v>
      </c>
      <c r="R228" t="str">
        <f t="shared" si="25"/>
        <v>0005 -  HOSPITAL TRAUMATOLOGICO QUIRURGICO PROFESOR JUAN BOSCH</v>
      </c>
      <c r="Z228" s="23"/>
      <c r="AA228" s="23"/>
      <c r="AB228" s="23"/>
      <c r="AE228" t="s">
        <v>4052</v>
      </c>
      <c r="AF228" s="23">
        <v>2.2999999999999998</v>
      </c>
      <c r="AG228" s="23" t="s">
        <v>3616</v>
      </c>
      <c r="AH228" s="23" t="s">
        <v>4045</v>
      </c>
      <c r="AI228" s="23" t="s">
        <v>4046</v>
      </c>
      <c r="AJ228" t="s">
        <v>4053</v>
      </c>
      <c r="AK228" t="s">
        <v>4054</v>
      </c>
      <c r="AL228" t="s">
        <v>4052</v>
      </c>
      <c r="AM228" t="s">
        <v>4055</v>
      </c>
      <c r="AW228" t="s">
        <v>4056</v>
      </c>
      <c r="AY228" s="51"/>
      <c r="AZ228" s="51"/>
    </row>
    <row r="229" spans="9:52" x14ac:dyDescent="0.25">
      <c r="I229" t="str">
        <f t="shared" si="22"/>
        <v>5180010006</v>
      </c>
      <c r="J229" s="23" t="s">
        <v>4031</v>
      </c>
      <c r="K229" s="23" t="s">
        <v>4032</v>
      </c>
      <c r="L229" s="23" t="s">
        <v>2335</v>
      </c>
      <c r="M229" s="23" t="s">
        <v>4032</v>
      </c>
      <c r="N229" t="s">
        <v>2610</v>
      </c>
      <c r="O229" t="s">
        <v>4057</v>
      </c>
      <c r="P229" t="str">
        <f t="shared" si="23"/>
        <v>5180 -  DIRECCION CENTRAL DEL SERVICIO NACIONAL DE SALUD</v>
      </c>
      <c r="Q229" t="str">
        <f t="shared" si="24"/>
        <v>01 -  DIRECCION CENTRAL DEL SERVICIO NACIONAL DE SALUD</v>
      </c>
      <c r="R229" t="str">
        <f t="shared" si="25"/>
        <v>0006 -  HOSPITAL TRAUMATOLOGICO DR. NEY ARIAS LORA</v>
      </c>
      <c r="Z229" s="23"/>
      <c r="AA229" s="23"/>
      <c r="AB229" s="23"/>
      <c r="AE229" t="s">
        <v>1994</v>
      </c>
      <c r="AF229" s="23">
        <v>2.2999999999999998</v>
      </c>
      <c r="AG229" s="23" t="s">
        <v>3616</v>
      </c>
      <c r="AH229" s="23" t="s">
        <v>4058</v>
      </c>
      <c r="AI229" s="23" t="s">
        <v>4059</v>
      </c>
      <c r="AJ229" t="s">
        <v>4060</v>
      </c>
      <c r="AK229" t="s">
        <v>4061</v>
      </c>
      <c r="AL229" t="s">
        <v>1994</v>
      </c>
      <c r="AM229" t="s">
        <v>4061</v>
      </c>
      <c r="AW229" t="s">
        <v>4062</v>
      </c>
      <c r="AY229" s="51"/>
      <c r="AZ229" s="51"/>
    </row>
    <row r="230" spans="9:52" x14ac:dyDescent="0.25">
      <c r="I230" t="str">
        <f t="shared" si="22"/>
        <v>5180010007</v>
      </c>
      <c r="J230" s="23" t="s">
        <v>4031</v>
      </c>
      <c r="K230" s="23" t="s">
        <v>4032</v>
      </c>
      <c r="L230" s="23" t="s">
        <v>2335</v>
      </c>
      <c r="M230" s="23" t="s">
        <v>4032</v>
      </c>
      <c r="N230" t="s">
        <v>2518</v>
      </c>
      <c r="O230" t="s">
        <v>4063</v>
      </c>
      <c r="P230" t="str">
        <f t="shared" si="23"/>
        <v>5180 -  DIRECCION CENTRAL DEL SERVICIO NACIONAL DE SALUD</v>
      </c>
      <c r="Q230" t="str">
        <f t="shared" si="24"/>
        <v>01 -  DIRECCION CENTRAL DEL SERVICIO NACIONAL DE SALUD</v>
      </c>
      <c r="R230" t="str">
        <f t="shared" si="25"/>
        <v>0007 -  INSTITUTO NACIONAL DEL CANCER ROSA EMILIA SANCHEZ PEREZ DE TAVAREZ</v>
      </c>
      <c r="Z230" s="23"/>
      <c r="AA230" s="23"/>
      <c r="AB230" s="23"/>
      <c r="AE230" t="s">
        <v>1895</v>
      </c>
      <c r="AF230" s="23">
        <v>2.2999999999999998</v>
      </c>
      <c r="AG230" s="23" t="s">
        <v>3616</v>
      </c>
      <c r="AH230" s="23" t="s">
        <v>4058</v>
      </c>
      <c r="AI230" s="23" t="s">
        <v>4059</v>
      </c>
      <c r="AJ230" t="s">
        <v>4060</v>
      </c>
      <c r="AK230" t="s">
        <v>4061</v>
      </c>
      <c r="AL230" t="s">
        <v>1895</v>
      </c>
      <c r="AM230" t="s">
        <v>4064</v>
      </c>
      <c r="AW230" t="s">
        <v>4065</v>
      </c>
      <c r="AY230" s="51"/>
      <c r="AZ230" s="51"/>
    </row>
    <row r="231" spans="9:52" x14ac:dyDescent="0.25">
      <c r="I231" t="str">
        <f t="shared" si="22"/>
        <v>5180010008</v>
      </c>
      <c r="J231" s="23" t="s">
        <v>4031</v>
      </c>
      <c r="K231" s="23" t="s">
        <v>4032</v>
      </c>
      <c r="L231" s="23" t="s">
        <v>2335</v>
      </c>
      <c r="M231" s="23" t="s">
        <v>4032</v>
      </c>
      <c r="N231" t="s">
        <v>2528</v>
      </c>
      <c r="O231" t="s">
        <v>4066</v>
      </c>
      <c r="P231" t="str">
        <f t="shared" si="23"/>
        <v>5180 -  DIRECCION CENTRAL DEL SERVICIO NACIONAL DE SALUD</v>
      </c>
      <c r="Q231" t="str">
        <f t="shared" si="24"/>
        <v>01 -  DIRECCION CENTRAL DEL SERVICIO NACIONAL DE SALUD</v>
      </c>
      <c r="R231" t="str">
        <f t="shared" si="25"/>
        <v>0008 -  HOSPITAL PEDIATRICO DR. HUGO MENDOZA, CIUDAD DE LA SALUD</v>
      </c>
      <c r="Z231" s="23"/>
      <c r="AA231" s="23"/>
      <c r="AB231" s="23"/>
      <c r="AE231" t="s">
        <v>1498</v>
      </c>
      <c r="AF231" s="23">
        <v>2.2999999999999998</v>
      </c>
      <c r="AG231" s="23" t="s">
        <v>3616</v>
      </c>
      <c r="AH231" s="23" t="s">
        <v>4058</v>
      </c>
      <c r="AI231" s="23" t="s">
        <v>4059</v>
      </c>
      <c r="AJ231" t="s">
        <v>4067</v>
      </c>
      <c r="AK231" t="s">
        <v>4068</v>
      </c>
      <c r="AL231" t="s">
        <v>1498</v>
      </c>
      <c r="AM231" t="s">
        <v>4069</v>
      </c>
      <c r="AW231" t="s">
        <v>4070</v>
      </c>
      <c r="AY231" s="51"/>
      <c r="AZ231" s="51"/>
    </row>
    <row r="232" spans="9:52" x14ac:dyDescent="0.25">
      <c r="I232" t="str">
        <f t="shared" si="22"/>
        <v>5180010009</v>
      </c>
      <c r="J232" s="23" t="s">
        <v>4031</v>
      </c>
      <c r="K232" s="23" t="s">
        <v>4032</v>
      </c>
      <c r="L232" s="23" t="s">
        <v>2335</v>
      </c>
      <c r="M232" s="23" t="s">
        <v>4032</v>
      </c>
      <c r="N232" t="s">
        <v>2385</v>
      </c>
      <c r="O232" t="s">
        <v>4071</v>
      </c>
      <c r="P232" t="str">
        <f t="shared" si="23"/>
        <v>5180 -  DIRECCION CENTRAL DEL SERVICIO NACIONAL DE SALUD</v>
      </c>
      <c r="Q232" t="str">
        <f t="shared" si="24"/>
        <v>01 -  DIRECCION CENTRAL DEL SERVICIO NACIONAL DE SALUD</v>
      </c>
      <c r="R232" t="str">
        <f t="shared" si="25"/>
        <v>0009 -  HOSPITAL MATERNO DR. REYNALDO ALMANZAR, CIUDAD DE LA SALUD</v>
      </c>
      <c r="Z232" s="23"/>
      <c r="AA232" s="23"/>
      <c r="AB232" s="23"/>
      <c r="AE232" t="s">
        <v>1534</v>
      </c>
      <c r="AF232" s="23">
        <v>2.2999999999999998</v>
      </c>
      <c r="AG232" s="23" t="s">
        <v>3616</v>
      </c>
      <c r="AH232" s="23" t="s">
        <v>4058</v>
      </c>
      <c r="AI232" s="23" t="s">
        <v>4059</v>
      </c>
      <c r="AJ232" t="s">
        <v>4067</v>
      </c>
      <c r="AK232" t="s">
        <v>4068</v>
      </c>
      <c r="AL232" t="s">
        <v>1534</v>
      </c>
      <c r="AM232" t="s">
        <v>4072</v>
      </c>
      <c r="AW232" t="s">
        <v>4073</v>
      </c>
      <c r="AY232" s="51"/>
      <c r="AZ232" s="51"/>
    </row>
    <row r="233" spans="9:52" x14ac:dyDescent="0.25">
      <c r="I233" t="str">
        <f t="shared" si="22"/>
        <v>5180010010</v>
      </c>
      <c r="J233" s="23" t="s">
        <v>4031</v>
      </c>
      <c r="K233" s="23" t="s">
        <v>4032</v>
      </c>
      <c r="L233" s="23" t="s">
        <v>2335</v>
      </c>
      <c r="M233" s="23" t="s">
        <v>4032</v>
      </c>
      <c r="N233" t="s">
        <v>2394</v>
      </c>
      <c r="O233" t="s">
        <v>4074</v>
      </c>
      <c r="P233" t="str">
        <f t="shared" si="23"/>
        <v>5180 -  DIRECCION CENTRAL DEL SERVICIO NACIONAL DE SALUD</v>
      </c>
      <c r="Q233" t="str">
        <f t="shared" si="24"/>
        <v>01 -  DIRECCION CENTRAL DEL SERVICIO NACIONAL DE SALUD</v>
      </c>
      <c r="R233" t="str">
        <f t="shared" si="25"/>
        <v>0010 -  CENTRO CARDIO-NEURO OFTALMOLÓGICO Y DE TRASPLANTE (CECANOT)</v>
      </c>
      <c r="Z233" s="23"/>
      <c r="AA233" s="23"/>
      <c r="AB233" s="23"/>
      <c r="AE233" t="s">
        <v>2077</v>
      </c>
      <c r="AF233" s="23">
        <v>2.2999999999999998</v>
      </c>
      <c r="AG233" s="23" t="s">
        <v>3616</v>
      </c>
      <c r="AH233" s="23" t="s">
        <v>4058</v>
      </c>
      <c r="AI233" s="23" t="s">
        <v>4059</v>
      </c>
      <c r="AJ233" t="s">
        <v>4075</v>
      </c>
      <c r="AK233" t="s">
        <v>4076</v>
      </c>
      <c r="AL233" t="s">
        <v>2077</v>
      </c>
      <c r="AM233" t="s">
        <v>4076</v>
      </c>
      <c r="AW233" t="s">
        <v>4077</v>
      </c>
      <c r="AY233" s="51"/>
      <c r="AZ233" s="51"/>
    </row>
    <row r="234" spans="9:52" x14ac:dyDescent="0.25">
      <c r="I234" t="str">
        <f t="shared" si="22"/>
        <v>5180010011</v>
      </c>
      <c r="J234" s="23" t="s">
        <v>4031</v>
      </c>
      <c r="K234" s="23" t="s">
        <v>4032</v>
      </c>
      <c r="L234" s="23" t="s">
        <v>2335</v>
      </c>
      <c r="M234" s="23" t="s">
        <v>4032</v>
      </c>
      <c r="N234" t="s">
        <v>2885</v>
      </c>
      <c r="O234" t="s">
        <v>4078</v>
      </c>
      <c r="P234" t="str">
        <f t="shared" si="23"/>
        <v>5180 -  DIRECCION CENTRAL DEL SERVICIO NACIONAL DE SALUD</v>
      </c>
      <c r="Q234" t="str">
        <f t="shared" si="24"/>
        <v>01 -  DIRECCION CENTRAL DEL SERVICIO NACIONAL DE SALUD</v>
      </c>
      <c r="R234" t="str">
        <f t="shared" si="25"/>
        <v>0011 -  CENTRO DE EDUCACIÓN MÉDICA DE AMISTAD DOMINICO-JAPONÉS (CEMADOJA)</v>
      </c>
      <c r="Z234" s="23"/>
      <c r="AA234" s="23"/>
      <c r="AB234" s="23"/>
      <c r="AE234" t="s">
        <v>1759</v>
      </c>
      <c r="AF234" s="23">
        <v>2.2999999999999998</v>
      </c>
      <c r="AG234" s="23" t="s">
        <v>3616</v>
      </c>
      <c r="AH234" s="23" t="s">
        <v>4058</v>
      </c>
      <c r="AI234" s="23" t="s">
        <v>4059</v>
      </c>
      <c r="AJ234" t="s">
        <v>4079</v>
      </c>
      <c r="AK234" t="s">
        <v>4080</v>
      </c>
      <c r="AL234" t="s">
        <v>1759</v>
      </c>
      <c r="AM234" t="s">
        <v>4080</v>
      </c>
      <c r="AW234" t="s">
        <v>4081</v>
      </c>
      <c r="AY234" s="51"/>
      <c r="AZ234" s="51"/>
    </row>
    <row r="235" spans="9:52" x14ac:dyDescent="0.25">
      <c r="I235" t="str">
        <f t="shared" si="22"/>
        <v>5180010012</v>
      </c>
      <c r="J235" s="23" t="s">
        <v>4031</v>
      </c>
      <c r="K235" s="23" t="s">
        <v>4032</v>
      </c>
      <c r="L235" s="23" t="s">
        <v>2335</v>
      </c>
      <c r="M235" s="23" t="s">
        <v>4032</v>
      </c>
      <c r="N235" t="s">
        <v>2402</v>
      </c>
      <c r="O235" t="s">
        <v>4082</v>
      </c>
      <c r="P235" t="str">
        <f t="shared" si="23"/>
        <v>5180 -  DIRECCION CENTRAL DEL SERVICIO NACIONAL DE SALUD</v>
      </c>
      <c r="Q235" t="str">
        <f t="shared" si="24"/>
        <v>01 -  DIRECCION CENTRAL DEL SERVICIO NACIONAL DE SALUD</v>
      </c>
      <c r="R235" t="str">
        <f t="shared" si="25"/>
        <v>0012 -  HOSPITAL GENERAL Y DE ESPECIALIDADES NUESTRA SRA. DE LA ALTAGRACIA</v>
      </c>
      <c r="Z235" s="23"/>
      <c r="AA235" s="23"/>
      <c r="AB235" s="23"/>
      <c r="AE235" t="s">
        <v>4083</v>
      </c>
      <c r="AF235" s="23">
        <v>2.2999999999999998</v>
      </c>
      <c r="AG235" s="23" t="s">
        <v>3616</v>
      </c>
      <c r="AH235" s="23" t="s">
        <v>4058</v>
      </c>
      <c r="AI235" s="23" t="s">
        <v>4059</v>
      </c>
      <c r="AJ235" t="s">
        <v>4084</v>
      </c>
      <c r="AK235" t="s">
        <v>4085</v>
      </c>
      <c r="AL235" t="s">
        <v>4083</v>
      </c>
      <c r="AM235" t="s">
        <v>4085</v>
      </c>
      <c r="AW235" t="s">
        <v>4086</v>
      </c>
      <c r="AY235" s="51"/>
      <c r="AZ235" s="51"/>
    </row>
    <row r="236" spans="9:52" x14ac:dyDescent="0.25">
      <c r="I236" t="str">
        <f t="shared" si="22"/>
        <v>5180010013</v>
      </c>
      <c r="J236" s="23" t="s">
        <v>4031</v>
      </c>
      <c r="K236" s="23" t="s">
        <v>4032</v>
      </c>
      <c r="L236" s="23" t="s">
        <v>2335</v>
      </c>
      <c r="M236" s="23" t="s">
        <v>4032</v>
      </c>
      <c r="N236" t="s">
        <v>4087</v>
      </c>
      <c r="O236" t="s">
        <v>4088</v>
      </c>
      <c r="P236" t="str">
        <f t="shared" si="23"/>
        <v>5180 -  DIRECCION CENTRAL DEL SERVICIO NACIONAL DE SALUD</v>
      </c>
      <c r="Q236" t="str">
        <f t="shared" si="24"/>
        <v>01 -  DIRECCION CENTRAL DEL SERVICIO NACIONAL DE SALUD</v>
      </c>
      <c r="R236" t="str">
        <f t="shared" si="25"/>
        <v>0013 -  CIUDAD SANITARIA LUIS EDUARDO AYBAR</v>
      </c>
      <c r="Z236" s="23"/>
      <c r="AA236" s="23"/>
      <c r="AB236" s="23"/>
      <c r="AE236" t="s">
        <v>1853</v>
      </c>
      <c r="AF236" s="23">
        <v>2.2999999999999998</v>
      </c>
      <c r="AG236" s="23" t="s">
        <v>3616</v>
      </c>
      <c r="AH236" s="23" t="s">
        <v>4058</v>
      </c>
      <c r="AI236" s="23" t="s">
        <v>4059</v>
      </c>
      <c r="AJ236" t="s">
        <v>4089</v>
      </c>
      <c r="AK236" t="s">
        <v>4090</v>
      </c>
      <c r="AL236" t="s">
        <v>1853</v>
      </c>
      <c r="AM236" t="s">
        <v>4090</v>
      </c>
      <c r="AW236" t="s">
        <v>4091</v>
      </c>
      <c r="AY236" s="51"/>
      <c r="AZ236" s="51"/>
    </row>
    <row r="237" spans="9:52" x14ac:dyDescent="0.25">
      <c r="I237" t="str">
        <f t="shared" si="22"/>
        <v>5180010014</v>
      </c>
      <c r="J237" s="23" t="s">
        <v>4031</v>
      </c>
      <c r="K237" s="23" t="s">
        <v>4032</v>
      </c>
      <c r="L237" s="23" t="s">
        <v>2335</v>
      </c>
      <c r="M237" s="23" t="s">
        <v>4032</v>
      </c>
      <c r="N237" t="s">
        <v>2412</v>
      </c>
      <c r="O237" t="s">
        <v>4092</v>
      </c>
      <c r="P237" t="str">
        <f t="shared" si="23"/>
        <v>5180 -  DIRECCION CENTRAL DEL SERVICIO NACIONAL DE SALUD</v>
      </c>
      <c r="Q237" t="str">
        <f t="shared" si="24"/>
        <v>01 -  DIRECCION CENTRAL DEL SERVICIO NACIONAL DE SALUD</v>
      </c>
      <c r="R237" t="str">
        <f t="shared" si="25"/>
        <v>0014 -  HOSPITAL MATERNO-INFANTIL SAN LORENZO DE LOS MINA</v>
      </c>
      <c r="Z237" s="23"/>
      <c r="AA237" s="23"/>
      <c r="AB237" s="23"/>
      <c r="AE237" t="s">
        <v>4093</v>
      </c>
      <c r="AF237" s="23">
        <v>2.2999999999999998</v>
      </c>
      <c r="AG237" s="23" t="s">
        <v>3616</v>
      </c>
      <c r="AH237" s="23" t="s">
        <v>4058</v>
      </c>
      <c r="AI237" s="23" t="s">
        <v>4059</v>
      </c>
      <c r="AJ237" t="s">
        <v>4094</v>
      </c>
      <c r="AK237" t="s">
        <v>4095</v>
      </c>
      <c r="AL237" t="s">
        <v>4093</v>
      </c>
      <c r="AM237" t="s">
        <v>4095</v>
      </c>
      <c r="AW237" t="s">
        <v>4096</v>
      </c>
      <c r="AY237" s="51"/>
      <c r="AZ237" s="51"/>
    </row>
    <row r="238" spans="9:52" x14ac:dyDescent="0.25">
      <c r="I238" t="str">
        <f t="shared" si="22"/>
        <v>5180010015</v>
      </c>
      <c r="J238" s="23" t="s">
        <v>4031</v>
      </c>
      <c r="K238" s="23" t="s">
        <v>4032</v>
      </c>
      <c r="L238" s="23" t="s">
        <v>2335</v>
      </c>
      <c r="M238" s="23" t="s">
        <v>4032</v>
      </c>
      <c r="N238" t="s">
        <v>2555</v>
      </c>
      <c r="O238" t="s">
        <v>4097</v>
      </c>
      <c r="P238" t="str">
        <f t="shared" si="23"/>
        <v>5180 -  DIRECCION CENTRAL DEL SERVICIO NACIONAL DE SALUD</v>
      </c>
      <c r="Q238" t="str">
        <f t="shared" si="24"/>
        <v>01 -  DIRECCION CENTRAL DEL SERVICIO NACIONAL DE SALUD</v>
      </c>
      <c r="R238" t="str">
        <f t="shared" si="25"/>
        <v>0015 -  HOSPITAL UNIVERSITARIO MATERNIDAD NUESTRA SEÑORA DE LA ALTAGRACIA</v>
      </c>
      <c r="Z238" s="23"/>
      <c r="AA238" s="23"/>
      <c r="AB238" s="23"/>
      <c r="AE238" t="s">
        <v>4098</v>
      </c>
      <c r="AF238" s="23">
        <v>2.2999999999999998</v>
      </c>
      <c r="AG238" s="23" t="s">
        <v>3616</v>
      </c>
      <c r="AH238" s="23" t="s">
        <v>4058</v>
      </c>
      <c r="AI238" s="23" t="s">
        <v>4059</v>
      </c>
      <c r="AJ238" t="s">
        <v>4099</v>
      </c>
      <c r="AK238" t="s">
        <v>4100</v>
      </c>
      <c r="AL238" t="s">
        <v>4098</v>
      </c>
      <c r="AM238" t="s">
        <v>4101</v>
      </c>
      <c r="AW238" t="s">
        <v>4102</v>
      </c>
      <c r="AY238" s="51"/>
      <c r="AZ238" s="51"/>
    </row>
    <row r="239" spans="9:52" x14ac:dyDescent="0.25">
      <c r="I239" t="str">
        <f t="shared" si="22"/>
        <v>5180010016</v>
      </c>
      <c r="J239" s="23" t="s">
        <v>4031</v>
      </c>
      <c r="K239" s="23" t="s">
        <v>4032</v>
      </c>
      <c r="L239" s="23" t="s">
        <v>2335</v>
      </c>
      <c r="M239" s="23" t="s">
        <v>4032</v>
      </c>
      <c r="N239" t="s">
        <v>2564</v>
      </c>
      <c r="O239" t="s">
        <v>4103</v>
      </c>
      <c r="P239" t="str">
        <f t="shared" si="23"/>
        <v>5180 -  DIRECCION CENTRAL DEL SERVICIO NACIONAL DE SALUD</v>
      </c>
      <c r="Q239" t="str">
        <f t="shared" si="24"/>
        <v>01 -  DIRECCION CENTRAL DEL SERVICIO NACIONAL DE SALUD</v>
      </c>
      <c r="R239" t="str">
        <f t="shared" si="25"/>
        <v>0016 -  DIRECCIÓN DE SERVICIOS DE ATENCIÓN A EMERGENCIAS EXTRAHOSPITALARIAS</v>
      </c>
      <c r="Z239" s="23"/>
      <c r="AA239" s="23"/>
      <c r="AB239" s="23"/>
      <c r="AE239" t="s">
        <v>4104</v>
      </c>
      <c r="AF239" s="23">
        <v>2.2999999999999998</v>
      </c>
      <c r="AG239" s="23" t="s">
        <v>3616</v>
      </c>
      <c r="AH239" s="23" t="s">
        <v>4058</v>
      </c>
      <c r="AI239" s="23" t="s">
        <v>4059</v>
      </c>
      <c r="AJ239" t="s">
        <v>4099</v>
      </c>
      <c r="AK239" t="s">
        <v>4100</v>
      </c>
      <c r="AL239" t="s">
        <v>4104</v>
      </c>
      <c r="AM239" t="s">
        <v>4105</v>
      </c>
      <c r="AW239" t="s">
        <v>4106</v>
      </c>
      <c r="AY239" s="51"/>
      <c r="AZ239" s="51"/>
    </row>
    <row r="240" spans="9:52" x14ac:dyDescent="0.25">
      <c r="I240" t="str">
        <f t="shared" si="22"/>
        <v>5180010017</v>
      </c>
      <c r="J240" s="23" t="s">
        <v>4031</v>
      </c>
      <c r="K240" s="23" t="s">
        <v>4032</v>
      </c>
      <c r="L240" s="23" t="s">
        <v>2335</v>
      </c>
      <c r="M240" s="23" t="s">
        <v>4032</v>
      </c>
      <c r="N240" t="s">
        <v>2915</v>
      </c>
      <c r="O240" t="s">
        <v>4107</v>
      </c>
      <c r="P240" t="str">
        <f t="shared" si="23"/>
        <v>5180 -  DIRECCION CENTRAL DEL SERVICIO NACIONAL DE SALUD</v>
      </c>
      <c r="Q240" t="str">
        <f t="shared" si="24"/>
        <v>01 -  DIRECCION CENTRAL DEL SERVICIO NACIONAL DE SALUD</v>
      </c>
      <c r="R240" t="str">
        <f t="shared" si="25"/>
        <v>0017 -  HOSPITAL GENERAL DE ESPECIALIDADES DOCTOR MARIO TOLENTINO DIPP</v>
      </c>
      <c r="Z240" s="23"/>
      <c r="AA240" s="23"/>
      <c r="AB240" s="23"/>
      <c r="AE240" t="s">
        <v>4108</v>
      </c>
      <c r="AF240" s="23">
        <v>2.2999999999999998</v>
      </c>
      <c r="AG240" s="23" t="s">
        <v>3616</v>
      </c>
      <c r="AH240" s="23" t="s">
        <v>4058</v>
      </c>
      <c r="AI240" s="23" t="s">
        <v>4059</v>
      </c>
      <c r="AJ240" t="s">
        <v>4109</v>
      </c>
      <c r="AK240" t="s">
        <v>4110</v>
      </c>
      <c r="AL240" t="s">
        <v>4108</v>
      </c>
      <c r="AM240" t="s">
        <v>4111</v>
      </c>
      <c r="AW240" t="s">
        <v>4112</v>
      </c>
      <c r="AY240" s="51"/>
      <c r="AZ240" s="51"/>
    </row>
    <row r="241" spans="9:52" x14ac:dyDescent="0.25">
      <c r="I241" t="str">
        <f t="shared" si="22"/>
        <v>5181010001</v>
      </c>
      <c r="J241" s="23" t="s">
        <v>4113</v>
      </c>
      <c r="K241" s="23" t="s">
        <v>4114</v>
      </c>
      <c r="L241" s="23" t="s">
        <v>2335</v>
      </c>
      <c r="M241" s="23" t="s">
        <v>4114</v>
      </c>
      <c r="N241" t="s">
        <v>2337</v>
      </c>
      <c r="O241" t="s">
        <v>4114</v>
      </c>
      <c r="P241" t="str">
        <f t="shared" si="23"/>
        <v>5181 -  INSTITUTO GEOGRÁFICO NACIONAL JOSÉ JOAQUÍN HUNGRÍA MORELL</v>
      </c>
      <c r="Q241" t="str">
        <f t="shared" si="24"/>
        <v>01 -  INSTITUTO GEOGRÁFICO NACIONAL JOSÉ JOAQUÍN HUNGRÍA MORELL</v>
      </c>
      <c r="R241" t="str">
        <f t="shared" si="25"/>
        <v>0001 -  INSTITUTO GEOGRÁFICO NACIONAL JOSÉ JOAQUÍN HUNGRÍA MORELL</v>
      </c>
      <c r="Z241" s="23"/>
      <c r="AA241" s="23"/>
      <c r="AB241" s="23"/>
      <c r="AE241" t="s">
        <v>4115</v>
      </c>
      <c r="AF241" s="23">
        <v>2.2999999999999998</v>
      </c>
      <c r="AG241" s="23" t="s">
        <v>3616</v>
      </c>
      <c r="AH241" s="23" t="s">
        <v>4058</v>
      </c>
      <c r="AI241" s="23" t="s">
        <v>4059</v>
      </c>
      <c r="AJ241" t="s">
        <v>4109</v>
      </c>
      <c r="AK241" t="s">
        <v>4110</v>
      </c>
      <c r="AL241" t="s">
        <v>4115</v>
      </c>
      <c r="AM241" t="s">
        <v>4116</v>
      </c>
      <c r="AW241" t="s">
        <v>4117</v>
      </c>
      <c r="AY241" s="51"/>
      <c r="AZ241" s="51"/>
    </row>
    <row r="242" spans="9:52" x14ac:dyDescent="0.25">
      <c r="I242" t="str">
        <f t="shared" si="22"/>
        <v>5182010001</v>
      </c>
      <c r="J242" s="23" t="s">
        <v>4118</v>
      </c>
      <c r="K242" s="23" t="s">
        <v>4119</v>
      </c>
      <c r="L242" s="23" t="s">
        <v>2335</v>
      </c>
      <c r="M242" s="23" t="s">
        <v>4119</v>
      </c>
      <c r="N242" t="s">
        <v>2337</v>
      </c>
      <c r="O242" t="s">
        <v>4119</v>
      </c>
      <c r="P242" t="str">
        <f t="shared" si="23"/>
        <v>5182 -  INSTITUTO NACIONAL DE TRÁNSITO Y TRANSPORTE TERRESTRE</v>
      </c>
      <c r="Q242" t="str">
        <f t="shared" si="24"/>
        <v>01 -  INSTITUTO NACIONAL DE TRÁNSITO Y TRANSPORTE TERRESTRE</v>
      </c>
      <c r="R242" t="str">
        <f t="shared" si="25"/>
        <v>0001 -  INSTITUTO NACIONAL DE TRÁNSITO Y TRANSPORTE TERRESTRE</v>
      </c>
      <c r="Z242" s="23"/>
      <c r="AA242" s="23"/>
      <c r="AB242" s="23"/>
      <c r="AE242" t="s">
        <v>4120</v>
      </c>
      <c r="AF242" s="23">
        <v>2.2999999999999998</v>
      </c>
      <c r="AG242" s="23" t="s">
        <v>3616</v>
      </c>
      <c r="AH242" s="23" t="s">
        <v>4058</v>
      </c>
      <c r="AI242" s="23" t="s">
        <v>4059</v>
      </c>
      <c r="AJ242" t="s">
        <v>4109</v>
      </c>
      <c r="AK242" t="s">
        <v>4110</v>
      </c>
      <c r="AL242" t="s">
        <v>4120</v>
      </c>
      <c r="AM242" t="s">
        <v>4121</v>
      </c>
      <c r="AW242" t="s">
        <v>4122</v>
      </c>
      <c r="AY242" s="51"/>
      <c r="AZ242" s="51"/>
    </row>
    <row r="243" spans="9:52" x14ac:dyDescent="0.25">
      <c r="I243" t="str">
        <f t="shared" si="22"/>
        <v>5183010001</v>
      </c>
      <c r="J243" s="23" t="s">
        <v>4123</v>
      </c>
      <c r="K243" s="23" t="s">
        <v>4124</v>
      </c>
      <c r="L243" s="23" t="s">
        <v>2335</v>
      </c>
      <c r="M243" s="23" t="s">
        <v>4124</v>
      </c>
      <c r="N243" t="s">
        <v>2337</v>
      </c>
      <c r="O243" t="s">
        <v>4124</v>
      </c>
      <c r="P243" t="str">
        <f t="shared" si="23"/>
        <v>5183 -  UNIDAD DE ANÁLISIS FINANCIERO (UAF)</v>
      </c>
      <c r="Q243" t="str">
        <f t="shared" si="24"/>
        <v>01 -  UNIDAD DE ANÁLISIS FINANCIERO (UAF)</v>
      </c>
      <c r="R243" t="str">
        <f t="shared" si="25"/>
        <v>0001 -  UNIDAD DE ANÁLISIS FINANCIERO (UAF)</v>
      </c>
      <c r="Z243" s="23"/>
      <c r="AA243" s="23"/>
      <c r="AB243" s="23"/>
      <c r="AE243" t="s">
        <v>4125</v>
      </c>
      <c r="AF243" s="23">
        <v>2.2999999999999998</v>
      </c>
      <c r="AG243" s="23" t="s">
        <v>3616</v>
      </c>
      <c r="AH243" s="23" t="s">
        <v>4058</v>
      </c>
      <c r="AI243" s="23" t="s">
        <v>4059</v>
      </c>
      <c r="AJ243" t="s">
        <v>4109</v>
      </c>
      <c r="AK243" t="s">
        <v>4110</v>
      </c>
      <c r="AL243" t="s">
        <v>4125</v>
      </c>
      <c r="AM243" t="s">
        <v>4126</v>
      </c>
      <c r="AW243" t="s">
        <v>4127</v>
      </c>
      <c r="AY243" s="51"/>
      <c r="AZ243" s="51"/>
    </row>
    <row r="244" spans="9:52" x14ac:dyDescent="0.25">
      <c r="I244" t="str">
        <f t="shared" si="22"/>
        <v>5184010001</v>
      </c>
      <c r="J244" s="23" t="s">
        <v>4128</v>
      </c>
      <c r="K244" s="23" t="s">
        <v>4129</v>
      </c>
      <c r="L244" s="23" t="s">
        <v>2335</v>
      </c>
      <c r="M244" s="23" t="s">
        <v>4129</v>
      </c>
      <c r="N244" t="s">
        <v>2337</v>
      </c>
      <c r="O244" t="s">
        <v>4129</v>
      </c>
      <c r="P244" t="str">
        <f t="shared" si="23"/>
        <v>5184 -  DIRECCIÓN GENERAL DE ALIANZAS PÚBLICO-PRIVADAS</v>
      </c>
      <c r="Q244" t="str">
        <f t="shared" si="24"/>
        <v>01 -  DIRECCIÓN GENERAL DE ALIANZAS PÚBLICO-PRIVADAS</v>
      </c>
      <c r="R244" t="str">
        <f t="shared" si="25"/>
        <v>0001 -  DIRECCIÓN GENERAL DE ALIANZAS PÚBLICO-PRIVADAS</v>
      </c>
      <c r="Z244" s="23"/>
      <c r="AA244" s="23"/>
      <c r="AB244" s="23"/>
      <c r="AE244" t="s">
        <v>1861</v>
      </c>
      <c r="AF244" s="23">
        <v>2.2999999999999998</v>
      </c>
      <c r="AG244" s="23" t="s">
        <v>3616</v>
      </c>
      <c r="AH244" s="23" t="s">
        <v>4058</v>
      </c>
      <c r="AI244" s="23" t="s">
        <v>4059</v>
      </c>
      <c r="AJ244" t="s">
        <v>4109</v>
      </c>
      <c r="AK244" t="s">
        <v>4110</v>
      </c>
      <c r="AL244" t="s">
        <v>1861</v>
      </c>
      <c r="AM244" t="s">
        <v>4130</v>
      </c>
      <c r="AW244" t="s">
        <v>4131</v>
      </c>
      <c r="AY244" s="51"/>
      <c r="AZ244" s="51"/>
    </row>
    <row r="245" spans="9:52" x14ac:dyDescent="0.25">
      <c r="I245" t="str">
        <f t="shared" si="22"/>
        <v>5187010001</v>
      </c>
      <c r="J245" s="23" t="s">
        <v>4132</v>
      </c>
      <c r="K245" s="23" t="s">
        <v>4133</v>
      </c>
      <c r="L245" s="23" t="s">
        <v>2335</v>
      </c>
      <c r="M245" s="23" t="s">
        <v>4133</v>
      </c>
      <c r="N245" t="s">
        <v>2337</v>
      </c>
      <c r="O245" t="s">
        <v>4133</v>
      </c>
      <c r="P245" t="str">
        <f t="shared" si="23"/>
        <v>5187 -  DIRECCIÓN GENERAL DE RIESGOS AGROPECUARIOS</v>
      </c>
      <c r="Q245" t="str">
        <f t="shared" si="24"/>
        <v>01 -  DIRECCIÓN GENERAL DE RIESGOS AGROPECUARIOS</v>
      </c>
      <c r="R245" t="str">
        <f t="shared" si="25"/>
        <v>0001 -  DIRECCIÓN GENERAL DE RIESGOS AGROPECUARIOS</v>
      </c>
      <c r="Z245" s="23"/>
      <c r="AA245" s="23"/>
      <c r="AB245" s="23"/>
      <c r="AE245" t="s">
        <v>4134</v>
      </c>
      <c r="AF245" s="23">
        <v>2.4</v>
      </c>
      <c r="AG245" s="23" t="s">
        <v>4135</v>
      </c>
      <c r="AH245" s="23" t="s">
        <v>4136</v>
      </c>
      <c r="AI245" s="23" t="s">
        <v>4137</v>
      </c>
      <c r="AJ245" t="s">
        <v>4138</v>
      </c>
      <c r="AK245" t="s">
        <v>4139</v>
      </c>
      <c r="AL245" t="s">
        <v>4134</v>
      </c>
      <c r="AM245" t="s">
        <v>4140</v>
      </c>
      <c r="AW245" t="s">
        <v>4141</v>
      </c>
      <c r="AY245" s="51"/>
      <c r="AZ245" s="51"/>
    </row>
    <row r="246" spans="9:52" x14ac:dyDescent="0.25">
      <c r="I246" t="str">
        <f t="shared" si="22"/>
        <v>5188010001</v>
      </c>
      <c r="J246" s="23" t="s">
        <v>4142</v>
      </c>
      <c r="K246" s="23" t="s">
        <v>4143</v>
      </c>
      <c r="L246" s="23" t="s">
        <v>2335</v>
      </c>
      <c r="M246" s="23" t="s">
        <v>4143</v>
      </c>
      <c r="N246" t="s">
        <v>2337</v>
      </c>
      <c r="O246" t="s">
        <v>4143</v>
      </c>
      <c r="P246" t="str">
        <f t="shared" si="23"/>
        <v>5188 -  INSTITUTO NACIONAL DE ATENCIÓN INTEGRAL A LA PRIMERA INFANCIA (INAIPI)</v>
      </c>
      <c r="Q246" t="str">
        <f t="shared" si="24"/>
        <v>01 -  INSTITUTO NACIONAL DE ATENCIÓN INTEGRAL A LA PRIMERA INFANCIA (INAIPI)</v>
      </c>
      <c r="R246" t="str">
        <f t="shared" si="25"/>
        <v>0001 -  INSTITUTO NACIONAL DE ATENCIÓN INTEGRAL A LA PRIMERA INFANCIA (INAIPI)</v>
      </c>
      <c r="Z246" s="23"/>
      <c r="AA246" s="23"/>
      <c r="AB246" s="23"/>
      <c r="AE246" t="s">
        <v>4144</v>
      </c>
      <c r="AF246" s="23">
        <v>2.4</v>
      </c>
      <c r="AG246" s="23" t="s">
        <v>4135</v>
      </c>
      <c r="AH246" s="23" t="s">
        <v>4136</v>
      </c>
      <c r="AI246" s="23" t="s">
        <v>4137</v>
      </c>
      <c r="AJ246" t="s">
        <v>4138</v>
      </c>
      <c r="AK246" t="s">
        <v>4139</v>
      </c>
      <c r="AL246" t="s">
        <v>4144</v>
      </c>
      <c r="AM246" t="s">
        <v>4145</v>
      </c>
      <c r="AW246" t="s">
        <v>4146</v>
      </c>
      <c r="AY246" s="51"/>
      <c r="AZ246" s="51"/>
    </row>
    <row r="247" spans="9:52" x14ac:dyDescent="0.25">
      <c r="I247" t="str">
        <f t="shared" si="22"/>
        <v>5189010001</v>
      </c>
      <c r="J247" s="23" t="s">
        <v>4147</v>
      </c>
      <c r="K247" s="23" t="s">
        <v>4148</v>
      </c>
      <c r="L247" s="23" t="s">
        <v>2335</v>
      </c>
      <c r="M247" s="23" t="s">
        <v>4148</v>
      </c>
      <c r="N247" t="s">
        <v>2337</v>
      </c>
      <c r="O247" t="s">
        <v>4148</v>
      </c>
      <c r="P247" t="str">
        <f t="shared" si="23"/>
        <v>5189 -  DIRECCION GENERAL DE MECENAZGO (DGM)</v>
      </c>
      <c r="Q247" t="str">
        <f t="shared" si="24"/>
        <v>01 -  DIRECCION GENERAL DE MECENAZGO (DGM)</v>
      </c>
      <c r="R247" t="str">
        <f t="shared" si="25"/>
        <v>0001 -  DIRECCION GENERAL DE MECENAZGO (DGM)</v>
      </c>
      <c r="Z247" s="23"/>
      <c r="AA247" s="23"/>
      <c r="AB247" s="23"/>
      <c r="AE247" t="s">
        <v>4149</v>
      </c>
      <c r="AF247" s="23">
        <v>2.4</v>
      </c>
      <c r="AG247" s="23" t="s">
        <v>4135</v>
      </c>
      <c r="AH247" s="23" t="s">
        <v>4136</v>
      </c>
      <c r="AI247" s="23" t="s">
        <v>4137</v>
      </c>
      <c r="AJ247" t="s">
        <v>4138</v>
      </c>
      <c r="AK247" t="s">
        <v>4139</v>
      </c>
      <c r="AL247" t="s">
        <v>4149</v>
      </c>
      <c r="AM247" t="s">
        <v>4150</v>
      </c>
      <c r="AW247" t="s">
        <v>4151</v>
      </c>
      <c r="AY247" s="51"/>
      <c r="AZ247" s="51"/>
    </row>
    <row r="248" spans="9:52" x14ac:dyDescent="0.25">
      <c r="I248" t="str">
        <f t="shared" si="22"/>
        <v>5190010001</v>
      </c>
      <c r="J248" s="23" t="s">
        <v>4152</v>
      </c>
      <c r="K248" s="23" t="s">
        <v>4153</v>
      </c>
      <c r="L248" s="23" t="s">
        <v>2335</v>
      </c>
      <c r="M248" s="23" t="s">
        <v>4153</v>
      </c>
      <c r="N248" t="s">
        <v>2337</v>
      </c>
      <c r="O248" t="s">
        <v>4153</v>
      </c>
      <c r="P248" t="str">
        <f t="shared" si="23"/>
        <v>5190 -  INSTITUTO NACIONAL DE COORDINACIÓN DE TRANSPLANTE (INCORT)</v>
      </c>
      <c r="Q248" t="str">
        <f t="shared" si="24"/>
        <v>01 -  INSTITUTO NACIONAL DE COORDINACIÓN DE TRANSPLANTE (INCORT)</v>
      </c>
      <c r="R248" t="str">
        <f t="shared" si="25"/>
        <v>0001 -  INSTITUTO NACIONAL DE COORDINACIÓN DE TRANSPLANTE (INCORT)</v>
      </c>
      <c r="Z248" s="23"/>
      <c r="AA248" s="23"/>
      <c r="AB248" s="23"/>
      <c r="AE248" t="s">
        <v>4154</v>
      </c>
      <c r="AF248" s="23">
        <v>2.4</v>
      </c>
      <c r="AG248" s="23" t="s">
        <v>4135</v>
      </c>
      <c r="AH248" s="23" t="s">
        <v>4136</v>
      </c>
      <c r="AI248" s="23" t="s">
        <v>4137</v>
      </c>
      <c r="AJ248" t="s">
        <v>4138</v>
      </c>
      <c r="AK248" t="s">
        <v>4139</v>
      </c>
      <c r="AL248" t="s">
        <v>4154</v>
      </c>
      <c r="AM248" t="s">
        <v>4155</v>
      </c>
      <c r="AW248" t="s">
        <v>4156</v>
      </c>
      <c r="AY248" s="51"/>
      <c r="AZ248" s="51"/>
    </row>
    <row r="249" spans="9:52" x14ac:dyDescent="0.25">
      <c r="I249" t="str">
        <f t="shared" si="22"/>
        <v>5202010001</v>
      </c>
      <c r="J249" s="23" t="s">
        <v>4157</v>
      </c>
      <c r="K249" s="23" t="s">
        <v>4158</v>
      </c>
      <c r="L249" s="23" t="s">
        <v>2335</v>
      </c>
      <c r="M249" s="23" t="s">
        <v>4158</v>
      </c>
      <c r="N249" t="s">
        <v>2337</v>
      </c>
      <c r="O249" t="s">
        <v>4158</v>
      </c>
      <c r="P249" t="str">
        <f t="shared" si="23"/>
        <v>5202 -  INSTITUTO DE AUXILIOS</v>
      </c>
      <c r="Q249" t="str">
        <f t="shared" si="24"/>
        <v>01 -  INSTITUTO DE AUXILIOS</v>
      </c>
      <c r="R249" t="str">
        <f t="shared" si="25"/>
        <v>0001 -  INSTITUTO DE AUXILIOS</v>
      </c>
      <c r="Z249" s="23"/>
      <c r="AA249" s="23"/>
      <c r="AB249" s="23"/>
      <c r="AE249" t="s">
        <v>4159</v>
      </c>
      <c r="AF249" s="23">
        <v>2.4</v>
      </c>
      <c r="AG249" s="23" t="s">
        <v>4135</v>
      </c>
      <c r="AH249" s="23" t="s">
        <v>4136</v>
      </c>
      <c r="AI249" s="23" t="s">
        <v>4137</v>
      </c>
      <c r="AJ249" t="s">
        <v>4138</v>
      </c>
      <c r="AK249" t="s">
        <v>4139</v>
      </c>
      <c r="AL249" t="s">
        <v>4159</v>
      </c>
      <c r="AM249" t="s">
        <v>4160</v>
      </c>
      <c r="AW249" t="s">
        <v>4161</v>
      </c>
      <c r="AY249" s="51"/>
      <c r="AZ249" s="51"/>
    </row>
    <row r="250" spans="9:52" x14ac:dyDescent="0.25">
      <c r="I250" t="str">
        <f t="shared" si="22"/>
        <v>5205010001</v>
      </c>
      <c r="J250" s="23" t="s">
        <v>4162</v>
      </c>
      <c r="K250" s="23" t="s">
        <v>4163</v>
      </c>
      <c r="L250" s="23" t="s">
        <v>2335</v>
      </c>
      <c r="M250" s="23" t="s">
        <v>4163</v>
      </c>
      <c r="N250" t="s">
        <v>2337</v>
      </c>
      <c r="O250" t="s">
        <v>4163</v>
      </c>
      <c r="P250" t="str">
        <f t="shared" si="23"/>
        <v>5205 -  SUPERINTENDENCIA DE PENSIONES</v>
      </c>
      <c r="Q250" t="str">
        <f t="shared" si="24"/>
        <v>01 -  SUPERINTENDENCIA DE PENSIONES</v>
      </c>
      <c r="R250" t="str">
        <f t="shared" si="25"/>
        <v>0001 -  SUPERINTENDENCIA DE PENSIONES</v>
      </c>
      <c r="Z250" s="23"/>
      <c r="AA250" s="23"/>
      <c r="AB250" s="23"/>
      <c r="AE250" t="s">
        <v>4164</v>
      </c>
      <c r="AF250" s="23">
        <v>2.4</v>
      </c>
      <c r="AG250" s="23" t="s">
        <v>4135</v>
      </c>
      <c r="AH250" s="23" t="s">
        <v>4136</v>
      </c>
      <c r="AI250" s="23" t="s">
        <v>4137</v>
      </c>
      <c r="AJ250" t="s">
        <v>4138</v>
      </c>
      <c r="AK250" t="s">
        <v>4139</v>
      </c>
      <c r="AL250" t="s">
        <v>4164</v>
      </c>
      <c r="AM250" t="s">
        <v>4165</v>
      </c>
      <c r="AW250" t="s">
        <v>4166</v>
      </c>
      <c r="AY250" s="51"/>
      <c r="AZ250" s="51"/>
    </row>
    <row r="251" spans="9:52" x14ac:dyDescent="0.25">
      <c r="I251" t="str">
        <f t="shared" si="22"/>
        <v>5206010001</v>
      </c>
      <c r="J251" s="23" t="s">
        <v>4167</v>
      </c>
      <c r="K251" s="23" t="s">
        <v>4168</v>
      </c>
      <c r="L251" s="23" t="s">
        <v>2335</v>
      </c>
      <c r="M251" s="23" t="s">
        <v>4168</v>
      </c>
      <c r="N251" t="s">
        <v>2337</v>
      </c>
      <c r="O251" t="s">
        <v>4168</v>
      </c>
      <c r="P251" t="str">
        <f t="shared" si="23"/>
        <v>5206 -  SUPERINTENDENCIA DE SALUD Y RIESGO LABORAL</v>
      </c>
      <c r="Q251" t="str">
        <f t="shared" si="24"/>
        <v>01 -  SUPERINTENDENCIA DE SALUD Y RIESGO LABORAL</v>
      </c>
      <c r="R251" t="str">
        <f t="shared" si="25"/>
        <v>0001 -  SUPERINTENDENCIA DE SALUD Y RIESGO LABORAL</v>
      </c>
      <c r="Z251" s="23"/>
      <c r="AA251" s="23"/>
      <c r="AB251" s="23"/>
      <c r="AE251" t="s">
        <v>4169</v>
      </c>
      <c r="AF251" s="23">
        <v>2.4</v>
      </c>
      <c r="AG251" s="23" t="s">
        <v>4135</v>
      </c>
      <c r="AH251" s="23" t="s">
        <v>4136</v>
      </c>
      <c r="AI251" s="23" t="s">
        <v>4137</v>
      </c>
      <c r="AJ251" t="s">
        <v>4138</v>
      </c>
      <c r="AK251" t="s">
        <v>4139</v>
      </c>
      <c r="AL251" t="s">
        <v>4169</v>
      </c>
      <c r="AM251" t="s">
        <v>4170</v>
      </c>
      <c r="AW251" t="s">
        <v>4171</v>
      </c>
      <c r="AY251" s="51"/>
      <c r="AZ251" s="51"/>
    </row>
    <row r="252" spans="9:52" x14ac:dyDescent="0.25">
      <c r="I252" t="str">
        <f t="shared" si="22"/>
        <v>5207010001</v>
      </c>
      <c r="J252" s="23" t="s">
        <v>4172</v>
      </c>
      <c r="K252" s="23" t="s">
        <v>4173</v>
      </c>
      <c r="L252" s="23" t="s">
        <v>2335</v>
      </c>
      <c r="M252" s="23" t="s">
        <v>4174</v>
      </c>
      <c r="N252" t="s">
        <v>2337</v>
      </c>
      <c r="O252" t="s">
        <v>4174</v>
      </c>
      <c r="P252" t="str">
        <f t="shared" si="23"/>
        <v>5207 -  CONSEJO NACIONAL DE SEGURIDAD SOCIAL</v>
      </c>
      <c r="Q252" t="str">
        <f t="shared" si="24"/>
        <v>01 -  CONSEJO NACIONAL DE LA SEGURIDAD SOCIAL -CNSS</v>
      </c>
      <c r="R252" t="str">
        <f t="shared" si="25"/>
        <v>0001 -  CONSEJO NACIONAL DE LA SEGURIDAD SOCIAL -CNSS</v>
      </c>
      <c r="Z252" s="23"/>
      <c r="AA252" s="23"/>
      <c r="AB252" s="23"/>
      <c r="AE252" t="s">
        <v>1955</v>
      </c>
      <c r="AF252" s="23">
        <v>2.4</v>
      </c>
      <c r="AG252" s="23" t="s">
        <v>4135</v>
      </c>
      <c r="AH252" s="23" t="s">
        <v>4136</v>
      </c>
      <c r="AI252" s="23" t="s">
        <v>4137</v>
      </c>
      <c r="AJ252" t="s">
        <v>4175</v>
      </c>
      <c r="AK252" t="s">
        <v>4176</v>
      </c>
      <c r="AL252" t="s">
        <v>1955</v>
      </c>
      <c r="AM252" t="s">
        <v>4177</v>
      </c>
      <c r="AW252" t="s">
        <v>4178</v>
      </c>
      <c r="AY252" s="51"/>
      <c r="AZ252" s="51"/>
    </row>
    <row r="253" spans="9:52" x14ac:dyDescent="0.25">
      <c r="I253" t="str">
        <f t="shared" si="22"/>
        <v>5208010001</v>
      </c>
      <c r="J253" s="23" t="s">
        <v>4179</v>
      </c>
      <c r="K253" s="23" t="s">
        <v>4180</v>
      </c>
      <c r="L253" s="23" t="s">
        <v>2335</v>
      </c>
      <c r="M253" s="23" t="s">
        <v>4180</v>
      </c>
      <c r="N253" t="s">
        <v>2337</v>
      </c>
      <c r="O253" t="s">
        <v>4180</v>
      </c>
      <c r="P253" t="str">
        <f t="shared" si="23"/>
        <v>5208 -  SEGURO NACIONAL DE SALUD</v>
      </c>
      <c r="Q253" t="str">
        <f t="shared" si="24"/>
        <v>01 -  SEGURO NACIONAL DE SALUD</v>
      </c>
      <c r="R253" t="str">
        <f t="shared" si="25"/>
        <v>0001 -  SEGURO NACIONAL DE SALUD</v>
      </c>
      <c r="Z253" s="23"/>
      <c r="AA253" s="23"/>
      <c r="AB253" s="23"/>
      <c r="AE253" t="s">
        <v>4181</v>
      </c>
      <c r="AF253" s="23">
        <v>2.4</v>
      </c>
      <c r="AG253" s="23" t="s">
        <v>4135</v>
      </c>
      <c r="AH253" s="23" t="s">
        <v>4136</v>
      </c>
      <c r="AI253" s="23" t="s">
        <v>4137</v>
      </c>
      <c r="AJ253" t="s">
        <v>4175</v>
      </c>
      <c r="AK253" t="s">
        <v>4176</v>
      </c>
      <c r="AL253" t="s">
        <v>4181</v>
      </c>
      <c r="AM253" t="s">
        <v>4182</v>
      </c>
      <c r="AW253" t="s">
        <v>4183</v>
      </c>
      <c r="AY253" s="51"/>
      <c r="AZ253" s="51"/>
    </row>
    <row r="254" spans="9:52" x14ac:dyDescent="0.25">
      <c r="I254" t="str">
        <f t="shared" si="22"/>
        <v>5209010001</v>
      </c>
      <c r="J254" s="23" t="s">
        <v>4184</v>
      </c>
      <c r="K254" s="23" t="s">
        <v>4185</v>
      </c>
      <c r="L254" s="23" t="s">
        <v>2335</v>
      </c>
      <c r="M254" s="23" t="s">
        <v>4185</v>
      </c>
      <c r="N254" t="s">
        <v>2337</v>
      </c>
      <c r="O254" t="s">
        <v>4185</v>
      </c>
      <c r="P254" t="str">
        <f t="shared" si="23"/>
        <v>5209 -  DIRECCIÓN GENERAL DE INFORMACIÓN Y DEFENSA DE LOS AFILIADOS</v>
      </c>
      <c r="Q254" t="str">
        <f t="shared" si="24"/>
        <v>01 -  DIRECCIÓN GENERAL DE INFORMACIÓN Y DEFENSA DE LOS AFILIADOS</v>
      </c>
      <c r="R254" t="str">
        <f t="shared" si="25"/>
        <v>0001 -  DIRECCIÓN GENERAL DE INFORMACIÓN Y DEFENSA DE LOS AFILIADOS</v>
      </c>
      <c r="Z254" s="23"/>
      <c r="AA254" s="23"/>
      <c r="AB254" s="23"/>
      <c r="AE254" t="s">
        <v>4186</v>
      </c>
      <c r="AF254" s="23">
        <v>2.4</v>
      </c>
      <c r="AG254" s="23" t="s">
        <v>4135</v>
      </c>
      <c r="AH254" s="23" t="s">
        <v>4136</v>
      </c>
      <c r="AI254" s="23" t="s">
        <v>4137</v>
      </c>
      <c r="AJ254" t="s">
        <v>4175</v>
      </c>
      <c r="AK254" t="s">
        <v>4176</v>
      </c>
      <c r="AL254" t="s">
        <v>4186</v>
      </c>
      <c r="AM254" t="s">
        <v>4187</v>
      </c>
      <c r="AW254" t="s">
        <v>4188</v>
      </c>
      <c r="AY254" s="51"/>
      <c r="AZ254" s="51"/>
    </row>
    <row r="255" spans="9:52" x14ac:dyDescent="0.25">
      <c r="I255" t="str">
        <f t="shared" si="22"/>
        <v>5210010001</v>
      </c>
      <c r="J255" s="23" t="s">
        <v>4189</v>
      </c>
      <c r="K255" s="23" t="s">
        <v>4190</v>
      </c>
      <c r="L255" s="23" t="s">
        <v>2335</v>
      </c>
      <c r="M255" s="23" t="s">
        <v>4190</v>
      </c>
      <c r="N255" t="s">
        <v>2337</v>
      </c>
      <c r="O255" t="s">
        <v>4190</v>
      </c>
      <c r="P255" t="str">
        <f t="shared" si="23"/>
        <v>5210 -  INSTITUTO DOMINICANO DE PREVENCIÓN Y PROTECCIÓN DE RIESGOS LABORALES</v>
      </c>
      <c r="Q255" t="str">
        <f t="shared" si="24"/>
        <v>01 -  INSTITUTO DOMINICANO DE PREVENCIÓN Y PROTECCIÓN DE RIESGOS LABORALES</v>
      </c>
      <c r="R255" t="str">
        <f t="shared" si="25"/>
        <v>0001 -  INSTITUTO DOMINICANO DE PREVENCIÓN Y PROTECCIÓN DE RIESGOS LABORALES</v>
      </c>
      <c r="Z255" s="23"/>
      <c r="AA255" s="23"/>
      <c r="AB255" s="23"/>
      <c r="AE255" t="s">
        <v>4191</v>
      </c>
      <c r="AF255" s="23">
        <v>2.4</v>
      </c>
      <c r="AG255" s="23" t="s">
        <v>4135</v>
      </c>
      <c r="AH255" s="23" t="s">
        <v>4136</v>
      </c>
      <c r="AI255" s="23" t="s">
        <v>4137</v>
      </c>
      <c r="AJ255" t="s">
        <v>4175</v>
      </c>
      <c r="AK255" t="s">
        <v>4176</v>
      </c>
      <c r="AL255" t="s">
        <v>4191</v>
      </c>
      <c r="AM255" t="s">
        <v>4192</v>
      </c>
      <c r="AW255" t="s">
        <v>4193</v>
      </c>
      <c r="AY255" s="51"/>
      <c r="AZ255" s="51"/>
    </row>
    <row r="256" spans="9:52" x14ac:dyDescent="0.25">
      <c r="I256" t="str">
        <f t="shared" si="22"/>
        <v>5211010001</v>
      </c>
      <c r="J256" s="23" t="s">
        <v>4194</v>
      </c>
      <c r="K256" s="23" t="s">
        <v>4195</v>
      </c>
      <c r="L256" s="23" t="s">
        <v>2335</v>
      </c>
      <c r="M256" s="23" t="s">
        <v>4195</v>
      </c>
      <c r="N256" t="s">
        <v>2337</v>
      </c>
      <c r="O256" t="s">
        <v>4195</v>
      </c>
      <c r="P256" t="str">
        <f t="shared" si="23"/>
        <v>5211 -  TESORERÍA DE LA SEGURIDAD SOCIAL</v>
      </c>
      <c r="Q256" t="str">
        <f t="shared" si="24"/>
        <v>01 -  TESORERÍA DE LA SEGURIDAD SOCIAL</v>
      </c>
      <c r="R256" t="str">
        <f t="shared" si="25"/>
        <v>0001 -  TESORERÍA DE LA SEGURIDAD SOCIAL</v>
      </c>
      <c r="Z256" s="23"/>
      <c r="AA256" s="23"/>
      <c r="AB256" s="23"/>
      <c r="AE256" t="s">
        <v>4196</v>
      </c>
      <c r="AF256" s="23">
        <v>2.4</v>
      </c>
      <c r="AG256" s="23" t="s">
        <v>4135</v>
      </c>
      <c r="AH256" s="23" t="s">
        <v>4136</v>
      </c>
      <c r="AI256" s="23" t="s">
        <v>4137</v>
      </c>
      <c r="AJ256" t="s">
        <v>4175</v>
      </c>
      <c r="AK256" t="s">
        <v>4176</v>
      </c>
      <c r="AL256" t="s">
        <v>4196</v>
      </c>
      <c r="AM256" t="s">
        <v>4197</v>
      </c>
      <c r="AW256" t="s">
        <v>4198</v>
      </c>
      <c r="AY256" s="51"/>
      <c r="AZ256" s="51"/>
    </row>
    <row r="257" spans="9:52" x14ac:dyDescent="0.25">
      <c r="I257" t="str">
        <f t="shared" si="22"/>
        <v>6102010001</v>
      </c>
      <c r="J257" s="23" t="s">
        <v>4199</v>
      </c>
      <c r="K257" s="23" t="s">
        <v>4200</v>
      </c>
      <c r="L257" s="23" t="s">
        <v>2335</v>
      </c>
      <c r="M257" s="23" t="s">
        <v>4200</v>
      </c>
      <c r="N257" t="s">
        <v>2337</v>
      </c>
      <c r="O257" t="s">
        <v>4200</v>
      </c>
      <c r="P257" t="str">
        <f t="shared" si="23"/>
        <v>6102 -  CORPORACIÓN DEL ACUEDUCTO Y ALCANTARILLADO DE SANTO DOMINGO</v>
      </c>
      <c r="Q257" t="str">
        <f t="shared" si="24"/>
        <v>01 -  CORPORACIÓN DEL ACUEDUCTO Y ALCANTARILLADO DE SANTO DOMINGO</v>
      </c>
      <c r="R257" t="str">
        <f t="shared" si="25"/>
        <v>0001 -  CORPORACIÓN DEL ACUEDUCTO Y ALCANTARILLADO DE SANTO DOMINGO</v>
      </c>
      <c r="Z257" s="23"/>
      <c r="AA257" s="23"/>
      <c r="AB257" s="23"/>
      <c r="AE257" t="s">
        <v>4201</v>
      </c>
      <c r="AF257" s="23">
        <v>2.4</v>
      </c>
      <c r="AG257" s="23" t="s">
        <v>4135</v>
      </c>
      <c r="AH257" s="23" t="s">
        <v>4136</v>
      </c>
      <c r="AI257" s="23" t="s">
        <v>4137</v>
      </c>
      <c r="AJ257" t="s">
        <v>4175</v>
      </c>
      <c r="AK257" t="s">
        <v>4176</v>
      </c>
      <c r="AL257" t="s">
        <v>4201</v>
      </c>
      <c r="AM257" t="s">
        <v>4202</v>
      </c>
      <c r="AW257" t="s">
        <v>4203</v>
      </c>
      <c r="AY257" s="51"/>
      <c r="AZ257" s="51"/>
    </row>
    <row r="258" spans="9:52" x14ac:dyDescent="0.25">
      <c r="I258" t="str">
        <f t="shared" ref="I258:I279" si="28">+J258&amp;L258&amp;N258</f>
        <v>6103010001</v>
      </c>
      <c r="J258" s="23" t="s">
        <v>4204</v>
      </c>
      <c r="K258" s="23" t="s">
        <v>4205</v>
      </c>
      <c r="L258" s="23" t="s">
        <v>2335</v>
      </c>
      <c r="M258" s="23" t="s">
        <v>4206</v>
      </c>
      <c r="N258" t="s">
        <v>2337</v>
      </c>
      <c r="O258" t="s">
        <v>4206</v>
      </c>
      <c r="P258" t="str">
        <f t="shared" ref="P258:P279" si="29">+J258&amp;" - "&amp;K258</f>
        <v>6103 -  CORPORACION ESTATAL DE RADIO Y TELEVISON ( CERTV)</v>
      </c>
      <c r="Q258" t="str">
        <f t="shared" ref="Q258:Q279" si="30">+L258&amp;" - "&amp;M258</f>
        <v>01 -  CORPORACION ESTATAL DE RADIO Y TELEVISION DOMINICANA</v>
      </c>
      <c r="R258" t="str">
        <f t="shared" ref="R258:R279" si="31">+N258&amp;" - "&amp;O258</f>
        <v>0001 -  CORPORACION ESTATAL DE RADIO Y TELEVISION DOMINICANA</v>
      </c>
      <c r="Z258" s="23"/>
      <c r="AA258" s="23"/>
      <c r="AB258" s="23"/>
      <c r="AE258" t="s">
        <v>4207</v>
      </c>
      <c r="AF258" s="23">
        <v>2.4</v>
      </c>
      <c r="AG258" s="23" t="s">
        <v>4135</v>
      </c>
      <c r="AH258" s="23" t="s">
        <v>4136</v>
      </c>
      <c r="AI258" s="23" t="s">
        <v>4137</v>
      </c>
      <c r="AJ258" t="s">
        <v>4208</v>
      </c>
      <c r="AK258" t="s">
        <v>4209</v>
      </c>
      <c r="AL258" t="s">
        <v>4207</v>
      </c>
      <c r="AM258" t="s">
        <v>4209</v>
      </c>
      <c r="AW258" t="s">
        <v>4210</v>
      </c>
      <c r="AY258" s="51"/>
      <c r="AZ258" s="51"/>
    </row>
    <row r="259" spans="9:52" x14ac:dyDescent="0.25">
      <c r="I259" t="str">
        <f t="shared" si="28"/>
        <v>6104010001</v>
      </c>
      <c r="J259" s="23" t="s">
        <v>4211</v>
      </c>
      <c r="K259" s="23" t="s">
        <v>4212</v>
      </c>
      <c r="L259" s="23" t="s">
        <v>2335</v>
      </c>
      <c r="M259" s="23" t="s">
        <v>4212</v>
      </c>
      <c r="N259" t="s">
        <v>2337</v>
      </c>
      <c r="O259" t="s">
        <v>4212</v>
      </c>
      <c r="P259" t="str">
        <f t="shared" si="29"/>
        <v>6104 -  CORPORACIÓN DE ACUEDUCTO Y ALCANTARILLADO DE SANTIAGO</v>
      </c>
      <c r="Q259" t="str">
        <f t="shared" si="30"/>
        <v>01 -  CORPORACIÓN DE ACUEDUCTO Y ALCANTARILLADO DE SANTIAGO</v>
      </c>
      <c r="R259" t="str">
        <f t="shared" si="31"/>
        <v>0001 -  CORPORACIÓN DE ACUEDUCTO Y ALCANTARILLADO DE SANTIAGO</v>
      </c>
      <c r="Z259" s="23"/>
      <c r="AA259" s="23"/>
      <c r="AB259" s="23"/>
      <c r="AE259" t="s">
        <v>4213</v>
      </c>
      <c r="AF259" s="23">
        <v>2.4</v>
      </c>
      <c r="AG259" s="23" t="s">
        <v>4135</v>
      </c>
      <c r="AH259" s="23" t="s">
        <v>4136</v>
      </c>
      <c r="AI259" s="23" t="s">
        <v>4137</v>
      </c>
      <c r="AJ259" t="s">
        <v>4214</v>
      </c>
      <c r="AK259" t="s">
        <v>4215</v>
      </c>
      <c r="AL259" t="s">
        <v>4213</v>
      </c>
      <c r="AM259" t="s">
        <v>4216</v>
      </c>
      <c r="AW259" t="s">
        <v>4217</v>
      </c>
      <c r="AY259" s="51"/>
      <c r="AZ259" s="51"/>
    </row>
    <row r="260" spans="9:52" x14ac:dyDescent="0.25">
      <c r="I260" t="str">
        <f t="shared" si="28"/>
        <v>6107010001</v>
      </c>
      <c r="J260" s="23" t="s">
        <v>4218</v>
      </c>
      <c r="K260" s="23" t="s">
        <v>4219</v>
      </c>
      <c r="L260" s="23" t="s">
        <v>2335</v>
      </c>
      <c r="M260" s="23" t="s">
        <v>4219</v>
      </c>
      <c r="N260" t="s">
        <v>2337</v>
      </c>
      <c r="O260" t="s">
        <v>4219</v>
      </c>
      <c r="P260" t="str">
        <f t="shared" si="29"/>
        <v>6107 -  CORPORACIÓN DE ACUEDUCTO Y ALCANTARILLADO DE MOCA</v>
      </c>
      <c r="Q260" t="str">
        <f t="shared" si="30"/>
        <v>01 -  CORPORACIÓN DE ACUEDUCTO Y ALCANTARILLADO DE MOCA</v>
      </c>
      <c r="R260" t="str">
        <f t="shared" si="31"/>
        <v>0001 -  CORPORACIÓN DE ACUEDUCTO Y ALCANTARILLADO DE MOCA</v>
      </c>
      <c r="Z260" s="23"/>
      <c r="AA260" s="23"/>
      <c r="AB260" s="23"/>
      <c r="AE260" t="s">
        <v>4220</v>
      </c>
      <c r="AF260" s="23">
        <v>2.4</v>
      </c>
      <c r="AG260" s="23" t="s">
        <v>4135</v>
      </c>
      <c r="AH260" s="23" t="s">
        <v>4136</v>
      </c>
      <c r="AI260" s="23" t="s">
        <v>4137</v>
      </c>
      <c r="AJ260" t="s">
        <v>4214</v>
      </c>
      <c r="AK260" t="s">
        <v>4215</v>
      </c>
      <c r="AL260" t="s">
        <v>4220</v>
      </c>
      <c r="AM260" t="s">
        <v>4221</v>
      </c>
      <c r="AW260" t="s">
        <v>4222</v>
      </c>
      <c r="AY260" s="51"/>
      <c r="AZ260" s="51"/>
    </row>
    <row r="261" spans="9:52" x14ac:dyDescent="0.25">
      <c r="I261" t="str">
        <f t="shared" si="28"/>
        <v>6108010001</v>
      </c>
      <c r="J261" s="23" t="s">
        <v>4223</v>
      </c>
      <c r="K261" s="23" t="s">
        <v>4224</v>
      </c>
      <c r="L261" s="23" t="s">
        <v>2335</v>
      </c>
      <c r="M261" s="23" t="s">
        <v>4224</v>
      </c>
      <c r="N261" t="s">
        <v>2337</v>
      </c>
      <c r="O261" t="s">
        <v>4224</v>
      </c>
      <c r="P261" t="str">
        <f t="shared" si="29"/>
        <v>6108 -  CORPORACIÓN DE ACUEDUCTO Y ALCANTARILLADO DE LA ROMANA</v>
      </c>
      <c r="Q261" t="str">
        <f t="shared" si="30"/>
        <v>01 -  CORPORACIÓN DE ACUEDUCTO Y ALCANTARILLADO DE LA ROMANA</v>
      </c>
      <c r="R261" t="str">
        <f t="shared" si="31"/>
        <v>0001 -  CORPORACIÓN DE ACUEDUCTO Y ALCANTARILLADO DE LA ROMANA</v>
      </c>
      <c r="Z261" s="23"/>
      <c r="AA261" s="23"/>
      <c r="AB261" s="23"/>
      <c r="AE261" t="s">
        <v>4225</v>
      </c>
      <c r="AF261" s="23">
        <v>2.4</v>
      </c>
      <c r="AG261" s="23" t="s">
        <v>4135</v>
      </c>
      <c r="AH261" s="23" t="s">
        <v>4136</v>
      </c>
      <c r="AI261" s="23" t="s">
        <v>4137</v>
      </c>
      <c r="AJ261" t="s">
        <v>4226</v>
      </c>
      <c r="AK261" t="s">
        <v>4227</v>
      </c>
      <c r="AL261" t="s">
        <v>4225</v>
      </c>
      <c r="AM261" t="s">
        <v>4228</v>
      </c>
      <c r="AW261" t="s">
        <v>4229</v>
      </c>
      <c r="AY261" s="51"/>
      <c r="AZ261" s="51"/>
    </row>
    <row r="262" spans="9:52" x14ac:dyDescent="0.25">
      <c r="I262" t="str">
        <f t="shared" si="28"/>
        <v>6109010001</v>
      </c>
      <c r="J262" s="23" t="s">
        <v>4230</v>
      </c>
      <c r="K262" s="23" t="s">
        <v>4231</v>
      </c>
      <c r="L262" s="23" t="s">
        <v>2335</v>
      </c>
      <c r="M262" s="23" t="s">
        <v>4231</v>
      </c>
      <c r="N262" t="s">
        <v>2337</v>
      </c>
      <c r="O262" t="s">
        <v>4231</v>
      </c>
      <c r="P262" t="str">
        <f t="shared" si="29"/>
        <v>6109 -  CORPORACIÓN DE ACUEDUCTO Y ALCANTARILLADO DE PUERTO PLATA</v>
      </c>
      <c r="Q262" t="str">
        <f t="shared" si="30"/>
        <v>01 -  CORPORACIÓN DE ACUEDUCTO Y ALCANTARILLADO DE PUERTO PLATA</v>
      </c>
      <c r="R262" t="str">
        <f t="shared" si="31"/>
        <v>0001 -  CORPORACIÓN DE ACUEDUCTO Y ALCANTARILLADO DE PUERTO PLATA</v>
      </c>
      <c r="Z262" s="23"/>
      <c r="AA262" s="23"/>
      <c r="AB262" s="23"/>
      <c r="AE262" t="s">
        <v>4232</v>
      </c>
      <c r="AF262" s="23">
        <v>2.4</v>
      </c>
      <c r="AG262" s="23" t="s">
        <v>4135</v>
      </c>
      <c r="AH262" s="23" t="s">
        <v>4136</v>
      </c>
      <c r="AI262" s="23" t="s">
        <v>4137</v>
      </c>
      <c r="AJ262" t="s">
        <v>4233</v>
      </c>
      <c r="AK262" t="s">
        <v>4234</v>
      </c>
      <c r="AL262" t="s">
        <v>4232</v>
      </c>
      <c r="AM262" t="s">
        <v>4235</v>
      </c>
      <c r="AW262" t="s">
        <v>4236</v>
      </c>
      <c r="AY262" s="51"/>
      <c r="AZ262" s="51"/>
    </row>
    <row r="263" spans="9:52" x14ac:dyDescent="0.25">
      <c r="I263" t="str">
        <f t="shared" si="28"/>
        <v>6110010001</v>
      </c>
      <c r="J263" s="23" t="s">
        <v>4237</v>
      </c>
      <c r="K263" s="23" t="s">
        <v>4238</v>
      </c>
      <c r="L263" s="23" t="s">
        <v>2335</v>
      </c>
      <c r="M263" s="23" t="s">
        <v>4238</v>
      </c>
      <c r="N263" t="s">
        <v>2337</v>
      </c>
      <c r="O263" t="s">
        <v>4238</v>
      </c>
      <c r="P263" t="str">
        <f t="shared" si="29"/>
        <v>6110 -  CONSEJO ESTATAL DEL AZUCAR</v>
      </c>
      <c r="Q263" t="str">
        <f t="shared" si="30"/>
        <v>01 -  CONSEJO ESTATAL DEL AZUCAR</v>
      </c>
      <c r="R263" t="str">
        <f t="shared" si="31"/>
        <v>0001 -  CONSEJO ESTATAL DEL AZUCAR</v>
      </c>
      <c r="Z263" s="23"/>
      <c r="AA263" s="23"/>
      <c r="AB263" s="23"/>
      <c r="AE263" t="s">
        <v>4239</v>
      </c>
      <c r="AF263" s="23">
        <v>2.4</v>
      </c>
      <c r="AG263" s="23" t="s">
        <v>4135</v>
      </c>
      <c r="AH263" s="23" t="s">
        <v>4136</v>
      </c>
      <c r="AI263" s="23" t="s">
        <v>4137</v>
      </c>
      <c r="AJ263" t="s">
        <v>4233</v>
      </c>
      <c r="AK263" t="s">
        <v>4234</v>
      </c>
      <c r="AL263" t="s">
        <v>4239</v>
      </c>
      <c r="AM263" t="s">
        <v>4240</v>
      </c>
      <c r="AW263" t="s">
        <v>4241</v>
      </c>
      <c r="AY263" s="51"/>
      <c r="AZ263" s="51"/>
    </row>
    <row r="264" spans="9:52" x14ac:dyDescent="0.25">
      <c r="I264" t="str">
        <f t="shared" si="28"/>
        <v>6111010001</v>
      </c>
      <c r="J264" s="23" t="s">
        <v>4242</v>
      </c>
      <c r="K264" s="23" t="s">
        <v>4243</v>
      </c>
      <c r="L264" s="23" t="s">
        <v>2335</v>
      </c>
      <c r="M264" s="23" t="s">
        <v>4243</v>
      </c>
      <c r="N264" t="s">
        <v>2337</v>
      </c>
      <c r="O264" t="s">
        <v>4244</v>
      </c>
      <c r="P264" t="str">
        <f t="shared" si="29"/>
        <v>6111 -  INSTITUTO DE ESTABILIZACIÓN DE PRECIOS</v>
      </c>
      <c r="Q264" t="str">
        <f t="shared" si="30"/>
        <v>01 -  INSTITUTO DE ESTABILIZACIÓN DE PRECIOS</v>
      </c>
      <c r="R264" t="str">
        <f t="shared" si="31"/>
        <v>0001 -  INSTITUTO DE ESTABILIZACION DE PRECIOS</v>
      </c>
      <c r="Z264" s="23"/>
      <c r="AA264" s="23"/>
      <c r="AB264" s="23"/>
      <c r="AE264" t="s">
        <v>4245</v>
      </c>
      <c r="AF264" s="23">
        <v>2.4</v>
      </c>
      <c r="AG264" s="23" t="s">
        <v>4135</v>
      </c>
      <c r="AH264" s="23" t="s">
        <v>4136</v>
      </c>
      <c r="AI264" s="23" t="s">
        <v>4137</v>
      </c>
      <c r="AJ264" t="s">
        <v>4233</v>
      </c>
      <c r="AK264" t="s">
        <v>4234</v>
      </c>
      <c r="AL264" t="s">
        <v>4245</v>
      </c>
      <c r="AM264" t="s">
        <v>4246</v>
      </c>
      <c r="AW264" t="s">
        <v>4247</v>
      </c>
      <c r="AY264" s="51"/>
      <c r="AZ264" s="51"/>
    </row>
    <row r="265" spans="9:52" x14ac:dyDescent="0.25">
      <c r="I265" t="str">
        <f t="shared" si="28"/>
        <v>6112010001</v>
      </c>
      <c r="J265" s="23" t="s">
        <v>4248</v>
      </c>
      <c r="K265" s="23" t="s">
        <v>4249</v>
      </c>
      <c r="L265" s="23" t="s">
        <v>2335</v>
      </c>
      <c r="M265" s="23" t="s">
        <v>4249</v>
      </c>
      <c r="N265" t="s">
        <v>2337</v>
      </c>
      <c r="O265" t="s">
        <v>4250</v>
      </c>
      <c r="P265" t="str">
        <f t="shared" si="29"/>
        <v>6112 -  INSTITUTO NACIONAL DE AGUAS POTABLES Y ALCANTARILLADOS</v>
      </c>
      <c r="Q265" t="str">
        <f t="shared" si="30"/>
        <v>01 -  INSTITUTO NACIONAL DE AGUAS POTABLES Y ALCANTARILLADOS</v>
      </c>
      <c r="R265" t="str">
        <f t="shared" si="31"/>
        <v>0001 -  INSTITUTO NACIONAL DE AGUA POTABLE Y ALCANTARILLADO (INAPA)</v>
      </c>
      <c r="Z265" s="23"/>
      <c r="AA265" s="23"/>
      <c r="AB265" s="23"/>
      <c r="AE265" t="s">
        <v>4251</v>
      </c>
      <c r="AF265" s="23">
        <v>2.4</v>
      </c>
      <c r="AG265" s="23" t="s">
        <v>4135</v>
      </c>
      <c r="AH265" s="23" t="s">
        <v>4136</v>
      </c>
      <c r="AI265" s="23" t="s">
        <v>4137</v>
      </c>
      <c r="AJ265" t="s">
        <v>4233</v>
      </c>
      <c r="AK265" t="s">
        <v>4234</v>
      </c>
      <c r="AL265" t="s">
        <v>4251</v>
      </c>
      <c r="AM265" t="s">
        <v>4252</v>
      </c>
      <c r="AW265" t="s">
        <v>4253</v>
      </c>
      <c r="AY265" s="51"/>
      <c r="AZ265" s="51"/>
    </row>
    <row r="266" spans="9:52" x14ac:dyDescent="0.25">
      <c r="I266" t="str">
        <f t="shared" si="28"/>
        <v>6114010001</v>
      </c>
      <c r="J266" s="23" t="s">
        <v>4254</v>
      </c>
      <c r="K266" s="23" t="s">
        <v>4255</v>
      </c>
      <c r="L266" s="23" t="s">
        <v>2335</v>
      </c>
      <c r="M266" s="23" t="s">
        <v>4256</v>
      </c>
      <c r="N266" t="s">
        <v>2337</v>
      </c>
      <c r="O266" t="s">
        <v>4256</v>
      </c>
      <c r="P266" t="str">
        <f t="shared" si="29"/>
        <v>6114 -  CORPORACIÓN DE FOMENTO HOTELERO Y DESARROLLO DEL TURISMO</v>
      </c>
      <c r="Q266" t="str">
        <f t="shared" si="30"/>
        <v>01 -  CORPORACION DE FOMENTO HOTELERO Y DESARROLLO DEL TURISMO</v>
      </c>
      <c r="R266" t="str">
        <f t="shared" si="31"/>
        <v>0001 -  CORPORACION DE FOMENTO HOTELERO Y DESARROLLO DEL TURISMO</v>
      </c>
      <c r="Z266" s="23"/>
      <c r="AA266" s="23"/>
      <c r="AB266" s="23"/>
      <c r="AE266" t="s">
        <v>4257</v>
      </c>
      <c r="AF266" s="23">
        <v>2.4</v>
      </c>
      <c r="AG266" s="23" t="s">
        <v>4135</v>
      </c>
      <c r="AH266" s="23" t="s">
        <v>4136</v>
      </c>
      <c r="AI266" s="23" t="s">
        <v>4137</v>
      </c>
      <c r="AJ266" t="s">
        <v>4233</v>
      </c>
      <c r="AK266" t="s">
        <v>4234</v>
      </c>
      <c r="AL266" t="s">
        <v>4257</v>
      </c>
      <c r="AM266" t="s">
        <v>4258</v>
      </c>
      <c r="AW266" t="s">
        <v>4259</v>
      </c>
      <c r="AY266" s="51"/>
      <c r="AZ266" s="51"/>
    </row>
    <row r="267" spans="9:52" x14ac:dyDescent="0.25">
      <c r="I267" t="str">
        <f t="shared" si="28"/>
        <v>6115010001</v>
      </c>
      <c r="J267" s="23" t="s">
        <v>4260</v>
      </c>
      <c r="K267" s="23" t="s">
        <v>4261</v>
      </c>
      <c r="L267" s="23" t="s">
        <v>2335</v>
      </c>
      <c r="M267" s="23" t="s">
        <v>4261</v>
      </c>
      <c r="N267" t="s">
        <v>2337</v>
      </c>
      <c r="O267" t="s">
        <v>4261</v>
      </c>
      <c r="P267" t="str">
        <f t="shared" si="29"/>
        <v>6115 -  INSTITUTO POSTAL DOMINICANO</v>
      </c>
      <c r="Q267" t="str">
        <f t="shared" si="30"/>
        <v>01 -  INSTITUTO POSTAL DOMINICANO</v>
      </c>
      <c r="R267" t="str">
        <f t="shared" si="31"/>
        <v>0001 -  INSTITUTO POSTAL DOMINICANO</v>
      </c>
      <c r="Z267" s="23"/>
      <c r="AA267" s="23"/>
      <c r="AB267" s="23"/>
      <c r="AE267" t="s">
        <v>4262</v>
      </c>
      <c r="AF267" s="23">
        <v>2.4</v>
      </c>
      <c r="AG267" s="23" t="s">
        <v>4135</v>
      </c>
      <c r="AH267" s="23" t="s">
        <v>4136</v>
      </c>
      <c r="AI267" s="23" t="s">
        <v>4137</v>
      </c>
      <c r="AJ267" t="s">
        <v>4233</v>
      </c>
      <c r="AK267" t="s">
        <v>4234</v>
      </c>
      <c r="AL267" t="s">
        <v>4262</v>
      </c>
      <c r="AM267" t="s">
        <v>4263</v>
      </c>
      <c r="AW267" t="s">
        <v>4264</v>
      </c>
      <c r="AY267" s="51"/>
      <c r="AZ267" s="51"/>
    </row>
    <row r="268" spans="9:52" x14ac:dyDescent="0.25">
      <c r="I268" t="str">
        <f t="shared" si="28"/>
        <v>6116010001</v>
      </c>
      <c r="J268" s="23" t="s">
        <v>4265</v>
      </c>
      <c r="K268" s="23" t="s">
        <v>4266</v>
      </c>
      <c r="L268" s="23" t="s">
        <v>2335</v>
      </c>
      <c r="M268" s="23" t="s">
        <v>4266</v>
      </c>
      <c r="N268" t="s">
        <v>2337</v>
      </c>
      <c r="O268" t="s">
        <v>4266</v>
      </c>
      <c r="P268" t="str">
        <f t="shared" si="29"/>
        <v>6116 -  AUTORIDAD PORTUARIA DOMINICANA</v>
      </c>
      <c r="Q268" t="str">
        <f t="shared" si="30"/>
        <v>01 -  AUTORIDAD PORTUARIA DOMINICANA</v>
      </c>
      <c r="R268" t="str">
        <f t="shared" si="31"/>
        <v>0001 -  AUTORIDAD PORTUARIA DOMINICANA</v>
      </c>
      <c r="Z268" s="23"/>
      <c r="AA268" s="23"/>
      <c r="AB268" s="23"/>
      <c r="AE268" t="s">
        <v>4267</v>
      </c>
      <c r="AF268" s="23">
        <v>2.4</v>
      </c>
      <c r="AG268" s="23" t="s">
        <v>4135</v>
      </c>
      <c r="AH268" s="23" t="s">
        <v>4268</v>
      </c>
      <c r="AI268" s="23" t="s">
        <v>4269</v>
      </c>
      <c r="AJ268" t="s">
        <v>4270</v>
      </c>
      <c r="AK268" t="s">
        <v>4271</v>
      </c>
      <c r="AL268" t="s">
        <v>4267</v>
      </c>
      <c r="AM268" t="s">
        <v>4272</v>
      </c>
      <c r="AW268" t="s">
        <v>4273</v>
      </c>
      <c r="AY268" s="51"/>
      <c r="AZ268" s="51"/>
    </row>
    <row r="269" spans="9:52" x14ac:dyDescent="0.25">
      <c r="I269" t="str">
        <f t="shared" si="28"/>
        <v>6118010001</v>
      </c>
      <c r="J269" s="23" t="s">
        <v>4274</v>
      </c>
      <c r="K269" s="23" t="s">
        <v>4275</v>
      </c>
      <c r="L269" s="23" t="s">
        <v>2335</v>
      </c>
      <c r="M269" s="23" t="s">
        <v>4275</v>
      </c>
      <c r="N269" t="s">
        <v>2337</v>
      </c>
      <c r="O269" t="s">
        <v>4275</v>
      </c>
      <c r="P269" t="str">
        <f t="shared" si="29"/>
        <v>6118 -  LOTERIA NACIONAL</v>
      </c>
      <c r="Q269" t="str">
        <f t="shared" si="30"/>
        <v>01 -  LOTERIA NACIONAL</v>
      </c>
      <c r="R269" t="str">
        <f t="shared" si="31"/>
        <v>0001 -  LOTERIA NACIONAL</v>
      </c>
      <c r="Z269" s="23"/>
      <c r="AA269" s="23"/>
      <c r="AB269" s="23"/>
      <c r="AE269" t="s">
        <v>4276</v>
      </c>
      <c r="AF269" s="23">
        <v>2.4</v>
      </c>
      <c r="AG269" s="23" t="s">
        <v>4135</v>
      </c>
      <c r="AH269" s="23" t="s">
        <v>4268</v>
      </c>
      <c r="AI269" s="23" t="s">
        <v>4269</v>
      </c>
      <c r="AJ269" t="s">
        <v>4270</v>
      </c>
      <c r="AK269" t="s">
        <v>4271</v>
      </c>
      <c r="AL269" t="s">
        <v>4276</v>
      </c>
      <c r="AM269" t="s">
        <v>4277</v>
      </c>
      <c r="AW269" t="s">
        <v>4278</v>
      </c>
      <c r="AY269" s="51"/>
      <c r="AZ269" s="51"/>
    </row>
    <row r="270" spans="9:52" x14ac:dyDescent="0.25">
      <c r="I270" t="str">
        <f t="shared" si="28"/>
        <v>6120010001</v>
      </c>
      <c r="J270" s="23" t="s">
        <v>4279</v>
      </c>
      <c r="K270" s="23" t="s">
        <v>4280</v>
      </c>
      <c r="L270" s="23" t="s">
        <v>2335</v>
      </c>
      <c r="M270" s="23" t="s">
        <v>4281</v>
      </c>
      <c r="N270" t="s">
        <v>2337</v>
      </c>
      <c r="O270" t="s">
        <v>4281</v>
      </c>
      <c r="P270" t="str">
        <f t="shared" si="29"/>
        <v>6120 -  PROYECTO LA CRUZ DE MANZANILLO</v>
      </c>
      <c r="Q270" t="str">
        <f t="shared" si="30"/>
        <v>01 -  LA CRUZ DE MANZANILLO</v>
      </c>
      <c r="R270" t="str">
        <f t="shared" si="31"/>
        <v>0001 -  LA CRUZ DE MANZANILLO</v>
      </c>
      <c r="Z270" s="23"/>
      <c r="AA270" s="23"/>
      <c r="AB270" s="23"/>
      <c r="AE270" t="s">
        <v>4282</v>
      </c>
      <c r="AF270" s="23">
        <v>2.4</v>
      </c>
      <c r="AG270" s="23" t="s">
        <v>4135</v>
      </c>
      <c r="AH270" s="23" t="s">
        <v>4268</v>
      </c>
      <c r="AI270" s="23" t="s">
        <v>4269</v>
      </c>
      <c r="AJ270" t="s">
        <v>4270</v>
      </c>
      <c r="AK270" t="s">
        <v>4271</v>
      </c>
      <c r="AL270" t="s">
        <v>4282</v>
      </c>
      <c r="AM270" t="s">
        <v>4283</v>
      </c>
      <c r="AW270" t="s">
        <v>4284</v>
      </c>
      <c r="AY270" s="51"/>
      <c r="AZ270" s="51"/>
    </row>
    <row r="271" spans="9:52" x14ac:dyDescent="0.25">
      <c r="I271" t="str">
        <f t="shared" si="28"/>
        <v>6121010001</v>
      </c>
      <c r="J271" s="23" t="s">
        <v>4285</v>
      </c>
      <c r="K271" s="23" t="s">
        <v>4286</v>
      </c>
      <c r="L271" s="23" t="s">
        <v>2335</v>
      </c>
      <c r="M271" s="23" t="s">
        <v>4287</v>
      </c>
      <c r="N271" t="s">
        <v>2337</v>
      </c>
      <c r="O271" t="s">
        <v>4286</v>
      </c>
      <c r="P271" t="str">
        <f t="shared" si="29"/>
        <v>6121 -  CORPORACION DE ACUEDUCTO Y ALCANTARILLADO DE BOCA CHICA</v>
      </c>
      <c r="Q271" t="str">
        <f t="shared" si="30"/>
        <v>01 -  ORPORACION DE ACUEDUCTO Y ALCANTARILLADO DE BOCA CHICA</v>
      </c>
      <c r="R271" t="str">
        <f t="shared" si="31"/>
        <v>0001 -  CORPORACION DE ACUEDUCTO Y ALCANTARILLADO DE BOCA CHICA</v>
      </c>
      <c r="Z271" s="23"/>
      <c r="AA271" s="23"/>
      <c r="AB271" s="23"/>
      <c r="AE271" t="s">
        <v>4288</v>
      </c>
      <c r="AF271" s="23">
        <v>2.4</v>
      </c>
      <c r="AG271" s="23" t="s">
        <v>4135</v>
      </c>
      <c r="AH271" s="23" t="s">
        <v>4268</v>
      </c>
      <c r="AI271" s="23" t="s">
        <v>4269</v>
      </c>
      <c r="AJ271" t="s">
        <v>4270</v>
      </c>
      <c r="AK271" t="s">
        <v>4271</v>
      </c>
      <c r="AL271" t="s">
        <v>4288</v>
      </c>
      <c r="AM271" t="s">
        <v>4289</v>
      </c>
      <c r="AW271" t="s">
        <v>4290</v>
      </c>
      <c r="AY271" s="51"/>
      <c r="AZ271" s="51"/>
    </row>
    <row r="272" spans="9:52" x14ac:dyDescent="0.25">
      <c r="I272" t="str">
        <f t="shared" si="28"/>
        <v>6122010001</v>
      </c>
      <c r="J272" s="23" t="s">
        <v>4291</v>
      </c>
      <c r="K272" s="23" t="s">
        <v>4292</v>
      </c>
      <c r="L272" s="23" t="s">
        <v>2335</v>
      </c>
      <c r="M272" s="23" t="s">
        <v>4292</v>
      </c>
      <c r="N272" t="s">
        <v>2337</v>
      </c>
      <c r="O272" t="s">
        <v>4292</v>
      </c>
      <c r="P272" t="str">
        <f t="shared" si="29"/>
        <v>6122 -  CORPORACION DE ACUEDUCTO Y ALCANTARILLADO DE MONSEÑOR NOUEL</v>
      </c>
      <c r="Q272" t="str">
        <f t="shared" si="30"/>
        <v>01 -  CORPORACION DE ACUEDUCTO Y ALCANTARILLADO DE MONSEÑOR NOUEL</v>
      </c>
      <c r="R272" t="str">
        <f t="shared" si="31"/>
        <v>0001 -  CORPORACION DE ACUEDUCTO Y ALCANTARILLADO DE MONSEÑOR NOUEL</v>
      </c>
      <c r="Z272" s="23"/>
      <c r="AA272" s="23"/>
      <c r="AB272" s="23"/>
      <c r="AE272" t="s">
        <v>4293</v>
      </c>
      <c r="AF272" s="23">
        <v>2.4</v>
      </c>
      <c r="AG272" s="23" t="s">
        <v>4135</v>
      </c>
      <c r="AH272" s="23" t="s">
        <v>4268</v>
      </c>
      <c r="AI272" s="23" t="s">
        <v>4269</v>
      </c>
      <c r="AJ272" t="s">
        <v>4270</v>
      </c>
      <c r="AK272" t="s">
        <v>4271</v>
      </c>
      <c r="AL272" t="s">
        <v>4293</v>
      </c>
      <c r="AM272" t="s">
        <v>4294</v>
      </c>
      <c r="AW272" t="s">
        <v>4295</v>
      </c>
      <c r="AY272" s="51"/>
      <c r="AZ272" s="51"/>
    </row>
    <row r="273" spans="9:52" x14ac:dyDescent="0.25">
      <c r="I273" t="str">
        <f t="shared" si="28"/>
        <v>6123010001</v>
      </c>
      <c r="J273" s="23" t="s">
        <v>4296</v>
      </c>
      <c r="K273" s="23" t="s">
        <v>4297</v>
      </c>
      <c r="L273" s="23" t="s">
        <v>2335</v>
      </c>
      <c r="M273" s="23" t="s">
        <v>4297</v>
      </c>
      <c r="N273" t="s">
        <v>2337</v>
      </c>
      <c r="O273" t="s">
        <v>4297</v>
      </c>
      <c r="P273" t="str">
        <f t="shared" si="29"/>
        <v>6123 -  EMPRESA DE GENERACION HIDROELECTRICA DOMINICANA (EGEHID)</v>
      </c>
      <c r="Q273" t="str">
        <f t="shared" si="30"/>
        <v>01 -  EMPRESA DE GENERACION HIDROELECTRICA DOMINICANA (EGEHID)</v>
      </c>
      <c r="R273" t="str">
        <f t="shared" si="31"/>
        <v>0001 -  EMPRESA DE GENERACION HIDROELECTRICA DOMINICANA (EGEHID)</v>
      </c>
      <c r="Z273" s="23"/>
      <c r="AA273" s="23"/>
      <c r="AB273" s="23"/>
      <c r="AE273" t="s">
        <v>4298</v>
      </c>
      <c r="AF273" s="23">
        <v>2.4</v>
      </c>
      <c r="AG273" s="23" t="s">
        <v>4135</v>
      </c>
      <c r="AH273" s="23" t="s">
        <v>4268</v>
      </c>
      <c r="AI273" s="23" t="s">
        <v>4269</v>
      </c>
      <c r="AJ273" t="s">
        <v>4270</v>
      </c>
      <c r="AK273" t="s">
        <v>4271</v>
      </c>
      <c r="AL273" t="s">
        <v>4298</v>
      </c>
      <c r="AM273" t="s">
        <v>4299</v>
      </c>
      <c r="AW273" t="s">
        <v>4300</v>
      </c>
      <c r="AY273" s="51"/>
      <c r="AZ273" s="51"/>
    </row>
    <row r="274" spans="9:52" x14ac:dyDescent="0.25">
      <c r="I274" t="str">
        <f t="shared" si="28"/>
        <v>6124010001</v>
      </c>
      <c r="J274" s="23" t="s">
        <v>4301</v>
      </c>
      <c r="K274" s="23" t="s">
        <v>4302</v>
      </c>
      <c r="L274" s="23" t="s">
        <v>2335</v>
      </c>
      <c r="M274" s="23" t="s">
        <v>4302</v>
      </c>
      <c r="N274" t="s">
        <v>2337</v>
      </c>
      <c r="O274" t="s">
        <v>4302</v>
      </c>
      <c r="P274" t="str">
        <f t="shared" si="29"/>
        <v>6124 -  EMPRESA DE TRANSMISION ELECTRICA DOMINICANA ( ETED)</v>
      </c>
      <c r="Q274" t="str">
        <f t="shared" si="30"/>
        <v>01 -  EMPRESA DE TRANSMISION ELECTRICA DOMINICANA ( ETED)</v>
      </c>
      <c r="R274" t="str">
        <f t="shared" si="31"/>
        <v>0001 -  EMPRESA DE TRANSMISION ELECTRICA DOMINICANA ( ETED)</v>
      </c>
      <c r="Z274" s="23"/>
      <c r="AA274" s="23"/>
      <c r="AB274" s="23"/>
      <c r="AE274" t="s">
        <v>4303</v>
      </c>
      <c r="AF274" s="23">
        <v>2.4</v>
      </c>
      <c r="AG274" s="23" t="s">
        <v>4135</v>
      </c>
      <c r="AH274" s="23" t="s">
        <v>4268</v>
      </c>
      <c r="AI274" s="23" t="s">
        <v>4269</v>
      </c>
      <c r="AJ274" t="s">
        <v>4270</v>
      </c>
      <c r="AK274" t="s">
        <v>4271</v>
      </c>
      <c r="AL274" t="s">
        <v>4303</v>
      </c>
      <c r="AM274" t="s">
        <v>4304</v>
      </c>
      <c r="AW274" t="s">
        <v>4305</v>
      </c>
      <c r="AY274" s="51"/>
      <c r="AZ274" s="51"/>
    </row>
    <row r="275" spans="9:52" x14ac:dyDescent="0.25">
      <c r="I275" t="str">
        <f t="shared" si="28"/>
        <v>6125010001</v>
      </c>
      <c r="J275" s="23" t="s">
        <v>4306</v>
      </c>
      <c r="K275" s="23" t="s">
        <v>4307</v>
      </c>
      <c r="L275" s="23" t="s">
        <v>2335</v>
      </c>
      <c r="M275" s="23" t="s">
        <v>4307</v>
      </c>
      <c r="N275" t="s">
        <v>2337</v>
      </c>
      <c r="O275" t="s">
        <v>4307</v>
      </c>
      <c r="P275" t="str">
        <f t="shared" si="29"/>
        <v>6125 -  CORPORACION DE ACUEDUCTO Y ALCANTARILLADO DE LA VEGA</v>
      </c>
      <c r="Q275" t="str">
        <f t="shared" si="30"/>
        <v>01 -  CORPORACION DE ACUEDUCTO Y ALCANTARILLADO DE LA VEGA</v>
      </c>
      <c r="R275" t="str">
        <f t="shared" si="31"/>
        <v>0001 -  CORPORACION DE ACUEDUCTO Y ALCANTARILLADO DE LA VEGA</v>
      </c>
      <c r="Z275" s="23"/>
      <c r="AA275" s="23"/>
      <c r="AB275" s="23"/>
      <c r="AE275" t="s">
        <v>4308</v>
      </c>
      <c r="AF275" s="23">
        <v>2.4</v>
      </c>
      <c r="AG275" s="23" t="s">
        <v>4135</v>
      </c>
      <c r="AH275" s="23" t="s">
        <v>4268</v>
      </c>
      <c r="AI275" s="23" t="s">
        <v>4269</v>
      </c>
      <c r="AJ275" t="s">
        <v>4270</v>
      </c>
      <c r="AK275" t="s">
        <v>4271</v>
      </c>
      <c r="AL275" t="s">
        <v>4308</v>
      </c>
      <c r="AM275" t="s">
        <v>4309</v>
      </c>
      <c r="AW275" t="s">
        <v>4310</v>
      </c>
      <c r="AY275" s="51"/>
      <c r="AZ275" s="51"/>
    </row>
    <row r="276" spans="9:52" x14ac:dyDescent="0.25">
      <c r="I276" t="str">
        <f t="shared" si="28"/>
        <v>6128010001</v>
      </c>
      <c r="J276" s="23" t="s">
        <v>4311</v>
      </c>
      <c r="K276" s="23" t="s">
        <v>4312</v>
      </c>
      <c r="L276" s="23" t="s">
        <v>2335</v>
      </c>
      <c r="M276" s="23" t="s">
        <v>4312</v>
      </c>
      <c r="N276" t="s">
        <v>2337</v>
      </c>
      <c r="O276" t="s">
        <v>4312</v>
      </c>
      <c r="P276" t="str">
        <f t="shared" si="29"/>
        <v>6128 -  EMPRESA ELECTRICA DEL NORTE (EDENORTE)</v>
      </c>
      <c r="Q276" t="str">
        <f t="shared" si="30"/>
        <v>01 -  EMPRESA ELECTRICA DEL NORTE (EDENORTE)</v>
      </c>
      <c r="R276" t="str">
        <f t="shared" si="31"/>
        <v>0001 -  EMPRESA ELECTRICA DEL NORTE (EDENORTE)</v>
      </c>
      <c r="Z276" s="23"/>
      <c r="AA276" s="23"/>
      <c r="AB276" s="23"/>
      <c r="AE276" t="s">
        <v>4313</v>
      </c>
      <c r="AF276" s="23">
        <v>2.4</v>
      </c>
      <c r="AG276" s="23" t="s">
        <v>4135</v>
      </c>
      <c r="AH276" s="23" t="s">
        <v>4268</v>
      </c>
      <c r="AI276" s="23" t="s">
        <v>4269</v>
      </c>
      <c r="AJ276" t="s">
        <v>4314</v>
      </c>
      <c r="AK276" t="s">
        <v>4315</v>
      </c>
      <c r="AL276" t="s">
        <v>4313</v>
      </c>
      <c r="AM276" t="s">
        <v>4316</v>
      </c>
      <c r="AW276" t="s">
        <v>4317</v>
      </c>
      <c r="AY276" s="51"/>
      <c r="AZ276" s="51"/>
    </row>
    <row r="277" spans="9:52" x14ac:dyDescent="0.25">
      <c r="I277" t="str">
        <f t="shared" si="28"/>
        <v>6129010001</v>
      </c>
      <c r="J277" s="23" t="s">
        <v>4318</v>
      </c>
      <c r="K277" s="23" t="s">
        <v>4319</v>
      </c>
      <c r="L277" s="23" t="s">
        <v>2335</v>
      </c>
      <c r="M277" s="23" t="s">
        <v>4319</v>
      </c>
      <c r="N277" t="s">
        <v>2337</v>
      </c>
      <c r="O277" t="s">
        <v>4319</v>
      </c>
      <c r="P277" t="str">
        <f t="shared" si="29"/>
        <v>6129 -  EMPRESA ELECTRICA DEL SUR (EDESUR)</v>
      </c>
      <c r="Q277" t="str">
        <f t="shared" si="30"/>
        <v>01 -  EMPRESA ELECTRICA DEL SUR (EDESUR)</v>
      </c>
      <c r="R277" t="str">
        <f t="shared" si="31"/>
        <v>0001 -  EMPRESA ELECTRICA DEL SUR (EDESUR)</v>
      </c>
      <c r="Z277" s="23"/>
      <c r="AA277" s="23"/>
      <c r="AB277" s="23"/>
      <c r="AE277" t="s">
        <v>4320</v>
      </c>
      <c r="AF277" s="23">
        <v>2.4</v>
      </c>
      <c r="AG277" s="23" t="s">
        <v>4135</v>
      </c>
      <c r="AH277" s="23" t="s">
        <v>4268</v>
      </c>
      <c r="AI277" s="23" t="s">
        <v>4269</v>
      </c>
      <c r="AJ277" t="s">
        <v>4314</v>
      </c>
      <c r="AK277" t="s">
        <v>4315</v>
      </c>
      <c r="AL277" t="s">
        <v>4320</v>
      </c>
      <c r="AM277" t="s">
        <v>4321</v>
      </c>
      <c r="AW277" t="s">
        <v>4322</v>
      </c>
      <c r="AY277" s="51"/>
      <c r="AZ277" s="51"/>
    </row>
    <row r="278" spans="9:52" x14ac:dyDescent="0.25">
      <c r="I278" t="str">
        <f t="shared" si="28"/>
        <v>6130010001</v>
      </c>
      <c r="J278" s="23" t="s">
        <v>4323</v>
      </c>
      <c r="K278" s="23" t="s">
        <v>4324</v>
      </c>
      <c r="L278" s="23" t="s">
        <v>2335</v>
      </c>
      <c r="M278" s="23" t="s">
        <v>4324</v>
      </c>
      <c r="N278" t="s">
        <v>2337</v>
      </c>
      <c r="O278" t="s">
        <v>4324</v>
      </c>
      <c r="P278" t="str">
        <f t="shared" si="29"/>
        <v>6130 -  EMPRESA ELECTRICA DEL ESTE (EDEESTE)</v>
      </c>
      <c r="Q278" t="str">
        <f t="shared" si="30"/>
        <v>01 -  EMPRESA ELECTRICA DEL ESTE (EDEESTE)</v>
      </c>
      <c r="R278" t="str">
        <f t="shared" si="31"/>
        <v>0001 -  EMPRESA ELECTRICA DEL ESTE (EDEESTE)</v>
      </c>
      <c r="Z278" s="23"/>
      <c r="AA278" s="23"/>
      <c r="AB278" s="23"/>
      <c r="AE278" t="s">
        <v>4325</v>
      </c>
      <c r="AF278" s="23">
        <v>2.4</v>
      </c>
      <c r="AG278" s="23" t="s">
        <v>4135</v>
      </c>
      <c r="AH278" s="23" t="s">
        <v>4268</v>
      </c>
      <c r="AI278" s="23" t="s">
        <v>4269</v>
      </c>
      <c r="AJ278" t="s">
        <v>4314</v>
      </c>
      <c r="AK278" t="s">
        <v>4315</v>
      </c>
      <c r="AL278" t="s">
        <v>4325</v>
      </c>
      <c r="AM278" t="s">
        <v>4326</v>
      </c>
      <c r="AW278" t="s">
        <v>4327</v>
      </c>
      <c r="AY278" s="51"/>
      <c r="AZ278" s="51"/>
    </row>
    <row r="279" spans="9:52" x14ac:dyDescent="0.25">
      <c r="I279" t="str">
        <f t="shared" si="28"/>
        <v>6131010001</v>
      </c>
      <c r="J279" s="23" t="s">
        <v>4328</v>
      </c>
      <c r="K279" s="23" t="s">
        <v>4329</v>
      </c>
      <c r="L279" s="23" t="s">
        <v>2335</v>
      </c>
      <c r="M279" s="23" t="s">
        <v>4329</v>
      </c>
      <c r="N279" t="s">
        <v>2337</v>
      </c>
      <c r="O279" t="s">
        <v>4329</v>
      </c>
      <c r="P279" t="str">
        <f t="shared" si="29"/>
        <v>6131 -  OPERADORA METROPOLITANA DE SERVICIOS DE AUTOBUSES (OMSA)</v>
      </c>
      <c r="Q279" t="str">
        <f t="shared" si="30"/>
        <v>01 -  OPERADORA METROPOLITANA DE SERVICIOS DE AUTOBUSES (OMSA)</v>
      </c>
      <c r="R279" t="str">
        <f t="shared" si="31"/>
        <v>0001 -  OPERADORA METROPOLITANA DE SERVICIOS DE AUTOBUSES (OMSA)</v>
      </c>
      <c r="Z279" s="23"/>
      <c r="AA279" s="23"/>
      <c r="AB279" s="23"/>
      <c r="AE279" t="s">
        <v>4330</v>
      </c>
      <c r="AF279" s="23">
        <v>2.4</v>
      </c>
      <c r="AG279" s="23" t="s">
        <v>4135</v>
      </c>
      <c r="AH279" s="23" t="s">
        <v>4268</v>
      </c>
      <c r="AI279" s="23" t="s">
        <v>4269</v>
      </c>
      <c r="AJ279" t="s">
        <v>4314</v>
      </c>
      <c r="AK279" t="s">
        <v>4315</v>
      </c>
      <c r="AL279" t="s">
        <v>4330</v>
      </c>
      <c r="AM279" t="s">
        <v>4331</v>
      </c>
      <c r="AW279" t="s">
        <v>4332</v>
      </c>
      <c r="AY279" s="51"/>
      <c r="AZ279" s="51"/>
    </row>
    <row r="280" spans="9:52" x14ac:dyDescent="0.25">
      <c r="AE280" t="s">
        <v>4333</v>
      </c>
      <c r="AF280" s="23">
        <v>2.4</v>
      </c>
      <c r="AG280" s="23" t="s">
        <v>4135</v>
      </c>
      <c r="AH280" s="23" t="s">
        <v>4268</v>
      </c>
      <c r="AI280" s="23" t="s">
        <v>4269</v>
      </c>
      <c r="AJ280" t="s">
        <v>4314</v>
      </c>
      <c r="AK280" t="s">
        <v>4315</v>
      </c>
      <c r="AL280" t="s">
        <v>4333</v>
      </c>
      <c r="AM280" t="s">
        <v>4334</v>
      </c>
      <c r="AW280" t="s">
        <v>4335</v>
      </c>
      <c r="AY280" s="51"/>
      <c r="AZ280" s="51"/>
    </row>
    <row r="281" spans="9:52" x14ac:dyDescent="0.25">
      <c r="AE281" t="s">
        <v>4336</v>
      </c>
      <c r="AF281" s="23">
        <v>2.4</v>
      </c>
      <c r="AG281" s="23" t="s">
        <v>4135</v>
      </c>
      <c r="AH281" s="23" t="s">
        <v>4268</v>
      </c>
      <c r="AI281" s="23" t="s">
        <v>4269</v>
      </c>
      <c r="AJ281" t="s">
        <v>4337</v>
      </c>
      <c r="AK281" t="s">
        <v>4338</v>
      </c>
      <c r="AL281" t="s">
        <v>4336</v>
      </c>
      <c r="AM281" t="s">
        <v>4339</v>
      </c>
      <c r="AW281" t="s">
        <v>4340</v>
      </c>
      <c r="AY281" s="51"/>
      <c r="AZ281" s="51"/>
    </row>
    <row r="282" spans="9:52" x14ac:dyDescent="0.25">
      <c r="AE282" t="s">
        <v>4341</v>
      </c>
      <c r="AF282" s="23">
        <v>2.4</v>
      </c>
      <c r="AG282" s="23" t="s">
        <v>4135</v>
      </c>
      <c r="AH282" s="23" t="s">
        <v>4268</v>
      </c>
      <c r="AI282" s="23" t="s">
        <v>4269</v>
      </c>
      <c r="AJ282" t="s">
        <v>4337</v>
      </c>
      <c r="AK282" t="s">
        <v>4338</v>
      </c>
      <c r="AL282" t="s">
        <v>4341</v>
      </c>
      <c r="AM282" t="s">
        <v>4342</v>
      </c>
      <c r="AW282" t="s">
        <v>4343</v>
      </c>
      <c r="AY282" s="51"/>
      <c r="AZ282" s="51"/>
    </row>
    <row r="283" spans="9:52" x14ac:dyDescent="0.25">
      <c r="AE283" t="s">
        <v>4344</v>
      </c>
      <c r="AF283" s="23">
        <v>2.4</v>
      </c>
      <c r="AG283" s="23" t="s">
        <v>4135</v>
      </c>
      <c r="AH283" s="23" t="s">
        <v>4268</v>
      </c>
      <c r="AI283" s="23" t="s">
        <v>4269</v>
      </c>
      <c r="AJ283" t="s">
        <v>4337</v>
      </c>
      <c r="AK283" t="s">
        <v>4338</v>
      </c>
      <c r="AL283" t="s">
        <v>4344</v>
      </c>
      <c r="AM283" t="s">
        <v>4345</v>
      </c>
      <c r="AW283" t="s">
        <v>4346</v>
      </c>
      <c r="AY283" s="51"/>
      <c r="AZ283" s="51"/>
    </row>
    <row r="284" spans="9:52" x14ac:dyDescent="0.25">
      <c r="AE284" t="s">
        <v>4347</v>
      </c>
      <c r="AF284" s="23">
        <v>2.4</v>
      </c>
      <c r="AG284" s="23" t="s">
        <v>4135</v>
      </c>
      <c r="AH284" s="23" t="s">
        <v>4268</v>
      </c>
      <c r="AI284" s="23" t="s">
        <v>4269</v>
      </c>
      <c r="AJ284" t="s">
        <v>4337</v>
      </c>
      <c r="AK284" t="s">
        <v>4338</v>
      </c>
      <c r="AL284" t="s">
        <v>4347</v>
      </c>
      <c r="AM284" t="s">
        <v>4348</v>
      </c>
      <c r="AW284" t="s">
        <v>4349</v>
      </c>
      <c r="AY284" s="51"/>
      <c r="AZ284" s="51"/>
    </row>
    <row r="285" spans="9:52" x14ac:dyDescent="0.25">
      <c r="AE285" t="s">
        <v>4350</v>
      </c>
      <c r="AF285" s="23">
        <v>2.4</v>
      </c>
      <c r="AG285" s="23" t="s">
        <v>4135</v>
      </c>
      <c r="AH285" s="23" t="s">
        <v>4268</v>
      </c>
      <c r="AI285" s="23" t="s">
        <v>4269</v>
      </c>
      <c r="AJ285" t="s">
        <v>4337</v>
      </c>
      <c r="AK285" t="s">
        <v>4338</v>
      </c>
      <c r="AL285" t="s">
        <v>4350</v>
      </c>
      <c r="AM285" t="s">
        <v>4351</v>
      </c>
      <c r="AW285" t="s">
        <v>4352</v>
      </c>
      <c r="AY285" s="51"/>
      <c r="AZ285" s="51"/>
    </row>
    <row r="286" spans="9:52" x14ac:dyDescent="0.25">
      <c r="AE286" t="s">
        <v>4353</v>
      </c>
      <c r="AF286" s="23">
        <v>2.4</v>
      </c>
      <c r="AG286" s="23" t="s">
        <v>4135</v>
      </c>
      <c r="AH286" s="23" t="s">
        <v>4268</v>
      </c>
      <c r="AI286" s="23" t="s">
        <v>4269</v>
      </c>
      <c r="AJ286" t="s">
        <v>4337</v>
      </c>
      <c r="AK286" t="s">
        <v>4338</v>
      </c>
      <c r="AL286" t="s">
        <v>4353</v>
      </c>
      <c r="AM286" t="s">
        <v>4354</v>
      </c>
      <c r="AW286" t="s">
        <v>4355</v>
      </c>
      <c r="AY286" s="51"/>
      <c r="AZ286" s="51"/>
    </row>
    <row r="287" spans="9:52" x14ac:dyDescent="0.25">
      <c r="AE287" t="s">
        <v>4356</v>
      </c>
      <c r="AF287" s="23">
        <v>2.4</v>
      </c>
      <c r="AG287" s="23" t="s">
        <v>4135</v>
      </c>
      <c r="AH287" s="23" t="s">
        <v>4357</v>
      </c>
      <c r="AI287" s="23" t="s">
        <v>4358</v>
      </c>
      <c r="AJ287" t="s">
        <v>4359</v>
      </c>
      <c r="AK287" t="s">
        <v>4360</v>
      </c>
      <c r="AL287" t="s">
        <v>4356</v>
      </c>
      <c r="AM287" t="s">
        <v>4361</v>
      </c>
      <c r="AW287" t="s">
        <v>4362</v>
      </c>
      <c r="AY287" s="51"/>
      <c r="AZ287" s="51"/>
    </row>
    <row r="288" spans="9:52" x14ac:dyDescent="0.25">
      <c r="AE288" t="s">
        <v>4363</v>
      </c>
      <c r="AF288" s="23">
        <v>2.4</v>
      </c>
      <c r="AG288" s="23" t="s">
        <v>4135</v>
      </c>
      <c r="AH288" s="23" t="s">
        <v>4357</v>
      </c>
      <c r="AI288" s="23" t="s">
        <v>4358</v>
      </c>
      <c r="AJ288" t="s">
        <v>4359</v>
      </c>
      <c r="AK288" t="s">
        <v>4360</v>
      </c>
      <c r="AL288" t="s">
        <v>4363</v>
      </c>
      <c r="AM288" t="s">
        <v>4364</v>
      </c>
      <c r="AW288" t="s">
        <v>4365</v>
      </c>
      <c r="AY288" s="51"/>
      <c r="AZ288" s="51"/>
    </row>
    <row r="289" spans="31:52" x14ac:dyDescent="0.25">
      <c r="AE289" t="s">
        <v>4366</v>
      </c>
      <c r="AF289" s="23">
        <v>2.4</v>
      </c>
      <c r="AG289" s="23" t="s">
        <v>4135</v>
      </c>
      <c r="AH289" s="23" t="s">
        <v>4357</v>
      </c>
      <c r="AI289" s="23" t="s">
        <v>4358</v>
      </c>
      <c r="AJ289" t="s">
        <v>4367</v>
      </c>
      <c r="AK289" t="s">
        <v>4368</v>
      </c>
      <c r="AL289" t="s">
        <v>4366</v>
      </c>
      <c r="AM289" t="s">
        <v>4369</v>
      </c>
      <c r="AW289" t="s">
        <v>4370</v>
      </c>
      <c r="AY289" s="51"/>
      <c r="AZ289" s="51"/>
    </row>
    <row r="290" spans="31:52" x14ac:dyDescent="0.25">
      <c r="AE290" t="s">
        <v>4371</v>
      </c>
      <c r="AF290" s="23">
        <v>2.4</v>
      </c>
      <c r="AG290" s="23" t="s">
        <v>4135</v>
      </c>
      <c r="AH290" s="23" t="s">
        <v>4357</v>
      </c>
      <c r="AI290" s="23" t="s">
        <v>4358</v>
      </c>
      <c r="AJ290" t="s">
        <v>4367</v>
      </c>
      <c r="AK290" t="s">
        <v>4368</v>
      </c>
      <c r="AL290" t="s">
        <v>4371</v>
      </c>
      <c r="AM290" t="s">
        <v>4372</v>
      </c>
      <c r="AW290" t="s">
        <v>4373</v>
      </c>
      <c r="AY290" s="51"/>
      <c r="AZ290" s="51"/>
    </row>
    <row r="291" spans="31:52" x14ac:dyDescent="0.25">
      <c r="AE291" t="s">
        <v>4374</v>
      </c>
      <c r="AF291" s="23">
        <v>2.4</v>
      </c>
      <c r="AG291" s="23" t="s">
        <v>4135</v>
      </c>
      <c r="AH291" s="23" t="s">
        <v>4375</v>
      </c>
      <c r="AI291" s="23" t="s">
        <v>4376</v>
      </c>
      <c r="AJ291" t="s">
        <v>4377</v>
      </c>
      <c r="AK291" t="s">
        <v>4378</v>
      </c>
      <c r="AL291" t="s">
        <v>4374</v>
      </c>
      <c r="AM291" t="s">
        <v>4379</v>
      </c>
      <c r="AW291" t="s">
        <v>4380</v>
      </c>
      <c r="AY291" s="51"/>
      <c r="AZ291" s="51"/>
    </row>
    <row r="292" spans="31:52" x14ac:dyDescent="0.25">
      <c r="AE292" t="s">
        <v>4381</v>
      </c>
      <c r="AF292" s="23">
        <v>2.4</v>
      </c>
      <c r="AG292" s="23" t="s">
        <v>4135</v>
      </c>
      <c r="AH292" s="23" t="s">
        <v>4375</v>
      </c>
      <c r="AI292" s="23" t="s">
        <v>4376</v>
      </c>
      <c r="AJ292" t="s">
        <v>4377</v>
      </c>
      <c r="AK292" t="s">
        <v>4378</v>
      </c>
      <c r="AL292" t="s">
        <v>4381</v>
      </c>
      <c r="AM292" t="s">
        <v>4382</v>
      </c>
      <c r="AW292" t="s">
        <v>4383</v>
      </c>
      <c r="AY292" s="51"/>
      <c r="AZ292" s="51"/>
    </row>
    <row r="293" spans="31:52" x14ac:dyDescent="0.25">
      <c r="AE293" t="s">
        <v>4384</v>
      </c>
      <c r="AF293" s="23">
        <v>2.4</v>
      </c>
      <c r="AG293" s="23" t="s">
        <v>4135</v>
      </c>
      <c r="AH293" s="23" t="s">
        <v>4375</v>
      </c>
      <c r="AI293" s="23" t="s">
        <v>4376</v>
      </c>
      <c r="AJ293" t="s">
        <v>4377</v>
      </c>
      <c r="AK293" t="s">
        <v>4378</v>
      </c>
      <c r="AL293" t="s">
        <v>4384</v>
      </c>
      <c r="AM293" t="s">
        <v>4385</v>
      </c>
      <c r="AW293" t="s">
        <v>4386</v>
      </c>
      <c r="AY293" s="51"/>
      <c r="AZ293" s="51"/>
    </row>
    <row r="294" spans="31:52" x14ac:dyDescent="0.25">
      <c r="AE294" t="s">
        <v>4387</v>
      </c>
      <c r="AF294" s="23">
        <v>2.4</v>
      </c>
      <c r="AG294" s="23" t="s">
        <v>4135</v>
      </c>
      <c r="AH294" s="23" t="s">
        <v>4375</v>
      </c>
      <c r="AI294" s="23" t="s">
        <v>4376</v>
      </c>
      <c r="AJ294" t="s">
        <v>4377</v>
      </c>
      <c r="AK294" t="s">
        <v>4378</v>
      </c>
      <c r="AL294" t="s">
        <v>4387</v>
      </c>
      <c r="AM294" t="s">
        <v>4388</v>
      </c>
      <c r="AW294" t="s">
        <v>4389</v>
      </c>
      <c r="AY294" s="51"/>
      <c r="AZ294" s="51"/>
    </row>
    <row r="295" spans="31:52" x14ac:dyDescent="0.25">
      <c r="AE295" t="s">
        <v>4390</v>
      </c>
      <c r="AF295" s="23">
        <v>2.4</v>
      </c>
      <c r="AG295" s="23" t="s">
        <v>4135</v>
      </c>
      <c r="AH295" s="23" t="s">
        <v>4375</v>
      </c>
      <c r="AI295" s="23" t="s">
        <v>4376</v>
      </c>
      <c r="AJ295" t="s">
        <v>4377</v>
      </c>
      <c r="AK295" t="s">
        <v>4378</v>
      </c>
      <c r="AL295" t="s">
        <v>4390</v>
      </c>
      <c r="AM295" t="s">
        <v>4391</v>
      </c>
      <c r="AW295" t="s">
        <v>4392</v>
      </c>
      <c r="AY295" s="51"/>
      <c r="AZ295" s="51"/>
    </row>
    <row r="296" spans="31:52" x14ac:dyDescent="0.25">
      <c r="AE296" t="s">
        <v>4393</v>
      </c>
      <c r="AF296" s="23">
        <v>2.4</v>
      </c>
      <c r="AG296" s="23" t="s">
        <v>4135</v>
      </c>
      <c r="AH296" s="23" t="s">
        <v>4375</v>
      </c>
      <c r="AI296" s="23" t="s">
        <v>4376</v>
      </c>
      <c r="AJ296" t="s">
        <v>4394</v>
      </c>
      <c r="AK296" t="s">
        <v>4395</v>
      </c>
      <c r="AL296" t="s">
        <v>4393</v>
      </c>
      <c r="AM296" t="s">
        <v>4396</v>
      </c>
      <c r="AW296" t="s">
        <v>4397</v>
      </c>
      <c r="AY296" s="51"/>
      <c r="AZ296" s="51"/>
    </row>
    <row r="297" spans="31:52" x14ac:dyDescent="0.25">
      <c r="AE297" t="s">
        <v>4398</v>
      </c>
      <c r="AF297" s="23">
        <v>2.4</v>
      </c>
      <c r="AG297" s="23" t="s">
        <v>4135</v>
      </c>
      <c r="AH297" s="23" t="s">
        <v>4375</v>
      </c>
      <c r="AI297" s="23" t="s">
        <v>4376</v>
      </c>
      <c r="AJ297" t="s">
        <v>4394</v>
      </c>
      <c r="AK297" t="s">
        <v>4395</v>
      </c>
      <c r="AL297" t="s">
        <v>4398</v>
      </c>
      <c r="AM297" t="s">
        <v>4399</v>
      </c>
      <c r="AW297" t="s">
        <v>4400</v>
      </c>
      <c r="AY297" s="51"/>
      <c r="AZ297" s="51"/>
    </row>
    <row r="298" spans="31:52" x14ac:dyDescent="0.25">
      <c r="AE298" t="s">
        <v>4401</v>
      </c>
      <c r="AF298" s="23">
        <v>2.4</v>
      </c>
      <c r="AG298" s="23" t="s">
        <v>4135</v>
      </c>
      <c r="AH298" s="23" t="s">
        <v>4402</v>
      </c>
      <c r="AI298" s="23" t="s">
        <v>4403</v>
      </c>
      <c r="AJ298" t="s">
        <v>4404</v>
      </c>
      <c r="AK298" t="s">
        <v>4405</v>
      </c>
      <c r="AL298" t="s">
        <v>4401</v>
      </c>
      <c r="AM298" t="s">
        <v>4406</v>
      </c>
      <c r="AW298" t="s">
        <v>4407</v>
      </c>
      <c r="AY298" s="51"/>
      <c r="AZ298" s="51"/>
    </row>
    <row r="299" spans="31:52" x14ac:dyDescent="0.25">
      <c r="AE299" t="s">
        <v>4408</v>
      </c>
      <c r="AF299" s="23">
        <v>2.4</v>
      </c>
      <c r="AG299" s="23" t="s">
        <v>4135</v>
      </c>
      <c r="AH299" s="23" t="s">
        <v>4402</v>
      </c>
      <c r="AI299" s="23" t="s">
        <v>4403</v>
      </c>
      <c r="AJ299" t="s">
        <v>4404</v>
      </c>
      <c r="AK299" t="s">
        <v>4405</v>
      </c>
      <c r="AL299" t="s">
        <v>4408</v>
      </c>
      <c r="AM299" t="s">
        <v>4409</v>
      </c>
      <c r="AW299" t="s">
        <v>4410</v>
      </c>
      <c r="AY299" s="51"/>
      <c r="AZ299" s="51"/>
    </row>
    <row r="300" spans="31:52" x14ac:dyDescent="0.25">
      <c r="AE300" t="s">
        <v>4411</v>
      </c>
      <c r="AF300" s="23">
        <v>2.4</v>
      </c>
      <c r="AG300" s="23" t="s">
        <v>4135</v>
      </c>
      <c r="AH300" s="23" t="s">
        <v>4402</v>
      </c>
      <c r="AI300" s="23" t="s">
        <v>4403</v>
      </c>
      <c r="AJ300" t="s">
        <v>4412</v>
      </c>
      <c r="AK300" t="s">
        <v>4413</v>
      </c>
      <c r="AL300" t="s">
        <v>4411</v>
      </c>
      <c r="AM300" t="s">
        <v>4414</v>
      </c>
      <c r="AW300" t="s">
        <v>4415</v>
      </c>
      <c r="AY300" s="51"/>
      <c r="AZ300" s="51"/>
    </row>
    <row r="301" spans="31:52" x14ac:dyDescent="0.25">
      <c r="AE301" t="s">
        <v>4416</v>
      </c>
      <c r="AF301" s="23">
        <v>2.4</v>
      </c>
      <c r="AG301" s="23" t="s">
        <v>4135</v>
      </c>
      <c r="AH301" s="23" t="s">
        <v>4402</v>
      </c>
      <c r="AI301" s="23" t="s">
        <v>4403</v>
      </c>
      <c r="AJ301" t="s">
        <v>4412</v>
      </c>
      <c r="AK301" t="s">
        <v>4413</v>
      </c>
      <c r="AL301" t="s">
        <v>4416</v>
      </c>
      <c r="AM301" t="s">
        <v>4417</v>
      </c>
      <c r="AW301" t="s">
        <v>4418</v>
      </c>
      <c r="AY301" s="51"/>
      <c r="AZ301" s="51"/>
    </row>
    <row r="302" spans="31:52" x14ac:dyDescent="0.25">
      <c r="AE302" t="s">
        <v>4419</v>
      </c>
      <c r="AF302" s="23">
        <v>2.4</v>
      </c>
      <c r="AG302" s="23" t="s">
        <v>4135</v>
      </c>
      <c r="AH302" s="23" t="s">
        <v>4402</v>
      </c>
      <c r="AI302" s="23" t="s">
        <v>4403</v>
      </c>
      <c r="AJ302" t="s">
        <v>4412</v>
      </c>
      <c r="AK302" t="s">
        <v>4413</v>
      </c>
      <c r="AL302" t="s">
        <v>4419</v>
      </c>
      <c r="AM302" t="s">
        <v>4420</v>
      </c>
      <c r="AW302" t="s">
        <v>4421</v>
      </c>
      <c r="AY302" s="51"/>
      <c r="AZ302" s="51"/>
    </row>
    <row r="303" spans="31:52" x14ac:dyDescent="0.25">
      <c r="AE303" t="s">
        <v>4422</v>
      </c>
      <c r="AF303" s="23">
        <v>2.4</v>
      </c>
      <c r="AG303" s="23" t="s">
        <v>4135</v>
      </c>
      <c r="AH303" s="23" t="s">
        <v>4423</v>
      </c>
      <c r="AI303" s="23" t="s">
        <v>4424</v>
      </c>
      <c r="AJ303" t="s">
        <v>4425</v>
      </c>
      <c r="AK303" t="s">
        <v>4426</v>
      </c>
      <c r="AL303" t="s">
        <v>4422</v>
      </c>
      <c r="AM303" t="s">
        <v>4426</v>
      </c>
      <c r="AW303" t="s">
        <v>4427</v>
      </c>
      <c r="AY303" s="51"/>
      <c r="AZ303" s="51"/>
    </row>
    <row r="304" spans="31:52" x14ac:dyDescent="0.25">
      <c r="AE304" t="s">
        <v>4428</v>
      </c>
      <c r="AF304" s="23">
        <v>2.4</v>
      </c>
      <c r="AG304" s="23" t="s">
        <v>4135</v>
      </c>
      <c r="AH304" s="23" t="s">
        <v>4423</v>
      </c>
      <c r="AI304" s="23" t="s">
        <v>4424</v>
      </c>
      <c r="AJ304" t="s">
        <v>4429</v>
      </c>
      <c r="AK304" t="s">
        <v>4430</v>
      </c>
      <c r="AL304" t="s">
        <v>4428</v>
      </c>
      <c r="AM304" t="s">
        <v>4431</v>
      </c>
      <c r="AW304" t="s">
        <v>4432</v>
      </c>
      <c r="AY304" s="51"/>
      <c r="AZ304" s="51"/>
    </row>
    <row r="305" spans="31:52" x14ac:dyDescent="0.25">
      <c r="AE305" t="s">
        <v>4433</v>
      </c>
      <c r="AF305" s="23">
        <v>2.4</v>
      </c>
      <c r="AG305" s="23" t="s">
        <v>4135</v>
      </c>
      <c r="AH305" s="23" t="s">
        <v>4423</v>
      </c>
      <c r="AI305" s="23" t="s">
        <v>4424</v>
      </c>
      <c r="AJ305" t="s">
        <v>4434</v>
      </c>
      <c r="AK305" t="s">
        <v>4435</v>
      </c>
      <c r="AL305" t="s">
        <v>4433</v>
      </c>
      <c r="AM305" t="s">
        <v>4436</v>
      </c>
      <c r="AW305" t="s">
        <v>4437</v>
      </c>
      <c r="AY305" s="51"/>
      <c r="AZ305" s="51"/>
    </row>
    <row r="306" spans="31:52" x14ac:dyDescent="0.25">
      <c r="AE306" t="s">
        <v>4438</v>
      </c>
      <c r="AF306" s="23">
        <v>2.4</v>
      </c>
      <c r="AG306" s="23" t="s">
        <v>4135</v>
      </c>
      <c r="AH306" s="23" t="s">
        <v>4439</v>
      </c>
      <c r="AI306" s="23" t="s">
        <v>4440</v>
      </c>
      <c r="AJ306" t="s">
        <v>4441</v>
      </c>
      <c r="AK306" t="s">
        <v>4442</v>
      </c>
      <c r="AL306" t="s">
        <v>4438</v>
      </c>
      <c r="AM306" t="s">
        <v>4443</v>
      </c>
      <c r="AW306" t="s">
        <v>4444</v>
      </c>
      <c r="AY306" s="51"/>
      <c r="AZ306" s="51"/>
    </row>
    <row r="307" spans="31:52" x14ac:dyDescent="0.25">
      <c r="AE307" t="s">
        <v>4445</v>
      </c>
      <c r="AF307" s="23">
        <v>2.4</v>
      </c>
      <c r="AG307" s="23" t="s">
        <v>4135</v>
      </c>
      <c r="AH307" s="23" t="s">
        <v>4439</v>
      </c>
      <c r="AI307" s="23" t="s">
        <v>4440</v>
      </c>
      <c r="AJ307" t="s">
        <v>4446</v>
      </c>
      <c r="AK307" t="s">
        <v>4447</v>
      </c>
      <c r="AL307" t="s">
        <v>4445</v>
      </c>
      <c r="AM307" t="s">
        <v>4448</v>
      </c>
      <c r="AW307" t="s">
        <v>4449</v>
      </c>
      <c r="AY307" s="51"/>
      <c r="AZ307" s="51"/>
    </row>
    <row r="308" spans="31:52" x14ac:dyDescent="0.25">
      <c r="AE308" t="s">
        <v>4450</v>
      </c>
      <c r="AF308" s="23">
        <v>2.4</v>
      </c>
      <c r="AG308" s="23" t="s">
        <v>4135</v>
      </c>
      <c r="AH308" s="23" t="s">
        <v>4439</v>
      </c>
      <c r="AI308" s="23" t="s">
        <v>4440</v>
      </c>
      <c r="AJ308" t="s">
        <v>4451</v>
      </c>
      <c r="AK308" t="s">
        <v>4452</v>
      </c>
      <c r="AL308" t="s">
        <v>4450</v>
      </c>
      <c r="AM308" t="s">
        <v>4453</v>
      </c>
      <c r="AW308" t="s">
        <v>4454</v>
      </c>
      <c r="AY308" s="51"/>
      <c r="AZ308" s="51"/>
    </row>
    <row r="309" spans="31:52" x14ac:dyDescent="0.25">
      <c r="AE309" t="s">
        <v>4455</v>
      </c>
      <c r="AF309" s="23">
        <v>2.4</v>
      </c>
      <c r="AG309" s="23" t="s">
        <v>4135</v>
      </c>
      <c r="AH309" s="23" t="s">
        <v>4456</v>
      </c>
      <c r="AI309" s="23" t="s">
        <v>4457</v>
      </c>
      <c r="AJ309" t="s">
        <v>4458</v>
      </c>
      <c r="AK309" t="s">
        <v>4459</v>
      </c>
      <c r="AL309" t="s">
        <v>4455</v>
      </c>
      <c r="AM309" t="s">
        <v>4460</v>
      </c>
      <c r="AW309" t="s">
        <v>4461</v>
      </c>
      <c r="AY309" s="51"/>
      <c r="AZ309" s="51"/>
    </row>
    <row r="310" spans="31:52" x14ac:dyDescent="0.25">
      <c r="AE310" t="s">
        <v>4462</v>
      </c>
      <c r="AF310" s="23">
        <v>2.4</v>
      </c>
      <c r="AG310" s="23" t="s">
        <v>4135</v>
      </c>
      <c r="AH310" s="23" t="s">
        <v>4456</v>
      </c>
      <c r="AI310" s="23" t="s">
        <v>4457</v>
      </c>
      <c r="AJ310" t="s">
        <v>4458</v>
      </c>
      <c r="AK310" t="s">
        <v>4459</v>
      </c>
      <c r="AL310" t="s">
        <v>4462</v>
      </c>
      <c r="AM310" t="s">
        <v>4463</v>
      </c>
      <c r="AW310" t="s">
        <v>4464</v>
      </c>
      <c r="AY310" s="51"/>
      <c r="AZ310" s="51"/>
    </row>
    <row r="311" spans="31:52" x14ac:dyDescent="0.25">
      <c r="AE311" t="s">
        <v>4465</v>
      </c>
      <c r="AF311" s="23">
        <v>2.4</v>
      </c>
      <c r="AG311" s="23" t="s">
        <v>4135</v>
      </c>
      <c r="AH311" s="23" t="s">
        <v>4456</v>
      </c>
      <c r="AI311" s="23" t="s">
        <v>4457</v>
      </c>
      <c r="AJ311" t="s">
        <v>4458</v>
      </c>
      <c r="AK311" t="s">
        <v>4459</v>
      </c>
      <c r="AL311" t="s">
        <v>4465</v>
      </c>
      <c r="AM311" t="s">
        <v>4466</v>
      </c>
      <c r="AW311" t="s">
        <v>4467</v>
      </c>
      <c r="AY311" s="51"/>
      <c r="AZ311" s="51"/>
    </row>
    <row r="312" spans="31:52" x14ac:dyDescent="0.25">
      <c r="AE312" t="s">
        <v>4468</v>
      </c>
      <c r="AF312" s="23">
        <v>2.4</v>
      </c>
      <c r="AG312" s="23" t="s">
        <v>4135</v>
      </c>
      <c r="AH312" s="23" t="s">
        <v>4456</v>
      </c>
      <c r="AI312" s="23" t="s">
        <v>4457</v>
      </c>
      <c r="AJ312" t="s">
        <v>4469</v>
      </c>
      <c r="AK312" t="s">
        <v>4470</v>
      </c>
      <c r="AL312" t="s">
        <v>4468</v>
      </c>
      <c r="AM312" t="s">
        <v>4470</v>
      </c>
      <c r="AW312" t="s">
        <v>4471</v>
      </c>
      <c r="AY312" s="51"/>
      <c r="AZ312" s="51"/>
    </row>
    <row r="313" spans="31:52" x14ac:dyDescent="0.25">
      <c r="AE313" t="s">
        <v>4472</v>
      </c>
      <c r="AF313" s="23">
        <v>2.4</v>
      </c>
      <c r="AG313" s="23" t="s">
        <v>4135</v>
      </c>
      <c r="AH313" s="23" t="s">
        <v>4456</v>
      </c>
      <c r="AI313" s="23" t="s">
        <v>4457</v>
      </c>
      <c r="AJ313" t="s">
        <v>4473</v>
      </c>
      <c r="AK313" t="s">
        <v>4474</v>
      </c>
      <c r="AL313" t="s">
        <v>4472</v>
      </c>
      <c r="AM313" t="s">
        <v>4474</v>
      </c>
      <c r="AW313" t="s">
        <v>4475</v>
      </c>
      <c r="AY313" s="51"/>
      <c r="AZ313" s="51"/>
    </row>
    <row r="314" spans="31:52" x14ac:dyDescent="0.25">
      <c r="AE314" t="s">
        <v>4476</v>
      </c>
      <c r="AF314" s="23">
        <v>2.4</v>
      </c>
      <c r="AG314" s="23" t="s">
        <v>4135</v>
      </c>
      <c r="AH314" s="23" t="s">
        <v>4456</v>
      </c>
      <c r="AI314" s="23" t="s">
        <v>4457</v>
      </c>
      <c r="AJ314" t="s">
        <v>4477</v>
      </c>
      <c r="AK314" t="s">
        <v>4478</v>
      </c>
      <c r="AL314" t="s">
        <v>4476</v>
      </c>
      <c r="AM314" t="s">
        <v>4478</v>
      </c>
      <c r="AW314" t="s">
        <v>4479</v>
      </c>
      <c r="AY314" s="51"/>
      <c r="AZ314" s="51"/>
    </row>
    <row r="315" spans="31:52" x14ac:dyDescent="0.25">
      <c r="AE315" t="s">
        <v>4480</v>
      </c>
      <c r="AF315" s="23">
        <v>2.5</v>
      </c>
      <c r="AG315" s="23" t="s">
        <v>4481</v>
      </c>
      <c r="AH315" s="23" t="s">
        <v>4482</v>
      </c>
      <c r="AI315" s="23" t="s">
        <v>4483</v>
      </c>
      <c r="AJ315" t="s">
        <v>4484</v>
      </c>
      <c r="AK315" t="s">
        <v>4485</v>
      </c>
      <c r="AL315" t="s">
        <v>4480</v>
      </c>
      <c r="AM315" t="s">
        <v>4485</v>
      </c>
      <c r="AW315" t="s">
        <v>4486</v>
      </c>
      <c r="AY315" s="51"/>
      <c r="AZ315" s="51"/>
    </row>
    <row r="316" spans="31:52" x14ac:dyDescent="0.25">
      <c r="AE316" t="s">
        <v>4487</v>
      </c>
      <c r="AF316" s="23">
        <v>2.5</v>
      </c>
      <c r="AG316" s="23" t="s">
        <v>4481</v>
      </c>
      <c r="AH316" s="23" t="s">
        <v>4482</v>
      </c>
      <c r="AI316" s="23" t="s">
        <v>4483</v>
      </c>
      <c r="AJ316" t="s">
        <v>4488</v>
      </c>
      <c r="AK316" t="s">
        <v>4489</v>
      </c>
      <c r="AL316" t="s">
        <v>4487</v>
      </c>
      <c r="AM316" t="s">
        <v>4490</v>
      </c>
      <c r="AW316" t="s">
        <v>4491</v>
      </c>
      <c r="AY316" s="51"/>
      <c r="AZ316" s="51"/>
    </row>
    <row r="317" spans="31:52" x14ac:dyDescent="0.25">
      <c r="AE317" t="s">
        <v>4492</v>
      </c>
      <c r="AF317" s="23">
        <v>2.5</v>
      </c>
      <c r="AG317" s="23" t="s">
        <v>4481</v>
      </c>
      <c r="AH317" s="23" t="s">
        <v>4482</v>
      </c>
      <c r="AI317" s="23" t="s">
        <v>4483</v>
      </c>
      <c r="AJ317" t="s">
        <v>4488</v>
      </c>
      <c r="AK317" t="s">
        <v>4489</v>
      </c>
      <c r="AL317" t="s">
        <v>4492</v>
      </c>
      <c r="AM317" t="s">
        <v>4493</v>
      </c>
      <c r="AW317" t="s">
        <v>4494</v>
      </c>
      <c r="AY317" s="51"/>
      <c r="AZ317" s="51"/>
    </row>
    <row r="318" spans="31:52" x14ac:dyDescent="0.25">
      <c r="AE318" t="s">
        <v>4495</v>
      </c>
      <c r="AF318" s="23">
        <v>2.5</v>
      </c>
      <c r="AG318" s="23" t="s">
        <v>4481</v>
      </c>
      <c r="AH318" s="23" t="s">
        <v>4482</v>
      </c>
      <c r="AI318" s="23" t="s">
        <v>4483</v>
      </c>
      <c r="AJ318" t="s">
        <v>4496</v>
      </c>
      <c r="AK318" t="s">
        <v>4497</v>
      </c>
      <c r="AL318" t="s">
        <v>4495</v>
      </c>
      <c r="AM318" t="s">
        <v>4497</v>
      </c>
      <c r="AW318" t="s">
        <v>4498</v>
      </c>
      <c r="AY318" s="51"/>
      <c r="AZ318" s="51"/>
    </row>
    <row r="319" spans="31:52" x14ac:dyDescent="0.25">
      <c r="AE319" t="s">
        <v>4499</v>
      </c>
      <c r="AF319" s="23">
        <v>2.5</v>
      </c>
      <c r="AG319" s="23" t="s">
        <v>4481</v>
      </c>
      <c r="AH319" s="23" t="s">
        <v>4500</v>
      </c>
      <c r="AI319" s="23" t="s">
        <v>4501</v>
      </c>
      <c r="AJ319" t="s">
        <v>4502</v>
      </c>
      <c r="AK319" t="s">
        <v>4503</v>
      </c>
      <c r="AL319" t="s">
        <v>4499</v>
      </c>
      <c r="AM319" t="s">
        <v>4504</v>
      </c>
      <c r="AW319" t="s">
        <v>4505</v>
      </c>
      <c r="AY319" s="51"/>
      <c r="AZ319" s="51"/>
    </row>
    <row r="320" spans="31:52" x14ac:dyDescent="0.25">
      <c r="AE320" t="s">
        <v>4506</v>
      </c>
      <c r="AF320" s="23">
        <v>2.5</v>
      </c>
      <c r="AG320" s="23" t="s">
        <v>4481</v>
      </c>
      <c r="AH320" s="23" t="s">
        <v>4500</v>
      </c>
      <c r="AI320" s="23" t="s">
        <v>4501</v>
      </c>
      <c r="AJ320" t="s">
        <v>4502</v>
      </c>
      <c r="AK320" t="s">
        <v>4503</v>
      </c>
      <c r="AL320" t="s">
        <v>4506</v>
      </c>
      <c r="AM320" t="s">
        <v>4507</v>
      </c>
      <c r="AW320" t="s">
        <v>4508</v>
      </c>
      <c r="AY320" s="51"/>
      <c r="AZ320" s="51"/>
    </row>
    <row r="321" spans="31:52" x14ac:dyDescent="0.25">
      <c r="AE321" t="s">
        <v>4509</v>
      </c>
      <c r="AF321" s="23">
        <v>2.5</v>
      </c>
      <c r="AG321" s="23" t="s">
        <v>4481</v>
      </c>
      <c r="AH321" s="23" t="s">
        <v>4500</v>
      </c>
      <c r="AI321" s="23" t="s">
        <v>4501</v>
      </c>
      <c r="AJ321" t="s">
        <v>4510</v>
      </c>
      <c r="AK321" t="s">
        <v>4511</v>
      </c>
      <c r="AL321" t="s">
        <v>4509</v>
      </c>
      <c r="AM321" t="s">
        <v>4512</v>
      </c>
      <c r="AW321" t="s">
        <v>4513</v>
      </c>
      <c r="AY321" s="51"/>
      <c r="AZ321" s="51"/>
    </row>
    <row r="322" spans="31:52" x14ac:dyDescent="0.25">
      <c r="AE322" t="s">
        <v>4514</v>
      </c>
      <c r="AF322" s="23">
        <v>2.5</v>
      </c>
      <c r="AG322" s="23" t="s">
        <v>4481</v>
      </c>
      <c r="AH322" s="23" t="s">
        <v>4500</v>
      </c>
      <c r="AI322" s="23" t="s">
        <v>4501</v>
      </c>
      <c r="AJ322" t="s">
        <v>4510</v>
      </c>
      <c r="AK322" t="s">
        <v>4511</v>
      </c>
      <c r="AL322" t="s">
        <v>4514</v>
      </c>
      <c r="AM322" t="s">
        <v>4515</v>
      </c>
      <c r="AW322" t="s">
        <v>4516</v>
      </c>
      <c r="AY322" s="51"/>
      <c r="AZ322" s="51"/>
    </row>
    <row r="323" spans="31:52" x14ac:dyDescent="0.25">
      <c r="AE323" t="s">
        <v>4517</v>
      </c>
      <c r="AF323" s="23">
        <v>2.5</v>
      </c>
      <c r="AG323" s="23" t="s">
        <v>4481</v>
      </c>
      <c r="AH323" s="23" t="s">
        <v>4500</v>
      </c>
      <c r="AI323" s="23" t="s">
        <v>4501</v>
      </c>
      <c r="AJ323" t="s">
        <v>4518</v>
      </c>
      <c r="AK323" t="s">
        <v>4519</v>
      </c>
      <c r="AL323" t="s">
        <v>4517</v>
      </c>
      <c r="AM323" t="s">
        <v>4520</v>
      </c>
      <c r="AW323" t="s">
        <v>4521</v>
      </c>
      <c r="AY323" s="51"/>
      <c r="AZ323" s="51"/>
    </row>
    <row r="324" spans="31:52" x14ac:dyDescent="0.25">
      <c r="AE324" t="s">
        <v>4522</v>
      </c>
      <c r="AF324" s="23">
        <v>2.5</v>
      </c>
      <c r="AG324" s="23" t="s">
        <v>4481</v>
      </c>
      <c r="AH324" s="23" t="s">
        <v>4500</v>
      </c>
      <c r="AI324" s="23" t="s">
        <v>4501</v>
      </c>
      <c r="AJ324" t="s">
        <v>4518</v>
      </c>
      <c r="AK324" t="s">
        <v>4519</v>
      </c>
      <c r="AL324" t="s">
        <v>4522</v>
      </c>
      <c r="AM324" t="s">
        <v>4523</v>
      </c>
      <c r="AW324" t="s">
        <v>4524</v>
      </c>
      <c r="AY324" s="51"/>
      <c r="AZ324" s="51"/>
    </row>
    <row r="325" spans="31:52" x14ac:dyDescent="0.25">
      <c r="AE325" t="s">
        <v>4525</v>
      </c>
      <c r="AF325" s="23">
        <v>2.5</v>
      </c>
      <c r="AG325" s="23" t="s">
        <v>4481</v>
      </c>
      <c r="AH325" s="23" t="s">
        <v>4526</v>
      </c>
      <c r="AI325" s="23" t="s">
        <v>4527</v>
      </c>
      <c r="AJ325" t="s">
        <v>4528</v>
      </c>
      <c r="AK325" t="s">
        <v>4529</v>
      </c>
      <c r="AL325" t="s">
        <v>4525</v>
      </c>
      <c r="AM325" t="s">
        <v>4530</v>
      </c>
      <c r="AW325" t="s">
        <v>4531</v>
      </c>
      <c r="AY325" s="51"/>
      <c r="AZ325" s="51"/>
    </row>
    <row r="326" spans="31:52" x14ac:dyDescent="0.25">
      <c r="AE326" t="s">
        <v>4532</v>
      </c>
      <c r="AF326" s="23">
        <v>2.5</v>
      </c>
      <c r="AG326" s="23" t="s">
        <v>4481</v>
      </c>
      <c r="AH326" s="23" t="s">
        <v>4526</v>
      </c>
      <c r="AI326" s="23" t="s">
        <v>4527</v>
      </c>
      <c r="AJ326" t="s">
        <v>4528</v>
      </c>
      <c r="AK326" t="s">
        <v>4529</v>
      </c>
      <c r="AL326" t="s">
        <v>4532</v>
      </c>
      <c r="AM326" t="s">
        <v>4533</v>
      </c>
      <c r="AW326" t="s">
        <v>4534</v>
      </c>
      <c r="AY326" s="51"/>
      <c r="AZ326" s="51"/>
    </row>
    <row r="327" spans="31:52" x14ac:dyDescent="0.25">
      <c r="AE327" t="s">
        <v>4535</v>
      </c>
      <c r="AF327" s="23">
        <v>2.5</v>
      </c>
      <c r="AG327" s="23" t="s">
        <v>4481</v>
      </c>
      <c r="AH327" s="23" t="s">
        <v>4526</v>
      </c>
      <c r="AI327" s="23" t="s">
        <v>4527</v>
      </c>
      <c r="AJ327" t="s">
        <v>4536</v>
      </c>
      <c r="AK327" t="s">
        <v>4537</v>
      </c>
      <c r="AL327" t="s">
        <v>4535</v>
      </c>
      <c r="AM327" t="s">
        <v>4538</v>
      </c>
      <c r="AW327" t="s">
        <v>4539</v>
      </c>
      <c r="AY327" s="51"/>
      <c r="AZ327" s="51"/>
    </row>
    <row r="328" spans="31:52" x14ac:dyDescent="0.25">
      <c r="AE328" t="s">
        <v>4540</v>
      </c>
      <c r="AF328" s="23">
        <v>2.5</v>
      </c>
      <c r="AG328" s="23" t="s">
        <v>4481</v>
      </c>
      <c r="AH328" s="23" t="s">
        <v>4526</v>
      </c>
      <c r="AI328" s="23" t="s">
        <v>4527</v>
      </c>
      <c r="AJ328" t="s">
        <v>4536</v>
      </c>
      <c r="AK328" t="s">
        <v>4537</v>
      </c>
      <c r="AL328" t="s">
        <v>4540</v>
      </c>
      <c r="AM328" t="s">
        <v>4541</v>
      </c>
      <c r="AW328" t="s">
        <v>4542</v>
      </c>
      <c r="AY328" s="51"/>
      <c r="AZ328" s="51"/>
    </row>
    <row r="329" spans="31:52" x14ac:dyDescent="0.25">
      <c r="AE329" t="s">
        <v>4543</v>
      </c>
      <c r="AF329" s="23">
        <v>2.5</v>
      </c>
      <c r="AG329" s="23" t="s">
        <v>4481</v>
      </c>
      <c r="AH329" s="23" t="s">
        <v>4544</v>
      </c>
      <c r="AI329" s="23" t="s">
        <v>4545</v>
      </c>
      <c r="AJ329" t="s">
        <v>4546</v>
      </c>
      <c r="AK329" t="s">
        <v>4547</v>
      </c>
      <c r="AL329" t="s">
        <v>4543</v>
      </c>
      <c r="AM329" t="s">
        <v>4548</v>
      </c>
      <c r="AW329" t="s">
        <v>4549</v>
      </c>
      <c r="AY329" s="51"/>
      <c r="AZ329" s="51"/>
    </row>
    <row r="330" spans="31:52" x14ac:dyDescent="0.25">
      <c r="AE330" t="s">
        <v>4550</v>
      </c>
      <c r="AF330" s="23">
        <v>2.5</v>
      </c>
      <c r="AG330" s="23" t="s">
        <v>4481</v>
      </c>
      <c r="AH330" s="23" t="s">
        <v>4544</v>
      </c>
      <c r="AI330" s="23" t="s">
        <v>4545</v>
      </c>
      <c r="AJ330" t="s">
        <v>4546</v>
      </c>
      <c r="AK330" t="s">
        <v>4547</v>
      </c>
      <c r="AL330" t="s">
        <v>4550</v>
      </c>
      <c r="AM330" t="s">
        <v>4551</v>
      </c>
      <c r="AW330" t="s">
        <v>4552</v>
      </c>
      <c r="AY330" s="51"/>
      <c r="AZ330" s="51"/>
    </row>
    <row r="331" spans="31:52" x14ac:dyDescent="0.25">
      <c r="AE331" t="s">
        <v>4553</v>
      </c>
      <c r="AF331" s="23">
        <v>2.5</v>
      </c>
      <c r="AG331" s="23" t="s">
        <v>4481</v>
      </c>
      <c r="AH331" s="23" t="s">
        <v>4544</v>
      </c>
      <c r="AI331" s="23" t="s">
        <v>4545</v>
      </c>
      <c r="AJ331" t="s">
        <v>4546</v>
      </c>
      <c r="AK331" t="s">
        <v>4547</v>
      </c>
      <c r="AL331" t="s">
        <v>4553</v>
      </c>
      <c r="AM331" t="s">
        <v>4554</v>
      </c>
      <c r="AW331" t="s">
        <v>4555</v>
      </c>
      <c r="AY331" s="51"/>
      <c r="AZ331" s="51"/>
    </row>
    <row r="332" spans="31:52" x14ac:dyDescent="0.25">
      <c r="AE332" t="s">
        <v>4556</v>
      </c>
      <c r="AF332" s="23">
        <v>2.5</v>
      </c>
      <c r="AG332" s="23" t="s">
        <v>4481</v>
      </c>
      <c r="AH332" s="23" t="s">
        <v>4544</v>
      </c>
      <c r="AI332" s="23" t="s">
        <v>4545</v>
      </c>
      <c r="AJ332" t="s">
        <v>4557</v>
      </c>
      <c r="AK332" t="s">
        <v>4558</v>
      </c>
      <c r="AL332" t="s">
        <v>4556</v>
      </c>
      <c r="AM332" t="s">
        <v>4559</v>
      </c>
      <c r="AW332" t="s">
        <v>4560</v>
      </c>
      <c r="AY332" s="51"/>
      <c r="AZ332" s="51"/>
    </row>
    <row r="333" spans="31:52" x14ac:dyDescent="0.25">
      <c r="AE333" t="s">
        <v>4561</v>
      </c>
      <c r="AF333" s="23">
        <v>2.5</v>
      </c>
      <c r="AG333" s="23" t="s">
        <v>4481</v>
      </c>
      <c r="AH333" s="23" t="s">
        <v>4544</v>
      </c>
      <c r="AI333" s="23" t="s">
        <v>4545</v>
      </c>
      <c r="AJ333" t="s">
        <v>4557</v>
      </c>
      <c r="AK333" t="s">
        <v>4558</v>
      </c>
      <c r="AL333" t="s">
        <v>4561</v>
      </c>
      <c r="AM333" t="s">
        <v>4562</v>
      </c>
      <c r="AW333" t="s">
        <v>4563</v>
      </c>
      <c r="AY333" s="51"/>
      <c r="AZ333" s="51"/>
    </row>
    <row r="334" spans="31:52" x14ac:dyDescent="0.25">
      <c r="AE334" t="s">
        <v>4564</v>
      </c>
      <c r="AF334" s="23">
        <v>2.5</v>
      </c>
      <c r="AG334" s="23" t="s">
        <v>4481</v>
      </c>
      <c r="AH334" s="23" t="s">
        <v>4565</v>
      </c>
      <c r="AI334" s="23" t="s">
        <v>4566</v>
      </c>
      <c r="AJ334" t="s">
        <v>4567</v>
      </c>
      <c r="AK334" t="s">
        <v>4568</v>
      </c>
      <c r="AL334" t="s">
        <v>4564</v>
      </c>
      <c r="AM334" t="s">
        <v>4569</v>
      </c>
      <c r="AW334" t="s">
        <v>4570</v>
      </c>
      <c r="AY334" s="51"/>
      <c r="AZ334" s="51"/>
    </row>
    <row r="335" spans="31:52" x14ac:dyDescent="0.25">
      <c r="AE335" t="s">
        <v>4571</v>
      </c>
      <c r="AF335" s="23">
        <v>2.5</v>
      </c>
      <c r="AG335" s="23" t="s">
        <v>4481</v>
      </c>
      <c r="AH335" s="23" t="s">
        <v>4565</v>
      </c>
      <c r="AI335" s="23" t="s">
        <v>4566</v>
      </c>
      <c r="AJ335" t="s">
        <v>4567</v>
      </c>
      <c r="AK335" t="s">
        <v>4568</v>
      </c>
      <c r="AL335" t="s">
        <v>4571</v>
      </c>
      <c r="AM335" t="s">
        <v>4572</v>
      </c>
      <c r="AW335" t="s">
        <v>4573</v>
      </c>
      <c r="AY335" s="51"/>
      <c r="AZ335" s="51"/>
    </row>
    <row r="336" spans="31:52" x14ac:dyDescent="0.25">
      <c r="AE336" t="s">
        <v>4574</v>
      </c>
      <c r="AF336" s="23">
        <v>2.5</v>
      </c>
      <c r="AG336" s="23" t="s">
        <v>4481</v>
      </c>
      <c r="AH336" s="23" t="s">
        <v>4565</v>
      </c>
      <c r="AI336" s="23" t="s">
        <v>4566</v>
      </c>
      <c r="AJ336" t="s">
        <v>4575</v>
      </c>
      <c r="AK336" t="s">
        <v>4576</v>
      </c>
      <c r="AL336" t="s">
        <v>4574</v>
      </c>
      <c r="AM336" t="s">
        <v>4577</v>
      </c>
      <c r="AW336" t="s">
        <v>4578</v>
      </c>
      <c r="AY336" s="51"/>
      <c r="AZ336" s="51"/>
    </row>
    <row r="337" spans="31:52" x14ac:dyDescent="0.25">
      <c r="AE337" t="s">
        <v>4579</v>
      </c>
      <c r="AF337" s="23">
        <v>2.5</v>
      </c>
      <c r="AG337" s="23" t="s">
        <v>4481</v>
      </c>
      <c r="AH337" s="23" t="s">
        <v>4580</v>
      </c>
      <c r="AI337" s="23" t="s">
        <v>4581</v>
      </c>
      <c r="AJ337" t="s">
        <v>4582</v>
      </c>
      <c r="AK337" t="s">
        <v>4583</v>
      </c>
      <c r="AL337" t="s">
        <v>4579</v>
      </c>
      <c r="AM337" t="s">
        <v>4584</v>
      </c>
      <c r="AW337" t="s">
        <v>4585</v>
      </c>
      <c r="AY337" s="51"/>
      <c r="AZ337" s="51"/>
    </row>
    <row r="338" spans="31:52" x14ac:dyDescent="0.25">
      <c r="AE338" t="s">
        <v>4586</v>
      </c>
      <c r="AF338" s="23">
        <v>2.5</v>
      </c>
      <c r="AG338" s="23" t="s">
        <v>4481</v>
      </c>
      <c r="AH338" s="23" t="s">
        <v>4580</v>
      </c>
      <c r="AI338" s="23" t="s">
        <v>4581</v>
      </c>
      <c r="AJ338" t="s">
        <v>4587</v>
      </c>
      <c r="AK338" t="s">
        <v>4588</v>
      </c>
      <c r="AL338" t="s">
        <v>4586</v>
      </c>
      <c r="AM338" t="s">
        <v>4589</v>
      </c>
      <c r="AW338" t="s">
        <v>4590</v>
      </c>
      <c r="AY338" s="51"/>
      <c r="AZ338" s="51"/>
    </row>
    <row r="339" spans="31:52" x14ac:dyDescent="0.25">
      <c r="AE339" t="s">
        <v>4591</v>
      </c>
      <c r="AF339" s="23">
        <v>2.5</v>
      </c>
      <c r="AG339" s="23" t="s">
        <v>4481</v>
      </c>
      <c r="AH339" s="23" t="s">
        <v>4580</v>
      </c>
      <c r="AI339" s="23" t="s">
        <v>4581</v>
      </c>
      <c r="AJ339" t="s">
        <v>4592</v>
      </c>
      <c r="AK339" t="s">
        <v>4593</v>
      </c>
      <c r="AL339" t="s">
        <v>4591</v>
      </c>
      <c r="AM339" t="s">
        <v>4594</v>
      </c>
      <c r="AW339" t="s">
        <v>4595</v>
      </c>
      <c r="AY339" s="51"/>
      <c r="AZ339" s="51"/>
    </row>
    <row r="340" spans="31:52" x14ac:dyDescent="0.25">
      <c r="AE340" t="s">
        <v>4596</v>
      </c>
      <c r="AF340" s="23">
        <v>2.5</v>
      </c>
      <c r="AG340" s="23" t="s">
        <v>4481</v>
      </c>
      <c r="AH340" s="23" t="s">
        <v>4597</v>
      </c>
      <c r="AI340" s="23" t="s">
        <v>4598</v>
      </c>
      <c r="AJ340" t="s">
        <v>4599</v>
      </c>
      <c r="AK340" t="s">
        <v>4600</v>
      </c>
      <c r="AL340" t="s">
        <v>4596</v>
      </c>
      <c r="AM340" t="s">
        <v>4601</v>
      </c>
      <c r="AW340" t="s">
        <v>4602</v>
      </c>
      <c r="AY340" s="51"/>
      <c r="AZ340" s="51"/>
    </row>
    <row r="341" spans="31:52" x14ac:dyDescent="0.25">
      <c r="AE341" t="s">
        <v>4603</v>
      </c>
      <c r="AF341" s="23">
        <v>2.5</v>
      </c>
      <c r="AG341" s="23" t="s">
        <v>4481</v>
      </c>
      <c r="AH341" s="23" t="s">
        <v>4597</v>
      </c>
      <c r="AI341" s="23" t="s">
        <v>4598</v>
      </c>
      <c r="AJ341" t="s">
        <v>4604</v>
      </c>
      <c r="AK341" t="s">
        <v>4605</v>
      </c>
      <c r="AL341" t="s">
        <v>4603</v>
      </c>
      <c r="AM341" t="s">
        <v>4606</v>
      </c>
      <c r="AW341" t="s">
        <v>4607</v>
      </c>
      <c r="AY341" s="51"/>
      <c r="AZ341" s="51"/>
    </row>
    <row r="342" spans="31:52" x14ac:dyDescent="0.25">
      <c r="AE342" t="s">
        <v>4608</v>
      </c>
      <c r="AF342" s="23">
        <v>2.5</v>
      </c>
      <c r="AG342" s="23" t="s">
        <v>4481</v>
      </c>
      <c r="AH342" s="23" t="s">
        <v>4597</v>
      </c>
      <c r="AI342" s="23" t="s">
        <v>4598</v>
      </c>
      <c r="AJ342" t="s">
        <v>4609</v>
      </c>
      <c r="AK342" t="s">
        <v>4610</v>
      </c>
      <c r="AL342" t="s">
        <v>4608</v>
      </c>
      <c r="AM342" t="s">
        <v>4611</v>
      </c>
      <c r="AW342" t="s">
        <v>4612</v>
      </c>
      <c r="AY342" s="51"/>
      <c r="AZ342" s="51"/>
    </row>
    <row r="343" spans="31:52" x14ac:dyDescent="0.25">
      <c r="AE343" t="s">
        <v>2009</v>
      </c>
      <c r="AF343" s="23">
        <v>2.6</v>
      </c>
      <c r="AG343" s="23" t="s">
        <v>4613</v>
      </c>
      <c r="AH343" s="23" t="s">
        <v>4614</v>
      </c>
      <c r="AI343" s="23" t="s">
        <v>4615</v>
      </c>
      <c r="AJ343" t="s">
        <v>4616</v>
      </c>
      <c r="AK343" t="s">
        <v>4617</v>
      </c>
      <c r="AL343" t="s">
        <v>2009</v>
      </c>
      <c r="AM343" t="s">
        <v>4617</v>
      </c>
      <c r="AW343" t="s">
        <v>4618</v>
      </c>
      <c r="AY343" s="51"/>
      <c r="AZ343" s="51"/>
    </row>
    <row r="344" spans="31:52" x14ac:dyDescent="0.25">
      <c r="AE344" t="s">
        <v>4619</v>
      </c>
      <c r="AF344" s="23">
        <v>2.6</v>
      </c>
      <c r="AG344" s="23" t="s">
        <v>4613</v>
      </c>
      <c r="AH344" s="23" t="s">
        <v>4614</v>
      </c>
      <c r="AI344" s="23" t="s">
        <v>4615</v>
      </c>
      <c r="AJ344" t="s">
        <v>4620</v>
      </c>
      <c r="AK344" t="s">
        <v>4621</v>
      </c>
      <c r="AL344" t="s">
        <v>4619</v>
      </c>
      <c r="AM344" t="s">
        <v>4621</v>
      </c>
      <c r="AW344" t="s">
        <v>4622</v>
      </c>
      <c r="AY344" s="51"/>
      <c r="AZ344" s="51"/>
    </row>
    <row r="345" spans="31:52" x14ac:dyDescent="0.25">
      <c r="AE345" t="s">
        <v>1495</v>
      </c>
      <c r="AF345" s="23">
        <v>2.6</v>
      </c>
      <c r="AG345" s="23" t="s">
        <v>4613</v>
      </c>
      <c r="AH345" s="23" t="s">
        <v>4614</v>
      </c>
      <c r="AI345" s="23" t="s">
        <v>4615</v>
      </c>
      <c r="AJ345" t="s">
        <v>4623</v>
      </c>
      <c r="AK345" t="s">
        <v>4624</v>
      </c>
      <c r="AL345" t="s">
        <v>1495</v>
      </c>
      <c r="AM345" t="s">
        <v>4624</v>
      </c>
      <c r="AW345" t="s">
        <v>4625</v>
      </c>
      <c r="AY345" s="51"/>
      <c r="AZ345" s="51"/>
    </row>
    <row r="346" spans="31:52" x14ac:dyDescent="0.25">
      <c r="AE346" t="s">
        <v>4626</v>
      </c>
      <c r="AF346" s="23">
        <v>2.6</v>
      </c>
      <c r="AG346" s="23" t="s">
        <v>4613</v>
      </c>
      <c r="AH346" s="23" t="s">
        <v>4614</v>
      </c>
      <c r="AI346" s="23" t="s">
        <v>4615</v>
      </c>
      <c r="AJ346" t="s">
        <v>4627</v>
      </c>
      <c r="AK346" t="s">
        <v>4628</v>
      </c>
      <c r="AL346" t="s">
        <v>4626</v>
      </c>
      <c r="AM346" t="s">
        <v>4628</v>
      </c>
      <c r="AW346" t="s">
        <v>4629</v>
      </c>
      <c r="AY346" s="51"/>
      <c r="AZ346" s="51"/>
    </row>
    <row r="347" spans="31:52" x14ac:dyDescent="0.25">
      <c r="AE347" t="s">
        <v>2082</v>
      </c>
      <c r="AF347" s="23">
        <v>2.6</v>
      </c>
      <c r="AG347" s="23" t="s">
        <v>4613</v>
      </c>
      <c r="AH347" s="23" t="s">
        <v>4614</v>
      </c>
      <c r="AI347" s="23" t="s">
        <v>4615</v>
      </c>
      <c r="AJ347" t="s">
        <v>4630</v>
      </c>
      <c r="AK347" t="s">
        <v>4631</v>
      </c>
      <c r="AL347" t="s">
        <v>2082</v>
      </c>
      <c r="AM347" t="s">
        <v>4632</v>
      </c>
      <c r="AW347" t="s">
        <v>4633</v>
      </c>
      <c r="AY347" s="51"/>
      <c r="AZ347" s="51"/>
    </row>
    <row r="348" spans="31:52" x14ac:dyDescent="0.25">
      <c r="AE348" t="s">
        <v>4634</v>
      </c>
      <c r="AF348" s="23">
        <v>2.6</v>
      </c>
      <c r="AG348" s="23" t="s">
        <v>4613</v>
      </c>
      <c r="AH348" s="23" t="s">
        <v>4635</v>
      </c>
      <c r="AI348" s="23" t="s">
        <v>4636</v>
      </c>
      <c r="AJ348" t="s">
        <v>4637</v>
      </c>
      <c r="AK348" t="s">
        <v>4638</v>
      </c>
      <c r="AL348" t="s">
        <v>4634</v>
      </c>
      <c r="AM348" t="s">
        <v>4639</v>
      </c>
      <c r="AW348" t="s">
        <v>4640</v>
      </c>
      <c r="AY348" s="51"/>
      <c r="AZ348" s="51"/>
    </row>
    <row r="349" spans="31:52" x14ac:dyDescent="0.25">
      <c r="AE349" t="s">
        <v>4641</v>
      </c>
      <c r="AF349" s="23">
        <v>2.6</v>
      </c>
      <c r="AG349" s="23" t="s">
        <v>4613</v>
      </c>
      <c r="AH349" s="23" t="s">
        <v>4635</v>
      </c>
      <c r="AI349" s="23" t="s">
        <v>4636</v>
      </c>
      <c r="AJ349" t="s">
        <v>4642</v>
      </c>
      <c r="AK349" t="s">
        <v>4643</v>
      </c>
      <c r="AL349" t="s">
        <v>4641</v>
      </c>
      <c r="AM349" t="s">
        <v>4643</v>
      </c>
      <c r="AW349" t="s">
        <v>4644</v>
      </c>
      <c r="AY349" s="51"/>
      <c r="AZ349" s="51"/>
    </row>
    <row r="350" spans="31:52" x14ac:dyDescent="0.25">
      <c r="AE350" t="s">
        <v>1997</v>
      </c>
      <c r="AF350" s="23">
        <v>2.6</v>
      </c>
      <c r="AG350" s="23" t="s">
        <v>4613</v>
      </c>
      <c r="AH350" s="23" t="s">
        <v>4635</v>
      </c>
      <c r="AI350" s="23" t="s">
        <v>4636</v>
      </c>
      <c r="AJ350" t="s">
        <v>4645</v>
      </c>
      <c r="AK350" t="s">
        <v>4646</v>
      </c>
      <c r="AL350" t="s">
        <v>1997</v>
      </c>
      <c r="AM350" t="s">
        <v>4646</v>
      </c>
      <c r="AW350" t="s">
        <v>4647</v>
      </c>
      <c r="AY350" s="51"/>
      <c r="AZ350" s="51"/>
    </row>
    <row r="351" spans="31:52" x14ac:dyDescent="0.25">
      <c r="AE351" t="s">
        <v>4648</v>
      </c>
      <c r="AF351" s="23">
        <v>2.6</v>
      </c>
      <c r="AG351" s="23" t="s">
        <v>4613</v>
      </c>
      <c r="AH351" s="23" t="s">
        <v>4635</v>
      </c>
      <c r="AI351" s="23" t="s">
        <v>4636</v>
      </c>
      <c r="AJ351" t="s">
        <v>4649</v>
      </c>
      <c r="AK351" t="s">
        <v>4650</v>
      </c>
      <c r="AL351" t="s">
        <v>4648</v>
      </c>
      <c r="AM351" t="s">
        <v>4650</v>
      </c>
      <c r="AW351" t="s">
        <v>4651</v>
      </c>
      <c r="AY351" s="51"/>
      <c r="AZ351" s="51"/>
    </row>
    <row r="352" spans="31:52" x14ac:dyDescent="0.25">
      <c r="AE352" t="s">
        <v>4652</v>
      </c>
      <c r="AF352" s="23">
        <v>2.6</v>
      </c>
      <c r="AG352" s="23" t="s">
        <v>4613</v>
      </c>
      <c r="AH352" s="23" t="s">
        <v>4653</v>
      </c>
      <c r="AI352" s="23" t="s">
        <v>4654</v>
      </c>
      <c r="AJ352" t="s">
        <v>4655</v>
      </c>
      <c r="AK352" t="s">
        <v>4656</v>
      </c>
      <c r="AL352" t="s">
        <v>4652</v>
      </c>
      <c r="AM352" t="s">
        <v>4656</v>
      </c>
      <c r="AW352" t="s">
        <v>4657</v>
      </c>
      <c r="AY352" s="51"/>
      <c r="AZ352" s="51"/>
    </row>
    <row r="353" spans="31:52" x14ac:dyDescent="0.25">
      <c r="AE353" t="s">
        <v>1941</v>
      </c>
      <c r="AF353" s="23">
        <v>2.6</v>
      </c>
      <c r="AG353" s="23" t="s">
        <v>4613</v>
      </c>
      <c r="AH353" s="23" t="s">
        <v>4653</v>
      </c>
      <c r="AI353" s="23" t="s">
        <v>4654</v>
      </c>
      <c r="AJ353" t="s">
        <v>4658</v>
      </c>
      <c r="AK353" t="s">
        <v>4659</v>
      </c>
      <c r="AL353" t="s">
        <v>1941</v>
      </c>
      <c r="AM353" t="s">
        <v>4659</v>
      </c>
      <c r="AW353" t="s">
        <v>4660</v>
      </c>
      <c r="AY353" s="51"/>
      <c r="AZ353" s="51"/>
    </row>
    <row r="354" spans="31:52" x14ac:dyDescent="0.25">
      <c r="AE354" t="s">
        <v>4661</v>
      </c>
      <c r="AF354" s="23">
        <v>2.6</v>
      </c>
      <c r="AG354" s="23" t="s">
        <v>4613</v>
      </c>
      <c r="AH354" s="23" t="s">
        <v>4653</v>
      </c>
      <c r="AI354" s="23" t="s">
        <v>4654</v>
      </c>
      <c r="AJ354" t="s">
        <v>4662</v>
      </c>
      <c r="AK354" t="s">
        <v>4663</v>
      </c>
      <c r="AL354" t="s">
        <v>4661</v>
      </c>
      <c r="AM354" t="s">
        <v>4663</v>
      </c>
      <c r="AW354" t="s">
        <v>4664</v>
      </c>
      <c r="AY354" s="51"/>
      <c r="AZ354" s="51"/>
    </row>
    <row r="355" spans="31:52" x14ac:dyDescent="0.25">
      <c r="AE355" t="s">
        <v>4665</v>
      </c>
      <c r="AF355" s="23">
        <v>2.6</v>
      </c>
      <c r="AG355" s="23" t="s">
        <v>4613</v>
      </c>
      <c r="AH355" s="23" t="s">
        <v>4653</v>
      </c>
      <c r="AI355" s="23" t="s">
        <v>4654</v>
      </c>
      <c r="AJ355" t="s">
        <v>4666</v>
      </c>
      <c r="AK355" t="s">
        <v>4667</v>
      </c>
      <c r="AL355" t="s">
        <v>4665</v>
      </c>
      <c r="AM355" t="s">
        <v>4668</v>
      </c>
      <c r="AW355" t="s">
        <v>4669</v>
      </c>
      <c r="AY355" s="51"/>
      <c r="AZ355" s="51"/>
    </row>
    <row r="356" spans="31:52" x14ac:dyDescent="0.25">
      <c r="AE356" t="s">
        <v>2006</v>
      </c>
      <c r="AF356" s="23">
        <v>2.6</v>
      </c>
      <c r="AG356" s="23" t="s">
        <v>4613</v>
      </c>
      <c r="AH356" s="23" t="s">
        <v>4670</v>
      </c>
      <c r="AI356" s="23" t="s">
        <v>4671</v>
      </c>
      <c r="AJ356" t="s">
        <v>4672</v>
      </c>
      <c r="AK356" t="s">
        <v>4673</v>
      </c>
      <c r="AL356" t="s">
        <v>2006</v>
      </c>
      <c r="AM356" t="s">
        <v>4673</v>
      </c>
      <c r="AW356" t="s">
        <v>4674</v>
      </c>
      <c r="AY356" s="51"/>
      <c r="AZ356" s="51"/>
    </row>
    <row r="357" spans="31:52" x14ac:dyDescent="0.25">
      <c r="AE357" t="s">
        <v>4675</v>
      </c>
      <c r="AF357" s="23">
        <v>2.6</v>
      </c>
      <c r="AG357" s="23" t="s">
        <v>4613</v>
      </c>
      <c r="AH357" s="23" t="s">
        <v>4670</v>
      </c>
      <c r="AI357" s="23" t="s">
        <v>4671</v>
      </c>
      <c r="AJ357" t="s">
        <v>4676</v>
      </c>
      <c r="AK357" t="s">
        <v>4677</v>
      </c>
      <c r="AL357" t="s">
        <v>4675</v>
      </c>
      <c r="AM357" t="s">
        <v>4677</v>
      </c>
      <c r="AW357" t="s">
        <v>4678</v>
      </c>
      <c r="AY357" s="51"/>
      <c r="AZ357" s="51"/>
    </row>
    <row r="358" spans="31:52" x14ac:dyDescent="0.25">
      <c r="AE358" t="s">
        <v>4679</v>
      </c>
      <c r="AF358" s="23">
        <v>2.6</v>
      </c>
      <c r="AG358" s="23" t="s">
        <v>4613</v>
      </c>
      <c r="AH358" s="23" t="s">
        <v>4670</v>
      </c>
      <c r="AI358" s="23" t="s">
        <v>4671</v>
      </c>
      <c r="AJ358" t="s">
        <v>4680</v>
      </c>
      <c r="AK358" t="s">
        <v>4681</v>
      </c>
      <c r="AL358" t="s">
        <v>4679</v>
      </c>
      <c r="AM358" t="s">
        <v>4681</v>
      </c>
      <c r="AW358" t="s">
        <v>4682</v>
      </c>
      <c r="AY358" s="51"/>
      <c r="AZ358" s="51"/>
    </row>
    <row r="359" spans="31:52" x14ac:dyDescent="0.25">
      <c r="AE359" t="s">
        <v>4683</v>
      </c>
      <c r="AF359" s="23">
        <v>2.6</v>
      </c>
      <c r="AG359" s="23" t="s">
        <v>4613</v>
      </c>
      <c r="AH359" s="23" t="s">
        <v>4670</v>
      </c>
      <c r="AI359" s="23" t="s">
        <v>4671</v>
      </c>
      <c r="AJ359" t="s">
        <v>4684</v>
      </c>
      <c r="AK359" t="s">
        <v>4685</v>
      </c>
      <c r="AL359" t="s">
        <v>4683</v>
      </c>
      <c r="AM359" t="s">
        <v>4685</v>
      </c>
      <c r="AW359" t="s">
        <v>4686</v>
      </c>
      <c r="AY359" s="51"/>
      <c r="AZ359" s="51"/>
    </row>
    <row r="360" spans="31:52" x14ac:dyDescent="0.25">
      <c r="AE360" t="s">
        <v>4687</v>
      </c>
      <c r="AF360" s="23">
        <v>2.6</v>
      </c>
      <c r="AG360" s="23" t="s">
        <v>4613</v>
      </c>
      <c r="AH360" s="23" t="s">
        <v>4670</v>
      </c>
      <c r="AI360" s="23" t="s">
        <v>4671</v>
      </c>
      <c r="AJ360" t="s">
        <v>4688</v>
      </c>
      <c r="AK360" t="s">
        <v>4689</v>
      </c>
      <c r="AL360" t="s">
        <v>4687</v>
      </c>
      <c r="AM360" t="s">
        <v>4689</v>
      </c>
      <c r="AW360" t="s">
        <v>4690</v>
      </c>
      <c r="AY360" s="51"/>
      <c r="AZ360" s="51"/>
    </row>
    <row r="361" spans="31:52" x14ac:dyDescent="0.25">
      <c r="AE361" t="s">
        <v>4691</v>
      </c>
      <c r="AF361" s="23">
        <v>2.6</v>
      </c>
      <c r="AG361" s="23" t="s">
        <v>4613</v>
      </c>
      <c r="AH361" s="23" t="s">
        <v>4670</v>
      </c>
      <c r="AI361" s="23" t="s">
        <v>4671</v>
      </c>
      <c r="AJ361" t="s">
        <v>4692</v>
      </c>
      <c r="AK361" t="s">
        <v>4693</v>
      </c>
      <c r="AL361" t="s">
        <v>4691</v>
      </c>
      <c r="AM361" t="s">
        <v>4693</v>
      </c>
      <c r="AW361" t="s">
        <v>4694</v>
      </c>
      <c r="AY361" s="51"/>
      <c r="AZ361" s="51"/>
    </row>
    <row r="362" spans="31:52" x14ac:dyDescent="0.25">
      <c r="AE362" t="s">
        <v>4695</v>
      </c>
      <c r="AF362" s="23">
        <v>2.6</v>
      </c>
      <c r="AG362" s="23" t="s">
        <v>4613</v>
      </c>
      <c r="AH362" s="23" t="s">
        <v>4670</v>
      </c>
      <c r="AI362" s="23" t="s">
        <v>4671</v>
      </c>
      <c r="AJ362" t="s">
        <v>4696</v>
      </c>
      <c r="AK362" t="s">
        <v>4697</v>
      </c>
      <c r="AL362" t="s">
        <v>4695</v>
      </c>
      <c r="AM362" t="s">
        <v>4697</v>
      </c>
      <c r="AW362" t="s">
        <v>4698</v>
      </c>
      <c r="AY362" s="51"/>
      <c r="AZ362" s="51"/>
    </row>
    <row r="363" spans="31:52" x14ac:dyDescent="0.25">
      <c r="AE363" t="s">
        <v>4699</v>
      </c>
      <c r="AF363" s="23">
        <v>2.6</v>
      </c>
      <c r="AG363" s="23" t="s">
        <v>4613</v>
      </c>
      <c r="AH363" s="23" t="s">
        <v>4670</v>
      </c>
      <c r="AI363" s="23" t="s">
        <v>4671</v>
      </c>
      <c r="AJ363" t="s">
        <v>4700</v>
      </c>
      <c r="AK363" t="s">
        <v>4701</v>
      </c>
      <c r="AL363" t="s">
        <v>4699</v>
      </c>
      <c r="AM363" t="s">
        <v>4701</v>
      </c>
      <c r="AW363" t="s">
        <v>4702</v>
      </c>
      <c r="AY363" s="51"/>
      <c r="AZ363" s="51"/>
    </row>
    <row r="364" spans="31:52" x14ac:dyDescent="0.25">
      <c r="AE364" t="s">
        <v>4703</v>
      </c>
      <c r="AF364" s="23">
        <v>2.6</v>
      </c>
      <c r="AG364" s="23" t="s">
        <v>4613</v>
      </c>
      <c r="AH364" s="23" t="s">
        <v>4704</v>
      </c>
      <c r="AI364" s="23" t="s">
        <v>4705</v>
      </c>
      <c r="AJ364" t="s">
        <v>4706</v>
      </c>
      <c r="AK364" t="s">
        <v>4707</v>
      </c>
      <c r="AL364" t="s">
        <v>4703</v>
      </c>
      <c r="AM364" t="s">
        <v>4707</v>
      </c>
      <c r="AW364" t="s">
        <v>4708</v>
      </c>
      <c r="AY364" s="51"/>
      <c r="AZ364" s="51"/>
    </row>
    <row r="365" spans="31:52" x14ac:dyDescent="0.25">
      <c r="AE365" t="s">
        <v>2070</v>
      </c>
      <c r="AF365" s="23">
        <v>2.6</v>
      </c>
      <c r="AG365" s="23" t="s">
        <v>4613</v>
      </c>
      <c r="AH365" s="23" t="s">
        <v>4704</v>
      </c>
      <c r="AI365" s="23" t="s">
        <v>4705</v>
      </c>
      <c r="AJ365" t="s">
        <v>4709</v>
      </c>
      <c r="AK365" t="s">
        <v>4710</v>
      </c>
      <c r="AL365" t="s">
        <v>2070</v>
      </c>
      <c r="AM365" t="s">
        <v>4710</v>
      </c>
      <c r="AW365" t="s">
        <v>4711</v>
      </c>
      <c r="AY365" s="51"/>
      <c r="AZ365" s="51"/>
    </row>
    <row r="366" spans="31:52" x14ac:dyDescent="0.25">
      <c r="AE366" t="s">
        <v>4712</v>
      </c>
      <c r="AF366" s="23">
        <v>2.6</v>
      </c>
      <c r="AG366" s="23" t="s">
        <v>4613</v>
      </c>
      <c r="AH366" s="23" t="s">
        <v>4704</v>
      </c>
      <c r="AI366" s="23" t="s">
        <v>4705</v>
      </c>
      <c r="AJ366" t="s">
        <v>4709</v>
      </c>
      <c r="AK366" t="s">
        <v>4710</v>
      </c>
      <c r="AL366" t="s">
        <v>4712</v>
      </c>
      <c r="AM366" t="s">
        <v>4713</v>
      </c>
      <c r="AW366" t="s">
        <v>4714</v>
      </c>
      <c r="AY366" s="51"/>
      <c r="AZ366" s="51"/>
    </row>
    <row r="367" spans="31:52" x14ac:dyDescent="0.25">
      <c r="AE367" t="s">
        <v>4715</v>
      </c>
      <c r="AF367" s="23">
        <v>2.6</v>
      </c>
      <c r="AG367" s="23" t="s">
        <v>4613</v>
      </c>
      <c r="AH367" s="23" t="s">
        <v>4704</v>
      </c>
      <c r="AI367" s="23" t="s">
        <v>4705</v>
      </c>
      <c r="AJ367" t="s">
        <v>4716</v>
      </c>
      <c r="AK367" t="s">
        <v>4717</v>
      </c>
      <c r="AL367" t="s">
        <v>4715</v>
      </c>
      <c r="AM367" t="s">
        <v>4717</v>
      </c>
      <c r="AW367" t="s">
        <v>4718</v>
      </c>
      <c r="AY367" s="51"/>
      <c r="AZ367" s="51"/>
    </row>
    <row r="368" spans="31:52" x14ac:dyDescent="0.25">
      <c r="AE368" t="s">
        <v>4719</v>
      </c>
      <c r="AF368" s="23">
        <v>2.6</v>
      </c>
      <c r="AG368" s="23" t="s">
        <v>4613</v>
      </c>
      <c r="AH368" s="23" t="s">
        <v>4704</v>
      </c>
      <c r="AI368" s="23" t="s">
        <v>4705</v>
      </c>
      <c r="AJ368" t="s">
        <v>4720</v>
      </c>
      <c r="AK368" t="s">
        <v>4721</v>
      </c>
      <c r="AL368" t="s">
        <v>4719</v>
      </c>
      <c r="AM368" t="s">
        <v>4721</v>
      </c>
      <c r="AW368" t="s">
        <v>4722</v>
      </c>
      <c r="AY368" s="51"/>
      <c r="AZ368" s="51"/>
    </row>
    <row r="369" spans="31:52" x14ac:dyDescent="0.25">
      <c r="AE369" t="s">
        <v>4723</v>
      </c>
      <c r="AF369" s="23">
        <v>2.6</v>
      </c>
      <c r="AG369" s="23" t="s">
        <v>4613</v>
      </c>
      <c r="AH369" s="23" t="s">
        <v>4704</v>
      </c>
      <c r="AI369" s="23" t="s">
        <v>4705</v>
      </c>
      <c r="AJ369" t="s">
        <v>4720</v>
      </c>
      <c r="AK369" t="s">
        <v>4721</v>
      </c>
      <c r="AL369" t="s">
        <v>4723</v>
      </c>
      <c r="AM369" t="s">
        <v>4724</v>
      </c>
      <c r="AW369" t="s">
        <v>4725</v>
      </c>
      <c r="AY369" s="51"/>
      <c r="AZ369" s="51"/>
    </row>
    <row r="370" spans="31:52" x14ac:dyDescent="0.25">
      <c r="AE370" t="s">
        <v>2114</v>
      </c>
      <c r="AF370" s="23">
        <v>2.6</v>
      </c>
      <c r="AG370" s="23" t="s">
        <v>4613</v>
      </c>
      <c r="AH370" s="23" t="s">
        <v>4704</v>
      </c>
      <c r="AI370" s="23" t="s">
        <v>4705</v>
      </c>
      <c r="AJ370" t="s">
        <v>4726</v>
      </c>
      <c r="AK370" t="s">
        <v>4727</v>
      </c>
      <c r="AL370" t="s">
        <v>2114</v>
      </c>
      <c r="AM370" t="s">
        <v>4727</v>
      </c>
      <c r="AW370" t="s">
        <v>4728</v>
      </c>
      <c r="AY370" s="51"/>
      <c r="AZ370" s="51"/>
    </row>
    <row r="371" spans="31:52" x14ac:dyDescent="0.25">
      <c r="AE371" t="s">
        <v>4729</v>
      </c>
      <c r="AF371" s="23">
        <v>2.6</v>
      </c>
      <c r="AG371" s="23" t="s">
        <v>4613</v>
      </c>
      <c r="AH371" s="23" t="s">
        <v>4704</v>
      </c>
      <c r="AI371" s="23" t="s">
        <v>4705</v>
      </c>
      <c r="AJ371" t="s">
        <v>4730</v>
      </c>
      <c r="AK371" t="s">
        <v>4731</v>
      </c>
      <c r="AL371" t="s">
        <v>4729</v>
      </c>
      <c r="AM371" t="s">
        <v>4731</v>
      </c>
      <c r="AW371" t="s">
        <v>4732</v>
      </c>
      <c r="AY371" s="51"/>
      <c r="AZ371" s="51"/>
    </row>
    <row r="372" spans="31:52" x14ac:dyDescent="0.25">
      <c r="AE372" t="s">
        <v>4733</v>
      </c>
      <c r="AF372" s="23">
        <v>2.6</v>
      </c>
      <c r="AG372" s="23" t="s">
        <v>4613</v>
      </c>
      <c r="AH372" s="23" t="s">
        <v>4704</v>
      </c>
      <c r="AI372" s="23" t="s">
        <v>4705</v>
      </c>
      <c r="AJ372" t="s">
        <v>4734</v>
      </c>
      <c r="AK372" t="s">
        <v>4735</v>
      </c>
      <c r="AL372" t="s">
        <v>4733</v>
      </c>
      <c r="AM372" t="s">
        <v>4735</v>
      </c>
      <c r="AW372" t="s">
        <v>4736</v>
      </c>
      <c r="AY372" s="51"/>
      <c r="AZ372" s="51"/>
    </row>
    <row r="373" spans="31:52" x14ac:dyDescent="0.25">
      <c r="AE373" t="s">
        <v>4737</v>
      </c>
      <c r="AF373" s="23">
        <v>2.6</v>
      </c>
      <c r="AG373" s="23" t="s">
        <v>4613</v>
      </c>
      <c r="AH373" s="23" t="s">
        <v>4704</v>
      </c>
      <c r="AI373" s="23" t="s">
        <v>4705</v>
      </c>
      <c r="AJ373" t="s">
        <v>4738</v>
      </c>
      <c r="AK373" t="s">
        <v>4739</v>
      </c>
      <c r="AL373" t="s">
        <v>4737</v>
      </c>
      <c r="AM373" t="s">
        <v>4739</v>
      </c>
      <c r="AW373" t="s">
        <v>4740</v>
      </c>
      <c r="AY373" s="51"/>
      <c r="AZ373" s="51"/>
    </row>
    <row r="374" spans="31:52" x14ac:dyDescent="0.25">
      <c r="AE374" t="s">
        <v>4741</v>
      </c>
      <c r="AF374" s="23">
        <v>2.6</v>
      </c>
      <c r="AG374" s="23" t="s">
        <v>4613</v>
      </c>
      <c r="AH374" s="23" t="s">
        <v>4742</v>
      </c>
      <c r="AI374" s="23" t="s">
        <v>4743</v>
      </c>
      <c r="AJ374" t="s">
        <v>4744</v>
      </c>
      <c r="AK374" t="s">
        <v>4745</v>
      </c>
      <c r="AL374" t="s">
        <v>4741</v>
      </c>
      <c r="AM374" t="s">
        <v>4745</v>
      </c>
      <c r="AW374" t="s">
        <v>4746</v>
      </c>
      <c r="AY374" s="51"/>
      <c r="AZ374" s="51"/>
    </row>
    <row r="375" spans="31:52" x14ac:dyDescent="0.25">
      <c r="AE375" t="s">
        <v>4747</v>
      </c>
      <c r="AF375" s="23">
        <v>2.6</v>
      </c>
      <c r="AG375" s="23" t="s">
        <v>4613</v>
      </c>
      <c r="AH375" s="23" t="s">
        <v>4742</v>
      </c>
      <c r="AI375" s="23" t="s">
        <v>4743</v>
      </c>
      <c r="AJ375" t="s">
        <v>4748</v>
      </c>
      <c r="AK375" t="s">
        <v>4749</v>
      </c>
      <c r="AL375" t="s">
        <v>4747</v>
      </c>
      <c r="AM375" t="s">
        <v>4749</v>
      </c>
      <c r="AW375" t="s">
        <v>4750</v>
      </c>
      <c r="AY375" s="51"/>
      <c r="AZ375" s="51"/>
    </row>
    <row r="376" spans="31:52" x14ac:dyDescent="0.25">
      <c r="AE376" t="s">
        <v>4751</v>
      </c>
      <c r="AF376" s="23">
        <v>2.6</v>
      </c>
      <c r="AG376" s="23" t="s">
        <v>4613</v>
      </c>
      <c r="AH376" s="23" t="s">
        <v>4752</v>
      </c>
      <c r="AI376" s="23" t="s">
        <v>4753</v>
      </c>
      <c r="AJ376" t="s">
        <v>4754</v>
      </c>
      <c r="AK376" t="s">
        <v>4755</v>
      </c>
      <c r="AL376" t="s">
        <v>4751</v>
      </c>
      <c r="AM376" t="s">
        <v>4755</v>
      </c>
      <c r="AW376" t="s">
        <v>4756</v>
      </c>
      <c r="AY376" s="51"/>
      <c r="AZ376" s="51"/>
    </row>
    <row r="377" spans="31:52" x14ac:dyDescent="0.25">
      <c r="AE377" t="s">
        <v>4757</v>
      </c>
      <c r="AF377" s="23">
        <v>2.6</v>
      </c>
      <c r="AG377" s="23" t="s">
        <v>4613</v>
      </c>
      <c r="AH377" s="23" t="s">
        <v>4752</v>
      </c>
      <c r="AI377" s="23" t="s">
        <v>4753</v>
      </c>
      <c r="AJ377" t="s">
        <v>4758</v>
      </c>
      <c r="AK377" t="s">
        <v>4759</v>
      </c>
      <c r="AL377" t="s">
        <v>4757</v>
      </c>
      <c r="AM377" t="s">
        <v>4759</v>
      </c>
      <c r="AW377" t="s">
        <v>4760</v>
      </c>
      <c r="AY377" s="51"/>
      <c r="AZ377" s="51"/>
    </row>
    <row r="378" spans="31:52" x14ac:dyDescent="0.25">
      <c r="AE378" t="s">
        <v>4761</v>
      </c>
      <c r="AF378" s="23">
        <v>2.6</v>
      </c>
      <c r="AG378" s="23" t="s">
        <v>4613</v>
      </c>
      <c r="AH378" s="23" t="s">
        <v>4752</v>
      </c>
      <c r="AI378" s="23" t="s">
        <v>4753</v>
      </c>
      <c r="AJ378" t="s">
        <v>4762</v>
      </c>
      <c r="AK378" t="s">
        <v>4763</v>
      </c>
      <c r="AL378" t="s">
        <v>4761</v>
      </c>
      <c r="AM378" t="s">
        <v>4763</v>
      </c>
      <c r="AW378" t="s">
        <v>4764</v>
      </c>
      <c r="AY378" s="51"/>
      <c r="AZ378" s="51"/>
    </row>
    <row r="379" spans="31:52" x14ac:dyDescent="0.25">
      <c r="AE379" t="s">
        <v>4765</v>
      </c>
      <c r="AF379" s="23">
        <v>2.6</v>
      </c>
      <c r="AG379" s="23" t="s">
        <v>4613</v>
      </c>
      <c r="AH379" s="23" t="s">
        <v>4752</v>
      </c>
      <c r="AI379" s="23" t="s">
        <v>4753</v>
      </c>
      <c r="AJ379" t="s">
        <v>4766</v>
      </c>
      <c r="AK379" t="s">
        <v>4767</v>
      </c>
      <c r="AL379" t="s">
        <v>4765</v>
      </c>
      <c r="AM379" t="s">
        <v>4767</v>
      </c>
      <c r="AW379" t="s">
        <v>4768</v>
      </c>
      <c r="AY379" s="51"/>
      <c r="AZ379" s="51"/>
    </row>
    <row r="380" spans="31:52" x14ac:dyDescent="0.25">
      <c r="AE380" t="s">
        <v>4769</v>
      </c>
      <c r="AF380" s="23">
        <v>2.6</v>
      </c>
      <c r="AG380" s="23" t="s">
        <v>4613</v>
      </c>
      <c r="AH380" s="23" t="s">
        <v>4752</v>
      </c>
      <c r="AI380" s="23" t="s">
        <v>4753</v>
      </c>
      <c r="AJ380" t="s">
        <v>4770</v>
      </c>
      <c r="AK380" t="s">
        <v>4771</v>
      </c>
      <c r="AL380" t="s">
        <v>4769</v>
      </c>
      <c r="AM380" t="s">
        <v>4771</v>
      </c>
      <c r="AW380" t="s">
        <v>4772</v>
      </c>
      <c r="AY380" s="51"/>
      <c r="AZ380" s="51"/>
    </row>
    <row r="381" spans="31:52" x14ac:dyDescent="0.25">
      <c r="AE381" t="s">
        <v>4773</v>
      </c>
      <c r="AF381" s="23">
        <v>2.6</v>
      </c>
      <c r="AG381" s="23" t="s">
        <v>4613</v>
      </c>
      <c r="AH381" s="23" t="s">
        <v>4752</v>
      </c>
      <c r="AI381" s="23" t="s">
        <v>4753</v>
      </c>
      <c r="AJ381" t="s">
        <v>4774</v>
      </c>
      <c r="AK381" t="s">
        <v>4775</v>
      </c>
      <c r="AL381" t="s">
        <v>4773</v>
      </c>
      <c r="AM381" t="s">
        <v>4775</v>
      </c>
      <c r="AW381" t="s">
        <v>4776</v>
      </c>
      <c r="AY381" s="51"/>
      <c r="AZ381" s="51"/>
    </row>
    <row r="382" spans="31:52" x14ac:dyDescent="0.25">
      <c r="AE382" t="s">
        <v>4777</v>
      </c>
      <c r="AF382" s="23">
        <v>2.6</v>
      </c>
      <c r="AG382" s="23" t="s">
        <v>4613</v>
      </c>
      <c r="AH382" s="23" t="s">
        <v>4752</v>
      </c>
      <c r="AI382" s="23" t="s">
        <v>4753</v>
      </c>
      <c r="AJ382" t="s">
        <v>4778</v>
      </c>
      <c r="AK382" t="s">
        <v>4779</v>
      </c>
      <c r="AL382" t="s">
        <v>4777</v>
      </c>
      <c r="AM382" t="s">
        <v>4779</v>
      </c>
      <c r="AW382" t="s">
        <v>4780</v>
      </c>
      <c r="AY382" s="51"/>
      <c r="AZ382" s="51"/>
    </row>
    <row r="383" spans="31:52" x14ac:dyDescent="0.25">
      <c r="AE383" t="s">
        <v>4781</v>
      </c>
      <c r="AF383" s="23">
        <v>2.6</v>
      </c>
      <c r="AG383" s="23" t="s">
        <v>4613</v>
      </c>
      <c r="AH383" s="23" t="s">
        <v>4752</v>
      </c>
      <c r="AI383" s="23" t="s">
        <v>4753</v>
      </c>
      <c r="AJ383" t="s">
        <v>4782</v>
      </c>
      <c r="AK383" t="s">
        <v>4783</v>
      </c>
      <c r="AL383" t="s">
        <v>4781</v>
      </c>
      <c r="AM383" t="s">
        <v>4783</v>
      </c>
      <c r="AW383" t="s">
        <v>4784</v>
      </c>
      <c r="AY383" s="51"/>
      <c r="AZ383" s="51"/>
    </row>
    <row r="384" spans="31:52" x14ac:dyDescent="0.25">
      <c r="AE384" t="s">
        <v>4785</v>
      </c>
      <c r="AF384" s="23">
        <v>2.6</v>
      </c>
      <c r="AG384" s="23" t="s">
        <v>4613</v>
      </c>
      <c r="AH384" s="23" t="s">
        <v>4752</v>
      </c>
      <c r="AI384" s="23" t="s">
        <v>4753</v>
      </c>
      <c r="AJ384" t="s">
        <v>4786</v>
      </c>
      <c r="AK384" t="s">
        <v>4787</v>
      </c>
      <c r="AL384" t="s">
        <v>4785</v>
      </c>
      <c r="AM384" t="s">
        <v>4787</v>
      </c>
      <c r="AW384" t="s">
        <v>4788</v>
      </c>
      <c r="AY384" s="51"/>
      <c r="AZ384" s="51"/>
    </row>
    <row r="385" spans="31:52" x14ac:dyDescent="0.25">
      <c r="AE385" t="s">
        <v>4789</v>
      </c>
      <c r="AF385" s="23">
        <v>2.6</v>
      </c>
      <c r="AG385" s="23" t="s">
        <v>4613</v>
      </c>
      <c r="AH385" s="23" t="s">
        <v>4790</v>
      </c>
      <c r="AI385" s="23" t="s">
        <v>4791</v>
      </c>
      <c r="AJ385" t="s">
        <v>4792</v>
      </c>
      <c r="AK385" t="s">
        <v>4793</v>
      </c>
      <c r="AL385" t="s">
        <v>4789</v>
      </c>
      <c r="AM385" t="s">
        <v>4793</v>
      </c>
      <c r="AW385" t="s">
        <v>4794</v>
      </c>
      <c r="AY385" s="51"/>
      <c r="AZ385" s="51"/>
    </row>
    <row r="386" spans="31:52" x14ac:dyDescent="0.25">
      <c r="AE386" t="s">
        <v>4795</v>
      </c>
      <c r="AF386" s="23">
        <v>2.6</v>
      </c>
      <c r="AG386" s="23" t="s">
        <v>4613</v>
      </c>
      <c r="AH386" s="23" t="s">
        <v>4790</v>
      </c>
      <c r="AI386" s="23" t="s">
        <v>4791</v>
      </c>
      <c r="AJ386" t="s">
        <v>4796</v>
      </c>
      <c r="AK386" t="s">
        <v>4797</v>
      </c>
      <c r="AL386" t="s">
        <v>4795</v>
      </c>
      <c r="AM386" t="s">
        <v>4797</v>
      </c>
      <c r="AW386" t="s">
        <v>4798</v>
      </c>
      <c r="AY386" s="51"/>
      <c r="AZ386" s="51"/>
    </row>
    <row r="387" spans="31:52" x14ac:dyDescent="0.25">
      <c r="AE387" t="s">
        <v>4799</v>
      </c>
      <c r="AF387" s="23">
        <v>2.6</v>
      </c>
      <c r="AG387" s="23" t="s">
        <v>4613</v>
      </c>
      <c r="AH387" s="23" t="s">
        <v>4790</v>
      </c>
      <c r="AI387" s="23" t="s">
        <v>4791</v>
      </c>
      <c r="AJ387" t="s">
        <v>4800</v>
      </c>
      <c r="AK387" t="s">
        <v>4801</v>
      </c>
      <c r="AL387" t="s">
        <v>4799</v>
      </c>
      <c r="AM387" t="s">
        <v>4802</v>
      </c>
      <c r="AW387" t="s">
        <v>4803</v>
      </c>
      <c r="AY387" s="51"/>
      <c r="AZ387" s="51"/>
    </row>
    <row r="388" spans="31:52" x14ac:dyDescent="0.25">
      <c r="AE388" t="s">
        <v>4804</v>
      </c>
      <c r="AF388" s="23">
        <v>2.6</v>
      </c>
      <c r="AG388" s="23" t="s">
        <v>4613</v>
      </c>
      <c r="AH388" s="23" t="s">
        <v>4790</v>
      </c>
      <c r="AI388" s="23" t="s">
        <v>4791</v>
      </c>
      <c r="AJ388" t="s">
        <v>4800</v>
      </c>
      <c r="AK388" t="s">
        <v>4801</v>
      </c>
      <c r="AL388" t="s">
        <v>4804</v>
      </c>
      <c r="AM388" t="s">
        <v>4805</v>
      </c>
      <c r="AW388" t="s">
        <v>4806</v>
      </c>
      <c r="AY388" s="51"/>
      <c r="AZ388" s="51"/>
    </row>
    <row r="389" spans="31:52" x14ac:dyDescent="0.25">
      <c r="AE389" t="s">
        <v>4807</v>
      </c>
      <c r="AF389" s="23">
        <v>2.6</v>
      </c>
      <c r="AG389" s="23" t="s">
        <v>4613</v>
      </c>
      <c r="AH389" s="23" t="s">
        <v>4790</v>
      </c>
      <c r="AI389" s="23" t="s">
        <v>4791</v>
      </c>
      <c r="AJ389" t="s">
        <v>4808</v>
      </c>
      <c r="AK389" t="s">
        <v>4809</v>
      </c>
      <c r="AL389" t="s">
        <v>4807</v>
      </c>
      <c r="AM389" t="s">
        <v>4809</v>
      </c>
      <c r="AW389" t="s">
        <v>4810</v>
      </c>
      <c r="AY389" s="51"/>
      <c r="AZ389" s="51"/>
    </row>
    <row r="390" spans="31:52" x14ac:dyDescent="0.25">
      <c r="AE390" t="s">
        <v>4811</v>
      </c>
      <c r="AF390" s="23">
        <v>2.6</v>
      </c>
      <c r="AG390" s="23" t="s">
        <v>4613</v>
      </c>
      <c r="AH390" s="23" t="s">
        <v>4790</v>
      </c>
      <c r="AI390" s="23" t="s">
        <v>4791</v>
      </c>
      <c r="AJ390" t="s">
        <v>4812</v>
      </c>
      <c r="AK390" t="s">
        <v>4813</v>
      </c>
      <c r="AL390" t="s">
        <v>4811</v>
      </c>
      <c r="AM390" t="s">
        <v>4813</v>
      </c>
      <c r="AW390" t="s">
        <v>4814</v>
      </c>
      <c r="AY390" s="51"/>
      <c r="AZ390" s="51"/>
    </row>
    <row r="391" spans="31:52" x14ac:dyDescent="0.25">
      <c r="AE391" t="s">
        <v>4815</v>
      </c>
      <c r="AF391" s="23">
        <v>2.6</v>
      </c>
      <c r="AG391" s="23" t="s">
        <v>4613</v>
      </c>
      <c r="AH391" s="23" t="s">
        <v>4790</v>
      </c>
      <c r="AI391" s="23" t="s">
        <v>4791</v>
      </c>
      <c r="AJ391" t="s">
        <v>4816</v>
      </c>
      <c r="AK391" t="s">
        <v>4817</v>
      </c>
      <c r="AL391" t="s">
        <v>4815</v>
      </c>
      <c r="AM391" t="s">
        <v>4817</v>
      </c>
      <c r="AW391" t="s">
        <v>4818</v>
      </c>
      <c r="AY391" s="51"/>
      <c r="AZ391" s="51"/>
    </row>
    <row r="392" spans="31:52" x14ac:dyDescent="0.25">
      <c r="AE392" t="s">
        <v>4819</v>
      </c>
      <c r="AF392" s="23">
        <v>2.6</v>
      </c>
      <c r="AG392" s="23" t="s">
        <v>4613</v>
      </c>
      <c r="AH392" s="23" t="s">
        <v>4790</v>
      </c>
      <c r="AI392" s="23" t="s">
        <v>4791</v>
      </c>
      <c r="AJ392" t="s">
        <v>4820</v>
      </c>
      <c r="AK392" t="s">
        <v>4821</v>
      </c>
      <c r="AL392" t="s">
        <v>4819</v>
      </c>
      <c r="AM392" t="s">
        <v>4821</v>
      </c>
      <c r="AW392" t="s">
        <v>4822</v>
      </c>
      <c r="AY392" s="51"/>
      <c r="AZ392" s="51"/>
    </row>
    <row r="393" spans="31:52" x14ac:dyDescent="0.25">
      <c r="AE393" t="s">
        <v>4823</v>
      </c>
      <c r="AF393" s="23">
        <v>2.6</v>
      </c>
      <c r="AG393" s="23" t="s">
        <v>4613</v>
      </c>
      <c r="AH393" s="23" t="s">
        <v>4790</v>
      </c>
      <c r="AI393" s="23" t="s">
        <v>4791</v>
      </c>
      <c r="AJ393" t="s">
        <v>4824</v>
      </c>
      <c r="AK393" t="s">
        <v>4825</v>
      </c>
      <c r="AL393" t="s">
        <v>4823</v>
      </c>
      <c r="AM393" t="s">
        <v>3224</v>
      </c>
      <c r="AW393" t="s">
        <v>4826</v>
      </c>
      <c r="AY393" s="51"/>
      <c r="AZ393" s="51"/>
    </row>
    <row r="394" spans="31:52" x14ac:dyDescent="0.25">
      <c r="AE394" t="s">
        <v>4827</v>
      </c>
      <c r="AF394" s="23">
        <v>2.6</v>
      </c>
      <c r="AG394" s="23" t="s">
        <v>4613</v>
      </c>
      <c r="AH394" s="23" t="s">
        <v>4790</v>
      </c>
      <c r="AI394" s="23" t="s">
        <v>4791</v>
      </c>
      <c r="AJ394" t="s">
        <v>4824</v>
      </c>
      <c r="AK394" t="s">
        <v>4825</v>
      </c>
      <c r="AL394" t="s">
        <v>4827</v>
      </c>
      <c r="AM394" t="s">
        <v>4828</v>
      </c>
      <c r="AW394" t="s">
        <v>4829</v>
      </c>
      <c r="AY394" s="51"/>
      <c r="AZ394" s="51"/>
    </row>
    <row r="395" spans="31:52" x14ac:dyDescent="0.25">
      <c r="AE395" t="s">
        <v>4830</v>
      </c>
      <c r="AF395" s="23">
        <v>2.6</v>
      </c>
      <c r="AG395" s="23" t="s">
        <v>4613</v>
      </c>
      <c r="AH395" s="23" t="s">
        <v>4790</v>
      </c>
      <c r="AI395" s="23" t="s">
        <v>4791</v>
      </c>
      <c r="AJ395" t="s">
        <v>4824</v>
      </c>
      <c r="AK395" t="s">
        <v>4825</v>
      </c>
      <c r="AL395" t="s">
        <v>4830</v>
      </c>
      <c r="AM395" t="s">
        <v>4831</v>
      </c>
      <c r="AW395" t="s">
        <v>4832</v>
      </c>
      <c r="AY395" s="51"/>
      <c r="AZ395" s="51"/>
    </row>
    <row r="396" spans="31:52" x14ac:dyDescent="0.25">
      <c r="AE396" t="s">
        <v>4833</v>
      </c>
      <c r="AF396" s="23">
        <v>2.6</v>
      </c>
      <c r="AG396" s="23" t="s">
        <v>4613</v>
      </c>
      <c r="AH396" s="23" t="s">
        <v>4790</v>
      </c>
      <c r="AI396" s="23" t="s">
        <v>4791</v>
      </c>
      <c r="AJ396" t="s">
        <v>4824</v>
      </c>
      <c r="AK396" t="s">
        <v>4825</v>
      </c>
      <c r="AL396" t="s">
        <v>4833</v>
      </c>
      <c r="AM396" t="s">
        <v>4834</v>
      </c>
      <c r="AW396" t="s">
        <v>4835</v>
      </c>
      <c r="AY396" s="51"/>
      <c r="AZ396" s="51"/>
    </row>
    <row r="397" spans="31:52" x14ac:dyDescent="0.25">
      <c r="AE397" t="s">
        <v>4836</v>
      </c>
      <c r="AF397" s="23">
        <v>2.6</v>
      </c>
      <c r="AG397" s="23" t="s">
        <v>4613</v>
      </c>
      <c r="AH397" s="23" t="s">
        <v>4790</v>
      </c>
      <c r="AI397" s="23" t="s">
        <v>4791</v>
      </c>
      <c r="AJ397" t="s">
        <v>4837</v>
      </c>
      <c r="AK397" t="s">
        <v>4838</v>
      </c>
      <c r="AL397" t="s">
        <v>4836</v>
      </c>
      <c r="AM397" t="s">
        <v>4838</v>
      </c>
      <c r="AW397" t="s">
        <v>4839</v>
      </c>
      <c r="AY397" s="51"/>
      <c r="AZ397" s="51"/>
    </row>
    <row r="398" spans="31:52" x14ac:dyDescent="0.25">
      <c r="AE398" t="s">
        <v>4840</v>
      </c>
      <c r="AF398" s="23">
        <v>2.6</v>
      </c>
      <c r="AG398" s="23" t="s">
        <v>4613</v>
      </c>
      <c r="AH398" s="23" t="s">
        <v>4841</v>
      </c>
      <c r="AI398" s="23" t="s">
        <v>4842</v>
      </c>
      <c r="AJ398" t="s">
        <v>4843</v>
      </c>
      <c r="AK398" t="s">
        <v>4844</v>
      </c>
      <c r="AL398" t="s">
        <v>4840</v>
      </c>
      <c r="AM398" t="s">
        <v>4844</v>
      </c>
      <c r="AW398" t="s">
        <v>4845</v>
      </c>
      <c r="AY398" s="51"/>
      <c r="AZ398" s="51"/>
    </row>
    <row r="399" spans="31:52" x14ac:dyDescent="0.25">
      <c r="AE399" t="s">
        <v>4846</v>
      </c>
      <c r="AF399" s="23">
        <v>2.6</v>
      </c>
      <c r="AG399" s="23" t="s">
        <v>4613</v>
      </c>
      <c r="AH399" s="23" t="s">
        <v>4841</v>
      </c>
      <c r="AI399" s="23" t="s">
        <v>4842</v>
      </c>
      <c r="AJ399" t="s">
        <v>4843</v>
      </c>
      <c r="AK399" t="s">
        <v>4844</v>
      </c>
      <c r="AL399" t="s">
        <v>4846</v>
      </c>
      <c r="AM399" t="s">
        <v>4847</v>
      </c>
      <c r="AW399" t="s">
        <v>4848</v>
      </c>
      <c r="AY399" s="51"/>
      <c r="AZ399" s="51"/>
    </row>
    <row r="400" spans="31:52" x14ac:dyDescent="0.25">
      <c r="AE400" t="s">
        <v>4849</v>
      </c>
      <c r="AF400" s="23">
        <v>2.6</v>
      </c>
      <c r="AG400" s="23" t="s">
        <v>4613</v>
      </c>
      <c r="AH400" s="23" t="s">
        <v>4841</v>
      </c>
      <c r="AI400" s="23" t="s">
        <v>4842</v>
      </c>
      <c r="AJ400" t="s">
        <v>4850</v>
      </c>
      <c r="AK400" t="s">
        <v>4851</v>
      </c>
      <c r="AL400" t="s">
        <v>4849</v>
      </c>
      <c r="AM400" t="s">
        <v>4851</v>
      </c>
      <c r="AW400" t="s">
        <v>4852</v>
      </c>
      <c r="AY400" s="51"/>
      <c r="AZ400" s="51"/>
    </row>
    <row r="401" spans="31:52" x14ac:dyDescent="0.25">
      <c r="AE401" t="s">
        <v>4853</v>
      </c>
      <c r="AF401" s="23">
        <v>2.6</v>
      </c>
      <c r="AG401" s="23" t="s">
        <v>4613</v>
      </c>
      <c r="AH401" s="23" t="s">
        <v>4841</v>
      </c>
      <c r="AI401" s="23" t="s">
        <v>4842</v>
      </c>
      <c r="AJ401" t="s">
        <v>4850</v>
      </c>
      <c r="AK401" t="s">
        <v>4851</v>
      </c>
      <c r="AL401" t="s">
        <v>4853</v>
      </c>
      <c r="AM401" t="s">
        <v>4847</v>
      </c>
      <c r="AW401" t="s">
        <v>4854</v>
      </c>
      <c r="AY401" s="51"/>
      <c r="AZ401" s="51"/>
    </row>
    <row r="402" spans="31:52" x14ac:dyDescent="0.25">
      <c r="AE402" t="s">
        <v>4855</v>
      </c>
      <c r="AF402" s="23">
        <v>2.6</v>
      </c>
      <c r="AG402" s="23" t="s">
        <v>4613</v>
      </c>
      <c r="AH402" s="23" t="s">
        <v>4841</v>
      </c>
      <c r="AI402" s="23" t="s">
        <v>4842</v>
      </c>
      <c r="AJ402" t="s">
        <v>4856</v>
      </c>
      <c r="AK402" t="s">
        <v>4857</v>
      </c>
      <c r="AL402" t="s">
        <v>4855</v>
      </c>
      <c r="AM402" t="s">
        <v>4858</v>
      </c>
      <c r="AW402" t="s">
        <v>4859</v>
      </c>
      <c r="AY402" s="51"/>
      <c r="AZ402" s="51"/>
    </row>
    <row r="403" spans="31:52" x14ac:dyDescent="0.25">
      <c r="AE403" t="s">
        <v>4860</v>
      </c>
      <c r="AF403" s="23">
        <v>2.6</v>
      </c>
      <c r="AG403" s="23" t="s">
        <v>4613</v>
      </c>
      <c r="AH403" s="23" t="s">
        <v>4841</v>
      </c>
      <c r="AI403" s="23" t="s">
        <v>4842</v>
      </c>
      <c r="AJ403" t="s">
        <v>4856</v>
      </c>
      <c r="AK403" t="s">
        <v>4857</v>
      </c>
      <c r="AL403" t="s">
        <v>4860</v>
      </c>
      <c r="AM403" t="s">
        <v>4861</v>
      </c>
      <c r="AW403" t="s">
        <v>4862</v>
      </c>
      <c r="AY403" s="51"/>
      <c r="AZ403" s="51"/>
    </row>
    <row r="404" spans="31:52" x14ac:dyDescent="0.25">
      <c r="AE404" t="s">
        <v>4863</v>
      </c>
      <c r="AF404" s="23">
        <v>2.6</v>
      </c>
      <c r="AG404" s="23" t="s">
        <v>4613</v>
      </c>
      <c r="AH404" s="23" t="s">
        <v>4841</v>
      </c>
      <c r="AI404" s="23" t="s">
        <v>4842</v>
      </c>
      <c r="AJ404" t="s">
        <v>4856</v>
      </c>
      <c r="AK404" t="s">
        <v>4857</v>
      </c>
      <c r="AL404" t="s">
        <v>4863</v>
      </c>
      <c r="AM404" t="s">
        <v>4864</v>
      </c>
      <c r="AW404" t="s">
        <v>4865</v>
      </c>
      <c r="AY404" s="51"/>
      <c r="AZ404" s="51"/>
    </row>
    <row r="405" spans="31:52" x14ac:dyDescent="0.25">
      <c r="AE405" t="s">
        <v>4866</v>
      </c>
      <c r="AF405" s="23">
        <v>2.6</v>
      </c>
      <c r="AG405" s="23" t="s">
        <v>4613</v>
      </c>
      <c r="AH405" s="23" t="s">
        <v>4841</v>
      </c>
      <c r="AI405" s="23" t="s">
        <v>4842</v>
      </c>
      <c r="AJ405" t="s">
        <v>4867</v>
      </c>
      <c r="AK405" t="s">
        <v>4868</v>
      </c>
      <c r="AL405" t="s">
        <v>4866</v>
      </c>
      <c r="AM405" t="s">
        <v>4869</v>
      </c>
      <c r="AW405" t="s">
        <v>4870</v>
      </c>
      <c r="AY405" s="51"/>
      <c r="AZ405" s="51"/>
    </row>
    <row r="406" spans="31:52" x14ac:dyDescent="0.25">
      <c r="AE406" t="s">
        <v>4871</v>
      </c>
      <c r="AF406" s="23">
        <v>2.6</v>
      </c>
      <c r="AG406" s="23" t="s">
        <v>4613</v>
      </c>
      <c r="AH406" s="23" t="s">
        <v>4841</v>
      </c>
      <c r="AI406" s="23" t="s">
        <v>4842</v>
      </c>
      <c r="AJ406" t="s">
        <v>4867</v>
      </c>
      <c r="AK406" t="s">
        <v>4868</v>
      </c>
      <c r="AL406" t="s">
        <v>4871</v>
      </c>
      <c r="AM406" t="s">
        <v>4872</v>
      </c>
      <c r="AW406" t="s">
        <v>4873</v>
      </c>
      <c r="AY406" s="51"/>
      <c r="AZ406" s="51"/>
    </row>
    <row r="407" spans="31:52" x14ac:dyDescent="0.25">
      <c r="AE407" t="s">
        <v>4874</v>
      </c>
      <c r="AF407" s="23">
        <v>2.6</v>
      </c>
      <c r="AG407" s="23" t="s">
        <v>4613</v>
      </c>
      <c r="AH407" s="23" t="s">
        <v>4841</v>
      </c>
      <c r="AI407" s="23" t="s">
        <v>4842</v>
      </c>
      <c r="AJ407" t="s">
        <v>4867</v>
      </c>
      <c r="AK407" t="s">
        <v>4868</v>
      </c>
      <c r="AL407" t="s">
        <v>4874</v>
      </c>
      <c r="AM407" t="s">
        <v>4875</v>
      </c>
      <c r="AW407" t="s">
        <v>4876</v>
      </c>
      <c r="AY407" s="51"/>
      <c r="AZ407" s="51"/>
    </row>
    <row r="408" spans="31:52" x14ac:dyDescent="0.25">
      <c r="AE408" t="s">
        <v>4877</v>
      </c>
      <c r="AF408" s="23">
        <v>2.6</v>
      </c>
      <c r="AG408" s="23" t="s">
        <v>4613</v>
      </c>
      <c r="AH408" s="23" t="s">
        <v>4841</v>
      </c>
      <c r="AI408" s="23" t="s">
        <v>4842</v>
      </c>
      <c r="AJ408" t="s">
        <v>4878</v>
      </c>
      <c r="AK408" t="s">
        <v>4879</v>
      </c>
      <c r="AL408" t="s">
        <v>4877</v>
      </c>
      <c r="AM408" t="s">
        <v>4880</v>
      </c>
      <c r="AW408" t="s">
        <v>4881</v>
      </c>
      <c r="AY408" s="51"/>
      <c r="AZ408" s="51"/>
    </row>
    <row r="409" spans="31:52" x14ac:dyDescent="0.25">
      <c r="AE409" t="s">
        <v>4882</v>
      </c>
      <c r="AF409" s="23">
        <v>2.6</v>
      </c>
      <c r="AG409" s="23" t="s">
        <v>4613</v>
      </c>
      <c r="AH409" s="23" t="s">
        <v>4841</v>
      </c>
      <c r="AI409" s="23" t="s">
        <v>4842</v>
      </c>
      <c r="AJ409" t="s">
        <v>4878</v>
      </c>
      <c r="AK409" t="s">
        <v>4879</v>
      </c>
      <c r="AL409" t="s">
        <v>4882</v>
      </c>
      <c r="AM409" t="s">
        <v>4883</v>
      </c>
      <c r="AW409" t="s">
        <v>4884</v>
      </c>
      <c r="AY409" s="51"/>
      <c r="AZ409" s="51"/>
    </row>
    <row r="410" spans="31:52" x14ac:dyDescent="0.25">
      <c r="AE410" t="s">
        <v>4885</v>
      </c>
      <c r="AF410" s="23">
        <v>2.6</v>
      </c>
      <c r="AG410" s="23" t="s">
        <v>4613</v>
      </c>
      <c r="AH410" s="23" t="s">
        <v>4841</v>
      </c>
      <c r="AI410" s="23" t="s">
        <v>4842</v>
      </c>
      <c r="AJ410" t="s">
        <v>4878</v>
      </c>
      <c r="AK410" t="s">
        <v>4879</v>
      </c>
      <c r="AL410" t="s">
        <v>4885</v>
      </c>
      <c r="AM410" t="s">
        <v>4886</v>
      </c>
      <c r="AW410" t="s">
        <v>4887</v>
      </c>
      <c r="AY410" s="51"/>
      <c r="AZ410" s="51"/>
    </row>
    <row r="411" spans="31:52" x14ac:dyDescent="0.25">
      <c r="AE411" t="s">
        <v>4888</v>
      </c>
      <c r="AF411" s="23">
        <v>2.6</v>
      </c>
      <c r="AG411" s="23" t="s">
        <v>4613</v>
      </c>
      <c r="AH411" s="23" t="s">
        <v>4841</v>
      </c>
      <c r="AI411" s="23" t="s">
        <v>4842</v>
      </c>
      <c r="AJ411" t="s">
        <v>4889</v>
      </c>
      <c r="AK411" t="s">
        <v>4890</v>
      </c>
      <c r="AL411" t="s">
        <v>4888</v>
      </c>
      <c r="AM411" t="s">
        <v>4890</v>
      </c>
      <c r="AW411" t="s">
        <v>4891</v>
      </c>
      <c r="AY411" s="51"/>
      <c r="AZ411" s="51"/>
    </row>
    <row r="412" spans="31:52" x14ac:dyDescent="0.25">
      <c r="AE412" t="s">
        <v>4892</v>
      </c>
      <c r="AF412" s="23">
        <v>2.6</v>
      </c>
      <c r="AG412" s="23" t="s">
        <v>4613</v>
      </c>
      <c r="AH412" s="23" t="s">
        <v>4841</v>
      </c>
      <c r="AI412" s="23" t="s">
        <v>4842</v>
      </c>
      <c r="AJ412" t="s">
        <v>4893</v>
      </c>
      <c r="AK412" t="s">
        <v>4894</v>
      </c>
      <c r="AL412" t="s">
        <v>4892</v>
      </c>
      <c r="AM412" t="s">
        <v>4894</v>
      </c>
      <c r="AW412" t="s">
        <v>4895</v>
      </c>
      <c r="AY412" s="51"/>
      <c r="AZ412" s="51"/>
    </row>
    <row r="413" spans="31:52" x14ac:dyDescent="0.25">
      <c r="AE413" t="s">
        <v>4896</v>
      </c>
      <c r="AF413" s="23">
        <v>2.7</v>
      </c>
      <c r="AG413" s="23" t="s">
        <v>4897</v>
      </c>
      <c r="AH413" s="23" t="s">
        <v>4898</v>
      </c>
      <c r="AI413" s="23" t="s">
        <v>4899</v>
      </c>
      <c r="AJ413" t="s">
        <v>4900</v>
      </c>
      <c r="AK413" t="s">
        <v>4901</v>
      </c>
      <c r="AL413" t="s">
        <v>4896</v>
      </c>
      <c r="AM413" t="s">
        <v>4901</v>
      </c>
      <c r="AW413" t="s">
        <v>4902</v>
      </c>
      <c r="AY413" s="51"/>
      <c r="AZ413" s="51"/>
    </row>
    <row r="414" spans="31:52" x14ac:dyDescent="0.25">
      <c r="AE414" t="s">
        <v>4903</v>
      </c>
      <c r="AF414" s="23">
        <v>2.7</v>
      </c>
      <c r="AG414" s="23" t="s">
        <v>4897</v>
      </c>
      <c r="AH414" s="23" t="s">
        <v>4898</v>
      </c>
      <c r="AI414" s="23" t="s">
        <v>4899</v>
      </c>
      <c r="AJ414" t="s">
        <v>4904</v>
      </c>
      <c r="AK414" t="s">
        <v>4905</v>
      </c>
      <c r="AL414" t="s">
        <v>4903</v>
      </c>
      <c r="AM414" t="s">
        <v>4905</v>
      </c>
      <c r="AW414" t="s">
        <v>4906</v>
      </c>
      <c r="AY414" s="51"/>
      <c r="AZ414" s="51"/>
    </row>
    <row r="415" spans="31:52" x14ac:dyDescent="0.25">
      <c r="AE415" t="s">
        <v>4907</v>
      </c>
      <c r="AF415" s="23">
        <v>2.7</v>
      </c>
      <c r="AG415" s="23" t="s">
        <v>4897</v>
      </c>
      <c r="AH415" s="23" t="s">
        <v>4898</v>
      </c>
      <c r="AI415" s="23" t="s">
        <v>4899</v>
      </c>
      <c r="AJ415" t="s">
        <v>4908</v>
      </c>
      <c r="AK415" t="s">
        <v>4909</v>
      </c>
      <c r="AL415" t="s">
        <v>4907</v>
      </c>
      <c r="AM415" t="s">
        <v>4909</v>
      </c>
      <c r="AW415" t="s">
        <v>4910</v>
      </c>
      <c r="AY415" s="51"/>
      <c r="AZ415" s="51"/>
    </row>
    <row r="416" spans="31:52" x14ac:dyDescent="0.25">
      <c r="AE416" t="s">
        <v>4911</v>
      </c>
      <c r="AF416" s="23">
        <v>2.7</v>
      </c>
      <c r="AG416" s="23" t="s">
        <v>4897</v>
      </c>
      <c r="AH416" s="23" t="s">
        <v>4898</v>
      </c>
      <c r="AI416" s="23" t="s">
        <v>4899</v>
      </c>
      <c r="AJ416" t="s">
        <v>4912</v>
      </c>
      <c r="AK416" t="s">
        <v>4913</v>
      </c>
      <c r="AL416" t="s">
        <v>4911</v>
      </c>
      <c r="AM416" t="s">
        <v>4913</v>
      </c>
      <c r="AW416" t="s">
        <v>4914</v>
      </c>
      <c r="AY416" s="51"/>
      <c r="AZ416" s="51"/>
    </row>
    <row r="417" spans="31:52" x14ac:dyDescent="0.25">
      <c r="AE417" t="s">
        <v>4915</v>
      </c>
      <c r="AF417" s="23">
        <v>2.7</v>
      </c>
      <c r="AG417" s="23" t="s">
        <v>4897</v>
      </c>
      <c r="AH417" s="23" t="s">
        <v>4898</v>
      </c>
      <c r="AI417" s="23" t="s">
        <v>4899</v>
      </c>
      <c r="AJ417" t="s">
        <v>4916</v>
      </c>
      <c r="AK417" t="s">
        <v>4917</v>
      </c>
      <c r="AL417" t="s">
        <v>4915</v>
      </c>
      <c r="AM417" t="s">
        <v>4917</v>
      </c>
      <c r="AW417" t="s">
        <v>4918</v>
      </c>
      <c r="AY417" s="51"/>
      <c r="AZ417" s="51"/>
    </row>
    <row r="418" spans="31:52" x14ac:dyDescent="0.25">
      <c r="AE418" t="s">
        <v>4919</v>
      </c>
      <c r="AF418" s="23">
        <v>2.7</v>
      </c>
      <c r="AG418" s="23" t="s">
        <v>4897</v>
      </c>
      <c r="AH418" s="23" t="s">
        <v>4920</v>
      </c>
      <c r="AI418" s="23" t="s">
        <v>4921</v>
      </c>
      <c r="AJ418" t="s">
        <v>4922</v>
      </c>
      <c r="AK418" t="s">
        <v>4923</v>
      </c>
      <c r="AL418" t="s">
        <v>4919</v>
      </c>
      <c r="AM418" t="s">
        <v>4924</v>
      </c>
      <c r="AW418" t="s">
        <v>4925</v>
      </c>
      <c r="AY418" s="51"/>
      <c r="AZ418" s="51"/>
    </row>
    <row r="419" spans="31:52" x14ac:dyDescent="0.25">
      <c r="AE419" t="s">
        <v>4926</v>
      </c>
      <c r="AF419" s="23">
        <v>2.7</v>
      </c>
      <c r="AG419" s="23" t="s">
        <v>4897</v>
      </c>
      <c r="AH419" s="23" t="s">
        <v>4920</v>
      </c>
      <c r="AI419" s="23" t="s">
        <v>4921</v>
      </c>
      <c r="AJ419" t="s">
        <v>4922</v>
      </c>
      <c r="AK419" t="s">
        <v>4923</v>
      </c>
      <c r="AL419" t="s">
        <v>4926</v>
      </c>
      <c r="AM419" t="s">
        <v>4927</v>
      </c>
      <c r="AW419" t="s">
        <v>4928</v>
      </c>
      <c r="AY419" s="51"/>
      <c r="AZ419" s="51"/>
    </row>
    <row r="420" spans="31:52" x14ac:dyDescent="0.25">
      <c r="AE420" t="s">
        <v>4929</v>
      </c>
      <c r="AF420" s="23">
        <v>2.7</v>
      </c>
      <c r="AG420" s="23" t="s">
        <v>4897</v>
      </c>
      <c r="AH420" s="23" t="s">
        <v>4920</v>
      </c>
      <c r="AI420" s="23" t="s">
        <v>4921</v>
      </c>
      <c r="AJ420" t="s">
        <v>4930</v>
      </c>
      <c r="AK420" t="s">
        <v>4931</v>
      </c>
      <c r="AL420" t="s">
        <v>4929</v>
      </c>
      <c r="AM420" t="s">
        <v>4931</v>
      </c>
      <c r="AW420" t="s">
        <v>4932</v>
      </c>
      <c r="AY420" s="51"/>
      <c r="AZ420" s="51"/>
    </row>
    <row r="421" spans="31:52" x14ac:dyDescent="0.25">
      <c r="AE421" t="s">
        <v>4933</v>
      </c>
      <c r="AF421" s="23">
        <v>2.7</v>
      </c>
      <c r="AG421" s="23" t="s">
        <v>4897</v>
      </c>
      <c r="AH421" s="23" t="s">
        <v>4920</v>
      </c>
      <c r="AI421" s="23" t="s">
        <v>4921</v>
      </c>
      <c r="AJ421" t="s">
        <v>4934</v>
      </c>
      <c r="AK421" t="s">
        <v>4935</v>
      </c>
      <c r="AL421" t="s">
        <v>4933</v>
      </c>
      <c r="AM421" t="s">
        <v>4935</v>
      </c>
      <c r="AW421" t="s">
        <v>4936</v>
      </c>
      <c r="AY421" s="51"/>
      <c r="AZ421" s="51"/>
    </row>
    <row r="422" spans="31:52" x14ac:dyDescent="0.25">
      <c r="AE422" t="s">
        <v>4937</v>
      </c>
      <c r="AF422" s="23">
        <v>2.7</v>
      </c>
      <c r="AG422" s="23" t="s">
        <v>4897</v>
      </c>
      <c r="AH422" s="23" t="s">
        <v>4920</v>
      </c>
      <c r="AI422" s="23" t="s">
        <v>4921</v>
      </c>
      <c r="AJ422" t="s">
        <v>4938</v>
      </c>
      <c r="AK422" t="s">
        <v>4939</v>
      </c>
      <c r="AL422" t="s">
        <v>4937</v>
      </c>
      <c r="AM422" t="s">
        <v>4939</v>
      </c>
      <c r="AW422" t="s">
        <v>4940</v>
      </c>
      <c r="AY422" s="51"/>
      <c r="AZ422" s="51"/>
    </row>
    <row r="423" spans="31:52" x14ac:dyDescent="0.25">
      <c r="AE423" t="s">
        <v>4941</v>
      </c>
      <c r="AF423" s="23">
        <v>2.7</v>
      </c>
      <c r="AG423" s="23" t="s">
        <v>4897</v>
      </c>
      <c r="AH423" s="23" t="s">
        <v>4920</v>
      </c>
      <c r="AI423" s="23" t="s">
        <v>4921</v>
      </c>
      <c r="AJ423" t="s">
        <v>4938</v>
      </c>
      <c r="AK423" t="s">
        <v>4939</v>
      </c>
      <c r="AL423" t="s">
        <v>4941</v>
      </c>
      <c r="AM423" t="s">
        <v>4942</v>
      </c>
      <c r="AW423" t="s">
        <v>4943</v>
      </c>
      <c r="AY423" s="51"/>
      <c r="AZ423" s="51"/>
    </row>
    <row r="424" spans="31:52" x14ac:dyDescent="0.25">
      <c r="AE424" t="s">
        <v>4944</v>
      </c>
      <c r="AF424" s="23">
        <v>2.7</v>
      </c>
      <c r="AG424" s="23" t="s">
        <v>4897</v>
      </c>
      <c r="AH424" s="23" t="s">
        <v>4920</v>
      </c>
      <c r="AI424" s="23" t="s">
        <v>4921</v>
      </c>
      <c r="AJ424" t="s">
        <v>4945</v>
      </c>
      <c r="AK424" t="s">
        <v>4946</v>
      </c>
      <c r="AL424" t="s">
        <v>4944</v>
      </c>
      <c r="AM424" t="s">
        <v>4946</v>
      </c>
      <c r="AW424" t="s">
        <v>4947</v>
      </c>
      <c r="AY424" s="51"/>
      <c r="AZ424" s="51"/>
    </row>
    <row r="425" spans="31:52" x14ac:dyDescent="0.25">
      <c r="AE425" t="s">
        <v>4948</v>
      </c>
      <c r="AF425" s="23">
        <v>2.7</v>
      </c>
      <c r="AG425" s="23" t="s">
        <v>4897</v>
      </c>
      <c r="AH425" s="23" t="s">
        <v>4920</v>
      </c>
      <c r="AI425" s="23" t="s">
        <v>4921</v>
      </c>
      <c r="AJ425" t="s">
        <v>4949</v>
      </c>
      <c r="AK425" t="s">
        <v>4950</v>
      </c>
      <c r="AL425" t="s">
        <v>4948</v>
      </c>
      <c r="AM425" t="s">
        <v>4950</v>
      </c>
      <c r="AW425" t="s">
        <v>4951</v>
      </c>
      <c r="AY425" s="51"/>
      <c r="AZ425" s="51"/>
    </row>
    <row r="426" spans="31:52" x14ac:dyDescent="0.25">
      <c r="AE426" t="s">
        <v>4952</v>
      </c>
      <c r="AF426" s="23">
        <v>2.7</v>
      </c>
      <c r="AG426" s="23" t="s">
        <v>4897</v>
      </c>
      <c r="AH426" s="23" t="s">
        <v>4920</v>
      </c>
      <c r="AI426" s="23" t="s">
        <v>4921</v>
      </c>
      <c r="AJ426" t="s">
        <v>4953</v>
      </c>
      <c r="AK426" t="s">
        <v>4954</v>
      </c>
      <c r="AL426" t="s">
        <v>4952</v>
      </c>
      <c r="AM426" t="s">
        <v>4954</v>
      </c>
      <c r="AW426" t="s">
        <v>4955</v>
      </c>
      <c r="AY426" s="51"/>
      <c r="AZ426" s="51"/>
    </row>
    <row r="427" spans="31:52" x14ac:dyDescent="0.25">
      <c r="AE427" t="s">
        <v>4956</v>
      </c>
      <c r="AF427" s="23">
        <v>2.7</v>
      </c>
      <c r="AG427" s="23" t="s">
        <v>4897</v>
      </c>
      <c r="AH427" s="23" t="s">
        <v>4920</v>
      </c>
      <c r="AI427" s="23" t="s">
        <v>4921</v>
      </c>
      <c r="AJ427" t="s">
        <v>4957</v>
      </c>
      <c r="AK427" t="s">
        <v>4958</v>
      </c>
      <c r="AL427" t="s">
        <v>4956</v>
      </c>
      <c r="AM427" t="s">
        <v>4958</v>
      </c>
      <c r="AW427" t="s">
        <v>4959</v>
      </c>
      <c r="AY427" s="51"/>
      <c r="AZ427" s="51"/>
    </row>
    <row r="428" spans="31:52" x14ac:dyDescent="0.25">
      <c r="AE428" t="s">
        <v>4960</v>
      </c>
      <c r="AF428" s="23">
        <v>2.7</v>
      </c>
      <c r="AG428" s="23" t="s">
        <v>4897</v>
      </c>
      <c r="AH428" s="23" t="s">
        <v>4920</v>
      </c>
      <c r="AI428" s="23" t="s">
        <v>4921</v>
      </c>
      <c r="AJ428" t="s">
        <v>4961</v>
      </c>
      <c r="AK428" t="s">
        <v>4962</v>
      </c>
      <c r="AL428" t="s">
        <v>4960</v>
      </c>
      <c r="AM428" t="s">
        <v>4962</v>
      </c>
      <c r="AW428" t="s">
        <v>4963</v>
      </c>
      <c r="AY428" s="51"/>
      <c r="AZ428" s="51"/>
    </row>
    <row r="429" spans="31:52" x14ac:dyDescent="0.25">
      <c r="AE429" t="s">
        <v>4964</v>
      </c>
      <c r="AF429" s="23">
        <v>2.7</v>
      </c>
      <c r="AG429" s="23" t="s">
        <v>4897</v>
      </c>
      <c r="AH429" s="23" t="s">
        <v>4965</v>
      </c>
      <c r="AI429" s="23" t="s">
        <v>4966</v>
      </c>
      <c r="AJ429" t="s">
        <v>4967</v>
      </c>
      <c r="AK429" t="s">
        <v>4968</v>
      </c>
      <c r="AL429" t="s">
        <v>4964</v>
      </c>
      <c r="AM429" t="s">
        <v>4968</v>
      </c>
      <c r="AW429" t="s">
        <v>4969</v>
      </c>
      <c r="AY429" s="51"/>
      <c r="AZ429" s="51"/>
    </row>
    <row r="430" spans="31:52" x14ac:dyDescent="0.25">
      <c r="AE430" t="s">
        <v>4970</v>
      </c>
      <c r="AF430" s="23">
        <v>2.7</v>
      </c>
      <c r="AG430" s="23" t="s">
        <v>4897</v>
      </c>
      <c r="AH430" s="23" t="s">
        <v>4971</v>
      </c>
      <c r="AI430" s="23" t="s">
        <v>4972</v>
      </c>
      <c r="AJ430" t="s">
        <v>4973</v>
      </c>
      <c r="AK430" t="s">
        <v>4974</v>
      </c>
      <c r="AL430" t="s">
        <v>4970</v>
      </c>
      <c r="AM430" t="s">
        <v>4975</v>
      </c>
      <c r="AW430" t="s">
        <v>4976</v>
      </c>
      <c r="AY430" s="51"/>
      <c r="AZ430" s="51"/>
    </row>
    <row r="431" spans="31:52" x14ac:dyDescent="0.25">
      <c r="AE431" t="s">
        <v>4977</v>
      </c>
      <c r="AF431" s="23">
        <v>2.7</v>
      </c>
      <c r="AG431" s="23" t="s">
        <v>4897</v>
      </c>
      <c r="AH431" s="23" t="s">
        <v>4971</v>
      </c>
      <c r="AI431" s="23" t="s">
        <v>4972</v>
      </c>
      <c r="AJ431" t="s">
        <v>4978</v>
      </c>
      <c r="AK431" t="s">
        <v>4979</v>
      </c>
      <c r="AL431" t="s">
        <v>4977</v>
      </c>
      <c r="AM431" t="s">
        <v>4980</v>
      </c>
      <c r="AW431" t="s">
        <v>4981</v>
      </c>
      <c r="AY431" s="51"/>
      <c r="AZ431" s="51"/>
    </row>
    <row r="432" spans="31:52" x14ac:dyDescent="0.25">
      <c r="AE432" t="s">
        <v>4982</v>
      </c>
      <c r="AF432" s="23">
        <v>2.8</v>
      </c>
      <c r="AG432" s="23" t="s">
        <v>4983</v>
      </c>
      <c r="AH432" s="23" t="s">
        <v>4984</v>
      </c>
      <c r="AI432" s="23" t="s">
        <v>4985</v>
      </c>
      <c r="AJ432" t="s">
        <v>4986</v>
      </c>
      <c r="AK432" t="s">
        <v>4987</v>
      </c>
      <c r="AL432" t="s">
        <v>4982</v>
      </c>
      <c r="AM432" t="s">
        <v>4988</v>
      </c>
      <c r="AW432" t="s">
        <v>4989</v>
      </c>
      <c r="AY432" s="51"/>
      <c r="AZ432" s="51"/>
    </row>
    <row r="433" spans="31:52" x14ac:dyDescent="0.25">
      <c r="AE433" t="s">
        <v>4990</v>
      </c>
      <c r="AF433" s="23">
        <v>2.8</v>
      </c>
      <c r="AG433" s="23" t="s">
        <v>4983</v>
      </c>
      <c r="AH433" s="23" t="s">
        <v>4984</v>
      </c>
      <c r="AI433" s="23" t="s">
        <v>4985</v>
      </c>
      <c r="AJ433" t="s">
        <v>4986</v>
      </c>
      <c r="AK433" t="s">
        <v>4987</v>
      </c>
      <c r="AL433" t="s">
        <v>4990</v>
      </c>
      <c r="AM433" t="s">
        <v>4991</v>
      </c>
      <c r="AW433" t="s">
        <v>4992</v>
      </c>
      <c r="AY433" s="51"/>
      <c r="AZ433" s="51"/>
    </row>
    <row r="434" spans="31:52" x14ac:dyDescent="0.25">
      <c r="AE434" t="s">
        <v>4993</v>
      </c>
      <c r="AF434" s="23">
        <v>2.8</v>
      </c>
      <c r="AG434" s="23" t="s">
        <v>4983</v>
      </c>
      <c r="AH434" s="23" t="s">
        <v>4984</v>
      </c>
      <c r="AI434" s="23" t="s">
        <v>4985</v>
      </c>
      <c r="AJ434" t="s">
        <v>4994</v>
      </c>
      <c r="AK434" t="s">
        <v>4995</v>
      </c>
      <c r="AL434" t="s">
        <v>4993</v>
      </c>
      <c r="AM434" t="s">
        <v>4996</v>
      </c>
      <c r="AW434" t="s">
        <v>4997</v>
      </c>
      <c r="AY434" s="51"/>
      <c r="AZ434" s="51"/>
    </row>
    <row r="435" spans="31:52" x14ac:dyDescent="0.25">
      <c r="AE435" t="s">
        <v>4998</v>
      </c>
      <c r="AF435" s="23">
        <v>2.8</v>
      </c>
      <c r="AG435" s="23" t="s">
        <v>4983</v>
      </c>
      <c r="AH435" s="23" t="s">
        <v>4984</v>
      </c>
      <c r="AI435" s="23" t="s">
        <v>4985</v>
      </c>
      <c r="AJ435" t="s">
        <v>4994</v>
      </c>
      <c r="AK435" t="s">
        <v>4995</v>
      </c>
      <c r="AL435" t="s">
        <v>4998</v>
      </c>
      <c r="AM435" t="s">
        <v>4999</v>
      </c>
      <c r="AW435" t="s">
        <v>5000</v>
      </c>
      <c r="AY435" s="51"/>
      <c r="AZ435" s="51"/>
    </row>
    <row r="436" spans="31:52" x14ac:dyDescent="0.25">
      <c r="AE436" t="s">
        <v>5001</v>
      </c>
      <c r="AF436" s="23">
        <v>2.8</v>
      </c>
      <c r="AG436" s="23" t="s">
        <v>4983</v>
      </c>
      <c r="AH436" s="23" t="s">
        <v>4984</v>
      </c>
      <c r="AI436" s="23" t="s">
        <v>4985</v>
      </c>
      <c r="AJ436" t="s">
        <v>4994</v>
      </c>
      <c r="AK436" t="s">
        <v>4995</v>
      </c>
      <c r="AL436" t="s">
        <v>5001</v>
      </c>
      <c r="AM436" t="s">
        <v>5002</v>
      </c>
      <c r="AW436" t="s">
        <v>5003</v>
      </c>
      <c r="AY436" s="51"/>
      <c r="AZ436" s="51"/>
    </row>
    <row r="437" spans="31:52" x14ac:dyDescent="0.25">
      <c r="AE437" t="s">
        <v>5004</v>
      </c>
      <c r="AF437" s="23">
        <v>2.8</v>
      </c>
      <c r="AG437" s="23" t="s">
        <v>4983</v>
      </c>
      <c r="AH437" s="23" t="s">
        <v>5005</v>
      </c>
      <c r="AI437" s="23" t="s">
        <v>5006</v>
      </c>
      <c r="AJ437" t="s">
        <v>5007</v>
      </c>
      <c r="AK437" t="s">
        <v>5008</v>
      </c>
      <c r="AL437" t="s">
        <v>5004</v>
      </c>
      <c r="AM437" t="s">
        <v>5009</v>
      </c>
      <c r="AW437" t="s">
        <v>5010</v>
      </c>
      <c r="AY437" s="51"/>
      <c r="AZ437" s="51"/>
    </row>
    <row r="438" spans="31:52" x14ac:dyDescent="0.25">
      <c r="AE438" t="s">
        <v>5011</v>
      </c>
      <c r="AF438" s="23">
        <v>2.8</v>
      </c>
      <c r="AG438" s="23" t="s">
        <v>4983</v>
      </c>
      <c r="AH438" s="23" t="s">
        <v>5005</v>
      </c>
      <c r="AI438" s="23" t="s">
        <v>5006</v>
      </c>
      <c r="AJ438" t="s">
        <v>5012</v>
      </c>
      <c r="AK438" t="s">
        <v>5013</v>
      </c>
      <c r="AL438" t="s">
        <v>5011</v>
      </c>
      <c r="AM438" t="s">
        <v>5014</v>
      </c>
      <c r="AW438" t="s">
        <v>5015</v>
      </c>
      <c r="AY438" s="51"/>
      <c r="AZ438" s="51"/>
    </row>
    <row r="439" spans="31:52" x14ac:dyDescent="0.25">
      <c r="AE439" t="s">
        <v>5016</v>
      </c>
      <c r="AF439" s="23">
        <v>2.8</v>
      </c>
      <c r="AG439" s="23" t="s">
        <v>4983</v>
      </c>
      <c r="AH439" s="23" t="s">
        <v>5005</v>
      </c>
      <c r="AI439" s="23" t="s">
        <v>5006</v>
      </c>
      <c r="AJ439" t="s">
        <v>5012</v>
      </c>
      <c r="AK439" t="s">
        <v>5013</v>
      </c>
      <c r="AL439" t="s">
        <v>5016</v>
      </c>
      <c r="AM439" t="s">
        <v>5017</v>
      </c>
      <c r="AW439" t="s">
        <v>5018</v>
      </c>
      <c r="AY439" s="51"/>
      <c r="AZ439" s="51"/>
    </row>
    <row r="440" spans="31:52" x14ac:dyDescent="0.25">
      <c r="AE440" t="s">
        <v>5019</v>
      </c>
      <c r="AF440" s="23">
        <v>2.8</v>
      </c>
      <c r="AG440" s="23" t="s">
        <v>4983</v>
      </c>
      <c r="AH440" s="23" t="s">
        <v>5005</v>
      </c>
      <c r="AI440" s="23" t="s">
        <v>5006</v>
      </c>
      <c r="AJ440" t="s">
        <v>5012</v>
      </c>
      <c r="AK440" t="s">
        <v>5013</v>
      </c>
      <c r="AL440" t="s">
        <v>5019</v>
      </c>
      <c r="AM440" t="s">
        <v>5020</v>
      </c>
      <c r="AW440" t="s">
        <v>5021</v>
      </c>
      <c r="AY440" s="51"/>
      <c r="AZ440" s="51"/>
    </row>
    <row r="441" spans="31:52" x14ac:dyDescent="0.25">
      <c r="AE441" t="s">
        <v>5022</v>
      </c>
      <c r="AF441" s="23">
        <v>2.8</v>
      </c>
      <c r="AG441" s="23" t="s">
        <v>4983</v>
      </c>
      <c r="AH441" s="23" t="s">
        <v>5023</v>
      </c>
      <c r="AI441" s="23" t="s">
        <v>5024</v>
      </c>
      <c r="AJ441" t="s">
        <v>5025</v>
      </c>
      <c r="AK441" t="s">
        <v>5026</v>
      </c>
      <c r="AL441" t="s">
        <v>5022</v>
      </c>
      <c r="AM441" t="s">
        <v>5027</v>
      </c>
      <c r="AW441" t="s">
        <v>5028</v>
      </c>
      <c r="AY441" s="51"/>
      <c r="AZ441" s="51"/>
    </row>
    <row r="442" spans="31:52" x14ac:dyDescent="0.25">
      <c r="AE442" t="s">
        <v>5029</v>
      </c>
      <c r="AF442" s="23">
        <v>2.8</v>
      </c>
      <c r="AG442" s="23" t="s">
        <v>4983</v>
      </c>
      <c r="AH442" s="23" t="s">
        <v>5023</v>
      </c>
      <c r="AI442" s="23" t="s">
        <v>5024</v>
      </c>
      <c r="AJ442" t="s">
        <v>5030</v>
      </c>
      <c r="AK442" t="s">
        <v>5031</v>
      </c>
      <c r="AL442" t="s">
        <v>5029</v>
      </c>
      <c r="AM442" t="s">
        <v>5032</v>
      </c>
      <c r="AW442" t="s">
        <v>5033</v>
      </c>
      <c r="AY442" s="51"/>
      <c r="AZ442" s="51"/>
    </row>
    <row r="443" spans="31:52" x14ac:dyDescent="0.25">
      <c r="AE443" t="s">
        <v>5034</v>
      </c>
      <c r="AF443" s="23">
        <v>2.8</v>
      </c>
      <c r="AG443" s="23" t="s">
        <v>4983</v>
      </c>
      <c r="AH443" s="23" t="s">
        <v>5023</v>
      </c>
      <c r="AI443" s="23" t="s">
        <v>5024</v>
      </c>
      <c r="AJ443" t="s">
        <v>5030</v>
      </c>
      <c r="AK443" t="s">
        <v>5031</v>
      </c>
      <c r="AL443" t="s">
        <v>5034</v>
      </c>
      <c r="AM443" t="s">
        <v>5035</v>
      </c>
      <c r="AW443" t="s">
        <v>5036</v>
      </c>
      <c r="AY443" s="51"/>
      <c r="AZ443" s="51"/>
    </row>
    <row r="444" spans="31:52" x14ac:dyDescent="0.25">
      <c r="AE444" t="s">
        <v>5037</v>
      </c>
      <c r="AF444" s="23">
        <v>2.8</v>
      </c>
      <c r="AG444" s="23" t="s">
        <v>4983</v>
      </c>
      <c r="AH444" s="23" t="s">
        <v>5038</v>
      </c>
      <c r="AI444" s="23" t="s">
        <v>5039</v>
      </c>
      <c r="AJ444" t="s">
        <v>5040</v>
      </c>
      <c r="AK444" t="s">
        <v>5041</v>
      </c>
      <c r="AL444" t="s">
        <v>5037</v>
      </c>
      <c r="AM444" t="s">
        <v>5041</v>
      </c>
      <c r="AW444" t="s">
        <v>5042</v>
      </c>
      <c r="AY444" s="51"/>
      <c r="AZ444" s="51"/>
    </row>
    <row r="445" spans="31:52" x14ac:dyDescent="0.25">
      <c r="AE445" t="s">
        <v>5043</v>
      </c>
      <c r="AF445" s="23">
        <v>2.9</v>
      </c>
      <c r="AG445" s="23" t="s">
        <v>5044</v>
      </c>
      <c r="AH445" s="23" t="s">
        <v>5045</v>
      </c>
      <c r="AI445" s="23" t="s">
        <v>5046</v>
      </c>
      <c r="AJ445" t="s">
        <v>5047</v>
      </c>
      <c r="AK445" t="s">
        <v>5048</v>
      </c>
      <c r="AL445" t="s">
        <v>5043</v>
      </c>
      <c r="AM445" t="s">
        <v>5048</v>
      </c>
      <c r="AW445" t="s">
        <v>5049</v>
      </c>
      <c r="AY445" s="51"/>
      <c r="AZ445" s="51"/>
    </row>
    <row r="446" spans="31:52" x14ac:dyDescent="0.25">
      <c r="AE446" t="s">
        <v>5050</v>
      </c>
      <c r="AF446" s="23">
        <v>2.9</v>
      </c>
      <c r="AG446" s="23" t="s">
        <v>5044</v>
      </c>
      <c r="AH446" s="23" t="s">
        <v>5045</v>
      </c>
      <c r="AI446" s="23" t="s">
        <v>5046</v>
      </c>
      <c r="AJ446" t="s">
        <v>5051</v>
      </c>
      <c r="AK446" t="s">
        <v>5052</v>
      </c>
      <c r="AL446" t="s">
        <v>5050</v>
      </c>
      <c r="AM446" t="s">
        <v>5052</v>
      </c>
      <c r="AW446" t="s">
        <v>5053</v>
      </c>
      <c r="AY446" s="51"/>
      <c r="AZ446" s="51"/>
    </row>
    <row r="447" spans="31:52" x14ac:dyDescent="0.25">
      <c r="AE447" t="s">
        <v>5054</v>
      </c>
      <c r="AF447" s="23">
        <v>2.9</v>
      </c>
      <c r="AG447" s="23" t="s">
        <v>5044</v>
      </c>
      <c r="AH447" s="23" t="s">
        <v>5045</v>
      </c>
      <c r="AI447" s="23" t="s">
        <v>5046</v>
      </c>
      <c r="AJ447" t="s">
        <v>5051</v>
      </c>
      <c r="AK447" t="s">
        <v>5052</v>
      </c>
      <c r="AL447" t="s">
        <v>5054</v>
      </c>
      <c r="AM447" t="s">
        <v>5055</v>
      </c>
      <c r="AW447" t="s">
        <v>5056</v>
      </c>
      <c r="AY447" s="51"/>
      <c r="AZ447" s="51"/>
    </row>
    <row r="448" spans="31:52" x14ac:dyDescent="0.25">
      <c r="AE448" t="s">
        <v>5057</v>
      </c>
      <c r="AF448" s="23">
        <v>2.9</v>
      </c>
      <c r="AG448" s="23" t="s">
        <v>5044</v>
      </c>
      <c r="AH448" s="23" t="s">
        <v>5058</v>
      </c>
      <c r="AI448" s="23" t="s">
        <v>5059</v>
      </c>
      <c r="AJ448" t="s">
        <v>5060</v>
      </c>
      <c r="AK448" t="s">
        <v>5061</v>
      </c>
      <c r="AL448" t="s">
        <v>5057</v>
      </c>
      <c r="AM448" t="s">
        <v>5061</v>
      </c>
      <c r="AW448" t="s">
        <v>5062</v>
      </c>
      <c r="AY448" s="51"/>
      <c r="AZ448" s="51"/>
    </row>
    <row r="449" spans="31:52" x14ac:dyDescent="0.25">
      <c r="AE449" t="s">
        <v>5063</v>
      </c>
      <c r="AF449" s="23">
        <v>2.9</v>
      </c>
      <c r="AG449" s="23" t="s">
        <v>5044</v>
      </c>
      <c r="AH449" s="23" t="s">
        <v>5058</v>
      </c>
      <c r="AI449" s="23" t="s">
        <v>5059</v>
      </c>
      <c r="AJ449" t="s">
        <v>5064</v>
      </c>
      <c r="AK449" t="s">
        <v>5065</v>
      </c>
      <c r="AL449" t="s">
        <v>5063</v>
      </c>
      <c r="AM449" t="s">
        <v>5065</v>
      </c>
      <c r="AW449" t="s">
        <v>5066</v>
      </c>
      <c r="AY449" s="51"/>
      <c r="AZ449" s="51"/>
    </row>
    <row r="450" spans="31:52" x14ac:dyDescent="0.25">
      <c r="AE450" t="s">
        <v>5067</v>
      </c>
      <c r="AF450" s="23">
        <v>2.9</v>
      </c>
      <c r="AG450" s="23" t="s">
        <v>5044</v>
      </c>
      <c r="AH450" s="23" t="s">
        <v>5068</v>
      </c>
      <c r="AI450" s="23" t="s">
        <v>5069</v>
      </c>
      <c r="AJ450" t="s">
        <v>5070</v>
      </c>
      <c r="AK450" t="s">
        <v>5071</v>
      </c>
      <c r="AL450" t="s">
        <v>5067</v>
      </c>
      <c r="AM450" t="s">
        <v>5072</v>
      </c>
      <c r="AW450" t="s">
        <v>5073</v>
      </c>
      <c r="AY450" s="51"/>
      <c r="AZ450" s="51"/>
    </row>
    <row r="451" spans="31:52" x14ac:dyDescent="0.25">
      <c r="AE451" t="s">
        <v>5074</v>
      </c>
      <c r="AF451" s="23">
        <v>2.9</v>
      </c>
      <c r="AG451" s="23" t="s">
        <v>5044</v>
      </c>
      <c r="AH451" s="23" t="s">
        <v>5068</v>
      </c>
      <c r="AI451" s="23" t="s">
        <v>5069</v>
      </c>
      <c r="AJ451" t="s">
        <v>5075</v>
      </c>
      <c r="AK451" t="s">
        <v>5076</v>
      </c>
      <c r="AL451" t="s">
        <v>5074</v>
      </c>
      <c r="AM451" t="s">
        <v>5077</v>
      </c>
      <c r="AW451" t="s">
        <v>5078</v>
      </c>
      <c r="AY451" s="51"/>
      <c r="AZ451" s="51"/>
    </row>
    <row r="452" spans="31:52" x14ac:dyDescent="0.25">
      <c r="AE452" t="s">
        <v>5079</v>
      </c>
      <c r="AF452" s="23">
        <v>2.9</v>
      </c>
      <c r="AG452" s="23" t="s">
        <v>5044</v>
      </c>
      <c r="AH452" s="23" t="s">
        <v>5068</v>
      </c>
      <c r="AI452" s="23" t="s">
        <v>5069</v>
      </c>
      <c r="AJ452" t="s">
        <v>5075</v>
      </c>
      <c r="AK452" t="s">
        <v>5076</v>
      </c>
      <c r="AL452" t="s">
        <v>5079</v>
      </c>
      <c r="AM452" t="s">
        <v>5080</v>
      </c>
      <c r="AW452" t="s">
        <v>5081</v>
      </c>
      <c r="AY452" s="51"/>
      <c r="AZ452" s="51"/>
    </row>
    <row r="453" spans="31:52" x14ac:dyDescent="0.25">
      <c r="AE453" t="s">
        <v>5082</v>
      </c>
      <c r="AF453" s="23">
        <v>2.9</v>
      </c>
      <c r="AG453" s="23" t="s">
        <v>5044</v>
      </c>
      <c r="AH453" s="23" t="s">
        <v>5083</v>
      </c>
      <c r="AI453" s="23" t="s">
        <v>5084</v>
      </c>
      <c r="AJ453" t="s">
        <v>5085</v>
      </c>
      <c r="AK453" t="s">
        <v>5086</v>
      </c>
      <c r="AL453" t="s">
        <v>5082</v>
      </c>
      <c r="AM453" t="s">
        <v>5086</v>
      </c>
      <c r="AW453" t="s">
        <v>5087</v>
      </c>
      <c r="AY453" s="51"/>
      <c r="AZ453" s="51"/>
    </row>
    <row r="454" spans="31:52" x14ac:dyDescent="0.25">
      <c r="AE454" t="s">
        <v>5088</v>
      </c>
      <c r="AF454" s="23">
        <v>2.9</v>
      </c>
      <c r="AG454" s="23" t="s">
        <v>5044</v>
      </c>
      <c r="AH454" s="23" t="s">
        <v>5083</v>
      </c>
      <c r="AI454" s="23" t="s">
        <v>5084</v>
      </c>
      <c r="AJ454" t="s">
        <v>5089</v>
      </c>
      <c r="AK454" t="s">
        <v>5090</v>
      </c>
      <c r="AL454" t="s">
        <v>5088</v>
      </c>
      <c r="AM454" t="s">
        <v>5090</v>
      </c>
      <c r="AW454" t="s">
        <v>5091</v>
      </c>
      <c r="AY454" s="51"/>
      <c r="AZ454" s="51"/>
    </row>
    <row r="455" spans="31:52" x14ac:dyDescent="0.25">
      <c r="AE455" t="s">
        <v>5092</v>
      </c>
      <c r="AF455" s="23">
        <v>2.9</v>
      </c>
      <c r="AG455" s="23" t="s">
        <v>5044</v>
      </c>
      <c r="AH455" s="23" t="s">
        <v>5093</v>
      </c>
      <c r="AI455" s="23" t="s">
        <v>5094</v>
      </c>
      <c r="AJ455" t="s">
        <v>5095</v>
      </c>
      <c r="AK455" t="s">
        <v>5096</v>
      </c>
      <c r="AL455" t="s">
        <v>5092</v>
      </c>
      <c r="AM455" t="s">
        <v>5097</v>
      </c>
      <c r="AW455" t="s">
        <v>5098</v>
      </c>
      <c r="AY455" s="51"/>
      <c r="AZ455" s="51"/>
    </row>
    <row r="456" spans="31:52" x14ac:dyDescent="0.25">
      <c r="AE456" t="s">
        <v>5099</v>
      </c>
      <c r="AF456" s="23">
        <v>2.9</v>
      </c>
      <c r="AG456" s="23" t="s">
        <v>5044</v>
      </c>
      <c r="AH456" s="23" t="s">
        <v>5093</v>
      </c>
      <c r="AI456" s="23" t="s">
        <v>5094</v>
      </c>
      <c r="AJ456" t="s">
        <v>5100</v>
      </c>
      <c r="AK456" t="s">
        <v>5101</v>
      </c>
      <c r="AL456" t="s">
        <v>5099</v>
      </c>
      <c r="AM456" t="s">
        <v>5102</v>
      </c>
      <c r="AW456" t="s">
        <v>5103</v>
      </c>
      <c r="AY456" s="51"/>
      <c r="AZ456" s="51"/>
    </row>
    <row r="457" spans="31:52" x14ac:dyDescent="0.25">
      <c r="AE457" t="s">
        <v>5104</v>
      </c>
      <c r="AF457" s="23">
        <v>2.9</v>
      </c>
      <c r="AG457" s="23" t="s">
        <v>5044</v>
      </c>
      <c r="AH457" s="23" t="s">
        <v>5093</v>
      </c>
      <c r="AI457" s="23" t="s">
        <v>5094</v>
      </c>
      <c r="AJ457" t="s">
        <v>5100</v>
      </c>
      <c r="AK457" t="s">
        <v>5101</v>
      </c>
      <c r="AL457" t="s">
        <v>5104</v>
      </c>
      <c r="AM457" t="s">
        <v>5105</v>
      </c>
      <c r="AW457" t="s">
        <v>5106</v>
      </c>
      <c r="AY457" s="51"/>
      <c r="AZ457" s="51"/>
    </row>
    <row r="458" spans="31:52" x14ac:dyDescent="0.25">
      <c r="AW458" t="s">
        <v>5107</v>
      </c>
      <c r="AY458" s="51"/>
      <c r="AZ458" s="51"/>
    </row>
    <row r="459" spans="31:52" x14ac:dyDescent="0.25">
      <c r="AW459" t="s">
        <v>5108</v>
      </c>
      <c r="AY459" s="51"/>
      <c r="AZ459" s="51"/>
    </row>
    <row r="460" spans="31:52" x14ac:dyDescent="0.25">
      <c r="AW460" t="s">
        <v>5109</v>
      </c>
      <c r="AY460" s="51"/>
      <c r="AZ460" s="51"/>
    </row>
    <row r="461" spans="31:52" x14ac:dyDescent="0.25">
      <c r="AW461" t="s">
        <v>5110</v>
      </c>
      <c r="AY461" s="51"/>
      <c r="AZ461" s="51"/>
    </row>
    <row r="462" spans="31:52" x14ac:dyDescent="0.25">
      <c r="AW462" t="s">
        <v>5111</v>
      </c>
      <c r="AY462" s="51"/>
      <c r="AZ462" s="51"/>
    </row>
    <row r="463" spans="31:52" x14ac:dyDescent="0.25">
      <c r="AW463" t="s">
        <v>5112</v>
      </c>
      <c r="AY463" s="51"/>
      <c r="AZ463" s="51"/>
    </row>
    <row r="464" spans="31:52" x14ac:dyDescent="0.25">
      <c r="AW464" t="s">
        <v>5113</v>
      </c>
      <c r="AY464" s="51"/>
      <c r="AZ464" s="51"/>
    </row>
    <row r="465" spans="49:52" x14ac:dyDescent="0.25">
      <c r="AW465" t="s">
        <v>5114</v>
      </c>
      <c r="AY465" s="51"/>
      <c r="AZ465" s="51"/>
    </row>
    <row r="466" spans="49:52" x14ac:dyDescent="0.25">
      <c r="AW466" t="s">
        <v>5115</v>
      </c>
      <c r="AY466" s="51"/>
      <c r="AZ466" s="51"/>
    </row>
    <row r="467" spans="49:52" x14ac:dyDescent="0.25">
      <c r="AW467" t="s">
        <v>5116</v>
      </c>
      <c r="AY467" s="51"/>
      <c r="AZ467" s="51"/>
    </row>
    <row r="468" spans="49:52" x14ac:dyDescent="0.25">
      <c r="AW468" t="s">
        <v>5117</v>
      </c>
      <c r="AY468" s="51"/>
      <c r="AZ468" s="51"/>
    </row>
    <row r="469" spans="49:52" x14ac:dyDescent="0.25">
      <c r="AW469" t="s">
        <v>5118</v>
      </c>
      <c r="AY469" s="51"/>
      <c r="AZ469" s="51"/>
    </row>
    <row r="470" spans="49:52" x14ac:dyDescent="0.25">
      <c r="AW470" t="s">
        <v>5119</v>
      </c>
      <c r="AY470" s="51"/>
      <c r="AZ470" s="51"/>
    </row>
    <row r="471" spans="49:52" x14ac:dyDescent="0.25">
      <c r="AW471" t="s">
        <v>5120</v>
      </c>
      <c r="AY471" s="51"/>
      <c r="AZ471" s="51"/>
    </row>
    <row r="472" spans="49:52" x14ac:dyDescent="0.25">
      <c r="AW472" t="s">
        <v>5121</v>
      </c>
      <c r="AY472" s="51"/>
      <c r="AZ472" s="51"/>
    </row>
    <row r="473" spans="49:52" x14ac:dyDescent="0.25">
      <c r="AW473" t="s">
        <v>5122</v>
      </c>
      <c r="AY473" s="51"/>
      <c r="AZ473" s="51"/>
    </row>
    <row r="474" spans="49:52" x14ac:dyDescent="0.25">
      <c r="AW474" t="s">
        <v>5123</v>
      </c>
      <c r="AY474" s="51"/>
      <c r="AZ474" s="51"/>
    </row>
    <row r="475" spans="49:52" x14ac:dyDescent="0.25">
      <c r="AW475" t="s">
        <v>5124</v>
      </c>
      <c r="AY475" s="51"/>
      <c r="AZ475" s="51"/>
    </row>
    <row r="476" spans="49:52" x14ac:dyDescent="0.25">
      <c r="AW476" t="s">
        <v>5125</v>
      </c>
      <c r="AY476" s="51"/>
      <c r="AZ476" s="51"/>
    </row>
    <row r="477" spans="49:52" x14ac:dyDescent="0.25">
      <c r="AW477" t="s">
        <v>5126</v>
      </c>
      <c r="AY477" s="51"/>
      <c r="AZ477" s="51"/>
    </row>
    <row r="478" spans="49:52" x14ac:dyDescent="0.25">
      <c r="AW478" t="s">
        <v>5127</v>
      </c>
      <c r="AY478" s="51"/>
      <c r="AZ478" s="51"/>
    </row>
    <row r="479" spans="49:52" x14ac:dyDescent="0.25">
      <c r="AW479" t="s">
        <v>5128</v>
      </c>
      <c r="AY479" s="51"/>
      <c r="AZ479" s="51"/>
    </row>
    <row r="480" spans="49:52" x14ac:dyDescent="0.25">
      <c r="AW480" t="s">
        <v>5129</v>
      </c>
      <c r="AY480" s="51"/>
      <c r="AZ480" s="51"/>
    </row>
    <row r="481" spans="49:52" x14ac:dyDescent="0.25">
      <c r="AW481" t="s">
        <v>5130</v>
      </c>
      <c r="AY481" s="51"/>
      <c r="AZ481" s="51"/>
    </row>
    <row r="482" spans="49:52" x14ac:dyDescent="0.25">
      <c r="AW482" t="s">
        <v>5131</v>
      </c>
      <c r="AY482" s="51"/>
      <c r="AZ482" s="51"/>
    </row>
    <row r="483" spans="49:52" x14ac:dyDescent="0.25">
      <c r="AW483" t="s">
        <v>5132</v>
      </c>
      <c r="AY483" s="51"/>
      <c r="AZ483" s="51"/>
    </row>
    <row r="484" spans="49:52" x14ac:dyDescent="0.25">
      <c r="AW484" t="s">
        <v>5133</v>
      </c>
      <c r="AY484" s="51"/>
      <c r="AZ484" s="51"/>
    </row>
    <row r="485" spans="49:52" x14ac:dyDescent="0.25">
      <c r="AW485" t="s">
        <v>5134</v>
      </c>
      <c r="AY485" s="51"/>
      <c r="AZ485" s="51"/>
    </row>
    <row r="486" spans="49:52" x14ac:dyDescent="0.25">
      <c r="AW486" t="s">
        <v>5135</v>
      </c>
      <c r="AY486" s="51"/>
      <c r="AZ486" s="51"/>
    </row>
    <row r="487" spans="49:52" x14ac:dyDescent="0.25">
      <c r="AW487" t="s">
        <v>5136</v>
      </c>
      <c r="AY487" s="51"/>
      <c r="AZ487" s="51"/>
    </row>
    <row r="488" spans="49:52" x14ac:dyDescent="0.25">
      <c r="AW488" t="s">
        <v>5137</v>
      </c>
      <c r="AY488" s="51"/>
      <c r="AZ488" s="51"/>
    </row>
    <row r="489" spans="49:52" x14ac:dyDescent="0.25">
      <c r="AW489" t="s">
        <v>5138</v>
      </c>
      <c r="AY489" s="51"/>
      <c r="AZ489" s="51"/>
    </row>
    <row r="490" spans="49:52" x14ac:dyDescent="0.25">
      <c r="AW490" t="s">
        <v>5139</v>
      </c>
      <c r="AY490" s="51"/>
      <c r="AZ490" s="51"/>
    </row>
    <row r="491" spans="49:52" x14ac:dyDescent="0.25">
      <c r="AW491" t="s">
        <v>5140</v>
      </c>
      <c r="AY491" s="51"/>
      <c r="AZ491" s="51"/>
    </row>
    <row r="492" spans="49:52" x14ac:dyDescent="0.25">
      <c r="AW492" t="s">
        <v>5141</v>
      </c>
      <c r="AY492" s="51"/>
      <c r="AZ492" s="51"/>
    </row>
    <row r="493" spans="49:52" x14ac:dyDescent="0.25">
      <c r="AW493" t="s">
        <v>5142</v>
      </c>
      <c r="AY493" s="51"/>
      <c r="AZ493" s="51"/>
    </row>
    <row r="494" spans="49:52" x14ac:dyDescent="0.25">
      <c r="AW494" t="s">
        <v>5143</v>
      </c>
      <c r="AY494" s="51"/>
      <c r="AZ494" s="51"/>
    </row>
    <row r="495" spans="49:52" x14ac:dyDescent="0.25">
      <c r="AW495" t="s">
        <v>5144</v>
      </c>
      <c r="AY495" s="51"/>
      <c r="AZ495" s="51"/>
    </row>
    <row r="496" spans="49:52" x14ac:dyDescent="0.25">
      <c r="AW496" t="s">
        <v>5145</v>
      </c>
      <c r="AY496" s="51"/>
      <c r="AZ496" s="51"/>
    </row>
    <row r="497" spans="49:52" x14ac:dyDescent="0.25">
      <c r="AW497" t="s">
        <v>5146</v>
      </c>
      <c r="AY497" s="51"/>
      <c r="AZ497" s="51"/>
    </row>
    <row r="498" spans="49:52" x14ac:dyDescent="0.25">
      <c r="AW498" t="s">
        <v>5147</v>
      </c>
      <c r="AY498" s="51"/>
      <c r="AZ498" s="51"/>
    </row>
    <row r="499" spans="49:52" x14ac:dyDescent="0.25">
      <c r="AW499" t="s">
        <v>5148</v>
      </c>
      <c r="AY499" s="51"/>
      <c r="AZ499" s="51"/>
    </row>
    <row r="500" spans="49:52" x14ac:dyDescent="0.25">
      <c r="AW500" t="s">
        <v>5149</v>
      </c>
      <c r="AY500" s="51"/>
      <c r="AZ500" s="51"/>
    </row>
    <row r="501" spans="49:52" x14ac:dyDescent="0.25">
      <c r="AW501" t="s">
        <v>5150</v>
      </c>
      <c r="AY501" s="51"/>
      <c r="AZ501" s="51"/>
    </row>
    <row r="502" spans="49:52" x14ac:dyDescent="0.25">
      <c r="AW502" t="s">
        <v>5151</v>
      </c>
      <c r="AY502" s="51"/>
      <c r="AZ502" s="51"/>
    </row>
    <row r="503" spans="49:52" x14ac:dyDescent="0.25">
      <c r="AW503" t="s">
        <v>5152</v>
      </c>
      <c r="AY503" s="51"/>
      <c r="AZ503" s="51"/>
    </row>
    <row r="504" spans="49:52" x14ac:dyDescent="0.25">
      <c r="AW504" t="s">
        <v>5153</v>
      </c>
      <c r="AY504" s="51"/>
      <c r="AZ504" s="51"/>
    </row>
    <row r="505" spans="49:52" x14ac:dyDescent="0.25">
      <c r="AW505" t="s">
        <v>5154</v>
      </c>
      <c r="AY505" s="51"/>
      <c r="AZ505" s="51"/>
    </row>
    <row r="506" spans="49:52" x14ac:dyDescent="0.25">
      <c r="AW506" t="s">
        <v>5155</v>
      </c>
      <c r="AY506" s="51"/>
      <c r="AZ506" s="51"/>
    </row>
    <row r="507" spans="49:52" x14ac:dyDescent="0.25">
      <c r="AW507" t="s">
        <v>5156</v>
      </c>
      <c r="AY507" s="51"/>
      <c r="AZ507" s="51"/>
    </row>
    <row r="508" spans="49:52" x14ac:dyDescent="0.25">
      <c r="AW508" t="s">
        <v>5157</v>
      </c>
      <c r="AY508" s="51"/>
      <c r="AZ508" s="51"/>
    </row>
    <row r="509" spans="49:52" x14ac:dyDescent="0.25">
      <c r="AW509" t="s">
        <v>5158</v>
      </c>
      <c r="AY509" s="51"/>
      <c r="AZ509" s="51"/>
    </row>
    <row r="510" spans="49:52" x14ac:dyDescent="0.25">
      <c r="AW510" t="s">
        <v>5159</v>
      </c>
      <c r="AY510" s="51"/>
      <c r="AZ510" s="51"/>
    </row>
    <row r="511" spans="49:52" x14ac:dyDescent="0.25">
      <c r="AW511" t="s">
        <v>5160</v>
      </c>
      <c r="AY511" s="51"/>
      <c r="AZ511" s="51"/>
    </row>
    <row r="512" spans="49:52" x14ac:dyDescent="0.25">
      <c r="AW512" t="s">
        <v>5161</v>
      </c>
      <c r="AY512" s="51"/>
      <c r="AZ512" s="51"/>
    </row>
    <row r="513" spans="49:52" x14ac:dyDescent="0.25">
      <c r="AW513" t="s">
        <v>5162</v>
      </c>
      <c r="AY513" s="51"/>
      <c r="AZ513" s="51"/>
    </row>
    <row r="514" spans="49:52" x14ac:dyDescent="0.25">
      <c r="AW514" t="s">
        <v>5163</v>
      </c>
      <c r="AY514" s="51"/>
      <c r="AZ514" s="51"/>
    </row>
    <row r="515" spans="49:52" x14ac:dyDescent="0.25">
      <c r="AW515" t="s">
        <v>5164</v>
      </c>
      <c r="AY515" s="51"/>
      <c r="AZ515" s="51"/>
    </row>
    <row r="516" spans="49:52" x14ac:dyDescent="0.25">
      <c r="AW516" t="s">
        <v>5165</v>
      </c>
      <c r="AY516" s="51"/>
      <c r="AZ516" s="51"/>
    </row>
    <row r="517" spans="49:52" x14ac:dyDescent="0.25">
      <c r="AW517" t="s">
        <v>5166</v>
      </c>
      <c r="AY517" s="51"/>
      <c r="AZ517" s="51"/>
    </row>
    <row r="518" spans="49:52" x14ac:dyDescent="0.25">
      <c r="AW518" t="s">
        <v>5167</v>
      </c>
      <c r="AY518" s="51"/>
      <c r="AZ518" s="51"/>
    </row>
    <row r="519" spans="49:52" x14ac:dyDescent="0.25">
      <c r="AW519" t="s">
        <v>5168</v>
      </c>
      <c r="AY519" s="51"/>
      <c r="AZ519" s="51"/>
    </row>
    <row r="520" spans="49:52" x14ac:dyDescent="0.25">
      <c r="AW520" t="s">
        <v>5169</v>
      </c>
      <c r="AY520" s="51"/>
      <c r="AZ520" s="51"/>
    </row>
    <row r="521" spans="49:52" x14ac:dyDescent="0.25">
      <c r="AW521" t="s">
        <v>5170</v>
      </c>
      <c r="AY521" s="51"/>
      <c r="AZ521" s="51"/>
    </row>
    <row r="522" spans="49:52" x14ac:dyDescent="0.25">
      <c r="AW522" t="s">
        <v>5171</v>
      </c>
      <c r="AY522" s="51"/>
      <c r="AZ522" s="51"/>
    </row>
    <row r="523" spans="49:52" x14ac:dyDescent="0.25">
      <c r="AW523" t="s">
        <v>5172</v>
      </c>
      <c r="AY523" s="51"/>
      <c r="AZ523" s="51"/>
    </row>
    <row r="524" spans="49:52" x14ac:dyDescent="0.25">
      <c r="AW524" t="s">
        <v>5173</v>
      </c>
      <c r="AY524" s="51"/>
      <c r="AZ524" s="51"/>
    </row>
    <row r="525" spans="49:52" x14ac:dyDescent="0.25">
      <c r="AW525" t="s">
        <v>5174</v>
      </c>
      <c r="AY525" s="51"/>
      <c r="AZ525" s="51"/>
    </row>
    <row r="526" spans="49:52" x14ac:dyDescent="0.25">
      <c r="AW526" t="s">
        <v>5175</v>
      </c>
      <c r="AY526" s="51"/>
      <c r="AZ526" s="51"/>
    </row>
    <row r="527" spans="49:52" x14ac:dyDescent="0.25">
      <c r="AW527" t="s">
        <v>5176</v>
      </c>
      <c r="AY527" s="51"/>
      <c r="AZ527" s="51"/>
    </row>
    <row r="528" spans="49:52" x14ac:dyDescent="0.25">
      <c r="AW528" t="s">
        <v>5177</v>
      </c>
      <c r="AY528" s="51"/>
      <c r="AZ528" s="51"/>
    </row>
    <row r="529" spans="49:52" x14ac:dyDescent="0.25">
      <c r="AW529" t="s">
        <v>5178</v>
      </c>
      <c r="AY529" s="51"/>
      <c r="AZ529" s="51"/>
    </row>
    <row r="530" spans="49:52" x14ac:dyDescent="0.25">
      <c r="AW530" t="s">
        <v>5179</v>
      </c>
      <c r="AY530" s="51"/>
      <c r="AZ530" s="51"/>
    </row>
    <row r="531" spans="49:52" x14ac:dyDescent="0.25">
      <c r="AW531" t="s">
        <v>5180</v>
      </c>
      <c r="AY531" s="51"/>
      <c r="AZ531" s="51"/>
    </row>
    <row r="532" spans="49:52" x14ac:dyDescent="0.25">
      <c r="AW532" t="s">
        <v>5181</v>
      </c>
      <c r="AY532" s="51"/>
      <c r="AZ532" s="51"/>
    </row>
    <row r="533" spans="49:52" x14ac:dyDescent="0.25">
      <c r="AW533" t="s">
        <v>5182</v>
      </c>
      <c r="AY533" s="51"/>
      <c r="AZ533" s="51"/>
    </row>
    <row r="534" spans="49:52" x14ac:dyDescent="0.25">
      <c r="AW534" t="s">
        <v>5183</v>
      </c>
      <c r="AY534" s="51"/>
      <c r="AZ534" s="51"/>
    </row>
    <row r="535" spans="49:52" x14ac:dyDescent="0.25">
      <c r="AW535" t="s">
        <v>5184</v>
      </c>
      <c r="AY535" s="51"/>
      <c r="AZ535" s="51"/>
    </row>
    <row r="536" spans="49:52" x14ac:dyDescent="0.25">
      <c r="AW536" t="s">
        <v>5185</v>
      </c>
      <c r="AY536" s="51"/>
      <c r="AZ536" s="51"/>
    </row>
    <row r="537" spans="49:52" x14ac:dyDescent="0.25">
      <c r="AW537" t="s">
        <v>5186</v>
      </c>
      <c r="AY537" s="51"/>
      <c r="AZ537" s="51"/>
    </row>
    <row r="538" spans="49:52" x14ac:dyDescent="0.25">
      <c r="AW538" t="s">
        <v>5187</v>
      </c>
      <c r="AY538" s="51"/>
      <c r="AZ538" s="51"/>
    </row>
    <row r="539" spans="49:52" x14ac:dyDescent="0.25">
      <c r="AW539" t="s">
        <v>5188</v>
      </c>
      <c r="AY539" s="51"/>
      <c r="AZ539" s="51"/>
    </row>
    <row r="540" spans="49:52" x14ac:dyDescent="0.25">
      <c r="AW540" t="s">
        <v>5189</v>
      </c>
      <c r="AY540" s="51"/>
      <c r="AZ540" s="51"/>
    </row>
    <row r="541" spans="49:52" x14ac:dyDescent="0.25">
      <c r="AW541" t="s">
        <v>5190</v>
      </c>
      <c r="AY541" s="51"/>
      <c r="AZ541" s="51"/>
    </row>
    <row r="542" spans="49:52" x14ac:dyDescent="0.25">
      <c r="AW542" t="s">
        <v>5191</v>
      </c>
      <c r="AY542" s="51"/>
      <c r="AZ542" s="51"/>
    </row>
    <row r="543" spans="49:52" x14ac:dyDescent="0.25">
      <c r="AW543" t="s">
        <v>5192</v>
      </c>
      <c r="AY543" s="51"/>
      <c r="AZ543" s="51"/>
    </row>
    <row r="544" spans="49:52" x14ac:dyDescent="0.25">
      <c r="AW544" t="s">
        <v>5193</v>
      </c>
      <c r="AY544" s="51"/>
      <c r="AZ544" s="51"/>
    </row>
    <row r="545" spans="49:52" x14ac:dyDescent="0.25">
      <c r="AW545" t="s">
        <v>5194</v>
      </c>
      <c r="AY545" s="51"/>
      <c r="AZ545" s="51"/>
    </row>
    <row r="546" spans="49:52" x14ac:dyDescent="0.25">
      <c r="AW546" t="s">
        <v>5195</v>
      </c>
      <c r="AY546" s="51"/>
      <c r="AZ546" s="51"/>
    </row>
    <row r="547" spans="49:52" x14ac:dyDescent="0.25">
      <c r="AW547" t="s">
        <v>5196</v>
      </c>
      <c r="AY547" s="51"/>
      <c r="AZ547" s="51"/>
    </row>
    <row r="548" spans="49:52" x14ac:dyDescent="0.25">
      <c r="AW548" t="s">
        <v>5197</v>
      </c>
      <c r="AY548" s="51"/>
      <c r="AZ548" s="51"/>
    </row>
    <row r="549" spans="49:52" x14ac:dyDescent="0.25">
      <c r="AW549" t="s">
        <v>5198</v>
      </c>
      <c r="AY549" s="51"/>
      <c r="AZ549" s="51"/>
    </row>
    <row r="550" spans="49:52" x14ac:dyDescent="0.25">
      <c r="AW550" t="s">
        <v>5199</v>
      </c>
      <c r="AY550" s="51"/>
      <c r="AZ550" s="51"/>
    </row>
    <row r="551" spans="49:52" x14ac:dyDescent="0.25">
      <c r="AW551" t="s">
        <v>5200</v>
      </c>
      <c r="AY551" s="51"/>
      <c r="AZ551" s="51"/>
    </row>
    <row r="552" spans="49:52" x14ac:dyDescent="0.25">
      <c r="AW552" t="s">
        <v>5201</v>
      </c>
      <c r="AY552" s="51"/>
      <c r="AZ552" s="51"/>
    </row>
    <row r="553" spans="49:52" x14ac:dyDescent="0.25">
      <c r="AW553" t="s">
        <v>5202</v>
      </c>
      <c r="AY553" s="51"/>
      <c r="AZ553" s="51"/>
    </row>
    <row r="554" spans="49:52" x14ac:dyDescent="0.25">
      <c r="AW554" t="s">
        <v>5203</v>
      </c>
      <c r="AY554" s="51"/>
      <c r="AZ554" s="51"/>
    </row>
    <row r="555" spans="49:52" x14ac:dyDescent="0.25">
      <c r="AW555" t="s">
        <v>5204</v>
      </c>
      <c r="AY555" s="51"/>
      <c r="AZ555" s="51"/>
    </row>
    <row r="556" spans="49:52" x14ac:dyDescent="0.25">
      <c r="AW556" t="s">
        <v>5205</v>
      </c>
      <c r="AY556" s="51"/>
      <c r="AZ556" s="51"/>
    </row>
    <row r="557" spans="49:52" x14ac:dyDescent="0.25">
      <c r="AW557" t="s">
        <v>5206</v>
      </c>
      <c r="AY557" s="51"/>
      <c r="AZ557" s="51"/>
    </row>
    <row r="558" spans="49:52" x14ac:dyDescent="0.25">
      <c r="AW558" t="s">
        <v>5207</v>
      </c>
      <c r="AY558" s="51"/>
      <c r="AZ558" s="51"/>
    </row>
    <row r="559" spans="49:52" x14ac:dyDescent="0.25">
      <c r="AW559" t="s">
        <v>5208</v>
      </c>
      <c r="AY559" s="51"/>
      <c r="AZ559" s="51"/>
    </row>
    <row r="560" spans="49:52" x14ac:dyDescent="0.25">
      <c r="AW560" t="s">
        <v>5209</v>
      </c>
      <c r="AY560" s="51"/>
      <c r="AZ560" s="51"/>
    </row>
    <row r="561" spans="49:52" x14ac:dyDescent="0.25">
      <c r="AW561" t="s">
        <v>5210</v>
      </c>
      <c r="AY561" s="51"/>
      <c r="AZ561" s="51"/>
    </row>
    <row r="562" spans="49:52" x14ac:dyDescent="0.25">
      <c r="AW562" t="s">
        <v>5211</v>
      </c>
      <c r="AY562" s="51"/>
      <c r="AZ562" s="51"/>
    </row>
    <row r="563" spans="49:52" x14ac:dyDescent="0.25">
      <c r="AW563" t="s">
        <v>5212</v>
      </c>
      <c r="AY563" s="51"/>
      <c r="AZ563" s="51"/>
    </row>
    <row r="564" spans="49:52" x14ac:dyDescent="0.25">
      <c r="AW564" t="s">
        <v>5213</v>
      </c>
      <c r="AY564" s="51"/>
      <c r="AZ564" s="51"/>
    </row>
    <row r="565" spans="49:52" x14ac:dyDescent="0.25">
      <c r="AW565" t="s">
        <v>5214</v>
      </c>
      <c r="AY565" s="51"/>
      <c r="AZ565" s="51"/>
    </row>
    <row r="566" spans="49:52" x14ac:dyDescent="0.25">
      <c r="AW566" t="s">
        <v>5215</v>
      </c>
      <c r="AY566" s="51"/>
      <c r="AZ566" s="51"/>
    </row>
    <row r="567" spans="49:52" x14ac:dyDescent="0.25">
      <c r="AW567" t="s">
        <v>5216</v>
      </c>
      <c r="AY567" s="51"/>
      <c r="AZ567" s="51"/>
    </row>
    <row r="568" spans="49:52" x14ac:dyDescent="0.25">
      <c r="AW568" t="s">
        <v>5217</v>
      </c>
      <c r="AY568" s="51"/>
      <c r="AZ568" s="51"/>
    </row>
    <row r="569" spans="49:52" x14ac:dyDescent="0.25">
      <c r="AW569" t="s">
        <v>5218</v>
      </c>
      <c r="AY569" s="51"/>
      <c r="AZ569" s="51"/>
    </row>
    <row r="570" spans="49:52" x14ac:dyDescent="0.25">
      <c r="AW570" t="s">
        <v>5219</v>
      </c>
      <c r="AY570" s="51"/>
      <c r="AZ570" s="51"/>
    </row>
    <row r="571" spans="49:52" x14ac:dyDescent="0.25">
      <c r="AW571" t="s">
        <v>5220</v>
      </c>
      <c r="AY571" s="51"/>
      <c r="AZ571" s="51"/>
    </row>
    <row r="572" spans="49:52" x14ac:dyDescent="0.25">
      <c r="AW572" t="s">
        <v>5221</v>
      </c>
      <c r="AY572" s="51"/>
      <c r="AZ572" s="51"/>
    </row>
    <row r="573" spans="49:52" x14ac:dyDescent="0.25">
      <c r="AW573" t="s">
        <v>5222</v>
      </c>
      <c r="AY573" s="51"/>
      <c r="AZ573" s="51"/>
    </row>
    <row r="574" spans="49:52" x14ac:dyDescent="0.25">
      <c r="AW574" t="s">
        <v>5223</v>
      </c>
      <c r="AY574" s="51"/>
      <c r="AZ574" s="51"/>
    </row>
    <row r="575" spans="49:52" x14ac:dyDescent="0.25">
      <c r="AW575" t="s">
        <v>5224</v>
      </c>
      <c r="AY575" s="51"/>
      <c r="AZ575" s="51"/>
    </row>
    <row r="576" spans="49:52" x14ac:dyDescent="0.25">
      <c r="AW576" t="s">
        <v>5225</v>
      </c>
      <c r="AY576" s="51"/>
      <c r="AZ576" s="51"/>
    </row>
    <row r="577" spans="49:52" x14ac:dyDescent="0.25">
      <c r="AW577" t="s">
        <v>5226</v>
      </c>
      <c r="AY577" s="51"/>
      <c r="AZ577" s="51"/>
    </row>
    <row r="578" spans="49:52" x14ac:dyDescent="0.25">
      <c r="AW578" t="s">
        <v>5227</v>
      </c>
      <c r="AY578" s="51"/>
      <c r="AZ578" s="51"/>
    </row>
    <row r="579" spans="49:52" x14ac:dyDescent="0.25">
      <c r="AW579" t="s">
        <v>5228</v>
      </c>
      <c r="AY579" s="51"/>
      <c r="AZ579" s="51"/>
    </row>
    <row r="580" spans="49:52" x14ac:dyDescent="0.25">
      <c r="AW580" t="s">
        <v>5229</v>
      </c>
      <c r="AY580" s="51"/>
      <c r="AZ580" s="51"/>
    </row>
    <row r="581" spans="49:52" x14ac:dyDescent="0.25">
      <c r="AW581" t="s">
        <v>5230</v>
      </c>
      <c r="AY581" s="51"/>
      <c r="AZ581" s="51"/>
    </row>
    <row r="582" spans="49:52" x14ac:dyDescent="0.25">
      <c r="AW582" t="s">
        <v>5231</v>
      </c>
      <c r="AY582" s="51"/>
      <c r="AZ582" s="51"/>
    </row>
    <row r="583" spans="49:52" x14ac:dyDescent="0.25">
      <c r="AW583" t="s">
        <v>5232</v>
      </c>
      <c r="AY583" s="51"/>
      <c r="AZ583" s="51"/>
    </row>
    <row r="584" spans="49:52" x14ac:dyDescent="0.25">
      <c r="AW584" t="s">
        <v>5233</v>
      </c>
      <c r="AY584" s="51"/>
      <c r="AZ584" s="51"/>
    </row>
    <row r="585" spans="49:52" x14ac:dyDescent="0.25">
      <c r="AW585" t="s">
        <v>5234</v>
      </c>
      <c r="AY585" s="51"/>
      <c r="AZ585" s="51"/>
    </row>
    <row r="586" spans="49:52" x14ac:dyDescent="0.25">
      <c r="AW586" t="s">
        <v>5235</v>
      </c>
      <c r="AY586" s="51"/>
      <c r="AZ586" s="51"/>
    </row>
    <row r="587" spans="49:52" x14ac:dyDescent="0.25">
      <c r="AW587" t="s">
        <v>5236</v>
      </c>
      <c r="AY587" s="51"/>
      <c r="AZ587" s="51"/>
    </row>
    <row r="588" spans="49:52" x14ac:dyDescent="0.25">
      <c r="AW588" t="s">
        <v>5237</v>
      </c>
      <c r="AY588" s="51"/>
      <c r="AZ588" s="51"/>
    </row>
    <row r="589" spans="49:52" x14ac:dyDescent="0.25">
      <c r="AW589" t="s">
        <v>5238</v>
      </c>
      <c r="AY589" s="51"/>
      <c r="AZ589" s="51"/>
    </row>
    <row r="590" spans="49:52" x14ac:dyDescent="0.25">
      <c r="AW590" t="s">
        <v>5239</v>
      </c>
      <c r="AY590" s="51"/>
      <c r="AZ590" s="51"/>
    </row>
    <row r="591" spans="49:52" x14ac:dyDescent="0.25">
      <c r="AW591" t="s">
        <v>5240</v>
      </c>
      <c r="AY591" s="51"/>
      <c r="AZ591" s="51"/>
    </row>
    <row r="592" spans="49:52" x14ac:dyDescent="0.25">
      <c r="AW592" t="s">
        <v>5241</v>
      </c>
      <c r="AY592" s="51"/>
      <c r="AZ592" s="51"/>
    </row>
    <row r="593" spans="49:52" x14ac:dyDescent="0.25">
      <c r="AW593" t="s">
        <v>5242</v>
      </c>
      <c r="AY593" s="51"/>
      <c r="AZ593" s="51"/>
    </row>
    <row r="594" spans="49:52" x14ac:dyDescent="0.25">
      <c r="AW594" t="s">
        <v>5243</v>
      </c>
      <c r="AY594" s="51"/>
      <c r="AZ594" s="51"/>
    </row>
    <row r="595" spans="49:52" x14ac:dyDescent="0.25">
      <c r="AW595" t="s">
        <v>5244</v>
      </c>
      <c r="AY595" s="51"/>
      <c r="AZ595" s="51"/>
    </row>
    <row r="596" spans="49:52" x14ac:dyDescent="0.25">
      <c r="AW596" t="s">
        <v>5245</v>
      </c>
      <c r="AY596" s="51"/>
      <c r="AZ596" s="51"/>
    </row>
    <row r="597" spans="49:52" x14ac:dyDescent="0.25">
      <c r="AW597" t="s">
        <v>5246</v>
      </c>
      <c r="AY597" s="51"/>
      <c r="AZ597" s="51"/>
    </row>
    <row r="598" spans="49:52" x14ac:dyDescent="0.25">
      <c r="AW598" t="s">
        <v>5247</v>
      </c>
      <c r="AY598" s="51"/>
      <c r="AZ598" s="51"/>
    </row>
    <row r="599" spans="49:52" x14ac:dyDescent="0.25">
      <c r="AW599" t="s">
        <v>5248</v>
      </c>
      <c r="AY599" s="51"/>
      <c r="AZ599" s="51"/>
    </row>
    <row r="600" spans="49:52" x14ac:dyDescent="0.25">
      <c r="AW600" t="s">
        <v>5249</v>
      </c>
      <c r="AY600" s="51"/>
      <c r="AZ600" s="51"/>
    </row>
    <row r="601" spans="49:52" x14ac:dyDescent="0.25">
      <c r="AW601" t="s">
        <v>5250</v>
      </c>
      <c r="AY601" s="51"/>
      <c r="AZ601" s="51"/>
    </row>
    <row r="602" spans="49:52" x14ac:dyDescent="0.25">
      <c r="AW602" t="s">
        <v>5251</v>
      </c>
      <c r="AY602" s="51"/>
      <c r="AZ602" s="51"/>
    </row>
    <row r="603" spans="49:52" x14ac:dyDescent="0.25">
      <c r="AW603" t="s">
        <v>5252</v>
      </c>
      <c r="AY603" s="51"/>
      <c r="AZ603" s="51"/>
    </row>
    <row r="604" spans="49:52" x14ac:dyDescent="0.25">
      <c r="AW604" t="s">
        <v>5253</v>
      </c>
      <c r="AY604" s="51"/>
      <c r="AZ604" s="51"/>
    </row>
    <row r="605" spans="49:52" x14ac:dyDescent="0.25">
      <c r="AW605" t="s">
        <v>5254</v>
      </c>
      <c r="AY605" s="51"/>
      <c r="AZ605" s="51"/>
    </row>
    <row r="606" spans="49:52" x14ac:dyDescent="0.25">
      <c r="AW606" t="s">
        <v>5255</v>
      </c>
      <c r="AY606" s="51"/>
      <c r="AZ606" s="51"/>
    </row>
    <row r="607" spans="49:52" x14ac:dyDescent="0.25">
      <c r="AW607" t="s">
        <v>5256</v>
      </c>
      <c r="AY607" s="51"/>
      <c r="AZ607" s="51"/>
    </row>
    <row r="608" spans="49:52" x14ac:dyDescent="0.25">
      <c r="AW608" t="s">
        <v>5257</v>
      </c>
      <c r="AY608" s="51"/>
      <c r="AZ608" s="51"/>
    </row>
    <row r="609" spans="49:52" x14ac:dyDescent="0.25">
      <c r="AW609" t="s">
        <v>5258</v>
      </c>
      <c r="AY609" s="51"/>
      <c r="AZ609" s="51"/>
    </row>
    <row r="610" spans="49:52" x14ac:dyDescent="0.25">
      <c r="AW610" t="s">
        <v>5259</v>
      </c>
      <c r="AY610" s="51"/>
      <c r="AZ610" s="51"/>
    </row>
    <row r="611" spans="49:52" x14ac:dyDescent="0.25">
      <c r="AW611" t="s">
        <v>5260</v>
      </c>
      <c r="AY611" s="51"/>
      <c r="AZ611" s="51"/>
    </row>
    <row r="612" spans="49:52" x14ac:dyDescent="0.25">
      <c r="AW612" t="s">
        <v>5261</v>
      </c>
      <c r="AY612" s="51"/>
      <c r="AZ612" s="51"/>
    </row>
    <row r="613" spans="49:52" x14ac:dyDescent="0.25">
      <c r="AW613" t="s">
        <v>5262</v>
      </c>
      <c r="AY613" s="51"/>
      <c r="AZ613" s="51"/>
    </row>
    <row r="614" spans="49:52" x14ac:dyDescent="0.25">
      <c r="AW614" t="s">
        <v>5263</v>
      </c>
      <c r="AY614" s="51"/>
      <c r="AZ614" s="51"/>
    </row>
    <row r="615" spans="49:52" x14ac:dyDescent="0.25">
      <c r="AW615" t="s">
        <v>5264</v>
      </c>
      <c r="AY615" s="51"/>
      <c r="AZ615" s="51"/>
    </row>
    <row r="616" spans="49:52" x14ac:dyDescent="0.25">
      <c r="AW616" t="s">
        <v>5265</v>
      </c>
      <c r="AY616" s="51"/>
      <c r="AZ616" s="51"/>
    </row>
    <row r="617" spans="49:52" x14ac:dyDescent="0.25">
      <c r="AW617" t="s">
        <v>5266</v>
      </c>
      <c r="AY617" s="51"/>
      <c r="AZ617" s="51"/>
    </row>
    <row r="618" spans="49:52" x14ac:dyDescent="0.25">
      <c r="AW618" t="s">
        <v>5267</v>
      </c>
      <c r="AY618" s="51"/>
      <c r="AZ618" s="51"/>
    </row>
    <row r="619" spans="49:52" x14ac:dyDescent="0.25">
      <c r="AW619" t="s">
        <v>5268</v>
      </c>
      <c r="AY619" s="51"/>
      <c r="AZ619" s="51"/>
    </row>
    <row r="620" spans="49:52" x14ac:dyDescent="0.25">
      <c r="AW620" t="s">
        <v>5269</v>
      </c>
      <c r="AY620" s="51"/>
      <c r="AZ620" s="51"/>
    </row>
    <row r="621" spans="49:52" x14ac:dyDescent="0.25">
      <c r="AW621" t="s">
        <v>5270</v>
      </c>
      <c r="AY621" s="51"/>
      <c r="AZ621" s="51"/>
    </row>
    <row r="622" spans="49:52" x14ac:dyDescent="0.25">
      <c r="AW622" t="s">
        <v>5271</v>
      </c>
      <c r="AY622" s="51"/>
      <c r="AZ622" s="51"/>
    </row>
    <row r="623" spans="49:52" x14ac:dyDescent="0.25">
      <c r="AW623" t="s">
        <v>5272</v>
      </c>
      <c r="AY623" s="51"/>
      <c r="AZ623" s="51"/>
    </row>
    <row r="624" spans="49:52" x14ac:dyDescent="0.25">
      <c r="AW624" t="s">
        <v>5273</v>
      </c>
      <c r="AY624" s="51"/>
      <c r="AZ624" s="51"/>
    </row>
    <row r="625" spans="49:52" x14ac:dyDescent="0.25">
      <c r="AW625" t="s">
        <v>5274</v>
      </c>
      <c r="AY625" s="51"/>
      <c r="AZ625" s="51"/>
    </row>
    <row r="626" spans="49:52" x14ac:dyDescent="0.25">
      <c r="AW626" t="s">
        <v>5275</v>
      </c>
      <c r="AY626" s="51"/>
      <c r="AZ626" s="51"/>
    </row>
    <row r="627" spans="49:52" x14ac:dyDescent="0.25">
      <c r="AW627" t="s">
        <v>5276</v>
      </c>
      <c r="AY627" s="51"/>
      <c r="AZ627" s="51"/>
    </row>
    <row r="628" spans="49:52" x14ac:dyDescent="0.25">
      <c r="AW628" t="s">
        <v>5277</v>
      </c>
      <c r="AY628" s="51"/>
      <c r="AZ628" s="51"/>
    </row>
    <row r="629" spans="49:52" x14ac:dyDescent="0.25">
      <c r="AW629" t="s">
        <v>5278</v>
      </c>
      <c r="AY629" s="51"/>
      <c r="AZ629" s="51"/>
    </row>
    <row r="630" spans="49:52" x14ac:dyDescent="0.25">
      <c r="AW630" t="s">
        <v>5279</v>
      </c>
      <c r="AY630" s="51"/>
      <c r="AZ630" s="51"/>
    </row>
    <row r="631" spans="49:52" x14ac:dyDescent="0.25">
      <c r="AW631" t="s">
        <v>5280</v>
      </c>
      <c r="AY631" s="51"/>
      <c r="AZ631" s="51"/>
    </row>
    <row r="632" spans="49:52" x14ac:dyDescent="0.25">
      <c r="AW632" t="s">
        <v>5281</v>
      </c>
      <c r="AY632" s="51"/>
      <c r="AZ632" s="51"/>
    </row>
    <row r="633" spans="49:52" x14ac:dyDescent="0.25">
      <c r="AW633" t="s">
        <v>5282</v>
      </c>
      <c r="AY633" s="51"/>
      <c r="AZ633" s="51"/>
    </row>
    <row r="634" spans="49:52" x14ac:dyDescent="0.25">
      <c r="AW634" t="s">
        <v>5283</v>
      </c>
      <c r="AY634" s="51"/>
      <c r="AZ634" s="51"/>
    </row>
    <row r="635" spans="49:52" x14ac:dyDescent="0.25">
      <c r="AW635" t="s">
        <v>5284</v>
      </c>
      <c r="AY635" s="51"/>
      <c r="AZ635" s="51"/>
    </row>
    <row r="636" spans="49:52" x14ac:dyDescent="0.25">
      <c r="AW636" t="s">
        <v>5285</v>
      </c>
      <c r="AY636" s="51"/>
      <c r="AZ636" s="51"/>
    </row>
    <row r="637" spans="49:52" x14ac:dyDescent="0.25">
      <c r="AW637" t="s">
        <v>5286</v>
      </c>
      <c r="AY637" s="51"/>
      <c r="AZ637" s="51"/>
    </row>
    <row r="638" spans="49:52" x14ac:dyDescent="0.25">
      <c r="AW638" t="s">
        <v>5287</v>
      </c>
      <c r="AY638" s="51"/>
      <c r="AZ638" s="51"/>
    </row>
    <row r="639" spans="49:52" x14ac:dyDescent="0.25">
      <c r="AW639" t="s">
        <v>5288</v>
      </c>
      <c r="AY639" s="51"/>
      <c r="AZ639" s="51"/>
    </row>
    <row r="640" spans="49:52" x14ac:dyDescent="0.25">
      <c r="AW640" t="s">
        <v>5289</v>
      </c>
      <c r="AY640" s="51"/>
      <c r="AZ640" s="51"/>
    </row>
    <row r="641" spans="49:52" x14ac:dyDescent="0.25">
      <c r="AW641" t="s">
        <v>5290</v>
      </c>
      <c r="AY641" s="51"/>
      <c r="AZ641" s="51"/>
    </row>
    <row r="642" spans="49:52" x14ac:dyDescent="0.25">
      <c r="AW642" t="s">
        <v>5291</v>
      </c>
      <c r="AY642" s="51"/>
      <c r="AZ642" s="51"/>
    </row>
    <row r="643" spans="49:52" x14ac:dyDescent="0.25">
      <c r="AW643" t="s">
        <v>5292</v>
      </c>
      <c r="AY643" s="51"/>
      <c r="AZ643" s="51"/>
    </row>
    <row r="644" spans="49:52" x14ac:dyDescent="0.25">
      <c r="AW644" t="s">
        <v>5293</v>
      </c>
      <c r="AY644" s="51"/>
      <c r="AZ644" s="51"/>
    </row>
    <row r="645" spans="49:52" x14ac:dyDescent="0.25">
      <c r="AW645" t="s">
        <v>5294</v>
      </c>
      <c r="AY645" s="51"/>
      <c r="AZ645" s="51"/>
    </row>
    <row r="646" spans="49:52" x14ac:dyDescent="0.25">
      <c r="AW646" t="s">
        <v>5295</v>
      </c>
      <c r="AY646" s="51"/>
      <c r="AZ646" s="51"/>
    </row>
    <row r="647" spans="49:52" x14ac:dyDescent="0.25">
      <c r="AW647" t="s">
        <v>5296</v>
      </c>
      <c r="AY647" s="51"/>
      <c r="AZ647" s="51"/>
    </row>
    <row r="648" spans="49:52" x14ac:dyDescent="0.25">
      <c r="AW648" t="s">
        <v>5297</v>
      </c>
      <c r="AY648" s="51"/>
      <c r="AZ648" s="51"/>
    </row>
    <row r="649" spans="49:52" x14ac:dyDescent="0.25">
      <c r="AW649" t="s">
        <v>5298</v>
      </c>
      <c r="AY649" s="51"/>
      <c r="AZ649" s="51"/>
    </row>
    <row r="650" spans="49:52" x14ac:dyDescent="0.25">
      <c r="AW650" t="s">
        <v>5299</v>
      </c>
      <c r="AY650" s="51"/>
      <c r="AZ650" s="51"/>
    </row>
    <row r="651" spans="49:52" x14ac:dyDescent="0.25">
      <c r="AW651" t="s">
        <v>5300</v>
      </c>
      <c r="AY651" s="51"/>
      <c r="AZ651" s="51"/>
    </row>
    <row r="652" spans="49:52" x14ac:dyDescent="0.25">
      <c r="AW652" t="s">
        <v>5301</v>
      </c>
      <c r="AY652" s="51"/>
      <c r="AZ652" s="51"/>
    </row>
    <row r="653" spans="49:52" x14ac:dyDescent="0.25">
      <c r="AW653" t="s">
        <v>5302</v>
      </c>
      <c r="AY653" s="51"/>
      <c r="AZ653" s="51"/>
    </row>
    <row r="654" spans="49:52" x14ac:dyDescent="0.25">
      <c r="AW654" t="s">
        <v>5303</v>
      </c>
      <c r="AY654" s="51"/>
      <c r="AZ654" s="51"/>
    </row>
    <row r="655" spans="49:52" x14ac:dyDescent="0.25">
      <c r="AW655" t="s">
        <v>5304</v>
      </c>
      <c r="AY655" s="51"/>
      <c r="AZ655" s="51"/>
    </row>
    <row r="656" spans="49:52" x14ac:dyDescent="0.25">
      <c r="AW656" t="s">
        <v>5305</v>
      </c>
      <c r="AY656" s="51"/>
      <c r="AZ656" s="51"/>
    </row>
    <row r="657" spans="49:52" x14ac:dyDescent="0.25">
      <c r="AW657" t="s">
        <v>5306</v>
      </c>
      <c r="AY657" s="51"/>
      <c r="AZ657" s="51"/>
    </row>
    <row r="658" spans="49:52" x14ac:dyDescent="0.25">
      <c r="AW658" t="s">
        <v>5307</v>
      </c>
      <c r="AY658" s="51"/>
      <c r="AZ658" s="51"/>
    </row>
    <row r="659" spans="49:52" x14ac:dyDescent="0.25">
      <c r="AW659" t="s">
        <v>5308</v>
      </c>
      <c r="AY659" s="51"/>
      <c r="AZ659" s="51"/>
    </row>
    <row r="660" spans="49:52" x14ac:dyDescent="0.25">
      <c r="AW660" t="s">
        <v>5309</v>
      </c>
      <c r="AY660" s="51"/>
      <c r="AZ660" s="51"/>
    </row>
    <row r="661" spans="49:52" x14ac:dyDescent="0.25">
      <c r="AW661" t="s">
        <v>5310</v>
      </c>
      <c r="AY661" s="51"/>
      <c r="AZ661" s="51"/>
    </row>
    <row r="662" spans="49:52" x14ac:dyDescent="0.25">
      <c r="AW662" t="s">
        <v>5311</v>
      </c>
      <c r="AY662" s="51"/>
      <c r="AZ662" s="51"/>
    </row>
    <row r="663" spans="49:52" x14ac:dyDescent="0.25">
      <c r="AW663" t="s">
        <v>5312</v>
      </c>
      <c r="AY663" s="51"/>
      <c r="AZ663" s="51"/>
    </row>
    <row r="664" spans="49:52" x14ac:dyDescent="0.25">
      <c r="AW664" t="s">
        <v>5313</v>
      </c>
      <c r="AY664" s="51"/>
      <c r="AZ664" s="51"/>
    </row>
    <row r="665" spans="49:52" x14ac:dyDescent="0.25">
      <c r="AW665" t="s">
        <v>5314</v>
      </c>
      <c r="AY665" s="51"/>
      <c r="AZ665" s="51"/>
    </row>
    <row r="666" spans="49:52" x14ac:dyDescent="0.25">
      <c r="AW666" t="s">
        <v>5315</v>
      </c>
      <c r="AY666" s="51"/>
      <c r="AZ666" s="51"/>
    </row>
    <row r="667" spans="49:52" x14ac:dyDescent="0.25">
      <c r="AW667" t="s">
        <v>5316</v>
      </c>
      <c r="AY667" s="51"/>
      <c r="AZ667" s="51"/>
    </row>
    <row r="668" spans="49:52" x14ac:dyDescent="0.25">
      <c r="AW668" t="s">
        <v>5317</v>
      </c>
      <c r="AY668" s="51"/>
      <c r="AZ668" s="51"/>
    </row>
    <row r="669" spans="49:52" x14ac:dyDescent="0.25">
      <c r="AW669" t="s">
        <v>5318</v>
      </c>
      <c r="AY669" s="51"/>
      <c r="AZ669" s="51"/>
    </row>
    <row r="670" spans="49:52" x14ac:dyDescent="0.25">
      <c r="AW670" t="s">
        <v>5319</v>
      </c>
      <c r="AY670" s="51"/>
      <c r="AZ670" s="51"/>
    </row>
    <row r="671" spans="49:52" x14ac:dyDescent="0.25">
      <c r="AW671" t="s">
        <v>5320</v>
      </c>
      <c r="AY671" s="51"/>
      <c r="AZ671" s="51"/>
    </row>
    <row r="672" spans="49:52" x14ac:dyDescent="0.25">
      <c r="AW672" t="s">
        <v>5321</v>
      </c>
      <c r="AY672" s="51"/>
      <c r="AZ672" s="51"/>
    </row>
    <row r="673" spans="49:52" x14ac:dyDescent="0.25">
      <c r="AW673" t="s">
        <v>5322</v>
      </c>
      <c r="AY673" s="51"/>
      <c r="AZ673" s="51"/>
    </row>
    <row r="674" spans="49:52" x14ac:dyDescent="0.25">
      <c r="AW674" t="s">
        <v>5323</v>
      </c>
      <c r="AY674" s="51"/>
      <c r="AZ674" s="51"/>
    </row>
    <row r="675" spans="49:52" x14ac:dyDescent="0.25">
      <c r="AW675" t="s">
        <v>5324</v>
      </c>
      <c r="AY675" s="51"/>
      <c r="AZ675" s="51"/>
    </row>
    <row r="676" spans="49:52" x14ac:dyDescent="0.25">
      <c r="AW676" t="s">
        <v>5325</v>
      </c>
      <c r="AY676" s="51"/>
      <c r="AZ676" s="51"/>
    </row>
    <row r="677" spans="49:52" x14ac:dyDescent="0.25">
      <c r="AW677" t="s">
        <v>5326</v>
      </c>
      <c r="AY677" s="51"/>
      <c r="AZ677" s="51"/>
    </row>
    <row r="678" spans="49:52" x14ac:dyDescent="0.25">
      <c r="AW678" t="s">
        <v>5327</v>
      </c>
      <c r="AY678" s="51"/>
      <c r="AZ678" s="51"/>
    </row>
    <row r="679" spans="49:52" x14ac:dyDescent="0.25">
      <c r="AW679" t="s">
        <v>5328</v>
      </c>
      <c r="AY679" s="51"/>
      <c r="AZ679" s="51"/>
    </row>
    <row r="680" spans="49:52" x14ac:dyDescent="0.25">
      <c r="AW680" t="s">
        <v>5329</v>
      </c>
      <c r="AY680" s="51"/>
      <c r="AZ680" s="51"/>
    </row>
    <row r="681" spans="49:52" x14ac:dyDescent="0.25">
      <c r="AW681" t="s">
        <v>5330</v>
      </c>
      <c r="AY681" s="51"/>
      <c r="AZ681" s="51"/>
    </row>
    <row r="682" spans="49:52" x14ac:dyDescent="0.25">
      <c r="AW682" t="s">
        <v>5331</v>
      </c>
      <c r="AY682" s="51"/>
      <c r="AZ682" s="51"/>
    </row>
    <row r="683" spans="49:52" x14ac:dyDescent="0.25">
      <c r="AW683" t="s">
        <v>5332</v>
      </c>
      <c r="AY683" s="51"/>
      <c r="AZ683" s="51"/>
    </row>
    <row r="684" spans="49:52" x14ac:dyDescent="0.25">
      <c r="AW684" t="s">
        <v>5333</v>
      </c>
      <c r="AY684" s="51"/>
      <c r="AZ684" s="51"/>
    </row>
    <row r="685" spans="49:52" x14ac:dyDescent="0.25">
      <c r="AW685" t="s">
        <v>5334</v>
      </c>
      <c r="AY685" s="51"/>
      <c r="AZ685" s="51"/>
    </row>
    <row r="686" spans="49:52" x14ac:dyDescent="0.25">
      <c r="AW686" t="s">
        <v>5335</v>
      </c>
      <c r="AY686" s="51"/>
      <c r="AZ686" s="51"/>
    </row>
    <row r="687" spans="49:52" x14ac:dyDescent="0.25">
      <c r="AW687" t="s">
        <v>5336</v>
      </c>
      <c r="AY687" s="51"/>
      <c r="AZ687" s="51"/>
    </row>
    <row r="688" spans="49:52" x14ac:dyDescent="0.25">
      <c r="AW688" t="s">
        <v>5337</v>
      </c>
      <c r="AY688" s="51"/>
      <c r="AZ688" s="51"/>
    </row>
    <row r="689" spans="49:52" x14ac:dyDescent="0.25">
      <c r="AW689" t="s">
        <v>5338</v>
      </c>
      <c r="AY689" s="51"/>
      <c r="AZ689" s="51"/>
    </row>
    <row r="690" spans="49:52" x14ac:dyDescent="0.25">
      <c r="AW690" t="s">
        <v>5339</v>
      </c>
      <c r="AY690" s="51"/>
      <c r="AZ690" s="51"/>
    </row>
    <row r="691" spans="49:52" x14ac:dyDescent="0.25">
      <c r="AW691" t="s">
        <v>5340</v>
      </c>
      <c r="AY691" s="51"/>
      <c r="AZ691" s="51"/>
    </row>
    <row r="692" spans="49:52" x14ac:dyDescent="0.25">
      <c r="AW692" t="s">
        <v>5341</v>
      </c>
      <c r="AY692" s="51"/>
      <c r="AZ692" s="51"/>
    </row>
    <row r="693" spans="49:52" x14ac:dyDescent="0.25">
      <c r="AW693" t="s">
        <v>5342</v>
      </c>
      <c r="AY693" s="51"/>
      <c r="AZ693" s="51"/>
    </row>
    <row r="694" spans="49:52" x14ac:dyDescent="0.25">
      <c r="AW694" t="s">
        <v>5343</v>
      </c>
      <c r="AY694" s="51"/>
      <c r="AZ694" s="51"/>
    </row>
    <row r="695" spans="49:52" x14ac:dyDescent="0.25">
      <c r="AW695" t="s">
        <v>5344</v>
      </c>
      <c r="AY695" s="51"/>
      <c r="AZ695" s="51"/>
    </row>
    <row r="696" spans="49:52" x14ac:dyDescent="0.25">
      <c r="AW696" t="s">
        <v>5345</v>
      </c>
      <c r="AY696" s="51"/>
      <c r="AZ696" s="51"/>
    </row>
    <row r="697" spans="49:52" x14ac:dyDescent="0.25">
      <c r="AW697" t="s">
        <v>5346</v>
      </c>
      <c r="AY697" s="51"/>
      <c r="AZ697" s="51"/>
    </row>
    <row r="698" spans="49:52" x14ac:dyDescent="0.25">
      <c r="AW698" t="s">
        <v>5347</v>
      </c>
      <c r="AY698" s="51"/>
      <c r="AZ698" s="51"/>
    </row>
    <row r="699" spans="49:52" x14ac:dyDescent="0.25">
      <c r="AW699" t="s">
        <v>5348</v>
      </c>
      <c r="AY699" s="51"/>
      <c r="AZ699" s="51"/>
    </row>
    <row r="700" spans="49:52" x14ac:dyDescent="0.25">
      <c r="AW700" t="s">
        <v>5349</v>
      </c>
      <c r="AY700" s="51"/>
      <c r="AZ700" s="51"/>
    </row>
    <row r="701" spans="49:52" x14ac:dyDescent="0.25">
      <c r="AW701" t="s">
        <v>5350</v>
      </c>
      <c r="AY701" s="51"/>
      <c r="AZ701" s="51"/>
    </row>
    <row r="702" spans="49:52" x14ac:dyDescent="0.25">
      <c r="AW702" t="s">
        <v>5351</v>
      </c>
      <c r="AY702" s="51"/>
      <c r="AZ702" s="51"/>
    </row>
    <row r="703" spans="49:52" x14ac:dyDescent="0.25">
      <c r="AW703" t="s">
        <v>5352</v>
      </c>
      <c r="AY703" s="51"/>
      <c r="AZ703" s="51"/>
    </row>
    <row r="704" spans="49:52" x14ac:dyDescent="0.25">
      <c r="AW704" t="s">
        <v>5353</v>
      </c>
      <c r="AY704" s="51"/>
      <c r="AZ704" s="51"/>
    </row>
    <row r="705" spans="49:52" x14ac:dyDescent="0.25">
      <c r="AW705" t="s">
        <v>5354</v>
      </c>
      <c r="AY705" s="51"/>
      <c r="AZ705" s="51"/>
    </row>
    <row r="706" spans="49:52" x14ac:dyDescent="0.25">
      <c r="AW706" t="s">
        <v>5355</v>
      </c>
      <c r="AY706" s="51"/>
      <c r="AZ706" s="51"/>
    </row>
    <row r="707" spans="49:52" x14ac:dyDescent="0.25">
      <c r="AW707" t="s">
        <v>5356</v>
      </c>
      <c r="AY707" s="51"/>
      <c r="AZ707" s="51"/>
    </row>
    <row r="708" spans="49:52" x14ac:dyDescent="0.25">
      <c r="AW708" t="s">
        <v>5357</v>
      </c>
      <c r="AY708" s="51"/>
      <c r="AZ708" s="51"/>
    </row>
    <row r="709" spans="49:52" x14ac:dyDescent="0.25">
      <c r="AW709" t="s">
        <v>5358</v>
      </c>
      <c r="AY709" s="51"/>
      <c r="AZ709" s="51"/>
    </row>
    <row r="710" spans="49:52" x14ac:dyDescent="0.25">
      <c r="AW710" t="s">
        <v>5359</v>
      </c>
      <c r="AY710" s="51"/>
      <c r="AZ710" s="51"/>
    </row>
    <row r="711" spans="49:52" x14ac:dyDescent="0.25">
      <c r="AW711" t="s">
        <v>5360</v>
      </c>
      <c r="AY711" s="51"/>
      <c r="AZ711" s="51"/>
    </row>
    <row r="712" spans="49:52" x14ac:dyDescent="0.25">
      <c r="AW712" t="s">
        <v>5361</v>
      </c>
      <c r="AY712" s="51"/>
      <c r="AZ712" s="51"/>
    </row>
    <row r="713" spans="49:52" x14ac:dyDescent="0.25">
      <c r="AW713" t="s">
        <v>5362</v>
      </c>
      <c r="AY713" s="51"/>
      <c r="AZ713" s="51"/>
    </row>
    <row r="714" spans="49:52" x14ac:dyDescent="0.25">
      <c r="AW714" t="s">
        <v>5363</v>
      </c>
      <c r="AY714" s="51"/>
      <c r="AZ714" s="51"/>
    </row>
    <row r="715" spans="49:52" x14ac:dyDescent="0.25">
      <c r="AW715" t="s">
        <v>5364</v>
      </c>
      <c r="AY715" s="51"/>
      <c r="AZ715" s="51"/>
    </row>
    <row r="716" spans="49:52" x14ac:dyDescent="0.25">
      <c r="AW716" t="s">
        <v>5365</v>
      </c>
      <c r="AY716" s="51"/>
      <c r="AZ716" s="51"/>
    </row>
    <row r="717" spans="49:52" x14ac:dyDescent="0.25">
      <c r="AW717" t="s">
        <v>5366</v>
      </c>
      <c r="AY717" s="51"/>
      <c r="AZ717" s="51"/>
    </row>
    <row r="718" spans="49:52" x14ac:dyDescent="0.25">
      <c r="AW718" t="s">
        <v>5367</v>
      </c>
      <c r="AY718" s="51"/>
      <c r="AZ718" s="51"/>
    </row>
    <row r="719" spans="49:52" x14ac:dyDescent="0.25">
      <c r="AW719" t="s">
        <v>5368</v>
      </c>
      <c r="AY719" s="51"/>
      <c r="AZ719" s="51"/>
    </row>
    <row r="720" spans="49:52" x14ac:dyDescent="0.25">
      <c r="AW720" t="s">
        <v>5369</v>
      </c>
      <c r="AY720" s="51"/>
      <c r="AZ720" s="51"/>
    </row>
    <row r="721" spans="49:52" x14ac:dyDescent="0.25">
      <c r="AW721" t="s">
        <v>5370</v>
      </c>
      <c r="AY721" s="51"/>
      <c r="AZ721" s="51"/>
    </row>
    <row r="722" spans="49:52" x14ac:dyDescent="0.25">
      <c r="AW722" t="s">
        <v>5371</v>
      </c>
      <c r="AY722" s="51"/>
      <c r="AZ722" s="51"/>
    </row>
    <row r="723" spans="49:52" x14ac:dyDescent="0.25">
      <c r="AW723" t="s">
        <v>5372</v>
      </c>
      <c r="AY723" s="51"/>
      <c r="AZ723" s="51"/>
    </row>
    <row r="724" spans="49:52" x14ac:dyDescent="0.25">
      <c r="AW724" t="s">
        <v>5373</v>
      </c>
      <c r="AY724" s="51"/>
      <c r="AZ724" s="51"/>
    </row>
    <row r="725" spans="49:52" x14ac:dyDescent="0.25">
      <c r="AW725" t="s">
        <v>5374</v>
      </c>
      <c r="AY725" s="51"/>
      <c r="AZ725" s="51"/>
    </row>
    <row r="726" spans="49:52" x14ac:dyDescent="0.25">
      <c r="AW726" t="s">
        <v>5375</v>
      </c>
      <c r="AY726" s="51"/>
      <c r="AZ726" s="51"/>
    </row>
    <row r="727" spans="49:52" x14ac:dyDescent="0.25">
      <c r="AW727" t="s">
        <v>5376</v>
      </c>
      <c r="AY727" s="51"/>
      <c r="AZ727" s="51"/>
    </row>
    <row r="728" spans="49:52" x14ac:dyDescent="0.25">
      <c r="AW728" t="s">
        <v>5377</v>
      </c>
      <c r="AY728" s="51"/>
      <c r="AZ728" s="51"/>
    </row>
    <row r="729" spans="49:52" x14ac:dyDescent="0.25">
      <c r="AW729" t="s">
        <v>5378</v>
      </c>
      <c r="AY729" s="51"/>
      <c r="AZ729" s="51"/>
    </row>
    <row r="730" spans="49:52" x14ac:dyDescent="0.25">
      <c r="AW730" t="s">
        <v>5379</v>
      </c>
      <c r="AY730" s="51"/>
      <c r="AZ730" s="51"/>
    </row>
    <row r="731" spans="49:52" x14ac:dyDescent="0.25">
      <c r="AW731" t="s">
        <v>5380</v>
      </c>
      <c r="AY731" s="51"/>
      <c r="AZ731" s="51"/>
    </row>
    <row r="732" spans="49:52" x14ac:dyDescent="0.25">
      <c r="AW732" t="s">
        <v>5381</v>
      </c>
      <c r="AY732" s="51"/>
      <c r="AZ732" s="51"/>
    </row>
    <row r="733" spans="49:52" x14ac:dyDescent="0.25">
      <c r="AW733" t="s">
        <v>5382</v>
      </c>
      <c r="AY733" s="51"/>
      <c r="AZ733" s="51"/>
    </row>
    <row r="734" spans="49:52" x14ac:dyDescent="0.25">
      <c r="AW734" t="s">
        <v>5383</v>
      </c>
      <c r="AY734" s="51"/>
      <c r="AZ734" s="51"/>
    </row>
    <row r="735" spans="49:52" x14ac:dyDescent="0.25">
      <c r="AW735" t="s">
        <v>5384</v>
      </c>
      <c r="AY735" s="51"/>
      <c r="AZ735" s="51"/>
    </row>
    <row r="736" spans="49:52" x14ac:dyDescent="0.25">
      <c r="AW736" t="s">
        <v>5385</v>
      </c>
      <c r="AY736" s="51"/>
      <c r="AZ736" s="51"/>
    </row>
    <row r="737" spans="49:52" x14ac:dyDescent="0.25">
      <c r="AW737" t="s">
        <v>5386</v>
      </c>
      <c r="AY737" s="51"/>
      <c r="AZ737" s="51"/>
    </row>
    <row r="738" spans="49:52" x14ac:dyDescent="0.25">
      <c r="AW738" t="s">
        <v>5387</v>
      </c>
      <c r="AY738" s="51"/>
      <c r="AZ738" s="51"/>
    </row>
    <row r="739" spans="49:52" x14ac:dyDescent="0.25">
      <c r="AW739" t="s">
        <v>5388</v>
      </c>
      <c r="AY739" s="51"/>
      <c r="AZ739" s="51"/>
    </row>
    <row r="740" spans="49:52" x14ac:dyDescent="0.25">
      <c r="AW740" t="s">
        <v>5389</v>
      </c>
      <c r="AY740" s="51"/>
      <c r="AZ740" s="51"/>
    </row>
    <row r="741" spans="49:52" x14ac:dyDescent="0.25">
      <c r="AW741" t="s">
        <v>5390</v>
      </c>
      <c r="AY741" s="51"/>
      <c r="AZ741" s="51"/>
    </row>
    <row r="742" spans="49:52" x14ac:dyDescent="0.25">
      <c r="AW742" t="s">
        <v>5391</v>
      </c>
      <c r="AY742" s="51"/>
      <c r="AZ742" s="51"/>
    </row>
    <row r="743" spans="49:52" x14ac:dyDescent="0.25">
      <c r="AW743" t="s">
        <v>5392</v>
      </c>
      <c r="AY743" s="51"/>
      <c r="AZ743" s="51"/>
    </row>
    <row r="744" spans="49:52" x14ac:dyDescent="0.25">
      <c r="AW744" t="s">
        <v>5393</v>
      </c>
      <c r="AY744" s="51"/>
      <c r="AZ744" s="51"/>
    </row>
    <row r="745" spans="49:52" x14ac:dyDescent="0.25">
      <c r="AW745" t="s">
        <v>5394</v>
      </c>
      <c r="AY745" s="51"/>
      <c r="AZ745" s="51"/>
    </row>
    <row r="746" spans="49:52" x14ac:dyDescent="0.25">
      <c r="AW746" t="s">
        <v>5395</v>
      </c>
      <c r="AY746" s="51"/>
      <c r="AZ746" s="51"/>
    </row>
    <row r="747" spans="49:52" x14ac:dyDescent="0.25">
      <c r="AW747" t="s">
        <v>5396</v>
      </c>
      <c r="AY747" s="51"/>
      <c r="AZ747" s="51"/>
    </row>
    <row r="748" spans="49:52" x14ac:dyDescent="0.25">
      <c r="AW748" t="s">
        <v>5397</v>
      </c>
      <c r="AY748" s="51"/>
      <c r="AZ748" s="51"/>
    </row>
    <row r="749" spans="49:52" x14ac:dyDescent="0.25">
      <c r="AW749" t="s">
        <v>5398</v>
      </c>
      <c r="AY749" s="51"/>
      <c r="AZ749" s="51"/>
    </row>
    <row r="750" spans="49:52" x14ac:dyDescent="0.25">
      <c r="AW750" t="s">
        <v>5399</v>
      </c>
      <c r="AY750" s="51"/>
      <c r="AZ750" s="51"/>
    </row>
    <row r="751" spans="49:52" x14ac:dyDescent="0.25">
      <c r="AW751" t="s">
        <v>5400</v>
      </c>
      <c r="AY751" s="51"/>
      <c r="AZ751" s="51"/>
    </row>
    <row r="752" spans="49:52" x14ac:dyDescent="0.25">
      <c r="AW752" t="s">
        <v>5401</v>
      </c>
      <c r="AY752" s="51"/>
      <c r="AZ752" s="51"/>
    </row>
    <row r="753" spans="49:52" x14ac:dyDescent="0.25">
      <c r="AW753" t="s">
        <v>5402</v>
      </c>
      <c r="AY753" s="51"/>
      <c r="AZ753" s="51"/>
    </row>
    <row r="754" spans="49:52" x14ac:dyDescent="0.25">
      <c r="AW754" t="s">
        <v>5403</v>
      </c>
      <c r="AY754" s="51"/>
      <c r="AZ754" s="51"/>
    </row>
    <row r="755" spans="49:52" x14ac:dyDescent="0.25">
      <c r="AW755" t="s">
        <v>5404</v>
      </c>
      <c r="AY755" s="51"/>
      <c r="AZ755" s="51"/>
    </row>
    <row r="756" spans="49:52" x14ac:dyDescent="0.25">
      <c r="AW756" t="s">
        <v>5405</v>
      </c>
      <c r="AY756" s="51"/>
      <c r="AZ756" s="51"/>
    </row>
    <row r="757" spans="49:52" x14ac:dyDescent="0.25">
      <c r="AW757" t="s">
        <v>5406</v>
      </c>
      <c r="AY757" s="51"/>
      <c r="AZ757" s="51"/>
    </row>
    <row r="758" spans="49:52" x14ac:dyDescent="0.25">
      <c r="AW758" t="s">
        <v>5407</v>
      </c>
      <c r="AY758" s="51"/>
      <c r="AZ758" s="51"/>
    </row>
    <row r="759" spans="49:52" x14ac:dyDescent="0.25">
      <c r="AW759" t="s">
        <v>5408</v>
      </c>
      <c r="AY759" s="51"/>
      <c r="AZ759" s="51"/>
    </row>
    <row r="760" spans="49:52" x14ac:dyDescent="0.25">
      <c r="AW760" t="s">
        <v>5409</v>
      </c>
      <c r="AY760" s="51"/>
      <c r="AZ760" s="51"/>
    </row>
    <row r="761" spans="49:52" x14ac:dyDescent="0.25">
      <c r="AW761" t="s">
        <v>5410</v>
      </c>
      <c r="AY761" s="51"/>
      <c r="AZ761" s="51"/>
    </row>
    <row r="762" spans="49:52" x14ac:dyDescent="0.25">
      <c r="AW762" t="s">
        <v>5411</v>
      </c>
      <c r="AY762" s="51"/>
      <c r="AZ762" s="51"/>
    </row>
    <row r="763" spans="49:52" x14ac:dyDescent="0.25">
      <c r="AW763" t="s">
        <v>5412</v>
      </c>
      <c r="AY763" s="51"/>
      <c r="AZ763" s="51"/>
    </row>
    <row r="764" spans="49:52" x14ac:dyDescent="0.25">
      <c r="AW764" t="s">
        <v>5413</v>
      </c>
      <c r="AY764" s="51"/>
      <c r="AZ764" s="51"/>
    </row>
    <row r="765" spans="49:52" x14ac:dyDescent="0.25">
      <c r="AW765" t="s">
        <v>5414</v>
      </c>
      <c r="AY765" s="51"/>
      <c r="AZ765" s="51"/>
    </row>
    <row r="766" spans="49:52" x14ac:dyDescent="0.25">
      <c r="AW766" t="s">
        <v>5415</v>
      </c>
      <c r="AY766" s="51"/>
      <c r="AZ766" s="51"/>
    </row>
    <row r="767" spans="49:52" x14ac:dyDescent="0.25">
      <c r="AW767" t="s">
        <v>5416</v>
      </c>
      <c r="AY767" s="51"/>
      <c r="AZ767" s="51"/>
    </row>
    <row r="768" spans="49:52" x14ac:dyDescent="0.25">
      <c r="AW768" t="s">
        <v>5417</v>
      </c>
      <c r="AY768" s="51"/>
      <c r="AZ768" s="51"/>
    </row>
    <row r="769" spans="49:52" x14ac:dyDescent="0.25">
      <c r="AW769" t="s">
        <v>5418</v>
      </c>
      <c r="AY769" s="51"/>
      <c r="AZ769" s="51"/>
    </row>
    <row r="770" spans="49:52" x14ac:dyDescent="0.25">
      <c r="AW770" t="s">
        <v>5419</v>
      </c>
      <c r="AY770" s="51"/>
      <c r="AZ770" s="51"/>
    </row>
    <row r="771" spans="49:52" x14ac:dyDescent="0.25">
      <c r="AW771" t="s">
        <v>5420</v>
      </c>
      <c r="AY771" s="51"/>
      <c r="AZ771" s="51"/>
    </row>
    <row r="772" spans="49:52" x14ac:dyDescent="0.25">
      <c r="AW772" t="s">
        <v>5421</v>
      </c>
      <c r="AY772" s="51"/>
      <c r="AZ772" s="51"/>
    </row>
    <row r="773" spans="49:52" x14ac:dyDescent="0.25">
      <c r="AW773" t="s">
        <v>5422</v>
      </c>
      <c r="AY773" s="51"/>
      <c r="AZ773" s="51"/>
    </row>
    <row r="774" spans="49:52" x14ac:dyDescent="0.25">
      <c r="AW774" t="s">
        <v>5423</v>
      </c>
      <c r="AY774" s="51"/>
      <c r="AZ774" s="51"/>
    </row>
    <row r="775" spans="49:52" x14ac:dyDescent="0.25">
      <c r="AW775" t="s">
        <v>5424</v>
      </c>
      <c r="AY775" s="51"/>
      <c r="AZ775" s="51"/>
    </row>
    <row r="776" spans="49:52" x14ac:dyDescent="0.25">
      <c r="AW776" t="s">
        <v>5425</v>
      </c>
      <c r="AY776" s="51"/>
      <c r="AZ776" s="51"/>
    </row>
    <row r="777" spans="49:52" x14ac:dyDescent="0.25">
      <c r="AW777" t="s">
        <v>5426</v>
      </c>
      <c r="AY777" s="51"/>
      <c r="AZ777" s="51"/>
    </row>
    <row r="778" spans="49:52" x14ac:dyDescent="0.25">
      <c r="AW778" t="s">
        <v>5427</v>
      </c>
      <c r="AY778" s="51"/>
      <c r="AZ778" s="51"/>
    </row>
    <row r="779" spans="49:52" x14ac:dyDescent="0.25">
      <c r="AW779" t="s">
        <v>5428</v>
      </c>
      <c r="AY779" s="51"/>
      <c r="AZ779" s="51"/>
    </row>
    <row r="780" spans="49:52" x14ac:dyDescent="0.25">
      <c r="AW780" t="s">
        <v>5429</v>
      </c>
      <c r="AY780" s="51"/>
      <c r="AZ780" s="51"/>
    </row>
    <row r="781" spans="49:52" x14ac:dyDescent="0.25">
      <c r="AW781" t="s">
        <v>5430</v>
      </c>
      <c r="AY781" s="51"/>
      <c r="AZ781" s="51"/>
    </row>
    <row r="782" spans="49:52" x14ac:dyDescent="0.25">
      <c r="AW782" t="s">
        <v>5431</v>
      </c>
      <c r="AY782" s="51"/>
      <c r="AZ782" s="51"/>
    </row>
    <row r="783" spans="49:52" x14ac:dyDescent="0.25">
      <c r="AW783" t="s">
        <v>5432</v>
      </c>
      <c r="AY783" s="51"/>
      <c r="AZ783" s="51"/>
    </row>
    <row r="784" spans="49:52" x14ac:dyDescent="0.25">
      <c r="AW784" t="s">
        <v>5433</v>
      </c>
      <c r="AY784" s="51"/>
      <c r="AZ784" s="51"/>
    </row>
    <row r="785" spans="49:52" x14ac:dyDescent="0.25">
      <c r="AW785" t="s">
        <v>5434</v>
      </c>
      <c r="AY785" s="51"/>
      <c r="AZ785" s="51"/>
    </row>
    <row r="786" spans="49:52" x14ac:dyDescent="0.25">
      <c r="AW786" t="s">
        <v>5435</v>
      </c>
      <c r="AY786" s="51"/>
      <c r="AZ786" s="51"/>
    </row>
    <row r="787" spans="49:52" x14ac:dyDescent="0.25">
      <c r="AW787" t="s">
        <v>5436</v>
      </c>
      <c r="AY787" s="51"/>
      <c r="AZ787" s="51"/>
    </row>
    <row r="788" spans="49:52" x14ac:dyDescent="0.25">
      <c r="AW788" t="s">
        <v>5437</v>
      </c>
      <c r="AY788" s="51"/>
      <c r="AZ788" s="51"/>
    </row>
    <row r="789" spans="49:52" x14ac:dyDescent="0.25">
      <c r="AW789" t="s">
        <v>5438</v>
      </c>
      <c r="AY789" s="51"/>
      <c r="AZ789" s="51"/>
    </row>
    <row r="790" spans="49:52" x14ac:dyDescent="0.25">
      <c r="AW790" t="s">
        <v>5439</v>
      </c>
      <c r="AY790" s="51"/>
      <c r="AZ790" s="51"/>
    </row>
    <row r="791" spans="49:52" x14ac:dyDescent="0.25">
      <c r="AW791" t="s">
        <v>5440</v>
      </c>
      <c r="AY791" s="51"/>
      <c r="AZ791" s="51"/>
    </row>
    <row r="792" spans="49:52" x14ac:dyDescent="0.25">
      <c r="AW792" t="s">
        <v>5441</v>
      </c>
      <c r="AY792" s="51"/>
      <c r="AZ792" s="51"/>
    </row>
    <row r="793" spans="49:52" x14ac:dyDescent="0.25">
      <c r="AW793" t="s">
        <v>5442</v>
      </c>
      <c r="AY793" s="51"/>
      <c r="AZ793" s="51"/>
    </row>
    <row r="794" spans="49:52" x14ac:dyDescent="0.25">
      <c r="AW794" t="s">
        <v>5443</v>
      </c>
      <c r="AY794" s="51"/>
      <c r="AZ794" s="51"/>
    </row>
    <row r="795" spans="49:52" x14ac:dyDescent="0.25">
      <c r="AW795" t="s">
        <v>5444</v>
      </c>
      <c r="AY795" s="51"/>
      <c r="AZ795" s="51"/>
    </row>
    <row r="796" spans="49:52" x14ac:dyDescent="0.25">
      <c r="AW796" t="s">
        <v>5445</v>
      </c>
      <c r="AY796" s="51"/>
      <c r="AZ796" s="51"/>
    </row>
    <row r="797" spans="49:52" x14ac:dyDescent="0.25">
      <c r="AW797" t="s">
        <v>5446</v>
      </c>
      <c r="AY797" s="51"/>
      <c r="AZ797" s="51"/>
    </row>
    <row r="798" spans="49:52" x14ac:dyDescent="0.25">
      <c r="AW798" t="s">
        <v>5447</v>
      </c>
      <c r="AY798" s="51"/>
      <c r="AZ798" s="51"/>
    </row>
    <row r="799" spans="49:52" x14ac:dyDescent="0.25">
      <c r="AW799" t="s">
        <v>5448</v>
      </c>
      <c r="AY799" s="51"/>
      <c r="AZ799" s="51"/>
    </row>
    <row r="800" spans="49:52" x14ac:dyDescent="0.25">
      <c r="AW800" t="s">
        <v>5449</v>
      </c>
      <c r="AY800" s="51"/>
      <c r="AZ800" s="51"/>
    </row>
    <row r="801" spans="49:52" x14ac:dyDescent="0.25">
      <c r="AW801" t="s">
        <v>5450</v>
      </c>
      <c r="AY801" s="51"/>
      <c r="AZ801" s="51"/>
    </row>
    <row r="802" spans="49:52" x14ac:dyDescent="0.25">
      <c r="AW802" t="s">
        <v>5451</v>
      </c>
      <c r="AY802" s="51"/>
      <c r="AZ802" s="51"/>
    </row>
    <row r="803" spans="49:52" x14ac:dyDescent="0.25">
      <c r="AW803" t="s">
        <v>5452</v>
      </c>
      <c r="AY803" s="51"/>
      <c r="AZ803" s="51"/>
    </row>
    <row r="804" spans="49:52" x14ac:dyDescent="0.25">
      <c r="AW804" t="s">
        <v>5453</v>
      </c>
      <c r="AY804" s="51"/>
      <c r="AZ804" s="51"/>
    </row>
    <row r="805" spans="49:52" x14ac:dyDescent="0.25">
      <c r="AW805" t="s">
        <v>5454</v>
      </c>
      <c r="AY805" s="51"/>
      <c r="AZ805" s="51"/>
    </row>
    <row r="806" spans="49:52" x14ac:dyDescent="0.25">
      <c r="AW806" t="s">
        <v>5455</v>
      </c>
      <c r="AY806" s="51"/>
      <c r="AZ806" s="51"/>
    </row>
    <row r="807" spans="49:52" x14ac:dyDescent="0.25">
      <c r="AW807" t="s">
        <v>5456</v>
      </c>
      <c r="AY807" s="51"/>
      <c r="AZ807" s="51"/>
    </row>
    <row r="808" spans="49:52" x14ac:dyDescent="0.25">
      <c r="AW808" t="s">
        <v>5457</v>
      </c>
      <c r="AY808" s="51"/>
      <c r="AZ808" s="51"/>
    </row>
    <row r="809" spans="49:52" x14ac:dyDescent="0.25">
      <c r="AW809" t="s">
        <v>5458</v>
      </c>
      <c r="AY809" s="51"/>
      <c r="AZ809" s="51"/>
    </row>
    <row r="810" spans="49:52" x14ac:dyDescent="0.25">
      <c r="AW810" t="s">
        <v>5459</v>
      </c>
      <c r="AY810" s="51"/>
      <c r="AZ810" s="51"/>
    </row>
    <row r="811" spans="49:52" x14ac:dyDescent="0.25">
      <c r="AW811" t="s">
        <v>5460</v>
      </c>
      <c r="AY811" s="51"/>
      <c r="AZ811" s="51"/>
    </row>
    <row r="812" spans="49:52" x14ac:dyDescent="0.25">
      <c r="AW812" t="s">
        <v>5461</v>
      </c>
      <c r="AY812" s="51"/>
      <c r="AZ812" s="51"/>
    </row>
    <row r="813" spans="49:52" x14ac:dyDescent="0.25">
      <c r="AW813" t="s">
        <v>5462</v>
      </c>
      <c r="AY813" s="51"/>
      <c r="AZ813" s="51"/>
    </row>
    <row r="814" spans="49:52" x14ac:dyDescent="0.25">
      <c r="AW814" t="s">
        <v>5463</v>
      </c>
      <c r="AY814" s="51"/>
      <c r="AZ814" s="51"/>
    </row>
    <row r="815" spans="49:52" x14ac:dyDescent="0.25">
      <c r="AW815" t="s">
        <v>5464</v>
      </c>
      <c r="AY815" s="51"/>
      <c r="AZ815" s="51"/>
    </row>
    <row r="816" spans="49:52" x14ac:dyDescent="0.25">
      <c r="AW816" t="s">
        <v>5465</v>
      </c>
      <c r="AY816" s="51"/>
      <c r="AZ816" s="51"/>
    </row>
    <row r="817" spans="49:52" x14ac:dyDescent="0.25">
      <c r="AW817" t="s">
        <v>5466</v>
      </c>
      <c r="AY817" s="51"/>
      <c r="AZ817" s="51"/>
    </row>
    <row r="818" spans="49:52" x14ac:dyDescent="0.25">
      <c r="AW818" t="s">
        <v>5467</v>
      </c>
      <c r="AY818" s="51"/>
      <c r="AZ818" s="51"/>
    </row>
    <row r="819" spans="49:52" x14ac:dyDescent="0.25">
      <c r="AW819" t="s">
        <v>5468</v>
      </c>
      <c r="AY819" s="51"/>
      <c r="AZ819" s="51"/>
    </row>
    <row r="820" spans="49:52" x14ac:dyDescent="0.25">
      <c r="AW820" t="s">
        <v>5469</v>
      </c>
      <c r="AY820" s="51"/>
      <c r="AZ820" s="51"/>
    </row>
    <row r="821" spans="49:52" x14ac:dyDescent="0.25">
      <c r="AW821" t="s">
        <v>5470</v>
      </c>
      <c r="AY821" s="51"/>
      <c r="AZ821" s="51"/>
    </row>
    <row r="822" spans="49:52" x14ac:dyDescent="0.25">
      <c r="AW822" t="s">
        <v>5471</v>
      </c>
      <c r="AY822" s="51"/>
      <c r="AZ822" s="51"/>
    </row>
    <row r="823" spans="49:52" x14ac:dyDescent="0.25">
      <c r="AW823" t="s">
        <v>5472</v>
      </c>
      <c r="AY823" s="51"/>
      <c r="AZ823" s="51"/>
    </row>
    <row r="824" spans="49:52" x14ac:dyDescent="0.25">
      <c r="AW824" t="s">
        <v>5473</v>
      </c>
      <c r="AY824" s="51"/>
      <c r="AZ824" s="51"/>
    </row>
    <row r="825" spans="49:52" x14ac:dyDescent="0.25">
      <c r="AW825" t="s">
        <v>5474</v>
      </c>
      <c r="AY825" s="51"/>
      <c r="AZ825" s="51"/>
    </row>
    <row r="826" spans="49:52" x14ac:dyDescent="0.25">
      <c r="AW826" t="s">
        <v>5475</v>
      </c>
      <c r="AY826" s="51"/>
      <c r="AZ826" s="51"/>
    </row>
    <row r="827" spans="49:52" x14ac:dyDescent="0.25">
      <c r="AW827" t="s">
        <v>5476</v>
      </c>
      <c r="AY827" s="51"/>
      <c r="AZ827" s="51"/>
    </row>
    <row r="828" spans="49:52" x14ac:dyDescent="0.25">
      <c r="AW828" t="s">
        <v>5477</v>
      </c>
      <c r="AY828" s="51"/>
      <c r="AZ828" s="51"/>
    </row>
    <row r="829" spans="49:52" x14ac:dyDescent="0.25">
      <c r="AW829" t="s">
        <v>5478</v>
      </c>
      <c r="AY829" s="51"/>
      <c r="AZ829" s="51"/>
    </row>
    <row r="830" spans="49:52" x14ac:dyDescent="0.25">
      <c r="AW830" t="s">
        <v>5479</v>
      </c>
      <c r="AY830" s="51"/>
      <c r="AZ830" s="51"/>
    </row>
    <row r="831" spans="49:52" x14ac:dyDescent="0.25">
      <c r="AW831" t="s">
        <v>5480</v>
      </c>
      <c r="AY831" s="51"/>
      <c r="AZ831" s="51"/>
    </row>
    <row r="832" spans="49:52" x14ac:dyDescent="0.25">
      <c r="AW832" t="s">
        <v>5481</v>
      </c>
      <c r="AY832" s="51"/>
      <c r="AZ832" s="51"/>
    </row>
    <row r="833" spans="49:52" x14ac:dyDescent="0.25">
      <c r="AW833" t="s">
        <v>5482</v>
      </c>
      <c r="AY833" s="51"/>
      <c r="AZ833" s="51"/>
    </row>
    <row r="834" spans="49:52" x14ac:dyDescent="0.25">
      <c r="AW834" t="s">
        <v>5483</v>
      </c>
      <c r="AY834" s="51"/>
      <c r="AZ834" s="51"/>
    </row>
    <row r="835" spans="49:52" x14ac:dyDescent="0.25">
      <c r="AW835" t="s">
        <v>5484</v>
      </c>
      <c r="AY835" s="51"/>
      <c r="AZ835" s="51"/>
    </row>
    <row r="836" spans="49:52" x14ac:dyDescent="0.25">
      <c r="AW836" t="s">
        <v>5485</v>
      </c>
      <c r="AY836" s="51"/>
      <c r="AZ836" s="51"/>
    </row>
    <row r="837" spans="49:52" x14ac:dyDescent="0.25">
      <c r="AW837" t="s">
        <v>5486</v>
      </c>
      <c r="AY837" s="51"/>
      <c r="AZ837" s="51"/>
    </row>
    <row r="838" spans="49:52" x14ac:dyDescent="0.25">
      <c r="AW838" t="s">
        <v>5487</v>
      </c>
      <c r="AY838" s="51"/>
      <c r="AZ838" s="51"/>
    </row>
    <row r="839" spans="49:52" x14ac:dyDescent="0.25">
      <c r="AW839" t="s">
        <v>5488</v>
      </c>
      <c r="AY839" s="51"/>
      <c r="AZ839" s="51"/>
    </row>
    <row r="840" spans="49:52" x14ac:dyDescent="0.25">
      <c r="AW840" t="s">
        <v>5489</v>
      </c>
      <c r="AY840" s="51"/>
      <c r="AZ840" s="51"/>
    </row>
    <row r="841" spans="49:52" x14ac:dyDescent="0.25">
      <c r="AW841" t="s">
        <v>5490</v>
      </c>
      <c r="AY841" s="51"/>
      <c r="AZ841" s="51"/>
    </row>
    <row r="842" spans="49:52" x14ac:dyDescent="0.25">
      <c r="AW842" t="s">
        <v>5491</v>
      </c>
      <c r="AY842" s="51"/>
      <c r="AZ842" s="51"/>
    </row>
    <row r="843" spans="49:52" x14ac:dyDescent="0.25">
      <c r="AW843" t="s">
        <v>5492</v>
      </c>
      <c r="AY843" s="51"/>
      <c r="AZ843" s="51"/>
    </row>
    <row r="844" spans="49:52" x14ac:dyDescent="0.25">
      <c r="AW844" t="s">
        <v>5493</v>
      </c>
      <c r="AY844" s="51"/>
      <c r="AZ844" s="51"/>
    </row>
    <row r="845" spans="49:52" x14ac:dyDescent="0.25">
      <c r="AW845" t="s">
        <v>5494</v>
      </c>
      <c r="AY845" s="51"/>
      <c r="AZ845" s="51"/>
    </row>
    <row r="846" spans="49:52" x14ac:dyDescent="0.25">
      <c r="AW846" t="s">
        <v>5495</v>
      </c>
      <c r="AY846" s="51"/>
      <c r="AZ846" s="51"/>
    </row>
    <row r="847" spans="49:52" x14ac:dyDescent="0.25">
      <c r="AW847" t="s">
        <v>5496</v>
      </c>
      <c r="AY847" s="51"/>
      <c r="AZ847" s="51"/>
    </row>
    <row r="848" spans="49:52" x14ac:dyDescent="0.25">
      <c r="AW848" t="s">
        <v>5497</v>
      </c>
      <c r="AY848" s="51"/>
      <c r="AZ848" s="51"/>
    </row>
    <row r="849" spans="49:52" x14ac:dyDescent="0.25">
      <c r="AW849" t="s">
        <v>5498</v>
      </c>
      <c r="AY849" s="51"/>
      <c r="AZ849" s="51"/>
    </row>
    <row r="850" spans="49:52" x14ac:dyDescent="0.25">
      <c r="AW850" t="s">
        <v>5499</v>
      </c>
      <c r="AY850" s="51"/>
      <c r="AZ850" s="51"/>
    </row>
    <row r="851" spans="49:52" x14ac:dyDescent="0.25">
      <c r="AW851" t="s">
        <v>5500</v>
      </c>
      <c r="AY851" s="51"/>
      <c r="AZ851" s="51"/>
    </row>
    <row r="852" spans="49:52" x14ac:dyDescent="0.25">
      <c r="AW852" t="s">
        <v>5501</v>
      </c>
      <c r="AY852" s="51"/>
      <c r="AZ852" s="51"/>
    </row>
    <row r="853" spans="49:52" x14ac:dyDescent="0.25">
      <c r="AW853" t="s">
        <v>5502</v>
      </c>
      <c r="AY853" s="51"/>
      <c r="AZ853" s="51"/>
    </row>
    <row r="854" spans="49:52" x14ac:dyDescent="0.25">
      <c r="AW854" t="s">
        <v>5503</v>
      </c>
      <c r="AY854" s="51"/>
      <c r="AZ854" s="51"/>
    </row>
    <row r="855" spans="49:52" x14ac:dyDescent="0.25">
      <c r="AW855" t="s">
        <v>5504</v>
      </c>
      <c r="AY855" s="51"/>
      <c r="AZ855" s="51"/>
    </row>
    <row r="856" spans="49:52" x14ac:dyDescent="0.25">
      <c r="AW856" t="s">
        <v>5505</v>
      </c>
      <c r="AY856" s="51"/>
      <c r="AZ856" s="51"/>
    </row>
    <row r="857" spans="49:52" x14ac:dyDescent="0.25">
      <c r="AW857" t="s">
        <v>5506</v>
      </c>
      <c r="AY857" s="51"/>
      <c r="AZ857" s="51"/>
    </row>
    <row r="858" spans="49:52" x14ac:dyDescent="0.25">
      <c r="AW858" t="s">
        <v>5507</v>
      </c>
      <c r="AY858" s="51"/>
      <c r="AZ858" s="51"/>
    </row>
    <row r="859" spans="49:52" x14ac:dyDescent="0.25">
      <c r="AW859" t="s">
        <v>5508</v>
      </c>
      <c r="AY859" s="51"/>
      <c r="AZ859" s="51"/>
    </row>
    <row r="860" spans="49:52" x14ac:dyDescent="0.25">
      <c r="AW860" t="s">
        <v>5509</v>
      </c>
      <c r="AY860" s="51"/>
      <c r="AZ860" s="51"/>
    </row>
    <row r="861" spans="49:52" x14ac:dyDescent="0.25">
      <c r="AW861" t="s">
        <v>5510</v>
      </c>
      <c r="AY861" s="51"/>
      <c r="AZ861" s="51"/>
    </row>
    <row r="862" spans="49:52" x14ac:dyDescent="0.25">
      <c r="AW862" t="s">
        <v>5511</v>
      </c>
      <c r="AY862" s="51"/>
      <c r="AZ862" s="51"/>
    </row>
    <row r="863" spans="49:52" x14ac:dyDescent="0.25">
      <c r="AW863" t="s">
        <v>5512</v>
      </c>
      <c r="AY863" s="51"/>
      <c r="AZ863" s="51"/>
    </row>
    <row r="864" spans="49:52" x14ac:dyDescent="0.25">
      <c r="AW864" t="s">
        <v>5513</v>
      </c>
      <c r="AY864" s="51"/>
      <c r="AZ864" s="51"/>
    </row>
    <row r="865" spans="49:52" x14ac:dyDescent="0.25">
      <c r="AW865" t="s">
        <v>5514</v>
      </c>
      <c r="AY865" s="51"/>
      <c r="AZ865" s="51"/>
    </row>
    <row r="866" spans="49:52" x14ac:dyDescent="0.25">
      <c r="AW866" t="s">
        <v>5515</v>
      </c>
      <c r="AY866" s="51"/>
      <c r="AZ866" s="51"/>
    </row>
    <row r="867" spans="49:52" x14ac:dyDescent="0.25">
      <c r="AW867" t="s">
        <v>5516</v>
      </c>
      <c r="AY867" s="51"/>
      <c r="AZ867" s="51"/>
    </row>
    <row r="868" spans="49:52" x14ac:dyDescent="0.25">
      <c r="AW868" t="s">
        <v>5517</v>
      </c>
      <c r="AY868" s="51"/>
      <c r="AZ868" s="51"/>
    </row>
    <row r="869" spans="49:52" x14ac:dyDescent="0.25">
      <c r="AW869" t="s">
        <v>5518</v>
      </c>
      <c r="AY869" s="51"/>
      <c r="AZ869" s="51"/>
    </row>
    <row r="870" spans="49:52" x14ac:dyDescent="0.25">
      <c r="AW870" t="s">
        <v>5519</v>
      </c>
      <c r="AY870" s="51"/>
      <c r="AZ870" s="51"/>
    </row>
    <row r="871" spans="49:52" x14ac:dyDescent="0.25">
      <c r="AW871" t="s">
        <v>5520</v>
      </c>
      <c r="AY871" s="51"/>
      <c r="AZ871" s="51"/>
    </row>
    <row r="872" spans="49:52" x14ac:dyDescent="0.25">
      <c r="AW872" t="s">
        <v>5521</v>
      </c>
      <c r="AY872" s="51"/>
      <c r="AZ872" s="51"/>
    </row>
    <row r="873" spans="49:52" x14ac:dyDescent="0.25">
      <c r="AW873" t="s">
        <v>5522</v>
      </c>
      <c r="AY873" s="51"/>
      <c r="AZ873" s="51"/>
    </row>
    <row r="874" spans="49:52" x14ac:dyDescent="0.25">
      <c r="AW874" t="s">
        <v>5523</v>
      </c>
      <c r="AY874" s="51"/>
      <c r="AZ874" s="51"/>
    </row>
    <row r="875" spans="49:52" x14ac:dyDescent="0.25">
      <c r="AW875" t="s">
        <v>5524</v>
      </c>
      <c r="AY875" s="51"/>
      <c r="AZ875" s="51"/>
    </row>
    <row r="876" spans="49:52" x14ac:dyDescent="0.25">
      <c r="AW876" t="s">
        <v>5525</v>
      </c>
      <c r="AY876" s="51"/>
      <c r="AZ876" s="51"/>
    </row>
    <row r="877" spans="49:52" x14ac:dyDescent="0.25">
      <c r="AW877" t="s">
        <v>5526</v>
      </c>
      <c r="AY877" s="51"/>
      <c r="AZ877" s="51"/>
    </row>
    <row r="878" spans="49:52" x14ac:dyDescent="0.25">
      <c r="AW878" t="s">
        <v>5527</v>
      </c>
      <c r="AY878" s="51"/>
      <c r="AZ878" s="51"/>
    </row>
    <row r="879" spans="49:52" x14ac:dyDescent="0.25">
      <c r="AW879" t="s">
        <v>5528</v>
      </c>
      <c r="AY879" s="51"/>
      <c r="AZ879" s="51"/>
    </row>
    <row r="880" spans="49:52" x14ac:dyDescent="0.25">
      <c r="AW880" t="s">
        <v>5529</v>
      </c>
      <c r="AY880" s="51"/>
      <c r="AZ880" s="51"/>
    </row>
    <row r="881" spans="49:52" x14ac:dyDescent="0.25">
      <c r="AW881" t="s">
        <v>5530</v>
      </c>
      <c r="AY881" s="51"/>
      <c r="AZ881" s="51"/>
    </row>
    <row r="882" spans="49:52" x14ac:dyDescent="0.25">
      <c r="AW882" t="s">
        <v>5531</v>
      </c>
      <c r="AY882" s="51"/>
      <c r="AZ882" s="51"/>
    </row>
    <row r="883" spans="49:52" x14ac:dyDescent="0.25">
      <c r="AW883" t="s">
        <v>5532</v>
      </c>
      <c r="AY883" s="51"/>
      <c r="AZ883" s="51"/>
    </row>
    <row r="884" spans="49:52" x14ac:dyDescent="0.25">
      <c r="AW884" t="s">
        <v>5533</v>
      </c>
      <c r="AY884" s="51"/>
      <c r="AZ884" s="51"/>
    </row>
    <row r="885" spans="49:52" x14ac:dyDescent="0.25">
      <c r="AW885" t="s">
        <v>5534</v>
      </c>
      <c r="AY885" s="51"/>
      <c r="AZ885" s="51"/>
    </row>
    <row r="886" spans="49:52" x14ac:dyDescent="0.25">
      <c r="AW886" t="s">
        <v>5535</v>
      </c>
      <c r="AY886" s="51"/>
      <c r="AZ886" s="51"/>
    </row>
    <row r="887" spans="49:52" x14ac:dyDescent="0.25">
      <c r="AW887" t="s">
        <v>5536</v>
      </c>
      <c r="AY887" s="51"/>
      <c r="AZ887" s="51"/>
    </row>
    <row r="888" spans="49:52" x14ac:dyDescent="0.25">
      <c r="AW888" t="s">
        <v>5537</v>
      </c>
      <c r="AY888" s="51"/>
      <c r="AZ888" s="51"/>
    </row>
    <row r="889" spans="49:52" x14ac:dyDescent="0.25">
      <c r="AW889" t="s">
        <v>5538</v>
      </c>
      <c r="AY889" s="51"/>
      <c r="AZ889" s="51"/>
    </row>
    <row r="890" spans="49:52" x14ac:dyDescent="0.25">
      <c r="AW890" t="s">
        <v>5539</v>
      </c>
      <c r="AY890" s="51"/>
      <c r="AZ890" s="51"/>
    </row>
    <row r="891" spans="49:52" x14ac:dyDescent="0.25">
      <c r="AW891" t="s">
        <v>5540</v>
      </c>
      <c r="AY891" s="51"/>
      <c r="AZ891" s="51"/>
    </row>
    <row r="892" spans="49:52" x14ac:dyDescent="0.25">
      <c r="AW892" t="s">
        <v>5541</v>
      </c>
      <c r="AY892" s="51"/>
      <c r="AZ892" s="51"/>
    </row>
    <row r="893" spans="49:52" x14ac:dyDescent="0.25">
      <c r="AW893" t="s">
        <v>5542</v>
      </c>
      <c r="AY893" s="51"/>
      <c r="AZ893" s="51"/>
    </row>
    <row r="894" spans="49:52" x14ac:dyDescent="0.25">
      <c r="AW894" t="s">
        <v>5543</v>
      </c>
      <c r="AY894" s="51"/>
      <c r="AZ894" s="51"/>
    </row>
    <row r="895" spans="49:52" x14ac:dyDescent="0.25">
      <c r="AW895" t="s">
        <v>5544</v>
      </c>
      <c r="AY895" s="51"/>
      <c r="AZ895" s="51"/>
    </row>
    <row r="896" spans="49:52" x14ac:dyDescent="0.25">
      <c r="AW896" t="s">
        <v>5545</v>
      </c>
      <c r="AY896" s="51"/>
      <c r="AZ896" s="51"/>
    </row>
    <row r="897" spans="49:52" x14ac:dyDescent="0.25">
      <c r="AW897" t="s">
        <v>5546</v>
      </c>
      <c r="AY897" s="51"/>
      <c r="AZ897" s="51"/>
    </row>
    <row r="898" spans="49:52" x14ac:dyDescent="0.25">
      <c r="AW898" t="s">
        <v>5547</v>
      </c>
      <c r="AY898" s="51"/>
      <c r="AZ898" s="51"/>
    </row>
    <row r="899" spans="49:52" x14ac:dyDescent="0.25">
      <c r="AW899" t="s">
        <v>5548</v>
      </c>
      <c r="AY899" s="51"/>
      <c r="AZ899" s="51"/>
    </row>
    <row r="900" spans="49:52" x14ac:dyDescent="0.25">
      <c r="AW900" t="s">
        <v>5549</v>
      </c>
      <c r="AY900" s="51"/>
      <c r="AZ900" s="51"/>
    </row>
    <row r="901" spans="49:52" x14ac:dyDescent="0.25">
      <c r="AW901" t="s">
        <v>5550</v>
      </c>
      <c r="AY901" s="51"/>
      <c r="AZ901" s="51"/>
    </row>
    <row r="902" spans="49:52" x14ac:dyDescent="0.25">
      <c r="AW902" t="s">
        <v>5551</v>
      </c>
      <c r="AY902" s="51"/>
      <c r="AZ902" s="51"/>
    </row>
    <row r="903" spans="49:52" x14ac:dyDescent="0.25">
      <c r="AW903" t="s">
        <v>5552</v>
      </c>
      <c r="AY903" s="51"/>
      <c r="AZ903" s="51"/>
    </row>
    <row r="904" spans="49:52" x14ac:dyDescent="0.25">
      <c r="AW904" t="s">
        <v>5553</v>
      </c>
      <c r="AY904" s="51"/>
      <c r="AZ904" s="51"/>
    </row>
    <row r="905" spans="49:52" x14ac:dyDescent="0.25">
      <c r="AW905" t="s">
        <v>5554</v>
      </c>
      <c r="AY905" s="51"/>
      <c r="AZ905" s="51"/>
    </row>
    <row r="906" spans="49:52" x14ac:dyDescent="0.25">
      <c r="AW906" t="s">
        <v>5555</v>
      </c>
      <c r="AY906" s="51"/>
      <c r="AZ906" s="51"/>
    </row>
    <row r="907" spans="49:52" x14ac:dyDescent="0.25">
      <c r="AW907" t="s">
        <v>5556</v>
      </c>
      <c r="AY907" s="51"/>
      <c r="AZ907" s="51"/>
    </row>
    <row r="908" spans="49:52" x14ac:dyDescent="0.25">
      <c r="AW908" t="s">
        <v>5557</v>
      </c>
      <c r="AY908" s="51"/>
      <c r="AZ908" s="51"/>
    </row>
    <row r="909" spans="49:52" x14ac:dyDescent="0.25">
      <c r="AW909" t="s">
        <v>5558</v>
      </c>
      <c r="AY909" s="51"/>
      <c r="AZ909" s="51"/>
    </row>
    <row r="910" spans="49:52" x14ac:dyDescent="0.25">
      <c r="AW910" t="s">
        <v>5559</v>
      </c>
      <c r="AY910" s="51"/>
      <c r="AZ910" s="51"/>
    </row>
    <row r="911" spans="49:52" x14ac:dyDescent="0.25">
      <c r="AW911" t="s">
        <v>5560</v>
      </c>
      <c r="AY911" s="51"/>
      <c r="AZ911" s="51"/>
    </row>
    <row r="912" spans="49:52" x14ac:dyDescent="0.25">
      <c r="AW912" t="s">
        <v>5561</v>
      </c>
      <c r="AY912" s="51"/>
      <c r="AZ912" s="51"/>
    </row>
    <row r="913" spans="49:52" x14ac:dyDescent="0.25">
      <c r="AW913" t="s">
        <v>5562</v>
      </c>
      <c r="AY913" s="51"/>
      <c r="AZ913" s="51"/>
    </row>
    <row r="914" spans="49:52" x14ac:dyDescent="0.25">
      <c r="AW914" t="s">
        <v>5563</v>
      </c>
      <c r="AY914" s="51"/>
      <c r="AZ914" s="51"/>
    </row>
    <row r="915" spans="49:52" x14ac:dyDescent="0.25">
      <c r="AW915" t="s">
        <v>5564</v>
      </c>
      <c r="AY915" s="51"/>
      <c r="AZ915" s="51"/>
    </row>
    <row r="916" spans="49:52" x14ac:dyDescent="0.25">
      <c r="AW916" t="s">
        <v>5565</v>
      </c>
      <c r="AY916" s="51"/>
      <c r="AZ916" s="51"/>
    </row>
    <row r="917" spans="49:52" x14ac:dyDescent="0.25">
      <c r="AW917" t="s">
        <v>5566</v>
      </c>
      <c r="AY917" s="51"/>
      <c r="AZ917" s="51"/>
    </row>
    <row r="918" spans="49:52" x14ac:dyDescent="0.25">
      <c r="AW918" t="s">
        <v>5567</v>
      </c>
      <c r="AY918" s="51"/>
      <c r="AZ918" s="51"/>
    </row>
    <row r="919" spans="49:52" x14ac:dyDescent="0.25">
      <c r="AW919" t="s">
        <v>5568</v>
      </c>
      <c r="AY919" s="51"/>
      <c r="AZ919" s="51"/>
    </row>
    <row r="920" spans="49:52" x14ac:dyDescent="0.25">
      <c r="AW920" t="s">
        <v>5569</v>
      </c>
      <c r="AY920" s="51"/>
      <c r="AZ920" s="51"/>
    </row>
    <row r="921" spans="49:52" x14ac:dyDescent="0.25">
      <c r="AW921" t="s">
        <v>5570</v>
      </c>
      <c r="AY921" s="51"/>
      <c r="AZ921" s="51"/>
    </row>
    <row r="922" spans="49:52" x14ac:dyDescent="0.25">
      <c r="AW922" t="s">
        <v>5571</v>
      </c>
      <c r="AY922" s="51"/>
      <c r="AZ922" s="51"/>
    </row>
    <row r="923" spans="49:52" x14ac:dyDescent="0.25">
      <c r="AW923" t="s">
        <v>5572</v>
      </c>
      <c r="AY923" s="51"/>
      <c r="AZ923" s="51"/>
    </row>
    <row r="924" spans="49:52" x14ac:dyDescent="0.25">
      <c r="AW924" t="s">
        <v>5573</v>
      </c>
      <c r="AY924" s="51"/>
      <c r="AZ924" s="51"/>
    </row>
    <row r="925" spans="49:52" x14ac:dyDescent="0.25">
      <c r="AW925" t="s">
        <v>5574</v>
      </c>
      <c r="AY925" s="51"/>
      <c r="AZ925" s="51"/>
    </row>
    <row r="926" spans="49:52" x14ac:dyDescent="0.25">
      <c r="AW926" t="s">
        <v>5575</v>
      </c>
      <c r="AY926" s="51"/>
      <c r="AZ926" s="51"/>
    </row>
    <row r="927" spans="49:52" x14ac:dyDescent="0.25">
      <c r="AW927" t="s">
        <v>5576</v>
      </c>
      <c r="AY927" s="51"/>
      <c r="AZ927" s="51"/>
    </row>
    <row r="928" spans="49:52" x14ac:dyDescent="0.25">
      <c r="AW928" t="s">
        <v>5577</v>
      </c>
      <c r="AY928" s="51"/>
      <c r="AZ928" s="51"/>
    </row>
    <row r="929" spans="49:52" x14ac:dyDescent="0.25">
      <c r="AW929" t="s">
        <v>5578</v>
      </c>
      <c r="AY929" s="51"/>
      <c r="AZ929" s="51"/>
    </row>
    <row r="930" spans="49:52" x14ac:dyDescent="0.25">
      <c r="AW930" t="s">
        <v>5579</v>
      </c>
      <c r="AY930" s="51"/>
      <c r="AZ930" s="51"/>
    </row>
    <row r="931" spans="49:52" x14ac:dyDescent="0.25">
      <c r="AW931" t="s">
        <v>5580</v>
      </c>
      <c r="AY931" s="51"/>
      <c r="AZ931" s="51"/>
    </row>
    <row r="932" spans="49:52" x14ac:dyDescent="0.25">
      <c r="AW932" t="s">
        <v>5581</v>
      </c>
      <c r="AY932" s="51"/>
      <c r="AZ932" s="51"/>
    </row>
    <row r="933" spans="49:52" x14ac:dyDescent="0.25">
      <c r="AW933" t="s">
        <v>5582</v>
      </c>
      <c r="AY933" s="51"/>
      <c r="AZ933" s="51"/>
    </row>
    <row r="934" spans="49:52" x14ac:dyDescent="0.25">
      <c r="AW934" t="s">
        <v>5583</v>
      </c>
      <c r="AY934" s="51"/>
      <c r="AZ934" s="51"/>
    </row>
    <row r="935" spans="49:52" x14ac:dyDescent="0.25">
      <c r="AW935" t="s">
        <v>5584</v>
      </c>
      <c r="AY935" s="51"/>
      <c r="AZ935" s="51"/>
    </row>
    <row r="936" spans="49:52" x14ac:dyDescent="0.25">
      <c r="AW936" t="s">
        <v>5585</v>
      </c>
      <c r="AY936" s="51"/>
      <c r="AZ936" s="51"/>
    </row>
    <row r="937" spans="49:52" x14ac:dyDescent="0.25">
      <c r="AW937" t="s">
        <v>5586</v>
      </c>
      <c r="AY937" s="51"/>
      <c r="AZ937" s="51"/>
    </row>
    <row r="938" spans="49:52" x14ac:dyDescent="0.25">
      <c r="AW938" t="s">
        <v>5587</v>
      </c>
      <c r="AY938" s="51"/>
      <c r="AZ938" s="51"/>
    </row>
    <row r="939" spans="49:52" x14ac:dyDescent="0.25">
      <c r="AW939" t="s">
        <v>5588</v>
      </c>
      <c r="AY939" s="51"/>
      <c r="AZ939" s="51"/>
    </row>
    <row r="940" spans="49:52" x14ac:dyDescent="0.25">
      <c r="AW940" t="s">
        <v>5589</v>
      </c>
      <c r="AY940" s="51"/>
      <c r="AZ940" s="51"/>
    </row>
    <row r="941" spans="49:52" x14ac:dyDescent="0.25">
      <c r="AW941" t="s">
        <v>5590</v>
      </c>
      <c r="AY941" s="51"/>
      <c r="AZ941" s="51"/>
    </row>
    <row r="942" spans="49:52" x14ac:dyDescent="0.25">
      <c r="AW942" t="s">
        <v>5591</v>
      </c>
      <c r="AY942" s="51"/>
      <c r="AZ942" s="51"/>
    </row>
    <row r="943" spans="49:52" x14ac:dyDescent="0.25">
      <c r="AW943" t="s">
        <v>5592</v>
      </c>
      <c r="AY943" s="51"/>
      <c r="AZ943" s="51"/>
    </row>
    <row r="944" spans="49:52" x14ac:dyDescent="0.25">
      <c r="AW944" t="s">
        <v>5593</v>
      </c>
      <c r="AY944" s="51"/>
      <c r="AZ944" s="51"/>
    </row>
    <row r="945" spans="49:52" x14ac:dyDescent="0.25">
      <c r="AW945" t="s">
        <v>5594</v>
      </c>
      <c r="AY945" s="51"/>
      <c r="AZ945" s="51"/>
    </row>
    <row r="946" spans="49:52" x14ac:dyDescent="0.25">
      <c r="AW946" t="s">
        <v>5595</v>
      </c>
      <c r="AY946" s="51"/>
      <c r="AZ946" s="51"/>
    </row>
    <row r="947" spans="49:52" x14ac:dyDescent="0.25">
      <c r="AW947" t="s">
        <v>5596</v>
      </c>
      <c r="AY947" s="51"/>
      <c r="AZ947" s="51"/>
    </row>
    <row r="948" spans="49:52" x14ac:dyDescent="0.25">
      <c r="AW948" t="s">
        <v>5597</v>
      </c>
      <c r="AY948" s="51"/>
      <c r="AZ948" s="51"/>
    </row>
    <row r="949" spans="49:52" x14ac:dyDescent="0.25">
      <c r="AW949" t="s">
        <v>5598</v>
      </c>
      <c r="AY949" s="51"/>
      <c r="AZ949" s="51"/>
    </row>
    <row r="950" spans="49:52" x14ac:dyDescent="0.25">
      <c r="AW950" t="s">
        <v>5599</v>
      </c>
      <c r="AY950" s="51"/>
      <c r="AZ950" s="51"/>
    </row>
    <row r="951" spans="49:52" x14ac:dyDescent="0.25">
      <c r="AW951" t="s">
        <v>5600</v>
      </c>
      <c r="AY951" s="51"/>
      <c r="AZ951" s="51"/>
    </row>
    <row r="952" spans="49:52" x14ac:dyDescent="0.25">
      <c r="AW952" t="s">
        <v>5601</v>
      </c>
      <c r="AY952" s="51"/>
      <c r="AZ952" s="51"/>
    </row>
    <row r="953" spans="49:52" x14ac:dyDescent="0.25">
      <c r="AW953" t="s">
        <v>5602</v>
      </c>
      <c r="AY953" s="51"/>
      <c r="AZ953" s="51"/>
    </row>
    <row r="954" spans="49:52" x14ac:dyDescent="0.25">
      <c r="AW954" t="s">
        <v>5603</v>
      </c>
      <c r="AY954" s="51"/>
      <c r="AZ954" s="51"/>
    </row>
    <row r="955" spans="49:52" x14ac:dyDescent="0.25">
      <c r="AW955" t="s">
        <v>5604</v>
      </c>
      <c r="AY955" s="51"/>
      <c r="AZ955" s="51"/>
    </row>
    <row r="956" spans="49:52" x14ac:dyDescent="0.25">
      <c r="AW956" t="s">
        <v>5605</v>
      </c>
      <c r="AY956" s="51"/>
      <c r="AZ956" s="51"/>
    </row>
    <row r="957" spans="49:52" x14ac:dyDescent="0.25">
      <c r="AW957" t="s">
        <v>5606</v>
      </c>
      <c r="AY957" s="51"/>
      <c r="AZ957" s="51"/>
    </row>
    <row r="958" spans="49:52" x14ac:dyDescent="0.25">
      <c r="AW958" t="s">
        <v>5607</v>
      </c>
      <c r="AY958" s="51"/>
      <c r="AZ958" s="51"/>
    </row>
    <row r="959" spans="49:52" x14ac:dyDescent="0.25">
      <c r="AW959" t="s">
        <v>5608</v>
      </c>
      <c r="AY959" s="51"/>
      <c r="AZ959" s="51"/>
    </row>
    <row r="960" spans="49:52" x14ac:dyDescent="0.25">
      <c r="AW960" t="s">
        <v>5609</v>
      </c>
      <c r="AY960" s="51"/>
      <c r="AZ960" s="51"/>
    </row>
    <row r="961" spans="49:52" x14ac:dyDescent="0.25">
      <c r="AW961" t="s">
        <v>5610</v>
      </c>
      <c r="AY961" s="51"/>
      <c r="AZ961" s="51"/>
    </row>
    <row r="962" spans="49:52" x14ac:dyDescent="0.25">
      <c r="AW962" t="s">
        <v>5611</v>
      </c>
      <c r="AY962" s="51"/>
      <c r="AZ962" s="51"/>
    </row>
    <row r="963" spans="49:52" x14ac:dyDescent="0.25">
      <c r="AW963" t="s">
        <v>5612</v>
      </c>
      <c r="AY963" s="51"/>
      <c r="AZ963" s="51"/>
    </row>
    <row r="964" spans="49:52" x14ac:dyDescent="0.25">
      <c r="AW964" t="s">
        <v>5613</v>
      </c>
      <c r="AY964" s="51"/>
      <c r="AZ964" s="51"/>
    </row>
    <row r="965" spans="49:52" x14ac:dyDescent="0.25">
      <c r="AW965" t="s">
        <v>5614</v>
      </c>
      <c r="AY965" s="51"/>
      <c r="AZ965" s="51"/>
    </row>
    <row r="966" spans="49:52" x14ac:dyDescent="0.25">
      <c r="AW966" t="s">
        <v>5615</v>
      </c>
      <c r="AY966" s="51"/>
      <c r="AZ966" s="51"/>
    </row>
    <row r="967" spans="49:52" x14ac:dyDescent="0.25">
      <c r="AW967" t="s">
        <v>5616</v>
      </c>
      <c r="AY967" s="51"/>
      <c r="AZ967" s="51"/>
    </row>
    <row r="968" spans="49:52" x14ac:dyDescent="0.25">
      <c r="AW968" t="s">
        <v>5617</v>
      </c>
      <c r="AY968" s="51"/>
      <c r="AZ968" s="51"/>
    </row>
    <row r="969" spans="49:52" x14ac:dyDescent="0.25">
      <c r="AW969" t="s">
        <v>5618</v>
      </c>
      <c r="AY969" s="51"/>
      <c r="AZ969" s="51"/>
    </row>
    <row r="970" spans="49:52" x14ac:dyDescent="0.25">
      <c r="AW970" t="s">
        <v>5619</v>
      </c>
      <c r="AY970" s="51"/>
      <c r="AZ970" s="51"/>
    </row>
    <row r="971" spans="49:52" x14ac:dyDescent="0.25">
      <c r="AW971" t="s">
        <v>5620</v>
      </c>
      <c r="AY971" s="51"/>
      <c r="AZ971" s="51"/>
    </row>
    <row r="972" spans="49:52" x14ac:dyDescent="0.25">
      <c r="AW972" t="s">
        <v>5621</v>
      </c>
      <c r="AY972" s="51"/>
      <c r="AZ972" s="51"/>
    </row>
    <row r="973" spans="49:52" x14ac:dyDescent="0.25">
      <c r="AW973" t="s">
        <v>5622</v>
      </c>
      <c r="AY973" s="51"/>
      <c r="AZ973" s="51"/>
    </row>
    <row r="974" spans="49:52" x14ac:dyDescent="0.25">
      <c r="AW974" t="s">
        <v>5623</v>
      </c>
      <c r="AY974" s="51"/>
      <c r="AZ974" s="51"/>
    </row>
    <row r="975" spans="49:52" x14ac:dyDescent="0.25">
      <c r="AW975" t="s">
        <v>5624</v>
      </c>
      <c r="AY975" s="51"/>
      <c r="AZ975" s="51"/>
    </row>
    <row r="976" spans="49:52" x14ac:dyDescent="0.25">
      <c r="AW976" t="s">
        <v>5625</v>
      </c>
      <c r="AY976" s="51"/>
      <c r="AZ976" s="51"/>
    </row>
    <row r="977" spans="49:52" x14ac:dyDescent="0.25">
      <c r="AW977" t="s">
        <v>5626</v>
      </c>
      <c r="AY977" s="51"/>
      <c r="AZ977" s="51"/>
    </row>
    <row r="978" spans="49:52" x14ac:dyDescent="0.25">
      <c r="AW978" t="s">
        <v>5627</v>
      </c>
      <c r="AY978" s="51"/>
      <c r="AZ978" s="51"/>
    </row>
    <row r="979" spans="49:52" x14ac:dyDescent="0.25">
      <c r="AW979" t="s">
        <v>5628</v>
      </c>
      <c r="AY979" s="51"/>
      <c r="AZ979" s="51"/>
    </row>
    <row r="980" spans="49:52" x14ac:dyDescent="0.25">
      <c r="AW980" t="s">
        <v>5629</v>
      </c>
      <c r="AY980" s="51"/>
      <c r="AZ980" s="51"/>
    </row>
    <row r="981" spans="49:52" x14ac:dyDescent="0.25">
      <c r="AW981" t="s">
        <v>5630</v>
      </c>
      <c r="AY981" s="51"/>
      <c r="AZ981" s="51"/>
    </row>
    <row r="982" spans="49:52" x14ac:dyDescent="0.25">
      <c r="AW982" t="s">
        <v>5631</v>
      </c>
      <c r="AY982" s="51"/>
      <c r="AZ982" s="51"/>
    </row>
    <row r="983" spans="49:52" x14ac:dyDescent="0.25">
      <c r="AW983" t="s">
        <v>5632</v>
      </c>
      <c r="AY983" s="51"/>
      <c r="AZ983" s="51"/>
    </row>
    <row r="984" spans="49:52" x14ac:dyDescent="0.25">
      <c r="AW984" t="s">
        <v>5633</v>
      </c>
      <c r="AY984" s="51"/>
      <c r="AZ984" s="51"/>
    </row>
    <row r="985" spans="49:52" x14ac:dyDescent="0.25">
      <c r="AW985" t="s">
        <v>5634</v>
      </c>
      <c r="AY985" s="51"/>
      <c r="AZ985" s="51"/>
    </row>
    <row r="986" spans="49:52" x14ac:dyDescent="0.25">
      <c r="AW986" t="s">
        <v>5635</v>
      </c>
      <c r="AY986" s="51"/>
      <c r="AZ986" s="51"/>
    </row>
    <row r="987" spans="49:52" x14ac:dyDescent="0.25">
      <c r="AW987" t="s">
        <v>5636</v>
      </c>
      <c r="AY987" s="51"/>
      <c r="AZ987" s="51"/>
    </row>
    <row r="988" spans="49:52" x14ac:dyDescent="0.25">
      <c r="AW988" t="s">
        <v>5637</v>
      </c>
      <c r="AY988" s="51"/>
      <c r="AZ988" s="51"/>
    </row>
    <row r="989" spans="49:52" x14ac:dyDescent="0.25">
      <c r="AW989" t="s">
        <v>5638</v>
      </c>
      <c r="AY989" s="51"/>
      <c r="AZ989" s="51"/>
    </row>
    <row r="990" spans="49:52" x14ac:dyDescent="0.25">
      <c r="AW990" t="s">
        <v>5639</v>
      </c>
      <c r="AY990" s="51"/>
      <c r="AZ990" s="51"/>
    </row>
    <row r="991" spans="49:52" x14ac:dyDescent="0.25">
      <c r="AW991" t="s">
        <v>5640</v>
      </c>
      <c r="AY991" s="51"/>
      <c r="AZ991" s="51"/>
    </row>
    <row r="992" spans="49:52" x14ac:dyDescent="0.25">
      <c r="AW992" t="s">
        <v>5641</v>
      </c>
      <c r="AY992" s="51"/>
      <c r="AZ992" s="51"/>
    </row>
    <row r="993" spans="49:52" x14ac:dyDescent="0.25">
      <c r="AW993" t="s">
        <v>5642</v>
      </c>
      <c r="AY993" s="51"/>
      <c r="AZ993" s="51"/>
    </row>
    <row r="994" spans="49:52" x14ac:dyDescent="0.25">
      <c r="AW994" t="s">
        <v>5643</v>
      </c>
      <c r="AY994" s="51"/>
      <c r="AZ994" s="51"/>
    </row>
    <row r="995" spans="49:52" x14ac:dyDescent="0.25">
      <c r="AW995" t="s">
        <v>5644</v>
      </c>
      <c r="AY995" s="51"/>
      <c r="AZ995" s="51"/>
    </row>
    <row r="996" spans="49:52" x14ac:dyDescent="0.25">
      <c r="AW996" t="s">
        <v>5645</v>
      </c>
      <c r="AY996" s="51"/>
      <c r="AZ996" s="51"/>
    </row>
    <row r="997" spans="49:52" x14ac:dyDescent="0.25">
      <c r="AW997" t="s">
        <v>5646</v>
      </c>
      <c r="AY997" s="51"/>
      <c r="AZ997" s="51"/>
    </row>
    <row r="998" spans="49:52" x14ac:dyDescent="0.25">
      <c r="AW998" t="s">
        <v>5647</v>
      </c>
      <c r="AY998" s="51"/>
      <c r="AZ998" s="51"/>
    </row>
    <row r="999" spans="49:52" x14ac:dyDescent="0.25">
      <c r="AW999" t="s">
        <v>5648</v>
      </c>
      <c r="AY999" s="51"/>
      <c r="AZ999" s="51"/>
    </row>
    <row r="1000" spans="49:52" x14ac:dyDescent="0.25">
      <c r="AW1000" t="s">
        <v>5649</v>
      </c>
      <c r="AY1000" s="51"/>
      <c r="AZ1000" s="51"/>
    </row>
    <row r="1001" spans="49:52" x14ac:dyDescent="0.25">
      <c r="AW1001" t="s">
        <v>5650</v>
      </c>
      <c r="AY1001" s="51"/>
      <c r="AZ1001" s="51"/>
    </row>
    <row r="1002" spans="49:52" x14ac:dyDescent="0.25">
      <c r="AW1002" t="s">
        <v>5651</v>
      </c>
      <c r="AY1002" s="51"/>
      <c r="AZ1002" s="51"/>
    </row>
    <row r="1003" spans="49:52" x14ac:dyDescent="0.25">
      <c r="AW1003" t="s">
        <v>5652</v>
      </c>
      <c r="AY1003" s="51"/>
      <c r="AZ1003" s="51"/>
    </row>
    <row r="1004" spans="49:52" x14ac:dyDescent="0.25">
      <c r="AW1004" t="s">
        <v>5653</v>
      </c>
      <c r="AY1004" s="51"/>
      <c r="AZ1004" s="51"/>
    </row>
    <row r="1005" spans="49:52" x14ac:dyDescent="0.25">
      <c r="AW1005" t="s">
        <v>5654</v>
      </c>
      <c r="AY1005" s="51"/>
      <c r="AZ1005" s="51"/>
    </row>
    <row r="1006" spans="49:52" x14ac:dyDescent="0.25">
      <c r="AW1006" t="s">
        <v>5655</v>
      </c>
      <c r="AY1006" s="51"/>
      <c r="AZ1006" s="51"/>
    </row>
    <row r="1007" spans="49:52" x14ac:dyDescent="0.25">
      <c r="AW1007" t="s">
        <v>5656</v>
      </c>
      <c r="AY1007" s="51"/>
      <c r="AZ1007" s="51"/>
    </row>
    <row r="1008" spans="49:52" x14ac:dyDescent="0.25">
      <c r="AW1008" t="s">
        <v>5657</v>
      </c>
      <c r="AY1008" s="51"/>
      <c r="AZ1008" s="51"/>
    </row>
    <row r="1009" spans="49:52" x14ac:dyDescent="0.25">
      <c r="AW1009" t="s">
        <v>5658</v>
      </c>
      <c r="AY1009" s="51"/>
      <c r="AZ1009" s="51"/>
    </row>
    <row r="1010" spans="49:52" x14ac:dyDescent="0.25">
      <c r="AW1010" t="s">
        <v>5659</v>
      </c>
      <c r="AY1010" s="51"/>
      <c r="AZ1010" s="51"/>
    </row>
    <row r="1011" spans="49:52" x14ac:dyDescent="0.25">
      <c r="AW1011" t="s">
        <v>5660</v>
      </c>
      <c r="AY1011" s="51"/>
      <c r="AZ1011" s="51"/>
    </row>
    <row r="1012" spans="49:52" x14ac:dyDescent="0.25">
      <c r="AW1012" t="s">
        <v>5661</v>
      </c>
      <c r="AY1012" s="51"/>
      <c r="AZ1012" s="51"/>
    </row>
    <row r="1013" spans="49:52" x14ac:dyDescent="0.25">
      <c r="AW1013" t="s">
        <v>5662</v>
      </c>
      <c r="AY1013" s="51"/>
      <c r="AZ1013" s="51"/>
    </row>
    <row r="1014" spans="49:52" x14ac:dyDescent="0.25">
      <c r="AW1014" t="s">
        <v>5663</v>
      </c>
      <c r="AY1014" s="51"/>
      <c r="AZ1014" s="51"/>
    </row>
    <row r="1015" spans="49:52" x14ac:dyDescent="0.25">
      <c r="AW1015" t="s">
        <v>5664</v>
      </c>
      <c r="AY1015" s="51"/>
      <c r="AZ1015" s="51"/>
    </row>
    <row r="1016" spans="49:52" x14ac:dyDescent="0.25">
      <c r="AW1016" t="s">
        <v>5665</v>
      </c>
      <c r="AY1016" s="51"/>
      <c r="AZ1016" s="51"/>
    </row>
    <row r="1017" spans="49:52" x14ac:dyDescent="0.25">
      <c r="AW1017" t="s">
        <v>5666</v>
      </c>
      <c r="AY1017" s="51"/>
      <c r="AZ1017" s="51"/>
    </row>
    <row r="1018" spans="49:52" x14ac:dyDescent="0.25">
      <c r="AW1018" t="s">
        <v>5667</v>
      </c>
      <c r="AY1018" s="51"/>
      <c r="AZ1018" s="51"/>
    </row>
    <row r="1019" spans="49:52" x14ac:dyDescent="0.25">
      <c r="AW1019" t="s">
        <v>5668</v>
      </c>
      <c r="AY1019" s="51"/>
      <c r="AZ1019" s="51"/>
    </row>
    <row r="1020" spans="49:52" x14ac:dyDescent="0.25">
      <c r="AW1020" t="s">
        <v>5669</v>
      </c>
      <c r="AY1020" s="51"/>
      <c r="AZ1020" s="51"/>
    </row>
    <row r="1021" spans="49:52" x14ac:dyDescent="0.25">
      <c r="AW1021" t="s">
        <v>5670</v>
      </c>
      <c r="AY1021" s="51"/>
      <c r="AZ1021" s="51"/>
    </row>
    <row r="1022" spans="49:52" x14ac:dyDescent="0.25">
      <c r="AW1022" t="s">
        <v>5671</v>
      </c>
      <c r="AY1022" s="51"/>
      <c r="AZ1022" s="51"/>
    </row>
    <row r="1023" spans="49:52" x14ac:dyDescent="0.25">
      <c r="AW1023" t="s">
        <v>5672</v>
      </c>
      <c r="AY1023" s="51"/>
      <c r="AZ1023" s="51"/>
    </row>
    <row r="1024" spans="49:52" x14ac:dyDescent="0.25">
      <c r="AW1024" t="s">
        <v>5673</v>
      </c>
      <c r="AY1024" s="51"/>
      <c r="AZ1024" s="51"/>
    </row>
    <row r="1025" spans="49:52" x14ac:dyDescent="0.25">
      <c r="AW1025" t="s">
        <v>5674</v>
      </c>
      <c r="AY1025" s="51"/>
      <c r="AZ1025" s="51"/>
    </row>
    <row r="1026" spans="49:52" x14ac:dyDescent="0.25">
      <c r="AW1026" t="s">
        <v>5675</v>
      </c>
      <c r="AY1026" s="51"/>
      <c r="AZ1026" s="51"/>
    </row>
    <row r="1027" spans="49:52" x14ac:dyDescent="0.25">
      <c r="AW1027" t="s">
        <v>5676</v>
      </c>
      <c r="AY1027" s="51"/>
      <c r="AZ1027" s="51"/>
    </row>
    <row r="1028" spans="49:52" x14ac:dyDescent="0.25">
      <c r="AW1028" t="s">
        <v>5677</v>
      </c>
      <c r="AY1028" s="51"/>
      <c r="AZ1028" s="51"/>
    </row>
    <row r="1029" spans="49:52" x14ac:dyDescent="0.25">
      <c r="AW1029" t="s">
        <v>5678</v>
      </c>
      <c r="AY1029" s="51"/>
      <c r="AZ1029" s="51"/>
    </row>
    <row r="1030" spans="49:52" x14ac:dyDescent="0.25">
      <c r="AW1030" t="s">
        <v>5679</v>
      </c>
      <c r="AY1030" s="51"/>
      <c r="AZ1030" s="51"/>
    </row>
    <row r="1031" spans="49:52" x14ac:dyDescent="0.25">
      <c r="AW1031" t="s">
        <v>5680</v>
      </c>
      <c r="AY1031" s="51"/>
      <c r="AZ1031" s="51"/>
    </row>
    <row r="1032" spans="49:52" x14ac:dyDescent="0.25">
      <c r="AW1032" t="s">
        <v>5681</v>
      </c>
      <c r="AY1032" s="51"/>
      <c r="AZ1032" s="51"/>
    </row>
    <row r="1033" spans="49:52" x14ac:dyDescent="0.25">
      <c r="AW1033" t="s">
        <v>5682</v>
      </c>
      <c r="AY1033" s="51"/>
      <c r="AZ1033" s="51"/>
    </row>
    <row r="1034" spans="49:52" x14ac:dyDescent="0.25">
      <c r="AW1034" t="s">
        <v>5683</v>
      </c>
      <c r="AY1034" s="51"/>
      <c r="AZ1034" s="51"/>
    </row>
    <row r="1035" spans="49:52" x14ac:dyDescent="0.25">
      <c r="AW1035" t="s">
        <v>5684</v>
      </c>
      <c r="AY1035" s="51"/>
      <c r="AZ1035" s="51"/>
    </row>
    <row r="1036" spans="49:52" x14ac:dyDescent="0.25">
      <c r="AW1036" t="s">
        <v>5685</v>
      </c>
      <c r="AY1036" s="51"/>
      <c r="AZ1036" s="51"/>
    </row>
    <row r="1037" spans="49:52" x14ac:dyDescent="0.25">
      <c r="AW1037" t="s">
        <v>5686</v>
      </c>
      <c r="AY1037" s="51"/>
      <c r="AZ1037" s="51"/>
    </row>
    <row r="1038" spans="49:52" x14ac:dyDescent="0.25">
      <c r="AW1038" t="s">
        <v>5687</v>
      </c>
      <c r="AY1038" s="51"/>
      <c r="AZ1038" s="51"/>
    </row>
    <row r="1039" spans="49:52" x14ac:dyDescent="0.25">
      <c r="AW1039" t="s">
        <v>5688</v>
      </c>
      <c r="AY1039" s="51"/>
      <c r="AZ1039" s="51"/>
    </row>
    <row r="1040" spans="49:52" x14ac:dyDescent="0.25">
      <c r="AW1040" t="s">
        <v>5689</v>
      </c>
      <c r="AY1040" s="51"/>
      <c r="AZ1040" s="51"/>
    </row>
    <row r="1041" spans="49:52" x14ac:dyDescent="0.25">
      <c r="AW1041" t="s">
        <v>5690</v>
      </c>
      <c r="AY1041" s="51"/>
      <c r="AZ1041" s="51"/>
    </row>
    <row r="1042" spans="49:52" x14ac:dyDescent="0.25">
      <c r="AW1042" t="s">
        <v>5691</v>
      </c>
      <c r="AY1042" s="51"/>
      <c r="AZ1042" s="51"/>
    </row>
    <row r="1043" spans="49:52" x14ac:dyDescent="0.25">
      <c r="AW1043" t="s">
        <v>5692</v>
      </c>
      <c r="AY1043" s="51"/>
      <c r="AZ1043" s="51"/>
    </row>
    <row r="1044" spans="49:52" x14ac:dyDescent="0.25">
      <c r="AW1044" t="s">
        <v>5693</v>
      </c>
      <c r="AY1044" s="51"/>
      <c r="AZ1044" s="51"/>
    </row>
    <row r="1045" spans="49:52" x14ac:dyDescent="0.25">
      <c r="AW1045" t="s">
        <v>5694</v>
      </c>
      <c r="AY1045" s="51"/>
      <c r="AZ1045" s="51"/>
    </row>
    <row r="1046" spans="49:52" x14ac:dyDescent="0.25">
      <c r="AW1046" t="s">
        <v>5695</v>
      </c>
      <c r="AY1046" s="51"/>
      <c r="AZ1046" s="51"/>
    </row>
    <row r="1047" spans="49:52" x14ac:dyDescent="0.25">
      <c r="AW1047" t="s">
        <v>5696</v>
      </c>
      <c r="AY1047" s="51"/>
      <c r="AZ1047" s="51"/>
    </row>
    <row r="1048" spans="49:52" x14ac:dyDescent="0.25">
      <c r="AW1048" t="s">
        <v>5697</v>
      </c>
      <c r="AY1048" s="51"/>
      <c r="AZ1048" s="51"/>
    </row>
    <row r="1049" spans="49:52" x14ac:dyDescent="0.25">
      <c r="AW1049" t="s">
        <v>5698</v>
      </c>
      <c r="AY1049" s="51"/>
      <c r="AZ1049" s="51"/>
    </row>
    <row r="1050" spans="49:52" x14ac:dyDescent="0.25">
      <c r="AW1050" t="s">
        <v>5699</v>
      </c>
      <c r="AY1050" s="51"/>
      <c r="AZ1050" s="51"/>
    </row>
    <row r="1051" spans="49:52" x14ac:dyDescent="0.25">
      <c r="AW1051" t="s">
        <v>5700</v>
      </c>
      <c r="AY1051" s="51"/>
      <c r="AZ1051" s="51"/>
    </row>
    <row r="1052" spans="49:52" x14ac:dyDescent="0.25">
      <c r="AW1052" t="s">
        <v>5701</v>
      </c>
      <c r="AY1052" s="51"/>
      <c r="AZ1052" s="51"/>
    </row>
    <row r="1053" spans="49:52" x14ac:dyDescent="0.25">
      <c r="AW1053" t="s">
        <v>5702</v>
      </c>
      <c r="AY1053" s="51"/>
      <c r="AZ1053" s="51"/>
    </row>
    <row r="1054" spans="49:52" x14ac:dyDescent="0.25">
      <c r="AW1054" t="s">
        <v>5703</v>
      </c>
      <c r="AY1054" s="51"/>
      <c r="AZ1054" s="51"/>
    </row>
    <row r="1055" spans="49:52" x14ac:dyDescent="0.25">
      <c r="AW1055" t="s">
        <v>5704</v>
      </c>
      <c r="AY1055" s="51"/>
      <c r="AZ1055" s="51"/>
    </row>
    <row r="1056" spans="49:52" x14ac:dyDescent="0.25">
      <c r="AW1056" t="s">
        <v>5705</v>
      </c>
      <c r="AY1056" s="51"/>
      <c r="AZ1056" s="51"/>
    </row>
    <row r="1057" spans="49:52" x14ac:dyDescent="0.25">
      <c r="AW1057" t="s">
        <v>5706</v>
      </c>
      <c r="AY1057" s="51"/>
      <c r="AZ1057" s="51"/>
    </row>
    <row r="1058" spans="49:52" x14ac:dyDescent="0.25">
      <c r="AW1058" t="s">
        <v>5707</v>
      </c>
      <c r="AY1058" s="51"/>
      <c r="AZ1058" s="51"/>
    </row>
    <row r="1059" spans="49:52" x14ac:dyDescent="0.25">
      <c r="AW1059" t="s">
        <v>5708</v>
      </c>
      <c r="AY1059" s="51"/>
      <c r="AZ1059" s="51"/>
    </row>
    <row r="1060" spans="49:52" x14ac:dyDescent="0.25">
      <c r="AW1060" t="s">
        <v>5709</v>
      </c>
      <c r="AY1060" s="51"/>
      <c r="AZ1060" s="51"/>
    </row>
    <row r="1061" spans="49:52" x14ac:dyDescent="0.25">
      <c r="AW1061" t="s">
        <v>5710</v>
      </c>
      <c r="AY1061" s="51"/>
      <c r="AZ1061" s="51"/>
    </row>
    <row r="1062" spans="49:52" x14ac:dyDescent="0.25">
      <c r="AW1062" t="s">
        <v>5711</v>
      </c>
      <c r="AY1062" s="51"/>
      <c r="AZ1062" s="51"/>
    </row>
    <row r="1063" spans="49:52" x14ac:dyDescent="0.25">
      <c r="AW1063" t="s">
        <v>5712</v>
      </c>
      <c r="AY1063" s="51"/>
      <c r="AZ1063" s="51"/>
    </row>
    <row r="1064" spans="49:52" x14ac:dyDescent="0.25">
      <c r="AW1064" t="s">
        <v>5713</v>
      </c>
      <c r="AY1064" s="51"/>
      <c r="AZ1064" s="51"/>
    </row>
    <row r="1065" spans="49:52" x14ac:dyDescent="0.25">
      <c r="AW1065" t="s">
        <v>5714</v>
      </c>
      <c r="AY1065" s="51"/>
      <c r="AZ1065" s="51"/>
    </row>
    <row r="1066" spans="49:52" x14ac:dyDescent="0.25">
      <c r="AW1066" t="s">
        <v>5715</v>
      </c>
      <c r="AY1066" s="51"/>
      <c r="AZ1066" s="51"/>
    </row>
    <row r="1067" spans="49:52" x14ac:dyDescent="0.25">
      <c r="AW1067" t="s">
        <v>5716</v>
      </c>
      <c r="AY1067" s="51"/>
      <c r="AZ1067" s="51"/>
    </row>
    <row r="1068" spans="49:52" x14ac:dyDescent="0.25">
      <c r="AW1068" t="s">
        <v>5717</v>
      </c>
      <c r="AY1068" s="51"/>
      <c r="AZ1068" s="51"/>
    </row>
    <row r="1069" spans="49:52" x14ac:dyDescent="0.25">
      <c r="AW1069" t="s">
        <v>5718</v>
      </c>
      <c r="AY1069" s="51"/>
      <c r="AZ1069" s="51"/>
    </row>
    <row r="1070" spans="49:52" x14ac:dyDescent="0.25">
      <c r="AW1070" t="s">
        <v>5719</v>
      </c>
      <c r="AY1070" s="51"/>
      <c r="AZ1070" s="51"/>
    </row>
    <row r="1071" spans="49:52" x14ac:dyDescent="0.25">
      <c r="AW1071" t="s">
        <v>5720</v>
      </c>
      <c r="AY1071" s="51"/>
      <c r="AZ1071" s="51"/>
    </row>
    <row r="1072" spans="49:52" x14ac:dyDescent="0.25">
      <c r="AW1072" t="s">
        <v>5721</v>
      </c>
      <c r="AY1072" s="51"/>
      <c r="AZ1072" s="51"/>
    </row>
    <row r="1073" spans="49:52" x14ac:dyDescent="0.25">
      <c r="AW1073" t="s">
        <v>5722</v>
      </c>
      <c r="AY1073" s="51"/>
      <c r="AZ1073" s="51"/>
    </row>
    <row r="1074" spans="49:52" x14ac:dyDescent="0.25">
      <c r="AW1074" t="s">
        <v>5723</v>
      </c>
      <c r="AY1074" s="51"/>
      <c r="AZ1074" s="51"/>
    </row>
    <row r="1075" spans="49:52" x14ac:dyDescent="0.25">
      <c r="AW1075" t="s">
        <v>5724</v>
      </c>
      <c r="AY1075" s="51"/>
      <c r="AZ1075" s="51"/>
    </row>
    <row r="1076" spans="49:52" x14ac:dyDescent="0.25">
      <c r="AW1076" t="s">
        <v>5725</v>
      </c>
      <c r="AY1076" s="51"/>
      <c r="AZ1076" s="51"/>
    </row>
    <row r="1077" spans="49:52" x14ac:dyDescent="0.25">
      <c r="AW1077" t="s">
        <v>5726</v>
      </c>
      <c r="AY1077" s="51"/>
      <c r="AZ1077" s="51"/>
    </row>
    <row r="1078" spans="49:52" x14ac:dyDescent="0.25">
      <c r="AW1078" t="s">
        <v>5727</v>
      </c>
      <c r="AY1078" s="51"/>
      <c r="AZ1078" s="51"/>
    </row>
    <row r="1079" spans="49:52" x14ac:dyDescent="0.25">
      <c r="AW1079" t="s">
        <v>5728</v>
      </c>
      <c r="AY1079" s="51"/>
      <c r="AZ1079" s="51"/>
    </row>
    <row r="1080" spans="49:52" x14ac:dyDescent="0.25">
      <c r="AW1080" t="s">
        <v>5729</v>
      </c>
      <c r="AY1080" s="51"/>
      <c r="AZ1080" s="51"/>
    </row>
    <row r="1081" spans="49:52" x14ac:dyDescent="0.25">
      <c r="AW1081" t="s">
        <v>5730</v>
      </c>
      <c r="AY1081" s="51"/>
      <c r="AZ1081" s="51"/>
    </row>
    <row r="1082" spans="49:52" x14ac:dyDescent="0.25">
      <c r="AW1082" t="s">
        <v>5731</v>
      </c>
      <c r="AY1082" s="51"/>
      <c r="AZ1082" s="51"/>
    </row>
    <row r="1083" spans="49:52" x14ac:dyDescent="0.25">
      <c r="AW1083" t="s">
        <v>5732</v>
      </c>
      <c r="AY1083" s="51"/>
      <c r="AZ1083" s="51"/>
    </row>
    <row r="1084" spans="49:52" x14ac:dyDescent="0.25">
      <c r="AW1084" t="s">
        <v>5733</v>
      </c>
      <c r="AY1084" s="51"/>
      <c r="AZ1084" s="51"/>
    </row>
    <row r="1085" spans="49:52" x14ac:dyDescent="0.25">
      <c r="AW1085" t="s">
        <v>5734</v>
      </c>
      <c r="AY1085" s="51"/>
      <c r="AZ1085" s="51"/>
    </row>
    <row r="1086" spans="49:52" x14ac:dyDescent="0.25">
      <c r="AW1086" t="s">
        <v>5735</v>
      </c>
      <c r="AY1086" s="51"/>
      <c r="AZ1086" s="51"/>
    </row>
    <row r="1087" spans="49:52" x14ac:dyDescent="0.25">
      <c r="AW1087" t="s">
        <v>5736</v>
      </c>
      <c r="AY1087" s="51"/>
      <c r="AZ1087" s="51"/>
    </row>
    <row r="1088" spans="49:52" x14ac:dyDescent="0.25">
      <c r="AW1088" t="s">
        <v>5737</v>
      </c>
      <c r="AY1088" s="51"/>
      <c r="AZ1088" s="51"/>
    </row>
    <row r="1089" spans="49:52" x14ac:dyDescent="0.25">
      <c r="AW1089" t="s">
        <v>5738</v>
      </c>
      <c r="AY1089" s="51"/>
      <c r="AZ1089" s="51"/>
    </row>
    <row r="1090" spans="49:52" x14ac:dyDescent="0.25">
      <c r="AW1090" t="s">
        <v>5739</v>
      </c>
      <c r="AY1090" s="51"/>
      <c r="AZ1090" s="51"/>
    </row>
    <row r="1091" spans="49:52" x14ac:dyDescent="0.25">
      <c r="AW1091" t="s">
        <v>5740</v>
      </c>
      <c r="AY1091" s="51"/>
      <c r="AZ1091" s="51"/>
    </row>
    <row r="1092" spans="49:52" x14ac:dyDescent="0.25">
      <c r="AW1092" t="s">
        <v>5741</v>
      </c>
      <c r="AY1092" s="51"/>
      <c r="AZ1092" s="51"/>
    </row>
    <row r="1093" spans="49:52" x14ac:dyDescent="0.25">
      <c r="AW1093" t="s">
        <v>5742</v>
      </c>
      <c r="AY1093" s="51"/>
      <c r="AZ1093" s="51"/>
    </row>
    <row r="1094" spans="49:52" x14ac:dyDescent="0.25">
      <c r="AW1094" t="s">
        <v>5743</v>
      </c>
      <c r="AY1094" s="51"/>
      <c r="AZ1094" s="51"/>
    </row>
    <row r="1095" spans="49:52" x14ac:dyDescent="0.25">
      <c r="AW1095" t="s">
        <v>5744</v>
      </c>
      <c r="AY1095" s="51"/>
      <c r="AZ1095" s="51"/>
    </row>
    <row r="1096" spans="49:52" x14ac:dyDescent="0.25">
      <c r="AW1096" t="s">
        <v>5745</v>
      </c>
      <c r="AY1096" s="51"/>
      <c r="AZ1096" s="51"/>
    </row>
    <row r="1097" spans="49:52" x14ac:dyDescent="0.25">
      <c r="AW1097" t="s">
        <v>5746</v>
      </c>
      <c r="AY1097" s="51"/>
      <c r="AZ1097" s="51"/>
    </row>
    <row r="1098" spans="49:52" x14ac:dyDescent="0.25">
      <c r="AW1098" t="s">
        <v>5747</v>
      </c>
      <c r="AY1098" s="51"/>
      <c r="AZ1098" s="51"/>
    </row>
    <row r="1099" spans="49:52" x14ac:dyDescent="0.25">
      <c r="AW1099" t="s">
        <v>5748</v>
      </c>
      <c r="AY1099" s="51"/>
      <c r="AZ1099" s="51"/>
    </row>
    <row r="1100" spans="49:52" x14ac:dyDescent="0.25">
      <c r="AW1100" t="s">
        <v>5749</v>
      </c>
      <c r="AY1100" s="51"/>
      <c r="AZ1100" s="51"/>
    </row>
    <row r="1101" spans="49:52" x14ac:dyDescent="0.25">
      <c r="AW1101" t="s">
        <v>5750</v>
      </c>
      <c r="AY1101" s="51"/>
      <c r="AZ1101" s="51"/>
    </row>
    <row r="1102" spans="49:52" x14ac:dyDescent="0.25">
      <c r="AW1102" t="s">
        <v>5751</v>
      </c>
      <c r="AY1102" s="51"/>
      <c r="AZ1102" s="51"/>
    </row>
    <row r="1103" spans="49:52" x14ac:dyDescent="0.25">
      <c r="AW1103" t="s">
        <v>5752</v>
      </c>
      <c r="AY1103" s="51"/>
      <c r="AZ1103" s="51"/>
    </row>
    <row r="1104" spans="49:52" x14ac:dyDescent="0.25">
      <c r="AW1104" t="s">
        <v>5753</v>
      </c>
      <c r="AY1104" s="51"/>
      <c r="AZ1104" s="51"/>
    </row>
    <row r="1105" spans="49:52" x14ac:dyDescent="0.25">
      <c r="AW1105" t="s">
        <v>5754</v>
      </c>
      <c r="AY1105" s="51"/>
      <c r="AZ1105" s="51"/>
    </row>
    <row r="1106" spans="49:52" x14ac:dyDescent="0.25">
      <c r="AW1106" t="s">
        <v>5755</v>
      </c>
      <c r="AY1106" s="51"/>
      <c r="AZ1106" s="51"/>
    </row>
    <row r="1107" spans="49:52" x14ac:dyDescent="0.25">
      <c r="AW1107" t="s">
        <v>5756</v>
      </c>
      <c r="AY1107" s="51"/>
      <c r="AZ1107" s="51"/>
    </row>
    <row r="1108" spans="49:52" x14ac:dyDescent="0.25">
      <c r="AW1108" t="s">
        <v>5757</v>
      </c>
      <c r="AY1108" s="51"/>
      <c r="AZ1108" s="51"/>
    </row>
    <row r="1109" spans="49:52" x14ac:dyDescent="0.25">
      <c r="AW1109" t="s">
        <v>5758</v>
      </c>
      <c r="AY1109" s="51"/>
      <c r="AZ1109" s="51"/>
    </row>
    <row r="1110" spans="49:52" x14ac:dyDescent="0.25">
      <c r="AW1110" t="s">
        <v>5759</v>
      </c>
      <c r="AY1110" s="51"/>
      <c r="AZ1110" s="51"/>
    </row>
    <row r="1111" spans="49:52" x14ac:dyDescent="0.25">
      <c r="AW1111" t="s">
        <v>5760</v>
      </c>
      <c r="AY1111" s="51"/>
      <c r="AZ1111" s="51"/>
    </row>
    <row r="1112" spans="49:52" x14ac:dyDescent="0.25">
      <c r="AW1112" t="s">
        <v>5761</v>
      </c>
      <c r="AY1112" s="51"/>
      <c r="AZ1112" s="51"/>
    </row>
    <row r="1113" spans="49:52" x14ac:dyDescent="0.25">
      <c r="AW1113" t="s">
        <v>5762</v>
      </c>
      <c r="AY1113" s="51"/>
      <c r="AZ1113" s="51"/>
    </row>
    <row r="1114" spans="49:52" x14ac:dyDescent="0.25">
      <c r="AW1114" t="s">
        <v>5763</v>
      </c>
      <c r="AY1114" s="51"/>
      <c r="AZ1114" s="51"/>
    </row>
    <row r="1115" spans="49:52" x14ac:dyDescent="0.25">
      <c r="AW1115" t="s">
        <v>5764</v>
      </c>
      <c r="AY1115" s="51"/>
      <c r="AZ1115" s="51"/>
    </row>
    <row r="1116" spans="49:52" x14ac:dyDescent="0.25">
      <c r="AW1116" t="s">
        <v>5765</v>
      </c>
      <c r="AY1116" s="51"/>
      <c r="AZ1116" s="51"/>
    </row>
    <row r="1117" spans="49:52" x14ac:dyDescent="0.25">
      <c r="AW1117" t="s">
        <v>5766</v>
      </c>
      <c r="AY1117" s="51"/>
      <c r="AZ1117" s="51"/>
    </row>
    <row r="1118" spans="49:52" x14ac:dyDescent="0.25">
      <c r="AW1118" t="s">
        <v>5767</v>
      </c>
      <c r="AY1118" s="51"/>
      <c r="AZ1118" s="51"/>
    </row>
    <row r="1119" spans="49:52" x14ac:dyDescent="0.25">
      <c r="AW1119" t="s">
        <v>5768</v>
      </c>
      <c r="AY1119" s="51"/>
      <c r="AZ1119" s="51"/>
    </row>
    <row r="1120" spans="49:52" x14ac:dyDescent="0.25">
      <c r="AW1120" t="s">
        <v>5769</v>
      </c>
      <c r="AY1120" s="51"/>
      <c r="AZ1120" s="51"/>
    </row>
    <row r="1121" spans="49:52" x14ac:dyDescent="0.25">
      <c r="AW1121" t="s">
        <v>5770</v>
      </c>
      <c r="AY1121" s="51"/>
      <c r="AZ1121" s="51"/>
    </row>
    <row r="1122" spans="49:52" x14ac:dyDescent="0.25">
      <c r="AW1122" t="s">
        <v>5771</v>
      </c>
      <c r="AY1122" s="51"/>
      <c r="AZ1122" s="51"/>
    </row>
    <row r="1123" spans="49:52" x14ac:dyDescent="0.25">
      <c r="AW1123" t="s">
        <v>5772</v>
      </c>
      <c r="AY1123" s="51"/>
      <c r="AZ1123" s="51"/>
    </row>
    <row r="1124" spans="49:52" x14ac:dyDescent="0.25">
      <c r="AW1124" t="s">
        <v>5773</v>
      </c>
      <c r="AY1124" s="51"/>
      <c r="AZ1124" s="51"/>
    </row>
    <row r="1125" spans="49:52" x14ac:dyDescent="0.25">
      <c r="AW1125" t="s">
        <v>5774</v>
      </c>
      <c r="AY1125" s="51"/>
      <c r="AZ1125" s="51"/>
    </row>
    <row r="1126" spans="49:52" x14ac:dyDescent="0.25">
      <c r="AW1126" t="s">
        <v>5775</v>
      </c>
      <c r="AY1126" s="51"/>
      <c r="AZ1126" s="51"/>
    </row>
    <row r="1127" spans="49:52" x14ac:dyDescent="0.25">
      <c r="AW1127" t="s">
        <v>5776</v>
      </c>
      <c r="AY1127" s="51"/>
      <c r="AZ1127" s="51"/>
    </row>
    <row r="1128" spans="49:52" x14ac:dyDescent="0.25">
      <c r="AW1128" t="s">
        <v>5777</v>
      </c>
      <c r="AY1128" s="51"/>
      <c r="AZ1128" s="51"/>
    </row>
    <row r="1129" spans="49:52" x14ac:dyDescent="0.25">
      <c r="AW1129" t="s">
        <v>5778</v>
      </c>
      <c r="AY1129" s="51"/>
      <c r="AZ1129" s="51"/>
    </row>
    <row r="1130" spans="49:52" x14ac:dyDescent="0.25">
      <c r="AW1130" t="s">
        <v>5779</v>
      </c>
      <c r="AY1130" s="51"/>
      <c r="AZ1130" s="51"/>
    </row>
    <row r="1131" spans="49:52" x14ac:dyDescent="0.25">
      <c r="AW1131" t="s">
        <v>5780</v>
      </c>
      <c r="AY1131" s="51"/>
      <c r="AZ1131" s="51"/>
    </row>
    <row r="1132" spans="49:52" x14ac:dyDescent="0.25">
      <c r="AW1132" t="s">
        <v>5781</v>
      </c>
      <c r="AY1132" s="51"/>
      <c r="AZ1132" s="51"/>
    </row>
    <row r="1133" spans="49:52" x14ac:dyDescent="0.25">
      <c r="AW1133" t="s">
        <v>5782</v>
      </c>
      <c r="AY1133" s="51"/>
      <c r="AZ1133" s="51"/>
    </row>
    <row r="1134" spans="49:52" x14ac:dyDescent="0.25">
      <c r="AW1134" t="s">
        <v>5783</v>
      </c>
      <c r="AY1134" s="51"/>
      <c r="AZ1134" s="51"/>
    </row>
    <row r="1135" spans="49:52" x14ac:dyDescent="0.25">
      <c r="AW1135" t="s">
        <v>5784</v>
      </c>
      <c r="AY1135" s="51"/>
      <c r="AZ1135" s="51"/>
    </row>
    <row r="1136" spans="49:52" x14ac:dyDescent="0.25">
      <c r="AW1136" t="s">
        <v>5785</v>
      </c>
      <c r="AY1136" s="51"/>
      <c r="AZ1136" s="51"/>
    </row>
    <row r="1137" spans="49:52" x14ac:dyDescent="0.25">
      <c r="AW1137" t="s">
        <v>5786</v>
      </c>
      <c r="AY1137" s="51"/>
      <c r="AZ1137" s="51"/>
    </row>
    <row r="1138" spans="49:52" x14ac:dyDescent="0.25">
      <c r="AW1138" t="s">
        <v>5787</v>
      </c>
      <c r="AY1138" s="51"/>
      <c r="AZ1138" s="51"/>
    </row>
    <row r="1139" spans="49:52" x14ac:dyDescent="0.25">
      <c r="AW1139" t="s">
        <v>5788</v>
      </c>
      <c r="AY1139" s="51"/>
      <c r="AZ1139" s="51"/>
    </row>
    <row r="1140" spans="49:52" x14ac:dyDescent="0.25">
      <c r="AW1140" t="s">
        <v>5789</v>
      </c>
      <c r="AY1140" s="51"/>
      <c r="AZ1140" s="51"/>
    </row>
    <row r="1141" spans="49:52" x14ac:dyDescent="0.25">
      <c r="AW1141" t="s">
        <v>5790</v>
      </c>
      <c r="AY1141" s="51"/>
      <c r="AZ1141" s="51"/>
    </row>
    <row r="1142" spans="49:52" x14ac:dyDescent="0.25">
      <c r="AW1142" t="s">
        <v>5791</v>
      </c>
      <c r="AY1142" s="51"/>
      <c r="AZ1142" s="51"/>
    </row>
    <row r="1143" spans="49:52" x14ac:dyDescent="0.25">
      <c r="AW1143" t="s">
        <v>5792</v>
      </c>
      <c r="AY1143" s="51"/>
      <c r="AZ1143" s="51"/>
    </row>
    <row r="1144" spans="49:52" x14ac:dyDescent="0.25">
      <c r="AW1144" t="s">
        <v>5793</v>
      </c>
      <c r="AY1144" s="51"/>
      <c r="AZ1144" s="51"/>
    </row>
    <row r="1145" spans="49:52" x14ac:dyDescent="0.25">
      <c r="AW1145" t="s">
        <v>5794</v>
      </c>
      <c r="AY1145" s="51"/>
      <c r="AZ1145" s="51"/>
    </row>
    <row r="1146" spans="49:52" x14ac:dyDescent="0.25">
      <c r="AW1146" t="s">
        <v>5795</v>
      </c>
      <c r="AY1146" s="51"/>
      <c r="AZ1146" s="51"/>
    </row>
    <row r="1147" spans="49:52" x14ac:dyDescent="0.25">
      <c r="AW1147" t="s">
        <v>5796</v>
      </c>
      <c r="AY1147" s="51"/>
      <c r="AZ1147" s="51"/>
    </row>
    <row r="1148" spans="49:52" x14ac:dyDescent="0.25">
      <c r="AW1148" t="s">
        <v>5797</v>
      </c>
      <c r="AY1148" s="51"/>
      <c r="AZ1148" s="51"/>
    </row>
    <row r="1149" spans="49:52" x14ac:dyDescent="0.25">
      <c r="AW1149" t="s">
        <v>5798</v>
      </c>
      <c r="AY1149" s="51"/>
      <c r="AZ1149" s="51"/>
    </row>
    <row r="1150" spans="49:52" x14ac:dyDescent="0.25">
      <c r="AW1150" t="s">
        <v>5799</v>
      </c>
      <c r="AY1150" s="51"/>
      <c r="AZ1150" s="51"/>
    </row>
    <row r="1151" spans="49:52" x14ac:dyDescent="0.25">
      <c r="AW1151" t="s">
        <v>5800</v>
      </c>
      <c r="AY1151" s="51"/>
      <c r="AZ1151" s="51"/>
    </row>
    <row r="1152" spans="49:52" x14ac:dyDescent="0.25">
      <c r="AW1152" t="s">
        <v>5801</v>
      </c>
      <c r="AY1152" s="51"/>
      <c r="AZ1152" s="51"/>
    </row>
    <row r="1153" spans="49:52" x14ac:dyDescent="0.25">
      <c r="AW1153" t="s">
        <v>5802</v>
      </c>
      <c r="AY1153" s="51"/>
      <c r="AZ1153" s="51"/>
    </row>
    <row r="1154" spans="49:52" x14ac:dyDescent="0.25">
      <c r="AW1154" t="s">
        <v>5803</v>
      </c>
      <c r="AY1154" s="51"/>
      <c r="AZ1154" s="51"/>
    </row>
    <row r="1155" spans="49:52" x14ac:dyDescent="0.25">
      <c r="AW1155" t="s">
        <v>5804</v>
      </c>
      <c r="AY1155" s="51"/>
      <c r="AZ1155" s="51"/>
    </row>
    <row r="1156" spans="49:52" x14ac:dyDescent="0.25">
      <c r="AW1156" t="s">
        <v>5805</v>
      </c>
      <c r="AY1156" s="51"/>
      <c r="AZ1156" s="51"/>
    </row>
    <row r="1157" spans="49:52" x14ac:dyDescent="0.25">
      <c r="AW1157" t="s">
        <v>5806</v>
      </c>
      <c r="AY1157" s="51"/>
      <c r="AZ1157" s="51"/>
    </row>
    <row r="1158" spans="49:52" x14ac:dyDescent="0.25">
      <c r="AW1158" t="s">
        <v>5807</v>
      </c>
      <c r="AY1158" s="51"/>
      <c r="AZ1158" s="51"/>
    </row>
    <row r="1159" spans="49:52" x14ac:dyDescent="0.25">
      <c r="AW1159" t="s">
        <v>5808</v>
      </c>
      <c r="AY1159" s="51"/>
      <c r="AZ1159" s="51"/>
    </row>
    <row r="1160" spans="49:52" x14ac:dyDescent="0.25">
      <c r="AW1160" t="s">
        <v>5809</v>
      </c>
      <c r="AY1160" s="51"/>
      <c r="AZ1160" s="51"/>
    </row>
    <row r="1161" spans="49:52" x14ac:dyDescent="0.25">
      <c r="AW1161" t="s">
        <v>5810</v>
      </c>
      <c r="AY1161" s="51"/>
      <c r="AZ1161" s="51"/>
    </row>
    <row r="1162" spans="49:52" x14ac:dyDescent="0.25">
      <c r="AW1162" t="s">
        <v>5811</v>
      </c>
      <c r="AY1162" s="51"/>
      <c r="AZ1162" s="51"/>
    </row>
    <row r="1163" spans="49:52" x14ac:dyDescent="0.25">
      <c r="AW1163" t="s">
        <v>5812</v>
      </c>
      <c r="AY1163" s="51"/>
      <c r="AZ1163" s="51"/>
    </row>
    <row r="1164" spans="49:52" x14ac:dyDescent="0.25">
      <c r="AW1164" t="s">
        <v>5813</v>
      </c>
      <c r="AY1164" s="51"/>
      <c r="AZ1164" s="51"/>
    </row>
    <row r="1165" spans="49:52" x14ac:dyDescent="0.25">
      <c r="AW1165" t="s">
        <v>5814</v>
      </c>
      <c r="AY1165" s="51"/>
      <c r="AZ1165" s="51"/>
    </row>
    <row r="1166" spans="49:52" x14ac:dyDescent="0.25">
      <c r="AW1166" t="s">
        <v>5815</v>
      </c>
      <c r="AY1166" s="51"/>
      <c r="AZ1166" s="51"/>
    </row>
    <row r="1167" spans="49:52" x14ac:dyDescent="0.25">
      <c r="AW1167" t="s">
        <v>5816</v>
      </c>
      <c r="AY1167" s="51"/>
      <c r="AZ1167" s="51"/>
    </row>
    <row r="1168" spans="49:52" x14ac:dyDescent="0.25">
      <c r="AW1168" t="s">
        <v>5817</v>
      </c>
      <c r="AY1168" s="51"/>
      <c r="AZ1168" s="51"/>
    </row>
    <row r="1169" spans="49:52" x14ac:dyDescent="0.25">
      <c r="AW1169" t="s">
        <v>5818</v>
      </c>
      <c r="AY1169" s="51"/>
      <c r="AZ1169" s="51"/>
    </row>
    <row r="1170" spans="49:52" x14ac:dyDescent="0.25">
      <c r="AW1170" t="s">
        <v>5819</v>
      </c>
      <c r="AY1170" s="51"/>
      <c r="AZ1170" s="51"/>
    </row>
    <row r="1171" spans="49:52" x14ac:dyDescent="0.25">
      <c r="AW1171" t="s">
        <v>5820</v>
      </c>
      <c r="AY1171" s="51"/>
      <c r="AZ1171" s="51"/>
    </row>
    <row r="1172" spans="49:52" x14ac:dyDescent="0.25">
      <c r="AW1172" t="s">
        <v>5821</v>
      </c>
      <c r="AY1172" s="51"/>
      <c r="AZ1172" s="51"/>
    </row>
    <row r="1173" spans="49:52" x14ac:dyDescent="0.25">
      <c r="AW1173" t="s">
        <v>5822</v>
      </c>
      <c r="AY1173" s="51"/>
      <c r="AZ1173" s="51"/>
    </row>
    <row r="1174" spans="49:52" x14ac:dyDescent="0.25">
      <c r="AW1174" t="s">
        <v>5823</v>
      </c>
      <c r="AY1174" s="51"/>
      <c r="AZ1174" s="51"/>
    </row>
    <row r="1175" spans="49:52" x14ac:dyDescent="0.25">
      <c r="AW1175" t="s">
        <v>5824</v>
      </c>
      <c r="AY1175" s="51"/>
      <c r="AZ1175" s="51"/>
    </row>
    <row r="1176" spans="49:52" x14ac:dyDescent="0.25">
      <c r="AW1176" t="s">
        <v>5825</v>
      </c>
      <c r="AY1176" s="51"/>
      <c r="AZ1176" s="51"/>
    </row>
    <row r="1177" spans="49:52" x14ac:dyDescent="0.25">
      <c r="AW1177" t="s">
        <v>5826</v>
      </c>
      <c r="AY1177" s="51"/>
      <c r="AZ1177" s="51"/>
    </row>
    <row r="1178" spans="49:52" x14ac:dyDescent="0.25">
      <c r="AW1178" t="s">
        <v>5827</v>
      </c>
      <c r="AY1178" s="51"/>
      <c r="AZ1178" s="51"/>
    </row>
    <row r="1179" spans="49:52" x14ac:dyDescent="0.25">
      <c r="AW1179" t="s">
        <v>5828</v>
      </c>
      <c r="AY1179" s="51"/>
      <c r="AZ1179" s="51"/>
    </row>
    <row r="1180" spans="49:52" x14ac:dyDescent="0.25">
      <c r="AW1180" t="s">
        <v>5829</v>
      </c>
      <c r="AY1180" s="51"/>
      <c r="AZ1180" s="51"/>
    </row>
    <row r="1181" spans="49:52" x14ac:dyDescent="0.25">
      <c r="AW1181" t="s">
        <v>5830</v>
      </c>
      <c r="AY1181" s="51"/>
      <c r="AZ1181" s="51"/>
    </row>
    <row r="1182" spans="49:52" x14ac:dyDescent="0.25">
      <c r="AW1182" t="s">
        <v>5831</v>
      </c>
      <c r="AY1182" s="51"/>
      <c r="AZ1182" s="51"/>
    </row>
    <row r="1183" spans="49:52" x14ac:dyDescent="0.25">
      <c r="AW1183" t="s">
        <v>5832</v>
      </c>
      <c r="AY1183" s="51"/>
      <c r="AZ1183" s="51"/>
    </row>
    <row r="1184" spans="49:52" x14ac:dyDescent="0.25">
      <c r="AW1184" t="s">
        <v>5833</v>
      </c>
      <c r="AY1184" s="51"/>
      <c r="AZ1184" s="51"/>
    </row>
    <row r="1185" spans="49:52" x14ac:dyDescent="0.25">
      <c r="AW1185" t="s">
        <v>5834</v>
      </c>
      <c r="AY1185" s="51"/>
      <c r="AZ1185" s="51"/>
    </row>
    <row r="1186" spans="49:52" x14ac:dyDescent="0.25">
      <c r="AW1186" t="s">
        <v>5835</v>
      </c>
      <c r="AY1186" s="51"/>
      <c r="AZ1186" s="51"/>
    </row>
    <row r="1187" spans="49:52" x14ac:dyDescent="0.25">
      <c r="AW1187" t="s">
        <v>5836</v>
      </c>
      <c r="AY1187" s="51"/>
      <c r="AZ1187" s="51"/>
    </row>
    <row r="1188" spans="49:52" x14ac:dyDescent="0.25">
      <c r="AW1188" t="s">
        <v>5837</v>
      </c>
      <c r="AY1188" s="51"/>
      <c r="AZ1188" s="51"/>
    </row>
    <row r="1189" spans="49:52" x14ac:dyDescent="0.25">
      <c r="AW1189" t="s">
        <v>5838</v>
      </c>
      <c r="AY1189" s="51"/>
      <c r="AZ1189" s="51"/>
    </row>
    <row r="1190" spans="49:52" x14ac:dyDescent="0.25">
      <c r="AW1190" t="s">
        <v>5839</v>
      </c>
      <c r="AY1190" s="51"/>
      <c r="AZ1190" s="51"/>
    </row>
    <row r="1191" spans="49:52" x14ac:dyDescent="0.25">
      <c r="AW1191" t="s">
        <v>5840</v>
      </c>
      <c r="AY1191" s="51"/>
      <c r="AZ1191" s="51"/>
    </row>
    <row r="1192" spans="49:52" x14ac:dyDescent="0.25">
      <c r="AW1192" t="s">
        <v>5841</v>
      </c>
      <c r="AY1192" s="51"/>
      <c r="AZ1192" s="51"/>
    </row>
    <row r="1193" spans="49:52" x14ac:dyDescent="0.25">
      <c r="AW1193" t="s">
        <v>5842</v>
      </c>
      <c r="AY1193" s="51"/>
      <c r="AZ1193" s="51"/>
    </row>
    <row r="1194" spans="49:52" x14ac:dyDescent="0.25">
      <c r="AW1194" t="s">
        <v>5843</v>
      </c>
      <c r="AY1194" s="51"/>
      <c r="AZ1194" s="51"/>
    </row>
    <row r="1195" spans="49:52" x14ac:dyDescent="0.25">
      <c r="AW1195" t="s">
        <v>5844</v>
      </c>
      <c r="AY1195" s="51"/>
      <c r="AZ1195" s="51"/>
    </row>
    <row r="1196" spans="49:52" x14ac:dyDescent="0.25">
      <c r="AW1196" t="s">
        <v>5845</v>
      </c>
      <c r="AY1196" s="51"/>
      <c r="AZ1196" s="51"/>
    </row>
    <row r="1197" spans="49:52" x14ac:dyDescent="0.25">
      <c r="AW1197" t="s">
        <v>5846</v>
      </c>
      <c r="AY1197" s="51"/>
      <c r="AZ1197" s="51"/>
    </row>
    <row r="1198" spans="49:52" x14ac:dyDescent="0.25">
      <c r="AW1198" t="s">
        <v>5847</v>
      </c>
      <c r="AY1198" s="51"/>
      <c r="AZ1198" s="51"/>
    </row>
    <row r="1199" spans="49:52" x14ac:dyDescent="0.25">
      <c r="AW1199" t="s">
        <v>5848</v>
      </c>
      <c r="AY1199" s="51"/>
      <c r="AZ1199" s="51"/>
    </row>
    <row r="1200" spans="49:52" x14ac:dyDescent="0.25">
      <c r="AW1200" t="s">
        <v>5849</v>
      </c>
      <c r="AY1200" s="51"/>
      <c r="AZ1200" s="51"/>
    </row>
    <row r="1201" spans="49:52" x14ac:dyDescent="0.25">
      <c r="AW1201" t="s">
        <v>5850</v>
      </c>
      <c r="AY1201" s="51"/>
      <c r="AZ1201" s="51"/>
    </row>
    <row r="1202" spans="49:52" x14ac:dyDescent="0.25">
      <c r="AW1202" t="s">
        <v>5851</v>
      </c>
      <c r="AY1202" s="51"/>
      <c r="AZ1202" s="51"/>
    </row>
    <row r="1203" spans="49:52" x14ac:dyDescent="0.25">
      <c r="AW1203" t="s">
        <v>5852</v>
      </c>
      <c r="AY1203" s="51"/>
      <c r="AZ1203" s="51"/>
    </row>
    <row r="1204" spans="49:52" x14ac:dyDescent="0.25">
      <c r="AW1204" t="s">
        <v>5853</v>
      </c>
      <c r="AY1204" s="51"/>
      <c r="AZ1204" s="51"/>
    </row>
    <row r="1205" spans="49:52" x14ac:dyDescent="0.25">
      <c r="AW1205" t="s">
        <v>5854</v>
      </c>
      <c r="AY1205" s="51"/>
      <c r="AZ1205" s="51"/>
    </row>
    <row r="1206" spans="49:52" x14ac:dyDescent="0.25">
      <c r="AW1206" t="s">
        <v>5855</v>
      </c>
      <c r="AY1206" s="51"/>
      <c r="AZ1206" s="51"/>
    </row>
    <row r="1207" spans="49:52" x14ac:dyDescent="0.25">
      <c r="AW1207" t="s">
        <v>5856</v>
      </c>
      <c r="AY1207" s="51"/>
      <c r="AZ1207" s="51"/>
    </row>
    <row r="1208" spans="49:52" x14ac:dyDescent="0.25">
      <c r="AW1208" t="s">
        <v>5857</v>
      </c>
      <c r="AY1208" s="51"/>
      <c r="AZ1208" s="51"/>
    </row>
    <row r="1209" spans="49:52" x14ac:dyDescent="0.25">
      <c r="AW1209" t="s">
        <v>5858</v>
      </c>
      <c r="AY1209" s="51"/>
      <c r="AZ1209" s="51"/>
    </row>
    <row r="1210" spans="49:52" x14ac:dyDescent="0.25">
      <c r="AW1210" t="s">
        <v>5859</v>
      </c>
      <c r="AY1210" s="51"/>
      <c r="AZ1210" s="51"/>
    </row>
    <row r="1211" spans="49:52" x14ac:dyDescent="0.25">
      <c r="AW1211" t="s">
        <v>5860</v>
      </c>
      <c r="AY1211" s="51"/>
      <c r="AZ1211" s="51"/>
    </row>
    <row r="1212" spans="49:52" x14ac:dyDescent="0.25">
      <c r="AW1212" t="s">
        <v>5861</v>
      </c>
      <c r="AY1212" s="51"/>
      <c r="AZ1212" s="51"/>
    </row>
    <row r="1213" spans="49:52" x14ac:dyDescent="0.25">
      <c r="AW1213" t="s">
        <v>5862</v>
      </c>
      <c r="AY1213" s="51"/>
      <c r="AZ1213" s="51"/>
    </row>
    <row r="1214" spans="49:52" x14ac:dyDescent="0.25">
      <c r="AW1214" t="s">
        <v>5863</v>
      </c>
      <c r="AY1214" s="51"/>
      <c r="AZ1214" s="51"/>
    </row>
    <row r="1215" spans="49:52" x14ac:dyDescent="0.25">
      <c r="AW1215" t="s">
        <v>5864</v>
      </c>
      <c r="AY1215" s="51"/>
      <c r="AZ1215" s="51"/>
    </row>
    <row r="1216" spans="49:52" x14ac:dyDescent="0.25">
      <c r="AW1216" t="s">
        <v>5865</v>
      </c>
      <c r="AY1216" s="51"/>
      <c r="AZ1216" s="51"/>
    </row>
    <row r="1217" spans="49:52" x14ac:dyDescent="0.25">
      <c r="AW1217" t="s">
        <v>5866</v>
      </c>
      <c r="AY1217" s="51"/>
      <c r="AZ1217" s="51"/>
    </row>
    <row r="1218" spans="49:52" x14ac:dyDescent="0.25">
      <c r="AW1218" t="s">
        <v>5867</v>
      </c>
      <c r="AY1218" s="51"/>
      <c r="AZ1218" s="51"/>
    </row>
    <row r="1219" spans="49:52" x14ac:dyDescent="0.25">
      <c r="AW1219" t="s">
        <v>5868</v>
      </c>
      <c r="AY1219" s="51"/>
      <c r="AZ1219" s="51"/>
    </row>
    <row r="1220" spans="49:52" x14ac:dyDescent="0.25">
      <c r="AW1220" t="s">
        <v>5869</v>
      </c>
      <c r="AY1220" s="51"/>
      <c r="AZ1220" s="51"/>
    </row>
    <row r="1221" spans="49:52" x14ac:dyDescent="0.25">
      <c r="AW1221" t="s">
        <v>5870</v>
      </c>
      <c r="AY1221" s="51"/>
      <c r="AZ1221" s="51"/>
    </row>
    <row r="1222" spans="49:52" x14ac:dyDescent="0.25">
      <c r="AW1222" t="s">
        <v>5871</v>
      </c>
      <c r="AY1222" s="51"/>
      <c r="AZ1222" s="51"/>
    </row>
    <row r="1223" spans="49:52" x14ac:dyDescent="0.25">
      <c r="AW1223" t="s">
        <v>5872</v>
      </c>
      <c r="AY1223" s="51"/>
      <c r="AZ1223" s="51"/>
    </row>
    <row r="1224" spans="49:52" x14ac:dyDescent="0.25">
      <c r="AW1224" t="s">
        <v>5873</v>
      </c>
      <c r="AY1224" s="51"/>
      <c r="AZ1224" s="51"/>
    </row>
    <row r="1225" spans="49:52" x14ac:dyDescent="0.25">
      <c r="AW1225" t="s">
        <v>5874</v>
      </c>
      <c r="AY1225" s="51"/>
      <c r="AZ1225" s="51"/>
    </row>
    <row r="1226" spans="49:52" x14ac:dyDescent="0.25">
      <c r="AW1226" t="s">
        <v>5875</v>
      </c>
      <c r="AY1226" s="51"/>
      <c r="AZ1226" s="51"/>
    </row>
    <row r="1227" spans="49:52" x14ac:dyDescent="0.25">
      <c r="AW1227" t="s">
        <v>5876</v>
      </c>
      <c r="AY1227" s="51"/>
      <c r="AZ1227" s="51"/>
    </row>
    <row r="1228" spans="49:52" x14ac:dyDescent="0.25">
      <c r="AW1228" t="s">
        <v>5877</v>
      </c>
      <c r="AY1228" s="51"/>
      <c r="AZ1228" s="51"/>
    </row>
    <row r="1229" spans="49:52" x14ac:dyDescent="0.25">
      <c r="AW1229" t="s">
        <v>5878</v>
      </c>
      <c r="AY1229" s="51"/>
      <c r="AZ1229" s="51"/>
    </row>
    <row r="1230" spans="49:52" x14ac:dyDescent="0.25">
      <c r="AW1230" t="s">
        <v>5879</v>
      </c>
      <c r="AY1230" s="51"/>
      <c r="AZ1230" s="51"/>
    </row>
    <row r="1231" spans="49:52" x14ac:dyDescent="0.25">
      <c r="AW1231" t="s">
        <v>5880</v>
      </c>
      <c r="AY1231" s="51"/>
      <c r="AZ1231" s="51"/>
    </row>
    <row r="1232" spans="49:52" x14ac:dyDescent="0.25">
      <c r="AW1232" t="s">
        <v>5881</v>
      </c>
      <c r="AY1232" s="51"/>
      <c r="AZ1232" s="51"/>
    </row>
    <row r="1233" spans="49:52" x14ac:dyDescent="0.25">
      <c r="AW1233" t="s">
        <v>5882</v>
      </c>
      <c r="AY1233" s="51"/>
      <c r="AZ1233" s="51"/>
    </row>
    <row r="1234" spans="49:52" x14ac:dyDescent="0.25">
      <c r="AW1234" t="s">
        <v>5883</v>
      </c>
      <c r="AY1234" s="51"/>
      <c r="AZ1234" s="51"/>
    </row>
    <row r="1235" spans="49:52" x14ac:dyDescent="0.25">
      <c r="AW1235" t="s">
        <v>5884</v>
      </c>
      <c r="AY1235" s="51"/>
      <c r="AZ1235" s="51"/>
    </row>
    <row r="1236" spans="49:52" x14ac:dyDescent="0.25">
      <c r="AW1236" t="s">
        <v>5885</v>
      </c>
      <c r="AY1236" s="51"/>
      <c r="AZ1236" s="51"/>
    </row>
    <row r="1237" spans="49:52" x14ac:dyDescent="0.25">
      <c r="AW1237" t="s">
        <v>5886</v>
      </c>
      <c r="AY1237" s="51"/>
      <c r="AZ1237" s="51"/>
    </row>
    <row r="1238" spans="49:52" x14ac:dyDescent="0.25">
      <c r="AW1238" t="s">
        <v>5887</v>
      </c>
      <c r="AY1238" s="51"/>
      <c r="AZ1238" s="51"/>
    </row>
    <row r="1239" spans="49:52" x14ac:dyDescent="0.25">
      <c r="AW1239" t="s">
        <v>5888</v>
      </c>
      <c r="AY1239" s="51"/>
      <c r="AZ1239" s="51"/>
    </row>
    <row r="1240" spans="49:52" x14ac:dyDescent="0.25">
      <c r="AW1240" t="s">
        <v>5889</v>
      </c>
      <c r="AY1240" s="51"/>
      <c r="AZ1240" s="51"/>
    </row>
    <row r="1241" spans="49:52" x14ac:dyDescent="0.25">
      <c r="AW1241" t="s">
        <v>5890</v>
      </c>
      <c r="AY1241" s="51"/>
      <c r="AZ1241" s="51"/>
    </row>
    <row r="1242" spans="49:52" x14ac:dyDescent="0.25">
      <c r="AW1242" t="s">
        <v>5891</v>
      </c>
      <c r="AY1242" s="51"/>
      <c r="AZ1242" s="51"/>
    </row>
    <row r="1243" spans="49:52" x14ac:dyDescent="0.25">
      <c r="AW1243" t="s">
        <v>5892</v>
      </c>
      <c r="AY1243" s="51"/>
      <c r="AZ1243" s="51"/>
    </row>
    <row r="1244" spans="49:52" x14ac:dyDescent="0.25">
      <c r="AW1244" t="s">
        <v>5893</v>
      </c>
      <c r="AY1244" s="51"/>
      <c r="AZ1244" s="51"/>
    </row>
    <row r="1245" spans="49:52" x14ac:dyDescent="0.25">
      <c r="AW1245" t="s">
        <v>5894</v>
      </c>
      <c r="AY1245" s="51"/>
      <c r="AZ1245" s="51"/>
    </row>
    <row r="1246" spans="49:52" x14ac:dyDescent="0.25">
      <c r="AW1246" t="s">
        <v>5895</v>
      </c>
      <c r="AY1246" s="51"/>
      <c r="AZ1246" s="51"/>
    </row>
    <row r="1247" spans="49:52" x14ac:dyDescent="0.25">
      <c r="AW1247" t="s">
        <v>5896</v>
      </c>
      <c r="AY1247" s="51"/>
      <c r="AZ1247" s="51"/>
    </row>
    <row r="1248" spans="49:52" x14ac:dyDescent="0.25">
      <c r="AW1248" t="s">
        <v>5897</v>
      </c>
      <c r="AY1248" s="51"/>
      <c r="AZ1248" s="51"/>
    </row>
    <row r="1249" spans="49:52" x14ac:dyDescent="0.25">
      <c r="AW1249" t="s">
        <v>5898</v>
      </c>
      <c r="AY1249" s="51"/>
      <c r="AZ1249" s="51"/>
    </row>
    <row r="1250" spans="49:52" x14ac:dyDescent="0.25">
      <c r="AW1250" t="s">
        <v>5899</v>
      </c>
      <c r="AY1250" s="51"/>
      <c r="AZ1250" s="51"/>
    </row>
    <row r="1251" spans="49:52" x14ac:dyDescent="0.25">
      <c r="AW1251" t="s">
        <v>5900</v>
      </c>
      <c r="AY1251" s="51"/>
      <c r="AZ1251" s="51"/>
    </row>
    <row r="1252" spans="49:52" x14ac:dyDescent="0.25">
      <c r="AW1252" t="s">
        <v>5901</v>
      </c>
      <c r="AY1252" s="51"/>
      <c r="AZ1252" s="51"/>
    </row>
    <row r="1253" spans="49:52" x14ac:dyDescent="0.25">
      <c r="AW1253" t="s">
        <v>5902</v>
      </c>
      <c r="AY1253" s="51"/>
      <c r="AZ1253" s="51"/>
    </row>
    <row r="1254" spans="49:52" x14ac:dyDescent="0.25">
      <c r="AW1254" t="s">
        <v>5903</v>
      </c>
      <c r="AY1254" s="51"/>
      <c r="AZ1254" s="51"/>
    </row>
    <row r="1255" spans="49:52" x14ac:dyDescent="0.25">
      <c r="AW1255" t="s">
        <v>5904</v>
      </c>
      <c r="AY1255" s="51"/>
      <c r="AZ1255" s="51"/>
    </row>
    <row r="1256" spans="49:52" x14ac:dyDescent="0.25">
      <c r="AW1256" t="s">
        <v>5905</v>
      </c>
      <c r="AY1256" s="51"/>
      <c r="AZ1256" s="51"/>
    </row>
    <row r="1257" spans="49:52" x14ac:dyDescent="0.25">
      <c r="AW1257" t="s">
        <v>5906</v>
      </c>
      <c r="AY1257" s="51"/>
      <c r="AZ1257" s="51"/>
    </row>
    <row r="1258" spans="49:52" x14ac:dyDescent="0.25">
      <c r="AW1258" t="s">
        <v>5907</v>
      </c>
      <c r="AY1258" s="51"/>
      <c r="AZ1258" s="51"/>
    </row>
    <row r="1259" spans="49:52" x14ac:dyDescent="0.25">
      <c r="AW1259" t="s">
        <v>5908</v>
      </c>
      <c r="AY1259" s="51"/>
      <c r="AZ1259" s="51"/>
    </row>
    <row r="1260" spans="49:52" x14ac:dyDescent="0.25">
      <c r="AW1260" t="s">
        <v>5909</v>
      </c>
      <c r="AY1260" s="51"/>
      <c r="AZ1260" s="51"/>
    </row>
    <row r="1261" spans="49:52" x14ac:dyDescent="0.25">
      <c r="AW1261" t="s">
        <v>5910</v>
      </c>
      <c r="AY1261" s="51"/>
      <c r="AZ1261" s="51"/>
    </row>
    <row r="1262" spans="49:52" x14ac:dyDescent="0.25">
      <c r="AW1262" t="s">
        <v>5911</v>
      </c>
      <c r="AY1262" s="51"/>
      <c r="AZ1262" s="51"/>
    </row>
    <row r="1263" spans="49:52" x14ac:dyDescent="0.25">
      <c r="AW1263" t="s">
        <v>5912</v>
      </c>
      <c r="AY1263" s="51"/>
      <c r="AZ1263" s="51"/>
    </row>
    <row r="1264" spans="49:52" x14ac:dyDescent="0.25">
      <c r="AW1264" t="s">
        <v>5913</v>
      </c>
      <c r="AY1264" s="51"/>
      <c r="AZ1264" s="51"/>
    </row>
    <row r="1265" spans="49:52" x14ac:dyDescent="0.25">
      <c r="AW1265" t="s">
        <v>5914</v>
      </c>
      <c r="AY1265" s="51"/>
      <c r="AZ1265" s="51"/>
    </row>
    <row r="1266" spans="49:52" x14ac:dyDescent="0.25">
      <c r="AW1266" t="s">
        <v>5915</v>
      </c>
      <c r="AY1266" s="51"/>
      <c r="AZ1266" s="51"/>
    </row>
    <row r="1267" spans="49:52" x14ac:dyDescent="0.25">
      <c r="AW1267" t="s">
        <v>5916</v>
      </c>
      <c r="AY1267" s="51"/>
      <c r="AZ1267" s="51"/>
    </row>
    <row r="1268" spans="49:52" x14ac:dyDescent="0.25">
      <c r="AW1268" t="s">
        <v>5917</v>
      </c>
      <c r="AY1268" s="51"/>
      <c r="AZ1268" s="51"/>
    </row>
    <row r="1269" spans="49:52" x14ac:dyDescent="0.25">
      <c r="AW1269" t="s">
        <v>5918</v>
      </c>
      <c r="AY1269" s="51"/>
      <c r="AZ1269" s="51"/>
    </row>
    <row r="1270" spans="49:52" x14ac:dyDescent="0.25">
      <c r="AW1270" t="s">
        <v>5919</v>
      </c>
      <c r="AY1270" s="51"/>
      <c r="AZ1270" s="51"/>
    </row>
    <row r="1271" spans="49:52" x14ac:dyDescent="0.25">
      <c r="AW1271" t="s">
        <v>5920</v>
      </c>
      <c r="AY1271" s="51"/>
      <c r="AZ1271" s="51"/>
    </row>
    <row r="1272" spans="49:52" x14ac:dyDescent="0.25">
      <c r="AW1272" t="s">
        <v>5921</v>
      </c>
      <c r="AY1272" s="51"/>
      <c r="AZ1272" s="51"/>
    </row>
    <row r="1273" spans="49:52" x14ac:dyDescent="0.25">
      <c r="AW1273" t="s">
        <v>5922</v>
      </c>
      <c r="AY1273" s="51"/>
      <c r="AZ1273" s="51"/>
    </row>
    <row r="1274" spans="49:52" x14ac:dyDescent="0.25">
      <c r="AW1274" t="s">
        <v>5923</v>
      </c>
      <c r="AY1274" s="51"/>
      <c r="AZ1274" s="51"/>
    </row>
    <row r="1275" spans="49:52" x14ac:dyDescent="0.25">
      <c r="AW1275" t="s">
        <v>5924</v>
      </c>
      <c r="AY1275" s="51"/>
      <c r="AZ1275" s="51"/>
    </row>
    <row r="1276" spans="49:52" x14ac:dyDescent="0.25">
      <c r="AW1276" t="s">
        <v>5925</v>
      </c>
      <c r="AY1276" s="51"/>
      <c r="AZ1276" s="51"/>
    </row>
    <row r="1277" spans="49:52" x14ac:dyDescent="0.25">
      <c r="AW1277" t="s">
        <v>5926</v>
      </c>
      <c r="AY1277" s="51"/>
      <c r="AZ1277" s="51"/>
    </row>
    <row r="1278" spans="49:52" x14ac:dyDescent="0.25">
      <c r="AW1278" t="s">
        <v>5927</v>
      </c>
      <c r="AY1278" s="51"/>
      <c r="AZ1278" s="51"/>
    </row>
    <row r="1279" spans="49:52" x14ac:dyDescent="0.25">
      <c r="AW1279" t="s">
        <v>5928</v>
      </c>
      <c r="AY1279" s="51"/>
      <c r="AZ1279" s="51"/>
    </row>
    <row r="1280" spans="49:52" x14ac:dyDescent="0.25">
      <c r="AW1280" t="s">
        <v>5929</v>
      </c>
      <c r="AY1280" s="51"/>
      <c r="AZ1280" s="51"/>
    </row>
    <row r="1281" spans="49:52" x14ac:dyDescent="0.25">
      <c r="AW1281" t="s">
        <v>5930</v>
      </c>
      <c r="AY1281" s="51"/>
      <c r="AZ1281" s="51"/>
    </row>
    <row r="1282" spans="49:52" x14ac:dyDescent="0.25">
      <c r="AW1282" t="s">
        <v>5931</v>
      </c>
      <c r="AY1282" s="51"/>
      <c r="AZ1282" s="51"/>
    </row>
    <row r="1283" spans="49:52" x14ac:dyDescent="0.25">
      <c r="AW1283" t="s">
        <v>5932</v>
      </c>
      <c r="AY1283" s="51"/>
      <c r="AZ1283" s="51"/>
    </row>
    <row r="1284" spans="49:52" x14ac:dyDescent="0.25">
      <c r="AW1284" t="s">
        <v>5933</v>
      </c>
      <c r="AY1284" s="51"/>
      <c r="AZ1284" s="51"/>
    </row>
    <row r="1285" spans="49:52" x14ac:dyDescent="0.25">
      <c r="AW1285" t="s">
        <v>5934</v>
      </c>
      <c r="AY1285" s="51"/>
      <c r="AZ1285" s="51"/>
    </row>
    <row r="1286" spans="49:52" x14ac:dyDescent="0.25">
      <c r="AW1286" t="s">
        <v>5935</v>
      </c>
      <c r="AY1286" s="51"/>
      <c r="AZ1286" s="51"/>
    </row>
    <row r="1287" spans="49:52" x14ac:dyDescent="0.25">
      <c r="AW1287" t="s">
        <v>5936</v>
      </c>
      <c r="AY1287" s="51"/>
      <c r="AZ1287" s="51"/>
    </row>
    <row r="1288" spans="49:52" x14ac:dyDescent="0.25">
      <c r="AW1288" t="s">
        <v>5937</v>
      </c>
      <c r="AY1288" s="51"/>
      <c r="AZ1288" s="51"/>
    </row>
    <row r="1289" spans="49:52" x14ac:dyDescent="0.25">
      <c r="AW1289" t="s">
        <v>5938</v>
      </c>
      <c r="AY1289" s="51"/>
      <c r="AZ1289" s="51"/>
    </row>
    <row r="1290" spans="49:52" x14ac:dyDescent="0.25">
      <c r="AW1290" t="s">
        <v>5939</v>
      </c>
      <c r="AY1290" s="51"/>
      <c r="AZ1290" s="51"/>
    </row>
    <row r="1291" spans="49:52" x14ac:dyDescent="0.25">
      <c r="AW1291" t="s">
        <v>5940</v>
      </c>
      <c r="AY1291" s="51"/>
      <c r="AZ1291" s="51"/>
    </row>
    <row r="1292" spans="49:52" x14ac:dyDescent="0.25">
      <c r="AW1292" t="s">
        <v>5941</v>
      </c>
      <c r="AY1292" s="51"/>
      <c r="AZ1292" s="51"/>
    </row>
    <row r="1293" spans="49:52" x14ac:dyDescent="0.25">
      <c r="AW1293" t="s">
        <v>5942</v>
      </c>
      <c r="AY1293" s="51"/>
      <c r="AZ1293" s="51"/>
    </row>
    <row r="1294" spans="49:52" x14ac:dyDescent="0.25">
      <c r="AW1294" t="s">
        <v>5943</v>
      </c>
      <c r="AY1294" s="51"/>
      <c r="AZ1294" s="51"/>
    </row>
    <row r="1295" spans="49:52" x14ac:dyDescent="0.25">
      <c r="AW1295" t="s">
        <v>5944</v>
      </c>
      <c r="AY1295" s="51"/>
      <c r="AZ1295" s="51"/>
    </row>
    <row r="1296" spans="49:52" x14ac:dyDescent="0.25">
      <c r="AW1296" t="s">
        <v>5945</v>
      </c>
      <c r="AY1296" s="51"/>
      <c r="AZ1296" s="51"/>
    </row>
    <row r="1297" spans="49:52" x14ac:dyDescent="0.25">
      <c r="AW1297" t="s">
        <v>5946</v>
      </c>
      <c r="AY1297" s="51"/>
      <c r="AZ1297" s="51"/>
    </row>
    <row r="1298" spans="49:52" x14ac:dyDescent="0.25">
      <c r="AW1298" t="s">
        <v>5947</v>
      </c>
      <c r="AY1298" s="51"/>
      <c r="AZ1298" s="51"/>
    </row>
    <row r="1299" spans="49:52" x14ac:dyDescent="0.25">
      <c r="AW1299" t="s">
        <v>5948</v>
      </c>
      <c r="AY1299" s="51"/>
      <c r="AZ1299" s="51"/>
    </row>
    <row r="1300" spans="49:52" x14ac:dyDescent="0.25">
      <c r="AW1300" t="s">
        <v>5949</v>
      </c>
      <c r="AY1300" s="51"/>
      <c r="AZ1300" s="51"/>
    </row>
    <row r="1301" spans="49:52" x14ac:dyDescent="0.25">
      <c r="AW1301" t="s">
        <v>5950</v>
      </c>
      <c r="AY1301" s="51"/>
      <c r="AZ1301" s="51"/>
    </row>
    <row r="1302" spans="49:52" x14ac:dyDescent="0.25">
      <c r="AW1302" t="s">
        <v>5951</v>
      </c>
      <c r="AY1302" s="51"/>
      <c r="AZ1302" s="51"/>
    </row>
    <row r="1303" spans="49:52" x14ac:dyDescent="0.25">
      <c r="AW1303" t="s">
        <v>5952</v>
      </c>
      <c r="AY1303" s="51"/>
      <c r="AZ1303" s="51"/>
    </row>
    <row r="1304" spans="49:52" x14ac:dyDescent="0.25">
      <c r="AW1304" t="s">
        <v>5953</v>
      </c>
      <c r="AY1304" s="51"/>
      <c r="AZ1304" s="51"/>
    </row>
    <row r="1305" spans="49:52" x14ac:dyDescent="0.25">
      <c r="AW1305" t="s">
        <v>5954</v>
      </c>
      <c r="AY1305" s="51"/>
      <c r="AZ1305" s="51"/>
    </row>
    <row r="1306" spans="49:52" x14ac:dyDescent="0.25">
      <c r="AW1306" t="s">
        <v>5955</v>
      </c>
      <c r="AY1306" s="51"/>
      <c r="AZ1306" s="51"/>
    </row>
    <row r="1307" spans="49:52" x14ac:dyDescent="0.25">
      <c r="AW1307" t="s">
        <v>5956</v>
      </c>
      <c r="AY1307" s="51"/>
      <c r="AZ1307" s="51"/>
    </row>
    <row r="1308" spans="49:52" x14ac:dyDescent="0.25">
      <c r="AW1308" t="s">
        <v>5957</v>
      </c>
      <c r="AY1308" s="51"/>
      <c r="AZ1308" s="51"/>
    </row>
    <row r="1309" spans="49:52" x14ac:dyDescent="0.25">
      <c r="AW1309" t="s">
        <v>5958</v>
      </c>
      <c r="AY1309" s="51"/>
      <c r="AZ1309" s="51"/>
    </row>
    <row r="1310" spans="49:52" x14ac:dyDescent="0.25">
      <c r="AW1310" t="s">
        <v>5959</v>
      </c>
      <c r="AY1310" s="51"/>
      <c r="AZ1310" s="51"/>
    </row>
    <row r="1311" spans="49:52" x14ac:dyDescent="0.25">
      <c r="AW1311" t="s">
        <v>5960</v>
      </c>
      <c r="AY1311" s="51"/>
      <c r="AZ1311" s="51"/>
    </row>
    <row r="1312" spans="49:52" x14ac:dyDescent="0.25">
      <c r="AW1312" t="s">
        <v>5961</v>
      </c>
      <c r="AY1312" s="51"/>
      <c r="AZ1312" s="51"/>
    </row>
    <row r="1313" spans="49:52" x14ac:dyDescent="0.25">
      <c r="AW1313" t="s">
        <v>5962</v>
      </c>
      <c r="AY1313" s="51"/>
      <c r="AZ1313" s="51"/>
    </row>
    <row r="1314" spans="49:52" x14ac:dyDescent="0.25">
      <c r="AW1314" t="s">
        <v>5963</v>
      </c>
      <c r="AY1314" s="51"/>
      <c r="AZ1314" s="51"/>
    </row>
    <row r="1315" spans="49:52" x14ac:dyDescent="0.25">
      <c r="AW1315" t="s">
        <v>5964</v>
      </c>
      <c r="AY1315" s="51"/>
      <c r="AZ1315" s="51"/>
    </row>
    <row r="1316" spans="49:52" x14ac:dyDescent="0.25">
      <c r="AW1316" t="s">
        <v>5965</v>
      </c>
      <c r="AY1316" s="51"/>
      <c r="AZ1316" s="51"/>
    </row>
    <row r="1317" spans="49:52" x14ac:dyDescent="0.25">
      <c r="AW1317" t="s">
        <v>5966</v>
      </c>
      <c r="AY1317" s="51"/>
      <c r="AZ1317" s="51"/>
    </row>
    <row r="1318" spans="49:52" x14ac:dyDescent="0.25">
      <c r="AW1318" t="s">
        <v>5967</v>
      </c>
      <c r="AY1318" s="51"/>
      <c r="AZ1318" s="51"/>
    </row>
    <row r="1319" spans="49:52" x14ac:dyDescent="0.25">
      <c r="AW1319" t="s">
        <v>5968</v>
      </c>
      <c r="AY1319" s="51"/>
      <c r="AZ1319" s="51"/>
    </row>
    <row r="1320" spans="49:52" x14ac:dyDescent="0.25">
      <c r="AW1320" t="s">
        <v>5969</v>
      </c>
      <c r="AY1320" s="51"/>
      <c r="AZ1320" s="51"/>
    </row>
    <row r="1321" spans="49:52" x14ac:dyDescent="0.25">
      <c r="AW1321" t="s">
        <v>5970</v>
      </c>
      <c r="AY1321" s="51"/>
      <c r="AZ1321" s="51"/>
    </row>
    <row r="1322" spans="49:52" x14ac:dyDescent="0.25">
      <c r="AW1322" t="s">
        <v>5971</v>
      </c>
      <c r="AY1322" s="51"/>
      <c r="AZ1322" s="51"/>
    </row>
    <row r="1323" spans="49:52" x14ac:dyDescent="0.25">
      <c r="AW1323" t="s">
        <v>5972</v>
      </c>
      <c r="AY1323" s="51"/>
      <c r="AZ1323" s="51"/>
    </row>
    <row r="1324" spans="49:52" x14ac:dyDescent="0.25">
      <c r="AW1324" t="s">
        <v>5973</v>
      </c>
      <c r="AY1324" s="51"/>
      <c r="AZ1324" s="51"/>
    </row>
    <row r="1325" spans="49:52" x14ac:dyDescent="0.25">
      <c r="AW1325" t="s">
        <v>5974</v>
      </c>
      <c r="AY1325" s="51"/>
      <c r="AZ1325" s="51"/>
    </row>
    <row r="1326" spans="49:52" x14ac:dyDescent="0.25">
      <c r="AW1326" t="s">
        <v>5975</v>
      </c>
      <c r="AY1326" s="51"/>
      <c r="AZ1326" s="51"/>
    </row>
    <row r="1327" spans="49:52" x14ac:dyDescent="0.25">
      <c r="AW1327" t="s">
        <v>5976</v>
      </c>
      <c r="AY1327" s="51"/>
      <c r="AZ1327" s="51"/>
    </row>
    <row r="1328" spans="49:52" x14ac:dyDescent="0.25">
      <c r="AW1328" t="s">
        <v>5977</v>
      </c>
      <c r="AY1328" s="51"/>
      <c r="AZ1328" s="51"/>
    </row>
    <row r="1329" spans="49:52" x14ac:dyDescent="0.25">
      <c r="AW1329" t="s">
        <v>5978</v>
      </c>
      <c r="AY1329" s="51"/>
      <c r="AZ1329" s="51"/>
    </row>
    <row r="1330" spans="49:52" x14ac:dyDescent="0.25">
      <c r="AW1330" t="s">
        <v>5979</v>
      </c>
      <c r="AY1330" s="51"/>
      <c r="AZ1330" s="51"/>
    </row>
    <row r="1331" spans="49:52" x14ac:dyDescent="0.25">
      <c r="AW1331" t="s">
        <v>5980</v>
      </c>
      <c r="AY1331" s="51"/>
      <c r="AZ1331" s="51"/>
    </row>
    <row r="1332" spans="49:52" x14ac:dyDescent="0.25">
      <c r="AW1332" t="s">
        <v>5981</v>
      </c>
      <c r="AY1332" s="51"/>
      <c r="AZ1332" s="51"/>
    </row>
    <row r="1333" spans="49:52" x14ac:dyDescent="0.25">
      <c r="AW1333" t="s">
        <v>5982</v>
      </c>
      <c r="AY1333" s="51"/>
      <c r="AZ1333" s="51"/>
    </row>
    <row r="1334" spans="49:52" x14ac:dyDescent="0.25">
      <c r="AW1334" t="s">
        <v>5983</v>
      </c>
      <c r="AY1334" s="51"/>
      <c r="AZ1334" s="51"/>
    </row>
    <row r="1335" spans="49:52" x14ac:dyDescent="0.25">
      <c r="AW1335" t="s">
        <v>5984</v>
      </c>
      <c r="AY1335" s="51"/>
      <c r="AZ1335" s="51"/>
    </row>
    <row r="1336" spans="49:52" x14ac:dyDescent="0.25">
      <c r="AW1336" t="s">
        <v>5985</v>
      </c>
      <c r="AY1336" s="51"/>
      <c r="AZ1336" s="51"/>
    </row>
    <row r="1337" spans="49:52" x14ac:dyDescent="0.25">
      <c r="AW1337" t="s">
        <v>5986</v>
      </c>
      <c r="AY1337" s="51"/>
      <c r="AZ1337" s="51"/>
    </row>
    <row r="1338" spans="49:52" x14ac:dyDescent="0.25">
      <c r="AW1338" t="s">
        <v>5987</v>
      </c>
      <c r="AY1338" s="51"/>
      <c r="AZ1338" s="51"/>
    </row>
    <row r="1339" spans="49:52" x14ac:dyDescent="0.25">
      <c r="AW1339" t="s">
        <v>5988</v>
      </c>
      <c r="AY1339" s="51"/>
      <c r="AZ1339" s="51"/>
    </row>
    <row r="1340" spans="49:52" x14ac:dyDescent="0.25">
      <c r="AW1340" t="s">
        <v>5989</v>
      </c>
      <c r="AY1340" s="51"/>
      <c r="AZ1340" s="51"/>
    </row>
    <row r="1341" spans="49:52" x14ac:dyDescent="0.25">
      <c r="AW1341" t="s">
        <v>5990</v>
      </c>
      <c r="AY1341" s="51"/>
      <c r="AZ1341" s="51"/>
    </row>
    <row r="1342" spans="49:52" x14ac:dyDescent="0.25">
      <c r="AW1342" t="s">
        <v>5991</v>
      </c>
      <c r="AY1342" s="51"/>
      <c r="AZ1342" s="51"/>
    </row>
    <row r="1343" spans="49:52" x14ac:dyDescent="0.25">
      <c r="AW1343" t="s">
        <v>5992</v>
      </c>
      <c r="AY1343" s="51"/>
      <c r="AZ1343" s="51"/>
    </row>
    <row r="1344" spans="49:52" x14ac:dyDescent="0.25">
      <c r="AW1344" t="s">
        <v>5993</v>
      </c>
      <c r="AY1344" s="51"/>
      <c r="AZ1344" s="51"/>
    </row>
    <row r="1345" spans="49:52" x14ac:dyDescent="0.25">
      <c r="AW1345" t="s">
        <v>5994</v>
      </c>
      <c r="AY1345" s="51"/>
      <c r="AZ1345" s="51"/>
    </row>
    <row r="1346" spans="49:52" x14ac:dyDescent="0.25">
      <c r="AW1346" t="s">
        <v>5995</v>
      </c>
      <c r="AY1346" s="51"/>
      <c r="AZ1346" s="51"/>
    </row>
    <row r="1347" spans="49:52" x14ac:dyDescent="0.25">
      <c r="AW1347" t="s">
        <v>5996</v>
      </c>
      <c r="AY1347" s="51"/>
      <c r="AZ1347" s="51"/>
    </row>
    <row r="1348" spans="49:52" x14ac:dyDescent="0.25">
      <c r="AW1348" t="s">
        <v>5997</v>
      </c>
      <c r="AY1348" s="51"/>
      <c r="AZ1348" s="51"/>
    </row>
    <row r="1349" spans="49:52" x14ac:dyDescent="0.25">
      <c r="AW1349" t="s">
        <v>5998</v>
      </c>
      <c r="AY1349" s="51"/>
      <c r="AZ1349" s="51"/>
    </row>
    <row r="1350" spans="49:52" x14ac:dyDescent="0.25">
      <c r="AW1350" t="s">
        <v>5999</v>
      </c>
      <c r="AY1350" s="51"/>
      <c r="AZ1350" s="51"/>
    </row>
    <row r="1351" spans="49:52" x14ac:dyDescent="0.25">
      <c r="AW1351" t="s">
        <v>6000</v>
      </c>
      <c r="AY1351" s="51"/>
      <c r="AZ1351" s="51"/>
    </row>
    <row r="1352" spans="49:52" x14ac:dyDescent="0.25">
      <c r="AW1352" t="s">
        <v>6001</v>
      </c>
      <c r="AY1352" s="51"/>
      <c r="AZ1352" s="51"/>
    </row>
    <row r="1353" spans="49:52" x14ac:dyDescent="0.25">
      <c r="AW1353" t="s">
        <v>6002</v>
      </c>
      <c r="AY1353" s="51"/>
      <c r="AZ1353" s="51"/>
    </row>
    <row r="1354" spans="49:52" x14ac:dyDescent="0.25">
      <c r="AW1354" t="s">
        <v>6003</v>
      </c>
      <c r="AY1354" s="51"/>
      <c r="AZ1354" s="51"/>
    </row>
    <row r="1355" spans="49:52" x14ac:dyDescent="0.25">
      <c r="AW1355" t="s">
        <v>6004</v>
      </c>
      <c r="AY1355" s="51"/>
      <c r="AZ1355" s="51"/>
    </row>
    <row r="1356" spans="49:52" x14ac:dyDescent="0.25">
      <c r="AW1356" t="s">
        <v>6005</v>
      </c>
      <c r="AY1356" s="51"/>
      <c r="AZ1356" s="51"/>
    </row>
    <row r="1357" spans="49:52" x14ac:dyDescent="0.25">
      <c r="AW1357" t="s">
        <v>6006</v>
      </c>
      <c r="AY1357" s="51"/>
      <c r="AZ1357" s="51"/>
    </row>
    <row r="1358" spans="49:52" x14ac:dyDescent="0.25">
      <c r="AW1358" t="s">
        <v>6007</v>
      </c>
      <c r="AY1358" s="51"/>
      <c r="AZ1358" s="51"/>
    </row>
    <row r="1359" spans="49:52" x14ac:dyDescent="0.25">
      <c r="AW1359" t="s">
        <v>6008</v>
      </c>
      <c r="AY1359" s="51"/>
      <c r="AZ1359" s="51"/>
    </row>
    <row r="1360" spans="49:52" x14ac:dyDescent="0.25">
      <c r="AW1360" t="s">
        <v>6009</v>
      </c>
      <c r="AY1360" s="51"/>
      <c r="AZ1360" s="51"/>
    </row>
    <row r="1361" spans="49:52" x14ac:dyDescent="0.25">
      <c r="AW1361" t="s">
        <v>6010</v>
      </c>
      <c r="AY1361" s="51"/>
      <c r="AZ1361" s="51"/>
    </row>
    <row r="1362" spans="49:52" x14ac:dyDescent="0.25">
      <c r="AW1362" t="s">
        <v>6011</v>
      </c>
      <c r="AY1362" s="51"/>
      <c r="AZ1362" s="51"/>
    </row>
    <row r="1363" spans="49:52" x14ac:dyDescent="0.25">
      <c r="AW1363" t="s">
        <v>6012</v>
      </c>
      <c r="AY1363" s="51"/>
      <c r="AZ1363" s="51"/>
    </row>
    <row r="1364" spans="49:52" x14ac:dyDescent="0.25">
      <c r="AW1364" t="s">
        <v>6013</v>
      </c>
      <c r="AY1364" s="51"/>
      <c r="AZ1364" s="51"/>
    </row>
    <row r="1365" spans="49:52" x14ac:dyDescent="0.25">
      <c r="AW1365" t="s">
        <v>6014</v>
      </c>
      <c r="AY1365" s="51"/>
      <c r="AZ1365" s="51"/>
    </row>
    <row r="1366" spans="49:52" x14ac:dyDescent="0.25">
      <c r="AW1366" t="s">
        <v>6015</v>
      </c>
      <c r="AY1366" s="51"/>
      <c r="AZ1366" s="51"/>
    </row>
    <row r="1367" spans="49:52" x14ac:dyDescent="0.25">
      <c r="AW1367" t="s">
        <v>6016</v>
      </c>
      <c r="AY1367" s="51"/>
      <c r="AZ1367" s="51"/>
    </row>
    <row r="1368" spans="49:52" x14ac:dyDescent="0.25">
      <c r="AW1368" t="s">
        <v>6017</v>
      </c>
      <c r="AY1368" s="51"/>
      <c r="AZ1368" s="51"/>
    </row>
    <row r="1369" spans="49:52" x14ac:dyDescent="0.25">
      <c r="AW1369" t="s">
        <v>6018</v>
      </c>
      <c r="AY1369" s="51"/>
      <c r="AZ1369" s="51"/>
    </row>
    <row r="1370" spans="49:52" x14ac:dyDescent="0.25">
      <c r="AW1370" t="s">
        <v>6019</v>
      </c>
      <c r="AY1370" s="51"/>
      <c r="AZ1370" s="51"/>
    </row>
    <row r="1371" spans="49:52" x14ac:dyDescent="0.25">
      <c r="AW1371" t="s">
        <v>6020</v>
      </c>
      <c r="AY1371" s="51"/>
      <c r="AZ1371" s="51"/>
    </row>
    <row r="1372" spans="49:52" x14ac:dyDescent="0.25">
      <c r="AW1372" t="s">
        <v>6021</v>
      </c>
      <c r="AY1372" s="51"/>
      <c r="AZ1372" s="51"/>
    </row>
    <row r="1373" spans="49:52" x14ac:dyDescent="0.25">
      <c r="AW1373" t="s">
        <v>6022</v>
      </c>
      <c r="AY1373" s="51"/>
      <c r="AZ1373" s="51"/>
    </row>
    <row r="1374" spans="49:52" x14ac:dyDescent="0.25">
      <c r="AW1374" t="s">
        <v>6023</v>
      </c>
      <c r="AY1374" s="51"/>
      <c r="AZ1374" s="51"/>
    </row>
    <row r="1375" spans="49:52" x14ac:dyDescent="0.25">
      <c r="AW1375" t="s">
        <v>6024</v>
      </c>
      <c r="AY1375" s="51"/>
      <c r="AZ1375" s="51"/>
    </row>
    <row r="1376" spans="49:52" x14ac:dyDescent="0.25">
      <c r="AW1376" t="s">
        <v>6025</v>
      </c>
      <c r="AY1376" s="51"/>
      <c r="AZ1376" s="51"/>
    </row>
    <row r="1377" spans="49:52" x14ac:dyDescent="0.25">
      <c r="AW1377" t="s">
        <v>6026</v>
      </c>
      <c r="AY1377" s="51"/>
      <c r="AZ1377" s="51"/>
    </row>
    <row r="1378" spans="49:52" x14ac:dyDescent="0.25">
      <c r="AW1378" t="s">
        <v>6027</v>
      </c>
      <c r="AY1378" s="51"/>
      <c r="AZ1378" s="51"/>
    </row>
    <row r="1379" spans="49:52" x14ac:dyDescent="0.25">
      <c r="AW1379" t="s">
        <v>6028</v>
      </c>
      <c r="AY1379" s="51"/>
      <c r="AZ1379" s="51"/>
    </row>
    <row r="1380" spans="49:52" x14ac:dyDescent="0.25">
      <c r="AW1380" t="s">
        <v>6029</v>
      </c>
      <c r="AY1380" s="51"/>
      <c r="AZ1380" s="51"/>
    </row>
    <row r="1381" spans="49:52" x14ac:dyDescent="0.25">
      <c r="AW1381" t="s">
        <v>6030</v>
      </c>
      <c r="AY1381" s="51"/>
      <c r="AZ1381" s="51"/>
    </row>
    <row r="1382" spans="49:52" x14ac:dyDescent="0.25">
      <c r="AW1382" t="s">
        <v>6031</v>
      </c>
      <c r="AY1382" s="51"/>
      <c r="AZ1382" s="51"/>
    </row>
    <row r="1383" spans="49:52" x14ac:dyDescent="0.25">
      <c r="AW1383" t="s">
        <v>6032</v>
      </c>
      <c r="AY1383" s="51"/>
      <c r="AZ1383" s="51"/>
    </row>
    <row r="1384" spans="49:52" x14ac:dyDescent="0.25">
      <c r="AW1384" t="s">
        <v>6033</v>
      </c>
      <c r="AY1384" s="51"/>
      <c r="AZ1384" s="51"/>
    </row>
    <row r="1385" spans="49:52" x14ac:dyDescent="0.25">
      <c r="AW1385" t="s">
        <v>6034</v>
      </c>
      <c r="AY1385" s="51"/>
      <c r="AZ1385" s="51"/>
    </row>
    <row r="1386" spans="49:52" x14ac:dyDescent="0.25">
      <c r="AW1386" t="s">
        <v>6035</v>
      </c>
      <c r="AY1386" s="51"/>
      <c r="AZ1386" s="51"/>
    </row>
    <row r="1387" spans="49:52" x14ac:dyDescent="0.25">
      <c r="AW1387" t="s">
        <v>6036</v>
      </c>
      <c r="AY1387" s="51"/>
      <c r="AZ1387" s="51"/>
    </row>
    <row r="1388" spans="49:52" x14ac:dyDescent="0.25">
      <c r="AW1388" t="s">
        <v>6037</v>
      </c>
      <c r="AY1388" s="51"/>
      <c r="AZ1388" s="51"/>
    </row>
    <row r="1389" spans="49:52" x14ac:dyDescent="0.25">
      <c r="AW1389" t="s">
        <v>6038</v>
      </c>
      <c r="AY1389" s="51"/>
      <c r="AZ1389" s="51"/>
    </row>
    <row r="1390" spans="49:52" x14ac:dyDescent="0.25">
      <c r="AW1390" t="s">
        <v>6039</v>
      </c>
      <c r="AY1390" s="51"/>
      <c r="AZ1390" s="51"/>
    </row>
    <row r="1391" spans="49:52" x14ac:dyDescent="0.25">
      <c r="AW1391" t="s">
        <v>6040</v>
      </c>
      <c r="AY1391" s="51"/>
      <c r="AZ1391" s="51"/>
    </row>
    <row r="1392" spans="49:52" x14ac:dyDescent="0.25">
      <c r="AW1392" t="s">
        <v>6041</v>
      </c>
      <c r="AY1392" s="51"/>
      <c r="AZ1392" s="51"/>
    </row>
    <row r="1393" spans="49:52" x14ac:dyDescent="0.25">
      <c r="AW1393" t="s">
        <v>6042</v>
      </c>
      <c r="AY1393" s="51"/>
      <c r="AZ1393" s="51"/>
    </row>
    <row r="1394" spans="49:52" x14ac:dyDescent="0.25">
      <c r="AW1394" t="s">
        <v>6043</v>
      </c>
      <c r="AY1394" s="51"/>
      <c r="AZ1394" s="51"/>
    </row>
    <row r="1395" spans="49:52" x14ac:dyDescent="0.25">
      <c r="AW1395" t="s">
        <v>6044</v>
      </c>
      <c r="AY1395" s="51"/>
      <c r="AZ1395" s="51"/>
    </row>
    <row r="1396" spans="49:52" x14ac:dyDescent="0.25">
      <c r="AW1396" t="s">
        <v>6045</v>
      </c>
      <c r="AY1396" s="51"/>
      <c r="AZ1396" s="51"/>
    </row>
    <row r="1397" spans="49:52" x14ac:dyDescent="0.25">
      <c r="AW1397" t="s">
        <v>6046</v>
      </c>
      <c r="AY1397" s="51"/>
      <c r="AZ1397" s="51"/>
    </row>
    <row r="1398" spans="49:52" x14ac:dyDescent="0.25">
      <c r="AW1398" t="s">
        <v>6047</v>
      </c>
      <c r="AY1398" s="51"/>
      <c r="AZ1398" s="51"/>
    </row>
    <row r="1399" spans="49:52" x14ac:dyDescent="0.25">
      <c r="AW1399" t="s">
        <v>6048</v>
      </c>
      <c r="AY1399" s="51"/>
      <c r="AZ1399" s="51"/>
    </row>
    <row r="1400" spans="49:52" x14ac:dyDescent="0.25">
      <c r="AW1400" t="s">
        <v>6049</v>
      </c>
      <c r="AY1400" s="51"/>
      <c r="AZ1400" s="51"/>
    </row>
    <row r="1401" spans="49:52" x14ac:dyDescent="0.25">
      <c r="AW1401" t="s">
        <v>6050</v>
      </c>
      <c r="AY1401" s="51"/>
      <c r="AZ1401" s="51"/>
    </row>
    <row r="1402" spans="49:52" x14ac:dyDescent="0.25">
      <c r="AW1402" t="s">
        <v>6051</v>
      </c>
      <c r="AY1402" s="51"/>
      <c r="AZ1402" s="51"/>
    </row>
    <row r="1403" spans="49:52" x14ac:dyDescent="0.25">
      <c r="AW1403" t="s">
        <v>6052</v>
      </c>
      <c r="AY1403" s="51"/>
      <c r="AZ1403" s="51"/>
    </row>
    <row r="1404" spans="49:52" x14ac:dyDescent="0.25">
      <c r="AW1404" t="s">
        <v>6053</v>
      </c>
      <c r="AY1404" s="51"/>
      <c r="AZ1404" s="51"/>
    </row>
    <row r="1405" spans="49:52" x14ac:dyDescent="0.25">
      <c r="AW1405" t="s">
        <v>6054</v>
      </c>
      <c r="AY1405" s="51"/>
      <c r="AZ1405" s="51"/>
    </row>
    <row r="1406" spans="49:52" x14ac:dyDescent="0.25">
      <c r="AW1406" t="s">
        <v>6055</v>
      </c>
      <c r="AY1406" s="51"/>
      <c r="AZ1406" s="51"/>
    </row>
    <row r="1407" spans="49:52" x14ac:dyDescent="0.25">
      <c r="AW1407" t="s">
        <v>6056</v>
      </c>
      <c r="AY1407" s="51"/>
      <c r="AZ1407" s="51"/>
    </row>
    <row r="1408" spans="49:52" x14ac:dyDescent="0.25">
      <c r="AW1408" t="s">
        <v>6057</v>
      </c>
      <c r="AY1408" s="51"/>
      <c r="AZ1408" s="51"/>
    </row>
    <row r="1409" spans="49:52" x14ac:dyDescent="0.25">
      <c r="AW1409" t="s">
        <v>6058</v>
      </c>
      <c r="AY1409" s="51"/>
      <c r="AZ1409" s="51"/>
    </row>
    <row r="1410" spans="49:52" x14ac:dyDescent="0.25">
      <c r="AW1410" t="s">
        <v>6059</v>
      </c>
      <c r="AY1410" s="51"/>
      <c r="AZ1410" s="51"/>
    </row>
    <row r="1411" spans="49:52" x14ac:dyDescent="0.25">
      <c r="AW1411" t="s">
        <v>6060</v>
      </c>
      <c r="AY1411" s="51"/>
      <c r="AZ1411" s="51"/>
    </row>
    <row r="1412" spans="49:52" x14ac:dyDescent="0.25">
      <c r="AW1412" t="s">
        <v>6061</v>
      </c>
      <c r="AY1412" s="51"/>
      <c r="AZ1412" s="51"/>
    </row>
    <row r="1413" spans="49:52" x14ac:dyDescent="0.25">
      <c r="AW1413" t="s">
        <v>6062</v>
      </c>
      <c r="AY1413" s="51"/>
      <c r="AZ1413" s="51"/>
    </row>
    <row r="1414" spans="49:52" x14ac:dyDescent="0.25">
      <c r="AW1414" t="s">
        <v>6063</v>
      </c>
      <c r="AY1414" s="51"/>
      <c r="AZ1414" s="51"/>
    </row>
    <row r="1415" spans="49:52" x14ac:dyDescent="0.25">
      <c r="AW1415" t="s">
        <v>6064</v>
      </c>
      <c r="AY1415" s="51"/>
      <c r="AZ1415" s="51"/>
    </row>
    <row r="1416" spans="49:52" x14ac:dyDescent="0.25">
      <c r="AW1416" t="s">
        <v>6065</v>
      </c>
      <c r="AY1416" s="51"/>
      <c r="AZ1416" s="51"/>
    </row>
    <row r="1417" spans="49:52" x14ac:dyDescent="0.25">
      <c r="AW1417" t="s">
        <v>6066</v>
      </c>
      <c r="AY1417" s="51"/>
      <c r="AZ1417" s="51"/>
    </row>
    <row r="1418" spans="49:52" x14ac:dyDescent="0.25">
      <c r="AW1418" t="s">
        <v>6067</v>
      </c>
      <c r="AY1418" s="51"/>
      <c r="AZ1418" s="51"/>
    </row>
    <row r="1419" spans="49:52" x14ac:dyDescent="0.25">
      <c r="AW1419" t="s">
        <v>6068</v>
      </c>
      <c r="AY1419" s="51"/>
      <c r="AZ1419" s="51"/>
    </row>
    <row r="1420" spans="49:52" x14ac:dyDescent="0.25">
      <c r="AW1420" t="s">
        <v>6069</v>
      </c>
      <c r="AY1420" s="51"/>
      <c r="AZ1420" s="51"/>
    </row>
    <row r="1421" spans="49:52" x14ac:dyDescent="0.25">
      <c r="AW1421" t="s">
        <v>6070</v>
      </c>
      <c r="AY1421" s="51"/>
      <c r="AZ1421" s="51"/>
    </row>
    <row r="1422" spans="49:52" x14ac:dyDescent="0.25">
      <c r="AW1422" t="s">
        <v>6071</v>
      </c>
      <c r="AY1422" s="51"/>
      <c r="AZ1422" s="51"/>
    </row>
    <row r="1423" spans="49:52" x14ac:dyDescent="0.25">
      <c r="AW1423" t="s">
        <v>6072</v>
      </c>
      <c r="AY1423" s="51"/>
      <c r="AZ1423" s="51"/>
    </row>
    <row r="1424" spans="49:52" x14ac:dyDescent="0.25">
      <c r="AW1424" t="s">
        <v>6073</v>
      </c>
      <c r="AY1424" s="51"/>
      <c r="AZ1424" s="51"/>
    </row>
    <row r="1425" spans="49:52" x14ac:dyDescent="0.25">
      <c r="AW1425" t="s">
        <v>6074</v>
      </c>
      <c r="AY1425" s="51"/>
      <c r="AZ1425" s="51"/>
    </row>
    <row r="1426" spans="49:52" x14ac:dyDescent="0.25">
      <c r="AW1426" t="s">
        <v>6075</v>
      </c>
      <c r="AY1426" s="51"/>
      <c r="AZ1426" s="51"/>
    </row>
    <row r="1427" spans="49:52" x14ac:dyDescent="0.25">
      <c r="AW1427" t="s">
        <v>6076</v>
      </c>
      <c r="AY1427" s="51"/>
      <c r="AZ1427" s="51"/>
    </row>
    <row r="1428" spans="49:52" x14ac:dyDescent="0.25">
      <c r="AW1428" t="s">
        <v>6077</v>
      </c>
      <c r="AY1428" s="51"/>
      <c r="AZ1428" s="51"/>
    </row>
    <row r="1429" spans="49:52" x14ac:dyDescent="0.25">
      <c r="AW1429" t="s">
        <v>6078</v>
      </c>
      <c r="AY1429" s="51"/>
      <c r="AZ1429" s="51"/>
    </row>
    <row r="1430" spans="49:52" x14ac:dyDescent="0.25">
      <c r="AW1430" t="s">
        <v>6079</v>
      </c>
      <c r="AY1430" s="51"/>
      <c r="AZ1430" s="51"/>
    </row>
    <row r="1431" spans="49:52" x14ac:dyDescent="0.25">
      <c r="AW1431" t="s">
        <v>6080</v>
      </c>
      <c r="AY1431" s="51"/>
      <c r="AZ1431" s="51"/>
    </row>
    <row r="1432" spans="49:52" x14ac:dyDescent="0.25">
      <c r="AW1432" t="s">
        <v>6081</v>
      </c>
      <c r="AY1432" s="51"/>
      <c r="AZ1432" s="51"/>
    </row>
    <row r="1433" spans="49:52" x14ac:dyDescent="0.25">
      <c r="AW1433" t="s">
        <v>6082</v>
      </c>
      <c r="AY1433" s="51"/>
      <c r="AZ1433" s="51"/>
    </row>
    <row r="1434" spans="49:52" x14ac:dyDescent="0.25">
      <c r="AW1434" t="s">
        <v>6083</v>
      </c>
      <c r="AY1434" s="51"/>
      <c r="AZ1434" s="51"/>
    </row>
    <row r="1435" spans="49:52" x14ac:dyDescent="0.25">
      <c r="AW1435" t="s">
        <v>6084</v>
      </c>
      <c r="AY1435" s="51"/>
      <c r="AZ1435" s="51"/>
    </row>
    <row r="1436" spans="49:52" x14ac:dyDescent="0.25">
      <c r="AW1436" t="s">
        <v>6085</v>
      </c>
      <c r="AY1436" s="51"/>
      <c r="AZ1436" s="51"/>
    </row>
    <row r="1437" spans="49:52" x14ac:dyDescent="0.25">
      <c r="AW1437" t="s">
        <v>6086</v>
      </c>
      <c r="AY1437" s="51"/>
      <c r="AZ1437" s="51"/>
    </row>
    <row r="1438" spans="49:52" x14ac:dyDescent="0.25">
      <c r="AW1438" t="s">
        <v>6087</v>
      </c>
      <c r="AY1438" s="51"/>
      <c r="AZ1438" s="51"/>
    </row>
    <row r="1439" spans="49:52" x14ac:dyDescent="0.25">
      <c r="AW1439" t="s">
        <v>6088</v>
      </c>
      <c r="AY1439" s="51"/>
      <c r="AZ1439" s="51"/>
    </row>
    <row r="1440" spans="49:52" x14ac:dyDescent="0.25">
      <c r="AW1440" t="s">
        <v>6089</v>
      </c>
      <c r="AY1440" s="51"/>
      <c r="AZ1440" s="51"/>
    </row>
    <row r="1441" spans="49:52" x14ac:dyDescent="0.25">
      <c r="AW1441" t="s">
        <v>6090</v>
      </c>
      <c r="AY1441" s="51"/>
      <c r="AZ1441" s="51"/>
    </row>
    <row r="1442" spans="49:52" x14ac:dyDescent="0.25">
      <c r="AW1442" t="s">
        <v>6091</v>
      </c>
      <c r="AY1442" s="51"/>
      <c r="AZ1442" s="51"/>
    </row>
    <row r="1443" spans="49:52" x14ac:dyDescent="0.25">
      <c r="AW1443" t="s">
        <v>6092</v>
      </c>
      <c r="AY1443" s="51"/>
      <c r="AZ1443" s="51"/>
    </row>
    <row r="1444" spans="49:52" x14ac:dyDescent="0.25">
      <c r="AW1444" t="s">
        <v>6093</v>
      </c>
      <c r="AY1444" s="51"/>
      <c r="AZ1444" s="51"/>
    </row>
    <row r="1445" spans="49:52" x14ac:dyDescent="0.25">
      <c r="AW1445" t="s">
        <v>6094</v>
      </c>
      <c r="AY1445" s="51"/>
      <c r="AZ1445" s="51"/>
    </row>
    <row r="1446" spans="49:52" x14ac:dyDescent="0.25">
      <c r="AW1446" t="s">
        <v>6095</v>
      </c>
      <c r="AY1446" s="51"/>
      <c r="AZ1446" s="51"/>
    </row>
    <row r="1447" spans="49:52" x14ac:dyDescent="0.25">
      <c r="AW1447" t="s">
        <v>6096</v>
      </c>
      <c r="AY1447" s="51"/>
      <c r="AZ1447" s="51"/>
    </row>
    <row r="1448" spans="49:52" x14ac:dyDescent="0.25">
      <c r="AW1448" t="s">
        <v>6097</v>
      </c>
      <c r="AY1448" s="51"/>
      <c r="AZ1448" s="51"/>
    </row>
    <row r="1449" spans="49:52" x14ac:dyDescent="0.25">
      <c r="AW1449" t="s">
        <v>6098</v>
      </c>
      <c r="AY1449" s="51"/>
      <c r="AZ1449" s="51"/>
    </row>
    <row r="1450" spans="49:52" x14ac:dyDescent="0.25">
      <c r="AW1450" t="s">
        <v>6099</v>
      </c>
      <c r="AY1450" s="51"/>
      <c r="AZ1450" s="51"/>
    </row>
    <row r="1451" spans="49:52" x14ac:dyDescent="0.25">
      <c r="AW1451" t="s">
        <v>6100</v>
      </c>
      <c r="AY1451" s="51"/>
      <c r="AZ1451" s="51"/>
    </row>
    <row r="1452" spans="49:52" x14ac:dyDescent="0.25">
      <c r="AW1452" t="s">
        <v>6101</v>
      </c>
      <c r="AY1452" s="51"/>
      <c r="AZ1452" s="51"/>
    </row>
    <row r="1453" spans="49:52" x14ac:dyDescent="0.25">
      <c r="AW1453" t="s">
        <v>6102</v>
      </c>
      <c r="AY1453" s="51"/>
      <c r="AZ1453" s="51"/>
    </row>
    <row r="1454" spans="49:52" x14ac:dyDescent="0.25">
      <c r="AW1454" t="s">
        <v>6103</v>
      </c>
      <c r="AY1454" s="51"/>
      <c r="AZ1454" s="51"/>
    </row>
    <row r="1455" spans="49:52" x14ac:dyDescent="0.25">
      <c r="AW1455" t="s">
        <v>6104</v>
      </c>
      <c r="AY1455" s="51"/>
      <c r="AZ1455" s="51"/>
    </row>
    <row r="1456" spans="49:52" x14ac:dyDescent="0.25">
      <c r="AW1456" t="s">
        <v>6105</v>
      </c>
      <c r="AY1456" s="51"/>
      <c r="AZ1456" s="51"/>
    </row>
    <row r="1457" spans="49:52" x14ac:dyDescent="0.25">
      <c r="AW1457" t="s">
        <v>6106</v>
      </c>
      <c r="AY1457" s="51"/>
      <c r="AZ1457" s="51"/>
    </row>
    <row r="1458" spans="49:52" x14ac:dyDescent="0.25">
      <c r="AW1458" t="s">
        <v>6107</v>
      </c>
      <c r="AY1458" s="51"/>
      <c r="AZ1458" s="51"/>
    </row>
    <row r="1459" spans="49:52" x14ac:dyDescent="0.25">
      <c r="AW1459" t="s">
        <v>6108</v>
      </c>
      <c r="AY1459" s="51"/>
      <c r="AZ1459" s="51"/>
    </row>
    <row r="1460" spans="49:52" x14ac:dyDescent="0.25">
      <c r="AW1460" t="s">
        <v>6109</v>
      </c>
      <c r="AY1460" s="51"/>
      <c r="AZ1460" s="51"/>
    </row>
    <row r="1461" spans="49:52" x14ac:dyDescent="0.25">
      <c r="AW1461" t="s">
        <v>6110</v>
      </c>
      <c r="AY1461" s="51"/>
      <c r="AZ1461" s="51"/>
    </row>
    <row r="1462" spans="49:52" x14ac:dyDescent="0.25">
      <c r="AW1462" t="s">
        <v>6111</v>
      </c>
      <c r="AY1462" s="51"/>
      <c r="AZ1462" s="51"/>
    </row>
    <row r="1463" spans="49:52" x14ac:dyDescent="0.25">
      <c r="AW1463" t="s">
        <v>6112</v>
      </c>
      <c r="AY1463" s="51"/>
      <c r="AZ1463" s="51"/>
    </row>
    <row r="1464" spans="49:52" x14ac:dyDescent="0.25">
      <c r="AW1464" t="s">
        <v>6113</v>
      </c>
      <c r="AY1464" s="51"/>
      <c r="AZ1464" s="51"/>
    </row>
    <row r="1465" spans="49:52" x14ac:dyDescent="0.25">
      <c r="AW1465" t="s">
        <v>6114</v>
      </c>
      <c r="AY1465" s="51"/>
      <c r="AZ1465" s="51"/>
    </row>
    <row r="1466" spans="49:52" x14ac:dyDescent="0.25">
      <c r="AW1466" t="s">
        <v>6115</v>
      </c>
      <c r="AY1466" s="51"/>
      <c r="AZ1466" s="51"/>
    </row>
    <row r="1467" spans="49:52" x14ac:dyDescent="0.25">
      <c r="AW1467" t="s">
        <v>6116</v>
      </c>
      <c r="AY1467" s="51"/>
      <c r="AZ1467" s="51"/>
    </row>
    <row r="1468" spans="49:52" x14ac:dyDescent="0.25">
      <c r="AW1468" t="s">
        <v>6117</v>
      </c>
      <c r="AY1468" s="51"/>
      <c r="AZ1468" s="51"/>
    </row>
    <row r="1469" spans="49:52" x14ac:dyDescent="0.25">
      <c r="AW1469" t="s">
        <v>6118</v>
      </c>
      <c r="AY1469" s="51"/>
      <c r="AZ1469" s="51"/>
    </row>
    <row r="1470" spans="49:52" x14ac:dyDescent="0.25">
      <c r="AW1470" t="s">
        <v>6119</v>
      </c>
      <c r="AY1470" s="51"/>
      <c r="AZ1470" s="51"/>
    </row>
    <row r="1471" spans="49:52" x14ac:dyDescent="0.25">
      <c r="AW1471" t="s">
        <v>6120</v>
      </c>
      <c r="AY1471" s="51"/>
      <c r="AZ1471" s="51"/>
    </row>
    <row r="1472" spans="49:52" x14ac:dyDescent="0.25">
      <c r="AW1472" t="s">
        <v>6121</v>
      </c>
      <c r="AY1472" s="51"/>
      <c r="AZ1472" s="51"/>
    </row>
    <row r="1473" spans="49:52" x14ac:dyDescent="0.25">
      <c r="AW1473" t="s">
        <v>6122</v>
      </c>
      <c r="AY1473" s="51"/>
      <c r="AZ1473" s="51"/>
    </row>
    <row r="1474" spans="49:52" x14ac:dyDescent="0.25">
      <c r="AW1474" t="s">
        <v>6123</v>
      </c>
      <c r="AY1474" s="51"/>
      <c r="AZ1474" s="51"/>
    </row>
    <row r="1475" spans="49:52" x14ac:dyDescent="0.25">
      <c r="AW1475" t="s">
        <v>6124</v>
      </c>
      <c r="AY1475" s="51"/>
      <c r="AZ1475" s="51"/>
    </row>
    <row r="1476" spans="49:52" x14ac:dyDescent="0.25">
      <c r="AW1476" t="s">
        <v>6125</v>
      </c>
      <c r="AY1476" s="51"/>
      <c r="AZ1476" s="51"/>
    </row>
    <row r="1477" spans="49:52" x14ac:dyDescent="0.25">
      <c r="AW1477" t="s">
        <v>6126</v>
      </c>
      <c r="AY1477" s="51"/>
      <c r="AZ1477" s="51"/>
    </row>
    <row r="1478" spans="49:52" x14ac:dyDescent="0.25">
      <c r="AW1478" t="s">
        <v>6127</v>
      </c>
      <c r="AY1478" s="51"/>
      <c r="AZ1478" s="51"/>
    </row>
    <row r="1479" spans="49:52" x14ac:dyDescent="0.25">
      <c r="AW1479" t="s">
        <v>6128</v>
      </c>
      <c r="AY1479" s="51"/>
      <c r="AZ1479" s="51"/>
    </row>
    <row r="1480" spans="49:52" x14ac:dyDescent="0.25">
      <c r="AW1480" t="s">
        <v>6129</v>
      </c>
      <c r="AY1480" s="51"/>
      <c r="AZ1480" s="51"/>
    </row>
    <row r="1481" spans="49:52" x14ac:dyDescent="0.25">
      <c r="AW1481" t="s">
        <v>6130</v>
      </c>
      <c r="AY1481" s="51"/>
      <c r="AZ1481" s="51"/>
    </row>
    <row r="1482" spans="49:52" x14ac:dyDescent="0.25">
      <c r="AW1482" t="s">
        <v>6131</v>
      </c>
      <c r="AY1482" s="51"/>
      <c r="AZ1482" s="51"/>
    </row>
    <row r="1483" spans="49:52" x14ac:dyDescent="0.25">
      <c r="AW1483" t="s">
        <v>6132</v>
      </c>
      <c r="AY1483" s="51"/>
      <c r="AZ1483" s="51"/>
    </row>
    <row r="1484" spans="49:52" x14ac:dyDescent="0.25">
      <c r="AW1484" t="s">
        <v>6133</v>
      </c>
      <c r="AY1484" s="51"/>
      <c r="AZ1484" s="51"/>
    </row>
    <row r="1485" spans="49:52" x14ac:dyDescent="0.25">
      <c r="AW1485" t="s">
        <v>6134</v>
      </c>
      <c r="AY1485" s="51"/>
      <c r="AZ1485" s="51"/>
    </row>
    <row r="1486" spans="49:52" x14ac:dyDescent="0.25">
      <c r="AW1486" t="s">
        <v>6135</v>
      </c>
      <c r="AY1486" s="51"/>
      <c r="AZ1486" s="51"/>
    </row>
    <row r="1487" spans="49:52" x14ac:dyDescent="0.25">
      <c r="AW1487" t="s">
        <v>6136</v>
      </c>
      <c r="AY1487" s="51"/>
      <c r="AZ1487" s="51"/>
    </row>
    <row r="1488" spans="49:52" x14ac:dyDescent="0.25">
      <c r="AW1488" t="s">
        <v>6137</v>
      </c>
      <c r="AY1488" s="51"/>
      <c r="AZ1488" s="51"/>
    </row>
    <row r="1489" spans="49:52" x14ac:dyDescent="0.25">
      <c r="AW1489" t="s">
        <v>6138</v>
      </c>
      <c r="AY1489" s="51"/>
      <c r="AZ1489" s="51"/>
    </row>
    <row r="1490" spans="49:52" x14ac:dyDescent="0.25">
      <c r="AW1490" t="s">
        <v>6139</v>
      </c>
      <c r="AY1490" s="51"/>
      <c r="AZ1490" s="51"/>
    </row>
    <row r="1491" spans="49:52" x14ac:dyDescent="0.25">
      <c r="AW1491" t="s">
        <v>6140</v>
      </c>
      <c r="AY1491" s="51"/>
      <c r="AZ1491" s="51"/>
    </row>
    <row r="1492" spans="49:52" x14ac:dyDescent="0.25">
      <c r="AW1492" t="s">
        <v>6141</v>
      </c>
      <c r="AY1492" s="51"/>
      <c r="AZ1492" s="51"/>
    </row>
    <row r="1493" spans="49:52" x14ac:dyDescent="0.25">
      <c r="AW1493" t="s">
        <v>6142</v>
      </c>
      <c r="AY1493" s="51"/>
      <c r="AZ1493" s="51"/>
    </row>
    <row r="1494" spans="49:52" x14ac:dyDescent="0.25">
      <c r="AW1494" t="s">
        <v>6143</v>
      </c>
      <c r="AY1494" s="51"/>
      <c r="AZ1494" s="51"/>
    </row>
    <row r="1495" spans="49:52" x14ac:dyDescent="0.25">
      <c r="AW1495" t="s">
        <v>6144</v>
      </c>
      <c r="AY1495" s="51"/>
      <c r="AZ1495" s="51"/>
    </row>
    <row r="1496" spans="49:52" x14ac:dyDescent="0.25">
      <c r="AW1496" t="s">
        <v>6145</v>
      </c>
      <c r="AY1496" s="51"/>
      <c r="AZ1496" s="51"/>
    </row>
    <row r="1497" spans="49:52" x14ac:dyDescent="0.25">
      <c r="AW1497" t="s">
        <v>6146</v>
      </c>
      <c r="AY1497" s="51"/>
      <c r="AZ1497" s="51"/>
    </row>
    <row r="1498" spans="49:52" x14ac:dyDescent="0.25">
      <c r="AW1498" t="s">
        <v>6147</v>
      </c>
      <c r="AY1498" s="51"/>
      <c r="AZ1498" s="51"/>
    </row>
    <row r="1499" spans="49:52" x14ac:dyDescent="0.25">
      <c r="AW1499" t="s">
        <v>6148</v>
      </c>
      <c r="AY1499" s="51"/>
      <c r="AZ1499" s="51"/>
    </row>
    <row r="1500" spans="49:52" x14ac:dyDescent="0.25">
      <c r="AW1500" t="s">
        <v>6149</v>
      </c>
      <c r="AY1500" s="51"/>
      <c r="AZ1500" s="51"/>
    </row>
    <row r="1501" spans="49:52" x14ac:dyDescent="0.25">
      <c r="AW1501" t="s">
        <v>6150</v>
      </c>
      <c r="AY1501" s="51"/>
      <c r="AZ1501" s="51"/>
    </row>
    <row r="1502" spans="49:52" x14ac:dyDescent="0.25">
      <c r="AW1502" t="s">
        <v>6151</v>
      </c>
      <c r="AY1502" s="51"/>
      <c r="AZ1502" s="51"/>
    </row>
    <row r="1503" spans="49:52" x14ac:dyDescent="0.25">
      <c r="AW1503" t="s">
        <v>6152</v>
      </c>
      <c r="AY1503" s="51"/>
      <c r="AZ1503" s="51"/>
    </row>
    <row r="1504" spans="49:52" x14ac:dyDescent="0.25">
      <c r="AW1504" t="s">
        <v>6153</v>
      </c>
      <c r="AY1504" s="51"/>
      <c r="AZ1504" s="51"/>
    </row>
    <row r="1505" spans="49:52" x14ac:dyDescent="0.25">
      <c r="AW1505" t="s">
        <v>6154</v>
      </c>
      <c r="AY1505" s="51"/>
      <c r="AZ1505" s="51"/>
    </row>
    <row r="1506" spans="49:52" x14ac:dyDescent="0.25">
      <c r="AW1506" t="s">
        <v>6155</v>
      </c>
      <c r="AY1506" s="51"/>
      <c r="AZ1506" s="51"/>
    </row>
    <row r="1507" spans="49:52" x14ac:dyDescent="0.25">
      <c r="AW1507" t="s">
        <v>6156</v>
      </c>
      <c r="AY1507" s="51"/>
      <c r="AZ1507" s="51"/>
    </row>
    <row r="1508" spans="49:52" x14ac:dyDescent="0.25">
      <c r="AW1508" t="s">
        <v>6157</v>
      </c>
      <c r="AY1508" s="51"/>
      <c r="AZ1508" s="51"/>
    </row>
    <row r="1509" spans="49:52" x14ac:dyDescent="0.25">
      <c r="AW1509" t="s">
        <v>6158</v>
      </c>
      <c r="AY1509" s="51"/>
      <c r="AZ1509" s="51"/>
    </row>
    <row r="1510" spans="49:52" x14ac:dyDescent="0.25">
      <c r="AW1510" t="s">
        <v>6159</v>
      </c>
      <c r="AY1510" s="51"/>
      <c r="AZ1510" s="51"/>
    </row>
    <row r="1511" spans="49:52" x14ac:dyDescent="0.25">
      <c r="AW1511" t="s">
        <v>6160</v>
      </c>
      <c r="AY1511" s="51"/>
      <c r="AZ1511" s="51"/>
    </row>
    <row r="1512" spans="49:52" x14ac:dyDescent="0.25">
      <c r="AW1512" t="s">
        <v>6161</v>
      </c>
      <c r="AY1512" s="51"/>
      <c r="AZ1512" s="51"/>
    </row>
    <row r="1513" spans="49:52" x14ac:dyDescent="0.25">
      <c r="AW1513" t="s">
        <v>6162</v>
      </c>
      <c r="AY1513" s="51"/>
      <c r="AZ1513" s="51"/>
    </row>
    <row r="1514" spans="49:52" x14ac:dyDescent="0.25">
      <c r="AW1514" t="s">
        <v>6163</v>
      </c>
      <c r="AY1514" s="51"/>
      <c r="AZ1514" s="51"/>
    </row>
    <row r="1515" spans="49:52" x14ac:dyDescent="0.25">
      <c r="AW1515" t="s">
        <v>6164</v>
      </c>
      <c r="AY1515" s="51"/>
      <c r="AZ1515" s="51"/>
    </row>
    <row r="1516" spans="49:52" x14ac:dyDescent="0.25">
      <c r="AW1516" t="s">
        <v>6165</v>
      </c>
      <c r="AY1516" s="51"/>
      <c r="AZ1516" s="51"/>
    </row>
    <row r="1517" spans="49:52" x14ac:dyDescent="0.25">
      <c r="AW1517" t="s">
        <v>6166</v>
      </c>
      <c r="AY1517" s="51"/>
      <c r="AZ1517" s="51"/>
    </row>
    <row r="1518" spans="49:52" x14ac:dyDescent="0.25">
      <c r="AW1518" t="s">
        <v>6167</v>
      </c>
      <c r="AY1518" s="51"/>
      <c r="AZ1518" s="51"/>
    </row>
    <row r="1519" spans="49:52" x14ac:dyDescent="0.25">
      <c r="AW1519" t="s">
        <v>6168</v>
      </c>
      <c r="AY1519" s="51"/>
      <c r="AZ1519" s="51"/>
    </row>
    <row r="1520" spans="49:52" x14ac:dyDescent="0.25">
      <c r="AW1520" t="s">
        <v>6169</v>
      </c>
      <c r="AY1520" s="51"/>
      <c r="AZ1520" s="51"/>
    </row>
    <row r="1521" spans="49:52" x14ac:dyDescent="0.25">
      <c r="AW1521" t="s">
        <v>6170</v>
      </c>
      <c r="AY1521" s="51"/>
      <c r="AZ1521" s="51"/>
    </row>
    <row r="1522" spans="49:52" x14ac:dyDescent="0.25">
      <c r="AW1522" t="s">
        <v>6171</v>
      </c>
      <c r="AY1522" s="51"/>
      <c r="AZ1522" s="51"/>
    </row>
    <row r="1523" spans="49:52" x14ac:dyDescent="0.25">
      <c r="AW1523" t="s">
        <v>6172</v>
      </c>
      <c r="AY1523" s="51"/>
      <c r="AZ1523" s="51"/>
    </row>
    <row r="1524" spans="49:52" x14ac:dyDescent="0.25">
      <c r="AW1524" t="s">
        <v>6173</v>
      </c>
      <c r="AY1524" s="51"/>
      <c r="AZ1524" s="51"/>
    </row>
    <row r="1525" spans="49:52" x14ac:dyDescent="0.25">
      <c r="AW1525" t="s">
        <v>6174</v>
      </c>
      <c r="AY1525" s="51"/>
      <c r="AZ1525" s="51"/>
    </row>
    <row r="1526" spans="49:52" x14ac:dyDescent="0.25">
      <c r="AW1526" t="s">
        <v>6175</v>
      </c>
      <c r="AY1526" s="51"/>
      <c r="AZ1526" s="51"/>
    </row>
    <row r="1527" spans="49:52" x14ac:dyDescent="0.25">
      <c r="AW1527" t="s">
        <v>6176</v>
      </c>
      <c r="AY1527" s="51"/>
      <c r="AZ1527" s="51"/>
    </row>
    <row r="1528" spans="49:52" x14ac:dyDescent="0.25">
      <c r="AW1528" t="s">
        <v>6177</v>
      </c>
      <c r="AY1528" s="51"/>
      <c r="AZ1528" s="51"/>
    </row>
    <row r="1529" spans="49:52" x14ac:dyDescent="0.25">
      <c r="AW1529" t="s">
        <v>6178</v>
      </c>
      <c r="AY1529" s="51"/>
      <c r="AZ1529" s="51"/>
    </row>
    <row r="1530" spans="49:52" x14ac:dyDescent="0.25">
      <c r="AW1530" t="s">
        <v>6179</v>
      </c>
      <c r="AY1530" s="51"/>
      <c r="AZ1530" s="51"/>
    </row>
    <row r="1531" spans="49:52" x14ac:dyDescent="0.25">
      <c r="AW1531" t="s">
        <v>6180</v>
      </c>
      <c r="AY1531" s="51"/>
      <c r="AZ1531" s="51"/>
    </row>
    <row r="1532" spans="49:52" x14ac:dyDescent="0.25">
      <c r="AW1532" t="s">
        <v>6181</v>
      </c>
      <c r="AY1532" s="51"/>
      <c r="AZ1532" s="51"/>
    </row>
    <row r="1533" spans="49:52" x14ac:dyDescent="0.25">
      <c r="AW1533" t="s">
        <v>6182</v>
      </c>
      <c r="AY1533" s="51"/>
      <c r="AZ1533" s="51"/>
    </row>
    <row r="1534" spans="49:52" x14ac:dyDescent="0.25">
      <c r="AW1534" t="s">
        <v>6183</v>
      </c>
      <c r="AY1534" s="51"/>
      <c r="AZ1534" s="51"/>
    </row>
    <row r="1535" spans="49:52" x14ac:dyDescent="0.25">
      <c r="AW1535" t="s">
        <v>6184</v>
      </c>
      <c r="AY1535" s="51"/>
      <c r="AZ1535" s="51"/>
    </row>
    <row r="1536" spans="49:52" x14ac:dyDescent="0.25">
      <c r="AW1536" t="s">
        <v>6185</v>
      </c>
      <c r="AY1536" s="51"/>
      <c r="AZ1536" s="51"/>
    </row>
    <row r="1537" spans="49:52" x14ac:dyDescent="0.25">
      <c r="AW1537" t="s">
        <v>6186</v>
      </c>
      <c r="AY1537" s="51"/>
      <c r="AZ1537" s="51"/>
    </row>
    <row r="1538" spans="49:52" x14ac:dyDescent="0.25">
      <c r="AW1538" t="s">
        <v>6187</v>
      </c>
      <c r="AY1538" s="51"/>
      <c r="AZ1538" s="51"/>
    </row>
    <row r="1539" spans="49:52" x14ac:dyDescent="0.25">
      <c r="AW1539" t="s">
        <v>6188</v>
      </c>
      <c r="AY1539" s="51"/>
      <c r="AZ1539" s="51"/>
    </row>
    <row r="1540" spans="49:52" x14ac:dyDescent="0.25">
      <c r="AW1540" t="s">
        <v>6189</v>
      </c>
      <c r="AY1540" s="51"/>
      <c r="AZ1540" s="51"/>
    </row>
    <row r="1541" spans="49:52" x14ac:dyDescent="0.25">
      <c r="AW1541" t="s">
        <v>6190</v>
      </c>
      <c r="AY1541" s="51"/>
      <c r="AZ1541" s="51"/>
    </row>
    <row r="1542" spans="49:52" x14ac:dyDescent="0.25">
      <c r="AW1542" t="s">
        <v>6191</v>
      </c>
      <c r="AY1542" s="51"/>
      <c r="AZ1542" s="51"/>
    </row>
    <row r="1543" spans="49:52" x14ac:dyDescent="0.25">
      <c r="AW1543" t="s">
        <v>6192</v>
      </c>
      <c r="AY1543" s="51"/>
      <c r="AZ1543" s="51"/>
    </row>
    <row r="1544" spans="49:52" x14ac:dyDescent="0.25">
      <c r="AW1544" t="s">
        <v>6193</v>
      </c>
      <c r="AY1544" s="51"/>
      <c r="AZ1544" s="51"/>
    </row>
    <row r="1545" spans="49:52" x14ac:dyDescent="0.25">
      <c r="AW1545" t="s">
        <v>6194</v>
      </c>
      <c r="AY1545" s="51"/>
      <c r="AZ1545" s="51"/>
    </row>
    <row r="1546" spans="49:52" x14ac:dyDescent="0.25">
      <c r="AW1546" t="s">
        <v>6195</v>
      </c>
      <c r="AY1546" s="51"/>
      <c r="AZ1546" s="51"/>
    </row>
    <row r="1547" spans="49:52" x14ac:dyDescent="0.25">
      <c r="AW1547" t="s">
        <v>6196</v>
      </c>
      <c r="AY1547" s="51"/>
      <c r="AZ1547" s="51"/>
    </row>
    <row r="1548" spans="49:52" x14ac:dyDescent="0.25">
      <c r="AW1548" t="s">
        <v>6197</v>
      </c>
      <c r="AY1548" s="51"/>
      <c r="AZ1548" s="51"/>
    </row>
    <row r="1549" spans="49:52" x14ac:dyDescent="0.25">
      <c r="AW1549" t="s">
        <v>6198</v>
      </c>
      <c r="AY1549" s="51"/>
      <c r="AZ1549" s="51"/>
    </row>
    <row r="1550" spans="49:52" x14ac:dyDescent="0.25">
      <c r="AW1550" t="s">
        <v>6199</v>
      </c>
      <c r="AY1550" s="51"/>
      <c r="AZ1550" s="51"/>
    </row>
    <row r="1551" spans="49:52" x14ac:dyDescent="0.25">
      <c r="AW1551" t="s">
        <v>6200</v>
      </c>
      <c r="AY1551" s="51"/>
      <c r="AZ1551" s="51"/>
    </row>
    <row r="1552" spans="49:52" x14ac:dyDescent="0.25">
      <c r="AW1552" t="s">
        <v>6201</v>
      </c>
      <c r="AY1552" s="51"/>
      <c r="AZ1552" s="51"/>
    </row>
    <row r="1553" spans="49:52" x14ac:dyDescent="0.25">
      <c r="AW1553" t="s">
        <v>6202</v>
      </c>
      <c r="AY1553" s="51"/>
      <c r="AZ1553" s="51"/>
    </row>
    <row r="1554" spans="49:52" x14ac:dyDescent="0.25">
      <c r="AW1554" t="s">
        <v>6203</v>
      </c>
      <c r="AY1554" s="51"/>
      <c r="AZ1554" s="51"/>
    </row>
    <row r="1555" spans="49:52" x14ac:dyDescent="0.25">
      <c r="AW1555" t="s">
        <v>6204</v>
      </c>
      <c r="AY1555" s="51"/>
      <c r="AZ1555" s="51"/>
    </row>
    <row r="1556" spans="49:52" x14ac:dyDescent="0.25">
      <c r="AW1556" t="s">
        <v>6205</v>
      </c>
      <c r="AY1556" s="51"/>
      <c r="AZ1556" s="51"/>
    </row>
    <row r="1557" spans="49:52" x14ac:dyDescent="0.25">
      <c r="AW1557" t="s">
        <v>6206</v>
      </c>
      <c r="AY1557" s="51"/>
      <c r="AZ1557" s="51"/>
    </row>
    <row r="1558" spans="49:52" x14ac:dyDescent="0.25">
      <c r="AW1558" t="s">
        <v>6207</v>
      </c>
      <c r="AY1558" s="51"/>
      <c r="AZ1558" s="51"/>
    </row>
    <row r="1559" spans="49:52" x14ac:dyDescent="0.25">
      <c r="AW1559" t="s">
        <v>6208</v>
      </c>
      <c r="AY1559" s="51"/>
      <c r="AZ1559" s="51"/>
    </row>
    <row r="1560" spans="49:52" x14ac:dyDescent="0.25">
      <c r="AW1560" t="s">
        <v>6209</v>
      </c>
      <c r="AY1560" s="51"/>
      <c r="AZ1560" s="51"/>
    </row>
    <row r="1561" spans="49:52" x14ac:dyDescent="0.25">
      <c r="AW1561" t="s">
        <v>6210</v>
      </c>
      <c r="AY1561" s="51"/>
      <c r="AZ1561" s="51"/>
    </row>
    <row r="1562" spans="49:52" x14ac:dyDescent="0.25">
      <c r="AW1562" t="s">
        <v>6211</v>
      </c>
      <c r="AY1562" s="51"/>
      <c r="AZ1562" s="51"/>
    </row>
    <row r="1563" spans="49:52" x14ac:dyDescent="0.25">
      <c r="AW1563" t="s">
        <v>6212</v>
      </c>
      <c r="AY1563" s="51"/>
      <c r="AZ1563" s="51"/>
    </row>
    <row r="1564" spans="49:52" x14ac:dyDescent="0.25">
      <c r="AW1564" t="s">
        <v>6213</v>
      </c>
      <c r="AY1564" s="51"/>
      <c r="AZ1564" s="51"/>
    </row>
    <row r="1565" spans="49:52" x14ac:dyDescent="0.25">
      <c r="AW1565" t="s">
        <v>6214</v>
      </c>
      <c r="AY1565" s="51"/>
      <c r="AZ1565" s="51"/>
    </row>
    <row r="1566" spans="49:52" x14ac:dyDescent="0.25">
      <c r="AW1566" t="s">
        <v>6215</v>
      </c>
      <c r="AY1566" s="51"/>
      <c r="AZ1566" s="51"/>
    </row>
    <row r="1567" spans="49:52" x14ac:dyDescent="0.25">
      <c r="AW1567" t="s">
        <v>6216</v>
      </c>
      <c r="AY1567" s="51"/>
      <c r="AZ1567" s="51"/>
    </row>
    <row r="1568" spans="49:52" x14ac:dyDescent="0.25">
      <c r="AW1568" t="s">
        <v>6217</v>
      </c>
      <c r="AY1568" s="51"/>
      <c r="AZ1568" s="51"/>
    </row>
    <row r="1569" spans="49:52" x14ac:dyDescent="0.25">
      <c r="AW1569" t="s">
        <v>6218</v>
      </c>
      <c r="AY1569" s="51"/>
      <c r="AZ1569" s="51"/>
    </row>
    <row r="1570" spans="49:52" x14ac:dyDescent="0.25">
      <c r="AW1570" t="s">
        <v>6219</v>
      </c>
      <c r="AY1570" s="51"/>
      <c r="AZ1570" s="51"/>
    </row>
    <row r="1571" spans="49:52" x14ac:dyDescent="0.25">
      <c r="AW1571" t="s">
        <v>6220</v>
      </c>
      <c r="AY1571" s="51"/>
      <c r="AZ1571" s="51"/>
    </row>
    <row r="1572" spans="49:52" x14ac:dyDescent="0.25">
      <c r="AW1572" t="s">
        <v>6221</v>
      </c>
      <c r="AY1572" s="51"/>
      <c r="AZ1572" s="51"/>
    </row>
    <row r="1573" spans="49:52" x14ac:dyDescent="0.25">
      <c r="AW1573" t="s">
        <v>6222</v>
      </c>
      <c r="AY1573" s="51"/>
      <c r="AZ1573" s="51"/>
    </row>
    <row r="1574" spans="49:52" x14ac:dyDescent="0.25">
      <c r="AW1574" t="s">
        <v>6223</v>
      </c>
      <c r="AY1574" s="51"/>
      <c r="AZ1574" s="51"/>
    </row>
    <row r="1575" spans="49:52" x14ac:dyDescent="0.25">
      <c r="AW1575" t="s">
        <v>6224</v>
      </c>
      <c r="AY1575" s="51"/>
      <c r="AZ1575" s="51"/>
    </row>
    <row r="1576" spans="49:52" x14ac:dyDescent="0.25">
      <c r="AW1576" t="s">
        <v>6225</v>
      </c>
      <c r="AY1576" s="51"/>
      <c r="AZ1576" s="51"/>
    </row>
    <row r="1577" spans="49:52" x14ac:dyDescent="0.25">
      <c r="AW1577" t="s">
        <v>6226</v>
      </c>
      <c r="AY1577" s="51"/>
      <c r="AZ1577" s="51"/>
    </row>
    <row r="1578" spans="49:52" x14ac:dyDescent="0.25">
      <c r="AW1578" t="s">
        <v>6227</v>
      </c>
      <c r="AY1578" s="51"/>
      <c r="AZ1578" s="51"/>
    </row>
    <row r="1579" spans="49:52" x14ac:dyDescent="0.25">
      <c r="AW1579" t="s">
        <v>6228</v>
      </c>
      <c r="AY1579" s="51"/>
      <c r="AZ1579" s="51"/>
    </row>
    <row r="1580" spans="49:52" x14ac:dyDescent="0.25">
      <c r="AW1580" t="s">
        <v>6229</v>
      </c>
      <c r="AY1580" s="51"/>
      <c r="AZ1580" s="51"/>
    </row>
    <row r="1581" spans="49:52" x14ac:dyDescent="0.25">
      <c r="AW1581" t="s">
        <v>6230</v>
      </c>
      <c r="AY1581" s="51"/>
      <c r="AZ1581" s="51"/>
    </row>
    <row r="1582" spans="49:52" x14ac:dyDescent="0.25">
      <c r="AW1582" t="s">
        <v>6231</v>
      </c>
      <c r="AY1582" s="51"/>
      <c r="AZ1582" s="51"/>
    </row>
    <row r="1583" spans="49:52" x14ac:dyDescent="0.25">
      <c r="AW1583" t="s">
        <v>6232</v>
      </c>
      <c r="AY1583" s="51"/>
      <c r="AZ1583" s="51"/>
    </row>
    <row r="1584" spans="49:52" x14ac:dyDescent="0.25">
      <c r="AW1584" t="s">
        <v>6233</v>
      </c>
      <c r="AY1584" s="51"/>
      <c r="AZ1584" s="51"/>
    </row>
    <row r="1585" spans="49:52" x14ac:dyDescent="0.25">
      <c r="AW1585" t="s">
        <v>6234</v>
      </c>
      <c r="AY1585" s="51"/>
      <c r="AZ1585" s="51"/>
    </row>
    <row r="1586" spans="49:52" x14ac:dyDescent="0.25">
      <c r="AW1586" t="s">
        <v>6235</v>
      </c>
      <c r="AY1586" s="51"/>
      <c r="AZ1586" s="51"/>
    </row>
    <row r="1587" spans="49:52" x14ac:dyDescent="0.25">
      <c r="AW1587" t="s">
        <v>6236</v>
      </c>
      <c r="AY1587" s="51"/>
      <c r="AZ1587" s="51"/>
    </row>
    <row r="1588" spans="49:52" x14ac:dyDescent="0.25">
      <c r="AW1588" t="s">
        <v>6237</v>
      </c>
      <c r="AY1588" s="51"/>
      <c r="AZ1588" s="51"/>
    </row>
    <row r="1589" spans="49:52" x14ac:dyDescent="0.25">
      <c r="AW1589" t="s">
        <v>6238</v>
      </c>
      <c r="AY1589" s="51"/>
      <c r="AZ1589" s="51"/>
    </row>
    <row r="1590" spans="49:52" x14ac:dyDescent="0.25">
      <c r="AW1590" t="s">
        <v>6239</v>
      </c>
      <c r="AY1590" s="51"/>
      <c r="AZ1590" s="51"/>
    </row>
    <row r="1591" spans="49:52" x14ac:dyDescent="0.25">
      <c r="AW1591" t="s">
        <v>6240</v>
      </c>
      <c r="AY1591" s="51"/>
      <c r="AZ1591" s="51"/>
    </row>
    <row r="1592" spans="49:52" x14ac:dyDescent="0.25">
      <c r="AW1592" t="s">
        <v>6241</v>
      </c>
      <c r="AY1592" s="51"/>
      <c r="AZ1592" s="51"/>
    </row>
    <row r="1593" spans="49:52" x14ac:dyDescent="0.25">
      <c r="AW1593" t="s">
        <v>6242</v>
      </c>
      <c r="AY1593" s="51"/>
      <c r="AZ1593" s="51"/>
    </row>
    <row r="1594" spans="49:52" x14ac:dyDescent="0.25">
      <c r="AW1594" t="s">
        <v>6243</v>
      </c>
      <c r="AY1594" s="51"/>
      <c r="AZ1594" s="51"/>
    </row>
    <row r="1595" spans="49:52" x14ac:dyDescent="0.25">
      <c r="AW1595" t="s">
        <v>6244</v>
      </c>
      <c r="AY1595" s="51"/>
      <c r="AZ1595" s="51"/>
    </row>
    <row r="1596" spans="49:52" x14ac:dyDescent="0.25">
      <c r="AW1596" t="s">
        <v>6245</v>
      </c>
      <c r="AY1596" s="51"/>
      <c r="AZ1596" s="51"/>
    </row>
    <row r="1597" spans="49:52" x14ac:dyDescent="0.25">
      <c r="AW1597" t="s">
        <v>6246</v>
      </c>
      <c r="AY1597" s="51"/>
      <c r="AZ1597" s="51"/>
    </row>
    <row r="1598" spans="49:52" x14ac:dyDescent="0.25">
      <c r="AW1598" t="s">
        <v>6247</v>
      </c>
      <c r="AY1598" s="51"/>
      <c r="AZ1598" s="51"/>
    </row>
    <row r="1599" spans="49:52" x14ac:dyDescent="0.25">
      <c r="AW1599" t="s">
        <v>6248</v>
      </c>
      <c r="AY1599" s="51"/>
      <c r="AZ1599" s="51"/>
    </row>
    <row r="1600" spans="49:52" x14ac:dyDescent="0.25">
      <c r="AW1600" t="s">
        <v>6249</v>
      </c>
      <c r="AY1600" s="51"/>
      <c r="AZ1600" s="51"/>
    </row>
    <row r="1601" spans="49:52" x14ac:dyDescent="0.25">
      <c r="AW1601" t="s">
        <v>6250</v>
      </c>
      <c r="AY1601" s="51"/>
      <c r="AZ1601" s="51"/>
    </row>
    <row r="1602" spans="49:52" x14ac:dyDescent="0.25">
      <c r="AW1602" t="s">
        <v>6251</v>
      </c>
      <c r="AY1602" s="51"/>
      <c r="AZ1602" s="51"/>
    </row>
    <row r="1603" spans="49:52" x14ac:dyDescent="0.25">
      <c r="AW1603" t="s">
        <v>6252</v>
      </c>
      <c r="AY1603" s="51"/>
      <c r="AZ1603" s="51"/>
    </row>
    <row r="1604" spans="49:52" x14ac:dyDescent="0.25">
      <c r="AW1604" t="s">
        <v>6253</v>
      </c>
      <c r="AY1604" s="51"/>
      <c r="AZ1604" s="51"/>
    </row>
    <row r="1605" spans="49:52" x14ac:dyDescent="0.25">
      <c r="AW1605" t="s">
        <v>6254</v>
      </c>
      <c r="AY1605" s="51"/>
      <c r="AZ1605" s="51"/>
    </row>
    <row r="1606" spans="49:52" x14ac:dyDescent="0.25">
      <c r="AW1606" t="s">
        <v>6255</v>
      </c>
      <c r="AY1606" s="51"/>
      <c r="AZ1606" s="51"/>
    </row>
    <row r="1607" spans="49:52" x14ac:dyDescent="0.25">
      <c r="AW1607" t="s">
        <v>6256</v>
      </c>
      <c r="AY1607" s="51"/>
      <c r="AZ1607" s="51"/>
    </row>
    <row r="1608" spans="49:52" x14ac:dyDescent="0.25">
      <c r="AW1608" t="s">
        <v>6257</v>
      </c>
      <c r="AY1608" s="51"/>
      <c r="AZ1608" s="51"/>
    </row>
    <row r="1609" spans="49:52" x14ac:dyDescent="0.25">
      <c r="AW1609" t="s">
        <v>6258</v>
      </c>
      <c r="AY1609" s="51"/>
      <c r="AZ1609" s="51"/>
    </row>
    <row r="1610" spans="49:52" x14ac:dyDescent="0.25">
      <c r="AW1610" t="s">
        <v>6259</v>
      </c>
      <c r="AY1610" s="51"/>
      <c r="AZ1610" s="51"/>
    </row>
    <row r="1611" spans="49:52" x14ac:dyDescent="0.25">
      <c r="AW1611" t="s">
        <v>6260</v>
      </c>
      <c r="AY1611" s="51"/>
      <c r="AZ1611" s="51"/>
    </row>
    <row r="1612" spans="49:52" x14ac:dyDescent="0.25">
      <c r="AW1612" t="s">
        <v>6261</v>
      </c>
      <c r="AY1612" s="51"/>
      <c r="AZ1612" s="51"/>
    </row>
    <row r="1613" spans="49:52" x14ac:dyDescent="0.25">
      <c r="AW1613" t="s">
        <v>6262</v>
      </c>
      <c r="AY1613" s="51"/>
      <c r="AZ1613" s="51"/>
    </row>
    <row r="1614" spans="49:52" x14ac:dyDescent="0.25">
      <c r="AW1614" t="s">
        <v>6263</v>
      </c>
      <c r="AY1614" s="51"/>
      <c r="AZ1614" s="51"/>
    </row>
    <row r="1615" spans="49:52" x14ac:dyDescent="0.25">
      <c r="AW1615" t="s">
        <v>6264</v>
      </c>
      <c r="AY1615" s="51"/>
      <c r="AZ1615" s="51"/>
    </row>
    <row r="1616" spans="49:52" x14ac:dyDescent="0.25">
      <c r="AW1616" t="s">
        <v>6265</v>
      </c>
      <c r="AY1616" s="51"/>
      <c r="AZ1616" s="51"/>
    </row>
    <row r="1617" spans="49:52" x14ac:dyDescent="0.25">
      <c r="AW1617" t="s">
        <v>6266</v>
      </c>
      <c r="AY1617" s="51"/>
      <c r="AZ1617" s="51"/>
    </row>
    <row r="1618" spans="49:52" x14ac:dyDescent="0.25">
      <c r="AW1618" t="s">
        <v>6267</v>
      </c>
      <c r="AY1618" s="51"/>
      <c r="AZ1618" s="51"/>
    </row>
    <row r="1619" spans="49:52" x14ac:dyDescent="0.25">
      <c r="AW1619" t="s">
        <v>6268</v>
      </c>
      <c r="AY1619" s="51"/>
      <c r="AZ1619" s="51"/>
    </row>
    <row r="1620" spans="49:52" x14ac:dyDescent="0.25">
      <c r="AW1620" t="s">
        <v>6269</v>
      </c>
      <c r="AY1620" s="51"/>
      <c r="AZ1620" s="51"/>
    </row>
    <row r="1621" spans="49:52" x14ac:dyDescent="0.25">
      <c r="AW1621" t="s">
        <v>6270</v>
      </c>
      <c r="AY1621" s="51"/>
      <c r="AZ1621" s="51"/>
    </row>
    <row r="1622" spans="49:52" x14ac:dyDescent="0.25">
      <c r="AW1622" t="s">
        <v>6271</v>
      </c>
      <c r="AY1622" s="51"/>
      <c r="AZ1622" s="51"/>
    </row>
    <row r="1623" spans="49:52" x14ac:dyDescent="0.25">
      <c r="AW1623" t="s">
        <v>6272</v>
      </c>
      <c r="AY1623" s="51"/>
      <c r="AZ1623" s="51"/>
    </row>
    <row r="1624" spans="49:52" x14ac:dyDescent="0.25">
      <c r="AW1624" t="s">
        <v>6273</v>
      </c>
      <c r="AY1624" s="51"/>
      <c r="AZ1624" s="51"/>
    </row>
    <row r="1625" spans="49:52" x14ac:dyDescent="0.25">
      <c r="AW1625" t="s">
        <v>6274</v>
      </c>
      <c r="AY1625" s="51"/>
      <c r="AZ1625" s="51"/>
    </row>
    <row r="1626" spans="49:52" x14ac:dyDescent="0.25">
      <c r="AW1626" t="s">
        <v>6275</v>
      </c>
      <c r="AY1626" s="51"/>
      <c r="AZ1626" s="51"/>
    </row>
    <row r="1627" spans="49:52" x14ac:dyDescent="0.25">
      <c r="AW1627" t="s">
        <v>6276</v>
      </c>
      <c r="AY1627" s="51"/>
      <c r="AZ1627" s="51"/>
    </row>
    <row r="1628" spans="49:52" x14ac:dyDescent="0.25">
      <c r="AW1628" t="s">
        <v>6277</v>
      </c>
      <c r="AY1628" s="51"/>
      <c r="AZ1628" s="51"/>
    </row>
    <row r="1629" spans="49:52" x14ac:dyDescent="0.25">
      <c r="AW1629" t="s">
        <v>6278</v>
      </c>
      <c r="AY1629" s="51"/>
      <c r="AZ1629" s="51"/>
    </row>
    <row r="1630" spans="49:52" x14ac:dyDescent="0.25">
      <c r="AW1630" t="s">
        <v>6279</v>
      </c>
      <c r="AY1630" s="51"/>
      <c r="AZ1630" s="51"/>
    </row>
    <row r="1631" spans="49:52" x14ac:dyDescent="0.25">
      <c r="AW1631" t="s">
        <v>6280</v>
      </c>
      <c r="AY1631" s="51"/>
      <c r="AZ1631" s="51"/>
    </row>
    <row r="1632" spans="49:52" x14ac:dyDescent="0.25">
      <c r="AW1632" t="s">
        <v>6281</v>
      </c>
      <c r="AY1632" s="51"/>
      <c r="AZ1632" s="51"/>
    </row>
    <row r="1633" spans="49:52" x14ac:dyDescent="0.25">
      <c r="AW1633" t="s">
        <v>6282</v>
      </c>
      <c r="AY1633" s="51"/>
      <c r="AZ1633" s="51"/>
    </row>
    <row r="1634" spans="49:52" x14ac:dyDescent="0.25">
      <c r="AW1634" t="s">
        <v>6283</v>
      </c>
      <c r="AY1634" s="51"/>
      <c r="AZ1634" s="51"/>
    </row>
    <row r="1635" spans="49:52" x14ac:dyDescent="0.25">
      <c r="AW1635" t="s">
        <v>6284</v>
      </c>
      <c r="AY1635" s="51"/>
      <c r="AZ1635" s="51"/>
    </row>
    <row r="1636" spans="49:52" x14ac:dyDescent="0.25">
      <c r="AW1636" t="s">
        <v>6285</v>
      </c>
      <c r="AY1636" s="51"/>
      <c r="AZ1636" s="51"/>
    </row>
    <row r="1637" spans="49:52" x14ac:dyDescent="0.25">
      <c r="AW1637" t="s">
        <v>6286</v>
      </c>
      <c r="AY1637" s="51"/>
      <c r="AZ1637" s="51"/>
    </row>
    <row r="1638" spans="49:52" x14ac:dyDescent="0.25">
      <c r="AW1638" t="s">
        <v>6287</v>
      </c>
      <c r="AY1638" s="51"/>
      <c r="AZ1638" s="51"/>
    </row>
    <row r="1639" spans="49:52" x14ac:dyDescent="0.25">
      <c r="AW1639" t="s">
        <v>6288</v>
      </c>
      <c r="AY1639" s="51"/>
      <c r="AZ1639" s="51"/>
    </row>
    <row r="1640" spans="49:52" x14ac:dyDescent="0.25">
      <c r="AW1640" t="s">
        <v>6289</v>
      </c>
      <c r="AY1640" s="51"/>
      <c r="AZ1640" s="51"/>
    </row>
    <row r="1641" spans="49:52" x14ac:dyDescent="0.25">
      <c r="AW1641" t="s">
        <v>6290</v>
      </c>
      <c r="AY1641" s="51"/>
      <c r="AZ1641" s="51"/>
    </row>
    <row r="1642" spans="49:52" x14ac:dyDescent="0.25">
      <c r="AW1642" t="s">
        <v>6291</v>
      </c>
      <c r="AY1642" s="51"/>
      <c r="AZ1642" s="51"/>
    </row>
    <row r="1643" spans="49:52" x14ac:dyDescent="0.25">
      <c r="AW1643" t="s">
        <v>6292</v>
      </c>
      <c r="AY1643" s="51"/>
      <c r="AZ1643" s="51"/>
    </row>
    <row r="1644" spans="49:52" x14ac:dyDescent="0.25">
      <c r="AW1644" t="s">
        <v>6293</v>
      </c>
      <c r="AY1644" s="51"/>
      <c r="AZ1644" s="51"/>
    </row>
    <row r="1645" spans="49:52" x14ac:dyDescent="0.25">
      <c r="AW1645" t="s">
        <v>6294</v>
      </c>
      <c r="AY1645" s="51"/>
      <c r="AZ1645" s="51"/>
    </row>
    <row r="1646" spans="49:52" x14ac:dyDescent="0.25">
      <c r="AW1646" t="s">
        <v>6295</v>
      </c>
      <c r="AY1646" s="51"/>
      <c r="AZ1646" s="51"/>
    </row>
    <row r="1647" spans="49:52" x14ac:dyDescent="0.25">
      <c r="AW1647" t="s">
        <v>6296</v>
      </c>
      <c r="AY1647" s="51"/>
      <c r="AZ1647" s="51"/>
    </row>
    <row r="1648" spans="49:52" x14ac:dyDescent="0.25">
      <c r="AW1648" t="s">
        <v>6297</v>
      </c>
      <c r="AY1648" s="51"/>
      <c r="AZ1648" s="51"/>
    </row>
    <row r="1649" spans="49:52" x14ac:dyDescent="0.25">
      <c r="AW1649" t="s">
        <v>6298</v>
      </c>
      <c r="AY1649" s="51"/>
      <c r="AZ1649" s="51"/>
    </row>
    <row r="1650" spans="49:52" x14ac:dyDescent="0.25">
      <c r="AW1650" t="s">
        <v>6299</v>
      </c>
      <c r="AY1650" s="51"/>
      <c r="AZ1650" s="51"/>
    </row>
    <row r="1651" spans="49:52" x14ac:dyDescent="0.25">
      <c r="AW1651" t="s">
        <v>6300</v>
      </c>
      <c r="AY1651" s="51"/>
      <c r="AZ1651" s="51"/>
    </row>
    <row r="1652" spans="49:52" x14ac:dyDescent="0.25">
      <c r="AW1652" t="s">
        <v>6301</v>
      </c>
      <c r="AY1652" s="51"/>
      <c r="AZ1652" s="51"/>
    </row>
    <row r="1653" spans="49:52" x14ac:dyDescent="0.25">
      <c r="AW1653" t="s">
        <v>6302</v>
      </c>
      <c r="AY1653" s="51"/>
      <c r="AZ1653" s="51"/>
    </row>
    <row r="1654" spans="49:52" x14ac:dyDescent="0.25">
      <c r="AW1654" t="s">
        <v>6303</v>
      </c>
      <c r="AY1654" s="51"/>
      <c r="AZ1654" s="51"/>
    </row>
    <row r="1655" spans="49:52" x14ac:dyDescent="0.25">
      <c r="AW1655" t="s">
        <v>6304</v>
      </c>
      <c r="AY1655" s="51"/>
      <c r="AZ1655" s="51"/>
    </row>
    <row r="1656" spans="49:52" x14ac:dyDescent="0.25">
      <c r="AW1656" t="s">
        <v>6305</v>
      </c>
      <c r="AY1656" s="51"/>
      <c r="AZ1656" s="51"/>
    </row>
    <row r="1657" spans="49:52" x14ac:dyDescent="0.25">
      <c r="AW1657" t="s">
        <v>6306</v>
      </c>
      <c r="AY1657" s="51"/>
      <c r="AZ1657" s="51"/>
    </row>
    <row r="1658" spans="49:52" x14ac:dyDescent="0.25">
      <c r="AW1658" t="s">
        <v>6307</v>
      </c>
      <c r="AY1658" s="51"/>
      <c r="AZ1658" s="51"/>
    </row>
    <row r="1659" spans="49:52" x14ac:dyDescent="0.25">
      <c r="AW1659" t="s">
        <v>6308</v>
      </c>
      <c r="AY1659" s="51"/>
      <c r="AZ1659" s="51"/>
    </row>
    <row r="1660" spans="49:52" x14ac:dyDescent="0.25">
      <c r="AW1660" t="s">
        <v>6309</v>
      </c>
      <c r="AY1660" s="51"/>
      <c r="AZ1660" s="51"/>
    </row>
    <row r="1661" spans="49:52" x14ac:dyDescent="0.25">
      <c r="AW1661" t="s">
        <v>6310</v>
      </c>
      <c r="AY1661" s="51"/>
      <c r="AZ1661" s="51"/>
    </row>
    <row r="1662" spans="49:52" x14ac:dyDescent="0.25">
      <c r="AW1662" t="s">
        <v>6311</v>
      </c>
      <c r="AY1662" s="51"/>
      <c r="AZ1662" s="51"/>
    </row>
    <row r="1663" spans="49:52" x14ac:dyDescent="0.25">
      <c r="AW1663" t="s">
        <v>6312</v>
      </c>
      <c r="AY1663" s="51"/>
      <c r="AZ1663" s="51"/>
    </row>
    <row r="1664" spans="49:52" x14ac:dyDescent="0.25">
      <c r="AW1664" t="s">
        <v>6313</v>
      </c>
      <c r="AY1664" s="51"/>
      <c r="AZ1664" s="51"/>
    </row>
    <row r="1665" spans="49:52" x14ac:dyDescent="0.25">
      <c r="AW1665" t="s">
        <v>6314</v>
      </c>
      <c r="AY1665" s="51"/>
      <c r="AZ1665" s="51"/>
    </row>
    <row r="1666" spans="49:52" x14ac:dyDescent="0.25">
      <c r="AW1666" t="s">
        <v>6315</v>
      </c>
      <c r="AY1666" s="51"/>
      <c r="AZ1666" s="51"/>
    </row>
    <row r="1667" spans="49:52" x14ac:dyDescent="0.25">
      <c r="AW1667" t="s">
        <v>6316</v>
      </c>
      <c r="AY1667" s="51"/>
      <c r="AZ1667" s="51"/>
    </row>
    <row r="1668" spans="49:52" x14ac:dyDescent="0.25">
      <c r="AW1668" t="s">
        <v>6317</v>
      </c>
      <c r="AY1668" s="51"/>
      <c r="AZ1668" s="51"/>
    </row>
    <row r="1669" spans="49:52" x14ac:dyDescent="0.25">
      <c r="AW1669" t="s">
        <v>6318</v>
      </c>
      <c r="AY1669" s="51"/>
      <c r="AZ1669" s="51"/>
    </row>
    <row r="1670" spans="49:52" x14ac:dyDescent="0.25">
      <c r="AW1670" t="s">
        <v>6319</v>
      </c>
      <c r="AY1670" s="51"/>
      <c r="AZ1670" s="51"/>
    </row>
    <row r="1671" spans="49:52" x14ac:dyDescent="0.25">
      <c r="AW1671" t="s">
        <v>6320</v>
      </c>
      <c r="AY1671" s="51"/>
      <c r="AZ1671" s="51"/>
    </row>
    <row r="1672" spans="49:52" x14ac:dyDescent="0.25">
      <c r="AW1672" t="s">
        <v>6321</v>
      </c>
      <c r="AY1672" s="51"/>
      <c r="AZ1672" s="51"/>
    </row>
    <row r="1673" spans="49:52" x14ac:dyDescent="0.25">
      <c r="AW1673" t="s">
        <v>6322</v>
      </c>
      <c r="AY1673" s="51"/>
      <c r="AZ1673" s="51"/>
    </row>
    <row r="1674" spans="49:52" x14ac:dyDescent="0.25">
      <c r="AW1674" t="s">
        <v>6323</v>
      </c>
      <c r="AY1674" s="51"/>
      <c r="AZ1674" s="51"/>
    </row>
    <row r="1675" spans="49:52" x14ac:dyDescent="0.25">
      <c r="AW1675" t="s">
        <v>6324</v>
      </c>
      <c r="AY1675" s="51"/>
      <c r="AZ1675" s="51"/>
    </row>
    <row r="1676" spans="49:52" x14ac:dyDescent="0.25">
      <c r="AW1676" t="s">
        <v>6325</v>
      </c>
      <c r="AY1676" s="51"/>
      <c r="AZ1676" s="51"/>
    </row>
    <row r="1677" spans="49:52" x14ac:dyDescent="0.25">
      <c r="AW1677" t="s">
        <v>6326</v>
      </c>
      <c r="AY1677" s="51"/>
      <c r="AZ1677" s="51"/>
    </row>
    <row r="1678" spans="49:52" x14ac:dyDescent="0.25">
      <c r="AW1678" t="s">
        <v>6327</v>
      </c>
      <c r="AY1678" s="51"/>
      <c r="AZ1678" s="51"/>
    </row>
    <row r="1679" spans="49:52" x14ac:dyDescent="0.25">
      <c r="AW1679" t="s">
        <v>6328</v>
      </c>
      <c r="AY1679" s="51"/>
      <c r="AZ1679" s="51"/>
    </row>
    <row r="1680" spans="49:52" x14ac:dyDescent="0.25">
      <c r="AW1680" t="s">
        <v>6329</v>
      </c>
      <c r="AY1680" s="51"/>
      <c r="AZ1680" s="51"/>
    </row>
    <row r="1681" spans="49:52" x14ac:dyDescent="0.25">
      <c r="AW1681" t="s">
        <v>6330</v>
      </c>
      <c r="AY1681" s="51"/>
      <c r="AZ1681" s="51"/>
    </row>
    <row r="1682" spans="49:52" x14ac:dyDescent="0.25">
      <c r="AW1682" t="s">
        <v>6331</v>
      </c>
      <c r="AY1682" s="51"/>
      <c r="AZ1682" s="51"/>
    </row>
    <row r="1683" spans="49:52" x14ac:dyDescent="0.25">
      <c r="AW1683" t="s">
        <v>6332</v>
      </c>
      <c r="AY1683" s="51"/>
      <c r="AZ1683" s="51"/>
    </row>
    <row r="1684" spans="49:52" x14ac:dyDescent="0.25">
      <c r="AW1684" t="s">
        <v>6333</v>
      </c>
      <c r="AY1684" s="51"/>
      <c r="AZ1684" s="51"/>
    </row>
    <row r="1685" spans="49:52" x14ac:dyDescent="0.25">
      <c r="AW1685" t="s">
        <v>6334</v>
      </c>
      <c r="AY1685" s="51"/>
      <c r="AZ1685" s="51"/>
    </row>
    <row r="1686" spans="49:52" x14ac:dyDescent="0.25">
      <c r="AW1686" t="s">
        <v>6335</v>
      </c>
      <c r="AY1686" s="51"/>
      <c r="AZ1686" s="51"/>
    </row>
    <row r="1687" spans="49:52" x14ac:dyDescent="0.25">
      <c r="AW1687" t="s">
        <v>6336</v>
      </c>
      <c r="AY1687" s="51"/>
      <c r="AZ1687" s="51"/>
    </row>
    <row r="1688" spans="49:52" x14ac:dyDescent="0.25">
      <c r="AW1688" t="s">
        <v>6337</v>
      </c>
      <c r="AY1688" s="51"/>
      <c r="AZ1688" s="51"/>
    </row>
    <row r="1689" spans="49:52" x14ac:dyDescent="0.25">
      <c r="AW1689" t="s">
        <v>6338</v>
      </c>
      <c r="AY1689" s="51"/>
      <c r="AZ1689" s="51"/>
    </row>
    <row r="1690" spans="49:52" x14ac:dyDescent="0.25">
      <c r="AW1690" t="s">
        <v>6339</v>
      </c>
      <c r="AY1690" s="51"/>
      <c r="AZ1690" s="51"/>
    </row>
    <row r="1691" spans="49:52" x14ac:dyDescent="0.25">
      <c r="AW1691" t="s">
        <v>6340</v>
      </c>
      <c r="AY1691" s="51"/>
      <c r="AZ1691" s="51"/>
    </row>
    <row r="1692" spans="49:52" x14ac:dyDescent="0.25">
      <c r="AW1692" t="s">
        <v>6341</v>
      </c>
      <c r="AY1692" s="51"/>
      <c r="AZ1692" s="51"/>
    </row>
    <row r="1693" spans="49:52" x14ac:dyDescent="0.25">
      <c r="AW1693" t="s">
        <v>6342</v>
      </c>
      <c r="AY1693" s="51"/>
      <c r="AZ1693" s="51"/>
    </row>
    <row r="1694" spans="49:52" x14ac:dyDescent="0.25">
      <c r="AW1694" t="s">
        <v>6343</v>
      </c>
      <c r="AY1694" s="51"/>
      <c r="AZ1694" s="51"/>
    </row>
    <row r="1695" spans="49:52" x14ac:dyDescent="0.25">
      <c r="AW1695" t="s">
        <v>6344</v>
      </c>
      <c r="AY1695" s="51"/>
      <c r="AZ1695" s="51"/>
    </row>
    <row r="1696" spans="49:52" x14ac:dyDescent="0.25">
      <c r="AW1696" t="s">
        <v>6345</v>
      </c>
      <c r="AY1696" s="51"/>
      <c r="AZ1696" s="51"/>
    </row>
    <row r="1697" spans="49:52" x14ac:dyDescent="0.25">
      <c r="AW1697" t="s">
        <v>6346</v>
      </c>
      <c r="AY1697" s="51"/>
      <c r="AZ1697" s="51"/>
    </row>
    <row r="1698" spans="49:52" x14ac:dyDescent="0.25">
      <c r="AW1698" t="s">
        <v>6347</v>
      </c>
      <c r="AY1698" s="51"/>
      <c r="AZ1698" s="51"/>
    </row>
    <row r="1699" spans="49:52" x14ac:dyDescent="0.25">
      <c r="AW1699" t="s">
        <v>6348</v>
      </c>
      <c r="AY1699" s="51"/>
      <c r="AZ1699" s="51"/>
    </row>
    <row r="1700" spans="49:52" x14ac:dyDescent="0.25">
      <c r="AW1700" t="s">
        <v>6349</v>
      </c>
      <c r="AY1700" s="51"/>
      <c r="AZ1700" s="51"/>
    </row>
    <row r="1701" spans="49:52" x14ac:dyDescent="0.25">
      <c r="AW1701" t="s">
        <v>6350</v>
      </c>
      <c r="AY1701" s="51"/>
      <c r="AZ1701" s="51"/>
    </row>
    <row r="1702" spans="49:52" x14ac:dyDescent="0.25">
      <c r="AW1702" t="s">
        <v>6351</v>
      </c>
      <c r="AY1702" s="51"/>
      <c r="AZ1702" s="51"/>
    </row>
    <row r="1703" spans="49:52" x14ac:dyDescent="0.25">
      <c r="AW1703" t="s">
        <v>6352</v>
      </c>
      <c r="AY1703" s="51"/>
      <c r="AZ1703" s="51"/>
    </row>
    <row r="1704" spans="49:52" x14ac:dyDescent="0.25">
      <c r="AW1704" t="s">
        <v>6353</v>
      </c>
      <c r="AY1704" s="51"/>
      <c r="AZ1704" s="51"/>
    </row>
    <row r="1705" spans="49:52" x14ac:dyDescent="0.25">
      <c r="AW1705" t="s">
        <v>6354</v>
      </c>
      <c r="AY1705" s="51"/>
      <c r="AZ1705" s="51"/>
    </row>
    <row r="1706" spans="49:52" x14ac:dyDescent="0.25">
      <c r="AW1706" t="s">
        <v>6355</v>
      </c>
      <c r="AY1706" s="51"/>
      <c r="AZ1706" s="51"/>
    </row>
    <row r="1707" spans="49:52" x14ac:dyDescent="0.25">
      <c r="AW1707" t="s">
        <v>6356</v>
      </c>
      <c r="AY1707" s="51"/>
      <c r="AZ1707" s="51"/>
    </row>
    <row r="1708" spans="49:52" x14ac:dyDescent="0.25">
      <c r="AW1708" t="s">
        <v>6357</v>
      </c>
      <c r="AY1708" s="51"/>
      <c r="AZ1708" s="51"/>
    </row>
    <row r="1709" spans="49:52" x14ac:dyDescent="0.25">
      <c r="AW1709" t="s">
        <v>6358</v>
      </c>
      <c r="AY1709" s="51"/>
      <c r="AZ1709" s="51"/>
    </row>
    <row r="1710" spans="49:52" x14ac:dyDescent="0.25">
      <c r="AW1710" t="s">
        <v>6359</v>
      </c>
      <c r="AY1710" s="51"/>
      <c r="AZ1710" s="51"/>
    </row>
    <row r="1711" spans="49:52" x14ac:dyDescent="0.25">
      <c r="AW1711" t="s">
        <v>6360</v>
      </c>
      <c r="AY1711" s="51"/>
      <c r="AZ1711" s="51"/>
    </row>
    <row r="1712" spans="49:52" x14ac:dyDescent="0.25">
      <c r="AW1712" t="s">
        <v>6361</v>
      </c>
      <c r="AY1712" s="51"/>
      <c r="AZ1712" s="51"/>
    </row>
    <row r="1713" spans="49:52" x14ac:dyDescent="0.25">
      <c r="AW1713" t="s">
        <v>6362</v>
      </c>
      <c r="AY1713" s="51"/>
      <c r="AZ1713" s="51"/>
    </row>
    <row r="1714" spans="49:52" x14ac:dyDescent="0.25">
      <c r="AW1714" t="s">
        <v>6363</v>
      </c>
      <c r="AY1714" s="51"/>
      <c r="AZ1714" s="51"/>
    </row>
    <row r="1715" spans="49:52" x14ac:dyDescent="0.25">
      <c r="AW1715" t="s">
        <v>6364</v>
      </c>
      <c r="AY1715" s="51"/>
      <c r="AZ1715" s="51"/>
    </row>
    <row r="1716" spans="49:52" x14ac:dyDescent="0.25">
      <c r="AW1716" t="s">
        <v>6365</v>
      </c>
      <c r="AY1716" s="51"/>
      <c r="AZ1716" s="51"/>
    </row>
    <row r="1717" spans="49:52" x14ac:dyDescent="0.25">
      <c r="AW1717" t="s">
        <v>6366</v>
      </c>
      <c r="AY1717" s="51"/>
      <c r="AZ1717" s="51"/>
    </row>
    <row r="1718" spans="49:52" x14ac:dyDescent="0.25">
      <c r="AW1718" t="s">
        <v>6367</v>
      </c>
      <c r="AY1718" s="51"/>
      <c r="AZ1718" s="51"/>
    </row>
    <row r="1719" spans="49:52" x14ac:dyDescent="0.25">
      <c r="AW1719" t="s">
        <v>6368</v>
      </c>
      <c r="AY1719" s="51"/>
      <c r="AZ1719" s="51"/>
    </row>
    <row r="1720" spans="49:52" x14ac:dyDescent="0.25">
      <c r="AW1720" t="s">
        <v>6369</v>
      </c>
      <c r="AY1720" s="51"/>
      <c r="AZ1720" s="51"/>
    </row>
    <row r="1721" spans="49:52" x14ac:dyDescent="0.25">
      <c r="AW1721" t="s">
        <v>6370</v>
      </c>
      <c r="AY1721" s="51"/>
      <c r="AZ1721" s="51"/>
    </row>
    <row r="1722" spans="49:52" x14ac:dyDescent="0.25">
      <c r="AW1722" t="s">
        <v>6371</v>
      </c>
      <c r="AY1722" s="51"/>
      <c r="AZ1722" s="51"/>
    </row>
    <row r="1723" spans="49:52" x14ac:dyDescent="0.25">
      <c r="AW1723" t="s">
        <v>6372</v>
      </c>
      <c r="AY1723" s="51"/>
      <c r="AZ1723" s="51"/>
    </row>
    <row r="1724" spans="49:52" x14ac:dyDescent="0.25">
      <c r="AW1724" t="s">
        <v>6373</v>
      </c>
      <c r="AY1724" s="51"/>
      <c r="AZ1724" s="51"/>
    </row>
    <row r="1725" spans="49:52" x14ac:dyDescent="0.25">
      <c r="AW1725" t="s">
        <v>6374</v>
      </c>
      <c r="AY1725" s="51"/>
      <c r="AZ1725" s="51"/>
    </row>
    <row r="1726" spans="49:52" x14ac:dyDescent="0.25">
      <c r="AW1726" t="s">
        <v>6375</v>
      </c>
      <c r="AY1726" s="51"/>
      <c r="AZ1726" s="51"/>
    </row>
    <row r="1727" spans="49:52" x14ac:dyDescent="0.25">
      <c r="AW1727" t="s">
        <v>6376</v>
      </c>
      <c r="AY1727" s="51"/>
      <c r="AZ1727" s="51"/>
    </row>
    <row r="1728" spans="49:52" x14ac:dyDescent="0.25">
      <c r="AW1728" t="s">
        <v>6377</v>
      </c>
      <c r="AY1728" s="51"/>
      <c r="AZ1728" s="51"/>
    </row>
    <row r="1729" spans="49:52" x14ac:dyDescent="0.25">
      <c r="AW1729" t="s">
        <v>6378</v>
      </c>
      <c r="AY1729" s="51"/>
      <c r="AZ1729" s="51"/>
    </row>
    <row r="1730" spans="49:52" x14ac:dyDescent="0.25">
      <c r="AW1730" t="s">
        <v>6379</v>
      </c>
      <c r="AY1730" s="51"/>
      <c r="AZ1730" s="51"/>
    </row>
    <row r="1731" spans="49:52" x14ac:dyDescent="0.25">
      <c r="AW1731" t="s">
        <v>6380</v>
      </c>
      <c r="AY1731" s="51"/>
      <c r="AZ1731" s="51"/>
    </row>
    <row r="1732" spans="49:52" x14ac:dyDescent="0.25">
      <c r="AW1732" t="s">
        <v>6381</v>
      </c>
      <c r="AY1732" s="51"/>
      <c r="AZ1732" s="51"/>
    </row>
    <row r="1733" spans="49:52" x14ac:dyDescent="0.25">
      <c r="AW1733" t="s">
        <v>6382</v>
      </c>
      <c r="AY1733" s="51"/>
      <c r="AZ1733" s="51"/>
    </row>
    <row r="1734" spans="49:52" x14ac:dyDescent="0.25">
      <c r="AW1734" t="s">
        <v>6383</v>
      </c>
      <c r="AY1734" s="51"/>
      <c r="AZ1734" s="51"/>
    </row>
    <row r="1735" spans="49:52" x14ac:dyDescent="0.25">
      <c r="AW1735" t="s">
        <v>6384</v>
      </c>
      <c r="AY1735" s="51"/>
      <c r="AZ1735" s="51"/>
    </row>
    <row r="1736" spans="49:52" x14ac:dyDescent="0.25">
      <c r="AW1736" t="s">
        <v>6385</v>
      </c>
      <c r="AY1736" s="51"/>
      <c r="AZ1736" s="51"/>
    </row>
    <row r="1737" spans="49:52" x14ac:dyDescent="0.25">
      <c r="AW1737" t="s">
        <v>6386</v>
      </c>
      <c r="AY1737" s="51"/>
      <c r="AZ1737" s="51"/>
    </row>
    <row r="1738" spans="49:52" x14ac:dyDescent="0.25">
      <c r="AW1738" t="s">
        <v>6387</v>
      </c>
      <c r="AY1738" s="51"/>
      <c r="AZ1738" s="51"/>
    </row>
    <row r="1739" spans="49:52" x14ac:dyDescent="0.25">
      <c r="AW1739" t="s">
        <v>6388</v>
      </c>
      <c r="AY1739" s="51"/>
      <c r="AZ1739" s="51"/>
    </row>
    <row r="1740" spans="49:52" x14ac:dyDescent="0.25">
      <c r="AW1740" t="s">
        <v>6389</v>
      </c>
      <c r="AY1740" s="51"/>
      <c r="AZ1740" s="51"/>
    </row>
    <row r="1741" spans="49:52" x14ac:dyDescent="0.25">
      <c r="AW1741" t="s">
        <v>6390</v>
      </c>
      <c r="AY1741" s="51"/>
      <c r="AZ1741" s="51"/>
    </row>
    <row r="1742" spans="49:52" x14ac:dyDescent="0.25">
      <c r="AW1742" t="s">
        <v>6391</v>
      </c>
      <c r="AY1742" s="51"/>
      <c r="AZ1742" s="51"/>
    </row>
    <row r="1743" spans="49:52" x14ac:dyDescent="0.25">
      <c r="AW1743" t="s">
        <v>6392</v>
      </c>
      <c r="AY1743" s="51"/>
      <c r="AZ1743" s="51"/>
    </row>
    <row r="1744" spans="49:52" x14ac:dyDescent="0.25">
      <c r="AW1744" t="s">
        <v>6393</v>
      </c>
      <c r="AY1744" s="51"/>
      <c r="AZ1744" s="51"/>
    </row>
    <row r="1745" spans="49:52" x14ac:dyDescent="0.25">
      <c r="AW1745" t="s">
        <v>6394</v>
      </c>
      <c r="AY1745" s="51"/>
      <c r="AZ1745" s="51"/>
    </row>
    <row r="1746" spans="49:52" x14ac:dyDescent="0.25">
      <c r="AW1746" t="s">
        <v>6395</v>
      </c>
      <c r="AY1746" s="51"/>
      <c r="AZ1746" s="51"/>
    </row>
    <row r="1747" spans="49:52" x14ac:dyDescent="0.25">
      <c r="AW1747" t="s">
        <v>6396</v>
      </c>
      <c r="AY1747" s="51"/>
      <c r="AZ1747" s="51"/>
    </row>
    <row r="1748" spans="49:52" x14ac:dyDescent="0.25">
      <c r="AW1748" t="s">
        <v>6397</v>
      </c>
      <c r="AY1748" s="51"/>
      <c r="AZ1748" s="51"/>
    </row>
    <row r="1749" spans="49:52" x14ac:dyDescent="0.25">
      <c r="AW1749" t="s">
        <v>6398</v>
      </c>
      <c r="AY1749" s="51"/>
      <c r="AZ1749" s="51"/>
    </row>
    <row r="1750" spans="49:52" x14ac:dyDescent="0.25">
      <c r="AW1750" t="s">
        <v>6399</v>
      </c>
      <c r="AY1750" s="51"/>
      <c r="AZ1750" s="51"/>
    </row>
    <row r="1751" spans="49:52" x14ac:dyDescent="0.25">
      <c r="AW1751" t="s">
        <v>6400</v>
      </c>
      <c r="AY1751" s="51"/>
      <c r="AZ1751" s="51"/>
    </row>
    <row r="1752" spans="49:52" x14ac:dyDescent="0.25">
      <c r="AW1752" t="s">
        <v>6401</v>
      </c>
      <c r="AY1752" s="51"/>
      <c r="AZ1752" s="51"/>
    </row>
    <row r="1753" spans="49:52" x14ac:dyDescent="0.25">
      <c r="AW1753" t="s">
        <v>6402</v>
      </c>
      <c r="AY1753" s="51"/>
      <c r="AZ1753" s="51"/>
    </row>
    <row r="1754" spans="49:52" x14ac:dyDescent="0.25">
      <c r="AW1754" t="s">
        <v>6403</v>
      </c>
      <c r="AY1754" s="51"/>
      <c r="AZ1754" s="51"/>
    </row>
    <row r="1755" spans="49:52" x14ac:dyDescent="0.25">
      <c r="AW1755" t="s">
        <v>6404</v>
      </c>
      <c r="AY1755" s="51"/>
      <c r="AZ1755" s="51"/>
    </row>
    <row r="1756" spans="49:52" x14ac:dyDescent="0.25">
      <c r="AW1756" t="s">
        <v>6405</v>
      </c>
      <c r="AY1756" s="51"/>
      <c r="AZ1756" s="51"/>
    </row>
    <row r="1757" spans="49:52" x14ac:dyDescent="0.25">
      <c r="AW1757" t="s">
        <v>6406</v>
      </c>
      <c r="AY1757" s="51"/>
      <c r="AZ1757" s="51"/>
    </row>
    <row r="1758" spans="49:52" x14ac:dyDescent="0.25">
      <c r="AW1758" t="s">
        <v>6407</v>
      </c>
      <c r="AY1758" s="51"/>
      <c r="AZ1758" s="51"/>
    </row>
    <row r="1759" spans="49:52" x14ac:dyDescent="0.25">
      <c r="AW1759" t="s">
        <v>6408</v>
      </c>
      <c r="AY1759" s="51"/>
      <c r="AZ1759" s="51"/>
    </row>
    <row r="1760" spans="49:52" x14ac:dyDescent="0.25">
      <c r="AW1760" t="s">
        <v>6409</v>
      </c>
      <c r="AY1760" s="51"/>
      <c r="AZ1760" s="51"/>
    </row>
    <row r="1761" spans="49:52" x14ac:dyDescent="0.25">
      <c r="AW1761" t="s">
        <v>6410</v>
      </c>
      <c r="AY1761" s="51"/>
      <c r="AZ1761" s="51"/>
    </row>
    <row r="1762" spans="49:52" x14ac:dyDescent="0.25">
      <c r="AW1762" t="s">
        <v>6411</v>
      </c>
      <c r="AY1762" s="51"/>
      <c r="AZ1762" s="51"/>
    </row>
    <row r="1763" spans="49:52" x14ac:dyDescent="0.25">
      <c r="AW1763" t="s">
        <v>6412</v>
      </c>
      <c r="AY1763" s="51"/>
      <c r="AZ1763" s="51"/>
    </row>
    <row r="1764" spans="49:52" x14ac:dyDescent="0.25">
      <c r="AW1764" t="s">
        <v>6413</v>
      </c>
      <c r="AY1764" s="51"/>
      <c r="AZ1764" s="51"/>
    </row>
    <row r="1765" spans="49:52" x14ac:dyDescent="0.25">
      <c r="AW1765" t="s">
        <v>6414</v>
      </c>
      <c r="AY1765" s="51"/>
      <c r="AZ1765" s="51"/>
    </row>
    <row r="1766" spans="49:52" x14ac:dyDescent="0.25">
      <c r="AW1766" t="s">
        <v>6415</v>
      </c>
      <c r="AY1766" s="51"/>
      <c r="AZ1766" s="51"/>
    </row>
    <row r="1767" spans="49:52" x14ac:dyDescent="0.25">
      <c r="AW1767" t="s">
        <v>6416</v>
      </c>
      <c r="AY1767" s="51"/>
      <c r="AZ1767" s="51"/>
    </row>
    <row r="1768" spans="49:52" x14ac:dyDescent="0.25">
      <c r="AW1768" t="s">
        <v>6417</v>
      </c>
      <c r="AY1768" s="51"/>
      <c r="AZ1768" s="51"/>
    </row>
    <row r="1769" spans="49:52" x14ac:dyDescent="0.25">
      <c r="AW1769" t="s">
        <v>6418</v>
      </c>
      <c r="AY1769" s="51"/>
      <c r="AZ1769" s="51"/>
    </row>
    <row r="1770" spans="49:52" x14ac:dyDescent="0.25">
      <c r="AW1770" t="s">
        <v>6419</v>
      </c>
      <c r="AY1770" s="51"/>
      <c r="AZ1770" s="51"/>
    </row>
    <row r="1771" spans="49:52" x14ac:dyDescent="0.25">
      <c r="AW1771" t="s">
        <v>6420</v>
      </c>
      <c r="AY1771" s="51"/>
      <c r="AZ1771" s="51"/>
    </row>
    <row r="1772" spans="49:52" x14ac:dyDescent="0.25">
      <c r="AW1772" t="s">
        <v>6421</v>
      </c>
      <c r="AY1772" s="51"/>
      <c r="AZ1772" s="51"/>
    </row>
    <row r="1773" spans="49:52" x14ac:dyDescent="0.25">
      <c r="AW1773" t="s">
        <v>6422</v>
      </c>
      <c r="AY1773" s="51"/>
      <c r="AZ1773" s="51"/>
    </row>
    <row r="1774" spans="49:52" x14ac:dyDescent="0.25">
      <c r="AW1774" t="s">
        <v>6423</v>
      </c>
      <c r="AY1774" s="51"/>
      <c r="AZ1774" s="51"/>
    </row>
    <row r="1775" spans="49:52" x14ac:dyDescent="0.25">
      <c r="AW1775" t="s">
        <v>6424</v>
      </c>
      <c r="AY1775" s="51"/>
      <c r="AZ1775" s="51"/>
    </row>
    <row r="1776" spans="49:52" x14ac:dyDescent="0.25">
      <c r="AW1776" t="s">
        <v>6425</v>
      </c>
      <c r="AY1776" s="51"/>
      <c r="AZ1776" s="51"/>
    </row>
    <row r="1777" spans="49:52" x14ac:dyDescent="0.25">
      <c r="AW1777" t="s">
        <v>6426</v>
      </c>
      <c r="AY1777" s="51"/>
      <c r="AZ1777" s="51"/>
    </row>
    <row r="1778" spans="49:52" x14ac:dyDescent="0.25">
      <c r="AW1778" t="s">
        <v>6427</v>
      </c>
      <c r="AY1778" s="51"/>
      <c r="AZ1778" s="51"/>
    </row>
    <row r="1779" spans="49:52" x14ac:dyDescent="0.25">
      <c r="AW1779" t="s">
        <v>6428</v>
      </c>
      <c r="AY1779" s="51"/>
      <c r="AZ1779" s="51"/>
    </row>
    <row r="1780" spans="49:52" x14ac:dyDescent="0.25">
      <c r="AW1780" t="s">
        <v>6429</v>
      </c>
      <c r="AY1780" s="51"/>
      <c r="AZ1780" s="51"/>
    </row>
    <row r="1781" spans="49:52" x14ac:dyDescent="0.25">
      <c r="AW1781" t="s">
        <v>6430</v>
      </c>
      <c r="AY1781" s="51"/>
      <c r="AZ1781" s="51"/>
    </row>
    <row r="1782" spans="49:52" x14ac:dyDescent="0.25">
      <c r="AW1782" t="s">
        <v>6431</v>
      </c>
      <c r="AY1782" s="51"/>
      <c r="AZ1782" s="51"/>
    </row>
    <row r="1783" spans="49:52" x14ac:dyDescent="0.25">
      <c r="AW1783" t="s">
        <v>6432</v>
      </c>
      <c r="AY1783" s="51"/>
      <c r="AZ1783" s="51"/>
    </row>
    <row r="1784" spans="49:52" x14ac:dyDescent="0.25">
      <c r="AW1784" t="s">
        <v>6433</v>
      </c>
      <c r="AY1784" s="51"/>
      <c r="AZ1784" s="51"/>
    </row>
    <row r="1785" spans="49:52" x14ac:dyDescent="0.25">
      <c r="AW1785" t="s">
        <v>6434</v>
      </c>
      <c r="AY1785" s="51"/>
      <c r="AZ1785" s="51"/>
    </row>
    <row r="1786" spans="49:52" x14ac:dyDescent="0.25">
      <c r="AW1786" t="s">
        <v>6435</v>
      </c>
      <c r="AY1786" s="51"/>
      <c r="AZ1786" s="51"/>
    </row>
    <row r="1787" spans="49:52" x14ac:dyDescent="0.25">
      <c r="AW1787" t="s">
        <v>6436</v>
      </c>
      <c r="AY1787" s="51"/>
      <c r="AZ1787" s="51"/>
    </row>
    <row r="1788" spans="49:52" x14ac:dyDescent="0.25">
      <c r="AW1788" t="s">
        <v>6437</v>
      </c>
      <c r="AY1788" s="51"/>
      <c r="AZ1788" s="51"/>
    </row>
    <row r="1789" spans="49:52" x14ac:dyDescent="0.25">
      <c r="AW1789" t="s">
        <v>6438</v>
      </c>
      <c r="AY1789" s="51"/>
      <c r="AZ1789" s="51"/>
    </row>
    <row r="1790" spans="49:52" x14ac:dyDescent="0.25">
      <c r="AW1790" t="s">
        <v>6439</v>
      </c>
      <c r="AY1790" s="51"/>
      <c r="AZ1790" s="51"/>
    </row>
    <row r="1791" spans="49:52" x14ac:dyDescent="0.25">
      <c r="AW1791" t="s">
        <v>6440</v>
      </c>
      <c r="AY1791" s="51"/>
      <c r="AZ1791" s="51"/>
    </row>
    <row r="1792" spans="49:52" x14ac:dyDescent="0.25">
      <c r="AW1792" t="s">
        <v>6441</v>
      </c>
      <c r="AY1792" s="51"/>
      <c r="AZ1792" s="51"/>
    </row>
    <row r="1793" spans="49:52" x14ac:dyDescent="0.25">
      <c r="AW1793" t="s">
        <v>6442</v>
      </c>
      <c r="AY1793" s="51"/>
      <c r="AZ1793" s="51"/>
    </row>
    <row r="1794" spans="49:52" x14ac:dyDescent="0.25">
      <c r="AW1794" t="s">
        <v>6443</v>
      </c>
      <c r="AY1794" s="51"/>
      <c r="AZ1794" s="51"/>
    </row>
    <row r="1795" spans="49:52" x14ac:dyDescent="0.25">
      <c r="AW1795" t="s">
        <v>6444</v>
      </c>
      <c r="AY1795" s="51"/>
      <c r="AZ1795" s="51"/>
    </row>
    <row r="1796" spans="49:52" x14ac:dyDescent="0.25">
      <c r="AW1796" t="s">
        <v>6445</v>
      </c>
      <c r="AY1796" s="51"/>
      <c r="AZ1796" s="51"/>
    </row>
    <row r="1797" spans="49:52" x14ac:dyDescent="0.25">
      <c r="AW1797" t="s">
        <v>6446</v>
      </c>
      <c r="AY1797" s="51"/>
      <c r="AZ1797" s="51"/>
    </row>
    <row r="1798" spans="49:52" x14ac:dyDescent="0.25">
      <c r="AW1798" t="s">
        <v>6447</v>
      </c>
      <c r="AY1798" s="51"/>
      <c r="AZ1798" s="51"/>
    </row>
    <row r="1799" spans="49:52" x14ac:dyDescent="0.25">
      <c r="AW1799" t="s">
        <v>6448</v>
      </c>
      <c r="AY1799" s="51"/>
      <c r="AZ1799" s="51"/>
    </row>
    <row r="1800" spans="49:52" x14ac:dyDescent="0.25">
      <c r="AW1800" t="s">
        <v>6449</v>
      </c>
      <c r="AY1800" s="51"/>
      <c r="AZ1800" s="51"/>
    </row>
    <row r="1801" spans="49:52" x14ac:dyDescent="0.25">
      <c r="AW1801" t="s">
        <v>6450</v>
      </c>
      <c r="AY1801" s="51"/>
      <c r="AZ1801" s="51"/>
    </row>
    <row r="1802" spans="49:52" x14ac:dyDescent="0.25">
      <c r="AW1802" t="s">
        <v>6451</v>
      </c>
      <c r="AY1802" s="51"/>
      <c r="AZ1802" s="51"/>
    </row>
    <row r="1803" spans="49:52" x14ac:dyDescent="0.25">
      <c r="AW1803" t="s">
        <v>6452</v>
      </c>
      <c r="AY1803" s="51"/>
      <c r="AZ1803" s="51"/>
    </row>
    <row r="1804" spans="49:52" x14ac:dyDescent="0.25">
      <c r="AW1804" t="s">
        <v>6453</v>
      </c>
      <c r="AY1804" s="51"/>
      <c r="AZ1804" s="51"/>
    </row>
    <row r="1805" spans="49:52" x14ac:dyDescent="0.25">
      <c r="AW1805" t="s">
        <v>6454</v>
      </c>
      <c r="AY1805" s="51"/>
      <c r="AZ1805" s="51"/>
    </row>
    <row r="1806" spans="49:52" x14ac:dyDescent="0.25">
      <c r="AW1806" t="s">
        <v>6455</v>
      </c>
      <c r="AY1806" s="51"/>
      <c r="AZ1806" s="51"/>
    </row>
    <row r="1807" spans="49:52" x14ac:dyDescent="0.25">
      <c r="AW1807" t="s">
        <v>6456</v>
      </c>
      <c r="AY1807" s="51"/>
      <c r="AZ1807" s="51"/>
    </row>
    <row r="1808" spans="49:52" x14ac:dyDescent="0.25">
      <c r="AW1808" t="s">
        <v>6457</v>
      </c>
      <c r="AY1808" s="51"/>
      <c r="AZ1808" s="51"/>
    </row>
    <row r="1809" spans="49:52" x14ac:dyDescent="0.25">
      <c r="AW1809" t="s">
        <v>6458</v>
      </c>
      <c r="AY1809" s="51"/>
      <c r="AZ1809" s="51"/>
    </row>
    <row r="1810" spans="49:52" x14ac:dyDescent="0.25">
      <c r="AW1810" t="s">
        <v>6459</v>
      </c>
      <c r="AY1810" s="51"/>
      <c r="AZ1810" s="51"/>
    </row>
    <row r="1811" spans="49:52" x14ac:dyDescent="0.25">
      <c r="AW1811" t="s">
        <v>6460</v>
      </c>
      <c r="AY1811" s="51"/>
      <c r="AZ1811" s="51"/>
    </row>
    <row r="1812" spans="49:52" x14ac:dyDescent="0.25">
      <c r="AW1812" t="s">
        <v>6461</v>
      </c>
      <c r="AY1812" s="51"/>
      <c r="AZ1812" s="51"/>
    </row>
    <row r="1813" spans="49:52" x14ac:dyDescent="0.25">
      <c r="AW1813" t="s">
        <v>6462</v>
      </c>
      <c r="AY1813" s="51"/>
      <c r="AZ1813" s="51"/>
    </row>
    <row r="1814" spans="49:52" x14ac:dyDescent="0.25">
      <c r="AW1814" t="s">
        <v>6463</v>
      </c>
      <c r="AY1814" s="51"/>
      <c r="AZ1814" s="51"/>
    </row>
    <row r="1815" spans="49:52" x14ac:dyDescent="0.25">
      <c r="AW1815" t="s">
        <v>6464</v>
      </c>
      <c r="AY1815" s="51"/>
      <c r="AZ1815" s="51"/>
    </row>
    <row r="1816" spans="49:52" x14ac:dyDescent="0.25">
      <c r="AW1816" t="s">
        <v>6465</v>
      </c>
      <c r="AY1816" s="51"/>
      <c r="AZ1816" s="51"/>
    </row>
    <row r="1817" spans="49:52" x14ac:dyDescent="0.25">
      <c r="AW1817" t="s">
        <v>6466</v>
      </c>
      <c r="AY1817" s="51"/>
      <c r="AZ1817" s="51"/>
    </row>
    <row r="1818" spans="49:52" x14ac:dyDescent="0.25">
      <c r="AW1818" t="s">
        <v>6467</v>
      </c>
      <c r="AY1818" s="51"/>
      <c r="AZ1818" s="51"/>
    </row>
    <row r="1819" spans="49:52" x14ac:dyDescent="0.25">
      <c r="AW1819" t="s">
        <v>6468</v>
      </c>
      <c r="AY1819" s="51"/>
      <c r="AZ1819" s="51"/>
    </row>
    <row r="1820" spans="49:52" x14ac:dyDescent="0.25">
      <c r="AW1820" t="s">
        <v>6469</v>
      </c>
      <c r="AY1820" s="51"/>
      <c r="AZ1820" s="51"/>
    </row>
    <row r="1821" spans="49:52" x14ac:dyDescent="0.25">
      <c r="AW1821" t="s">
        <v>6470</v>
      </c>
      <c r="AY1821" s="51"/>
      <c r="AZ1821" s="51"/>
    </row>
    <row r="1822" spans="49:52" x14ac:dyDescent="0.25">
      <c r="AW1822" t="s">
        <v>6471</v>
      </c>
      <c r="AY1822" s="51"/>
      <c r="AZ1822" s="51"/>
    </row>
    <row r="1823" spans="49:52" x14ac:dyDescent="0.25">
      <c r="AW1823" t="s">
        <v>6472</v>
      </c>
      <c r="AY1823" s="51"/>
      <c r="AZ1823" s="51"/>
    </row>
    <row r="1824" spans="49:52" x14ac:dyDescent="0.25">
      <c r="AW1824" t="s">
        <v>6473</v>
      </c>
      <c r="AY1824" s="51"/>
      <c r="AZ1824" s="51"/>
    </row>
    <row r="1825" spans="49:52" x14ac:dyDescent="0.25">
      <c r="AW1825" t="s">
        <v>6474</v>
      </c>
      <c r="AY1825" s="51"/>
      <c r="AZ1825" s="51"/>
    </row>
    <row r="1826" spans="49:52" x14ac:dyDescent="0.25">
      <c r="AW1826" t="s">
        <v>6475</v>
      </c>
      <c r="AY1826" s="51"/>
      <c r="AZ1826" s="51"/>
    </row>
    <row r="1827" spans="49:52" x14ac:dyDescent="0.25">
      <c r="AW1827" t="s">
        <v>6476</v>
      </c>
      <c r="AY1827" s="51"/>
      <c r="AZ1827" s="51"/>
    </row>
    <row r="1828" spans="49:52" x14ac:dyDescent="0.25">
      <c r="AW1828" t="s">
        <v>6477</v>
      </c>
      <c r="AY1828" s="51"/>
      <c r="AZ1828" s="51"/>
    </row>
    <row r="1829" spans="49:52" x14ac:dyDescent="0.25">
      <c r="AW1829" t="s">
        <v>6478</v>
      </c>
      <c r="AY1829" s="51"/>
      <c r="AZ1829" s="51"/>
    </row>
    <row r="1830" spans="49:52" x14ac:dyDescent="0.25">
      <c r="AW1830" t="s">
        <v>6479</v>
      </c>
      <c r="AY1830" s="51"/>
      <c r="AZ1830" s="51"/>
    </row>
    <row r="1831" spans="49:52" x14ac:dyDescent="0.25">
      <c r="AW1831" t="s">
        <v>6480</v>
      </c>
      <c r="AY1831" s="51"/>
      <c r="AZ1831" s="51"/>
    </row>
    <row r="1832" spans="49:52" x14ac:dyDescent="0.25">
      <c r="AW1832" t="s">
        <v>6481</v>
      </c>
      <c r="AY1832" s="51"/>
      <c r="AZ1832" s="51"/>
    </row>
    <row r="1833" spans="49:52" x14ac:dyDescent="0.25">
      <c r="AW1833" t="s">
        <v>6482</v>
      </c>
      <c r="AY1833" s="51"/>
      <c r="AZ1833" s="51"/>
    </row>
    <row r="1834" spans="49:52" x14ac:dyDescent="0.25">
      <c r="AW1834" t="s">
        <v>6483</v>
      </c>
      <c r="AY1834" s="51"/>
      <c r="AZ1834" s="51"/>
    </row>
    <row r="1835" spans="49:52" x14ac:dyDescent="0.25">
      <c r="AW1835" t="s">
        <v>6484</v>
      </c>
      <c r="AY1835" s="51"/>
      <c r="AZ1835" s="51"/>
    </row>
    <row r="1836" spans="49:52" x14ac:dyDescent="0.25">
      <c r="AW1836" t="s">
        <v>6485</v>
      </c>
      <c r="AY1836" s="51"/>
      <c r="AZ1836" s="51"/>
    </row>
    <row r="1837" spans="49:52" x14ac:dyDescent="0.25">
      <c r="AW1837" t="s">
        <v>6486</v>
      </c>
      <c r="AY1837" s="51"/>
      <c r="AZ1837" s="51"/>
    </row>
    <row r="1838" spans="49:52" x14ac:dyDescent="0.25">
      <c r="AW1838" t="s">
        <v>6487</v>
      </c>
      <c r="AY1838" s="51"/>
      <c r="AZ1838" s="51"/>
    </row>
    <row r="1839" spans="49:52" x14ac:dyDescent="0.25">
      <c r="AW1839" t="s">
        <v>6488</v>
      </c>
      <c r="AY1839" s="51"/>
      <c r="AZ1839" s="51"/>
    </row>
    <row r="1840" spans="49:52" x14ac:dyDescent="0.25">
      <c r="AW1840" t="s">
        <v>6489</v>
      </c>
      <c r="AY1840" s="51"/>
      <c r="AZ1840" s="51"/>
    </row>
    <row r="1841" spans="49:52" x14ac:dyDescent="0.25">
      <c r="AW1841" t="s">
        <v>6490</v>
      </c>
      <c r="AY1841" s="51"/>
      <c r="AZ1841" s="51"/>
    </row>
    <row r="1842" spans="49:52" x14ac:dyDescent="0.25">
      <c r="AW1842" t="s">
        <v>6491</v>
      </c>
      <c r="AY1842" s="51"/>
      <c r="AZ1842" s="51"/>
    </row>
    <row r="1843" spans="49:52" x14ac:dyDescent="0.25">
      <c r="AW1843" t="s">
        <v>6492</v>
      </c>
      <c r="AY1843" s="51"/>
      <c r="AZ1843" s="51"/>
    </row>
    <row r="1844" spans="49:52" x14ac:dyDescent="0.25">
      <c r="AW1844" t="s">
        <v>6493</v>
      </c>
      <c r="AY1844" s="51"/>
      <c r="AZ1844" s="51"/>
    </row>
    <row r="1845" spans="49:52" x14ac:dyDescent="0.25">
      <c r="AW1845" t="s">
        <v>6494</v>
      </c>
      <c r="AY1845" s="51"/>
      <c r="AZ1845" s="51"/>
    </row>
    <row r="1846" spans="49:52" x14ac:dyDescent="0.25">
      <c r="AW1846" t="s">
        <v>6495</v>
      </c>
      <c r="AY1846" s="51"/>
      <c r="AZ1846" s="51"/>
    </row>
    <row r="1847" spans="49:52" x14ac:dyDescent="0.25">
      <c r="AW1847" t="s">
        <v>6496</v>
      </c>
      <c r="AY1847" s="51"/>
      <c r="AZ1847" s="51"/>
    </row>
    <row r="1848" spans="49:52" x14ac:dyDescent="0.25">
      <c r="AW1848" t="s">
        <v>6497</v>
      </c>
      <c r="AY1848" s="51"/>
      <c r="AZ1848" s="51"/>
    </row>
    <row r="1849" spans="49:52" x14ac:dyDescent="0.25">
      <c r="AW1849" t="s">
        <v>6498</v>
      </c>
      <c r="AY1849" s="51"/>
      <c r="AZ1849" s="51"/>
    </row>
    <row r="1850" spans="49:52" x14ac:dyDescent="0.25">
      <c r="AW1850" t="s">
        <v>6499</v>
      </c>
      <c r="AY1850" s="51"/>
      <c r="AZ1850" s="51"/>
    </row>
    <row r="1851" spans="49:52" x14ac:dyDescent="0.25">
      <c r="AW1851" t="s">
        <v>6500</v>
      </c>
      <c r="AY1851" s="51"/>
      <c r="AZ1851" s="51"/>
    </row>
    <row r="1852" spans="49:52" x14ac:dyDescent="0.25">
      <c r="AW1852" t="s">
        <v>6501</v>
      </c>
      <c r="AY1852" s="51"/>
      <c r="AZ1852" s="51"/>
    </row>
    <row r="1853" spans="49:52" x14ac:dyDescent="0.25">
      <c r="AW1853" t="s">
        <v>6502</v>
      </c>
      <c r="AY1853" s="51"/>
      <c r="AZ1853" s="51"/>
    </row>
    <row r="1854" spans="49:52" x14ac:dyDescent="0.25">
      <c r="AW1854" t="s">
        <v>6503</v>
      </c>
      <c r="AY1854" s="51"/>
      <c r="AZ1854" s="51"/>
    </row>
    <row r="1855" spans="49:52" x14ac:dyDescent="0.25">
      <c r="AW1855" t="s">
        <v>6504</v>
      </c>
      <c r="AY1855" s="51"/>
      <c r="AZ1855" s="51"/>
    </row>
    <row r="1856" spans="49:52" x14ac:dyDescent="0.25">
      <c r="AW1856" t="s">
        <v>6505</v>
      </c>
      <c r="AY1856" s="51"/>
      <c r="AZ1856" s="51"/>
    </row>
    <row r="1857" spans="49:52" x14ac:dyDescent="0.25">
      <c r="AW1857" t="s">
        <v>6506</v>
      </c>
      <c r="AY1857" s="51"/>
      <c r="AZ1857" s="51"/>
    </row>
    <row r="1858" spans="49:52" x14ac:dyDescent="0.25">
      <c r="AW1858" t="s">
        <v>6507</v>
      </c>
      <c r="AY1858" s="51"/>
      <c r="AZ1858" s="51"/>
    </row>
    <row r="1859" spans="49:52" x14ac:dyDescent="0.25">
      <c r="AW1859" t="s">
        <v>6508</v>
      </c>
      <c r="AY1859" s="51"/>
      <c r="AZ1859" s="51"/>
    </row>
    <row r="1860" spans="49:52" x14ac:dyDescent="0.25">
      <c r="AW1860" t="s">
        <v>6509</v>
      </c>
      <c r="AY1860" s="51"/>
      <c r="AZ1860" s="51"/>
    </row>
    <row r="1861" spans="49:52" x14ac:dyDescent="0.25">
      <c r="AW1861" t="s">
        <v>6510</v>
      </c>
      <c r="AY1861" s="51"/>
      <c r="AZ1861" s="51"/>
    </row>
    <row r="1862" spans="49:52" x14ac:dyDescent="0.25">
      <c r="AW1862" t="s">
        <v>6511</v>
      </c>
      <c r="AY1862" s="51"/>
      <c r="AZ1862" s="51"/>
    </row>
    <row r="1863" spans="49:52" x14ac:dyDescent="0.25">
      <c r="AW1863" t="s">
        <v>6512</v>
      </c>
      <c r="AY1863" s="51"/>
      <c r="AZ1863" s="51"/>
    </row>
    <row r="1864" spans="49:52" x14ac:dyDescent="0.25">
      <c r="AW1864" t="s">
        <v>6513</v>
      </c>
      <c r="AY1864" s="51"/>
      <c r="AZ1864" s="51"/>
    </row>
    <row r="1865" spans="49:52" x14ac:dyDescent="0.25">
      <c r="AW1865" t="s">
        <v>6514</v>
      </c>
      <c r="AY1865" s="51"/>
      <c r="AZ1865" s="51"/>
    </row>
    <row r="1866" spans="49:52" x14ac:dyDescent="0.25">
      <c r="AW1866" t="s">
        <v>6515</v>
      </c>
      <c r="AY1866" s="51"/>
      <c r="AZ1866" s="51"/>
    </row>
    <row r="1867" spans="49:52" x14ac:dyDescent="0.25">
      <c r="AW1867" t="s">
        <v>6516</v>
      </c>
      <c r="AY1867" s="51"/>
      <c r="AZ1867" s="51"/>
    </row>
    <row r="1868" spans="49:52" x14ac:dyDescent="0.25">
      <c r="AW1868" t="s">
        <v>6517</v>
      </c>
      <c r="AY1868" s="51"/>
      <c r="AZ1868" s="51"/>
    </row>
    <row r="1869" spans="49:52" x14ac:dyDescent="0.25">
      <c r="AW1869" t="s">
        <v>6518</v>
      </c>
      <c r="AY1869" s="51"/>
      <c r="AZ1869" s="51"/>
    </row>
    <row r="1870" spans="49:52" x14ac:dyDescent="0.25">
      <c r="AW1870" t="s">
        <v>6519</v>
      </c>
      <c r="AY1870" s="51"/>
      <c r="AZ1870" s="51"/>
    </row>
    <row r="1871" spans="49:52" x14ac:dyDescent="0.25">
      <c r="AW1871" t="s">
        <v>6520</v>
      </c>
      <c r="AY1871" s="51"/>
      <c r="AZ1871" s="51"/>
    </row>
    <row r="1872" spans="49:52" x14ac:dyDescent="0.25">
      <c r="AW1872" t="s">
        <v>6521</v>
      </c>
      <c r="AY1872" s="51"/>
      <c r="AZ1872" s="51"/>
    </row>
    <row r="1873" spans="49:52" x14ac:dyDescent="0.25">
      <c r="AW1873" t="s">
        <v>6522</v>
      </c>
      <c r="AY1873" s="51"/>
      <c r="AZ1873" s="51"/>
    </row>
    <row r="1874" spans="49:52" x14ac:dyDescent="0.25">
      <c r="AW1874" t="s">
        <v>6523</v>
      </c>
      <c r="AY1874" s="51"/>
      <c r="AZ1874" s="51"/>
    </row>
    <row r="1875" spans="49:52" x14ac:dyDescent="0.25">
      <c r="AW1875" t="s">
        <v>6524</v>
      </c>
      <c r="AY1875" s="51"/>
      <c r="AZ1875" s="51"/>
    </row>
    <row r="1876" spans="49:52" x14ac:dyDescent="0.25">
      <c r="AW1876" t="s">
        <v>6525</v>
      </c>
      <c r="AY1876" s="51"/>
      <c r="AZ1876" s="51"/>
    </row>
    <row r="1877" spans="49:52" x14ac:dyDescent="0.25">
      <c r="AW1877" t="s">
        <v>6526</v>
      </c>
      <c r="AY1877" s="51"/>
      <c r="AZ1877" s="51"/>
    </row>
    <row r="1878" spans="49:52" x14ac:dyDescent="0.25">
      <c r="AW1878" t="s">
        <v>6527</v>
      </c>
      <c r="AY1878" s="51"/>
      <c r="AZ1878" s="51"/>
    </row>
    <row r="1879" spans="49:52" x14ac:dyDescent="0.25">
      <c r="AW1879" t="s">
        <v>6528</v>
      </c>
      <c r="AY1879" s="51"/>
      <c r="AZ1879" s="51"/>
    </row>
    <row r="1880" spans="49:52" x14ac:dyDescent="0.25">
      <c r="AW1880" t="s">
        <v>6529</v>
      </c>
      <c r="AY1880" s="51"/>
      <c r="AZ1880" s="51"/>
    </row>
    <row r="1881" spans="49:52" x14ac:dyDescent="0.25">
      <c r="AW1881" t="s">
        <v>6530</v>
      </c>
      <c r="AY1881" s="51"/>
      <c r="AZ1881" s="51"/>
    </row>
    <row r="1882" spans="49:52" x14ac:dyDescent="0.25">
      <c r="AW1882" t="s">
        <v>6531</v>
      </c>
      <c r="AY1882" s="51"/>
      <c r="AZ1882" s="51"/>
    </row>
    <row r="1883" spans="49:52" x14ac:dyDescent="0.25">
      <c r="AW1883" t="s">
        <v>6532</v>
      </c>
      <c r="AY1883" s="51"/>
      <c r="AZ1883" s="51"/>
    </row>
    <row r="1884" spans="49:52" x14ac:dyDescent="0.25">
      <c r="AW1884" t="s">
        <v>6533</v>
      </c>
      <c r="AY1884" s="51"/>
      <c r="AZ1884" s="51"/>
    </row>
    <row r="1885" spans="49:52" x14ac:dyDescent="0.25">
      <c r="AW1885" t="s">
        <v>6534</v>
      </c>
      <c r="AY1885" s="51"/>
      <c r="AZ1885" s="51"/>
    </row>
    <row r="1886" spans="49:52" x14ac:dyDescent="0.25">
      <c r="AW1886" t="s">
        <v>6535</v>
      </c>
      <c r="AY1886" s="51"/>
      <c r="AZ1886" s="51"/>
    </row>
    <row r="1887" spans="49:52" x14ac:dyDescent="0.25">
      <c r="AW1887" t="s">
        <v>6536</v>
      </c>
      <c r="AY1887" s="51"/>
      <c r="AZ1887" s="51"/>
    </row>
    <row r="1888" spans="49:52" x14ac:dyDescent="0.25">
      <c r="AW1888" t="s">
        <v>6537</v>
      </c>
      <c r="AY1888" s="51"/>
      <c r="AZ1888" s="51"/>
    </row>
    <row r="1889" spans="49:52" x14ac:dyDescent="0.25">
      <c r="AW1889" t="s">
        <v>6538</v>
      </c>
      <c r="AY1889" s="51"/>
      <c r="AZ1889" s="51"/>
    </row>
    <row r="1890" spans="49:52" x14ac:dyDescent="0.25">
      <c r="AW1890" t="s">
        <v>6539</v>
      </c>
      <c r="AY1890" s="51"/>
      <c r="AZ1890" s="51"/>
    </row>
    <row r="1891" spans="49:52" x14ac:dyDescent="0.25">
      <c r="AW1891" t="s">
        <v>6540</v>
      </c>
      <c r="AY1891" s="51"/>
      <c r="AZ1891" s="51"/>
    </row>
    <row r="1892" spans="49:52" x14ac:dyDescent="0.25">
      <c r="AW1892" t="s">
        <v>6541</v>
      </c>
      <c r="AY1892" s="51"/>
      <c r="AZ1892" s="51"/>
    </row>
    <row r="1893" spans="49:52" x14ac:dyDescent="0.25">
      <c r="AW1893" t="s">
        <v>6542</v>
      </c>
      <c r="AY1893" s="51"/>
      <c r="AZ1893" s="51"/>
    </row>
    <row r="1894" spans="49:52" x14ac:dyDescent="0.25">
      <c r="AW1894" t="s">
        <v>6543</v>
      </c>
      <c r="AY1894" s="51"/>
      <c r="AZ1894" s="51"/>
    </row>
    <row r="1895" spans="49:52" x14ac:dyDescent="0.25">
      <c r="AW1895" t="s">
        <v>6544</v>
      </c>
      <c r="AY1895" s="51"/>
      <c r="AZ1895" s="51"/>
    </row>
    <row r="1896" spans="49:52" x14ac:dyDescent="0.25">
      <c r="AW1896" t="s">
        <v>6545</v>
      </c>
      <c r="AY1896" s="51"/>
      <c r="AZ1896" s="51"/>
    </row>
    <row r="1897" spans="49:52" x14ac:dyDescent="0.25">
      <c r="AW1897" t="s">
        <v>6546</v>
      </c>
      <c r="AY1897" s="51"/>
      <c r="AZ1897" s="51"/>
    </row>
    <row r="1898" spans="49:52" x14ac:dyDescent="0.25">
      <c r="AW1898" t="s">
        <v>6547</v>
      </c>
      <c r="AY1898" s="51"/>
      <c r="AZ1898" s="51"/>
    </row>
    <row r="1899" spans="49:52" x14ac:dyDescent="0.25">
      <c r="AW1899" t="s">
        <v>6548</v>
      </c>
      <c r="AY1899" s="51"/>
      <c r="AZ1899" s="51"/>
    </row>
    <row r="1900" spans="49:52" x14ac:dyDescent="0.25">
      <c r="AW1900" t="s">
        <v>6549</v>
      </c>
      <c r="AY1900" s="51"/>
      <c r="AZ1900" s="51"/>
    </row>
    <row r="1901" spans="49:52" x14ac:dyDescent="0.25">
      <c r="AW1901" t="s">
        <v>6550</v>
      </c>
      <c r="AY1901" s="51"/>
      <c r="AZ1901" s="51"/>
    </row>
    <row r="1902" spans="49:52" x14ac:dyDescent="0.25">
      <c r="AW1902" t="s">
        <v>6551</v>
      </c>
      <c r="AY1902" s="51"/>
      <c r="AZ1902" s="51"/>
    </row>
    <row r="1903" spans="49:52" x14ac:dyDescent="0.25">
      <c r="AW1903" t="s">
        <v>6552</v>
      </c>
      <c r="AY1903" s="51"/>
      <c r="AZ1903" s="51"/>
    </row>
    <row r="1904" spans="49:52" x14ac:dyDescent="0.25">
      <c r="AW1904" t="s">
        <v>6553</v>
      </c>
      <c r="AY1904" s="51"/>
      <c r="AZ1904" s="51"/>
    </row>
    <row r="1905" spans="49:52" x14ac:dyDescent="0.25">
      <c r="AW1905" t="s">
        <v>6554</v>
      </c>
      <c r="AY1905" s="51"/>
      <c r="AZ1905" s="51"/>
    </row>
    <row r="1906" spans="49:52" x14ac:dyDescent="0.25">
      <c r="AW1906" t="s">
        <v>6555</v>
      </c>
      <c r="AY1906" s="51"/>
      <c r="AZ1906" s="51"/>
    </row>
    <row r="1907" spans="49:52" x14ac:dyDescent="0.25">
      <c r="AW1907" t="s">
        <v>6556</v>
      </c>
      <c r="AY1907" s="51"/>
      <c r="AZ1907" s="51"/>
    </row>
    <row r="1908" spans="49:52" x14ac:dyDescent="0.25">
      <c r="AW1908" t="s">
        <v>6557</v>
      </c>
      <c r="AY1908" s="51"/>
      <c r="AZ1908" s="51"/>
    </row>
    <row r="1909" spans="49:52" x14ac:dyDescent="0.25">
      <c r="AW1909" t="s">
        <v>6558</v>
      </c>
      <c r="AY1909" s="51"/>
      <c r="AZ1909" s="51"/>
    </row>
    <row r="1910" spans="49:52" x14ac:dyDescent="0.25">
      <c r="AW1910" t="s">
        <v>6559</v>
      </c>
      <c r="AY1910" s="51"/>
      <c r="AZ1910" s="51"/>
    </row>
    <row r="1911" spans="49:52" x14ac:dyDescent="0.25">
      <c r="AW1911" t="s">
        <v>6560</v>
      </c>
      <c r="AY1911" s="51"/>
      <c r="AZ1911" s="51"/>
    </row>
    <row r="1912" spans="49:52" x14ac:dyDescent="0.25">
      <c r="AW1912" t="s">
        <v>6561</v>
      </c>
      <c r="AY1912" s="51"/>
      <c r="AZ1912" s="51"/>
    </row>
    <row r="1913" spans="49:52" x14ac:dyDescent="0.25">
      <c r="AW1913" t="s">
        <v>6562</v>
      </c>
      <c r="AY1913" s="51"/>
      <c r="AZ1913" s="51"/>
    </row>
    <row r="1914" spans="49:52" x14ac:dyDescent="0.25">
      <c r="AW1914" t="s">
        <v>6563</v>
      </c>
      <c r="AY1914" s="51"/>
      <c r="AZ1914" s="51"/>
    </row>
    <row r="1915" spans="49:52" x14ac:dyDescent="0.25">
      <c r="AW1915" t="s">
        <v>6564</v>
      </c>
      <c r="AY1915" s="51"/>
      <c r="AZ1915" s="51"/>
    </row>
    <row r="1916" spans="49:52" x14ac:dyDescent="0.25">
      <c r="AW1916" t="s">
        <v>6565</v>
      </c>
      <c r="AY1916" s="51"/>
      <c r="AZ1916" s="51"/>
    </row>
    <row r="1917" spans="49:52" x14ac:dyDescent="0.25">
      <c r="AW1917" t="s">
        <v>6566</v>
      </c>
      <c r="AY1917" s="51"/>
      <c r="AZ1917" s="51"/>
    </row>
    <row r="1918" spans="49:52" x14ac:dyDescent="0.25">
      <c r="AW1918" t="s">
        <v>6567</v>
      </c>
      <c r="AY1918" s="51"/>
      <c r="AZ1918" s="51"/>
    </row>
    <row r="1919" spans="49:52" x14ac:dyDescent="0.25">
      <c r="AW1919" t="s">
        <v>6568</v>
      </c>
      <c r="AY1919" s="51"/>
      <c r="AZ1919" s="51"/>
    </row>
    <row r="1920" spans="49:52" x14ac:dyDescent="0.25">
      <c r="AW1920" t="s">
        <v>6569</v>
      </c>
      <c r="AY1920" s="51"/>
      <c r="AZ1920" s="51"/>
    </row>
    <row r="1921" spans="49:52" x14ac:dyDescent="0.25">
      <c r="AW1921" t="s">
        <v>6570</v>
      </c>
      <c r="AY1921" s="51"/>
      <c r="AZ1921" s="51"/>
    </row>
    <row r="1922" spans="49:52" x14ac:dyDescent="0.25">
      <c r="AW1922" t="s">
        <v>6571</v>
      </c>
      <c r="AY1922" s="51"/>
      <c r="AZ1922" s="51"/>
    </row>
    <row r="1923" spans="49:52" x14ac:dyDescent="0.25">
      <c r="AW1923" t="s">
        <v>6572</v>
      </c>
      <c r="AY1923" s="51"/>
      <c r="AZ1923" s="51"/>
    </row>
    <row r="1924" spans="49:52" x14ac:dyDescent="0.25">
      <c r="AW1924" t="s">
        <v>6573</v>
      </c>
      <c r="AY1924" s="51"/>
      <c r="AZ1924" s="51"/>
    </row>
    <row r="1925" spans="49:52" x14ac:dyDescent="0.25">
      <c r="AW1925" t="s">
        <v>6574</v>
      </c>
      <c r="AY1925" s="51"/>
      <c r="AZ1925" s="51"/>
    </row>
    <row r="1926" spans="49:52" x14ac:dyDescent="0.25">
      <c r="AW1926" t="s">
        <v>6575</v>
      </c>
      <c r="AY1926" s="51"/>
      <c r="AZ1926" s="51"/>
    </row>
    <row r="1927" spans="49:52" x14ac:dyDescent="0.25">
      <c r="AW1927" t="s">
        <v>6576</v>
      </c>
      <c r="AY1927" s="51"/>
      <c r="AZ1927" s="51"/>
    </row>
    <row r="1928" spans="49:52" x14ac:dyDescent="0.25">
      <c r="AW1928" t="s">
        <v>6577</v>
      </c>
      <c r="AY1928" s="51"/>
      <c r="AZ1928" s="51"/>
    </row>
    <row r="1929" spans="49:52" x14ac:dyDescent="0.25">
      <c r="AW1929" t="s">
        <v>6578</v>
      </c>
      <c r="AY1929" s="51"/>
      <c r="AZ1929" s="51"/>
    </row>
    <row r="1930" spans="49:52" x14ac:dyDescent="0.25">
      <c r="AW1930" t="s">
        <v>6579</v>
      </c>
      <c r="AY1930" s="51"/>
      <c r="AZ1930" s="51"/>
    </row>
    <row r="1931" spans="49:52" x14ac:dyDescent="0.25">
      <c r="AW1931" t="s">
        <v>6580</v>
      </c>
      <c r="AY1931" s="51"/>
      <c r="AZ1931" s="51"/>
    </row>
    <row r="1932" spans="49:52" x14ac:dyDescent="0.25">
      <c r="AW1932" t="s">
        <v>6581</v>
      </c>
      <c r="AY1932" s="51"/>
      <c r="AZ1932" s="51"/>
    </row>
    <row r="1933" spans="49:52" x14ac:dyDescent="0.25">
      <c r="AW1933" t="s">
        <v>6582</v>
      </c>
      <c r="AY1933" s="51"/>
      <c r="AZ1933" s="51"/>
    </row>
    <row r="1934" spans="49:52" x14ac:dyDescent="0.25">
      <c r="AW1934" t="s">
        <v>6583</v>
      </c>
      <c r="AY1934" s="51"/>
      <c r="AZ1934" s="51"/>
    </row>
    <row r="1935" spans="49:52" x14ac:dyDescent="0.25">
      <c r="AW1935" t="s">
        <v>6584</v>
      </c>
      <c r="AY1935" s="51"/>
      <c r="AZ1935" s="51"/>
    </row>
    <row r="1936" spans="49:52" x14ac:dyDescent="0.25">
      <c r="AW1936" t="s">
        <v>6585</v>
      </c>
      <c r="AY1936" s="51"/>
      <c r="AZ1936" s="51"/>
    </row>
    <row r="1937" spans="49:52" x14ac:dyDescent="0.25">
      <c r="AW1937" t="s">
        <v>6586</v>
      </c>
      <c r="AY1937" s="51"/>
      <c r="AZ1937" s="51"/>
    </row>
    <row r="1938" spans="49:52" x14ac:dyDescent="0.25">
      <c r="AW1938" t="s">
        <v>6587</v>
      </c>
      <c r="AY1938" s="51"/>
      <c r="AZ1938" s="51"/>
    </row>
    <row r="1939" spans="49:52" x14ac:dyDescent="0.25">
      <c r="AW1939" t="s">
        <v>6588</v>
      </c>
      <c r="AY1939" s="51"/>
      <c r="AZ1939" s="51"/>
    </row>
    <row r="1940" spans="49:52" x14ac:dyDescent="0.25">
      <c r="AW1940" t="s">
        <v>6589</v>
      </c>
      <c r="AY1940" s="51"/>
      <c r="AZ1940" s="51"/>
    </row>
    <row r="1941" spans="49:52" x14ac:dyDescent="0.25">
      <c r="AW1941" t="s">
        <v>6590</v>
      </c>
      <c r="AY1941" s="51"/>
      <c r="AZ1941" s="51"/>
    </row>
    <row r="1942" spans="49:52" x14ac:dyDescent="0.25">
      <c r="AW1942" t="s">
        <v>6591</v>
      </c>
      <c r="AY1942" s="51"/>
      <c r="AZ1942" s="51"/>
    </row>
    <row r="1943" spans="49:52" x14ac:dyDescent="0.25">
      <c r="AW1943" t="s">
        <v>6592</v>
      </c>
      <c r="AY1943" s="51"/>
      <c r="AZ1943" s="51"/>
    </row>
    <row r="1944" spans="49:52" x14ac:dyDescent="0.25">
      <c r="AW1944" t="s">
        <v>6593</v>
      </c>
      <c r="AY1944" s="51"/>
      <c r="AZ1944" s="51"/>
    </row>
    <row r="1945" spans="49:52" x14ac:dyDescent="0.25">
      <c r="AW1945" t="s">
        <v>6594</v>
      </c>
      <c r="AY1945" s="51"/>
      <c r="AZ1945" s="51"/>
    </row>
    <row r="1946" spans="49:52" x14ac:dyDescent="0.25">
      <c r="AW1946" t="s">
        <v>6595</v>
      </c>
      <c r="AY1946" s="51"/>
      <c r="AZ1946" s="51"/>
    </row>
    <row r="1947" spans="49:52" x14ac:dyDescent="0.25">
      <c r="AW1947" t="s">
        <v>6596</v>
      </c>
      <c r="AY1947" s="51"/>
      <c r="AZ1947" s="51"/>
    </row>
    <row r="1948" spans="49:52" x14ac:dyDescent="0.25">
      <c r="AW1948" t="s">
        <v>6597</v>
      </c>
      <c r="AY1948" s="51"/>
      <c r="AZ1948" s="51"/>
    </row>
    <row r="1949" spans="49:52" x14ac:dyDescent="0.25">
      <c r="AW1949" t="s">
        <v>6598</v>
      </c>
      <c r="AY1949" s="51"/>
      <c r="AZ1949" s="51"/>
    </row>
    <row r="1950" spans="49:52" x14ac:dyDescent="0.25">
      <c r="AW1950" t="s">
        <v>6599</v>
      </c>
      <c r="AY1950" s="51"/>
      <c r="AZ1950" s="51"/>
    </row>
    <row r="1951" spans="49:52" x14ac:dyDescent="0.25">
      <c r="AW1951" t="s">
        <v>6600</v>
      </c>
      <c r="AY1951" s="51"/>
      <c r="AZ1951" s="51"/>
    </row>
    <row r="1952" spans="49:52" x14ac:dyDescent="0.25">
      <c r="AW1952" t="s">
        <v>6601</v>
      </c>
      <c r="AY1952" s="51"/>
      <c r="AZ1952" s="51"/>
    </row>
    <row r="1953" spans="49:52" x14ac:dyDescent="0.25">
      <c r="AW1953" t="s">
        <v>6602</v>
      </c>
      <c r="AY1953" s="51"/>
      <c r="AZ1953" s="51"/>
    </row>
    <row r="1954" spans="49:52" x14ac:dyDescent="0.25">
      <c r="AW1954" t="s">
        <v>6603</v>
      </c>
      <c r="AY1954" s="51"/>
      <c r="AZ1954" s="51"/>
    </row>
    <row r="1955" spans="49:52" x14ac:dyDescent="0.25">
      <c r="AW1955" t="s">
        <v>6604</v>
      </c>
      <c r="AY1955" s="51"/>
      <c r="AZ1955" s="51"/>
    </row>
    <row r="1956" spans="49:52" x14ac:dyDescent="0.25">
      <c r="AW1956" t="s">
        <v>6605</v>
      </c>
      <c r="AY1956" s="51"/>
      <c r="AZ1956" s="51"/>
    </row>
    <row r="1957" spans="49:52" x14ac:dyDescent="0.25">
      <c r="AW1957" t="s">
        <v>6606</v>
      </c>
      <c r="AY1957" s="51"/>
      <c r="AZ1957" s="51"/>
    </row>
    <row r="1958" spans="49:52" x14ac:dyDescent="0.25">
      <c r="AW1958" t="s">
        <v>6607</v>
      </c>
      <c r="AY1958" s="51"/>
      <c r="AZ1958" s="51"/>
    </row>
    <row r="1959" spans="49:52" x14ac:dyDescent="0.25">
      <c r="AW1959" t="s">
        <v>6608</v>
      </c>
      <c r="AY1959" s="51"/>
      <c r="AZ1959" s="51"/>
    </row>
    <row r="1960" spans="49:52" x14ac:dyDescent="0.25">
      <c r="AW1960" t="s">
        <v>6609</v>
      </c>
      <c r="AY1960" s="51"/>
      <c r="AZ1960" s="51"/>
    </row>
    <row r="1961" spans="49:52" x14ac:dyDescent="0.25">
      <c r="AW1961" t="s">
        <v>6610</v>
      </c>
      <c r="AY1961" s="51"/>
      <c r="AZ1961" s="51"/>
    </row>
    <row r="1962" spans="49:52" x14ac:dyDescent="0.25">
      <c r="AW1962" t="s">
        <v>6611</v>
      </c>
      <c r="AY1962" s="51"/>
      <c r="AZ1962" s="51"/>
    </row>
    <row r="1963" spans="49:52" x14ac:dyDescent="0.25">
      <c r="AW1963" t="s">
        <v>6612</v>
      </c>
      <c r="AY1963" s="51"/>
      <c r="AZ1963" s="51"/>
    </row>
    <row r="1964" spans="49:52" x14ac:dyDescent="0.25">
      <c r="AW1964" t="s">
        <v>6613</v>
      </c>
      <c r="AY1964" s="51"/>
      <c r="AZ1964" s="51"/>
    </row>
    <row r="1965" spans="49:52" x14ac:dyDescent="0.25">
      <c r="AW1965" t="s">
        <v>6614</v>
      </c>
      <c r="AY1965" s="51"/>
      <c r="AZ1965" s="51"/>
    </row>
    <row r="1966" spans="49:52" x14ac:dyDescent="0.25">
      <c r="AW1966" t="s">
        <v>6615</v>
      </c>
      <c r="AY1966" s="51"/>
      <c r="AZ1966" s="51"/>
    </row>
    <row r="1967" spans="49:52" x14ac:dyDescent="0.25">
      <c r="AW1967" t="s">
        <v>6616</v>
      </c>
      <c r="AY1967" s="51"/>
      <c r="AZ1967" s="51"/>
    </row>
    <row r="1968" spans="49:52" x14ac:dyDescent="0.25">
      <c r="AW1968" t="s">
        <v>6617</v>
      </c>
      <c r="AY1968" s="51"/>
      <c r="AZ1968" s="51"/>
    </row>
    <row r="1969" spans="49:52" x14ac:dyDescent="0.25">
      <c r="AW1969" t="s">
        <v>6618</v>
      </c>
      <c r="AY1969" s="51"/>
      <c r="AZ1969" s="51"/>
    </row>
    <row r="1970" spans="49:52" x14ac:dyDescent="0.25">
      <c r="AW1970" t="s">
        <v>6619</v>
      </c>
      <c r="AY1970" s="51"/>
      <c r="AZ1970" s="51"/>
    </row>
    <row r="1971" spans="49:52" x14ac:dyDescent="0.25">
      <c r="AW1971" t="s">
        <v>6620</v>
      </c>
      <c r="AY1971" s="51"/>
      <c r="AZ1971" s="51"/>
    </row>
    <row r="1972" spans="49:52" x14ac:dyDescent="0.25">
      <c r="AW1972" t="s">
        <v>6621</v>
      </c>
      <c r="AY1972" s="51"/>
      <c r="AZ1972" s="51"/>
    </row>
    <row r="1973" spans="49:52" x14ac:dyDescent="0.25">
      <c r="AW1973" t="s">
        <v>6622</v>
      </c>
      <c r="AY1973" s="51"/>
      <c r="AZ1973" s="51"/>
    </row>
    <row r="1974" spans="49:52" x14ac:dyDescent="0.25">
      <c r="AW1974" t="s">
        <v>6623</v>
      </c>
      <c r="AY1974" s="51"/>
      <c r="AZ1974" s="51"/>
    </row>
    <row r="1975" spans="49:52" x14ac:dyDescent="0.25">
      <c r="AW1975" t="s">
        <v>6624</v>
      </c>
      <c r="AY1975" s="51"/>
      <c r="AZ1975" s="51"/>
    </row>
    <row r="1976" spans="49:52" x14ac:dyDescent="0.25">
      <c r="AW1976" t="s">
        <v>6625</v>
      </c>
      <c r="AY1976" s="51"/>
      <c r="AZ1976" s="51"/>
    </row>
    <row r="1977" spans="49:52" x14ac:dyDescent="0.25">
      <c r="AW1977" t="s">
        <v>6626</v>
      </c>
      <c r="AY1977" s="51"/>
      <c r="AZ1977" s="51"/>
    </row>
    <row r="1978" spans="49:52" x14ac:dyDescent="0.25">
      <c r="AW1978" t="s">
        <v>6627</v>
      </c>
      <c r="AY1978" s="51"/>
      <c r="AZ1978" s="51"/>
    </row>
    <row r="1979" spans="49:52" x14ac:dyDescent="0.25">
      <c r="AW1979" t="s">
        <v>6628</v>
      </c>
      <c r="AY1979" s="51"/>
      <c r="AZ1979" s="51"/>
    </row>
    <row r="1980" spans="49:52" x14ac:dyDescent="0.25">
      <c r="AW1980" t="s">
        <v>6629</v>
      </c>
      <c r="AY1980" s="51"/>
      <c r="AZ1980" s="51"/>
    </row>
    <row r="1981" spans="49:52" x14ac:dyDescent="0.25">
      <c r="AW1981" t="s">
        <v>6630</v>
      </c>
      <c r="AY1981" s="51"/>
      <c r="AZ1981" s="51"/>
    </row>
    <row r="1982" spans="49:52" x14ac:dyDescent="0.25">
      <c r="AW1982" t="s">
        <v>6631</v>
      </c>
      <c r="AY1982" s="51"/>
      <c r="AZ1982" s="51"/>
    </row>
    <row r="1983" spans="49:52" x14ac:dyDescent="0.25">
      <c r="AW1983" t="s">
        <v>6632</v>
      </c>
      <c r="AY1983" s="51"/>
      <c r="AZ1983" s="51"/>
    </row>
    <row r="1984" spans="49:52" x14ac:dyDescent="0.25">
      <c r="AW1984" t="s">
        <v>6633</v>
      </c>
      <c r="AY1984" s="51"/>
      <c r="AZ1984" s="51"/>
    </row>
    <row r="1985" spans="49:52" x14ac:dyDescent="0.25">
      <c r="AW1985" t="s">
        <v>6634</v>
      </c>
      <c r="AY1985" s="51"/>
      <c r="AZ1985" s="51"/>
    </row>
    <row r="1986" spans="49:52" x14ac:dyDescent="0.25">
      <c r="AW1986" t="s">
        <v>6635</v>
      </c>
      <c r="AY1986" s="51"/>
      <c r="AZ1986" s="51"/>
    </row>
    <row r="1987" spans="49:52" x14ac:dyDescent="0.25">
      <c r="AW1987" t="s">
        <v>6636</v>
      </c>
      <c r="AY1987" s="51"/>
      <c r="AZ1987" s="51"/>
    </row>
    <row r="1988" spans="49:52" x14ac:dyDescent="0.25">
      <c r="AW1988" t="s">
        <v>6637</v>
      </c>
      <c r="AY1988" s="51"/>
      <c r="AZ1988" s="51"/>
    </row>
    <row r="1989" spans="49:52" x14ac:dyDescent="0.25">
      <c r="AW1989" t="s">
        <v>6638</v>
      </c>
      <c r="AY1989" s="51"/>
      <c r="AZ1989" s="51"/>
    </row>
    <row r="1990" spans="49:52" x14ac:dyDescent="0.25">
      <c r="AW1990" t="s">
        <v>6639</v>
      </c>
      <c r="AY1990" s="51"/>
      <c r="AZ1990" s="51"/>
    </row>
    <row r="1991" spans="49:52" x14ac:dyDescent="0.25">
      <c r="AW1991" t="s">
        <v>6640</v>
      </c>
      <c r="AY1991" s="51"/>
      <c r="AZ1991" s="51"/>
    </row>
    <row r="1992" spans="49:52" x14ac:dyDescent="0.25">
      <c r="AW1992" t="s">
        <v>6641</v>
      </c>
      <c r="AY1992" s="51"/>
      <c r="AZ1992" s="51"/>
    </row>
    <row r="1993" spans="49:52" x14ac:dyDescent="0.25">
      <c r="AW1993" t="s">
        <v>6642</v>
      </c>
      <c r="AY1993" s="51"/>
      <c r="AZ1993" s="51"/>
    </row>
    <row r="1994" spans="49:52" x14ac:dyDescent="0.25">
      <c r="AW1994" t="s">
        <v>6643</v>
      </c>
      <c r="AY1994" s="51"/>
      <c r="AZ1994" s="51"/>
    </row>
    <row r="1995" spans="49:52" x14ac:dyDescent="0.25">
      <c r="AW1995" t="s">
        <v>6644</v>
      </c>
      <c r="AY1995" s="51"/>
      <c r="AZ1995" s="51"/>
    </row>
    <row r="1996" spans="49:52" x14ac:dyDescent="0.25">
      <c r="AW1996" t="s">
        <v>6645</v>
      </c>
      <c r="AY1996" s="51"/>
      <c r="AZ1996" s="51"/>
    </row>
    <row r="1997" spans="49:52" x14ac:dyDescent="0.25">
      <c r="AW1997" t="s">
        <v>6646</v>
      </c>
      <c r="AY1997" s="51"/>
      <c r="AZ1997" s="51"/>
    </row>
    <row r="1998" spans="49:52" x14ac:dyDescent="0.25">
      <c r="AW1998" t="s">
        <v>6647</v>
      </c>
      <c r="AY1998" s="51"/>
      <c r="AZ1998" s="51"/>
    </row>
    <row r="1999" spans="49:52" x14ac:dyDescent="0.25">
      <c r="AW1999" t="s">
        <v>6648</v>
      </c>
      <c r="AY1999" s="51"/>
      <c r="AZ1999" s="51"/>
    </row>
    <row r="2000" spans="49:52" x14ac:dyDescent="0.25">
      <c r="AW2000" t="s">
        <v>6649</v>
      </c>
      <c r="AY2000" s="51"/>
      <c r="AZ2000" s="51"/>
    </row>
    <row r="2001" spans="49:52" x14ac:dyDescent="0.25">
      <c r="AW2001" t="s">
        <v>6650</v>
      </c>
      <c r="AY2001" s="51"/>
      <c r="AZ2001" s="51"/>
    </row>
    <row r="2002" spans="49:52" x14ac:dyDescent="0.25">
      <c r="AW2002" t="s">
        <v>6651</v>
      </c>
      <c r="AY2002" s="51"/>
      <c r="AZ2002" s="51"/>
    </row>
    <row r="2003" spans="49:52" x14ac:dyDescent="0.25">
      <c r="AW2003" t="s">
        <v>6652</v>
      </c>
      <c r="AY2003" s="51"/>
      <c r="AZ2003" s="51"/>
    </row>
    <row r="2004" spans="49:52" x14ac:dyDescent="0.25">
      <c r="AW2004" t="s">
        <v>6653</v>
      </c>
      <c r="AY2004" s="51"/>
      <c r="AZ2004" s="51"/>
    </row>
    <row r="2005" spans="49:52" x14ac:dyDescent="0.25">
      <c r="AW2005" t="s">
        <v>6654</v>
      </c>
      <c r="AY2005" s="51"/>
      <c r="AZ2005" s="51"/>
    </row>
    <row r="2006" spans="49:52" x14ac:dyDescent="0.25">
      <c r="AW2006" t="s">
        <v>6655</v>
      </c>
      <c r="AY2006" s="51"/>
      <c r="AZ2006" s="51"/>
    </row>
    <row r="2007" spans="49:52" x14ac:dyDescent="0.25">
      <c r="AW2007" t="s">
        <v>6656</v>
      </c>
      <c r="AY2007" s="51"/>
      <c r="AZ2007" s="51"/>
    </row>
    <row r="2008" spans="49:52" x14ac:dyDescent="0.25">
      <c r="AW2008" t="s">
        <v>6657</v>
      </c>
      <c r="AY2008" s="51"/>
      <c r="AZ2008" s="51"/>
    </row>
    <row r="2009" spans="49:52" x14ac:dyDescent="0.25">
      <c r="AW2009" t="s">
        <v>6658</v>
      </c>
      <c r="AY2009" s="51"/>
      <c r="AZ2009" s="51"/>
    </row>
    <row r="2010" spans="49:52" x14ac:dyDescent="0.25">
      <c r="AW2010" t="s">
        <v>6659</v>
      </c>
      <c r="AY2010" s="51"/>
      <c r="AZ2010" s="51"/>
    </row>
    <row r="2011" spans="49:52" x14ac:dyDescent="0.25">
      <c r="AW2011" t="s">
        <v>6660</v>
      </c>
      <c r="AY2011" s="51"/>
      <c r="AZ2011" s="51"/>
    </row>
    <row r="2012" spans="49:52" x14ac:dyDescent="0.25">
      <c r="AW2012" t="s">
        <v>6661</v>
      </c>
      <c r="AY2012" s="51"/>
      <c r="AZ2012" s="51"/>
    </row>
    <row r="2013" spans="49:52" x14ac:dyDescent="0.25">
      <c r="AW2013" t="s">
        <v>6662</v>
      </c>
      <c r="AY2013" s="51"/>
      <c r="AZ2013" s="51"/>
    </row>
    <row r="2014" spans="49:52" x14ac:dyDescent="0.25">
      <c r="AW2014" t="s">
        <v>6663</v>
      </c>
      <c r="AY2014" s="51"/>
      <c r="AZ2014" s="51"/>
    </row>
    <row r="2015" spans="49:52" x14ac:dyDescent="0.25">
      <c r="AW2015" t="s">
        <v>6664</v>
      </c>
      <c r="AY2015" s="51"/>
      <c r="AZ2015" s="51"/>
    </row>
    <row r="2016" spans="49:52" x14ac:dyDescent="0.25">
      <c r="AW2016" t="s">
        <v>6665</v>
      </c>
      <c r="AY2016" s="51"/>
      <c r="AZ2016" s="51"/>
    </row>
    <row r="2017" spans="49:52" x14ac:dyDescent="0.25">
      <c r="AW2017" t="s">
        <v>6666</v>
      </c>
      <c r="AY2017" s="51"/>
      <c r="AZ2017" s="51"/>
    </row>
    <row r="2018" spans="49:52" x14ac:dyDescent="0.25">
      <c r="AW2018" t="s">
        <v>6667</v>
      </c>
      <c r="AY2018" s="51"/>
      <c r="AZ2018" s="51"/>
    </row>
    <row r="2019" spans="49:52" x14ac:dyDescent="0.25">
      <c r="AW2019" t="s">
        <v>6668</v>
      </c>
      <c r="AY2019" s="51"/>
      <c r="AZ2019" s="51"/>
    </row>
    <row r="2020" spans="49:52" x14ac:dyDescent="0.25">
      <c r="AW2020" t="s">
        <v>6669</v>
      </c>
      <c r="AY2020" s="51"/>
      <c r="AZ2020" s="51"/>
    </row>
    <row r="2021" spans="49:52" x14ac:dyDescent="0.25">
      <c r="AW2021" t="s">
        <v>6670</v>
      </c>
      <c r="AY2021" s="51"/>
      <c r="AZ2021" s="51"/>
    </row>
    <row r="2022" spans="49:52" x14ac:dyDescent="0.25">
      <c r="AW2022" t="s">
        <v>6671</v>
      </c>
      <c r="AY2022" s="51"/>
      <c r="AZ2022" s="51"/>
    </row>
    <row r="2023" spans="49:52" x14ac:dyDescent="0.25">
      <c r="AW2023" t="s">
        <v>6672</v>
      </c>
      <c r="AY2023" s="51"/>
      <c r="AZ2023" s="51"/>
    </row>
    <row r="2024" spans="49:52" x14ac:dyDescent="0.25">
      <c r="AW2024" t="s">
        <v>6673</v>
      </c>
      <c r="AY2024" s="51"/>
      <c r="AZ2024" s="51"/>
    </row>
    <row r="2025" spans="49:52" x14ac:dyDescent="0.25">
      <c r="AW2025" t="s">
        <v>6674</v>
      </c>
      <c r="AY2025" s="51"/>
      <c r="AZ2025" s="51"/>
    </row>
    <row r="2026" spans="49:52" x14ac:dyDescent="0.25">
      <c r="AW2026" t="s">
        <v>6675</v>
      </c>
      <c r="AY2026" s="51"/>
      <c r="AZ2026" s="51"/>
    </row>
    <row r="2027" spans="49:52" x14ac:dyDescent="0.25">
      <c r="AW2027" t="s">
        <v>6676</v>
      </c>
      <c r="AY2027" s="51"/>
      <c r="AZ2027" s="51"/>
    </row>
    <row r="2028" spans="49:52" x14ac:dyDescent="0.25">
      <c r="AW2028" t="s">
        <v>6677</v>
      </c>
      <c r="AY2028" s="51"/>
      <c r="AZ2028" s="51"/>
    </row>
    <row r="2029" spans="49:52" x14ac:dyDescent="0.25">
      <c r="AW2029" t="s">
        <v>6678</v>
      </c>
      <c r="AY2029" s="51"/>
      <c r="AZ2029" s="51"/>
    </row>
    <row r="2030" spans="49:52" x14ac:dyDescent="0.25">
      <c r="AW2030" t="s">
        <v>6679</v>
      </c>
      <c r="AY2030" s="51"/>
      <c r="AZ2030" s="51"/>
    </row>
    <row r="2031" spans="49:52" x14ac:dyDescent="0.25">
      <c r="AW2031" t="s">
        <v>6680</v>
      </c>
      <c r="AY2031" s="51"/>
      <c r="AZ2031" s="51"/>
    </row>
    <row r="2032" spans="49:52" x14ac:dyDescent="0.25">
      <c r="AW2032" t="s">
        <v>6681</v>
      </c>
      <c r="AY2032" s="51"/>
      <c r="AZ2032" s="51"/>
    </row>
    <row r="2033" spans="49:52" x14ac:dyDescent="0.25">
      <c r="AW2033" t="s">
        <v>6682</v>
      </c>
      <c r="AY2033" s="51"/>
      <c r="AZ2033" s="51"/>
    </row>
    <row r="2034" spans="49:52" x14ac:dyDescent="0.25">
      <c r="AW2034" t="s">
        <v>6683</v>
      </c>
      <c r="AY2034" s="51"/>
      <c r="AZ2034" s="51"/>
    </row>
    <row r="2035" spans="49:52" x14ac:dyDescent="0.25">
      <c r="AW2035" t="s">
        <v>6684</v>
      </c>
      <c r="AY2035" s="51"/>
      <c r="AZ2035" s="51"/>
    </row>
    <row r="2036" spans="49:52" x14ac:dyDescent="0.25">
      <c r="AW2036" t="s">
        <v>6685</v>
      </c>
      <c r="AY2036" s="51"/>
      <c r="AZ2036" s="51"/>
    </row>
    <row r="2037" spans="49:52" x14ac:dyDescent="0.25">
      <c r="AW2037" t="s">
        <v>6686</v>
      </c>
      <c r="AY2037" s="51"/>
      <c r="AZ2037" s="51"/>
    </row>
    <row r="2038" spans="49:52" x14ac:dyDescent="0.25">
      <c r="AW2038" t="s">
        <v>6687</v>
      </c>
      <c r="AY2038" s="51"/>
      <c r="AZ2038" s="51"/>
    </row>
    <row r="2039" spans="49:52" x14ac:dyDescent="0.25">
      <c r="AW2039" t="s">
        <v>6688</v>
      </c>
      <c r="AY2039" s="51"/>
      <c r="AZ2039" s="51"/>
    </row>
    <row r="2040" spans="49:52" x14ac:dyDescent="0.25">
      <c r="AW2040" t="s">
        <v>6689</v>
      </c>
      <c r="AY2040" s="51"/>
      <c r="AZ2040" s="51"/>
    </row>
    <row r="2041" spans="49:52" x14ac:dyDescent="0.25">
      <c r="AW2041" t="s">
        <v>6690</v>
      </c>
      <c r="AY2041" s="51"/>
      <c r="AZ2041" s="51"/>
    </row>
    <row r="2042" spans="49:52" x14ac:dyDescent="0.25">
      <c r="AW2042" t="s">
        <v>6691</v>
      </c>
      <c r="AY2042" s="51"/>
      <c r="AZ2042" s="51"/>
    </row>
    <row r="2043" spans="49:52" x14ac:dyDescent="0.25">
      <c r="AW2043" t="s">
        <v>6692</v>
      </c>
      <c r="AY2043" s="51"/>
      <c r="AZ2043" s="51"/>
    </row>
    <row r="2044" spans="49:52" x14ac:dyDescent="0.25">
      <c r="AW2044" t="s">
        <v>6693</v>
      </c>
      <c r="AY2044" s="51"/>
      <c r="AZ2044" s="51"/>
    </row>
    <row r="2045" spans="49:52" x14ac:dyDescent="0.25">
      <c r="AW2045" t="s">
        <v>6694</v>
      </c>
      <c r="AY2045" s="51"/>
      <c r="AZ2045" s="51"/>
    </row>
    <row r="2046" spans="49:52" x14ac:dyDescent="0.25">
      <c r="AW2046" t="s">
        <v>6695</v>
      </c>
      <c r="AY2046" s="51"/>
      <c r="AZ2046" s="51"/>
    </row>
    <row r="2047" spans="49:52" x14ac:dyDescent="0.25">
      <c r="AW2047" t="s">
        <v>6696</v>
      </c>
      <c r="AY2047" s="51"/>
      <c r="AZ2047" s="51"/>
    </row>
    <row r="2048" spans="49:52" x14ac:dyDescent="0.25">
      <c r="AW2048" t="s">
        <v>6697</v>
      </c>
      <c r="AY2048" s="51"/>
      <c r="AZ2048" s="51"/>
    </row>
    <row r="2049" spans="49:52" x14ac:dyDescent="0.25">
      <c r="AW2049" t="s">
        <v>6698</v>
      </c>
      <c r="AY2049" s="51"/>
      <c r="AZ2049" s="51"/>
    </row>
    <row r="2050" spans="49:52" x14ac:dyDescent="0.25">
      <c r="AW2050" t="s">
        <v>6699</v>
      </c>
      <c r="AY2050" s="51"/>
      <c r="AZ2050" s="51"/>
    </row>
    <row r="2051" spans="49:52" x14ac:dyDescent="0.25">
      <c r="AW2051" t="s">
        <v>6700</v>
      </c>
      <c r="AY2051" s="51"/>
      <c r="AZ2051" s="51"/>
    </row>
    <row r="2052" spans="49:52" x14ac:dyDescent="0.25">
      <c r="AW2052" t="s">
        <v>6701</v>
      </c>
      <c r="AY2052" s="51"/>
      <c r="AZ2052" s="51"/>
    </row>
    <row r="2053" spans="49:52" x14ac:dyDescent="0.25">
      <c r="AW2053" t="s">
        <v>6702</v>
      </c>
      <c r="AY2053" s="51"/>
      <c r="AZ2053" s="51"/>
    </row>
    <row r="2054" spans="49:52" x14ac:dyDescent="0.25">
      <c r="AW2054" t="s">
        <v>6703</v>
      </c>
      <c r="AY2054" s="51"/>
      <c r="AZ2054" s="51"/>
    </row>
    <row r="2055" spans="49:52" x14ac:dyDescent="0.25">
      <c r="AW2055" t="s">
        <v>6704</v>
      </c>
      <c r="AY2055" s="51"/>
      <c r="AZ2055" s="51"/>
    </row>
    <row r="2056" spans="49:52" x14ac:dyDescent="0.25">
      <c r="AW2056" t="s">
        <v>6705</v>
      </c>
      <c r="AY2056" s="51"/>
      <c r="AZ2056" s="51"/>
    </row>
    <row r="2057" spans="49:52" x14ac:dyDescent="0.25">
      <c r="AW2057" t="s">
        <v>6706</v>
      </c>
      <c r="AY2057" s="51"/>
      <c r="AZ2057" s="51"/>
    </row>
    <row r="2058" spans="49:52" x14ac:dyDescent="0.25">
      <c r="AW2058" t="s">
        <v>6707</v>
      </c>
      <c r="AY2058" s="51"/>
      <c r="AZ2058" s="51"/>
    </row>
    <row r="2059" spans="49:52" x14ac:dyDescent="0.25">
      <c r="AW2059" t="s">
        <v>6708</v>
      </c>
      <c r="AY2059" s="51"/>
      <c r="AZ2059" s="51"/>
    </row>
    <row r="2060" spans="49:52" x14ac:dyDescent="0.25">
      <c r="AW2060" t="s">
        <v>6709</v>
      </c>
      <c r="AY2060" s="51"/>
      <c r="AZ2060" s="51"/>
    </row>
    <row r="2061" spans="49:52" x14ac:dyDescent="0.25">
      <c r="AW2061" t="s">
        <v>6710</v>
      </c>
      <c r="AY2061" s="51"/>
      <c r="AZ2061" s="51"/>
    </row>
    <row r="2062" spans="49:52" x14ac:dyDescent="0.25">
      <c r="AW2062" t="s">
        <v>6711</v>
      </c>
      <c r="AY2062" s="51"/>
      <c r="AZ2062" s="51"/>
    </row>
    <row r="2063" spans="49:52" x14ac:dyDescent="0.25">
      <c r="AW2063" t="s">
        <v>6712</v>
      </c>
      <c r="AY2063" s="51"/>
      <c r="AZ2063" s="51"/>
    </row>
    <row r="2064" spans="49:52" x14ac:dyDescent="0.25">
      <c r="AW2064" t="s">
        <v>6713</v>
      </c>
      <c r="AY2064" s="51"/>
      <c r="AZ2064" s="51"/>
    </row>
    <row r="2065" spans="49:52" x14ac:dyDescent="0.25">
      <c r="AW2065" t="s">
        <v>6714</v>
      </c>
      <c r="AY2065" s="51"/>
      <c r="AZ2065" s="51"/>
    </row>
    <row r="2066" spans="49:52" x14ac:dyDescent="0.25">
      <c r="AW2066" t="s">
        <v>6715</v>
      </c>
      <c r="AY2066" s="51"/>
      <c r="AZ2066" s="51"/>
    </row>
    <row r="2067" spans="49:52" x14ac:dyDescent="0.25">
      <c r="AW2067" t="s">
        <v>6716</v>
      </c>
      <c r="AY2067" s="51"/>
      <c r="AZ2067" s="51"/>
    </row>
    <row r="2068" spans="49:52" x14ac:dyDescent="0.25">
      <c r="AW2068" t="s">
        <v>6717</v>
      </c>
      <c r="AY2068" s="51"/>
      <c r="AZ2068" s="51"/>
    </row>
    <row r="2069" spans="49:52" x14ac:dyDescent="0.25">
      <c r="AW2069" t="s">
        <v>6718</v>
      </c>
      <c r="AY2069" s="51"/>
      <c r="AZ2069" s="51"/>
    </row>
    <row r="2070" spans="49:52" x14ac:dyDescent="0.25">
      <c r="AW2070" t="s">
        <v>6719</v>
      </c>
      <c r="AY2070" s="51"/>
      <c r="AZ2070" s="51"/>
    </row>
    <row r="2071" spans="49:52" x14ac:dyDescent="0.25">
      <c r="AW2071" t="s">
        <v>6720</v>
      </c>
      <c r="AY2071" s="51"/>
      <c r="AZ2071" s="51"/>
    </row>
    <row r="2072" spans="49:52" x14ac:dyDescent="0.25">
      <c r="AW2072" t="s">
        <v>6721</v>
      </c>
      <c r="AY2072" s="51"/>
      <c r="AZ2072" s="51"/>
    </row>
    <row r="2073" spans="49:52" x14ac:dyDescent="0.25">
      <c r="AW2073" t="s">
        <v>6722</v>
      </c>
      <c r="AY2073" s="51"/>
      <c r="AZ2073" s="51"/>
    </row>
    <row r="2074" spans="49:52" x14ac:dyDescent="0.25">
      <c r="AW2074" t="s">
        <v>6723</v>
      </c>
      <c r="AY2074" s="51"/>
      <c r="AZ2074" s="51"/>
    </row>
    <row r="2075" spans="49:52" x14ac:dyDescent="0.25">
      <c r="AW2075" t="s">
        <v>6724</v>
      </c>
      <c r="AY2075" s="51"/>
      <c r="AZ2075" s="51"/>
    </row>
    <row r="2076" spans="49:52" x14ac:dyDescent="0.25">
      <c r="AW2076" t="s">
        <v>6725</v>
      </c>
      <c r="AY2076" s="51"/>
      <c r="AZ2076" s="51"/>
    </row>
    <row r="2077" spans="49:52" x14ac:dyDescent="0.25">
      <c r="AW2077" t="s">
        <v>6726</v>
      </c>
      <c r="AY2077" s="51"/>
      <c r="AZ2077" s="51"/>
    </row>
    <row r="2078" spans="49:52" x14ac:dyDescent="0.25">
      <c r="AW2078" t="s">
        <v>6727</v>
      </c>
      <c r="AY2078" s="51"/>
      <c r="AZ2078" s="51"/>
    </row>
    <row r="2079" spans="49:52" x14ac:dyDescent="0.25">
      <c r="AW2079" t="s">
        <v>6728</v>
      </c>
      <c r="AY2079" s="51"/>
      <c r="AZ2079" s="51"/>
    </row>
    <row r="2080" spans="49:52" x14ac:dyDescent="0.25">
      <c r="AW2080" t="s">
        <v>6729</v>
      </c>
      <c r="AY2080" s="51"/>
      <c r="AZ2080" s="51"/>
    </row>
    <row r="2081" spans="49:52" x14ac:dyDescent="0.25">
      <c r="AW2081" t="s">
        <v>6730</v>
      </c>
      <c r="AY2081" s="51"/>
      <c r="AZ2081" s="51"/>
    </row>
    <row r="2082" spans="49:52" x14ac:dyDescent="0.25">
      <c r="AW2082" t="s">
        <v>6731</v>
      </c>
      <c r="AY2082" s="51"/>
      <c r="AZ2082" s="51"/>
    </row>
    <row r="2083" spans="49:52" x14ac:dyDescent="0.25">
      <c r="AW2083" t="s">
        <v>6732</v>
      </c>
      <c r="AY2083" s="51"/>
      <c r="AZ2083" s="51"/>
    </row>
    <row r="2084" spans="49:52" x14ac:dyDescent="0.25">
      <c r="AW2084" t="s">
        <v>6733</v>
      </c>
      <c r="AY2084" s="51"/>
      <c r="AZ2084" s="51"/>
    </row>
    <row r="2085" spans="49:52" x14ac:dyDescent="0.25">
      <c r="AW2085" t="s">
        <v>6734</v>
      </c>
      <c r="AY2085" s="51"/>
      <c r="AZ2085" s="51"/>
    </row>
    <row r="2086" spans="49:52" x14ac:dyDescent="0.25">
      <c r="AW2086" t="s">
        <v>6735</v>
      </c>
      <c r="AY2086" s="51"/>
      <c r="AZ2086" s="51"/>
    </row>
    <row r="2087" spans="49:52" x14ac:dyDescent="0.25">
      <c r="AW2087" t="s">
        <v>6736</v>
      </c>
      <c r="AY2087" s="51"/>
      <c r="AZ2087" s="51"/>
    </row>
    <row r="2088" spans="49:52" x14ac:dyDescent="0.25">
      <c r="AW2088" t="s">
        <v>6737</v>
      </c>
      <c r="AY2088" s="51"/>
      <c r="AZ2088" s="51"/>
    </row>
    <row r="2089" spans="49:52" x14ac:dyDescent="0.25">
      <c r="AW2089" t="s">
        <v>6738</v>
      </c>
      <c r="AY2089" s="51"/>
      <c r="AZ2089" s="51"/>
    </row>
    <row r="2090" spans="49:52" x14ac:dyDescent="0.25">
      <c r="AW2090" t="s">
        <v>6739</v>
      </c>
      <c r="AY2090" s="51"/>
      <c r="AZ2090" s="51"/>
    </row>
    <row r="2091" spans="49:52" x14ac:dyDescent="0.25">
      <c r="AW2091" t="s">
        <v>6740</v>
      </c>
      <c r="AY2091" s="51"/>
      <c r="AZ2091" s="51"/>
    </row>
    <row r="2092" spans="49:52" x14ac:dyDescent="0.25">
      <c r="AW2092" t="s">
        <v>6741</v>
      </c>
      <c r="AY2092" s="51"/>
      <c r="AZ2092" s="51"/>
    </row>
    <row r="2093" spans="49:52" x14ac:dyDescent="0.25">
      <c r="AW2093" t="s">
        <v>6742</v>
      </c>
      <c r="AY2093" s="51"/>
      <c r="AZ2093" s="51"/>
    </row>
    <row r="2094" spans="49:52" x14ac:dyDescent="0.25">
      <c r="AW2094" t="s">
        <v>6743</v>
      </c>
      <c r="AY2094" s="51"/>
      <c r="AZ2094" s="51"/>
    </row>
    <row r="2095" spans="49:52" x14ac:dyDescent="0.25">
      <c r="AW2095" t="s">
        <v>6744</v>
      </c>
      <c r="AY2095" s="51"/>
      <c r="AZ2095" s="51"/>
    </row>
    <row r="2096" spans="49:52" x14ac:dyDescent="0.25">
      <c r="AW2096" t="s">
        <v>6745</v>
      </c>
      <c r="AY2096" s="51"/>
      <c r="AZ2096" s="51"/>
    </row>
    <row r="2097" spans="49:52" x14ac:dyDescent="0.25">
      <c r="AW2097" t="s">
        <v>6746</v>
      </c>
      <c r="AY2097" s="51"/>
      <c r="AZ2097" s="51"/>
    </row>
    <row r="2098" spans="49:52" x14ac:dyDescent="0.25">
      <c r="AW2098" t="s">
        <v>6747</v>
      </c>
      <c r="AY2098" s="51"/>
      <c r="AZ2098" s="51"/>
    </row>
    <row r="2099" spans="49:52" x14ac:dyDescent="0.25">
      <c r="AW2099" t="s">
        <v>6748</v>
      </c>
      <c r="AY2099" s="51"/>
      <c r="AZ2099" s="51"/>
    </row>
    <row r="2100" spans="49:52" x14ac:dyDescent="0.25">
      <c r="AW2100" t="s">
        <v>6749</v>
      </c>
      <c r="AY2100" s="51"/>
      <c r="AZ2100" s="51"/>
    </row>
    <row r="2101" spans="49:52" x14ac:dyDescent="0.25">
      <c r="AW2101" t="s">
        <v>6750</v>
      </c>
      <c r="AY2101" s="51"/>
      <c r="AZ2101" s="51"/>
    </row>
    <row r="2102" spans="49:52" x14ac:dyDescent="0.25">
      <c r="AW2102" t="s">
        <v>6751</v>
      </c>
      <c r="AY2102" s="51"/>
      <c r="AZ2102" s="51"/>
    </row>
    <row r="2103" spans="49:52" x14ac:dyDescent="0.25">
      <c r="AW2103" t="s">
        <v>6752</v>
      </c>
      <c r="AY2103" s="51"/>
      <c r="AZ2103" s="51"/>
    </row>
    <row r="2104" spans="49:52" x14ac:dyDescent="0.25">
      <c r="AW2104" t="s">
        <v>6753</v>
      </c>
      <c r="AY2104" s="51"/>
      <c r="AZ2104" s="51"/>
    </row>
    <row r="2105" spans="49:52" x14ac:dyDescent="0.25">
      <c r="AW2105" t="s">
        <v>6754</v>
      </c>
      <c r="AY2105" s="51"/>
      <c r="AZ2105" s="51"/>
    </row>
    <row r="2106" spans="49:52" x14ac:dyDescent="0.25">
      <c r="AW2106" t="s">
        <v>6755</v>
      </c>
      <c r="AY2106" s="51"/>
      <c r="AZ2106" s="51"/>
    </row>
    <row r="2107" spans="49:52" x14ac:dyDescent="0.25">
      <c r="AW2107" t="s">
        <v>6756</v>
      </c>
      <c r="AY2107" s="51"/>
      <c r="AZ2107" s="51"/>
    </row>
    <row r="2108" spans="49:52" x14ac:dyDescent="0.25">
      <c r="AW2108" t="s">
        <v>6757</v>
      </c>
      <c r="AY2108" s="51"/>
      <c r="AZ2108" s="51"/>
    </row>
    <row r="2109" spans="49:52" x14ac:dyDescent="0.25">
      <c r="AW2109" t="s">
        <v>6758</v>
      </c>
      <c r="AY2109" s="51"/>
      <c r="AZ2109" s="51"/>
    </row>
    <row r="2110" spans="49:52" x14ac:dyDescent="0.25">
      <c r="AW2110" t="s">
        <v>6759</v>
      </c>
      <c r="AY2110" s="51"/>
      <c r="AZ2110" s="51"/>
    </row>
    <row r="2111" spans="49:52" x14ac:dyDescent="0.25">
      <c r="AW2111" t="s">
        <v>6760</v>
      </c>
      <c r="AY2111" s="51"/>
      <c r="AZ2111" s="51"/>
    </row>
    <row r="2112" spans="49:52" x14ac:dyDescent="0.25">
      <c r="AW2112" t="s">
        <v>6761</v>
      </c>
      <c r="AY2112" s="51"/>
      <c r="AZ2112" s="51"/>
    </row>
    <row r="2113" spans="49:52" x14ac:dyDescent="0.25">
      <c r="AW2113" t="s">
        <v>6762</v>
      </c>
      <c r="AY2113" s="51"/>
      <c r="AZ2113" s="51"/>
    </row>
    <row r="2114" spans="49:52" x14ac:dyDescent="0.25">
      <c r="AW2114" t="s">
        <v>6763</v>
      </c>
      <c r="AY2114" s="51"/>
      <c r="AZ2114" s="51"/>
    </row>
    <row r="2115" spans="49:52" x14ac:dyDescent="0.25">
      <c r="AW2115" t="s">
        <v>6764</v>
      </c>
      <c r="AY2115" s="51"/>
      <c r="AZ2115" s="51"/>
    </row>
    <row r="2116" spans="49:52" x14ac:dyDescent="0.25">
      <c r="AW2116" t="s">
        <v>6765</v>
      </c>
      <c r="AY2116" s="51"/>
      <c r="AZ2116" s="51"/>
    </row>
    <row r="2117" spans="49:52" x14ac:dyDescent="0.25">
      <c r="AW2117" t="s">
        <v>6766</v>
      </c>
      <c r="AY2117" s="51"/>
      <c r="AZ2117" s="51"/>
    </row>
    <row r="2118" spans="49:52" x14ac:dyDescent="0.25">
      <c r="AW2118" t="s">
        <v>6767</v>
      </c>
      <c r="AY2118" s="51"/>
      <c r="AZ2118" s="51"/>
    </row>
    <row r="2119" spans="49:52" x14ac:dyDescent="0.25">
      <c r="AW2119" t="s">
        <v>6768</v>
      </c>
      <c r="AY2119" s="51"/>
      <c r="AZ2119" s="51"/>
    </row>
    <row r="2120" spans="49:52" x14ac:dyDescent="0.25">
      <c r="AW2120" t="s">
        <v>6769</v>
      </c>
      <c r="AY2120" s="51"/>
      <c r="AZ2120" s="51"/>
    </row>
    <row r="2121" spans="49:52" x14ac:dyDescent="0.25">
      <c r="AW2121" t="s">
        <v>6770</v>
      </c>
      <c r="AY2121" s="51"/>
      <c r="AZ2121" s="51"/>
    </row>
    <row r="2122" spans="49:52" x14ac:dyDescent="0.25">
      <c r="AW2122" t="s">
        <v>6771</v>
      </c>
      <c r="AY2122" s="51"/>
      <c r="AZ2122" s="51"/>
    </row>
    <row r="2123" spans="49:52" x14ac:dyDescent="0.25">
      <c r="AW2123" t="s">
        <v>6772</v>
      </c>
      <c r="AY2123" s="51"/>
      <c r="AZ2123" s="51"/>
    </row>
    <row r="2124" spans="49:52" x14ac:dyDescent="0.25">
      <c r="AW2124" t="s">
        <v>6773</v>
      </c>
      <c r="AY2124" s="51"/>
      <c r="AZ2124" s="51"/>
    </row>
    <row r="2125" spans="49:52" x14ac:dyDescent="0.25">
      <c r="AW2125" t="s">
        <v>6774</v>
      </c>
      <c r="AY2125" s="51"/>
      <c r="AZ2125" s="51"/>
    </row>
    <row r="2126" spans="49:52" x14ac:dyDescent="0.25">
      <c r="AW2126" t="s">
        <v>6775</v>
      </c>
      <c r="AY2126" s="51"/>
      <c r="AZ2126" s="51"/>
    </row>
    <row r="2127" spans="49:52" x14ac:dyDescent="0.25">
      <c r="AW2127" t="s">
        <v>6776</v>
      </c>
      <c r="AY2127" s="51"/>
      <c r="AZ2127" s="51"/>
    </row>
    <row r="2128" spans="49:52" x14ac:dyDescent="0.25">
      <c r="AW2128" t="s">
        <v>6777</v>
      </c>
      <c r="AY2128" s="51"/>
      <c r="AZ2128" s="51"/>
    </row>
    <row r="2129" spans="49:52" x14ac:dyDescent="0.25">
      <c r="AW2129" t="s">
        <v>6778</v>
      </c>
      <c r="AY2129" s="51"/>
      <c r="AZ2129" s="51"/>
    </row>
    <row r="2130" spans="49:52" x14ac:dyDescent="0.25">
      <c r="AW2130" t="s">
        <v>6779</v>
      </c>
      <c r="AY2130" s="51"/>
      <c r="AZ2130" s="51"/>
    </row>
    <row r="2131" spans="49:52" x14ac:dyDescent="0.25">
      <c r="AW2131" t="s">
        <v>6780</v>
      </c>
      <c r="AY2131" s="51"/>
      <c r="AZ2131" s="51"/>
    </row>
    <row r="2132" spans="49:52" x14ac:dyDescent="0.25">
      <c r="AW2132" t="s">
        <v>6781</v>
      </c>
      <c r="AY2132" s="51"/>
      <c r="AZ2132" s="51"/>
    </row>
    <row r="2133" spans="49:52" x14ac:dyDescent="0.25">
      <c r="AW2133" t="s">
        <v>6782</v>
      </c>
      <c r="AY2133" s="51"/>
      <c r="AZ2133" s="51"/>
    </row>
    <row r="2134" spans="49:52" x14ac:dyDescent="0.25">
      <c r="AW2134" t="s">
        <v>6783</v>
      </c>
      <c r="AY2134" s="51"/>
      <c r="AZ2134" s="51"/>
    </row>
    <row r="2135" spans="49:52" x14ac:dyDescent="0.25">
      <c r="AW2135" t="s">
        <v>6784</v>
      </c>
      <c r="AY2135" s="51"/>
      <c r="AZ2135" s="51"/>
    </row>
    <row r="2136" spans="49:52" x14ac:dyDescent="0.25">
      <c r="AW2136" t="s">
        <v>6785</v>
      </c>
      <c r="AY2136" s="51"/>
      <c r="AZ2136" s="51"/>
    </row>
    <row r="2137" spans="49:52" x14ac:dyDescent="0.25">
      <c r="AW2137" t="s">
        <v>6786</v>
      </c>
      <c r="AY2137" s="51"/>
      <c r="AZ2137" s="51"/>
    </row>
    <row r="2138" spans="49:52" x14ac:dyDescent="0.25">
      <c r="AW2138" t="s">
        <v>6787</v>
      </c>
      <c r="AY2138" s="51"/>
      <c r="AZ2138" s="51"/>
    </row>
    <row r="2139" spans="49:52" x14ac:dyDescent="0.25">
      <c r="AW2139" t="s">
        <v>6788</v>
      </c>
      <c r="AY2139" s="51"/>
      <c r="AZ2139" s="51"/>
    </row>
    <row r="2140" spans="49:52" x14ac:dyDescent="0.25">
      <c r="AW2140" t="s">
        <v>6789</v>
      </c>
      <c r="AY2140" s="51"/>
      <c r="AZ2140" s="51"/>
    </row>
    <row r="2141" spans="49:52" x14ac:dyDescent="0.25">
      <c r="AW2141" t="s">
        <v>6790</v>
      </c>
      <c r="AY2141" s="51"/>
      <c r="AZ2141" s="51"/>
    </row>
    <row r="2142" spans="49:52" x14ac:dyDescent="0.25">
      <c r="AW2142" t="s">
        <v>6791</v>
      </c>
      <c r="AY2142" s="51"/>
      <c r="AZ2142" s="51"/>
    </row>
    <row r="2143" spans="49:52" x14ac:dyDescent="0.25">
      <c r="AW2143" t="s">
        <v>6792</v>
      </c>
      <c r="AY2143" s="51"/>
      <c r="AZ2143" s="51"/>
    </row>
    <row r="2144" spans="49:52" x14ac:dyDescent="0.25">
      <c r="AW2144" t="s">
        <v>6793</v>
      </c>
      <c r="AY2144" s="51"/>
      <c r="AZ2144" s="51"/>
    </row>
    <row r="2145" spans="49:52" x14ac:dyDescent="0.25">
      <c r="AW2145" t="s">
        <v>6794</v>
      </c>
      <c r="AY2145" s="51"/>
      <c r="AZ2145" s="51"/>
    </row>
    <row r="2146" spans="49:52" x14ac:dyDescent="0.25">
      <c r="AW2146" t="s">
        <v>6795</v>
      </c>
      <c r="AY2146" s="51"/>
      <c r="AZ2146" s="51"/>
    </row>
    <row r="2147" spans="49:52" x14ac:dyDescent="0.25">
      <c r="AW2147" t="s">
        <v>6796</v>
      </c>
      <c r="AY2147" s="51"/>
      <c r="AZ2147" s="51"/>
    </row>
    <row r="2148" spans="49:52" x14ac:dyDescent="0.25">
      <c r="AW2148" t="s">
        <v>6797</v>
      </c>
      <c r="AY2148" s="51"/>
      <c r="AZ2148" s="51"/>
    </row>
    <row r="2149" spans="49:52" x14ac:dyDescent="0.25">
      <c r="AW2149" t="s">
        <v>6798</v>
      </c>
      <c r="AY2149" s="51"/>
      <c r="AZ2149" s="51"/>
    </row>
    <row r="2150" spans="49:52" x14ac:dyDescent="0.25">
      <c r="AW2150" t="s">
        <v>6799</v>
      </c>
      <c r="AY2150" s="51"/>
      <c r="AZ2150" s="51"/>
    </row>
    <row r="2151" spans="49:52" x14ac:dyDescent="0.25">
      <c r="AW2151" t="s">
        <v>6800</v>
      </c>
      <c r="AY2151" s="51"/>
      <c r="AZ2151" s="51"/>
    </row>
    <row r="2152" spans="49:52" x14ac:dyDescent="0.25">
      <c r="AW2152" t="s">
        <v>6801</v>
      </c>
      <c r="AY2152" s="51"/>
      <c r="AZ2152" s="51"/>
    </row>
    <row r="2153" spans="49:52" x14ac:dyDescent="0.25">
      <c r="AW2153" t="s">
        <v>6802</v>
      </c>
      <c r="AY2153" s="51"/>
      <c r="AZ2153" s="51"/>
    </row>
    <row r="2154" spans="49:52" x14ac:dyDescent="0.25">
      <c r="AW2154" t="s">
        <v>6803</v>
      </c>
      <c r="AY2154" s="51"/>
      <c r="AZ2154" s="51"/>
    </row>
    <row r="2155" spans="49:52" x14ac:dyDescent="0.25">
      <c r="AW2155" t="s">
        <v>6804</v>
      </c>
      <c r="AY2155" s="51"/>
      <c r="AZ2155" s="51"/>
    </row>
    <row r="2156" spans="49:52" x14ac:dyDescent="0.25">
      <c r="AW2156" t="s">
        <v>6805</v>
      </c>
      <c r="AY2156" s="51"/>
      <c r="AZ2156" s="51"/>
    </row>
    <row r="2157" spans="49:52" x14ac:dyDescent="0.25">
      <c r="AW2157" t="s">
        <v>6806</v>
      </c>
      <c r="AY2157" s="51"/>
      <c r="AZ2157" s="51"/>
    </row>
    <row r="2158" spans="49:52" x14ac:dyDescent="0.25">
      <c r="AW2158" t="s">
        <v>6807</v>
      </c>
      <c r="AY2158" s="51"/>
      <c r="AZ2158" s="51"/>
    </row>
    <row r="2159" spans="49:52" x14ac:dyDescent="0.25">
      <c r="AW2159" t="s">
        <v>6808</v>
      </c>
      <c r="AY2159" s="51"/>
      <c r="AZ2159" s="51"/>
    </row>
    <row r="2160" spans="49:52" x14ac:dyDescent="0.25">
      <c r="AW2160" t="s">
        <v>6809</v>
      </c>
      <c r="AY2160" s="51"/>
      <c r="AZ2160" s="51"/>
    </row>
    <row r="2161" spans="49:52" x14ac:dyDescent="0.25">
      <c r="AW2161" t="s">
        <v>6810</v>
      </c>
      <c r="AY2161" s="51"/>
      <c r="AZ2161" s="51"/>
    </row>
    <row r="2162" spans="49:52" x14ac:dyDescent="0.25">
      <c r="AW2162" t="s">
        <v>6811</v>
      </c>
      <c r="AY2162" s="51"/>
      <c r="AZ2162" s="51"/>
    </row>
    <row r="2163" spans="49:52" x14ac:dyDescent="0.25">
      <c r="AW2163" t="s">
        <v>6812</v>
      </c>
      <c r="AY2163" s="51"/>
      <c r="AZ2163" s="51"/>
    </row>
    <row r="2164" spans="49:52" x14ac:dyDescent="0.25">
      <c r="AW2164" t="s">
        <v>6813</v>
      </c>
      <c r="AY2164" s="51"/>
      <c r="AZ2164" s="51"/>
    </row>
    <row r="2165" spans="49:52" x14ac:dyDescent="0.25">
      <c r="AW2165" t="s">
        <v>6814</v>
      </c>
      <c r="AY2165" s="51"/>
      <c r="AZ2165" s="51"/>
    </row>
    <row r="2166" spans="49:52" x14ac:dyDescent="0.25">
      <c r="AW2166" t="s">
        <v>6815</v>
      </c>
      <c r="AY2166" s="51"/>
      <c r="AZ2166" s="51"/>
    </row>
    <row r="2167" spans="49:52" x14ac:dyDescent="0.25">
      <c r="AW2167" t="s">
        <v>6816</v>
      </c>
      <c r="AY2167" s="51"/>
      <c r="AZ2167" s="51"/>
    </row>
    <row r="2168" spans="49:52" x14ac:dyDescent="0.25">
      <c r="AW2168" t="s">
        <v>6817</v>
      </c>
      <c r="AY2168" s="51"/>
      <c r="AZ2168" s="51"/>
    </row>
    <row r="2169" spans="49:52" x14ac:dyDescent="0.25">
      <c r="AW2169" t="s">
        <v>6818</v>
      </c>
      <c r="AY2169" s="51"/>
      <c r="AZ2169" s="51"/>
    </row>
    <row r="2170" spans="49:52" x14ac:dyDescent="0.25">
      <c r="AW2170" t="s">
        <v>6819</v>
      </c>
      <c r="AY2170" s="51"/>
      <c r="AZ2170" s="51"/>
    </row>
    <row r="2171" spans="49:52" x14ac:dyDescent="0.25">
      <c r="AW2171" t="s">
        <v>6820</v>
      </c>
      <c r="AY2171" s="51"/>
      <c r="AZ2171" s="51"/>
    </row>
    <row r="2172" spans="49:52" x14ac:dyDescent="0.25">
      <c r="AW2172" t="s">
        <v>6821</v>
      </c>
      <c r="AY2172" s="51"/>
      <c r="AZ2172" s="51"/>
    </row>
    <row r="2173" spans="49:52" x14ac:dyDescent="0.25">
      <c r="AW2173" t="s">
        <v>6822</v>
      </c>
      <c r="AY2173" s="51"/>
      <c r="AZ2173" s="51"/>
    </row>
    <row r="2174" spans="49:52" x14ac:dyDescent="0.25">
      <c r="AW2174" t="s">
        <v>6823</v>
      </c>
      <c r="AY2174" s="51"/>
      <c r="AZ2174" s="51"/>
    </row>
    <row r="2175" spans="49:52" x14ac:dyDescent="0.25">
      <c r="AW2175" t="s">
        <v>6824</v>
      </c>
      <c r="AY2175" s="51"/>
      <c r="AZ2175" s="51"/>
    </row>
    <row r="2176" spans="49:52" x14ac:dyDescent="0.25">
      <c r="AW2176" t="s">
        <v>6825</v>
      </c>
      <c r="AY2176" s="51"/>
      <c r="AZ2176" s="51"/>
    </row>
    <row r="2177" spans="49:52" x14ac:dyDescent="0.25">
      <c r="AW2177" t="s">
        <v>6826</v>
      </c>
      <c r="AY2177" s="51"/>
      <c r="AZ2177" s="51"/>
    </row>
    <row r="2178" spans="49:52" x14ac:dyDescent="0.25">
      <c r="AW2178" t="s">
        <v>6827</v>
      </c>
      <c r="AY2178" s="51"/>
      <c r="AZ2178" s="51"/>
    </row>
    <row r="2179" spans="49:52" x14ac:dyDescent="0.25">
      <c r="AW2179" t="s">
        <v>6828</v>
      </c>
      <c r="AY2179" s="51"/>
      <c r="AZ2179" s="51"/>
    </row>
    <row r="2180" spans="49:52" x14ac:dyDescent="0.25">
      <c r="AW2180" t="s">
        <v>6829</v>
      </c>
      <c r="AY2180" s="51"/>
      <c r="AZ2180" s="51"/>
    </row>
    <row r="2181" spans="49:52" x14ac:dyDescent="0.25">
      <c r="AW2181" t="s">
        <v>6830</v>
      </c>
      <c r="AY2181" s="51"/>
      <c r="AZ2181" s="51"/>
    </row>
    <row r="2182" spans="49:52" x14ac:dyDescent="0.25">
      <c r="AW2182" t="s">
        <v>6831</v>
      </c>
      <c r="AY2182" s="51"/>
      <c r="AZ2182" s="51"/>
    </row>
    <row r="2183" spans="49:52" x14ac:dyDescent="0.25">
      <c r="AW2183" t="s">
        <v>6832</v>
      </c>
      <c r="AY2183" s="51"/>
      <c r="AZ2183" s="51"/>
    </row>
    <row r="2184" spans="49:52" x14ac:dyDescent="0.25">
      <c r="AW2184" t="s">
        <v>6833</v>
      </c>
      <c r="AY2184" s="51"/>
      <c r="AZ2184" s="51"/>
    </row>
    <row r="2185" spans="49:52" x14ac:dyDescent="0.25">
      <c r="AW2185" t="s">
        <v>6834</v>
      </c>
      <c r="AY2185" s="51"/>
      <c r="AZ2185" s="51"/>
    </row>
    <row r="2186" spans="49:52" x14ac:dyDescent="0.25">
      <c r="AW2186" t="s">
        <v>6835</v>
      </c>
      <c r="AY2186" s="51"/>
      <c r="AZ2186" s="51"/>
    </row>
    <row r="2187" spans="49:52" x14ac:dyDescent="0.25">
      <c r="AW2187" t="s">
        <v>6836</v>
      </c>
      <c r="AY2187" s="51"/>
      <c r="AZ2187" s="51"/>
    </row>
    <row r="2188" spans="49:52" x14ac:dyDescent="0.25">
      <c r="AW2188" t="s">
        <v>6837</v>
      </c>
      <c r="AY2188" s="51"/>
      <c r="AZ2188" s="51"/>
    </row>
    <row r="2189" spans="49:52" x14ac:dyDescent="0.25">
      <c r="AW2189" t="s">
        <v>6838</v>
      </c>
      <c r="AY2189" s="51"/>
      <c r="AZ2189" s="51"/>
    </row>
    <row r="2190" spans="49:52" x14ac:dyDescent="0.25">
      <c r="AW2190" t="s">
        <v>6839</v>
      </c>
      <c r="AY2190" s="51"/>
      <c r="AZ2190" s="51"/>
    </row>
    <row r="2191" spans="49:52" x14ac:dyDescent="0.25">
      <c r="AW2191" t="s">
        <v>6840</v>
      </c>
      <c r="AY2191" s="51"/>
      <c r="AZ2191" s="51"/>
    </row>
    <row r="2192" spans="49:52" x14ac:dyDescent="0.25">
      <c r="AW2192" t="s">
        <v>6841</v>
      </c>
      <c r="AY2192" s="51"/>
      <c r="AZ2192" s="51"/>
    </row>
    <row r="2193" spans="49:52" x14ac:dyDescent="0.25">
      <c r="AW2193" t="s">
        <v>6842</v>
      </c>
      <c r="AY2193" s="51"/>
      <c r="AZ2193" s="51"/>
    </row>
    <row r="2194" spans="49:52" x14ac:dyDescent="0.25">
      <c r="AW2194" t="s">
        <v>6843</v>
      </c>
      <c r="AY2194" s="51"/>
      <c r="AZ2194" s="51"/>
    </row>
    <row r="2195" spans="49:52" x14ac:dyDescent="0.25">
      <c r="AW2195" t="s">
        <v>6844</v>
      </c>
      <c r="AY2195" s="51"/>
      <c r="AZ2195" s="51"/>
    </row>
    <row r="2196" spans="49:52" x14ac:dyDescent="0.25">
      <c r="AW2196" t="s">
        <v>6845</v>
      </c>
      <c r="AY2196" s="51"/>
      <c r="AZ2196" s="51"/>
    </row>
    <row r="2197" spans="49:52" x14ac:dyDescent="0.25">
      <c r="AW2197" t="s">
        <v>6846</v>
      </c>
      <c r="AY2197" s="51"/>
      <c r="AZ2197" s="51"/>
    </row>
    <row r="2198" spans="49:52" x14ac:dyDescent="0.25">
      <c r="AW2198" t="s">
        <v>6847</v>
      </c>
      <c r="AY2198" s="51"/>
      <c r="AZ2198" s="51"/>
    </row>
    <row r="2199" spans="49:52" x14ac:dyDescent="0.25">
      <c r="AW2199" t="s">
        <v>6848</v>
      </c>
      <c r="AY2199" s="51"/>
      <c r="AZ2199" s="51"/>
    </row>
    <row r="2200" spans="49:52" x14ac:dyDescent="0.25">
      <c r="AW2200" t="s">
        <v>6849</v>
      </c>
      <c r="AY2200" s="51"/>
      <c r="AZ2200" s="51"/>
    </row>
    <row r="2201" spans="49:52" x14ac:dyDescent="0.25">
      <c r="AW2201" t="s">
        <v>6850</v>
      </c>
      <c r="AY2201" s="51"/>
      <c r="AZ2201" s="51"/>
    </row>
    <row r="2202" spans="49:52" x14ac:dyDescent="0.25">
      <c r="AW2202" t="s">
        <v>6851</v>
      </c>
      <c r="AY2202" s="51"/>
      <c r="AZ2202" s="51"/>
    </row>
    <row r="2203" spans="49:52" x14ac:dyDescent="0.25">
      <c r="AW2203" t="s">
        <v>6852</v>
      </c>
      <c r="AY2203" s="51"/>
      <c r="AZ2203" s="51"/>
    </row>
    <row r="2204" spans="49:52" x14ac:dyDescent="0.25">
      <c r="AW2204" t="s">
        <v>6853</v>
      </c>
      <c r="AY2204" s="51"/>
      <c r="AZ2204" s="51"/>
    </row>
    <row r="2205" spans="49:52" x14ac:dyDescent="0.25">
      <c r="AW2205" t="s">
        <v>6854</v>
      </c>
      <c r="AY2205" s="51"/>
      <c r="AZ2205" s="51"/>
    </row>
    <row r="2206" spans="49:52" x14ac:dyDescent="0.25">
      <c r="AW2206" t="s">
        <v>6855</v>
      </c>
      <c r="AY2206" s="51"/>
      <c r="AZ2206" s="51"/>
    </row>
    <row r="2207" spans="49:52" x14ac:dyDescent="0.25">
      <c r="AW2207" t="s">
        <v>6856</v>
      </c>
      <c r="AY2207" s="51"/>
      <c r="AZ2207" s="51"/>
    </row>
    <row r="2208" spans="49:52" x14ac:dyDescent="0.25">
      <c r="AW2208" t="s">
        <v>6857</v>
      </c>
      <c r="AY2208" s="51"/>
      <c r="AZ2208" s="51"/>
    </row>
    <row r="2209" spans="49:52" x14ac:dyDescent="0.25">
      <c r="AW2209" t="s">
        <v>6858</v>
      </c>
      <c r="AY2209" s="51"/>
      <c r="AZ2209" s="51"/>
    </row>
    <row r="2210" spans="49:52" x14ac:dyDescent="0.25">
      <c r="AW2210" t="s">
        <v>6859</v>
      </c>
      <c r="AY2210" s="51"/>
      <c r="AZ2210" s="51"/>
    </row>
    <row r="2211" spans="49:52" x14ac:dyDescent="0.25">
      <c r="AW2211" t="s">
        <v>6860</v>
      </c>
      <c r="AY2211" s="51"/>
      <c r="AZ2211" s="51"/>
    </row>
    <row r="2212" spans="49:52" x14ac:dyDescent="0.25">
      <c r="AW2212" t="s">
        <v>6861</v>
      </c>
      <c r="AY2212" s="51"/>
      <c r="AZ2212" s="51"/>
    </row>
    <row r="2213" spans="49:52" x14ac:dyDescent="0.25">
      <c r="AW2213" t="s">
        <v>6862</v>
      </c>
      <c r="AY2213" s="51"/>
      <c r="AZ2213" s="51"/>
    </row>
    <row r="2214" spans="49:52" x14ac:dyDescent="0.25">
      <c r="AW2214" t="s">
        <v>6863</v>
      </c>
      <c r="AY2214" s="51"/>
      <c r="AZ2214" s="51"/>
    </row>
    <row r="2215" spans="49:52" x14ac:dyDescent="0.25">
      <c r="AW2215" t="s">
        <v>6864</v>
      </c>
      <c r="AY2215" s="51"/>
      <c r="AZ2215" s="51"/>
    </row>
    <row r="2216" spans="49:52" x14ac:dyDescent="0.25">
      <c r="AW2216" t="s">
        <v>6865</v>
      </c>
      <c r="AY2216" s="51"/>
      <c r="AZ2216" s="51"/>
    </row>
    <row r="2217" spans="49:52" x14ac:dyDescent="0.25">
      <c r="AW2217" t="s">
        <v>6866</v>
      </c>
      <c r="AY2217" s="51"/>
      <c r="AZ2217" s="51"/>
    </row>
    <row r="2218" spans="49:52" x14ac:dyDescent="0.25">
      <c r="AW2218" t="s">
        <v>6867</v>
      </c>
      <c r="AY2218" s="51"/>
      <c r="AZ2218" s="51"/>
    </row>
    <row r="2219" spans="49:52" x14ac:dyDescent="0.25">
      <c r="AW2219" t="s">
        <v>6868</v>
      </c>
      <c r="AY2219" s="51"/>
      <c r="AZ2219" s="51"/>
    </row>
    <row r="2220" spans="49:52" x14ac:dyDescent="0.25">
      <c r="AW2220" t="s">
        <v>6869</v>
      </c>
      <c r="AY2220" s="51"/>
      <c r="AZ2220" s="51"/>
    </row>
    <row r="2221" spans="49:52" x14ac:dyDescent="0.25">
      <c r="AW2221" t="s">
        <v>6870</v>
      </c>
      <c r="AY2221" s="51"/>
      <c r="AZ2221" s="51"/>
    </row>
    <row r="2222" spans="49:52" x14ac:dyDescent="0.25">
      <c r="AW2222" t="s">
        <v>6871</v>
      </c>
      <c r="AY2222" s="51"/>
      <c r="AZ2222" s="51"/>
    </row>
    <row r="2223" spans="49:52" x14ac:dyDescent="0.25">
      <c r="AW2223" t="s">
        <v>6872</v>
      </c>
      <c r="AY2223" s="51"/>
      <c r="AZ2223" s="51"/>
    </row>
    <row r="2224" spans="49:52" x14ac:dyDescent="0.25">
      <c r="AW2224" t="s">
        <v>6873</v>
      </c>
      <c r="AY2224" s="51"/>
      <c r="AZ2224" s="51"/>
    </row>
    <row r="2225" spans="49:52" x14ac:dyDescent="0.25">
      <c r="AW2225" t="s">
        <v>6874</v>
      </c>
      <c r="AY2225" s="51"/>
      <c r="AZ2225" s="51"/>
    </row>
    <row r="2226" spans="49:52" x14ac:dyDescent="0.25">
      <c r="AW2226" t="s">
        <v>6875</v>
      </c>
      <c r="AY2226" s="51"/>
      <c r="AZ2226" s="51"/>
    </row>
    <row r="2227" spans="49:52" x14ac:dyDescent="0.25">
      <c r="AW2227" t="s">
        <v>6876</v>
      </c>
      <c r="AY2227" s="51"/>
      <c r="AZ2227" s="51"/>
    </row>
    <row r="2228" spans="49:52" x14ac:dyDescent="0.25">
      <c r="AW2228" t="s">
        <v>6877</v>
      </c>
      <c r="AY2228" s="51"/>
      <c r="AZ2228" s="51"/>
    </row>
    <row r="2229" spans="49:52" x14ac:dyDescent="0.25">
      <c r="AW2229" t="s">
        <v>6878</v>
      </c>
      <c r="AY2229" s="51"/>
      <c r="AZ2229" s="51"/>
    </row>
    <row r="2230" spans="49:52" x14ac:dyDescent="0.25">
      <c r="AW2230" t="s">
        <v>6879</v>
      </c>
      <c r="AY2230" s="51"/>
      <c r="AZ2230" s="51"/>
    </row>
    <row r="2231" spans="49:52" x14ac:dyDescent="0.25">
      <c r="AW2231" t="s">
        <v>6880</v>
      </c>
      <c r="AY2231" s="51"/>
      <c r="AZ2231" s="51"/>
    </row>
    <row r="2232" spans="49:52" x14ac:dyDescent="0.25">
      <c r="AW2232" t="s">
        <v>6881</v>
      </c>
      <c r="AY2232" s="51"/>
      <c r="AZ2232" s="51"/>
    </row>
    <row r="2233" spans="49:52" x14ac:dyDescent="0.25">
      <c r="AW2233" t="s">
        <v>6882</v>
      </c>
      <c r="AY2233" s="51"/>
      <c r="AZ2233" s="51"/>
    </row>
    <row r="2234" spans="49:52" x14ac:dyDescent="0.25">
      <c r="AW2234" t="s">
        <v>6883</v>
      </c>
      <c r="AY2234" s="51"/>
      <c r="AZ2234" s="51"/>
    </row>
    <row r="2235" spans="49:52" x14ac:dyDescent="0.25">
      <c r="AW2235" t="s">
        <v>6884</v>
      </c>
      <c r="AY2235" s="51"/>
      <c r="AZ2235" s="51"/>
    </row>
    <row r="2236" spans="49:52" x14ac:dyDescent="0.25">
      <c r="AW2236" t="s">
        <v>6885</v>
      </c>
      <c r="AY2236" s="51"/>
      <c r="AZ2236" s="51"/>
    </row>
    <row r="2237" spans="49:52" x14ac:dyDescent="0.25">
      <c r="AW2237" t="s">
        <v>6886</v>
      </c>
      <c r="AY2237" s="51"/>
      <c r="AZ2237" s="51"/>
    </row>
    <row r="2238" spans="49:52" x14ac:dyDescent="0.25">
      <c r="AW2238" t="s">
        <v>6887</v>
      </c>
      <c r="AY2238" s="51"/>
      <c r="AZ2238" s="51"/>
    </row>
    <row r="2239" spans="49:52" x14ac:dyDescent="0.25">
      <c r="AW2239" t="s">
        <v>6888</v>
      </c>
      <c r="AY2239" s="51"/>
      <c r="AZ2239" s="51"/>
    </row>
    <row r="2240" spans="49:52" x14ac:dyDescent="0.25">
      <c r="AW2240" t="s">
        <v>6889</v>
      </c>
      <c r="AY2240" s="51"/>
      <c r="AZ2240" s="51"/>
    </row>
    <row r="2241" spans="49:52" x14ac:dyDescent="0.25">
      <c r="AW2241" t="s">
        <v>6890</v>
      </c>
      <c r="AY2241" s="51"/>
      <c r="AZ2241" s="51"/>
    </row>
    <row r="2242" spans="49:52" x14ac:dyDescent="0.25">
      <c r="AW2242" t="s">
        <v>6891</v>
      </c>
      <c r="AY2242" s="51"/>
      <c r="AZ2242" s="51"/>
    </row>
    <row r="2243" spans="49:52" x14ac:dyDescent="0.25">
      <c r="AW2243" t="s">
        <v>6892</v>
      </c>
      <c r="AY2243" s="51"/>
      <c r="AZ2243" s="51"/>
    </row>
    <row r="2244" spans="49:52" x14ac:dyDescent="0.25">
      <c r="AW2244" t="s">
        <v>6893</v>
      </c>
      <c r="AY2244" s="51"/>
      <c r="AZ2244" s="51"/>
    </row>
    <row r="2245" spans="49:52" x14ac:dyDescent="0.25">
      <c r="AW2245" t="s">
        <v>6894</v>
      </c>
      <c r="AY2245" s="51"/>
      <c r="AZ2245" s="51"/>
    </row>
    <row r="2246" spans="49:52" x14ac:dyDescent="0.25">
      <c r="AW2246" t="s">
        <v>6895</v>
      </c>
      <c r="AY2246" s="51"/>
      <c r="AZ2246" s="51"/>
    </row>
    <row r="2247" spans="49:52" x14ac:dyDescent="0.25">
      <c r="AW2247" t="s">
        <v>6896</v>
      </c>
      <c r="AY2247" s="51"/>
      <c r="AZ2247" s="51"/>
    </row>
    <row r="2248" spans="49:52" x14ac:dyDescent="0.25">
      <c r="AW2248" t="s">
        <v>6897</v>
      </c>
      <c r="AY2248" s="51"/>
      <c r="AZ2248" s="51"/>
    </row>
    <row r="2249" spans="49:52" x14ac:dyDescent="0.25">
      <c r="AW2249" t="s">
        <v>6898</v>
      </c>
      <c r="AY2249" s="51"/>
      <c r="AZ2249" s="51"/>
    </row>
    <row r="2250" spans="49:52" x14ac:dyDescent="0.25">
      <c r="AW2250" t="s">
        <v>6899</v>
      </c>
      <c r="AY2250" s="51"/>
      <c r="AZ2250" s="51"/>
    </row>
    <row r="2251" spans="49:52" x14ac:dyDescent="0.25">
      <c r="AW2251" t="s">
        <v>6900</v>
      </c>
      <c r="AY2251" s="51"/>
      <c r="AZ2251" s="51"/>
    </row>
    <row r="2252" spans="49:52" x14ac:dyDescent="0.25">
      <c r="AW2252" t="s">
        <v>6901</v>
      </c>
      <c r="AY2252" s="51"/>
      <c r="AZ2252" s="51"/>
    </row>
    <row r="2253" spans="49:52" x14ac:dyDescent="0.25">
      <c r="AW2253" t="s">
        <v>6902</v>
      </c>
      <c r="AY2253" s="51"/>
      <c r="AZ2253" s="51"/>
    </row>
    <row r="2254" spans="49:52" x14ac:dyDescent="0.25">
      <c r="AW2254" t="s">
        <v>6903</v>
      </c>
      <c r="AY2254" s="51"/>
      <c r="AZ2254" s="51"/>
    </row>
    <row r="2255" spans="49:52" x14ac:dyDescent="0.25">
      <c r="AW2255" t="s">
        <v>6904</v>
      </c>
      <c r="AY2255" s="51"/>
      <c r="AZ2255" s="51"/>
    </row>
    <row r="2256" spans="49:52" x14ac:dyDescent="0.25">
      <c r="AW2256" t="s">
        <v>6905</v>
      </c>
      <c r="AY2256" s="51"/>
      <c r="AZ2256" s="51"/>
    </row>
    <row r="2257" spans="49:52" x14ac:dyDescent="0.25">
      <c r="AW2257" t="s">
        <v>6906</v>
      </c>
      <c r="AY2257" s="51"/>
      <c r="AZ2257" s="51"/>
    </row>
    <row r="2258" spans="49:52" x14ac:dyDescent="0.25">
      <c r="AW2258" t="s">
        <v>6907</v>
      </c>
      <c r="AY2258" s="51"/>
      <c r="AZ2258" s="51"/>
    </row>
    <row r="2259" spans="49:52" x14ac:dyDescent="0.25">
      <c r="AW2259" t="s">
        <v>6908</v>
      </c>
      <c r="AY2259" s="51"/>
      <c r="AZ2259" s="51"/>
    </row>
    <row r="2260" spans="49:52" x14ac:dyDescent="0.25">
      <c r="AW2260" t="s">
        <v>6909</v>
      </c>
      <c r="AY2260" s="51"/>
      <c r="AZ2260" s="51"/>
    </row>
    <row r="2261" spans="49:52" x14ac:dyDescent="0.25">
      <c r="AW2261" t="s">
        <v>6910</v>
      </c>
      <c r="AY2261" s="51"/>
      <c r="AZ2261" s="51"/>
    </row>
    <row r="2262" spans="49:52" x14ac:dyDescent="0.25">
      <c r="AW2262" t="s">
        <v>6911</v>
      </c>
      <c r="AY2262" s="51"/>
      <c r="AZ2262" s="51"/>
    </row>
    <row r="2263" spans="49:52" x14ac:dyDescent="0.25">
      <c r="AW2263" t="s">
        <v>6912</v>
      </c>
      <c r="AY2263" s="51"/>
      <c r="AZ2263" s="51"/>
    </row>
    <row r="2264" spans="49:52" x14ac:dyDescent="0.25">
      <c r="AW2264" t="s">
        <v>6913</v>
      </c>
      <c r="AY2264" s="51"/>
      <c r="AZ2264" s="51"/>
    </row>
    <row r="2265" spans="49:52" x14ac:dyDescent="0.25">
      <c r="AW2265" t="s">
        <v>6914</v>
      </c>
      <c r="AY2265" s="51"/>
      <c r="AZ2265" s="51"/>
    </row>
    <row r="2266" spans="49:52" x14ac:dyDescent="0.25">
      <c r="AW2266" t="s">
        <v>6915</v>
      </c>
      <c r="AY2266" s="51"/>
      <c r="AZ2266" s="51"/>
    </row>
    <row r="2267" spans="49:52" x14ac:dyDescent="0.25">
      <c r="AW2267" t="s">
        <v>6916</v>
      </c>
      <c r="AY2267" s="51"/>
      <c r="AZ2267" s="51"/>
    </row>
    <row r="2268" spans="49:52" x14ac:dyDescent="0.25">
      <c r="AW2268" t="s">
        <v>6917</v>
      </c>
      <c r="AY2268" s="51"/>
      <c r="AZ2268" s="51"/>
    </row>
    <row r="2269" spans="49:52" x14ac:dyDescent="0.25">
      <c r="AW2269" t="s">
        <v>6918</v>
      </c>
      <c r="AY2269" s="51"/>
      <c r="AZ2269" s="51"/>
    </row>
    <row r="2270" spans="49:52" x14ac:dyDescent="0.25">
      <c r="AW2270" t="s">
        <v>6919</v>
      </c>
      <c r="AY2270" s="51"/>
      <c r="AZ2270" s="51"/>
    </row>
    <row r="2271" spans="49:52" x14ac:dyDescent="0.25">
      <c r="AW2271" t="s">
        <v>6920</v>
      </c>
      <c r="AY2271" s="51"/>
      <c r="AZ2271" s="51"/>
    </row>
    <row r="2272" spans="49:52" x14ac:dyDescent="0.25">
      <c r="AW2272" t="s">
        <v>6921</v>
      </c>
      <c r="AY2272" s="51"/>
      <c r="AZ2272" s="51"/>
    </row>
    <row r="2273" spans="49:52" x14ac:dyDescent="0.25">
      <c r="AW2273" t="s">
        <v>6922</v>
      </c>
      <c r="AY2273" s="51"/>
      <c r="AZ2273" s="51"/>
    </row>
    <row r="2274" spans="49:52" x14ac:dyDescent="0.25">
      <c r="AW2274" t="s">
        <v>6923</v>
      </c>
      <c r="AY2274" s="51"/>
      <c r="AZ2274" s="51"/>
    </row>
    <row r="2275" spans="49:52" x14ac:dyDescent="0.25">
      <c r="AW2275" t="s">
        <v>6924</v>
      </c>
      <c r="AY2275" s="51"/>
      <c r="AZ2275" s="51"/>
    </row>
    <row r="2276" spans="49:52" x14ac:dyDescent="0.25">
      <c r="AW2276" t="s">
        <v>6925</v>
      </c>
      <c r="AY2276" s="51"/>
      <c r="AZ2276" s="51"/>
    </row>
    <row r="2277" spans="49:52" x14ac:dyDescent="0.25">
      <c r="AW2277" t="s">
        <v>6926</v>
      </c>
      <c r="AY2277" s="51"/>
      <c r="AZ2277" s="51"/>
    </row>
    <row r="2278" spans="49:52" x14ac:dyDescent="0.25">
      <c r="AW2278" t="s">
        <v>6927</v>
      </c>
      <c r="AY2278" s="51"/>
      <c r="AZ2278" s="51"/>
    </row>
    <row r="2279" spans="49:52" x14ac:dyDescent="0.25">
      <c r="AW2279" t="s">
        <v>6928</v>
      </c>
      <c r="AY2279" s="51"/>
      <c r="AZ2279" s="51"/>
    </row>
    <row r="2280" spans="49:52" x14ac:dyDescent="0.25">
      <c r="AW2280" t="s">
        <v>6929</v>
      </c>
      <c r="AY2280" s="51"/>
      <c r="AZ2280" s="51"/>
    </row>
    <row r="2281" spans="49:52" x14ac:dyDescent="0.25">
      <c r="AW2281" t="s">
        <v>6930</v>
      </c>
      <c r="AY2281" s="51"/>
      <c r="AZ2281" s="51"/>
    </row>
    <row r="2282" spans="49:52" x14ac:dyDescent="0.25">
      <c r="AW2282" t="s">
        <v>6931</v>
      </c>
      <c r="AY2282" s="51"/>
      <c r="AZ2282" s="51"/>
    </row>
    <row r="2283" spans="49:52" x14ac:dyDescent="0.25">
      <c r="AW2283" t="s">
        <v>6932</v>
      </c>
      <c r="AY2283" s="51"/>
      <c r="AZ2283" s="51"/>
    </row>
    <row r="2284" spans="49:52" x14ac:dyDescent="0.25">
      <c r="AW2284" t="s">
        <v>6933</v>
      </c>
      <c r="AY2284" s="51"/>
      <c r="AZ2284" s="51"/>
    </row>
    <row r="2285" spans="49:52" x14ac:dyDescent="0.25">
      <c r="AW2285" t="s">
        <v>6934</v>
      </c>
      <c r="AY2285" s="51"/>
      <c r="AZ2285" s="51"/>
    </row>
    <row r="2286" spans="49:52" x14ac:dyDescent="0.25">
      <c r="AW2286" t="s">
        <v>6935</v>
      </c>
      <c r="AY2286" s="51"/>
      <c r="AZ2286" s="51"/>
    </row>
    <row r="2287" spans="49:52" x14ac:dyDescent="0.25">
      <c r="AW2287" t="s">
        <v>6936</v>
      </c>
      <c r="AY2287" s="51"/>
      <c r="AZ2287" s="51"/>
    </row>
    <row r="2288" spans="49:52" x14ac:dyDescent="0.25">
      <c r="AW2288" t="s">
        <v>6937</v>
      </c>
      <c r="AY2288" s="51"/>
      <c r="AZ2288" s="51"/>
    </row>
    <row r="2289" spans="49:52" x14ac:dyDescent="0.25">
      <c r="AW2289" t="s">
        <v>6938</v>
      </c>
      <c r="AY2289" s="51"/>
      <c r="AZ2289" s="51"/>
    </row>
    <row r="2290" spans="49:52" x14ac:dyDescent="0.25">
      <c r="AW2290" t="s">
        <v>6939</v>
      </c>
      <c r="AY2290" s="51"/>
      <c r="AZ2290" s="51"/>
    </row>
    <row r="2291" spans="49:52" x14ac:dyDescent="0.25">
      <c r="AW2291" t="s">
        <v>6940</v>
      </c>
      <c r="AY2291" s="51"/>
      <c r="AZ2291" s="51"/>
    </row>
    <row r="2292" spans="49:52" x14ac:dyDescent="0.25">
      <c r="AW2292" t="s">
        <v>6941</v>
      </c>
      <c r="AY2292" s="51"/>
      <c r="AZ2292" s="51"/>
    </row>
    <row r="2293" spans="49:52" x14ac:dyDescent="0.25">
      <c r="AW2293" t="s">
        <v>6942</v>
      </c>
      <c r="AY2293" s="51"/>
      <c r="AZ2293" s="51"/>
    </row>
    <row r="2294" spans="49:52" x14ac:dyDescent="0.25">
      <c r="AW2294" t="s">
        <v>6943</v>
      </c>
      <c r="AY2294" s="51"/>
      <c r="AZ2294" s="51"/>
    </row>
    <row r="2295" spans="49:52" x14ac:dyDescent="0.25">
      <c r="AW2295" t="s">
        <v>6944</v>
      </c>
      <c r="AY2295" s="51"/>
      <c r="AZ2295" s="51"/>
    </row>
    <row r="2296" spans="49:52" x14ac:dyDescent="0.25">
      <c r="AW2296" t="s">
        <v>6945</v>
      </c>
      <c r="AY2296" s="51"/>
      <c r="AZ2296" s="51"/>
    </row>
    <row r="2297" spans="49:52" x14ac:dyDescent="0.25">
      <c r="AW2297" t="s">
        <v>6946</v>
      </c>
      <c r="AY2297" s="51"/>
      <c r="AZ2297" s="51"/>
    </row>
    <row r="2298" spans="49:52" x14ac:dyDescent="0.25">
      <c r="AW2298" t="s">
        <v>6947</v>
      </c>
      <c r="AY2298" s="51"/>
      <c r="AZ2298" s="51"/>
    </row>
    <row r="2299" spans="49:52" x14ac:dyDescent="0.25">
      <c r="AW2299" t="s">
        <v>6948</v>
      </c>
      <c r="AY2299" s="51"/>
      <c r="AZ2299" s="51"/>
    </row>
    <row r="2300" spans="49:52" x14ac:dyDescent="0.25">
      <c r="AW2300" t="s">
        <v>6949</v>
      </c>
      <c r="AY2300" s="51"/>
      <c r="AZ2300" s="51"/>
    </row>
    <row r="2301" spans="49:52" x14ac:dyDescent="0.25">
      <c r="AW2301" t="s">
        <v>6950</v>
      </c>
      <c r="AY2301" s="51"/>
      <c r="AZ2301" s="51"/>
    </row>
    <row r="2302" spans="49:52" x14ac:dyDescent="0.25">
      <c r="AW2302" t="s">
        <v>6951</v>
      </c>
      <c r="AY2302" s="51"/>
      <c r="AZ2302" s="51"/>
    </row>
    <row r="2303" spans="49:52" x14ac:dyDescent="0.25">
      <c r="AW2303" t="s">
        <v>6952</v>
      </c>
      <c r="AY2303" s="51"/>
      <c r="AZ2303" s="51"/>
    </row>
    <row r="2304" spans="49:52" x14ac:dyDescent="0.25">
      <c r="AW2304" t="s">
        <v>6953</v>
      </c>
      <c r="AY2304" s="51"/>
      <c r="AZ2304" s="51"/>
    </row>
    <row r="2305" spans="49:52" x14ac:dyDescent="0.25">
      <c r="AW2305" t="s">
        <v>6954</v>
      </c>
      <c r="AY2305" s="51"/>
      <c r="AZ2305" s="51"/>
    </row>
    <row r="2306" spans="49:52" x14ac:dyDescent="0.25">
      <c r="AW2306" t="s">
        <v>6955</v>
      </c>
      <c r="AY2306" s="51"/>
      <c r="AZ2306" s="51"/>
    </row>
    <row r="2307" spans="49:52" x14ac:dyDescent="0.25">
      <c r="AW2307" t="s">
        <v>6956</v>
      </c>
      <c r="AY2307" s="51"/>
      <c r="AZ2307" s="51"/>
    </row>
    <row r="2308" spans="49:52" x14ac:dyDescent="0.25">
      <c r="AW2308" t="s">
        <v>6957</v>
      </c>
      <c r="AY2308" s="51"/>
      <c r="AZ2308" s="51"/>
    </row>
    <row r="2309" spans="49:52" x14ac:dyDescent="0.25">
      <c r="AW2309" t="s">
        <v>6958</v>
      </c>
      <c r="AY2309" s="51"/>
      <c r="AZ2309" s="51"/>
    </row>
    <row r="2310" spans="49:52" x14ac:dyDescent="0.25">
      <c r="AW2310" t="s">
        <v>6959</v>
      </c>
      <c r="AY2310" s="51"/>
      <c r="AZ2310" s="51"/>
    </row>
    <row r="2311" spans="49:52" x14ac:dyDescent="0.25">
      <c r="AW2311" t="s">
        <v>6960</v>
      </c>
      <c r="AY2311" s="51"/>
      <c r="AZ2311" s="51"/>
    </row>
    <row r="2312" spans="49:52" x14ac:dyDescent="0.25">
      <c r="AW2312" t="s">
        <v>6961</v>
      </c>
      <c r="AY2312" s="51"/>
      <c r="AZ2312" s="51"/>
    </row>
    <row r="2313" spans="49:52" x14ac:dyDescent="0.25">
      <c r="AW2313" t="s">
        <v>6962</v>
      </c>
      <c r="AY2313" s="51"/>
      <c r="AZ2313" s="51"/>
    </row>
    <row r="2314" spans="49:52" x14ac:dyDescent="0.25">
      <c r="AW2314" t="s">
        <v>6963</v>
      </c>
      <c r="AY2314" s="51"/>
      <c r="AZ2314" s="51"/>
    </row>
    <row r="2315" spans="49:52" x14ac:dyDescent="0.25">
      <c r="AW2315" t="s">
        <v>6964</v>
      </c>
      <c r="AY2315" s="51"/>
      <c r="AZ2315" s="51"/>
    </row>
    <row r="2316" spans="49:52" x14ac:dyDescent="0.25">
      <c r="AW2316" t="s">
        <v>6965</v>
      </c>
      <c r="AY2316" s="51"/>
      <c r="AZ2316" s="51"/>
    </row>
    <row r="2317" spans="49:52" x14ac:dyDescent="0.25">
      <c r="AW2317" t="s">
        <v>6966</v>
      </c>
      <c r="AY2317" s="51"/>
      <c r="AZ2317" s="51"/>
    </row>
    <row r="2318" spans="49:52" x14ac:dyDescent="0.25">
      <c r="AW2318" t="s">
        <v>6967</v>
      </c>
      <c r="AY2318" s="51"/>
      <c r="AZ2318" s="51"/>
    </row>
    <row r="2319" spans="49:52" x14ac:dyDescent="0.25">
      <c r="AW2319" t="s">
        <v>6968</v>
      </c>
      <c r="AY2319" s="51"/>
      <c r="AZ2319" s="51"/>
    </row>
    <row r="2320" spans="49:52" x14ac:dyDescent="0.25">
      <c r="AW2320" t="s">
        <v>6969</v>
      </c>
      <c r="AY2320" s="51"/>
      <c r="AZ2320" s="51"/>
    </row>
    <row r="2321" spans="49:52" x14ac:dyDescent="0.25">
      <c r="AW2321" t="s">
        <v>6970</v>
      </c>
      <c r="AY2321" s="51"/>
      <c r="AZ2321" s="51"/>
    </row>
    <row r="2322" spans="49:52" x14ac:dyDescent="0.25">
      <c r="AW2322" t="s">
        <v>6971</v>
      </c>
      <c r="AY2322" s="51"/>
      <c r="AZ2322" s="51"/>
    </row>
    <row r="2323" spans="49:52" x14ac:dyDescent="0.25">
      <c r="AW2323" t="s">
        <v>6972</v>
      </c>
      <c r="AY2323" s="51"/>
      <c r="AZ2323" s="51"/>
    </row>
    <row r="2324" spans="49:52" x14ac:dyDescent="0.25">
      <c r="AW2324" t="s">
        <v>6973</v>
      </c>
      <c r="AY2324" s="51"/>
      <c r="AZ2324" s="51"/>
    </row>
    <row r="2325" spans="49:52" x14ac:dyDescent="0.25">
      <c r="AW2325" t="s">
        <v>6974</v>
      </c>
      <c r="AY2325" s="51"/>
      <c r="AZ2325" s="51"/>
    </row>
    <row r="2326" spans="49:52" x14ac:dyDescent="0.25">
      <c r="AW2326" t="s">
        <v>6975</v>
      </c>
      <c r="AY2326" s="51"/>
      <c r="AZ2326" s="51"/>
    </row>
    <row r="2327" spans="49:52" x14ac:dyDescent="0.25">
      <c r="AW2327" t="s">
        <v>6976</v>
      </c>
      <c r="AY2327" s="51"/>
      <c r="AZ2327" s="51"/>
    </row>
    <row r="2328" spans="49:52" x14ac:dyDescent="0.25">
      <c r="AW2328" t="s">
        <v>6977</v>
      </c>
      <c r="AY2328" s="51"/>
      <c r="AZ2328" s="51"/>
    </row>
    <row r="2329" spans="49:52" x14ac:dyDescent="0.25">
      <c r="AW2329" t="s">
        <v>6978</v>
      </c>
      <c r="AY2329" s="51"/>
      <c r="AZ2329" s="51"/>
    </row>
    <row r="2330" spans="49:52" x14ac:dyDescent="0.25">
      <c r="AW2330" t="s">
        <v>6979</v>
      </c>
      <c r="AY2330" s="51"/>
      <c r="AZ2330" s="51"/>
    </row>
    <row r="2331" spans="49:52" x14ac:dyDescent="0.25">
      <c r="AW2331" t="s">
        <v>6980</v>
      </c>
      <c r="AY2331" s="51"/>
      <c r="AZ2331" s="51"/>
    </row>
    <row r="2332" spans="49:52" x14ac:dyDescent="0.25">
      <c r="AW2332" t="s">
        <v>6981</v>
      </c>
      <c r="AY2332" s="51"/>
      <c r="AZ2332" s="51"/>
    </row>
    <row r="2333" spans="49:52" x14ac:dyDescent="0.25">
      <c r="AW2333" t="s">
        <v>6982</v>
      </c>
      <c r="AY2333" s="51"/>
      <c r="AZ2333" s="51"/>
    </row>
    <row r="2334" spans="49:52" x14ac:dyDescent="0.25">
      <c r="AW2334" t="s">
        <v>6983</v>
      </c>
      <c r="AY2334" s="51"/>
      <c r="AZ2334" s="51"/>
    </row>
    <row r="2335" spans="49:52" x14ac:dyDescent="0.25">
      <c r="AW2335" t="s">
        <v>6984</v>
      </c>
      <c r="AY2335" s="51"/>
      <c r="AZ2335" s="51"/>
    </row>
    <row r="2336" spans="49:52" x14ac:dyDescent="0.25">
      <c r="AW2336" t="s">
        <v>6985</v>
      </c>
      <c r="AY2336" s="51"/>
      <c r="AZ2336" s="51"/>
    </row>
    <row r="2337" spans="49:52" x14ac:dyDescent="0.25">
      <c r="AW2337" t="s">
        <v>6986</v>
      </c>
      <c r="AY2337" s="51"/>
      <c r="AZ2337" s="51"/>
    </row>
    <row r="2338" spans="49:52" x14ac:dyDescent="0.25">
      <c r="AW2338" t="s">
        <v>6987</v>
      </c>
      <c r="AY2338" s="51"/>
      <c r="AZ2338" s="51"/>
    </row>
    <row r="2339" spans="49:52" x14ac:dyDescent="0.25">
      <c r="AW2339" t="s">
        <v>6988</v>
      </c>
      <c r="AY2339" s="51"/>
      <c r="AZ2339" s="51"/>
    </row>
    <row r="2340" spans="49:52" x14ac:dyDescent="0.25">
      <c r="AW2340" t="s">
        <v>6989</v>
      </c>
      <c r="AY2340" s="51"/>
      <c r="AZ2340" s="51"/>
    </row>
    <row r="2341" spans="49:52" x14ac:dyDescent="0.25">
      <c r="AW2341" t="s">
        <v>6990</v>
      </c>
      <c r="AY2341" s="51"/>
      <c r="AZ2341" s="51"/>
    </row>
    <row r="2342" spans="49:52" x14ac:dyDescent="0.25">
      <c r="AW2342" t="s">
        <v>6991</v>
      </c>
      <c r="AY2342" s="51"/>
      <c r="AZ2342" s="51"/>
    </row>
    <row r="2343" spans="49:52" x14ac:dyDescent="0.25">
      <c r="AW2343" t="s">
        <v>6992</v>
      </c>
      <c r="AY2343" s="51"/>
      <c r="AZ2343" s="51"/>
    </row>
    <row r="2344" spans="49:52" x14ac:dyDescent="0.25">
      <c r="AW2344" t="s">
        <v>6993</v>
      </c>
      <c r="AY2344" s="51"/>
      <c r="AZ2344" s="51"/>
    </row>
    <row r="2345" spans="49:52" x14ac:dyDescent="0.25">
      <c r="AW2345" t="s">
        <v>6994</v>
      </c>
      <c r="AY2345" s="51"/>
      <c r="AZ2345" s="51"/>
    </row>
    <row r="2346" spans="49:52" x14ac:dyDescent="0.25">
      <c r="AW2346" t="s">
        <v>6995</v>
      </c>
      <c r="AY2346" s="51"/>
      <c r="AZ2346" s="51"/>
    </row>
    <row r="2347" spans="49:52" x14ac:dyDescent="0.25">
      <c r="AW2347" t="s">
        <v>6996</v>
      </c>
      <c r="AY2347" s="51"/>
      <c r="AZ2347" s="51"/>
    </row>
    <row r="2348" spans="49:52" x14ac:dyDescent="0.25">
      <c r="AW2348" t="s">
        <v>6997</v>
      </c>
      <c r="AY2348" s="51"/>
      <c r="AZ2348" s="51"/>
    </row>
    <row r="2349" spans="49:52" x14ac:dyDescent="0.25">
      <c r="AW2349" t="s">
        <v>6998</v>
      </c>
      <c r="AY2349" s="51"/>
      <c r="AZ2349" s="51"/>
    </row>
    <row r="2350" spans="49:52" x14ac:dyDescent="0.25">
      <c r="AW2350" t="s">
        <v>6999</v>
      </c>
      <c r="AY2350" s="51"/>
      <c r="AZ2350" s="51"/>
    </row>
    <row r="2351" spans="49:52" x14ac:dyDescent="0.25">
      <c r="AW2351" t="s">
        <v>7000</v>
      </c>
      <c r="AY2351" s="51"/>
      <c r="AZ2351" s="51"/>
    </row>
    <row r="2352" spans="49:52" x14ac:dyDescent="0.25">
      <c r="AW2352" t="s">
        <v>7001</v>
      </c>
      <c r="AY2352" s="51"/>
      <c r="AZ2352" s="51"/>
    </row>
    <row r="2353" spans="49:52" x14ac:dyDescent="0.25">
      <c r="AW2353" t="s">
        <v>7002</v>
      </c>
      <c r="AY2353" s="51"/>
      <c r="AZ2353" s="51"/>
    </row>
    <row r="2354" spans="49:52" x14ac:dyDescent="0.25">
      <c r="AW2354" t="s">
        <v>7003</v>
      </c>
      <c r="AY2354" s="51"/>
      <c r="AZ2354" s="51"/>
    </row>
    <row r="2355" spans="49:52" x14ac:dyDescent="0.25">
      <c r="AW2355" t="s">
        <v>7004</v>
      </c>
      <c r="AY2355" s="51"/>
      <c r="AZ2355" s="51"/>
    </row>
    <row r="2356" spans="49:52" x14ac:dyDescent="0.25">
      <c r="AW2356" t="s">
        <v>7005</v>
      </c>
      <c r="AY2356" s="51"/>
      <c r="AZ2356" s="51"/>
    </row>
    <row r="2357" spans="49:52" x14ac:dyDescent="0.25">
      <c r="AW2357" t="s">
        <v>7006</v>
      </c>
      <c r="AY2357" s="51"/>
      <c r="AZ2357" s="51"/>
    </row>
    <row r="2358" spans="49:52" x14ac:dyDescent="0.25">
      <c r="AW2358" t="s">
        <v>7007</v>
      </c>
      <c r="AY2358" s="51"/>
      <c r="AZ2358" s="51"/>
    </row>
    <row r="2359" spans="49:52" x14ac:dyDescent="0.25">
      <c r="AW2359" t="s">
        <v>7008</v>
      </c>
      <c r="AY2359" s="51"/>
      <c r="AZ2359" s="51"/>
    </row>
    <row r="2360" spans="49:52" x14ac:dyDescent="0.25">
      <c r="AW2360" t="s">
        <v>7009</v>
      </c>
      <c r="AY2360" s="51"/>
      <c r="AZ2360" s="51"/>
    </row>
    <row r="2361" spans="49:52" x14ac:dyDescent="0.25">
      <c r="AW2361" t="s">
        <v>7010</v>
      </c>
      <c r="AY2361" s="51"/>
      <c r="AZ2361" s="51"/>
    </row>
    <row r="2362" spans="49:52" x14ac:dyDescent="0.25">
      <c r="AW2362" t="s">
        <v>7011</v>
      </c>
      <c r="AY2362" s="51"/>
      <c r="AZ2362" s="51"/>
    </row>
    <row r="2363" spans="49:52" x14ac:dyDescent="0.25">
      <c r="AW2363" t="s">
        <v>7012</v>
      </c>
      <c r="AY2363" s="51"/>
      <c r="AZ2363" s="51"/>
    </row>
    <row r="2364" spans="49:52" x14ac:dyDescent="0.25">
      <c r="AW2364" t="s">
        <v>7013</v>
      </c>
      <c r="AY2364" s="51"/>
      <c r="AZ2364" s="51"/>
    </row>
    <row r="2365" spans="49:52" x14ac:dyDescent="0.25">
      <c r="AW2365" t="s">
        <v>7014</v>
      </c>
      <c r="AY2365" s="51"/>
      <c r="AZ2365" s="51"/>
    </row>
    <row r="2366" spans="49:52" x14ac:dyDescent="0.25">
      <c r="AW2366" t="s">
        <v>7015</v>
      </c>
      <c r="AY2366" s="51"/>
      <c r="AZ2366" s="51"/>
    </row>
    <row r="2367" spans="49:52" x14ac:dyDescent="0.25">
      <c r="AW2367" t="s">
        <v>7016</v>
      </c>
      <c r="AY2367" s="51"/>
      <c r="AZ2367" s="51"/>
    </row>
    <row r="2368" spans="49:52" x14ac:dyDescent="0.25">
      <c r="AW2368" t="s">
        <v>7017</v>
      </c>
      <c r="AY2368" s="51"/>
      <c r="AZ2368" s="51"/>
    </row>
    <row r="2369" spans="49:52" x14ac:dyDescent="0.25">
      <c r="AW2369" t="s">
        <v>7018</v>
      </c>
      <c r="AY2369" s="51"/>
      <c r="AZ2369" s="51"/>
    </row>
    <row r="2370" spans="49:52" x14ac:dyDescent="0.25">
      <c r="AW2370" t="s">
        <v>7019</v>
      </c>
      <c r="AY2370" s="51"/>
      <c r="AZ2370" s="51"/>
    </row>
    <row r="2371" spans="49:52" x14ac:dyDescent="0.25">
      <c r="AW2371" t="s">
        <v>7020</v>
      </c>
      <c r="AY2371" s="51"/>
      <c r="AZ2371" s="51"/>
    </row>
    <row r="2372" spans="49:52" x14ac:dyDescent="0.25">
      <c r="AW2372" t="s">
        <v>7021</v>
      </c>
      <c r="AY2372" s="51"/>
      <c r="AZ2372" s="51"/>
    </row>
    <row r="2373" spans="49:52" x14ac:dyDescent="0.25">
      <c r="AW2373" t="s">
        <v>7022</v>
      </c>
      <c r="AY2373" s="51"/>
      <c r="AZ2373" s="51"/>
    </row>
    <row r="2374" spans="49:52" x14ac:dyDescent="0.25">
      <c r="AW2374" t="s">
        <v>7023</v>
      </c>
      <c r="AY2374" s="51"/>
      <c r="AZ2374" s="51"/>
    </row>
    <row r="2375" spans="49:52" x14ac:dyDescent="0.25">
      <c r="AW2375" t="s">
        <v>7024</v>
      </c>
      <c r="AY2375" s="51"/>
      <c r="AZ2375" s="51"/>
    </row>
    <row r="2376" spans="49:52" x14ac:dyDescent="0.25">
      <c r="AW2376" t="s">
        <v>7025</v>
      </c>
      <c r="AY2376" s="51"/>
      <c r="AZ2376" s="51"/>
    </row>
    <row r="2377" spans="49:52" x14ac:dyDescent="0.25">
      <c r="AW2377" t="s">
        <v>7026</v>
      </c>
      <c r="AY2377" s="51"/>
      <c r="AZ2377" s="51"/>
    </row>
    <row r="2378" spans="49:52" x14ac:dyDescent="0.25">
      <c r="AW2378" t="s">
        <v>7027</v>
      </c>
      <c r="AY2378" s="51"/>
      <c r="AZ2378" s="51"/>
    </row>
    <row r="2379" spans="49:52" x14ac:dyDescent="0.25">
      <c r="AW2379" t="s">
        <v>7028</v>
      </c>
      <c r="AY2379" s="51"/>
      <c r="AZ2379" s="51"/>
    </row>
    <row r="2380" spans="49:52" x14ac:dyDescent="0.25">
      <c r="AW2380" t="s">
        <v>7029</v>
      </c>
      <c r="AY2380" s="51"/>
      <c r="AZ2380" s="51"/>
    </row>
    <row r="2381" spans="49:52" x14ac:dyDescent="0.25">
      <c r="AW2381" t="s">
        <v>7030</v>
      </c>
      <c r="AY2381" s="51"/>
      <c r="AZ2381" s="51"/>
    </row>
    <row r="2382" spans="49:52" x14ac:dyDescent="0.25">
      <c r="AW2382" t="s">
        <v>7031</v>
      </c>
      <c r="AY2382" s="51"/>
      <c r="AZ2382" s="51"/>
    </row>
    <row r="2383" spans="49:52" x14ac:dyDescent="0.25">
      <c r="AW2383" t="s">
        <v>7032</v>
      </c>
      <c r="AY2383" s="51"/>
      <c r="AZ2383" s="51"/>
    </row>
    <row r="2384" spans="49:52" x14ac:dyDescent="0.25">
      <c r="AW2384" t="s">
        <v>7033</v>
      </c>
      <c r="AY2384" s="51"/>
      <c r="AZ2384" s="51"/>
    </row>
    <row r="2385" spans="49:52" x14ac:dyDescent="0.25">
      <c r="AW2385" t="s">
        <v>7034</v>
      </c>
      <c r="AY2385" s="51"/>
      <c r="AZ2385" s="51"/>
    </row>
    <row r="2386" spans="49:52" x14ac:dyDescent="0.25">
      <c r="AW2386" t="s">
        <v>7035</v>
      </c>
      <c r="AY2386" s="51"/>
      <c r="AZ2386" s="51"/>
    </row>
    <row r="2387" spans="49:52" x14ac:dyDescent="0.25">
      <c r="AW2387" t="s">
        <v>7036</v>
      </c>
      <c r="AY2387" s="51"/>
      <c r="AZ2387" s="51"/>
    </row>
    <row r="2388" spans="49:52" x14ac:dyDescent="0.25">
      <c r="AW2388" t="s">
        <v>7037</v>
      </c>
      <c r="AY2388" s="51"/>
      <c r="AZ2388" s="51"/>
    </row>
    <row r="2389" spans="49:52" x14ac:dyDescent="0.25">
      <c r="AW2389" t="s">
        <v>7038</v>
      </c>
      <c r="AY2389" s="51"/>
      <c r="AZ2389" s="51"/>
    </row>
    <row r="2390" spans="49:52" x14ac:dyDescent="0.25">
      <c r="AW2390" t="s">
        <v>7039</v>
      </c>
      <c r="AY2390" s="51"/>
      <c r="AZ2390" s="51"/>
    </row>
    <row r="2391" spans="49:52" x14ac:dyDescent="0.25">
      <c r="AW2391" t="s">
        <v>7040</v>
      </c>
      <c r="AY2391" s="51"/>
      <c r="AZ2391" s="51"/>
    </row>
    <row r="2392" spans="49:52" x14ac:dyDescent="0.25">
      <c r="AW2392" t="s">
        <v>7041</v>
      </c>
      <c r="AY2392" s="51"/>
      <c r="AZ2392" s="51"/>
    </row>
    <row r="2393" spans="49:52" x14ac:dyDescent="0.25">
      <c r="AW2393" t="s">
        <v>7042</v>
      </c>
      <c r="AY2393" s="51"/>
      <c r="AZ2393" s="51"/>
    </row>
    <row r="2394" spans="49:52" x14ac:dyDescent="0.25">
      <c r="AW2394" t="s">
        <v>7043</v>
      </c>
      <c r="AY2394" s="51"/>
      <c r="AZ2394" s="51"/>
    </row>
    <row r="2395" spans="49:52" x14ac:dyDescent="0.25">
      <c r="AW2395" t="s">
        <v>7044</v>
      </c>
      <c r="AY2395" s="51"/>
      <c r="AZ2395" s="51"/>
    </row>
    <row r="2396" spans="49:52" x14ac:dyDescent="0.25">
      <c r="AW2396" t="s">
        <v>7045</v>
      </c>
      <c r="AY2396" s="51"/>
      <c r="AZ2396" s="51"/>
    </row>
    <row r="2397" spans="49:52" x14ac:dyDescent="0.25">
      <c r="AW2397" t="s">
        <v>7046</v>
      </c>
      <c r="AY2397" s="51"/>
      <c r="AZ2397" s="51"/>
    </row>
    <row r="2398" spans="49:52" x14ac:dyDescent="0.25">
      <c r="AW2398" t="s">
        <v>7047</v>
      </c>
      <c r="AY2398" s="51"/>
      <c r="AZ2398" s="51"/>
    </row>
    <row r="2399" spans="49:52" x14ac:dyDescent="0.25">
      <c r="AW2399" t="s">
        <v>7048</v>
      </c>
      <c r="AY2399" s="51"/>
      <c r="AZ2399" s="51"/>
    </row>
    <row r="2400" spans="49:52" x14ac:dyDescent="0.25">
      <c r="AW2400" t="s">
        <v>7049</v>
      </c>
      <c r="AY2400" s="51"/>
      <c r="AZ2400" s="51"/>
    </row>
    <row r="2401" spans="49:52" x14ac:dyDescent="0.25">
      <c r="AW2401" t="s">
        <v>7050</v>
      </c>
      <c r="AY2401" s="51"/>
      <c r="AZ2401" s="51"/>
    </row>
    <row r="2402" spans="49:52" x14ac:dyDescent="0.25">
      <c r="AW2402" t="s">
        <v>7051</v>
      </c>
      <c r="AY2402" s="51"/>
      <c r="AZ2402" s="51"/>
    </row>
    <row r="2403" spans="49:52" x14ac:dyDescent="0.25">
      <c r="AW2403" t="s">
        <v>7052</v>
      </c>
      <c r="AY2403" s="51"/>
      <c r="AZ2403" s="51"/>
    </row>
    <row r="2404" spans="49:52" x14ac:dyDescent="0.25">
      <c r="AW2404" t="s">
        <v>7053</v>
      </c>
      <c r="AY2404" s="51"/>
      <c r="AZ2404" s="51"/>
    </row>
    <row r="2405" spans="49:52" x14ac:dyDescent="0.25">
      <c r="AW2405" t="s">
        <v>7054</v>
      </c>
      <c r="AY2405" s="51"/>
      <c r="AZ2405" s="51"/>
    </row>
    <row r="2406" spans="49:52" x14ac:dyDescent="0.25">
      <c r="AW2406" t="s">
        <v>7055</v>
      </c>
      <c r="AY2406" s="51"/>
      <c r="AZ2406" s="51"/>
    </row>
    <row r="2407" spans="49:52" x14ac:dyDescent="0.25">
      <c r="AW2407" t="s">
        <v>7056</v>
      </c>
      <c r="AY2407" s="51"/>
      <c r="AZ2407" s="51"/>
    </row>
    <row r="2408" spans="49:52" x14ac:dyDescent="0.25">
      <c r="AW2408" t="s">
        <v>7057</v>
      </c>
      <c r="AY2408" s="51"/>
      <c r="AZ2408" s="51"/>
    </row>
    <row r="2409" spans="49:52" x14ac:dyDescent="0.25">
      <c r="AW2409" t="s">
        <v>7058</v>
      </c>
      <c r="AY2409" s="51"/>
      <c r="AZ2409" s="51"/>
    </row>
    <row r="2410" spans="49:52" x14ac:dyDescent="0.25">
      <c r="AW2410" t="s">
        <v>7059</v>
      </c>
      <c r="AY2410" s="51"/>
      <c r="AZ2410" s="51"/>
    </row>
    <row r="2411" spans="49:52" x14ac:dyDescent="0.25">
      <c r="AW2411" t="s">
        <v>7060</v>
      </c>
      <c r="AY2411" s="51"/>
      <c r="AZ2411" s="51"/>
    </row>
    <row r="2412" spans="49:52" x14ac:dyDescent="0.25">
      <c r="AW2412" t="s">
        <v>7061</v>
      </c>
      <c r="AY2412" s="51"/>
      <c r="AZ2412" s="51"/>
    </row>
    <row r="2413" spans="49:52" x14ac:dyDescent="0.25">
      <c r="AW2413" t="s">
        <v>7062</v>
      </c>
      <c r="AY2413" s="51"/>
      <c r="AZ2413" s="51"/>
    </row>
    <row r="2414" spans="49:52" x14ac:dyDescent="0.25">
      <c r="AW2414" t="s">
        <v>7063</v>
      </c>
      <c r="AY2414" s="51"/>
      <c r="AZ2414" s="51"/>
    </row>
    <row r="2415" spans="49:52" x14ac:dyDescent="0.25">
      <c r="AW2415" t="s">
        <v>7064</v>
      </c>
      <c r="AY2415" s="51"/>
      <c r="AZ2415" s="51"/>
    </row>
    <row r="2416" spans="49:52" x14ac:dyDescent="0.25">
      <c r="AW2416" t="s">
        <v>7065</v>
      </c>
      <c r="AY2416" s="51"/>
      <c r="AZ2416" s="51"/>
    </row>
    <row r="2417" spans="49:52" x14ac:dyDescent="0.25">
      <c r="AW2417" t="s">
        <v>7066</v>
      </c>
      <c r="AY2417" s="51"/>
      <c r="AZ2417" s="51"/>
    </row>
    <row r="2418" spans="49:52" x14ac:dyDescent="0.25">
      <c r="AW2418" t="s">
        <v>7067</v>
      </c>
      <c r="AY2418" s="51"/>
      <c r="AZ2418" s="51"/>
    </row>
    <row r="2419" spans="49:52" x14ac:dyDescent="0.25">
      <c r="AW2419" t="s">
        <v>7068</v>
      </c>
      <c r="AY2419" s="51"/>
      <c r="AZ2419" s="51"/>
    </row>
    <row r="2420" spans="49:52" x14ac:dyDescent="0.25">
      <c r="AW2420" t="s">
        <v>7069</v>
      </c>
      <c r="AY2420" s="51"/>
      <c r="AZ2420" s="51"/>
    </row>
    <row r="2421" spans="49:52" x14ac:dyDescent="0.25">
      <c r="AW2421" t="s">
        <v>7070</v>
      </c>
      <c r="AY2421" s="51"/>
      <c r="AZ2421" s="51"/>
    </row>
    <row r="2422" spans="49:52" x14ac:dyDescent="0.25">
      <c r="AW2422" t="s">
        <v>7071</v>
      </c>
      <c r="AY2422" s="51"/>
      <c r="AZ2422" s="51"/>
    </row>
    <row r="2423" spans="49:52" x14ac:dyDescent="0.25">
      <c r="AW2423" t="s">
        <v>7072</v>
      </c>
      <c r="AY2423" s="51"/>
      <c r="AZ2423" s="51"/>
    </row>
    <row r="2424" spans="49:52" x14ac:dyDescent="0.25">
      <c r="AW2424" t="s">
        <v>7073</v>
      </c>
      <c r="AY2424" s="51"/>
      <c r="AZ2424" s="51"/>
    </row>
    <row r="2425" spans="49:52" x14ac:dyDescent="0.25">
      <c r="AW2425" t="s">
        <v>7074</v>
      </c>
      <c r="AY2425" s="51"/>
      <c r="AZ2425" s="51"/>
    </row>
    <row r="2426" spans="49:52" x14ac:dyDescent="0.25">
      <c r="AW2426" t="s">
        <v>7075</v>
      </c>
      <c r="AY2426" s="51"/>
      <c r="AZ2426" s="51"/>
    </row>
    <row r="2427" spans="49:52" x14ac:dyDescent="0.25">
      <c r="AW2427" t="s">
        <v>7076</v>
      </c>
      <c r="AY2427" s="51"/>
      <c r="AZ2427" s="51"/>
    </row>
    <row r="2428" spans="49:52" x14ac:dyDescent="0.25">
      <c r="AW2428" t="s">
        <v>7077</v>
      </c>
      <c r="AY2428" s="51"/>
      <c r="AZ2428" s="51"/>
    </row>
    <row r="2429" spans="49:52" x14ac:dyDescent="0.25">
      <c r="AW2429" t="s">
        <v>7078</v>
      </c>
      <c r="AY2429" s="51"/>
      <c r="AZ2429" s="51"/>
    </row>
    <row r="2430" spans="49:52" x14ac:dyDescent="0.25">
      <c r="AW2430" t="s">
        <v>7079</v>
      </c>
      <c r="AY2430" s="51"/>
      <c r="AZ2430" s="51"/>
    </row>
    <row r="2431" spans="49:52" x14ac:dyDescent="0.25">
      <c r="AW2431" t="s">
        <v>7080</v>
      </c>
      <c r="AY2431" s="51"/>
      <c r="AZ2431" s="51"/>
    </row>
    <row r="2432" spans="49:52" x14ac:dyDescent="0.25">
      <c r="AW2432" t="s">
        <v>7081</v>
      </c>
      <c r="AY2432" s="51"/>
      <c r="AZ2432" s="51"/>
    </row>
    <row r="2433" spans="49:52" x14ac:dyDescent="0.25">
      <c r="AW2433" t="s">
        <v>7082</v>
      </c>
      <c r="AY2433" s="51"/>
      <c r="AZ2433" s="51"/>
    </row>
    <row r="2434" spans="49:52" x14ac:dyDescent="0.25">
      <c r="AW2434" t="s">
        <v>7083</v>
      </c>
      <c r="AY2434" s="51"/>
      <c r="AZ2434" s="51"/>
    </row>
    <row r="2435" spans="49:52" x14ac:dyDescent="0.25">
      <c r="AW2435" t="s">
        <v>7084</v>
      </c>
      <c r="AY2435" s="51"/>
      <c r="AZ2435" s="51"/>
    </row>
    <row r="2436" spans="49:52" x14ac:dyDescent="0.25">
      <c r="AW2436" t="s">
        <v>7085</v>
      </c>
      <c r="AY2436" s="51"/>
      <c r="AZ2436" s="51"/>
    </row>
    <row r="2437" spans="49:52" x14ac:dyDescent="0.25">
      <c r="AW2437" t="s">
        <v>7086</v>
      </c>
      <c r="AY2437" s="51"/>
      <c r="AZ2437" s="51"/>
    </row>
    <row r="2438" spans="49:52" x14ac:dyDescent="0.25">
      <c r="AW2438" t="s">
        <v>7087</v>
      </c>
      <c r="AY2438" s="51"/>
      <c r="AZ2438" s="51"/>
    </row>
    <row r="2439" spans="49:52" x14ac:dyDescent="0.25">
      <c r="AW2439" t="s">
        <v>7088</v>
      </c>
      <c r="AY2439" s="51"/>
      <c r="AZ2439" s="51"/>
    </row>
    <row r="2440" spans="49:52" x14ac:dyDescent="0.25">
      <c r="AW2440" t="s">
        <v>7089</v>
      </c>
      <c r="AY2440" s="51"/>
      <c r="AZ2440" s="51"/>
    </row>
    <row r="2441" spans="49:52" x14ac:dyDescent="0.25">
      <c r="AW2441" t="s">
        <v>7090</v>
      </c>
      <c r="AY2441" s="51"/>
      <c r="AZ2441" s="51"/>
    </row>
    <row r="2442" spans="49:52" x14ac:dyDescent="0.25">
      <c r="AW2442" t="s">
        <v>7091</v>
      </c>
      <c r="AY2442" s="51"/>
      <c r="AZ2442" s="51"/>
    </row>
    <row r="2443" spans="49:52" x14ac:dyDescent="0.25">
      <c r="AW2443" t="s">
        <v>7092</v>
      </c>
      <c r="AY2443" s="51"/>
      <c r="AZ2443" s="51"/>
    </row>
    <row r="2444" spans="49:52" x14ac:dyDescent="0.25">
      <c r="AW2444" t="s">
        <v>7093</v>
      </c>
      <c r="AY2444" s="51"/>
      <c r="AZ2444" s="51"/>
    </row>
    <row r="2445" spans="49:52" x14ac:dyDescent="0.25">
      <c r="AW2445" t="s">
        <v>7094</v>
      </c>
      <c r="AY2445" s="51"/>
      <c r="AZ2445" s="51"/>
    </row>
    <row r="2446" spans="49:52" x14ac:dyDescent="0.25">
      <c r="AW2446" t="s">
        <v>7095</v>
      </c>
      <c r="AY2446" s="51"/>
      <c r="AZ2446" s="51"/>
    </row>
    <row r="2447" spans="49:52" x14ac:dyDescent="0.25">
      <c r="AW2447" t="s">
        <v>7096</v>
      </c>
      <c r="AY2447" s="51"/>
      <c r="AZ2447" s="51"/>
    </row>
    <row r="2448" spans="49:52" x14ac:dyDescent="0.25">
      <c r="AW2448" t="s">
        <v>7097</v>
      </c>
      <c r="AY2448" s="51"/>
      <c r="AZ2448" s="51"/>
    </row>
    <row r="2449" spans="49:52" x14ac:dyDescent="0.25">
      <c r="AW2449" t="s">
        <v>7098</v>
      </c>
      <c r="AY2449" s="51"/>
      <c r="AZ2449" s="51"/>
    </row>
    <row r="2450" spans="49:52" x14ac:dyDescent="0.25">
      <c r="AW2450" t="s">
        <v>7099</v>
      </c>
      <c r="AY2450" s="51"/>
      <c r="AZ2450" s="51"/>
    </row>
    <row r="2451" spans="49:52" x14ac:dyDescent="0.25">
      <c r="AW2451" t="s">
        <v>7100</v>
      </c>
      <c r="AY2451" s="51"/>
      <c r="AZ2451" s="51"/>
    </row>
    <row r="2452" spans="49:52" x14ac:dyDescent="0.25">
      <c r="AW2452" t="s">
        <v>7101</v>
      </c>
      <c r="AY2452" s="51"/>
      <c r="AZ2452" s="51"/>
    </row>
    <row r="2453" spans="49:52" x14ac:dyDescent="0.25">
      <c r="AW2453" t="s">
        <v>7102</v>
      </c>
      <c r="AY2453" s="51"/>
      <c r="AZ2453" s="51"/>
    </row>
    <row r="2454" spans="49:52" x14ac:dyDescent="0.25">
      <c r="AW2454" t="s">
        <v>7103</v>
      </c>
      <c r="AY2454" s="51"/>
      <c r="AZ2454" s="51"/>
    </row>
    <row r="2455" spans="49:52" x14ac:dyDescent="0.25">
      <c r="AW2455" t="s">
        <v>7104</v>
      </c>
      <c r="AY2455" s="51"/>
      <c r="AZ2455" s="51"/>
    </row>
    <row r="2456" spans="49:52" x14ac:dyDescent="0.25">
      <c r="AW2456" t="s">
        <v>7105</v>
      </c>
      <c r="AY2456" s="51"/>
      <c r="AZ2456" s="51"/>
    </row>
    <row r="2457" spans="49:52" x14ac:dyDescent="0.25">
      <c r="AW2457" t="s">
        <v>7106</v>
      </c>
      <c r="AY2457" s="51"/>
      <c r="AZ2457" s="51"/>
    </row>
    <row r="2458" spans="49:52" x14ac:dyDescent="0.25">
      <c r="AW2458" t="s">
        <v>7107</v>
      </c>
      <c r="AY2458" s="51"/>
      <c r="AZ2458" s="51"/>
    </row>
    <row r="2459" spans="49:52" x14ac:dyDescent="0.25">
      <c r="AW2459" t="s">
        <v>7108</v>
      </c>
      <c r="AY2459" s="51"/>
      <c r="AZ2459" s="51"/>
    </row>
    <row r="2460" spans="49:52" x14ac:dyDescent="0.25">
      <c r="AW2460" t="s">
        <v>7109</v>
      </c>
      <c r="AY2460" s="51"/>
      <c r="AZ2460" s="51"/>
    </row>
    <row r="2461" spans="49:52" x14ac:dyDescent="0.25">
      <c r="AW2461" t="s">
        <v>7110</v>
      </c>
      <c r="AY2461" s="51"/>
      <c r="AZ2461" s="51"/>
    </row>
    <row r="2462" spans="49:52" x14ac:dyDescent="0.25">
      <c r="AW2462" t="s">
        <v>7111</v>
      </c>
      <c r="AY2462" s="51"/>
      <c r="AZ2462" s="51"/>
    </row>
    <row r="2463" spans="49:52" x14ac:dyDescent="0.25">
      <c r="AW2463" t="s">
        <v>7112</v>
      </c>
      <c r="AY2463" s="51"/>
      <c r="AZ2463" s="51"/>
    </row>
    <row r="2464" spans="49:52" x14ac:dyDescent="0.25">
      <c r="AW2464" t="s">
        <v>7113</v>
      </c>
      <c r="AY2464" s="51"/>
      <c r="AZ2464" s="51"/>
    </row>
    <row r="2465" spans="49:52" x14ac:dyDescent="0.25">
      <c r="AW2465" t="s">
        <v>7114</v>
      </c>
      <c r="AY2465" s="51"/>
      <c r="AZ2465" s="51"/>
    </row>
    <row r="2466" spans="49:52" x14ac:dyDescent="0.25">
      <c r="AW2466" t="s">
        <v>7115</v>
      </c>
      <c r="AY2466" s="51"/>
      <c r="AZ2466" s="51"/>
    </row>
    <row r="2467" spans="49:52" x14ac:dyDescent="0.25">
      <c r="AW2467" t="s">
        <v>7116</v>
      </c>
      <c r="AY2467" s="51"/>
      <c r="AZ2467" s="51"/>
    </row>
    <row r="2468" spans="49:52" x14ac:dyDescent="0.25">
      <c r="AW2468" t="s">
        <v>7117</v>
      </c>
      <c r="AY2468" s="51"/>
      <c r="AZ2468" s="51"/>
    </row>
    <row r="2469" spans="49:52" x14ac:dyDescent="0.25">
      <c r="AW2469" t="s">
        <v>7118</v>
      </c>
      <c r="AY2469" s="51"/>
      <c r="AZ2469" s="51"/>
    </row>
    <row r="2470" spans="49:52" x14ac:dyDescent="0.25">
      <c r="AW2470" t="s">
        <v>7119</v>
      </c>
      <c r="AY2470" s="51"/>
      <c r="AZ2470" s="51"/>
    </row>
    <row r="2471" spans="49:52" x14ac:dyDescent="0.25">
      <c r="AW2471" t="s">
        <v>7120</v>
      </c>
      <c r="AY2471" s="51"/>
      <c r="AZ2471" s="51"/>
    </row>
    <row r="2472" spans="49:52" x14ac:dyDescent="0.25">
      <c r="AW2472" t="s">
        <v>7121</v>
      </c>
      <c r="AY2472" s="51"/>
      <c r="AZ2472" s="51"/>
    </row>
    <row r="2473" spans="49:52" x14ac:dyDescent="0.25">
      <c r="AW2473" t="s">
        <v>7122</v>
      </c>
      <c r="AY2473" s="51"/>
      <c r="AZ2473" s="51"/>
    </row>
    <row r="2474" spans="49:52" x14ac:dyDescent="0.25">
      <c r="AW2474" t="s">
        <v>7123</v>
      </c>
      <c r="AY2474" s="51"/>
      <c r="AZ2474" s="51"/>
    </row>
    <row r="2475" spans="49:52" x14ac:dyDescent="0.25">
      <c r="AW2475" t="s">
        <v>7124</v>
      </c>
      <c r="AY2475" s="51"/>
      <c r="AZ2475" s="51"/>
    </row>
    <row r="2476" spans="49:52" x14ac:dyDescent="0.25">
      <c r="AW2476" t="s">
        <v>7125</v>
      </c>
      <c r="AY2476" s="51"/>
      <c r="AZ2476" s="51"/>
    </row>
    <row r="2477" spans="49:52" x14ac:dyDescent="0.25">
      <c r="AW2477" t="s">
        <v>7126</v>
      </c>
      <c r="AY2477" s="51"/>
      <c r="AZ2477" s="51"/>
    </row>
    <row r="2478" spans="49:52" x14ac:dyDescent="0.25">
      <c r="AW2478" t="s">
        <v>7127</v>
      </c>
      <c r="AY2478" s="51"/>
      <c r="AZ2478" s="51"/>
    </row>
    <row r="2479" spans="49:52" x14ac:dyDescent="0.25">
      <c r="AW2479" t="s">
        <v>7128</v>
      </c>
      <c r="AY2479" s="51"/>
      <c r="AZ2479" s="51"/>
    </row>
    <row r="2480" spans="49:52" x14ac:dyDescent="0.25">
      <c r="AW2480" t="s">
        <v>7129</v>
      </c>
      <c r="AY2480" s="51"/>
      <c r="AZ2480" s="51"/>
    </row>
    <row r="2481" spans="49:52" x14ac:dyDescent="0.25">
      <c r="AW2481" t="s">
        <v>7130</v>
      </c>
      <c r="AY2481" s="51"/>
      <c r="AZ2481" s="51"/>
    </row>
    <row r="2482" spans="49:52" x14ac:dyDescent="0.25">
      <c r="AW2482" t="s">
        <v>7131</v>
      </c>
      <c r="AY2482" s="51"/>
      <c r="AZ2482" s="51"/>
    </row>
    <row r="2483" spans="49:52" x14ac:dyDescent="0.25">
      <c r="AW2483" t="s">
        <v>7132</v>
      </c>
      <c r="AY2483" s="51"/>
      <c r="AZ2483" s="51"/>
    </row>
    <row r="2484" spans="49:52" x14ac:dyDescent="0.25">
      <c r="AW2484" t="s">
        <v>7133</v>
      </c>
      <c r="AY2484" s="51"/>
      <c r="AZ2484" s="51"/>
    </row>
    <row r="2485" spans="49:52" x14ac:dyDescent="0.25">
      <c r="AW2485" t="s">
        <v>7134</v>
      </c>
      <c r="AY2485" s="51"/>
      <c r="AZ2485" s="51"/>
    </row>
    <row r="2486" spans="49:52" x14ac:dyDescent="0.25">
      <c r="AW2486" t="s">
        <v>7135</v>
      </c>
      <c r="AY2486" s="51"/>
      <c r="AZ2486" s="51"/>
    </row>
    <row r="2487" spans="49:52" x14ac:dyDescent="0.25">
      <c r="AW2487" t="s">
        <v>7136</v>
      </c>
      <c r="AY2487" s="51"/>
      <c r="AZ2487" s="51"/>
    </row>
    <row r="2488" spans="49:52" x14ac:dyDescent="0.25">
      <c r="AW2488" t="s">
        <v>7137</v>
      </c>
      <c r="AY2488" s="51"/>
      <c r="AZ2488" s="51"/>
    </row>
    <row r="2489" spans="49:52" x14ac:dyDescent="0.25">
      <c r="AW2489" t="s">
        <v>7138</v>
      </c>
      <c r="AY2489" s="51"/>
      <c r="AZ2489" s="51"/>
    </row>
    <row r="2490" spans="49:52" x14ac:dyDescent="0.25">
      <c r="AW2490" t="s">
        <v>7139</v>
      </c>
      <c r="AY2490" s="51"/>
      <c r="AZ2490" s="51"/>
    </row>
    <row r="2491" spans="49:52" x14ac:dyDescent="0.25">
      <c r="AW2491" t="s">
        <v>7140</v>
      </c>
      <c r="AY2491" s="51"/>
      <c r="AZ2491" s="51"/>
    </row>
    <row r="2492" spans="49:52" x14ac:dyDescent="0.25">
      <c r="AW2492" t="s">
        <v>7141</v>
      </c>
      <c r="AY2492" s="51"/>
      <c r="AZ2492" s="51"/>
    </row>
    <row r="2493" spans="49:52" x14ac:dyDescent="0.25">
      <c r="AW2493" t="s">
        <v>7142</v>
      </c>
      <c r="AY2493" s="51"/>
      <c r="AZ2493" s="51"/>
    </row>
    <row r="2494" spans="49:52" x14ac:dyDescent="0.25">
      <c r="AW2494" t="s">
        <v>7143</v>
      </c>
      <c r="AY2494" s="51"/>
      <c r="AZ2494" s="51"/>
    </row>
    <row r="2495" spans="49:52" x14ac:dyDescent="0.25">
      <c r="AW2495" t="s">
        <v>7144</v>
      </c>
      <c r="AY2495" s="51"/>
      <c r="AZ2495" s="51"/>
    </row>
    <row r="2496" spans="49:52" x14ac:dyDescent="0.25">
      <c r="AW2496" t="s">
        <v>7145</v>
      </c>
      <c r="AY2496" s="51"/>
      <c r="AZ2496" s="51"/>
    </row>
    <row r="2497" spans="49:52" x14ac:dyDescent="0.25">
      <c r="AW2497" t="s">
        <v>7146</v>
      </c>
      <c r="AY2497" s="51"/>
      <c r="AZ2497" s="51"/>
    </row>
    <row r="2498" spans="49:52" x14ac:dyDescent="0.25">
      <c r="AW2498" t="s">
        <v>7147</v>
      </c>
      <c r="AY2498" s="51"/>
      <c r="AZ2498" s="51"/>
    </row>
    <row r="2499" spans="49:52" x14ac:dyDescent="0.25">
      <c r="AW2499" t="s">
        <v>7148</v>
      </c>
      <c r="AY2499" s="51"/>
      <c r="AZ2499" s="51"/>
    </row>
    <row r="2500" spans="49:52" x14ac:dyDescent="0.25">
      <c r="AW2500" t="s">
        <v>7149</v>
      </c>
      <c r="AY2500" s="51"/>
      <c r="AZ2500" s="51"/>
    </row>
    <row r="2501" spans="49:52" x14ac:dyDescent="0.25">
      <c r="AW2501" t="s">
        <v>7150</v>
      </c>
      <c r="AY2501" s="51"/>
      <c r="AZ2501" s="51"/>
    </row>
    <row r="2502" spans="49:52" x14ac:dyDescent="0.25">
      <c r="AW2502" t="s">
        <v>7151</v>
      </c>
      <c r="AY2502" s="51"/>
      <c r="AZ2502" s="51"/>
    </row>
    <row r="2503" spans="49:52" x14ac:dyDescent="0.25">
      <c r="AW2503" t="s">
        <v>7152</v>
      </c>
      <c r="AY2503" s="51"/>
      <c r="AZ2503" s="51"/>
    </row>
    <row r="2504" spans="49:52" x14ac:dyDescent="0.25">
      <c r="AW2504" t="s">
        <v>7153</v>
      </c>
      <c r="AY2504" s="51"/>
      <c r="AZ2504" s="51"/>
    </row>
    <row r="2505" spans="49:52" x14ac:dyDescent="0.25">
      <c r="AW2505" t="s">
        <v>7154</v>
      </c>
      <c r="AY2505" s="51"/>
      <c r="AZ2505" s="51"/>
    </row>
    <row r="2506" spans="49:52" x14ac:dyDescent="0.25">
      <c r="AW2506" t="s">
        <v>7155</v>
      </c>
      <c r="AY2506" s="51"/>
      <c r="AZ2506" s="51"/>
    </row>
    <row r="2507" spans="49:52" x14ac:dyDescent="0.25">
      <c r="AW2507" t="s">
        <v>7156</v>
      </c>
      <c r="AY2507" s="51"/>
      <c r="AZ2507" s="51"/>
    </row>
    <row r="2508" spans="49:52" x14ac:dyDescent="0.25">
      <c r="AW2508" t="s">
        <v>7157</v>
      </c>
      <c r="AY2508" s="51"/>
      <c r="AZ2508" s="51"/>
    </row>
    <row r="2509" spans="49:52" x14ac:dyDescent="0.25">
      <c r="AW2509" t="s">
        <v>7158</v>
      </c>
      <c r="AY2509" s="51"/>
      <c r="AZ2509" s="51"/>
    </row>
    <row r="2510" spans="49:52" x14ac:dyDescent="0.25">
      <c r="AW2510" t="s">
        <v>7159</v>
      </c>
      <c r="AY2510" s="51"/>
      <c r="AZ2510" s="51"/>
    </row>
    <row r="2511" spans="49:52" x14ac:dyDescent="0.25">
      <c r="AW2511" t="s">
        <v>7160</v>
      </c>
      <c r="AY2511" s="51"/>
      <c r="AZ2511" s="51"/>
    </row>
    <row r="2512" spans="49:52" x14ac:dyDescent="0.25">
      <c r="AW2512" t="s">
        <v>7161</v>
      </c>
      <c r="AY2512" s="51"/>
      <c r="AZ2512" s="51"/>
    </row>
    <row r="2513" spans="49:52" x14ac:dyDescent="0.25">
      <c r="AW2513" t="s">
        <v>7162</v>
      </c>
      <c r="AY2513" s="51"/>
      <c r="AZ2513" s="51"/>
    </row>
    <row r="2514" spans="49:52" x14ac:dyDescent="0.25">
      <c r="AW2514" t="s">
        <v>7163</v>
      </c>
      <c r="AY2514" s="51"/>
      <c r="AZ2514" s="51"/>
    </row>
    <row r="2515" spans="49:52" x14ac:dyDescent="0.25">
      <c r="AW2515" t="s">
        <v>7164</v>
      </c>
      <c r="AY2515" s="51"/>
      <c r="AZ2515" s="51"/>
    </row>
    <row r="2516" spans="49:52" x14ac:dyDescent="0.25">
      <c r="AW2516" t="s">
        <v>7165</v>
      </c>
      <c r="AY2516" s="51"/>
      <c r="AZ2516" s="51"/>
    </row>
    <row r="2517" spans="49:52" x14ac:dyDescent="0.25">
      <c r="AW2517" t="s">
        <v>7166</v>
      </c>
      <c r="AY2517" s="51"/>
      <c r="AZ2517" s="51"/>
    </row>
    <row r="2518" spans="49:52" x14ac:dyDescent="0.25">
      <c r="AW2518" t="s">
        <v>7167</v>
      </c>
      <c r="AY2518" s="51"/>
      <c r="AZ2518" s="51"/>
    </row>
    <row r="2519" spans="49:52" x14ac:dyDescent="0.25">
      <c r="AW2519" t="s">
        <v>7168</v>
      </c>
      <c r="AY2519" s="51"/>
      <c r="AZ2519" s="51"/>
    </row>
    <row r="2520" spans="49:52" x14ac:dyDescent="0.25">
      <c r="AW2520" t="s">
        <v>7169</v>
      </c>
      <c r="AY2520" s="51"/>
      <c r="AZ2520" s="51"/>
    </row>
    <row r="2521" spans="49:52" x14ac:dyDescent="0.25">
      <c r="AW2521" t="s">
        <v>7170</v>
      </c>
      <c r="AY2521" s="51"/>
      <c r="AZ2521" s="51"/>
    </row>
    <row r="2522" spans="49:52" x14ac:dyDescent="0.25">
      <c r="AW2522" t="s">
        <v>7171</v>
      </c>
      <c r="AY2522" s="51"/>
      <c r="AZ2522" s="51"/>
    </row>
    <row r="2523" spans="49:52" x14ac:dyDescent="0.25">
      <c r="AW2523" t="s">
        <v>7172</v>
      </c>
      <c r="AY2523" s="51"/>
      <c r="AZ2523" s="51"/>
    </row>
    <row r="2524" spans="49:52" x14ac:dyDescent="0.25">
      <c r="AW2524" t="s">
        <v>7173</v>
      </c>
      <c r="AY2524" s="51"/>
      <c r="AZ2524" s="51"/>
    </row>
    <row r="2525" spans="49:52" x14ac:dyDescent="0.25">
      <c r="AW2525" t="s">
        <v>7174</v>
      </c>
      <c r="AY2525" s="51"/>
      <c r="AZ2525" s="51"/>
    </row>
    <row r="2526" spans="49:52" x14ac:dyDescent="0.25">
      <c r="AW2526" t="s">
        <v>7175</v>
      </c>
      <c r="AY2526" s="51"/>
      <c r="AZ2526" s="51"/>
    </row>
    <row r="2527" spans="49:52" x14ac:dyDescent="0.25">
      <c r="AW2527" t="s">
        <v>7176</v>
      </c>
      <c r="AY2527" s="51"/>
      <c r="AZ2527" s="51"/>
    </row>
    <row r="2528" spans="49:52" x14ac:dyDescent="0.25">
      <c r="AW2528" t="s">
        <v>7177</v>
      </c>
      <c r="AY2528" s="51"/>
      <c r="AZ2528" s="51"/>
    </row>
    <row r="2529" spans="49:52" x14ac:dyDescent="0.25">
      <c r="AW2529" t="s">
        <v>7178</v>
      </c>
      <c r="AY2529" s="51"/>
      <c r="AZ2529" s="51"/>
    </row>
    <row r="2530" spans="49:52" x14ac:dyDescent="0.25">
      <c r="AW2530" t="s">
        <v>7179</v>
      </c>
      <c r="AY2530" s="51"/>
      <c r="AZ2530" s="51"/>
    </row>
    <row r="2531" spans="49:52" x14ac:dyDescent="0.25">
      <c r="AW2531" t="s">
        <v>7180</v>
      </c>
      <c r="AY2531" s="51"/>
      <c r="AZ2531" s="51"/>
    </row>
    <row r="2532" spans="49:52" x14ac:dyDescent="0.25">
      <c r="AW2532" t="s">
        <v>7181</v>
      </c>
      <c r="AY2532" s="51"/>
      <c r="AZ2532" s="51"/>
    </row>
    <row r="2533" spans="49:52" x14ac:dyDescent="0.25">
      <c r="AW2533" t="s">
        <v>7182</v>
      </c>
      <c r="AY2533" s="51"/>
      <c r="AZ2533" s="51"/>
    </row>
    <row r="2534" spans="49:52" x14ac:dyDescent="0.25">
      <c r="AW2534" t="s">
        <v>7183</v>
      </c>
      <c r="AY2534" s="51"/>
      <c r="AZ2534" s="51"/>
    </row>
    <row r="2535" spans="49:52" x14ac:dyDescent="0.25">
      <c r="AW2535" t="s">
        <v>7184</v>
      </c>
      <c r="AY2535" s="51"/>
      <c r="AZ2535" s="51"/>
    </row>
    <row r="2536" spans="49:52" x14ac:dyDescent="0.25">
      <c r="AW2536" t="s">
        <v>7185</v>
      </c>
      <c r="AY2536" s="51"/>
      <c r="AZ2536" s="51"/>
    </row>
    <row r="2537" spans="49:52" x14ac:dyDescent="0.25">
      <c r="AW2537" t="s">
        <v>7186</v>
      </c>
      <c r="AY2537" s="51"/>
      <c r="AZ2537" s="51"/>
    </row>
    <row r="2538" spans="49:52" x14ac:dyDescent="0.25">
      <c r="AW2538" t="s">
        <v>7187</v>
      </c>
      <c r="AY2538" s="51"/>
      <c r="AZ2538" s="51"/>
    </row>
    <row r="2539" spans="49:52" x14ac:dyDescent="0.25">
      <c r="AW2539" t="s">
        <v>7188</v>
      </c>
      <c r="AY2539" s="51"/>
      <c r="AZ2539" s="51"/>
    </row>
    <row r="2540" spans="49:52" x14ac:dyDescent="0.25">
      <c r="AW2540" t="s">
        <v>7189</v>
      </c>
      <c r="AY2540" s="51"/>
      <c r="AZ2540" s="51"/>
    </row>
    <row r="2541" spans="49:52" x14ac:dyDescent="0.25">
      <c r="AW2541" t="s">
        <v>7190</v>
      </c>
      <c r="AY2541" s="51"/>
      <c r="AZ2541" s="51"/>
    </row>
    <row r="2542" spans="49:52" x14ac:dyDescent="0.25">
      <c r="AW2542" t="s">
        <v>7191</v>
      </c>
      <c r="AY2542" s="51"/>
      <c r="AZ2542" s="51"/>
    </row>
    <row r="2543" spans="49:52" x14ac:dyDescent="0.25">
      <c r="AW2543" t="s">
        <v>7192</v>
      </c>
      <c r="AY2543" s="51"/>
      <c r="AZ2543" s="51"/>
    </row>
    <row r="2544" spans="49:52" x14ac:dyDescent="0.25">
      <c r="AW2544" t="s">
        <v>7193</v>
      </c>
      <c r="AY2544" s="51"/>
      <c r="AZ2544" s="51"/>
    </row>
    <row r="2545" spans="49:52" x14ac:dyDescent="0.25">
      <c r="AW2545" t="s">
        <v>7194</v>
      </c>
      <c r="AY2545" s="51"/>
      <c r="AZ2545" s="51"/>
    </row>
    <row r="2546" spans="49:52" x14ac:dyDescent="0.25">
      <c r="AW2546" t="s">
        <v>7195</v>
      </c>
      <c r="AY2546" s="51"/>
      <c r="AZ2546" s="51"/>
    </row>
    <row r="2547" spans="49:52" x14ac:dyDescent="0.25">
      <c r="AW2547" t="s">
        <v>7196</v>
      </c>
      <c r="AY2547" s="51"/>
      <c r="AZ2547" s="51"/>
    </row>
    <row r="2548" spans="49:52" x14ac:dyDescent="0.25">
      <c r="AW2548" t="s">
        <v>7197</v>
      </c>
      <c r="AY2548" s="51"/>
      <c r="AZ2548" s="51"/>
    </row>
    <row r="2549" spans="49:52" x14ac:dyDescent="0.25">
      <c r="AW2549" t="s">
        <v>7198</v>
      </c>
      <c r="AY2549" s="51"/>
      <c r="AZ2549" s="51"/>
    </row>
    <row r="2550" spans="49:52" x14ac:dyDescent="0.25">
      <c r="AW2550" t="s">
        <v>7199</v>
      </c>
      <c r="AY2550" s="51"/>
      <c r="AZ2550" s="51"/>
    </row>
    <row r="2551" spans="49:52" x14ac:dyDescent="0.25">
      <c r="AW2551" t="s">
        <v>7200</v>
      </c>
      <c r="AY2551" s="51"/>
      <c r="AZ2551" s="51"/>
    </row>
    <row r="2552" spans="49:52" x14ac:dyDescent="0.25">
      <c r="AW2552" t="s">
        <v>7201</v>
      </c>
      <c r="AY2552" s="51"/>
      <c r="AZ2552" s="51"/>
    </row>
    <row r="2553" spans="49:52" x14ac:dyDescent="0.25">
      <c r="AW2553" t="s">
        <v>7202</v>
      </c>
      <c r="AY2553" s="51"/>
      <c r="AZ2553" s="51"/>
    </row>
    <row r="2554" spans="49:52" x14ac:dyDescent="0.25">
      <c r="AW2554" t="s">
        <v>7203</v>
      </c>
      <c r="AY2554" s="51"/>
      <c r="AZ2554" s="51"/>
    </row>
    <row r="2555" spans="49:52" x14ac:dyDescent="0.25">
      <c r="AW2555" t="s">
        <v>7204</v>
      </c>
      <c r="AY2555" s="51"/>
      <c r="AZ2555" s="51"/>
    </row>
    <row r="2556" spans="49:52" x14ac:dyDescent="0.25">
      <c r="AW2556" t="s">
        <v>7205</v>
      </c>
      <c r="AY2556" s="51"/>
      <c r="AZ2556" s="51"/>
    </row>
    <row r="2557" spans="49:52" x14ac:dyDescent="0.25">
      <c r="AW2557" t="s">
        <v>7206</v>
      </c>
      <c r="AY2557" s="51"/>
      <c r="AZ2557" s="51"/>
    </row>
    <row r="2558" spans="49:52" x14ac:dyDescent="0.25">
      <c r="AW2558" t="s">
        <v>7207</v>
      </c>
      <c r="AY2558" s="51"/>
      <c r="AZ2558" s="51"/>
    </row>
    <row r="2559" spans="49:52" x14ac:dyDescent="0.25">
      <c r="AW2559" t="s">
        <v>7208</v>
      </c>
      <c r="AY2559" s="51"/>
      <c r="AZ2559" s="51"/>
    </row>
    <row r="2560" spans="49:52" x14ac:dyDescent="0.25">
      <c r="AW2560" t="s">
        <v>7209</v>
      </c>
      <c r="AY2560" s="51"/>
      <c r="AZ2560" s="51"/>
    </row>
    <row r="2561" spans="49:52" x14ac:dyDescent="0.25">
      <c r="AW2561" t="s">
        <v>7210</v>
      </c>
      <c r="AY2561" s="51"/>
      <c r="AZ2561" s="51"/>
    </row>
    <row r="2562" spans="49:52" x14ac:dyDescent="0.25">
      <c r="AW2562" t="s">
        <v>7211</v>
      </c>
      <c r="AY2562" s="51"/>
      <c r="AZ2562" s="51"/>
    </row>
    <row r="2563" spans="49:52" x14ac:dyDescent="0.25">
      <c r="AW2563" t="s">
        <v>7212</v>
      </c>
      <c r="AY2563" s="51"/>
      <c r="AZ2563" s="51"/>
    </row>
    <row r="2564" spans="49:52" x14ac:dyDescent="0.25">
      <c r="AW2564" t="s">
        <v>7213</v>
      </c>
      <c r="AY2564" s="51"/>
      <c r="AZ2564" s="51"/>
    </row>
    <row r="2565" spans="49:52" x14ac:dyDescent="0.25">
      <c r="AW2565" t="s">
        <v>7214</v>
      </c>
      <c r="AY2565" s="51"/>
      <c r="AZ2565" s="51"/>
    </row>
    <row r="2566" spans="49:52" x14ac:dyDescent="0.25">
      <c r="AW2566" t="s">
        <v>7215</v>
      </c>
      <c r="AY2566" s="51"/>
      <c r="AZ2566" s="51"/>
    </row>
    <row r="2567" spans="49:52" x14ac:dyDescent="0.25">
      <c r="AW2567" t="s">
        <v>7216</v>
      </c>
      <c r="AY2567" s="51"/>
      <c r="AZ2567" s="51"/>
    </row>
    <row r="2568" spans="49:52" x14ac:dyDescent="0.25">
      <c r="AW2568" t="s">
        <v>7217</v>
      </c>
      <c r="AY2568" s="51"/>
      <c r="AZ2568" s="51"/>
    </row>
    <row r="2569" spans="49:52" x14ac:dyDescent="0.25">
      <c r="AW2569" t="s">
        <v>7218</v>
      </c>
      <c r="AY2569" s="51"/>
      <c r="AZ2569" s="51"/>
    </row>
    <row r="2570" spans="49:52" x14ac:dyDescent="0.25">
      <c r="AW2570" t="s">
        <v>7219</v>
      </c>
      <c r="AY2570" s="51"/>
      <c r="AZ2570" s="51"/>
    </row>
    <row r="2571" spans="49:52" x14ac:dyDescent="0.25">
      <c r="AW2571" t="s">
        <v>7220</v>
      </c>
      <c r="AY2571" s="51"/>
      <c r="AZ2571" s="51"/>
    </row>
    <row r="2572" spans="49:52" x14ac:dyDescent="0.25">
      <c r="AW2572" t="s">
        <v>7221</v>
      </c>
      <c r="AY2572" s="51"/>
      <c r="AZ2572" s="51"/>
    </row>
    <row r="2573" spans="49:52" x14ac:dyDescent="0.25">
      <c r="AW2573" t="s">
        <v>7222</v>
      </c>
      <c r="AY2573" s="51"/>
      <c r="AZ2573" s="51"/>
    </row>
    <row r="2574" spans="49:52" x14ac:dyDescent="0.25">
      <c r="AW2574" t="s">
        <v>7223</v>
      </c>
      <c r="AY2574" s="51"/>
      <c r="AZ2574" s="51"/>
    </row>
    <row r="2575" spans="49:52" x14ac:dyDescent="0.25">
      <c r="AW2575" t="s">
        <v>7224</v>
      </c>
      <c r="AY2575" s="51"/>
      <c r="AZ2575" s="51"/>
    </row>
    <row r="2576" spans="49:52" x14ac:dyDescent="0.25">
      <c r="AW2576" t="s">
        <v>7225</v>
      </c>
      <c r="AY2576" s="51"/>
      <c r="AZ2576" s="51"/>
    </row>
    <row r="2577" spans="49:52" x14ac:dyDescent="0.25">
      <c r="AW2577" t="s">
        <v>7226</v>
      </c>
      <c r="AY2577" s="51"/>
      <c r="AZ2577" s="51"/>
    </row>
    <row r="2578" spans="49:52" x14ac:dyDescent="0.25">
      <c r="AW2578" t="s">
        <v>7227</v>
      </c>
      <c r="AY2578" s="51"/>
      <c r="AZ2578" s="51"/>
    </row>
    <row r="2579" spans="49:52" x14ac:dyDescent="0.25">
      <c r="AW2579" t="s">
        <v>7228</v>
      </c>
      <c r="AY2579" s="51"/>
      <c r="AZ2579" s="51"/>
    </row>
    <row r="2580" spans="49:52" x14ac:dyDescent="0.25">
      <c r="AW2580" t="s">
        <v>7229</v>
      </c>
      <c r="AY2580" s="51"/>
      <c r="AZ2580" s="51"/>
    </row>
    <row r="2581" spans="49:52" x14ac:dyDescent="0.25">
      <c r="AW2581" t="s">
        <v>7230</v>
      </c>
      <c r="AY2581" s="51"/>
      <c r="AZ2581" s="51"/>
    </row>
    <row r="2582" spans="49:52" x14ac:dyDescent="0.25">
      <c r="AW2582" t="s">
        <v>7231</v>
      </c>
      <c r="AY2582" s="51"/>
      <c r="AZ2582" s="51"/>
    </row>
    <row r="2583" spans="49:52" x14ac:dyDescent="0.25">
      <c r="AW2583" t="s">
        <v>7232</v>
      </c>
      <c r="AY2583" s="51"/>
      <c r="AZ2583" s="51"/>
    </row>
    <row r="2584" spans="49:52" x14ac:dyDescent="0.25">
      <c r="AW2584" t="s">
        <v>7233</v>
      </c>
      <c r="AY2584" s="51"/>
      <c r="AZ2584" s="51"/>
    </row>
    <row r="2585" spans="49:52" x14ac:dyDescent="0.25">
      <c r="AW2585" t="s">
        <v>7234</v>
      </c>
      <c r="AY2585" s="51"/>
      <c r="AZ2585" s="51"/>
    </row>
    <row r="2586" spans="49:52" x14ac:dyDescent="0.25">
      <c r="AW2586" t="s">
        <v>7235</v>
      </c>
      <c r="AY2586" s="51"/>
      <c r="AZ2586" s="51"/>
    </row>
    <row r="2587" spans="49:52" x14ac:dyDescent="0.25">
      <c r="AW2587" t="s">
        <v>7236</v>
      </c>
      <c r="AY2587" s="51"/>
      <c r="AZ2587" s="51"/>
    </row>
    <row r="2588" spans="49:52" x14ac:dyDescent="0.25">
      <c r="AW2588" t="s">
        <v>7237</v>
      </c>
      <c r="AY2588" s="51"/>
      <c r="AZ2588" s="51"/>
    </row>
    <row r="2589" spans="49:52" x14ac:dyDescent="0.25">
      <c r="AW2589" t="s">
        <v>7238</v>
      </c>
      <c r="AY2589" s="51"/>
      <c r="AZ2589" s="51"/>
    </row>
    <row r="2590" spans="49:52" x14ac:dyDescent="0.25">
      <c r="AW2590" t="s">
        <v>7239</v>
      </c>
      <c r="AY2590" s="51"/>
      <c r="AZ2590" s="51"/>
    </row>
    <row r="2591" spans="49:52" x14ac:dyDescent="0.25">
      <c r="AW2591" t="s">
        <v>7240</v>
      </c>
      <c r="AY2591" s="51"/>
      <c r="AZ2591" s="51"/>
    </row>
    <row r="2592" spans="49:52" x14ac:dyDescent="0.25">
      <c r="AW2592" t="s">
        <v>7241</v>
      </c>
      <c r="AY2592" s="51"/>
      <c r="AZ2592" s="51"/>
    </row>
    <row r="2593" spans="49:52" x14ac:dyDescent="0.25">
      <c r="AW2593" t="s">
        <v>7242</v>
      </c>
      <c r="AY2593" s="51"/>
      <c r="AZ2593" s="51"/>
    </row>
    <row r="2594" spans="49:52" x14ac:dyDescent="0.25">
      <c r="AW2594" t="s">
        <v>7243</v>
      </c>
      <c r="AY2594" s="51"/>
      <c r="AZ2594" s="51"/>
    </row>
    <row r="2595" spans="49:52" x14ac:dyDescent="0.25">
      <c r="AW2595" t="s">
        <v>7244</v>
      </c>
      <c r="AY2595" s="51"/>
      <c r="AZ2595" s="51"/>
    </row>
    <row r="2596" spans="49:52" x14ac:dyDescent="0.25">
      <c r="AW2596" t="s">
        <v>7245</v>
      </c>
      <c r="AY2596" s="51"/>
      <c r="AZ2596" s="51"/>
    </row>
    <row r="2597" spans="49:52" x14ac:dyDescent="0.25">
      <c r="AW2597" t="s">
        <v>7246</v>
      </c>
      <c r="AY2597" s="51"/>
      <c r="AZ2597" s="51"/>
    </row>
    <row r="2598" spans="49:52" x14ac:dyDescent="0.25">
      <c r="AW2598" t="s">
        <v>7247</v>
      </c>
      <c r="AY2598" s="51"/>
      <c r="AZ2598" s="51"/>
    </row>
    <row r="2599" spans="49:52" x14ac:dyDescent="0.25">
      <c r="AW2599" t="s">
        <v>7248</v>
      </c>
      <c r="AY2599" s="51"/>
      <c r="AZ2599" s="51"/>
    </row>
    <row r="2600" spans="49:52" x14ac:dyDescent="0.25">
      <c r="AW2600" t="s">
        <v>7249</v>
      </c>
      <c r="AY2600" s="51"/>
      <c r="AZ2600" s="51"/>
    </row>
    <row r="2601" spans="49:52" x14ac:dyDescent="0.25">
      <c r="AW2601" t="s">
        <v>7250</v>
      </c>
      <c r="AY2601" s="51"/>
      <c r="AZ2601" s="51"/>
    </row>
    <row r="2602" spans="49:52" x14ac:dyDescent="0.25">
      <c r="AW2602" t="s">
        <v>7251</v>
      </c>
      <c r="AY2602" s="51"/>
      <c r="AZ2602" s="51"/>
    </row>
    <row r="2603" spans="49:52" x14ac:dyDescent="0.25">
      <c r="AW2603" t="s">
        <v>7252</v>
      </c>
      <c r="AY2603" s="51"/>
      <c r="AZ2603" s="51"/>
    </row>
    <row r="2604" spans="49:52" x14ac:dyDescent="0.25">
      <c r="AW2604" t="s">
        <v>7253</v>
      </c>
      <c r="AY2604" s="51"/>
      <c r="AZ2604" s="51"/>
    </row>
    <row r="2605" spans="49:52" x14ac:dyDescent="0.25">
      <c r="AW2605" t="s">
        <v>7254</v>
      </c>
      <c r="AY2605" s="51"/>
      <c r="AZ2605" s="51"/>
    </row>
    <row r="2606" spans="49:52" x14ac:dyDescent="0.25">
      <c r="AW2606" t="s">
        <v>7255</v>
      </c>
      <c r="AY2606" s="51"/>
      <c r="AZ2606" s="51"/>
    </row>
    <row r="2607" spans="49:52" x14ac:dyDescent="0.25">
      <c r="AW2607" t="s">
        <v>7256</v>
      </c>
      <c r="AY2607" s="51"/>
      <c r="AZ2607" s="51"/>
    </row>
    <row r="2608" spans="49:52" x14ac:dyDescent="0.25">
      <c r="AW2608" t="s">
        <v>7257</v>
      </c>
      <c r="AY2608" s="51"/>
      <c r="AZ2608" s="51"/>
    </row>
    <row r="2609" spans="49:52" x14ac:dyDescent="0.25">
      <c r="AW2609" t="s">
        <v>7258</v>
      </c>
      <c r="AY2609" s="51"/>
      <c r="AZ2609" s="51"/>
    </row>
    <row r="2610" spans="49:52" x14ac:dyDescent="0.25">
      <c r="AW2610" t="s">
        <v>7259</v>
      </c>
      <c r="AY2610" s="51"/>
      <c r="AZ2610" s="51"/>
    </row>
    <row r="2611" spans="49:52" x14ac:dyDescent="0.25">
      <c r="AW2611" t="s">
        <v>7260</v>
      </c>
      <c r="AY2611" s="51"/>
      <c r="AZ2611" s="51"/>
    </row>
    <row r="2612" spans="49:52" x14ac:dyDescent="0.25">
      <c r="AW2612" t="s">
        <v>7261</v>
      </c>
      <c r="AY2612" s="51"/>
      <c r="AZ2612" s="51"/>
    </row>
    <row r="2613" spans="49:52" x14ac:dyDescent="0.25">
      <c r="AW2613" t="s">
        <v>7262</v>
      </c>
      <c r="AY2613" s="51"/>
      <c r="AZ2613" s="51"/>
    </row>
    <row r="2614" spans="49:52" x14ac:dyDescent="0.25">
      <c r="AW2614" t="s">
        <v>7263</v>
      </c>
      <c r="AY2614" s="51"/>
      <c r="AZ2614" s="51"/>
    </row>
    <row r="2615" spans="49:52" x14ac:dyDescent="0.25">
      <c r="AW2615" t="s">
        <v>7264</v>
      </c>
      <c r="AY2615" s="51"/>
      <c r="AZ2615" s="51"/>
    </row>
    <row r="2616" spans="49:52" x14ac:dyDescent="0.25">
      <c r="AW2616" t="s">
        <v>7265</v>
      </c>
      <c r="AY2616" s="51"/>
      <c r="AZ2616" s="51"/>
    </row>
    <row r="2617" spans="49:52" x14ac:dyDescent="0.25">
      <c r="AW2617" t="s">
        <v>7266</v>
      </c>
      <c r="AY2617" s="51"/>
      <c r="AZ2617" s="51"/>
    </row>
    <row r="2618" spans="49:52" x14ac:dyDescent="0.25">
      <c r="AW2618" t="s">
        <v>7267</v>
      </c>
      <c r="AY2618" s="51"/>
      <c r="AZ2618" s="51"/>
    </row>
    <row r="2619" spans="49:52" x14ac:dyDescent="0.25">
      <c r="AW2619" t="s">
        <v>7268</v>
      </c>
      <c r="AY2619" s="51"/>
      <c r="AZ2619" s="51"/>
    </row>
    <row r="2620" spans="49:52" x14ac:dyDescent="0.25">
      <c r="AW2620" t="s">
        <v>7269</v>
      </c>
      <c r="AY2620" s="51"/>
      <c r="AZ2620" s="51"/>
    </row>
    <row r="2621" spans="49:52" x14ac:dyDescent="0.25">
      <c r="AW2621" t="s">
        <v>7270</v>
      </c>
      <c r="AY2621" s="51"/>
      <c r="AZ2621" s="51"/>
    </row>
    <row r="2622" spans="49:52" x14ac:dyDescent="0.25">
      <c r="AW2622" t="s">
        <v>7271</v>
      </c>
      <c r="AY2622" s="51"/>
      <c r="AZ2622" s="51"/>
    </row>
    <row r="2623" spans="49:52" x14ac:dyDescent="0.25">
      <c r="AW2623" t="s">
        <v>7272</v>
      </c>
      <c r="AY2623" s="51"/>
      <c r="AZ2623" s="51"/>
    </row>
    <row r="2624" spans="49:52" x14ac:dyDescent="0.25">
      <c r="AW2624" t="s">
        <v>7273</v>
      </c>
      <c r="AY2624" s="51"/>
      <c r="AZ2624" s="51"/>
    </row>
    <row r="2625" spans="49:52" x14ac:dyDescent="0.25">
      <c r="AW2625" t="s">
        <v>7274</v>
      </c>
      <c r="AY2625" s="51"/>
      <c r="AZ2625" s="51"/>
    </row>
    <row r="2626" spans="49:52" x14ac:dyDescent="0.25">
      <c r="AW2626" t="s">
        <v>7275</v>
      </c>
      <c r="AY2626" s="51"/>
      <c r="AZ2626" s="51"/>
    </row>
    <row r="2627" spans="49:52" x14ac:dyDescent="0.25">
      <c r="AW2627" t="s">
        <v>7276</v>
      </c>
      <c r="AY2627" s="51"/>
      <c r="AZ2627" s="51"/>
    </row>
    <row r="2628" spans="49:52" x14ac:dyDescent="0.25">
      <c r="AW2628" t="s">
        <v>7277</v>
      </c>
      <c r="AY2628" s="51"/>
      <c r="AZ2628" s="51"/>
    </row>
    <row r="2629" spans="49:52" x14ac:dyDescent="0.25">
      <c r="AW2629" t="s">
        <v>7278</v>
      </c>
      <c r="AY2629" s="51"/>
      <c r="AZ2629" s="51"/>
    </row>
    <row r="2630" spans="49:52" x14ac:dyDescent="0.25">
      <c r="AW2630" t="s">
        <v>7279</v>
      </c>
      <c r="AY2630" s="51"/>
      <c r="AZ2630" s="51"/>
    </row>
    <row r="2631" spans="49:52" x14ac:dyDescent="0.25">
      <c r="AW2631" t="s">
        <v>7280</v>
      </c>
      <c r="AY2631" s="51"/>
      <c r="AZ2631" s="51"/>
    </row>
    <row r="2632" spans="49:52" x14ac:dyDescent="0.25">
      <c r="AW2632" t="s">
        <v>7281</v>
      </c>
      <c r="AY2632" s="51"/>
      <c r="AZ2632" s="51"/>
    </row>
    <row r="2633" spans="49:52" x14ac:dyDescent="0.25">
      <c r="AW2633" t="s">
        <v>7282</v>
      </c>
      <c r="AY2633" s="51"/>
      <c r="AZ2633" s="51"/>
    </row>
    <row r="2634" spans="49:52" x14ac:dyDescent="0.25">
      <c r="AW2634" t="s">
        <v>7283</v>
      </c>
      <c r="AY2634" s="51"/>
      <c r="AZ2634" s="51"/>
    </row>
    <row r="2635" spans="49:52" x14ac:dyDescent="0.25">
      <c r="AW2635" t="s">
        <v>7284</v>
      </c>
      <c r="AY2635" s="51"/>
      <c r="AZ2635" s="51"/>
    </row>
    <row r="2636" spans="49:52" x14ac:dyDescent="0.25">
      <c r="AW2636" t="s">
        <v>7285</v>
      </c>
      <c r="AY2636" s="51"/>
      <c r="AZ2636" s="51"/>
    </row>
    <row r="2637" spans="49:52" x14ac:dyDescent="0.25">
      <c r="AW2637" t="s">
        <v>7286</v>
      </c>
      <c r="AY2637" s="51"/>
      <c r="AZ2637" s="51"/>
    </row>
    <row r="2638" spans="49:52" x14ac:dyDescent="0.25">
      <c r="AW2638" t="s">
        <v>7287</v>
      </c>
      <c r="AY2638" s="51"/>
      <c r="AZ2638" s="51"/>
    </row>
    <row r="2639" spans="49:52" x14ac:dyDescent="0.25">
      <c r="AW2639" t="s">
        <v>7288</v>
      </c>
      <c r="AY2639" s="51"/>
      <c r="AZ2639" s="51"/>
    </row>
    <row r="2640" spans="49:52" x14ac:dyDescent="0.25">
      <c r="AW2640" t="s">
        <v>7289</v>
      </c>
      <c r="AY2640" s="51"/>
      <c r="AZ2640" s="51"/>
    </row>
    <row r="2641" spans="49:52" x14ac:dyDescent="0.25">
      <c r="AW2641" t="s">
        <v>7290</v>
      </c>
      <c r="AY2641" s="51"/>
      <c r="AZ2641" s="51"/>
    </row>
    <row r="2642" spans="49:52" x14ac:dyDescent="0.25">
      <c r="AW2642" t="s">
        <v>7291</v>
      </c>
      <c r="AY2642" s="51"/>
      <c r="AZ2642" s="51"/>
    </row>
    <row r="2643" spans="49:52" x14ac:dyDescent="0.25">
      <c r="AW2643" t="s">
        <v>7292</v>
      </c>
      <c r="AY2643" s="51"/>
      <c r="AZ2643" s="51"/>
    </row>
    <row r="2644" spans="49:52" x14ac:dyDescent="0.25">
      <c r="AW2644" t="s">
        <v>7293</v>
      </c>
      <c r="AY2644" s="51"/>
      <c r="AZ2644" s="51"/>
    </row>
    <row r="2645" spans="49:52" x14ac:dyDescent="0.25">
      <c r="AW2645" t="s">
        <v>7294</v>
      </c>
      <c r="AY2645" s="51"/>
      <c r="AZ2645" s="51"/>
    </row>
    <row r="2646" spans="49:52" x14ac:dyDescent="0.25">
      <c r="AW2646" t="s">
        <v>7295</v>
      </c>
      <c r="AY2646" s="51"/>
      <c r="AZ2646" s="51"/>
    </row>
    <row r="2647" spans="49:52" x14ac:dyDescent="0.25">
      <c r="AW2647" t="s">
        <v>7296</v>
      </c>
      <c r="AY2647" s="51"/>
      <c r="AZ2647" s="51"/>
    </row>
    <row r="2648" spans="49:52" x14ac:dyDescent="0.25">
      <c r="AW2648" t="s">
        <v>7297</v>
      </c>
      <c r="AY2648" s="51"/>
      <c r="AZ2648" s="51"/>
    </row>
    <row r="2649" spans="49:52" x14ac:dyDescent="0.25">
      <c r="AW2649" t="s">
        <v>7298</v>
      </c>
      <c r="AY2649" s="51"/>
      <c r="AZ2649" s="51"/>
    </row>
    <row r="2650" spans="49:52" x14ac:dyDescent="0.25">
      <c r="AW2650" t="s">
        <v>7299</v>
      </c>
      <c r="AY2650" s="51"/>
      <c r="AZ2650" s="51"/>
    </row>
    <row r="2651" spans="49:52" x14ac:dyDescent="0.25">
      <c r="AW2651" t="s">
        <v>7300</v>
      </c>
      <c r="AY2651" s="51"/>
      <c r="AZ2651" s="51"/>
    </row>
    <row r="2652" spans="49:52" x14ac:dyDescent="0.25">
      <c r="AW2652" t="s">
        <v>7301</v>
      </c>
      <c r="AY2652" s="51"/>
      <c r="AZ2652" s="51"/>
    </row>
    <row r="2653" spans="49:52" x14ac:dyDescent="0.25">
      <c r="AW2653" t="s">
        <v>7302</v>
      </c>
      <c r="AY2653" s="51"/>
      <c r="AZ2653" s="51"/>
    </row>
    <row r="2654" spans="49:52" x14ac:dyDescent="0.25">
      <c r="AW2654" t="s">
        <v>7303</v>
      </c>
      <c r="AY2654" s="51"/>
      <c r="AZ2654" s="51"/>
    </row>
    <row r="2655" spans="49:52" x14ac:dyDescent="0.25">
      <c r="AW2655" t="s">
        <v>7304</v>
      </c>
      <c r="AY2655" s="51"/>
      <c r="AZ2655" s="51"/>
    </row>
    <row r="2656" spans="49:52" x14ac:dyDescent="0.25">
      <c r="AW2656" t="s">
        <v>7305</v>
      </c>
      <c r="AY2656" s="51"/>
      <c r="AZ2656" s="51"/>
    </row>
    <row r="2657" spans="49:52" x14ac:dyDescent="0.25">
      <c r="AW2657" t="s">
        <v>7306</v>
      </c>
      <c r="AY2657" s="51"/>
      <c r="AZ2657" s="51"/>
    </row>
    <row r="2658" spans="49:52" x14ac:dyDescent="0.25">
      <c r="AW2658" t="s">
        <v>7307</v>
      </c>
      <c r="AY2658" s="51"/>
      <c r="AZ2658" s="51"/>
    </row>
    <row r="2659" spans="49:52" x14ac:dyDescent="0.25">
      <c r="AW2659" t="s">
        <v>7308</v>
      </c>
      <c r="AY2659" s="51"/>
      <c r="AZ2659" s="51"/>
    </row>
    <row r="2660" spans="49:52" x14ac:dyDescent="0.25">
      <c r="AW2660" t="s">
        <v>7309</v>
      </c>
      <c r="AY2660" s="51"/>
      <c r="AZ2660" s="51"/>
    </row>
    <row r="2661" spans="49:52" x14ac:dyDescent="0.25">
      <c r="AW2661" t="s">
        <v>7310</v>
      </c>
      <c r="AY2661" s="51"/>
      <c r="AZ2661" s="51"/>
    </row>
    <row r="2662" spans="49:52" x14ac:dyDescent="0.25">
      <c r="AW2662" t="s">
        <v>7311</v>
      </c>
      <c r="AY2662" s="51"/>
      <c r="AZ2662" s="51"/>
    </row>
    <row r="2663" spans="49:52" x14ac:dyDescent="0.25">
      <c r="AW2663" t="s">
        <v>7312</v>
      </c>
      <c r="AY2663" s="51"/>
      <c r="AZ2663" s="51"/>
    </row>
    <row r="2664" spans="49:52" x14ac:dyDescent="0.25">
      <c r="AW2664" t="s">
        <v>7313</v>
      </c>
      <c r="AY2664" s="51"/>
      <c r="AZ2664" s="51"/>
    </row>
    <row r="2665" spans="49:52" x14ac:dyDescent="0.25">
      <c r="AW2665" t="s">
        <v>7314</v>
      </c>
      <c r="AY2665" s="51"/>
      <c r="AZ2665" s="51"/>
    </row>
    <row r="2666" spans="49:52" x14ac:dyDescent="0.25">
      <c r="AW2666" t="s">
        <v>7315</v>
      </c>
      <c r="AY2666" s="51"/>
      <c r="AZ2666" s="51"/>
    </row>
    <row r="2667" spans="49:52" x14ac:dyDescent="0.25">
      <c r="AW2667" t="s">
        <v>7316</v>
      </c>
      <c r="AY2667" s="51"/>
      <c r="AZ2667" s="51"/>
    </row>
    <row r="2668" spans="49:52" x14ac:dyDescent="0.25">
      <c r="AW2668" t="s">
        <v>7317</v>
      </c>
      <c r="AY2668" s="51"/>
      <c r="AZ2668" s="51"/>
    </row>
    <row r="2669" spans="49:52" x14ac:dyDescent="0.25">
      <c r="AW2669" t="s">
        <v>7318</v>
      </c>
      <c r="AY2669" s="51"/>
      <c r="AZ2669" s="51"/>
    </row>
    <row r="2670" spans="49:52" x14ac:dyDescent="0.25">
      <c r="AW2670" t="s">
        <v>7319</v>
      </c>
      <c r="AY2670" s="51"/>
      <c r="AZ2670" s="51"/>
    </row>
    <row r="2671" spans="49:52" x14ac:dyDescent="0.25">
      <c r="AW2671" t="s">
        <v>7320</v>
      </c>
      <c r="AY2671" s="51"/>
      <c r="AZ2671" s="51"/>
    </row>
    <row r="2672" spans="49:52" x14ac:dyDescent="0.25">
      <c r="AW2672" t="s">
        <v>7321</v>
      </c>
      <c r="AY2672" s="51"/>
      <c r="AZ2672" s="51"/>
    </row>
    <row r="2673" spans="49:52" x14ac:dyDescent="0.25">
      <c r="AW2673" t="s">
        <v>7322</v>
      </c>
      <c r="AY2673" s="51"/>
      <c r="AZ2673" s="51"/>
    </row>
    <row r="2674" spans="49:52" x14ac:dyDescent="0.25">
      <c r="AW2674" t="s">
        <v>7323</v>
      </c>
      <c r="AY2674" s="51"/>
      <c r="AZ2674" s="51"/>
    </row>
    <row r="2675" spans="49:52" x14ac:dyDescent="0.25">
      <c r="AW2675" t="s">
        <v>7324</v>
      </c>
      <c r="AY2675" s="51"/>
      <c r="AZ2675" s="51"/>
    </row>
    <row r="2676" spans="49:52" x14ac:dyDescent="0.25">
      <c r="AW2676" t="s">
        <v>7325</v>
      </c>
      <c r="AY2676" s="51"/>
      <c r="AZ2676" s="51"/>
    </row>
    <row r="2677" spans="49:52" x14ac:dyDescent="0.25">
      <c r="AW2677" t="s">
        <v>7326</v>
      </c>
      <c r="AY2677" s="51"/>
      <c r="AZ2677" s="51"/>
    </row>
    <row r="2678" spans="49:52" x14ac:dyDescent="0.25">
      <c r="AW2678" t="s">
        <v>7327</v>
      </c>
      <c r="AY2678" s="51"/>
      <c r="AZ2678" s="51"/>
    </row>
    <row r="2679" spans="49:52" x14ac:dyDescent="0.25">
      <c r="AW2679" t="s">
        <v>7328</v>
      </c>
      <c r="AY2679" s="51"/>
      <c r="AZ2679" s="51"/>
    </row>
    <row r="2680" spans="49:52" x14ac:dyDescent="0.25">
      <c r="AW2680" t="s">
        <v>7329</v>
      </c>
      <c r="AY2680" s="51"/>
      <c r="AZ2680" s="51"/>
    </row>
    <row r="2681" spans="49:52" x14ac:dyDescent="0.25">
      <c r="AW2681" t="s">
        <v>7330</v>
      </c>
      <c r="AY2681" s="51"/>
      <c r="AZ2681" s="51"/>
    </row>
    <row r="2682" spans="49:52" x14ac:dyDescent="0.25">
      <c r="AW2682" t="s">
        <v>7331</v>
      </c>
      <c r="AY2682" s="51"/>
      <c r="AZ2682" s="51"/>
    </row>
    <row r="2683" spans="49:52" x14ac:dyDescent="0.25">
      <c r="AW2683" t="s">
        <v>7332</v>
      </c>
      <c r="AY2683" s="51"/>
      <c r="AZ2683" s="51"/>
    </row>
    <row r="2684" spans="49:52" x14ac:dyDescent="0.25">
      <c r="AW2684" t="s">
        <v>7333</v>
      </c>
      <c r="AY2684" s="51"/>
      <c r="AZ2684" s="51"/>
    </row>
    <row r="2685" spans="49:52" x14ac:dyDescent="0.25">
      <c r="AW2685" t="s">
        <v>7334</v>
      </c>
      <c r="AY2685" s="51"/>
      <c r="AZ2685" s="51"/>
    </row>
    <row r="2686" spans="49:52" x14ac:dyDescent="0.25">
      <c r="AW2686" t="s">
        <v>7335</v>
      </c>
      <c r="AY2686" s="51"/>
      <c r="AZ2686" s="51"/>
    </row>
    <row r="2687" spans="49:52" x14ac:dyDescent="0.25">
      <c r="AW2687" t="s">
        <v>7336</v>
      </c>
      <c r="AY2687" s="51"/>
      <c r="AZ2687" s="51"/>
    </row>
    <row r="2688" spans="49:52" x14ac:dyDescent="0.25">
      <c r="AW2688" t="s">
        <v>7337</v>
      </c>
      <c r="AY2688" s="51"/>
      <c r="AZ2688" s="51"/>
    </row>
    <row r="2689" spans="49:52" x14ac:dyDescent="0.25">
      <c r="AW2689" t="s">
        <v>7338</v>
      </c>
      <c r="AY2689" s="51"/>
      <c r="AZ2689" s="51"/>
    </row>
    <row r="2690" spans="49:52" x14ac:dyDescent="0.25">
      <c r="AW2690" t="s">
        <v>7339</v>
      </c>
      <c r="AY2690" s="51"/>
      <c r="AZ2690" s="51"/>
    </row>
    <row r="2691" spans="49:52" x14ac:dyDescent="0.25">
      <c r="AW2691" t="s">
        <v>7340</v>
      </c>
      <c r="AY2691" s="51"/>
      <c r="AZ2691" s="51"/>
    </row>
    <row r="2692" spans="49:52" x14ac:dyDescent="0.25">
      <c r="AW2692" t="s">
        <v>7341</v>
      </c>
      <c r="AY2692" s="51"/>
      <c r="AZ2692" s="51"/>
    </row>
    <row r="2693" spans="49:52" x14ac:dyDescent="0.25">
      <c r="AW2693" t="s">
        <v>7342</v>
      </c>
      <c r="AY2693" s="51"/>
      <c r="AZ2693" s="51"/>
    </row>
    <row r="2694" spans="49:52" x14ac:dyDescent="0.25">
      <c r="AW2694" t="s">
        <v>7343</v>
      </c>
      <c r="AY2694" s="51"/>
      <c r="AZ2694" s="51"/>
    </row>
    <row r="2695" spans="49:52" x14ac:dyDescent="0.25">
      <c r="AW2695" t="s">
        <v>7344</v>
      </c>
      <c r="AY2695" s="51"/>
      <c r="AZ2695" s="51"/>
    </row>
    <row r="2696" spans="49:52" x14ac:dyDescent="0.25">
      <c r="AW2696" t="s">
        <v>7345</v>
      </c>
      <c r="AY2696" s="51"/>
      <c r="AZ2696" s="51"/>
    </row>
    <row r="2697" spans="49:52" x14ac:dyDescent="0.25">
      <c r="AW2697" t="s">
        <v>7346</v>
      </c>
      <c r="AY2697" s="51"/>
      <c r="AZ2697" s="51"/>
    </row>
    <row r="2698" spans="49:52" x14ac:dyDescent="0.25">
      <c r="AW2698" t="s">
        <v>7347</v>
      </c>
      <c r="AY2698" s="51"/>
      <c r="AZ2698" s="51"/>
    </row>
    <row r="2699" spans="49:52" x14ac:dyDescent="0.25">
      <c r="AW2699" t="s">
        <v>7348</v>
      </c>
      <c r="AY2699" s="51"/>
      <c r="AZ2699" s="51"/>
    </row>
    <row r="2700" spans="49:52" x14ac:dyDescent="0.25">
      <c r="AW2700" t="s">
        <v>7349</v>
      </c>
      <c r="AY2700" s="51"/>
      <c r="AZ2700" s="51"/>
    </row>
    <row r="2701" spans="49:52" x14ac:dyDescent="0.25">
      <c r="AW2701" t="s">
        <v>7350</v>
      </c>
      <c r="AY2701" s="51"/>
      <c r="AZ2701" s="51"/>
    </row>
    <row r="2702" spans="49:52" x14ac:dyDescent="0.25">
      <c r="AW2702" t="s">
        <v>7351</v>
      </c>
      <c r="AY2702" s="51"/>
      <c r="AZ2702" s="51"/>
    </row>
    <row r="2703" spans="49:52" x14ac:dyDescent="0.25">
      <c r="AW2703" t="s">
        <v>7352</v>
      </c>
      <c r="AY2703" s="51"/>
      <c r="AZ2703" s="51"/>
    </row>
    <row r="2704" spans="49:52" x14ac:dyDescent="0.25">
      <c r="AW2704" t="s">
        <v>7353</v>
      </c>
      <c r="AY2704" s="51"/>
      <c r="AZ2704" s="51"/>
    </row>
    <row r="2705" spans="49:52" x14ac:dyDescent="0.25">
      <c r="AW2705" t="s">
        <v>7354</v>
      </c>
      <c r="AY2705" s="51"/>
      <c r="AZ2705" s="51"/>
    </row>
    <row r="2706" spans="49:52" x14ac:dyDescent="0.25">
      <c r="AW2706" t="s">
        <v>7355</v>
      </c>
      <c r="AY2706" s="51"/>
      <c r="AZ2706" s="51"/>
    </row>
    <row r="2707" spans="49:52" x14ac:dyDescent="0.25">
      <c r="AW2707" t="s">
        <v>7356</v>
      </c>
      <c r="AY2707" s="51"/>
      <c r="AZ2707" s="51"/>
    </row>
    <row r="2708" spans="49:52" x14ac:dyDescent="0.25">
      <c r="AW2708" t="s">
        <v>7357</v>
      </c>
      <c r="AY2708" s="51"/>
      <c r="AZ2708" s="51"/>
    </row>
    <row r="2709" spans="49:52" x14ac:dyDescent="0.25">
      <c r="AW2709" t="s">
        <v>7358</v>
      </c>
      <c r="AY2709" s="51"/>
      <c r="AZ2709" s="51"/>
    </row>
    <row r="2710" spans="49:52" x14ac:dyDescent="0.25">
      <c r="AW2710" t="s">
        <v>7359</v>
      </c>
      <c r="AY2710" s="51"/>
      <c r="AZ2710" s="51"/>
    </row>
    <row r="2711" spans="49:52" x14ac:dyDescent="0.25">
      <c r="AW2711" t="s">
        <v>7360</v>
      </c>
      <c r="AY2711" s="51"/>
      <c r="AZ2711" s="51"/>
    </row>
    <row r="2712" spans="49:52" x14ac:dyDescent="0.25">
      <c r="AW2712" t="s">
        <v>7361</v>
      </c>
      <c r="AY2712" s="51"/>
      <c r="AZ2712" s="51"/>
    </row>
    <row r="2713" spans="49:52" x14ac:dyDescent="0.25">
      <c r="AW2713" t="s">
        <v>7362</v>
      </c>
      <c r="AY2713" s="51"/>
      <c r="AZ2713" s="51"/>
    </row>
    <row r="2714" spans="49:52" x14ac:dyDescent="0.25">
      <c r="AW2714" t="s">
        <v>7363</v>
      </c>
      <c r="AY2714" s="51"/>
      <c r="AZ2714" s="51"/>
    </row>
    <row r="2715" spans="49:52" x14ac:dyDescent="0.25">
      <c r="AW2715" t="s">
        <v>7364</v>
      </c>
      <c r="AY2715" s="51"/>
      <c r="AZ2715" s="51"/>
    </row>
    <row r="2716" spans="49:52" x14ac:dyDescent="0.25">
      <c r="AW2716" t="s">
        <v>7365</v>
      </c>
      <c r="AY2716" s="51"/>
      <c r="AZ2716" s="51"/>
    </row>
    <row r="2717" spans="49:52" x14ac:dyDescent="0.25">
      <c r="AW2717" t="s">
        <v>7366</v>
      </c>
      <c r="AY2717" s="51"/>
      <c r="AZ2717" s="51"/>
    </row>
    <row r="2718" spans="49:52" x14ac:dyDescent="0.25">
      <c r="AW2718" t="s">
        <v>7367</v>
      </c>
      <c r="AY2718" s="51"/>
      <c r="AZ2718" s="51"/>
    </row>
    <row r="2719" spans="49:52" x14ac:dyDescent="0.25">
      <c r="AW2719" t="s">
        <v>7368</v>
      </c>
      <c r="AY2719" s="51"/>
      <c r="AZ2719" s="51"/>
    </row>
    <row r="2720" spans="49:52" x14ac:dyDescent="0.25">
      <c r="AW2720" t="s">
        <v>7369</v>
      </c>
      <c r="AY2720" s="51"/>
      <c r="AZ2720" s="51"/>
    </row>
    <row r="2721" spans="49:52" x14ac:dyDescent="0.25">
      <c r="AW2721" t="s">
        <v>7370</v>
      </c>
      <c r="AY2721" s="51"/>
      <c r="AZ2721" s="51"/>
    </row>
    <row r="2722" spans="49:52" x14ac:dyDescent="0.25">
      <c r="AW2722" t="s">
        <v>7371</v>
      </c>
      <c r="AY2722" s="51"/>
      <c r="AZ2722" s="51"/>
    </row>
    <row r="2723" spans="49:52" x14ac:dyDescent="0.25">
      <c r="AW2723" t="s">
        <v>7372</v>
      </c>
      <c r="AY2723" s="51"/>
      <c r="AZ2723" s="51"/>
    </row>
    <row r="2724" spans="49:52" x14ac:dyDescent="0.25">
      <c r="AW2724" t="s">
        <v>7373</v>
      </c>
      <c r="AY2724" s="51"/>
      <c r="AZ2724" s="51"/>
    </row>
    <row r="2725" spans="49:52" x14ac:dyDescent="0.25">
      <c r="AW2725" t="s">
        <v>7374</v>
      </c>
      <c r="AY2725" s="51"/>
      <c r="AZ2725" s="51"/>
    </row>
    <row r="2726" spans="49:52" x14ac:dyDescent="0.25">
      <c r="AW2726" t="s">
        <v>7375</v>
      </c>
      <c r="AY2726" s="51"/>
      <c r="AZ2726" s="51"/>
    </row>
    <row r="2727" spans="49:52" x14ac:dyDescent="0.25">
      <c r="AW2727" t="s">
        <v>7376</v>
      </c>
      <c r="AY2727" s="51"/>
      <c r="AZ2727" s="51"/>
    </row>
    <row r="2728" spans="49:52" x14ac:dyDescent="0.25">
      <c r="AW2728" t="s">
        <v>7377</v>
      </c>
      <c r="AY2728" s="51"/>
      <c r="AZ2728" s="51"/>
    </row>
    <row r="2729" spans="49:52" x14ac:dyDescent="0.25">
      <c r="AW2729" t="s">
        <v>7378</v>
      </c>
      <c r="AY2729" s="51"/>
      <c r="AZ2729" s="51"/>
    </row>
    <row r="2730" spans="49:52" x14ac:dyDescent="0.25">
      <c r="AW2730" t="s">
        <v>7379</v>
      </c>
      <c r="AY2730" s="51"/>
      <c r="AZ2730" s="51"/>
    </row>
    <row r="2731" spans="49:52" x14ac:dyDescent="0.25">
      <c r="AW2731" t="s">
        <v>7380</v>
      </c>
      <c r="AY2731" s="51"/>
      <c r="AZ2731" s="51"/>
    </row>
    <row r="2732" spans="49:52" x14ac:dyDescent="0.25">
      <c r="AW2732" t="s">
        <v>7381</v>
      </c>
      <c r="AY2732" s="51"/>
      <c r="AZ2732" s="51"/>
    </row>
    <row r="2733" spans="49:52" x14ac:dyDescent="0.25">
      <c r="AW2733" t="s">
        <v>7382</v>
      </c>
      <c r="AY2733" s="51"/>
      <c r="AZ2733" s="51"/>
    </row>
    <row r="2734" spans="49:52" x14ac:dyDescent="0.25">
      <c r="AW2734" t="s">
        <v>7383</v>
      </c>
      <c r="AY2734" s="51"/>
      <c r="AZ2734" s="51"/>
    </row>
    <row r="2735" spans="49:52" x14ac:dyDescent="0.25">
      <c r="AW2735" t="s">
        <v>7384</v>
      </c>
      <c r="AY2735" s="51"/>
      <c r="AZ2735" s="51"/>
    </row>
    <row r="2736" spans="49:52" x14ac:dyDescent="0.25">
      <c r="AW2736" t="s">
        <v>7385</v>
      </c>
      <c r="AY2736" s="51"/>
      <c r="AZ2736" s="51"/>
    </row>
    <row r="2737" spans="49:52" x14ac:dyDescent="0.25">
      <c r="AW2737" t="s">
        <v>7386</v>
      </c>
      <c r="AY2737" s="51"/>
      <c r="AZ2737" s="51"/>
    </row>
    <row r="2738" spans="49:52" x14ac:dyDescent="0.25">
      <c r="AW2738" t="s">
        <v>7387</v>
      </c>
      <c r="AY2738" s="51"/>
      <c r="AZ2738" s="51"/>
    </row>
    <row r="2739" spans="49:52" x14ac:dyDescent="0.25">
      <c r="AW2739" t="s">
        <v>7388</v>
      </c>
      <c r="AY2739" s="51"/>
      <c r="AZ2739" s="51"/>
    </row>
    <row r="2740" spans="49:52" x14ac:dyDescent="0.25">
      <c r="AW2740" t="s">
        <v>7389</v>
      </c>
      <c r="AY2740" s="51"/>
      <c r="AZ2740" s="51"/>
    </row>
    <row r="2741" spans="49:52" x14ac:dyDescent="0.25">
      <c r="AW2741" t="s">
        <v>7390</v>
      </c>
      <c r="AY2741" s="51"/>
      <c r="AZ2741" s="51"/>
    </row>
    <row r="2742" spans="49:52" x14ac:dyDescent="0.25">
      <c r="AW2742" t="s">
        <v>7391</v>
      </c>
      <c r="AY2742" s="51"/>
      <c r="AZ2742" s="51"/>
    </row>
    <row r="2743" spans="49:52" x14ac:dyDescent="0.25">
      <c r="AW2743" t="s">
        <v>7392</v>
      </c>
      <c r="AY2743" s="51"/>
      <c r="AZ2743" s="51"/>
    </row>
    <row r="2744" spans="49:52" x14ac:dyDescent="0.25">
      <c r="AW2744" t="s">
        <v>7393</v>
      </c>
      <c r="AY2744" s="51"/>
      <c r="AZ2744" s="51"/>
    </row>
    <row r="2745" spans="49:52" x14ac:dyDescent="0.25">
      <c r="AW2745" t="s">
        <v>7394</v>
      </c>
      <c r="AY2745" s="51"/>
      <c r="AZ2745" s="51"/>
    </row>
    <row r="2746" spans="49:52" x14ac:dyDescent="0.25">
      <c r="AW2746" t="s">
        <v>7395</v>
      </c>
      <c r="AY2746" s="51"/>
      <c r="AZ2746" s="51"/>
    </row>
    <row r="2747" spans="49:52" x14ac:dyDescent="0.25">
      <c r="AW2747" t="s">
        <v>7396</v>
      </c>
      <c r="AY2747" s="51"/>
      <c r="AZ2747" s="51"/>
    </row>
    <row r="2748" spans="49:52" x14ac:dyDescent="0.25">
      <c r="AW2748" t="s">
        <v>7397</v>
      </c>
      <c r="AY2748" s="51"/>
      <c r="AZ2748" s="51"/>
    </row>
    <row r="2749" spans="49:52" x14ac:dyDescent="0.25">
      <c r="AW2749" t="s">
        <v>7398</v>
      </c>
      <c r="AY2749" s="51"/>
      <c r="AZ2749" s="51"/>
    </row>
    <row r="2750" spans="49:52" x14ac:dyDescent="0.25">
      <c r="AW2750" t="s">
        <v>7399</v>
      </c>
      <c r="AY2750" s="51"/>
      <c r="AZ2750" s="51"/>
    </row>
    <row r="2751" spans="49:52" x14ac:dyDescent="0.25">
      <c r="AW2751" t="s">
        <v>7400</v>
      </c>
      <c r="AY2751" s="51"/>
      <c r="AZ2751" s="51"/>
    </row>
    <row r="2752" spans="49:52" x14ac:dyDescent="0.25">
      <c r="AW2752" t="s">
        <v>7401</v>
      </c>
      <c r="AY2752" s="51"/>
      <c r="AZ2752" s="51"/>
    </row>
    <row r="2753" spans="49:52" x14ac:dyDescent="0.25">
      <c r="AW2753" t="s">
        <v>7402</v>
      </c>
      <c r="AY2753" s="51"/>
      <c r="AZ2753" s="51"/>
    </row>
    <row r="2754" spans="49:52" x14ac:dyDescent="0.25">
      <c r="AW2754" t="s">
        <v>7403</v>
      </c>
      <c r="AY2754" s="51"/>
      <c r="AZ2754" s="51"/>
    </row>
    <row r="2755" spans="49:52" x14ac:dyDescent="0.25">
      <c r="AW2755" t="s">
        <v>7404</v>
      </c>
      <c r="AY2755" s="51"/>
      <c r="AZ2755" s="51"/>
    </row>
    <row r="2756" spans="49:52" x14ac:dyDescent="0.25">
      <c r="AW2756" t="s">
        <v>7405</v>
      </c>
      <c r="AY2756" s="51"/>
      <c r="AZ2756" s="51"/>
    </row>
    <row r="2757" spans="49:52" x14ac:dyDescent="0.25">
      <c r="AW2757" t="s">
        <v>7406</v>
      </c>
      <c r="AY2757" s="51"/>
      <c r="AZ2757" s="51"/>
    </row>
    <row r="2758" spans="49:52" x14ac:dyDescent="0.25">
      <c r="AW2758" t="s">
        <v>7407</v>
      </c>
      <c r="AY2758" s="51"/>
      <c r="AZ2758" s="51"/>
    </row>
    <row r="2759" spans="49:52" x14ac:dyDescent="0.25">
      <c r="AW2759" t="s">
        <v>7408</v>
      </c>
      <c r="AY2759" s="51"/>
      <c r="AZ2759" s="51"/>
    </row>
    <row r="2760" spans="49:52" x14ac:dyDescent="0.25">
      <c r="AW2760" t="s">
        <v>7409</v>
      </c>
      <c r="AY2760" s="51"/>
      <c r="AZ2760" s="51"/>
    </row>
    <row r="2761" spans="49:52" x14ac:dyDescent="0.25">
      <c r="AW2761" t="s">
        <v>7410</v>
      </c>
      <c r="AY2761" s="51"/>
      <c r="AZ2761" s="51"/>
    </row>
    <row r="2762" spans="49:52" x14ac:dyDescent="0.25">
      <c r="AW2762" t="s">
        <v>7411</v>
      </c>
      <c r="AY2762" s="51"/>
      <c r="AZ2762" s="51"/>
    </row>
    <row r="2763" spans="49:52" x14ac:dyDescent="0.25">
      <c r="AW2763" t="s">
        <v>7412</v>
      </c>
      <c r="AY2763" s="51"/>
      <c r="AZ2763" s="51"/>
    </row>
    <row r="2764" spans="49:52" x14ac:dyDescent="0.25">
      <c r="AW2764" t="s">
        <v>7413</v>
      </c>
      <c r="AY2764" s="51"/>
      <c r="AZ2764" s="51"/>
    </row>
    <row r="2765" spans="49:52" x14ac:dyDescent="0.25">
      <c r="AW2765" t="s">
        <v>7414</v>
      </c>
      <c r="AY2765" s="51"/>
      <c r="AZ2765" s="51"/>
    </row>
    <row r="2766" spans="49:52" x14ac:dyDescent="0.25">
      <c r="AW2766" t="s">
        <v>7415</v>
      </c>
      <c r="AY2766" s="51"/>
      <c r="AZ2766" s="51"/>
    </row>
    <row r="2767" spans="49:52" x14ac:dyDescent="0.25">
      <c r="AW2767" t="s">
        <v>7416</v>
      </c>
      <c r="AY2767" s="51"/>
      <c r="AZ2767" s="51"/>
    </row>
    <row r="2768" spans="49:52" x14ac:dyDescent="0.25">
      <c r="AW2768" t="s">
        <v>7417</v>
      </c>
      <c r="AY2768" s="51"/>
      <c r="AZ2768" s="51"/>
    </row>
    <row r="2769" spans="49:52" x14ac:dyDescent="0.25">
      <c r="AW2769" t="s">
        <v>7418</v>
      </c>
      <c r="AY2769" s="51"/>
      <c r="AZ2769" s="51"/>
    </row>
    <row r="2770" spans="49:52" x14ac:dyDescent="0.25">
      <c r="AW2770" t="s">
        <v>7419</v>
      </c>
      <c r="AY2770" s="51"/>
      <c r="AZ2770" s="51"/>
    </row>
    <row r="2771" spans="49:52" x14ac:dyDescent="0.25">
      <c r="AW2771" t="s">
        <v>7420</v>
      </c>
      <c r="AY2771" s="51"/>
      <c r="AZ2771" s="51"/>
    </row>
    <row r="2772" spans="49:52" x14ac:dyDescent="0.25">
      <c r="AW2772" t="s">
        <v>7421</v>
      </c>
      <c r="AY2772" s="51"/>
      <c r="AZ2772" s="51"/>
    </row>
    <row r="2773" spans="49:52" x14ac:dyDescent="0.25">
      <c r="AW2773" t="s">
        <v>7422</v>
      </c>
      <c r="AY2773" s="51"/>
      <c r="AZ2773" s="51"/>
    </row>
    <row r="2774" spans="49:52" x14ac:dyDescent="0.25">
      <c r="AW2774" t="s">
        <v>7423</v>
      </c>
      <c r="AY2774" s="51"/>
      <c r="AZ2774" s="51"/>
    </row>
    <row r="2775" spans="49:52" x14ac:dyDescent="0.25">
      <c r="AW2775" t="s">
        <v>7424</v>
      </c>
      <c r="AY2775" s="51"/>
      <c r="AZ2775" s="51"/>
    </row>
    <row r="2776" spans="49:52" x14ac:dyDescent="0.25">
      <c r="AW2776" t="s">
        <v>7425</v>
      </c>
      <c r="AY2776" s="51"/>
      <c r="AZ2776" s="51"/>
    </row>
    <row r="2777" spans="49:52" x14ac:dyDescent="0.25">
      <c r="AW2777" t="s">
        <v>7426</v>
      </c>
      <c r="AY2777" s="51"/>
      <c r="AZ2777" s="51"/>
    </row>
    <row r="2778" spans="49:52" x14ac:dyDescent="0.25">
      <c r="AW2778" t="s">
        <v>7427</v>
      </c>
      <c r="AY2778" s="51"/>
      <c r="AZ2778" s="51"/>
    </row>
    <row r="2779" spans="49:52" x14ac:dyDescent="0.25">
      <c r="AW2779" t="s">
        <v>7428</v>
      </c>
      <c r="AY2779" s="51"/>
      <c r="AZ2779" s="51"/>
    </row>
    <row r="2780" spans="49:52" x14ac:dyDescent="0.25">
      <c r="AW2780" t="s">
        <v>7429</v>
      </c>
      <c r="AY2780" s="51"/>
      <c r="AZ2780" s="51"/>
    </row>
    <row r="2781" spans="49:52" x14ac:dyDescent="0.25">
      <c r="AW2781" t="s">
        <v>7430</v>
      </c>
      <c r="AY2781" s="51"/>
      <c r="AZ2781" s="51"/>
    </row>
    <row r="2782" spans="49:52" x14ac:dyDescent="0.25">
      <c r="AW2782" t="s">
        <v>7431</v>
      </c>
      <c r="AY2782" s="51"/>
      <c r="AZ2782" s="51"/>
    </row>
    <row r="2783" spans="49:52" x14ac:dyDescent="0.25">
      <c r="AW2783" t="s">
        <v>7432</v>
      </c>
      <c r="AY2783" s="51"/>
      <c r="AZ2783" s="51"/>
    </row>
    <row r="2784" spans="49:52" x14ac:dyDescent="0.25">
      <c r="AW2784" t="s">
        <v>7433</v>
      </c>
      <c r="AY2784" s="51"/>
      <c r="AZ2784" s="51"/>
    </row>
    <row r="2785" spans="49:52" x14ac:dyDescent="0.25">
      <c r="AW2785" t="s">
        <v>7434</v>
      </c>
      <c r="AY2785" s="51"/>
      <c r="AZ2785" s="51"/>
    </row>
    <row r="2786" spans="49:52" x14ac:dyDescent="0.25">
      <c r="AW2786" t="s">
        <v>7435</v>
      </c>
      <c r="AY2786" s="51"/>
      <c r="AZ2786" s="51"/>
    </row>
    <row r="2787" spans="49:52" x14ac:dyDescent="0.25">
      <c r="AW2787" t="s">
        <v>7436</v>
      </c>
      <c r="AY2787" s="51"/>
      <c r="AZ2787" s="51"/>
    </row>
    <row r="2788" spans="49:52" x14ac:dyDescent="0.25">
      <c r="AW2788" t="s">
        <v>7437</v>
      </c>
      <c r="AY2788" s="51"/>
      <c r="AZ2788" s="51"/>
    </row>
    <row r="2789" spans="49:52" x14ac:dyDescent="0.25">
      <c r="AW2789" t="s">
        <v>7438</v>
      </c>
      <c r="AY2789" s="51"/>
      <c r="AZ2789" s="51"/>
    </row>
    <row r="2790" spans="49:52" x14ac:dyDescent="0.25">
      <c r="AW2790" t="s">
        <v>7439</v>
      </c>
      <c r="AY2790" s="51"/>
      <c r="AZ2790" s="51"/>
    </row>
    <row r="2791" spans="49:52" x14ac:dyDescent="0.25">
      <c r="AW2791" t="s">
        <v>7440</v>
      </c>
      <c r="AY2791" s="51"/>
      <c r="AZ2791" s="51"/>
    </row>
    <row r="2792" spans="49:52" x14ac:dyDescent="0.25">
      <c r="AW2792" t="s">
        <v>7441</v>
      </c>
      <c r="AY2792" s="51"/>
      <c r="AZ2792" s="51"/>
    </row>
    <row r="2793" spans="49:52" x14ac:dyDescent="0.25">
      <c r="AW2793" t="s">
        <v>7442</v>
      </c>
      <c r="AY2793" s="51"/>
      <c r="AZ2793" s="51"/>
    </row>
    <row r="2794" spans="49:52" x14ac:dyDescent="0.25">
      <c r="AW2794" t="s">
        <v>7443</v>
      </c>
      <c r="AY2794" s="51"/>
      <c r="AZ2794" s="51"/>
    </row>
    <row r="2795" spans="49:52" x14ac:dyDescent="0.25">
      <c r="AW2795" t="s">
        <v>7444</v>
      </c>
      <c r="AY2795" s="51"/>
      <c r="AZ2795" s="51"/>
    </row>
    <row r="2796" spans="49:52" x14ac:dyDescent="0.25">
      <c r="AW2796" t="s">
        <v>7445</v>
      </c>
      <c r="AY2796" s="51"/>
      <c r="AZ2796" s="51"/>
    </row>
    <row r="2797" spans="49:52" x14ac:dyDescent="0.25">
      <c r="AW2797" t="s">
        <v>7446</v>
      </c>
      <c r="AY2797" s="51"/>
      <c r="AZ2797" s="51"/>
    </row>
    <row r="2798" spans="49:52" x14ac:dyDescent="0.25">
      <c r="AW2798" t="s">
        <v>7447</v>
      </c>
      <c r="AY2798" s="51"/>
      <c r="AZ2798" s="51"/>
    </row>
    <row r="2799" spans="49:52" x14ac:dyDescent="0.25">
      <c r="AW2799" t="s">
        <v>7448</v>
      </c>
      <c r="AY2799" s="51"/>
      <c r="AZ2799" s="51"/>
    </row>
    <row r="2800" spans="49:52" x14ac:dyDescent="0.25">
      <c r="AW2800" t="s">
        <v>7449</v>
      </c>
      <c r="AY2800" s="51"/>
      <c r="AZ2800" s="51"/>
    </row>
    <row r="2801" spans="49:52" x14ac:dyDescent="0.25">
      <c r="AW2801" t="s">
        <v>7450</v>
      </c>
      <c r="AY2801" s="51"/>
      <c r="AZ2801" s="51"/>
    </row>
    <row r="2802" spans="49:52" x14ac:dyDescent="0.25">
      <c r="AW2802" t="s">
        <v>7451</v>
      </c>
      <c r="AY2802" s="51"/>
      <c r="AZ2802" s="51"/>
    </row>
    <row r="2803" spans="49:52" x14ac:dyDescent="0.25">
      <c r="AW2803" t="s">
        <v>7452</v>
      </c>
      <c r="AY2803" s="51"/>
      <c r="AZ2803" s="51"/>
    </row>
    <row r="2804" spans="49:52" x14ac:dyDescent="0.25">
      <c r="AW2804" t="s">
        <v>7453</v>
      </c>
      <c r="AY2804" s="51"/>
      <c r="AZ2804" s="51"/>
    </row>
    <row r="2805" spans="49:52" x14ac:dyDescent="0.25">
      <c r="AW2805" t="s">
        <v>7454</v>
      </c>
      <c r="AY2805" s="51"/>
      <c r="AZ2805" s="51"/>
    </row>
    <row r="2806" spans="49:52" x14ac:dyDescent="0.25">
      <c r="AW2806" t="s">
        <v>7455</v>
      </c>
      <c r="AY2806" s="51"/>
      <c r="AZ2806" s="51"/>
    </row>
    <row r="2807" spans="49:52" x14ac:dyDescent="0.25">
      <c r="AW2807" t="s">
        <v>7456</v>
      </c>
      <c r="AY2807" s="51"/>
      <c r="AZ2807" s="51"/>
    </row>
    <row r="2808" spans="49:52" x14ac:dyDescent="0.25">
      <c r="AW2808" t="s">
        <v>7457</v>
      </c>
      <c r="AY2808" s="51"/>
      <c r="AZ2808" s="51"/>
    </row>
    <row r="2809" spans="49:52" x14ac:dyDescent="0.25">
      <c r="AW2809" t="s">
        <v>7458</v>
      </c>
      <c r="AY2809" s="51"/>
      <c r="AZ2809" s="51"/>
    </row>
    <row r="2810" spans="49:52" x14ac:dyDescent="0.25">
      <c r="AW2810" t="s">
        <v>7459</v>
      </c>
      <c r="AY2810" s="51"/>
      <c r="AZ2810" s="51"/>
    </row>
    <row r="2811" spans="49:52" x14ac:dyDescent="0.25">
      <c r="AW2811" t="s">
        <v>7460</v>
      </c>
      <c r="AY2811" s="51"/>
      <c r="AZ2811" s="51"/>
    </row>
    <row r="2812" spans="49:52" x14ac:dyDescent="0.25">
      <c r="AW2812" t="s">
        <v>7461</v>
      </c>
      <c r="AY2812" s="51"/>
      <c r="AZ2812" s="51"/>
    </row>
    <row r="2813" spans="49:52" x14ac:dyDescent="0.25">
      <c r="AW2813" t="s">
        <v>7462</v>
      </c>
      <c r="AY2813" s="51"/>
      <c r="AZ2813" s="51"/>
    </row>
    <row r="2814" spans="49:52" x14ac:dyDescent="0.25">
      <c r="AW2814" t="s">
        <v>7463</v>
      </c>
      <c r="AY2814" s="51"/>
      <c r="AZ2814" s="51"/>
    </row>
    <row r="2815" spans="49:52" x14ac:dyDescent="0.25">
      <c r="AW2815" t="s">
        <v>7464</v>
      </c>
      <c r="AY2815" s="51"/>
      <c r="AZ2815" s="51"/>
    </row>
    <row r="2816" spans="49:52" x14ac:dyDescent="0.25">
      <c r="AW2816" t="s">
        <v>7465</v>
      </c>
      <c r="AY2816" s="51"/>
      <c r="AZ2816" s="51"/>
    </row>
    <row r="2817" spans="49:52" x14ac:dyDescent="0.25">
      <c r="AW2817" t="s">
        <v>7466</v>
      </c>
      <c r="AY2817" s="51"/>
      <c r="AZ2817" s="51"/>
    </row>
    <row r="2818" spans="49:52" x14ac:dyDescent="0.25">
      <c r="AW2818" t="s">
        <v>7467</v>
      </c>
      <c r="AY2818" s="51"/>
      <c r="AZ2818" s="51"/>
    </row>
    <row r="2819" spans="49:52" x14ac:dyDescent="0.25">
      <c r="AW2819" t="s">
        <v>7468</v>
      </c>
      <c r="AY2819" s="51"/>
      <c r="AZ2819" s="51"/>
    </row>
    <row r="2820" spans="49:52" x14ac:dyDescent="0.25">
      <c r="AW2820" t="s">
        <v>7469</v>
      </c>
      <c r="AY2820" s="51"/>
      <c r="AZ2820" s="51"/>
    </row>
    <row r="2821" spans="49:52" x14ac:dyDescent="0.25">
      <c r="AW2821" t="s">
        <v>7470</v>
      </c>
      <c r="AY2821" s="51"/>
      <c r="AZ2821" s="51"/>
    </row>
    <row r="2822" spans="49:52" x14ac:dyDescent="0.25">
      <c r="AW2822" t="s">
        <v>7471</v>
      </c>
      <c r="AY2822" s="51"/>
      <c r="AZ2822" s="51"/>
    </row>
    <row r="2823" spans="49:52" x14ac:dyDescent="0.25">
      <c r="AW2823" t="s">
        <v>7472</v>
      </c>
      <c r="AY2823" s="51"/>
      <c r="AZ2823" s="51"/>
    </row>
    <row r="2824" spans="49:52" x14ac:dyDescent="0.25">
      <c r="AW2824" t="s">
        <v>7473</v>
      </c>
      <c r="AY2824" s="51"/>
      <c r="AZ2824" s="51"/>
    </row>
    <row r="2825" spans="49:52" x14ac:dyDescent="0.25">
      <c r="AW2825" t="s">
        <v>7474</v>
      </c>
      <c r="AY2825" s="51"/>
      <c r="AZ2825" s="51"/>
    </row>
    <row r="2826" spans="49:52" x14ac:dyDescent="0.25">
      <c r="AW2826" t="s">
        <v>7475</v>
      </c>
      <c r="AY2826" s="51"/>
      <c r="AZ2826" s="51"/>
    </row>
    <row r="2827" spans="49:52" x14ac:dyDescent="0.25">
      <c r="AW2827" t="s">
        <v>7476</v>
      </c>
      <c r="AY2827" s="51"/>
      <c r="AZ2827" s="51"/>
    </row>
    <row r="2828" spans="49:52" x14ac:dyDescent="0.25">
      <c r="AW2828" t="s">
        <v>7477</v>
      </c>
      <c r="AY2828" s="51"/>
      <c r="AZ2828" s="51"/>
    </row>
    <row r="2829" spans="49:52" x14ac:dyDescent="0.25">
      <c r="AW2829" t="s">
        <v>7478</v>
      </c>
      <c r="AY2829" s="51"/>
      <c r="AZ2829" s="51"/>
    </row>
    <row r="2830" spans="49:52" x14ac:dyDescent="0.25">
      <c r="AW2830" t="s">
        <v>7479</v>
      </c>
      <c r="AY2830" s="51"/>
      <c r="AZ2830" s="51"/>
    </row>
    <row r="2831" spans="49:52" x14ac:dyDescent="0.25">
      <c r="AW2831" t="s">
        <v>7480</v>
      </c>
      <c r="AY2831" s="51"/>
      <c r="AZ2831" s="51"/>
    </row>
    <row r="2832" spans="49:52" x14ac:dyDescent="0.25">
      <c r="AW2832" t="s">
        <v>7481</v>
      </c>
      <c r="AY2832" s="51"/>
      <c r="AZ2832" s="51"/>
    </row>
    <row r="2833" spans="49:52" x14ac:dyDescent="0.25">
      <c r="AW2833" t="s">
        <v>7482</v>
      </c>
      <c r="AY2833" s="51"/>
      <c r="AZ2833" s="51"/>
    </row>
    <row r="2834" spans="49:52" x14ac:dyDescent="0.25">
      <c r="AW2834" t="s">
        <v>7483</v>
      </c>
      <c r="AY2834" s="51"/>
      <c r="AZ2834" s="51"/>
    </row>
    <row r="2835" spans="49:52" x14ac:dyDescent="0.25">
      <c r="AW2835" t="s">
        <v>7484</v>
      </c>
      <c r="AY2835" s="51"/>
      <c r="AZ2835" s="51"/>
    </row>
    <row r="2836" spans="49:52" x14ac:dyDescent="0.25">
      <c r="AW2836" t="s">
        <v>7485</v>
      </c>
      <c r="AY2836" s="51"/>
      <c r="AZ2836" s="51"/>
    </row>
    <row r="2837" spans="49:52" x14ac:dyDescent="0.25">
      <c r="AW2837" t="s">
        <v>7486</v>
      </c>
      <c r="AY2837" s="51"/>
      <c r="AZ2837" s="51"/>
    </row>
    <row r="2838" spans="49:52" x14ac:dyDescent="0.25">
      <c r="AW2838" t="s">
        <v>7487</v>
      </c>
      <c r="AY2838" s="51"/>
      <c r="AZ2838" s="51"/>
    </row>
    <row r="2839" spans="49:52" x14ac:dyDescent="0.25">
      <c r="AW2839" t="s">
        <v>7488</v>
      </c>
      <c r="AY2839" s="51"/>
      <c r="AZ2839" s="51"/>
    </row>
    <row r="2840" spans="49:52" x14ac:dyDescent="0.25">
      <c r="AW2840" t="s">
        <v>7489</v>
      </c>
      <c r="AY2840" s="51"/>
      <c r="AZ2840" s="51"/>
    </row>
    <row r="2841" spans="49:52" x14ac:dyDescent="0.25">
      <c r="AW2841" t="s">
        <v>7490</v>
      </c>
      <c r="AY2841" s="51"/>
      <c r="AZ2841" s="51"/>
    </row>
    <row r="2842" spans="49:52" x14ac:dyDescent="0.25">
      <c r="AW2842" t="s">
        <v>7491</v>
      </c>
      <c r="AY2842" s="51"/>
      <c r="AZ2842" s="51"/>
    </row>
    <row r="2843" spans="49:52" x14ac:dyDescent="0.25">
      <c r="AW2843" t="s">
        <v>7492</v>
      </c>
      <c r="AY2843" s="51"/>
      <c r="AZ2843" s="51"/>
    </row>
    <row r="2844" spans="49:52" x14ac:dyDescent="0.25">
      <c r="AW2844" t="s">
        <v>7493</v>
      </c>
      <c r="AY2844" s="51"/>
      <c r="AZ2844" s="51"/>
    </row>
    <row r="2845" spans="49:52" x14ac:dyDescent="0.25">
      <c r="AW2845" t="s">
        <v>7494</v>
      </c>
      <c r="AY2845" s="51"/>
      <c r="AZ2845" s="51"/>
    </row>
    <row r="2846" spans="49:52" x14ac:dyDescent="0.25">
      <c r="AW2846" t="s">
        <v>7495</v>
      </c>
      <c r="AY2846" s="51"/>
      <c r="AZ2846" s="51"/>
    </row>
    <row r="2847" spans="49:52" x14ac:dyDescent="0.25">
      <c r="AW2847" t="s">
        <v>7496</v>
      </c>
      <c r="AY2847" s="51"/>
      <c r="AZ2847" s="51"/>
    </row>
    <row r="2848" spans="49:52" x14ac:dyDescent="0.25">
      <c r="AW2848" t="s">
        <v>7497</v>
      </c>
      <c r="AY2848" s="51"/>
      <c r="AZ2848" s="51"/>
    </row>
    <row r="2849" spans="49:52" x14ac:dyDescent="0.25">
      <c r="AW2849" t="s">
        <v>7498</v>
      </c>
      <c r="AY2849" s="51"/>
      <c r="AZ2849" s="51"/>
    </row>
    <row r="2850" spans="49:52" x14ac:dyDescent="0.25">
      <c r="AW2850" t="s">
        <v>7499</v>
      </c>
      <c r="AY2850" s="51"/>
      <c r="AZ2850" s="51"/>
    </row>
    <row r="2851" spans="49:52" x14ac:dyDescent="0.25">
      <c r="AW2851" t="s">
        <v>7500</v>
      </c>
      <c r="AY2851" s="51"/>
      <c r="AZ2851" s="51"/>
    </row>
    <row r="2852" spans="49:52" x14ac:dyDescent="0.25">
      <c r="AW2852" t="s">
        <v>7501</v>
      </c>
      <c r="AY2852" s="51"/>
      <c r="AZ2852" s="51"/>
    </row>
    <row r="2853" spans="49:52" x14ac:dyDescent="0.25">
      <c r="AW2853" t="s">
        <v>7502</v>
      </c>
      <c r="AY2853" s="51"/>
      <c r="AZ2853" s="51"/>
    </row>
    <row r="2854" spans="49:52" x14ac:dyDescent="0.25">
      <c r="AW2854" t="s">
        <v>7503</v>
      </c>
      <c r="AY2854" s="51"/>
      <c r="AZ2854" s="51"/>
    </row>
    <row r="2855" spans="49:52" x14ac:dyDescent="0.25">
      <c r="AW2855" t="s">
        <v>7504</v>
      </c>
      <c r="AY2855" s="51"/>
      <c r="AZ2855" s="51"/>
    </row>
    <row r="2856" spans="49:52" x14ac:dyDescent="0.25">
      <c r="AW2856" t="s">
        <v>7505</v>
      </c>
      <c r="AY2856" s="51"/>
      <c r="AZ2856" s="51"/>
    </row>
    <row r="2857" spans="49:52" x14ac:dyDescent="0.25">
      <c r="AW2857" t="s">
        <v>7506</v>
      </c>
      <c r="AY2857" s="51"/>
      <c r="AZ2857" s="51"/>
    </row>
    <row r="2858" spans="49:52" x14ac:dyDescent="0.25">
      <c r="AW2858" t="s">
        <v>7507</v>
      </c>
      <c r="AY2858" s="51"/>
      <c r="AZ2858" s="51"/>
    </row>
    <row r="2859" spans="49:52" x14ac:dyDescent="0.25">
      <c r="AW2859" t="s">
        <v>7508</v>
      </c>
      <c r="AY2859" s="51"/>
      <c r="AZ2859" s="51"/>
    </row>
    <row r="2860" spans="49:52" x14ac:dyDescent="0.25">
      <c r="AW2860" t="s">
        <v>7509</v>
      </c>
      <c r="AY2860" s="51"/>
      <c r="AZ2860" s="51"/>
    </row>
    <row r="2861" spans="49:52" x14ac:dyDescent="0.25">
      <c r="AW2861" t="s">
        <v>7510</v>
      </c>
      <c r="AY2861" s="51"/>
      <c r="AZ2861" s="51"/>
    </row>
    <row r="2862" spans="49:52" x14ac:dyDescent="0.25">
      <c r="AW2862" t="s">
        <v>7511</v>
      </c>
      <c r="AY2862" s="51"/>
      <c r="AZ2862" s="51"/>
    </row>
    <row r="2863" spans="49:52" x14ac:dyDescent="0.25">
      <c r="AW2863" t="s">
        <v>7512</v>
      </c>
      <c r="AY2863" s="51"/>
      <c r="AZ2863" s="51"/>
    </row>
    <row r="2864" spans="49:52" x14ac:dyDescent="0.25">
      <c r="AW2864" t="s">
        <v>7513</v>
      </c>
      <c r="AY2864" s="51"/>
      <c r="AZ2864" s="51"/>
    </row>
    <row r="2865" spans="49:52" x14ac:dyDescent="0.25">
      <c r="AW2865" t="s">
        <v>7514</v>
      </c>
      <c r="AY2865" s="51"/>
      <c r="AZ2865" s="51"/>
    </row>
    <row r="2866" spans="49:52" x14ac:dyDescent="0.25">
      <c r="AW2866" t="s">
        <v>7515</v>
      </c>
      <c r="AY2866" s="51"/>
      <c r="AZ2866" s="51"/>
    </row>
    <row r="2867" spans="49:52" x14ac:dyDescent="0.25">
      <c r="AW2867" t="s">
        <v>7516</v>
      </c>
      <c r="AY2867" s="51"/>
      <c r="AZ2867" s="51"/>
    </row>
    <row r="2868" spans="49:52" x14ac:dyDescent="0.25">
      <c r="AW2868" t="s">
        <v>7517</v>
      </c>
      <c r="AY2868" s="51"/>
      <c r="AZ2868" s="51"/>
    </row>
    <row r="2869" spans="49:52" x14ac:dyDescent="0.25">
      <c r="AW2869" t="s">
        <v>7518</v>
      </c>
      <c r="AY2869" s="51"/>
      <c r="AZ2869" s="51"/>
    </row>
    <row r="2870" spans="49:52" x14ac:dyDescent="0.25">
      <c r="AW2870" t="s">
        <v>7519</v>
      </c>
      <c r="AY2870" s="51"/>
      <c r="AZ2870" s="51"/>
    </row>
    <row r="2871" spans="49:52" x14ac:dyDescent="0.25">
      <c r="AW2871" t="s">
        <v>7520</v>
      </c>
      <c r="AY2871" s="51"/>
      <c r="AZ2871" s="51"/>
    </row>
    <row r="2872" spans="49:52" x14ac:dyDescent="0.25">
      <c r="AW2872" t="s">
        <v>7521</v>
      </c>
      <c r="AY2872" s="51"/>
      <c r="AZ2872" s="51"/>
    </row>
    <row r="2873" spans="49:52" x14ac:dyDescent="0.25">
      <c r="AW2873" t="s">
        <v>7522</v>
      </c>
      <c r="AY2873" s="51"/>
      <c r="AZ2873" s="51"/>
    </row>
    <row r="2874" spans="49:52" x14ac:dyDescent="0.25">
      <c r="AW2874" t="s">
        <v>7523</v>
      </c>
      <c r="AY2874" s="51"/>
      <c r="AZ2874" s="51"/>
    </row>
    <row r="2875" spans="49:52" x14ac:dyDescent="0.25">
      <c r="AW2875" t="s">
        <v>7524</v>
      </c>
      <c r="AY2875" s="51"/>
      <c r="AZ2875" s="51"/>
    </row>
    <row r="2876" spans="49:52" x14ac:dyDescent="0.25">
      <c r="AW2876" t="s">
        <v>7525</v>
      </c>
      <c r="AY2876" s="51"/>
      <c r="AZ2876" s="51"/>
    </row>
    <row r="2877" spans="49:52" x14ac:dyDescent="0.25">
      <c r="AW2877" t="s">
        <v>7526</v>
      </c>
      <c r="AY2877" s="51"/>
      <c r="AZ2877" s="51"/>
    </row>
    <row r="2878" spans="49:52" x14ac:dyDescent="0.25">
      <c r="AW2878" t="s">
        <v>7527</v>
      </c>
      <c r="AY2878" s="51"/>
      <c r="AZ2878" s="51"/>
    </row>
    <row r="2879" spans="49:52" x14ac:dyDescent="0.25">
      <c r="AW2879" t="s">
        <v>7528</v>
      </c>
      <c r="AY2879" s="51"/>
      <c r="AZ2879" s="51"/>
    </row>
    <row r="2880" spans="49:52" x14ac:dyDescent="0.25">
      <c r="AW2880" t="s">
        <v>7529</v>
      </c>
      <c r="AY2880" s="51"/>
      <c r="AZ2880" s="51"/>
    </row>
    <row r="2881" spans="49:52" x14ac:dyDescent="0.25">
      <c r="AW2881" t="s">
        <v>7530</v>
      </c>
      <c r="AY2881" s="51"/>
      <c r="AZ2881" s="51"/>
    </row>
    <row r="2882" spans="49:52" x14ac:dyDescent="0.25">
      <c r="AW2882" t="s">
        <v>7531</v>
      </c>
      <c r="AY2882" s="51"/>
      <c r="AZ2882" s="51"/>
    </row>
    <row r="2883" spans="49:52" x14ac:dyDescent="0.25">
      <c r="AW2883" t="s">
        <v>7532</v>
      </c>
      <c r="AY2883" s="51"/>
      <c r="AZ2883" s="51"/>
    </row>
    <row r="2884" spans="49:52" x14ac:dyDescent="0.25">
      <c r="AW2884" t="s">
        <v>7533</v>
      </c>
      <c r="AY2884" s="51"/>
      <c r="AZ2884" s="51"/>
    </row>
    <row r="2885" spans="49:52" x14ac:dyDescent="0.25">
      <c r="AW2885" t="s">
        <v>7534</v>
      </c>
      <c r="AY2885" s="51"/>
      <c r="AZ2885" s="51"/>
    </row>
    <row r="2886" spans="49:52" x14ac:dyDescent="0.25">
      <c r="AW2886" t="s">
        <v>7535</v>
      </c>
      <c r="AY2886" s="51"/>
      <c r="AZ2886" s="51"/>
    </row>
    <row r="2887" spans="49:52" x14ac:dyDescent="0.25">
      <c r="AW2887" t="s">
        <v>7536</v>
      </c>
      <c r="AY2887" s="51"/>
      <c r="AZ2887" s="51"/>
    </row>
    <row r="2888" spans="49:52" x14ac:dyDescent="0.25">
      <c r="AW2888" t="s">
        <v>7537</v>
      </c>
      <c r="AY2888" s="51"/>
      <c r="AZ2888" s="51"/>
    </row>
    <row r="2889" spans="49:52" x14ac:dyDescent="0.25">
      <c r="AW2889" t="s">
        <v>7538</v>
      </c>
      <c r="AY2889" s="51"/>
      <c r="AZ2889" s="51"/>
    </row>
    <row r="2890" spans="49:52" x14ac:dyDescent="0.25">
      <c r="AW2890" t="s">
        <v>7539</v>
      </c>
      <c r="AY2890" s="51"/>
      <c r="AZ2890" s="51"/>
    </row>
    <row r="2891" spans="49:52" x14ac:dyDescent="0.25">
      <c r="AW2891" t="s">
        <v>7540</v>
      </c>
      <c r="AY2891" s="51"/>
      <c r="AZ2891" s="51"/>
    </row>
    <row r="2892" spans="49:52" x14ac:dyDescent="0.25">
      <c r="AW2892" t="s">
        <v>7541</v>
      </c>
      <c r="AY2892" s="51"/>
      <c r="AZ2892" s="51"/>
    </row>
    <row r="2893" spans="49:52" x14ac:dyDescent="0.25">
      <c r="AW2893" t="s">
        <v>7542</v>
      </c>
      <c r="AY2893" s="51"/>
      <c r="AZ2893" s="51"/>
    </row>
    <row r="2894" spans="49:52" x14ac:dyDescent="0.25">
      <c r="AW2894" t="s">
        <v>7543</v>
      </c>
      <c r="AY2894" s="51"/>
      <c r="AZ2894" s="51"/>
    </row>
    <row r="2895" spans="49:52" x14ac:dyDescent="0.25">
      <c r="AW2895" t="s">
        <v>7544</v>
      </c>
      <c r="AY2895" s="51"/>
      <c r="AZ2895" s="51"/>
    </row>
    <row r="2896" spans="49:52" x14ac:dyDescent="0.25">
      <c r="AW2896" t="s">
        <v>7545</v>
      </c>
      <c r="AY2896" s="51"/>
      <c r="AZ2896" s="51"/>
    </row>
    <row r="2897" spans="49:52" x14ac:dyDescent="0.25">
      <c r="AW2897" t="s">
        <v>7546</v>
      </c>
      <c r="AY2897" s="51"/>
      <c r="AZ2897" s="51"/>
    </row>
    <row r="2898" spans="49:52" x14ac:dyDescent="0.25">
      <c r="AW2898" t="s">
        <v>7547</v>
      </c>
      <c r="AY2898" s="51"/>
      <c r="AZ2898" s="51"/>
    </row>
    <row r="2899" spans="49:52" x14ac:dyDescent="0.25">
      <c r="AW2899" t="s">
        <v>7548</v>
      </c>
      <c r="AY2899" s="51"/>
      <c r="AZ2899" s="51"/>
    </row>
    <row r="2900" spans="49:52" x14ac:dyDescent="0.25">
      <c r="AW2900" t="s">
        <v>7549</v>
      </c>
      <c r="AY2900" s="51"/>
      <c r="AZ2900" s="51"/>
    </row>
    <row r="2901" spans="49:52" x14ac:dyDescent="0.25">
      <c r="AW2901" t="s">
        <v>7550</v>
      </c>
      <c r="AY2901" s="51"/>
      <c r="AZ2901" s="51"/>
    </row>
    <row r="2902" spans="49:52" x14ac:dyDescent="0.25">
      <c r="AW2902" t="s">
        <v>7551</v>
      </c>
      <c r="AY2902" s="51"/>
      <c r="AZ2902" s="51"/>
    </row>
    <row r="2903" spans="49:52" x14ac:dyDescent="0.25">
      <c r="AW2903" t="s">
        <v>7552</v>
      </c>
      <c r="AY2903" s="51"/>
      <c r="AZ2903" s="51"/>
    </row>
    <row r="2904" spans="49:52" x14ac:dyDescent="0.25">
      <c r="AW2904" t="s">
        <v>7553</v>
      </c>
      <c r="AY2904" s="51"/>
      <c r="AZ2904" s="51"/>
    </row>
    <row r="2905" spans="49:52" x14ac:dyDescent="0.25">
      <c r="AW2905" t="s">
        <v>7554</v>
      </c>
      <c r="AY2905" s="51"/>
      <c r="AZ2905" s="51"/>
    </row>
    <row r="2906" spans="49:52" x14ac:dyDescent="0.25">
      <c r="AW2906" t="s">
        <v>7555</v>
      </c>
      <c r="AY2906" s="51"/>
      <c r="AZ2906" s="51"/>
    </row>
    <row r="2907" spans="49:52" x14ac:dyDescent="0.25">
      <c r="AW2907" t="s">
        <v>7556</v>
      </c>
      <c r="AY2907" s="51"/>
      <c r="AZ2907" s="51"/>
    </row>
    <row r="2908" spans="49:52" x14ac:dyDescent="0.25">
      <c r="AW2908" t="s">
        <v>7557</v>
      </c>
      <c r="AY2908" s="51"/>
      <c r="AZ2908" s="51"/>
    </row>
    <row r="2909" spans="49:52" x14ac:dyDescent="0.25">
      <c r="AW2909" t="s">
        <v>7558</v>
      </c>
      <c r="AY2909" s="51"/>
      <c r="AZ2909" s="51"/>
    </row>
    <row r="2910" spans="49:52" x14ac:dyDescent="0.25">
      <c r="AW2910" t="s">
        <v>7559</v>
      </c>
      <c r="AY2910" s="51"/>
      <c r="AZ2910" s="51"/>
    </row>
    <row r="2911" spans="49:52" x14ac:dyDescent="0.25">
      <c r="AW2911" t="s">
        <v>7560</v>
      </c>
      <c r="AY2911" s="51"/>
      <c r="AZ2911" s="51"/>
    </row>
    <row r="2912" spans="49:52" x14ac:dyDescent="0.25">
      <c r="AW2912" t="s">
        <v>7561</v>
      </c>
      <c r="AY2912" s="51"/>
      <c r="AZ2912" s="51"/>
    </row>
    <row r="2913" spans="49:52" x14ac:dyDescent="0.25">
      <c r="AW2913" t="s">
        <v>7562</v>
      </c>
      <c r="AY2913" s="51"/>
      <c r="AZ2913" s="51"/>
    </row>
    <row r="2914" spans="49:52" x14ac:dyDescent="0.25">
      <c r="AW2914" t="s">
        <v>7563</v>
      </c>
      <c r="AY2914" s="51"/>
      <c r="AZ2914" s="51"/>
    </row>
    <row r="2915" spans="49:52" x14ac:dyDescent="0.25">
      <c r="AW2915" t="s">
        <v>7564</v>
      </c>
      <c r="AY2915" s="51"/>
      <c r="AZ2915" s="51"/>
    </row>
    <row r="2916" spans="49:52" x14ac:dyDescent="0.25">
      <c r="AW2916" t="s">
        <v>7565</v>
      </c>
      <c r="AY2916" s="51"/>
      <c r="AZ2916" s="51"/>
    </row>
    <row r="2917" spans="49:52" x14ac:dyDescent="0.25">
      <c r="AW2917" t="s">
        <v>7566</v>
      </c>
      <c r="AY2917" s="51"/>
      <c r="AZ2917" s="51"/>
    </row>
    <row r="2918" spans="49:52" x14ac:dyDescent="0.25">
      <c r="AW2918" t="s">
        <v>7567</v>
      </c>
      <c r="AY2918" s="51"/>
      <c r="AZ2918" s="51"/>
    </row>
    <row r="2919" spans="49:52" x14ac:dyDescent="0.25">
      <c r="AW2919" t="s">
        <v>7568</v>
      </c>
      <c r="AY2919" s="51"/>
      <c r="AZ2919" s="51"/>
    </row>
    <row r="2920" spans="49:52" x14ac:dyDescent="0.25">
      <c r="AW2920" t="s">
        <v>7569</v>
      </c>
      <c r="AY2920" s="51"/>
      <c r="AZ2920" s="51"/>
    </row>
    <row r="2921" spans="49:52" x14ac:dyDescent="0.25">
      <c r="AW2921" t="s">
        <v>7570</v>
      </c>
      <c r="AY2921" s="51"/>
      <c r="AZ2921" s="51"/>
    </row>
    <row r="2922" spans="49:52" x14ac:dyDescent="0.25">
      <c r="AW2922" t="s">
        <v>7571</v>
      </c>
      <c r="AY2922" s="51"/>
      <c r="AZ2922" s="51"/>
    </row>
    <row r="2923" spans="49:52" x14ac:dyDescent="0.25">
      <c r="AW2923" t="s">
        <v>7572</v>
      </c>
      <c r="AY2923" s="51"/>
      <c r="AZ2923" s="51"/>
    </row>
    <row r="2924" spans="49:52" x14ac:dyDescent="0.25">
      <c r="AW2924" t="s">
        <v>7573</v>
      </c>
      <c r="AY2924" s="51"/>
      <c r="AZ2924" s="51"/>
    </row>
    <row r="2925" spans="49:52" x14ac:dyDescent="0.25">
      <c r="AW2925" t="s">
        <v>7574</v>
      </c>
      <c r="AY2925" s="51"/>
      <c r="AZ2925" s="51"/>
    </row>
    <row r="2926" spans="49:52" x14ac:dyDescent="0.25">
      <c r="AW2926" t="s">
        <v>7575</v>
      </c>
      <c r="AY2926" s="51"/>
      <c r="AZ2926" s="51"/>
    </row>
    <row r="2927" spans="49:52" x14ac:dyDescent="0.25">
      <c r="AW2927" t="s">
        <v>7576</v>
      </c>
      <c r="AY2927" s="51"/>
      <c r="AZ2927" s="51"/>
    </row>
    <row r="2928" spans="49:52" x14ac:dyDescent="0.25">
      <c r="AW2928" t="s">
        <v>7577</v>
      </c>
      <c r="AY2928" s="51"/>
      <c r="AZ2928" s="51"/>
    </row>
    <row r="2929" spans="49:52" x14ac:dyDescent="0.25">
      <c r="AW2929" t="s">
        <v>7578</v>
      </c>
      <c r="AY2929" s="51"/>
      <c r="AZ2929" s="51"/>
    </row>
    <row r="2930" spans="49:52" x14ac:dyDescent="0.25">
      <c r="AW2930" t="s">
        <v>7579</v>
      </c>
      <c r="AY2930" s="51"/>
      <c r="AZ2930" s="51"/>
    </row>
    <row r="2931" spans="49:52" x14ac:dyDescent="0.25">
      <c r="AW2931" t="s">
        <v>7580</v>
      </c>
      <c r="AY2931" s="51"/>
      <c r="AZ2931" s="51"/>
    </row>
    <row r="2932" spans="49:52" x14ac:dyDescent="0.25">
      <c r="AW2932" t="s">
        <v>7581</v>
      </c>
      <c r="AY2932" s="51"/>
      <c r="AZ2932" s="51"/>
    </row>
    <row r="2933" spans="49:52" x14ac:dyDescent="0.25">
      <c r="AW2933" t="s">
        <v>7582</v>
      </c>
      <c r="AY2933" s="51"/>
      <c r="AZ2933" s="51"/>
    </row>
    <row r="2934" spans="49:52" x14ac:dyDescent="0.25">
      <c r="AW2934" t="s">
        <v>7583</v>
      </c>
      <c r="AY2934" s="51"/>
      <c r="AZ2934" s="51"/>
    </row>
    <row r="2935" spans="49:52" x14ac:dyDescent="0.25">
      <c r="AW2935" t="s">
        <v>7584</v>
      </c>
      <c r="AY2935" s="51"/>
      <c r="AZ2935" s="51"/>
    </row>
    <row r="2936" spans="49:52" x14ac:dyDescent="0.25">
      <c r="AW2936" t="s">
        <v>7585</v>
      </c>
      <c r="AY2936" s="51"/>
      <c r="AZ2936" s="51"/>
    </row>
    <row r="2937" spans="49:52" x14ac:dyDescent="0.25">
      <c r="AW2937" t="s">
        <v>7586</v>
      </c>
      <c r="AY2937" s="51"/>
      <c r="AZ2937" s="51"/>
    </row>
    <row r="2938" spans="49:52" x14ac:dyDescent="0.25">
      <c r="AW2938" t="s">
        <v>7587</v>
      </c>
      <c r="AY2938" s="51"/>
      <c r="AZ2938" s="51"/>
    </row>
    <row r="2939" spans="49:52" x14ac:dyDescent="0.25">
      <c r="AW2939" t="s">
        <v>7588</v>
      </c>
      <c r="AY2939" s="51"/>
      <c r="AZ2939" s="51"/>
    </row>
    <row r="2940" spans="49:52" x14ac:dyDescent="0.25">
      <c r="AW2940" t="s">
        <v>7589</v>
      </c>
      <c r="AY2940" s="51"/>
      <c r="AZ2940" s="51"/>
    </row>
    <row r="2941" spans="49:52" x14ac:dyDescent="0.25">
      <c r="AW2941" t="s">
        <v>7590</v>
      </c>
      <c r="AY2941" s="51"/>
      <c r="AZ2941" s="51"/>
    </row>
    <row r="2942" spans="49:52" x14ac:dyDescent="0.25">
      <c r="AW2942" t="s">
        <v>7591</v>
      </c>
      <c r="AY2942" s="51"/>
      <c r="AZ2942" s="51"/>
    </row>
    <row r="2943" spans="49:52" x14ac:dyDescent="0.25">
      <c r="AW2943" t="s">
        <v>7592</v>
      </c>
      <c r="AY2943" s="51"/>
      <c r="AZ2943" s="51"/>
    </row>
    <row r="2944" spans="49:52" x14ac:dyDescent="0.25">
      <c r="AW2944" t="s">
        <v>7593</v>
      </c>
      <c r="AY2944" s="51"/>
      <c r="AZ2944" s="51"/>
    </row>
    <row r="2945" spans="49:52" x14ac:dyDescent="0.25">
      <c r="AW2945" t="s">
        <v>7594</v>
      </c>
      <c r="AY2945" s="51"/>
      <c r="AZ2945" s="51"/>
    </row>
    <row r="2946" spans="49:52" x14ac:dyDescent="0.25">
      <c r="AW2946" t="s">
        <v>7595</v>
      </c>
      <c r="AY2946" s="51"/>
      <c r="AZ2946" s="51"/>
    </row>
    <row r="2947" spans="49:52" x14ac:dyDescent="0.25">
      <c r="AW2947" t="s">
        <v>7596</v>
      </c>
      <c r="AY2947" s="51"/>
      <c r="AZ2947" s="51"/>
    </row>
    <row r="2948" spans="49:52" x14ac:dyDescent="0.25">
      <c r="AW2948" t="s">
        <v>7597</v>
      </c>
      <c r="AY2948" s="51"/>
      <c r="AZ2948" s="51"/>
    </row>
    <row r="2949" spans="49:52" x14ac:dyDescent="0.25">
      <c r="AW2949" t="s">
        <v>7598</v>
      </c>
      <c r="AY2949" s="51"/>
      <c r="AZ2949" s="51"/>
    </row>
    <row r="2950" spans="49:52" x14ac:dyDescent="0.25">
      <c r="AW2950" t="s">
        <v>7599</v>
      </c>
      <c r="AY2950" s="51"/>
      <c r="AZ2950" s="51"/>
    </row>
    <row r="2951" spans="49:52" x14ac:dyDescent="0.25">
      <c r="AW2951" t="s">
        <v>7600</v>
      </c>
      <c r="AY2951" s="51"/>
      <c r="AZ2951" s="51"/>
    </row>
    <row r="2952" spans="49:52" x14ac:dyDescent="0.25">
      <c r="AW2952" t="s">
        <v>7601</v>
      </c>
      <c r="AY2952" s="51"/>
      <c r="AZ2952" s="51"/>
    </row>
    <row r="2953" spans="49:52" x14ac:dyDescent="0.25">
      <c r="AW2953" t="s">
        <v>7602</v>
      </c>
      <c r="AY2953" s="51"/>
      <c r="AZ2953" s="51"/>
    </row>
    <row r="2954" spans="49:52" x14ac:dyDescent="0.25">
      <c r="AW2954" t="s">
        <v>7603</v>
      </c>
      <c r="AY2954" s="51"/>
      <c r="AZ2954" s="51"/>
    </row>
    <row r="2955" spans="49:52" x14ac:dyDescent="0.25">
      <c r="AW2955" t="s">
        <v>7604</v>
      </c>
      <c r="AY2955" s="51"/>
      <c r="AZ2955" s="51"/>
    </row>
    <row r="2956" spans="49:52" x14ac:dyDescent="0.25">
      <c r="AW2956" t="s">
        <v>7605</v>
      </c>
      <c r="AY2956" s="51"/>
      <c r="AZ2956" s="51"/>
    </row>
    <row r="2957" spans="49:52" x14ac:dyDescent="0.25">
      <c r="AW2957" t="s">
        <v>7606</v>
      </c>
      <c r="AY2957" s="51"/>
      <c r="AZ2957" s="51"/>
    </row>
    <row r="2958" spans="49:52" x14ac:dyDescent="0.25">
      <c r="AW2958" t="s">
        <v>7607</v>
      </c>
      <c r="AY2958" s="51"/>
      <c r="AZ2958" s="51"/>
    </row>
    <row r="2959" spans="49:52" x14ac:dyDescent="0.25">
      <c r="AW2959" t="s">
        <v>7608</v>
      </c>
      <c r="AY2959" s="51"/>
      <c r="AZ2959" s="51"/>
    </row>
    <row r="2960" spans="49:52" x14ac:dyDescent="0.25">
      <c r="AW2960" t="s">
        <v>7609</v>
      </c>
      <c r="AY2960" s="51"/>
      <c r="AZ2960" s="51"/>
    </row>
    <row r="2961" spans="49:52" x14ac:dyDescent="0.25">
      <c r="AW2961" t="s">
        <v>7610</v>
      </c>
      <c r="AY2961" s="51"/>
      <c r="AZ2961" s="51"/>
    </row>
    <row r="2962" spans="49:52" x14ac:dyDescent="0.25">
      <c r="AW2962" t="s">
        <v>7611</v>
      </c>
      <c r="AY2962" s="51"/>
      <c r="AZ2962" s="51"/>
    </row>
    <row r="2963" spans="49:52" x14ac:dyDescent="0.25">
      <c r="AW2963" t="s">
        <v>7612</v>
      </c>
      <c r="AY2963" s="51"/>
      <c r="AZ2963" s="51"/>
    </row>
    <row r="2964" spans="49:52" x14ac:dyDescent="0.25">
      <c r="AW2964" t="s">
        <v>7613</v>
      </c>
      <c r="AY2964" s="51"/>
      <c r="AZ2964" s="51"/>
    </row>
    <row r="2965" spans="49:52" x14ac:dyDescent="0.25">
      <c r="AW2965" t="s">
        <v>7614</v>
      </c>
      <c r="AY2965" s="51"/>
      <c r="AZ2965" s="51"/>
    </row>
    <row r="2966" spans="49:52" x14ac:dyDescent="0.25">
      <c r="AW2966" t="s">
        <v>7615</v>
      </c>
      <c r="AY2966" s="51"/>
      <c r="AZ2966" s="51"/>
    </row>
    <row r="2967" spans="49:52" x14ac:dyDescent="0.25">
      <c r="AW2967" t="s">
        <v>7616</v>
      </c>
      <c r="AY2967" s="51"/>
      <c r="AZ2967" s="51"/>
    </row>
    <row r="2968" spans="49:52" x14ac:dyDescent="0.25">
      <c r="AW2968" t="s">
        <v>7617</v>
      </c>
      <c r="AY2968" s="51"/>
      <c r="AZ2968" s="51"/>
    </row>
    <row r="2969" spans="49:52" x14ac:dyDescent="0.25">
      <c r="AW2969" t="s">
        <v>7618</v>
      </c>
      <c r="AY2969" s="51"/>
      <c r="AZ2969" s="51"/>
    </row>
    <row r="2970" spans="49:52" x14ac:dyDescent="0.25">
      <c r="AW2970" t="s">
        <v>7619</v>
      </c>
      <c r="AY2970" s="51"/>
      <c r="AZ2970" s="51"/>
    </row>
    <row r="2971" spans="49:52" x14ac:dyDescent="0.25">
      <c r="AW2971" t="s">
        <v>7620</v>
      </c>
      <c r="AY2971" s="51"/>
      <c r="AZ2971" s="51"/>
    </row>
    <row r="2972" spans="49:52" x14ac:dyDescent="0.25">
      <c r="AW2972" t="s">
        <v>7621</v>
      </c>
      <c r="AY2972" s="51"/>
      <c r="AZ2972" s="51"/>
    </row>
    <row r="2973" spans="49:52" x14ac:dyDescent="0.25">
      <c r="AW2973" t="s">
        <v>7622</v>
      </c>
      <c r="AY2973" s="51"/>
      <c r="AZ2973" s="51"/>
    </row>
    <row r="2974" spans="49:52" x14ac:dyDescent="0.25">
      <c r="AW2974" t="s">
        <v>7623</v>
      </c>
      <c r="AY2974" s="51"/>
      <c r="AZ2974" s="51"/>
    </row>
    <row r="2975" spans="49:52" x14ac:dyDescent="0.25">
      <c r="AW2975" t="s">
        <v>7624</v>
      </c>
      <c r="AY2975" s="51"/>
      <c r="AZ2975" s="51"/>
    </row>
    <row r="2976" spans="49:52" x14ac:dyDescent="0.25">
      <c r="AW2976" t="s">
        <v>7625</v>
      </c>
      <c r="AY2976" s="51"/>
      <c r="AZ2976" s="51"/>
    </row>
    <row r="2977" spans="49:52" x14ac:dyDescent="0.25">
      <c r="AW2977" t="s">
        <v>7626</v>
      </c>
      <c r="AY2977" s="51"/>
      <c r="AZ2977" s="51"/>
    </row>
    <row r="2978" spans="49:52" x14ac:dyDescent="0.25">
      <c r="AW2978" t="s">
        <v>7627</v>
      </c>
      <c r="AY2978" s="51"/>
      <c r="AZ2978" s="51"/>
    </row>
    <row r="2979" spans="49:52" x14ac:dyDescent="0.25">
      <c r="AW2979" t="s">
        <v>7628</v>
      </c>
      <c r="AY2979" s="51"/>
      <c r="AZ2979" s="51"/>
    </row>
    <row r="2980" spans="49:52" x14ac:dyDescent="0.25">
      <c r="AW2980" t="s">
        <v>7629</v>
      </c>
      <c r="AY2980" s="51"/>
      <c r="AZ2980" s="51"/>
    </row>
    <row r="2981" spans="49:52" x14ac:dyDescent="0.25">
      <c r="AW2981" t="s">
        <v>7630</v>
      </c>
      <c r="AY2981" s="51"/>
      <c r="AZ2981" s="51"/>
    </row>
    <row r="2982" spans="49:52" x14ac:dyDescent="0.25">
      <c r="AW2982" t="s">
        <v>7631</v>
      </c>
      <c r="AY2982" s="51"/>
      <c r="AZ2982" s="51"/>
    </row>
    <row r="2983" spans="49:52" x14ac:dyDescent="0.25">
      <c r="AW2983" t="s">
        <v>7632</v>
      </c>
      <c r="AY2983" s="51"/>
      <c r="AZ2983" s="51"/>
    </row>
    <row r="2984" spans="49:52" x14ac:dyDescent="0.25">
      <c r="AW2984" t="s">
        <v>7633</v>
      </c>
      <c r="AY2984" s="51"/>
      <c r="AZ2984" s="51"/>
    </row>
    <row r="2985" spans="49:52" x14ac:dyDescent="0.25">
      <c r="AW2985" t="s">
        <v>7634</v>
      </c>
      <c r="AY2985" s="51"/>
      <c r="AZ2985" s="51"/>
    </row>
    <row r="2986" spans="49:52" x14ac:dyDescent="0.25">
      <c r="AW2986" t="s">
        <v>7635</v>
      </c>
      <c r="AY2986" s="51"/>
      <c r="AZ2986" s="51"/>
    </row>
    <row r="2987" spans="49:52" x14ac:dyDescent="0.25">
      <c r="AW2987" t="s">
        <v>7636</v>
      </c>
      <c r="AY2987" s="51"/>
      <c r="AZ2987" s="51"/>
    </row>
    <row r="2988" spans="49:52" x14ac:dyDescent="0.25">
      <c r="AW2988" t="s">
        <v>7637</v>
      </c>
      <c r="AY2988" s="51"/>
      <c r="AZ2988" s="51"/>
    </row>
    <row r="2989" spans="49:52" x14ac:dyDescent="0.25">
      <c r="AW2989" t="s">
        <v>7638</v>
      </c>
      <c r="AY2989" s="51"/>
      <c r="AZ2989" s="51"/>
    </row>
    <row r="2990" spans="49:52" x14ac:dyDescent="0.25">
      <c r="AW2990" t="s">
        <v>7639</v>
      </c>
      <c r="AY2990" s="51"/>
      <c r="AZ2990" s="51"/>
    </row>
    <row r="2991" spans="49:52" x14ac:dyDescent="0.25">
      <c r="AW2991" t="s">
        <v>7640</v>
      </c>
      <c r="AY2991" s="51"/>
      <c r="AZ2991" s="51"/>
    </row>
    <row r="2992" spans="49:52" x14ac:dyDescent="0.25">
      <c r="AW2992" t="s">
        <v>7641</v>
      </c>
      <c r="AY2992" s="51"/>
      <c r="AZ2992" s="51"/>
    </row>
    <row r="2993" spans="49:52" x14ac:dyDescent="0.25">
      <c r="AW2993" t="s">
        <v>7642</v>
      </c>
      <c r="AY2993" s="51"/>
      <c r="AZ2993" s="51"/>
    </row>
    <row r="2994" spans="49:52" x14ac:dyDescent="0.25">
      <c r="AW2994" t="s">
        <v>7643</v>
      </c>
      <c r="AY2994" s="51"/>
      <c r="AZ2994" s="51"/>
    </row>
    <row r="2995" spans="49:52" x14ac:dyDescent="0.25">
      <c r="AW2995" t="s">
        <v>7644</v>
      </c>
      <c r="AY2995" s="51"/>
      <c r="AZ2995" s="51"/>
    </row>
    <row r="2996" spans="49:52" x14ac:dyDescent="0.25">
      <c r="AW2996" t="s">
        <v>7645</v>
      </c>
      <c r="AY2996" s="51"/>
      <c r="AZ2996" s="51"/>
    </row>
    <row r="2997" spans="49:52" x14ac:dyDescent="0.25">
      <c r="AW2997" t="s">
        <v>7646</v>
      </c>
      <c r="AY2997" s="51"/>
      <c r="AZ2997" s="51"/>
    </row>
    <row r="2998" spans="49:52" x14ac:dyDescent="0.25">
      <c r="AW2998" t="s">
        <v>7647</v>
      </c>
      <c r="AY2998" s="51"/>
      <c r="AZ2998" s="51"/>
    </row>
    <row r="2999" spans="49:52" x14ac:dyDescent="0.25">
      <c r="AW2999" t="s">
        <v>7648</v>
      </c>
      <c r="AY2999" s="51"/>
      <c r="AZ2999" s="51"/>
    </row>
    <row r="3000" spans="49:52" x14ac:dyDescent="0.25">
      <c r="AW3000" t="s">
        <v>7649</v>
      </c>
      <c r="AY3000" s="51"/>
      <c r="AZ3000" s="51"/>
    </row>
    <row r="3001" spans="49:52" x14ac:dyDescent="0.25">
      <c r="AW3001" t="s">
        <v>7650</v>
      </c>
      <c r="AY3001" s="51"/>
      <c r="AZ3001" s="51"/>
    </row>
    <row r="3002" spans="49:52" x14ac:dyDescent="0.25">
      <c r="AW3002" t="s">
        <v>7651</v>
      </c>
      <c r="AY3002" s="51"/>
      <c r="AZ3002" s="51"/>
    </row>
    <row r="3003" spans="49:52" x14ac:dyDescent="0.25">
      <c r="AW3003" t="s">
        <v>7652</v>
      </c>
      <c r="AY3003" s="51"/>
      <c r="AZ3003" s="51"/>
    </row>
    <row r="3004" spans="49:52" x14ac:dyDescent="0.25">
      <c r="AW3004" t="s">
        <v>7653</v>
      </c>
      <c r="AY3004" s="51"/>
      <c r="AZ3004" s="51"/>
    </row>
    <row r="3005" spans="49:52" x14ac:dyDescent="0.25">
      <c r="AW3005" t="s">
        <v>7654</v>
      </c>
      <c r="AY3005" s="51"/>
      <c r="AZ3005" s="51"/>
    </row>
    <row r="3006" spans="49:52" x14ac:dyDescent="0.25">
      <c r="AW3006" t="s">
        <v>7655</v>
      </c>
      <c r="AY3006" s="51"/>
      <c r="AZ3006" s="51"/>
    </row>
    <row r="3007" spans="49:52" x14ac:dyDescent="0.25">
      <c r="AW3007" t="s">
        <v>7656</v>
      </c>
      <c r="AY3007" s="51"/>
      <c r="AZ3007" s="51"/>
    </row>
    <row r="3008" spans="49:52" x14ac:dyDescent="0.25">
      <c r="AW3008" t="s">
        <v>7657</v>
      </c>
      <c r="AY3008" s="51"/>
      <c r="AZ3008" s="51"/>
    </row>
    <row r="3009" spans="49:52" x14ac:dyDescent="0.25">
      <c r="AW3009" t="s">
        <v>7658</v>
      </c>
      <c r="AY3009" s="51"/>
      <c r="AZ3009" s="51"/>
    </row>
    <row r="3010" spans="49:52" x14ac:dyDescent="0.25">
      <c r="AW3010" t="s">
        <v>7659</v>
      </c>
      <c r="AY3010" s="51"/>
      <c r="AZ3010" s="51"/>
    </row>
    <row r="3011" spans="49:52" x14ac:dyDescent="0.25">
      <c r="AW3011" t="s">
        <v>7660</v>
      </c>
      <c r="AY3011" s="51"/>
      <c r="AZ3011" s="51"/>
    </row>
    <row r="3012" spans="49:52" x14ac:dyDescent="0.25">
      <c r="AW3012" t="s">
        <v>7661</v>
      </c>
      <c r="AY3012" s="51"/>
      <c r="AZ3012" s="51"/>
    </row>
    <row r="3013" spans="49:52" x14ac:dyDescent="0.25">
      <c r="AW3013" t="s">
        <v>7662</v>
      </c>
      <c r="AY3013" s="51"/>
      <c r="AZ3013" s="51"/>
    </row>
    <row r="3014" spans="49:52" x14ac:dyDescent="0.25">
      <c r="AW3014" t="s">
        <v>7663</v>
      </c>
      <c r="AY3014" s="51"/>
      <c r="AZ3014" s="51"/>
    </row>
    <row r="3015" spans="49:52" x14ac:dyDescent="0.25">
      <c r="AW3015" t="s">
        <v>7664</v>
      </c>
      <c r="AY3015" s="51"/>
      <c r="AZ3015" s="51"/>
    </row>
    <row r="3016" spans="49:52" x14ac:dyDescent="0.25">
      <c r="AW3016" t="s">
        <v>7665</v>
      </c>
      <c r="AY3016" s="51"/>
      <c r="AZ3016" s="51"/>
    </row>
    <row r="3017" spans="49:52" x14ac:dyDescent="0.25">
      <c r="AW3017" t="s">
        <v>7666</v>
      </c>
      <c r="AY3017" s="51"/>
      <c r="AZ3017" s="51"/>
    </row>
    <row r="3018" spans="49:52" x14ac:dyDescent="0.25">
      <c r="AW3018" t="s">
        <v>7667</v>
      </c>
      <c r="AY3018" s="51"/>
      <c r="AZ3018" s="51"/>
    </row>
    <row r="3019" spans="49:52" x14ac:dyDescent="0.25">
      <c r="AW3019" t="s">
        <v>7668</v>
      </c>
      <c r="AY3019" s="51"/>
      <c r="AZ3019" s="51"/>
    </row>
    <row r="3020" spans="49:52" x14ac:dyDescent="0.25">
      <c r="AW3020" t="s">
        <v>7669</v>
      </c>
      <c r="AY3020" s="51"/>
      <c r="AZ3020" s="51"/>
    </row>
    <row r="3021" spans="49:52" x14ac:dyDescent="0.25">
      <c r="AW3021" t="s">
        <v>7670</v>
      </c>
      <c r="AY3021" s="51"/>
      <c r="AZ3021" s="51"/>
    </row>
    <row r="3022" spans="49:52" x14ac:dyDescent="0.25">
      <c r="AW3022" t="s">
        <v>7671</v>
      </c>
      <c r="AY3022" s="51"/>
      <c r="AZ3022" s="51"/>
    </row>
    <row r="3023" spans="49:52" x14ac:dyDescent="0.25">
      <c r="AW3023" t="s">
        <v>7672</v>
      </c>
      <c r="AY3023" s="51"/>
      <c r="AZ3023" s="51"/>
    </row>
    <row r="3024" spans="49:52" x14ac:dyDescent="0.25">
      <c r="AW3024" t="s">
        <v>7673</v>
      </c>
      <c r="AY3024" s="51"/>
      <c r="AZ3024" s="51"/>
    </row>
    <row r="3025" spans="49:52" x14ac:dyDescent="0.25">
      <c r="AW3025" t="s">
        <v>7674</v>
      </c>
      <c r="AY3025" s="51"/>
      <c r="AZ3025" s="51"/>
    </row>
    <row r="3026" spans="49:52" x14ac:dyDescent="0.25">
      <c r="AW3026" t="s">
        <v>7675</v>
      </c>
      <c r="AY3026" s="51"/>
      <c r="AZ3026" s="51"/>
    </row>
    <row r="3027" spans="49:52" x14ac:dyDescent="0.25">
      <c r="AW3027" t="s">
        <v>7676</v>
      </c>
      <c r="AY3027" s="51"/>
      <c r="AZ3027" s="51"/>
    </row>
    <row r="3028" spans="49:52" x14ac:dyDescent="0.25">
      <c r="AW3028" t="s">
        <v>7677</v>
      </c>
      <c r="AY3028" s="51"/>
      <c r="AZ3028" s="51"/>
    </row>
    <row r="3029" spans="49:52" x14ac:dyDescent="0.25">
      <c r="AW3029" t="s">
        <v>7678</v>
      </c>
      <c r="AY3029" s="51"/>
      <c r="AZ3029" s="51"/>
    </row>
    <row r="3030" spans="49:52" x14ac:dyDescent="0.25">
      <c r="AW3030" t="s">
        <v>7679</v>
      </c>
      <c r="AY3030" s="51"/>
      <c r="AZ3030" s="51"/>
    </row>
    <row r="3031" spans="49:52" x14ac:dyDescent="0.25">
      <c r="AW3031" t="s">
        <v>7680</v>
      </c>
      <c r="AY3031" s="51"/>
      <c r="AZ3031" s="51"/>
    </row>
    <row r="3032" spans="49:52" x14ac:dyDescent="0.25">
      <c r="AW3032" t="s">
        <v>7681</v>
      </c>
      <c r="AY3032" s="51"/>
      <c r="AZ3032" s="51"/>
    </row>
    <row r="3033" spans="49:52" x14ac:dyDescent="0.25">
      <c r="AW3033" t="s">
        <v>7682</v>
      </c>
      <c r="AY3033" s="51"/>
      <c r="AZ3033" s="51"/>
    </row>
    <row r="3034" spans="49:52" x14ac:dyDescent="0.25">
      <c r="AW3034" t="s">
        <v>7683</v>
      </c>
      <c r="AY3034" s="51"/>
      <c r="AZ3034" s="51"/>
    </row>
    <row r="3035" spans="49:52" x14ac:dyDescent="0.25">
      <c r="AW3035" t="s">
        <v>7684</v>
      </c>
      <c r="AY3035" s="51"/>
      <c r="AZ3035" s="51"/>
    </row>
    <row r="3036" spans="49:52" x14ac:dyDescent="0.25">
      <c r="AW3036" t="s">
        <v>7685</v>
      </c>
      <c r="AY3036" s="51"/>
      <c r="AZ3036" s="51"/>
    </row>
    <row r="3037" spans="49:52" x14ac:dyDescent="0.25">
      <c r="AW3037" t="s">
        <v>7686</v>
      </c>
      <c r="AY3037" s="51"/>
      <c r="AZ3037" s="51"/>
    </row>
    <row r="3038" spans="49:52" x14ac:dyDescent="0.25">
      <c r="AW3038" t="s">
        <v>7687</v>
      </c>
      <c r="AY3038" s="51"/>
      <c r="AZ3038" s="51"/>
    </row>
    <row r="3039" spans="49:52" x14ac:dyDescent="0.25">
      <c r="AW3039" t="s">
        <v>7688</v>
      </c>
      <c r="AY3039" s="51"/>
      <c r="AZ3039" s="51"/>
    </row>
    <row r="3040" spans="49:52" x14ac:dyDescent="0.25">
      <c r="AW3040" t="s">
        <v>7689</v>
      </c>
      <c r="AY3040" s="51"/>
      <c r="AZ3040" s="51"/>
    </row>
    <row r="3041" spans="49:52" x14ac:dyDescent="0.25">
      <c r="AW3041" t="s">
        <v>7690</v>
      </c>
      <c r="AY3041" s="51"/>
      <c r="AZ3041" s="51"/>
    </row>
    <row r="3042" spans="49:52" x14ac:dyDescent="0.25">
      <c r="AW3042" t="s">
        <v>7691</v>
      </c>
      <c r="AY3042" s="51"/>
      <c r="AZ3042" s="51"/>
    </row>
    <row r="3043" spans="49:52" x14ac:dyDescent="0.25">
      <c r="AW3043" t="s">
        <v>7692</v>
      </c>
      <c r="AY3043" s="51"/>
      <c r="AZ3043" s="51"/>
    </row>
    <row r="3044" spans="49:52" x14ac:dyDescent="0.25">
      <c r="AW3044" t="s">
        <v>7693</v>
      </c>
      <c r="AY3044" s="51"/>
      <c r="AZ3044" s="51"/>
    </row>
    <row r="3045" spans="49:52" x14ac:dyDescent="0.25">
      <c r="AW3045" t="s">
        <v>7694</v>
      </c>
      <c r="AY3045" s="51"/>
      <c r="AZ3045" s="51"/>
    </row>
    <row r="3046" spans="49:52" x14ac:dyDescent="0.25">
      <c r="AW3046" t="s">
        <v>7695</v>
      </c>
      <c r="AY3046" s="51"/>
      <c r="AZ3046" s="51"/>
    </row>
    <row r="3047" spans="49:52" x14ac:dyDescent="0.25">
      <c r="AW3047" t="s">
        <v>7696</v>
      </c>
      <c r="AY3047" s="51"/>
      <c r="AZ3047" s="51"/>
    </row>
    <row r="3048" spans="49:52" x14ac:dyDescent="0.25">
      <c r="AW3048" t="s">
        <v>7697</v>
      </c>
      <c r="AY3048" s="51"/>
      <c r="AZ3048" s="51"/>
    </row>
    <row r="3049" spans="49:52" x14ac:dyDescent="0.25">
      <c r="AW3049" t="s">
        <v>7698</v>
      </c>
      <c r="AY3049" s="51"/>
      <c r="AZ3049" s="51"/>
    </row>
    <row r="3050" spans="49:52" x14ac:dyDescent="0.25">
      <c r="AW3050" t="s">
        <v>7699</v>
      </c>
      <c r="AY3050" s="51"/>
      <c r="AZ3050" s="51"/>
    </row>
    <row r="3051" spans="49:52" x14ac:dyDescent="0.25">
      <c r="AW3051" t="s">
        <v>7700</v>
      </c>
      <c r="AY3051" s="51"/>
      <c r="AZ3051" s="51"/>
    </row>
    <row r="3052" spans="49:52" x14ac:dyDescent="0.25">
      <c r="AW3052" t="s">
        <v>7701</v>
      </c>
      <c r="AY3052" s="51"/>
      <c r="AZ3052" s="51"/>
    </row>
    <row r="3053" spans="49:52" x14ac:dyDescent="0.25">
      <c r="AW3053" t="s">
        <v>7702</v>
      </c>
      <c r="AY3053" s="51"/>
      <c r="AZ3053" s="51"/>
    </row>
    <row r="3054" spans="49:52" x14ac:dyDescent="0.25">
      <c r="AW3054" t="s">
        <v>7703</v>
      </c>
      <c r="AY3054" s="51"/>
      <c r="AZ3054" s="51"/>
    </row>
    <row r="3055" spans="49:52" x14ac:dyDescent="0.25">
      <c r="AW3055" t="s">
        <v>7704</v>
      </c>
      <c r="AY3055" s="51"/>
      <c r="AZ3055" s="51"/>
    </row>
    <row r="3056" spans="49:52" x14ac:dyDescent="0.25">
      <c r="AW3056" t="s">
        <v>7705</v>
      </c>
      <c r="AY3056" s="51"/>
      <c r="AZ3056" s="51"/>
    </row>
    <row r="3057" spans="49:52" x14ac:dyDescent="0.25">
      <c r="AW3057" t="s">
        <v>7706</v>
      </c>
      <c r="AY3057" s="51"/>
      <c r="AZ3057" s="51"/>
    </row>
    <row r="3058" spans="49:52" x14ac:dyDescent="0.25">
      <c r="AW3058" t="s">
        <v>7707</v>
      </c>
      <c r="AY3058" s="51"/>
      <c r="AZ3058" s="51"/>
    </row>
    <row r="3059" spans="49:52" x14ac:dyDescent="0.25">
      <c r="AW3059" t="s">
        <v>7708</v>
      </c>
      <c r="AY3059" s="51"/>
      <c r="AZ3059" s="51"/>
    </row>
    <row r="3060" spans="49:52" x14ac:dyDescent="0.25">
      <c r="AW3060" t="s">
        <v>7709</v>
      </c>
      <c r="AY3060" s="51"/>
      <c r="AZ3060" s="51"/>
    </row>
    <row r="3061" spans="49:52" x14ac:dyDescent="0.25">
      <c r="AW3061" t="s">
        <v>7710</v>
      </c>
      <c r="AY3061" s="51"/>
      <c r="AZ3061" s="51"/>
    </row>
    <row r="3062" spans="49:52" x14ac:dyDescent="0.25">
      <c r="AW3062" t="s">
        <v>7711</v>
      </c>
      <c r="AY3062" s="51"/>
      <c r="AZ3062" s="51"/>
    </row>
    <row r="3063" spans="49:52" x14ac:dyDescent="0.25">
      <c r="AW3063" t="s">
        <v>7712</v>
      </c>
      <c r="AY3063" s="51"/>
      <c r="AZ3063" s="51"/>
    </row>
    <row r="3064" spans="49:52" x14ac:dyDescent="0.25">
      <c r="AW3064" t="s">
        <v>7713</v>
      </c>
      <c r="AY3064" s="51"/>
      <c r="AZ3064" s="51"/>
    </row>
    <row r="3065" spans="49:52" x14ac:dyDescent="0.25">
      <c r="AW3065" t="s">
        <v>7714</v>
      </c>
      <c r="AY3065" s="51"/>
      <c r="AZ3065" s="51"/>
    </row>
    <row r="3066" spans="49:52" x14ac:dyDescent="0.25">
      <c r="AW3066" t="s">
        <v>7715</v>
      </c>
      <c r="AY3066" s="51"/>
      <c r="AZ3066" s="51"/>
    </row>
    <row r="3067" spans="49:52" x14ac:dyDescent="0.25">
      <c r="AW3067" t="s">
        <v>7716</v>
      </c>
      <c r="AY3067" s="51"/>
      <c r="AZ3067" s="51"/>
    </row>
    <row r="3068" spans="49:52" x14ac:dyDescent="0.25">
      <c r="AW3068" t="s">
        <v>7717</v>
      </c>
      <c r="AY3068" s="51"/>
      <c r="AZ3068" s="51"/>
    </row>
    <row r="3069" spans="49:52" x14ac:dyDescent="0.25">
      <c r="AW3069" t="s">
        <v>7718</v>
      </c>
      <c r="AY3069" s="51"/>
      <c r="AZ3069" s="51"/>
    </row>
    <row r="3070" spans="49:52" x14ac:dyDescent="0.25">
      <c r="AW3070" t="s">
        <v>7719</v>
      </c>
      <c r="AY3070" s="51"/>
      <c r="AZ3070" s="51"/>
    </row>
    <row r="3071" spans="49:52" x14ac:dyDescent="0.25">
      <c r="AW3071" t="s">
        <v>7720</v>
      </c>
      <c r="AY3071" s="51"/>
      <c r="AZ3071" s="51"/>
    </row>
    <row r="3072" spans="49:52" x14ac:dyDescent="0.25">
      <c r="AW3072" t="s">
        <v>7721</v>
      </c>
      <c r="AY3072" s="51"/>
      <c r="AZ3072" s="51"/>
    </row>
    <row r="3073" spans="49:52" x14ac:dyDescent="0.25">
      <c r="AW3073" t="s">
        <v>7722</v>
      </c>
      <c r="AY3073" s="51"/>
      <c r="AZ3073" s="51"/>
    </row>
    <row r="3074" spans="49:52" x14ac:dyDescent="0.25">
      <c r="AW3074" t="s">
        <v>7723</v>
      </c>
      <c r="AY3074" s="51"/>
      <c r="AZ3074" s="51"/>
    </row>
    <row r="3075" spans="49:52" x14ac:dyDescent="0.25">
      <c r="AW3075" t="s">
        <v>7724</v>
      </c>
      <c r="AY3075" s="51"/>
      <c r="AZ3075" s="51"/>
    </row>
    <row r="3076" spans="49:52" x14ac:dyDescent="0.25">
      <c r="AW3076" t="s">
        <v>7725</v>
      </c>
      <c r="AY3076" s="51"/>
      <c r="AZ3076" s="51"/>
    </row>
    <row r="3077" spans="49:52" x14ac:dyDescent="0.25">
      <c r="AW3077" t="s">
        <v>7726</v>
      </c>
      <c r="AY3077" s="51"/>
      <c r="AZ3077" s="51"/>
    </row>
    <row r="3078" spans="49:52" x14ac:dyDescent="0.25">
      <c r="AW3078" t="s">
        <v>7727</v>
      </c>
      <c r="AY3078" s="51"/>
      <c r="AZ3078" s="51"/>
    </row>
    <row r="3079" spans="49:52" x14ac:dyDescent="0.25">
      <c r="AW3079" t="s">
        <v>7728</v>
      </c>
      <c r="AY3079" s="51"/>
      <c r="AZ3079" s="51"/>
    </row>
    <row r="3080" spans="49:52" x14ac:dyDescent="0.25">
      <c r="AW3080" t="s">
        <v>7729</v>
      </c>
      <c r="AY3080" s="51"/>
      <c r="AZ3080" s="51"/>
    </row>
    <row r="3081" spans="49:52" x14ac:dyDescent="0.25">
      <c r="AW3081" t="s">
        <v>7730</v>
      </c>
      <c r="AY3081" s="51"/>
      <c r="AZ3081" s="51"/>
    </row>
    <row r="3082" spans="49:52" x14ac:dyDescent="0.25">
      <c r="AW3082" t="s">
        <v>7731</v>
      </c>
      <c r="AY3082" s="51"/>
      <c r="AZ3082" s="51"/>
    </row>
    <row r="3083" spans="49:52" x14ac:dyDescent="0.25">
      <c r="AW3083" t="s">
        <v>7732</v>
      </c>
      <c r="AY3083" s="51"/>
      <c r="AZ3083" s="51"/>
    </row>
    <row r="3084" spans="49:52" x14ac:dyDescent="0.25">
      <c r="AW3084" t="s">
        <v>7733</v>
      </c>
      <c r="AY3084" s="51"/>
      <c r="AZ3084" s="51"/>
    </row>
    <row r="3085" spans="49:52" x14ac:dyDescent="0.25">
      <c r="AW3085" t="s">
        <v>7734</v>
      </c>
      <c r="AY3085" s="51"/>
      <c r="AZ3085" s="51"/>
    </row>
    <row r="3086" spans="49:52" x14ac:dyDescent="0.25">
      <c r="AW3086" t="s">
        <v>7735</v>
      </c>
      <c r="AY3086" s="51"/>
      <c r="AZ3086" s="51"/>
    </row>
    <row r="3087" spans="49:52" x14ac:dyDescent="0.25">
      <c r="AW3087" t="s">
        <v>7736</v>
      </c>
      <c r="AY3087" s="51"/>
      <c r="AZ3087" s="51"/>
    </row>
    <row r="3088" spans="49:52" x14ac:dyDescent="0.25">
      <c r="AW3088" t="s">
        <v>7737</v>
      </c>
      <c r="AY3088" s="51"/>
      <c r="AZ3088" s="51"/>
    </row>
    <row r="3089" spans="49:52" x14ac:dyDescent="0.25">
      <c r="AW3089" t="s">
        <v>7738</v>
      </c>
      <c r="AY3089" s="51"/>
      <c r="AZ3089" s="51"/>
    </row>
    <row r="3090" spans="49:52" x14ac:dyDescent="0.25">
      <c r="AW3090" t="s">
        <v>7739</v>
      </c>
      <c r="AY3090" s="51"/>
      <c r="AZ3090" s="51"/>
    </row>
    <row r="3091" spans="49:52" x14ac:dyDescent="0.25">
      <c r="AW3091" t="s">
        <v>7740</v>
      </c>
      <c r="AY3091" s="51"/>
      <c r="AZ3091" s="51"/>
    </row>
    <row r="3092" spans="49:52" x14ac:dyDescent="0.25">
      <c r="AW3092" t="s">
        <v>7741</v>
      </c>
      <c r="AY3092" s="51"/>
      <c r="AZ3092" s="51"/>
    </row>
    <row r="3093" spans="49:52" x14ac:dyDescent="0.25">
      <c r="AW3093" t="s">
        <v>7742</v>
      </c>
      <c r="AY3093" s="51"/>
      <c r="AZ3093" s="51"/>
    </row>
    <row r="3094" spans="49:52" x14ac:dyDescent="0.25">
      <c r="AW3094" t="s">
        <v>7743</v>
      </c>
      <c r="AY3094" s="51"/>
      <c r="AZ3094" s="51"/>
    </row>
    <row r="3095" spans="49:52" x14ac:dyDescent="0.25">
      <c r="AW3095" t="s">
        <v>7744</v>
      </c>
      <c r="AY3095" s="51"/>
      <c r="AZ3095" s="51"/>
    </row>
    <row r="3096" spans="49:52" x14ac:dyDescent="0.25">
      <c r="AW3096" t="s">
        <v>7745</v>
      </c>
      <c r="AY3096" s="51"/>
      <c r="AZ3096" s="51"/>
    </row>
    <row r="3097" spans="49:52" x14ac:dyDescent="0.25">
      <c r="AW3097" t="s">
        <v>7746</v>
      </c>
      <c r="AY3097" s="51"/>
      <c r="AZ3097" s="51"/>
    </row>
    <row r="3098" spans="49:52" x14ac:dyDescent="0.25">
      <c r="AW3098" t="s">
        <v>7747</v>
      </c>
      <c r="AY3098" s="51"/>
      <c r="AZ3098" s="51"/>
    </row>
    <row r="3099" spans="49:52" x14ac:dyDescent="0.25">
      <c r="AW3099" t="s">
        <v>7748</v>
      </c>
      <c r="AY3099" s="51"/>
      <c r="AZ3099" s="51"/>
    </row>
    <row r="3100" spans="49:52" x14ac:dyDescent="0.25">
      <c r="AW3100" t="s">
        <v>7749</v>
      </c>
      <c r="AY3100" s="51"/>
      <c r="AZ3100" s="51"/>
    </row>
    <row r="3101" spans="49:52" x14ac:dyDescent="0.25">
      <c r="AW3101" t="s">
        <v>7750</v>
      </c>
      <c r="AY3101" s="51"/>
      <c r="AZ3101" s="51"/>
    </row>
    <row r="3102" spans="49:52" x14ac:dyDescent="0.25">
      <c r="AW3102" t="s">
        <v>7751</v>
      </c>
      <c r="AY3102" s="51"/>
      <c r="AZ3102" s="51"/>
    </row>
    <row r="3103" spans="49:52" x14ac:dyDescent="0.25">
      <c r="AW3103" t="s">
        <v>7752</v>
      </c>
      <c r="AY3103" s="51"/>
      <c r="AZ3103" s="51"/>
    </row>
    <row r="3104" spans="49:52" x14ac:dyDescent="0.25">
      <c r="AW3104" t="s">
        <v>7753</v>
      </c>
      <c r="AY3104" s="51"/>
      <c r="AZ3104" s="51"/>
    </row>
    <row r="3105" spans="49:52" x14ac:dyDescent="0.25">
      <c r="AW3105" t="s">
        <v>7754</v>
      </c>
      <c r="AY3105" s="51"/>
      <c r="AZ3105" s="51"/>
    </row>
    <row r="3106" spans="49:52" x14ac:dyDescent="0.25">
      <c r="AW3106" t="s">
        <v>7755</v>
      </c>
      <c r="AY3106" s="51"/>
      <c r="AZ3106" s="51"/>
    </row>
    <row r="3107" spans="49:52" x14ac:dyDescent="0.25">
      <c r="AW3107" t="s">
        <v>7756</v>
      </c>
      <c r="AY3107" s="51"/>
      <c r="AZ3107" s="51"/>
    </row>
    <row r="3108" spans="49:52" x14ac:dyDescent="0.25">
      <c r="AW3108" t="s">
        <v>7757</v>
      </c>
      <c r="AY3108" s="51"/>
      <c r="AZ3108" s="51"/>
    </row>
    <row r="3109" spans="49:52" x14ac:dyDescent="0.25">
      <c r="AW3109" t="s">
        <v>7758</v>
      </c>
      <c r="AY3109" s="51"/>
      <c r="AZ3109" s="51"/>
    </row>
    <row r="3110" spans="49:52" x14ac:dyDescent="0.25">
      <c r="AW3110" t="s">
        <v>7759</v>
      </c>
      <c r="AY3110" s="51"/>
      <c r="AZ3110" s="51"/>
    </row>
    <row r="3111" spans="49:52" x14ac:dyDescent="0.25">
      <c r="AW3111" t="s">
        <v>7760</v>
      </c>
      <c r="AY3111" s="51"/>
      <c r="AZ3111" s="51"/>
    </row>
    <row r="3112" spans="49:52" x14ac:dyDescent="0.25">
      <c r="AW3112" t="s">
        <v>7761</v>
      </c>
      <c r="AY3112" s="51"/>
      <c r="AZ3112" s="51"/>
    </row>
    <row r="3113" spans="49:52" x14ac:dyDescent="0.25">
      <c r="AW3113" t="s">
        <v>7762</v>
      </c>
      <c r="AY3113" s="51"/>
      <c r="AZ3113" s="51"/>
    </row>
    <row r="3114" spans="49:52" x14ac:dyDescent="0.25">
      <c r="AW3114" t="s">
        <v>7763</v>
      </c>
      <c r="AY3114" s="51"/>
      <c r="AZ3114" s="51"/>
    </row>
    <row r="3115" spans="49:52" x14ac:dyDescent="0.25">
      <c r="AW3115" t="s">
        <v>7764</v>
      </c>
      <c r="AY3115" s="51"/>
      <c r="AZ3115" s="51"/>
    </row>
    <row r="3116" spans="49:52" x14ac:dyDescent="0.25">
      <c r="AW3116" t="s">
        <v>7765</v>
      </c>
      <c r="AY3116" s="51"/>
      <c r="AZ3116" s="51"/>
    </row>
    <row r="3117" spans="49:52" x14ac:dyDescent="0.25">
      <c r="AW3117" t="s">
        <v>7766</v>
      </c>
      <c r="AY3117" s="51"/>
      <c r="AZ3117" s="51"/>
    </row>
    <row r="3118" spans="49:52" x14ac:dyDescent="0.25">
      <c r="AW3118" t="s">
        <v>7767</v>
      </c>
      <c r="AY3118" s="51"/>
      <c r="AZ3118" s="51"/>
    </row>
    <row r="3119" spans="49:52" x14ac:dyDescent="0.25">
      <c r="AW3119" t="s">
        <v>7768</v>
      </c>
      <c r="AY3119" s="51"/>
      <c r="AZ3119" s="51"/>
    </row>
    <row r="3120" spans="49:52" x14ac:dyDescent="0.25">
      <c r="AW3120" t="s">
        <v>7769</v>
      </c>
      <c r="AY3120" s="51"/>
      <c r="AZ3120" s="51"/>
    </row>
    <row r="3121" spans="49:52" x14ac:dyDescent="0.25">
      <c r="AW3121" t="s">
        <v>7770</v>
      </c>
      <c r="AY3121" s="51"/>
      <c r="AZ3121" s="51"/>
    </row>
    <row r="3122" spans="49:52" x14ac:dyDescent="0.25">
      <c r="AW3122" t="s">
        <v>7771</v>
      </c>
      <c r="AY3122" s="51"/>
      <c r="AZ3122" s="51"/>
    </row>
    <row r="3123" spans="49:52" x14ac:dyDescent="0.25">
      <c r="AW3123" t="s">
        <v>7772</v>
      </c>
      <c r="AY3123" s="51"/>
      <c r="AZ3123" s="51"/>
    </row>
    <row r="3124" spans="49:52" x14ac:dyDescent="0.25">
      <c r="AW3124" t="s">
        <v>7773</v>
      </c>
      <c r="AY3124" s="51"/>
      <c r="AZ3124" s="51"/>
    </row>
    <row r="3125" spans="49:52" x14ac:dyDescent="0.25">
      <c r="AW3125" t="s">
        <v>7774</v>
      </c>
      <c r="AY3125" s="51"/>
      <c r="AZ3125" s="51"/>
    </row>
    <row r="3126" spans="49:52" x14ac:dyDescent="0.25">
      <c r="AW3126" t="s">
        <v>7775</v>
      </c>
      <c r="AY3126" s="51"/>
      <c r="AZ3126" s="51"/>
    </row>
    <row r="3127" spans="49:52" x14ac:dyDescent="0.25">
      <c r="AW3127" t="s">
        <v>7776</v>
      </c>
      <c r="AY3127" s="51"/>
      <c r="AZ3127" s="51"/>
    </row>
    <row r="3128" spans="49:52" x14ac:dyDescent="0.25">
      <c r="AW3128" t="s">
        <v>7777</v>
      </c>
      <c r="AY3128" s="51"/>
      <c r="AZ3128" s="51"/>
    </row>
    <row r="3129" spans="49:52" x14ac:dyDescent="0.25">
      <c r="AW3129" t="s">
        <v>7778</v>
      </c>
      <c r="AY3129" s="51"/>
      <c r="AZ3129" s="51"/>
    </row>
    <row r="3130" spans="49:52" x14ac:dyDescent="0.25">
      <c r="AW3130" t="s">
        <v>7779</v>
      </c>
      <c r="AY3130" s="51"/>
      <c r="AZ3130" s="51"/>
    </row>
    <row r="3131" spans="49:52" x14ac:dyDescent="0.25">
      <c r="AW3131" t="s">
        <v>7780</v>
      </c>
      <c r="AY3131" s="51"/>
      <c r="AZ3131" s="51"/>
    </row>
    <row r="3132" spans="49:52" x14ac:dyDescent="0.25">
      <c r="AW3132" t="s">
        <v>7781</v>
      </c>
      <c r="AY3132" s="51"/>
      <c r="AZ3132" s="51"/>
    </row>
    <row r="3133" spans="49:52" x14ac:dyDescent="0.25">
      <c r="AW3133" t="s">
        <v>7782</v>
      </c>
      <c r="AY3133" s="51"/>
      <c r="AZ3133" s="51"/>
    </row>
    <row r="3134" spans="49:52" x14ac:dyDescent="0.25">
      <c r="AW3134" t="s">
        <v>7783</v>
      </c>
      <c r="AY3134" s="51"/>
      <c r="AZ3134" s="51"/>
    </row>
    <row r="3135" spans="49:52" x14ac:dyDescent="0.25">
      <c r="AW3135" t="s">
        <v>7784</v>
      </c>
      <c r="AY3135" s="51"/>
      <c r="AZ3135" s="51"/>
    </row>
    <row r="3136" spans="49:52" x14ac:dyDescent="0.25">
      <c r="AW3136" t="s">
        <v>7785</v>
      </c>
      <c r="AY3136" s="51"/>
      <c r="AZ3136" s="51"/>
    </row>
    <row r="3137" spans="49:52" x14ac:dyDescent="0.25">
      <c r="AW3137" t="s">
        <v>7786</v>
      </c>
      <c r="AY3137" s="51"/>
      <c r="AZ3137" s="51"/>
    </row>
    <row r="3138" spans="49:52" x14ac:dyDescent="0.25">
      <c r="AW3138" t="s">
        <v>7787</v>
      </c>
      <c r="AY3138" s="51"/>
      <c r="AZ3138" s="51"/>
    </row>
    <row r="3139" spans="49:52" x14ac:dyDescent="0.25">
      <c r="AW3139" t="s">
        <v>7788</v>
      </c>
      <c r="AY3139" s="51"/>
      <c r="AZ3139" s="51"/>
    </row>
    <row r="3140" spans="49:52" x14ac:dyDescent="0.25">
      <c r="AW3140" t="s">
        <v>7789</v>
      </c>
      <c r="AY3140" s="51"/>
      <c r="AZ3140" s="51"/>
    </row>
    <row r="3141" spans="49:52" x14ac:dyDescent="0.25">
      <c r="AW3141" t="s">
        <v>7790</v>
      </c>
      <c r="AY3141" s="51"/>
      <c r="AZ3141" s="51"/>
    </row>
    <row r="3142" spans="49:52" x14ac:dyDescent="0.25">
      <c r="AW3142" t="s">
        <v>7791</v>
      </c>
      <c r="AY3142" s="51"/>
      <c r="AZ3142" s="51"/>
    </row>
    <row r="3143" spans="49:52" x14ac:dyDescent="0.25">
      <c r="AW3143" t="s">
        <v>7792</v>
      </c>
      <c r="AY3143" s="51"/>
      <c r="AZ3143" s="51"/>
    </row>
    <row r="3144" spans="49:52" x14ac:dyDescent="0.25">
      <c r="AW3144" t="s">
        <v>7793</v>
      </c>
      <c r="AY3144" s="51"/>
      <c r="AZ3144" s="51"/>
    </row>
    <row r="3145" spans="49:52" x14ac:dyDescent="0.25">
      <c r="AW3145" t="s">
        <v>7794</v>
      </c>
      <c r="AY3145" s="51"/>
      <c r="AZ3145" s="51"/>
    </row>
    <row r="3146" spans="49:52" x14ac:dyDescent="0.25">
      <c r="AW3146" t="s">
        <v>7795</v>
      </c>
      <c r="AY3146" s="51"/>
      <c r="AZ3146" s="51"/>
    </row>
    <row r="3147" spans="49:52" x14ac:dyDescent="0.25">
      <c r="AW3147" t="s">
        <v>7796</v>
      </c>
      <c r="AY3147" s="51"/>
      <c r="AZ3147" s="51"/>
    </row>
    <row r="3148" spans="49:52" x14ac:dyDescent="0.25">
      <c r="AW3148" t="s">
        <v>7797</v>
      </c>
      <c r="AY3148" s="51"/>
      <c r="AZ3148" s="51"/>
    </row>
    <row r="3149" spans="49:52" x14ac:dyDescent="0.25">
      <c r="AW3149" t="s">
        <v>7798</v>
      </c>
      <c r="AY3149" s="51"/>
      <c r="AZ3149" s="51"/>
    </row>
    <row r="3150" spans="49:52" x14ac:dyDescent="0.25">
      <c r="AW3150" t="s">
        <v>7799</v>
      </c>
      <c r="AY3150" s="51"/>
      <c r="AZ3150" s="51"/>
    </row>
    <row r="3151" spans="49:52" x14ac:dyDescent="0.25">
      <c r="AW3151" t="s">
        <v>7800</v>
      </c>
      <c r="AY3151" s="51"/>
      <c r="AZ3151" s="51"/>
    </row>
    <row r="3152" spans="49:52" x14ac:dyDescent="0.25">
      <c r="AW3152" t="s">
        <v>7801</v>
      </c>
      <c r="AY3152" s="51"/>
      <c r="AZ3152" s="51"/>
    </row>
    <row r="3153" spans="49:52" x14ac:dyDescent="0.25">
      <c r="AW3153" t="s">
        <v>7802</v>
      </c>
      <c r="AY3153" s="51"/>
      <c r="AZ3153" s="51"/>
    </row>
    <row r="3154" spans="49:52" x14ac:dyDescent="0.25">
      <c r="AW3154" t="s">
        <v>7803</v>
      </c>
      <c r="AY3154" s="51"/>
      <c r="AZ3154" s="51"/>
    </row>
    <row r="3155" spans="49:52" x14ac:dyDescent="0.25">
      <c r="AW3155" t="s">
        <v>7804</v>
      </c>
      <c r="AY3155" s="51"/>
      <c r="AZ3155" s="51"/>
    </row>
    <row r="3156" spans="49:52" x14ac:dyDescent="0.25">
      <c r="AW3156" t="s">
        <v>7805</v>
      </c>
      <c r="AY3156" s="51"/>
      <c r="AZ3156" s="51"/>
    </row>
    <row r="3157" spans="49:52" x14ac:dyDescent="0.25">
      <c r="AW3157" t="s">
        <v>7806</v>
      </c>
      <c r="AY3157" s="51"/>
      <c r="AZ3157" s="51"/>
    </row>
    <row r="3158" spans="49:52" x14ac:dyDescent="0.25">
      <c r="AW3158" t="s">
        <v>7807</v>
      </c>
      <c r="AY3158" s="51"/>
      <c r="AZ3158" s="51"/>
    </row>
    <row r="3159" spans="49:52" x14ac:dyDescent="0.25">
      <c r="AW3159" t="s">
        <v>7808</v>
      </c>
      <c r="AY3159" s="51"/>
      <c r="AZ3159" s="51"/>
    </row>
    <row r="3160" spans="49:52" x14ac:dyDescent="0.25">
      <c r="AW3160" t="s">
        <v>7809</v>
      </c>
      <c r="AY3160" s="51"/>
      <c r="AZ3160" s="51"/>
    </row>
    <row r="3161" spans="49:52" x14ac:dyDescent="0.25">
      <c r="AW3161" t="s">
        <v>7810</v>
      </c>
      <c r="AY3161" s="51"/>
      <c r="AZ3161" s="51"/>
    </row>
    <row r="3162" spans="49:52" x14ac:dyDescent="0.25">
      <c r="AW3162" t="s">
        <v>7811</v>
      </c>
      <c r="AY3162" s="51"/>
      <c r="AZ3162" s="51"/>
    </row>
    <row r="3163" spans="49:52" x14ac:dyDescent="0.25">
      <c r="AW3163" t="s">
        <v>7812</v>
      </c>
      <c r="AY3163" s="51"/>
      <c r="AZ3163" s="51"/>
    </row>
    <row r="3164" spans="49:52" x14ac:dyDescent="0.25">
      <c r="AW3164" t="s">
        <v>7813</v>
      </c>
      <c r="AY3164" s="51"/>
      <c r="AZ3164" s="51"/>
    </row>
    <row r="3165" spans="49:52" x14ac:dyDescent="0.25">
      <c r="AW3165" t="s">
        <v>7814</v>
      </c>
      <c r="AY3165" s="51"/>
      <c r="AZ3165" s="51"/>
    </row>
    <row r="3166" spans="49:52" x14ac:dyDescent="0.25">
      <c r="AW3166" t="s">
        <v>7815</v>
      </c>
      <c r="AY3166" s="51"/>
      <c r="AZ3166" s="51"/>
    </row>
    <row r="3167" spans="49:52" x14ac:dyDescent="0.25">
      <c r="AW3167" t="s">
        <v>7816</v>
      </c>
      <c r="AY3167" s="51"/>
      <c r="AZ3167" s="51"/>
    </row>
    <row r="3168" spans="49:52" x14ac:dyDescent="0.25">
      <c r="AW3168" t="s">
        <v>7817</v>
      </c>
      <c r="AY3168" s="51"/>
      <c r="AZ3168" s="51"/>
    </row>
    <row r="3169" spans="49:52" x14ac:dyDescent="0.25">
      <c r="AW3169" t="s">
        <v>7818</v>
      </c>
      <c r="AY3169" s="51"/>
      <c r="AZ3169" s="51"/>
    </row>
    <row r="3170" spans="49:52" x14ac:dyDescent="0.25">
      <c r="AW3170" t="s">
        <v>7819</v>
      </c>
      <c r="AY3170" s="51"/>
      <c r="AZ3170" s="51"/>
    </row>
    <row r="3171" spans="49:52" x14ac:dyDescent="0.25">
      <c r="AW3171" t="s">
        <v>7820</v>
      </c>
      <c r="AY3171" s="51"/>
      <c r="AZ3171" s="51"/>
    </row>
    <row r="3172" spans="49:52" x14ac:dyDescent="0.25">
      <c r="AW3172" t="s">
        <v>7821</v>
      </c>
      <c r="AY3172" s="51"/>
      <c r="AZ3172" s="51"/>
    </row>
    <row r="3173" spans="49:52" x14ac:dyDescent="0.25">
      <c r="AW3173" t="s">
        <v>7822</v>
      </c>
      <c r="AY3173" s="51"/>
      <c r="AZ3173" s="51"/>
    </row>
    <row r="3174" spans="49:52" x14ac:dyDescent="0.25">
      <c r="AW3174" t="s">
        <v>7823</v>
      </c>
      <c r="AY3174" s="51"/>
      <c r="AZ3174" s="51"/>
    </row>
    <row r="3175" spans="49:52" x14ac:dyDescent="0.25">
      <c r="AW3175" t="s">
        <v>7824</v>
      </c>
      <c r="AY3175" s="51"/>
      <c r="AZ3175" s="51"/>
    </row>
    <row r="3176" spans="49:52" x14ac:dyDescent="0.25">
      <c r="AW3176" t="s">
        <v>7825</v>
      </c>
      <c r="AY3176" s="51"/>
      <c r="AZ3176" s="51"/>
    </row>
    <row r="3177" spans="49:52" x14ac:dyDescent="0.25">
      <c r="AW3177" t="s">
        <v>7826</v>
      </c>
      <c r="AY3177" s="51"/>
      <c r="AZ3177" s="51"/>
    </row>
    <row r="3178" spans="49:52" x14ac:dyDescent="0.25">
      <c r="AW3178" t="s">
        <v>7827</v>
      </c>
      <c r="AY3178" s="51"/>
      <c r="AZ3178" s="51"/>
    </row>
    <row r="3179" spans="49:52" x14ac:dyDescent="0.25">
      <c r="AW3179" t="s">
        <v>7828</v>
      </c>
      <c r="AY3179" s="51"/>
      <c r="AZ3179" s="51"/>
    </row>
    <row r="3180" spans="49:52" x14ac:dyDescent="0.25">
      <c r="AW3180" t="s">
        <v>7829</v>
      </c>
      <c r="AY3180" s="51"/>
      <c r="AZ3180" s="51"/>
    </row>
    <row r="3181" spans="49:52" x14ac:dyDescent="0.25">
      <c r="AW3181" t="s">
        <v>7830</v>
      </c>
      <c r="AY3181" s="51"/>
      <c r="AZ3181" s="51"/>
    </row>
    <row r="3182" spans="49:52" x14ac:dyDescent="0.25">
      <c r="AW3182" t="s">
        <v>7831</v>
      </c>
      <c r="AY3182" s="51"/>
      <c r="AZ3182" s="51"/>
    </row>
    <row r="3183" spans="49:52" x14ac:dyDescent="0.25">
      <c r="AW3183" t="s">
        <v>7832</v>
      </c>
      <c r="AY3183" s="51"/>
      <c r="AZ3183" s="51"/>
    </row>
    <row r="3184" spans="49:52" x14ac:dyDescent="0.25">
      <c r="AW3184" t="s">
        <v>7833</v>
      </c>
      <c r="AY3184" s="51"/>
      <c r="AZ3184" s="51"/>
    </row>
    <row r="3185" spans="49:52" x14ac:dyDescent="0.25">
      <c r="AW3185" t="s">
        <v>7834</v>
      </c>
      <c r="AY3185" s="51"/>
      <c r="AZ3185" s="51"/>
    </row>
    <row r="3186" spans="49:52" x14ac:dyDescent="0.25">
      <c r="AW3186" t="s">
        <v>7835</v>
      </c>
      <c r="AY3186" s="51"/>
      <c r="AZ3186" s="51"/>
    </row>
    <row r="3187" spans="49:52" x14ac:dyDescent="0.25">
      <c r="AW3187" t="s">
        <v>7836</v>
      </c>
      <c r="AY3187" s="51"/>
      <c r="AZ3187" s="51"/>
    </row>
    <row r="3188" spans="49:52" x14ac:dyDescent="0.25">
      <c r="AW3188" t="s">
        <v>7837</v>
      </c>
      <c r="AY3188" s="51"/>
      <c r="AZ3188" s="51"/>
    </row>
    <row r="3189" spans="49:52" x14ac:dyDescent="0.25">
      <c r="AW3189" t="s">
        <v>7838</v>
      </c>
      <c r="AY3189" s="51"/>
      <c r="AZ3189" s="51"/>
    </row>
    <row r="3190" spans="49:52" x14ac:dyDescent="0.25">
      <c r="AW3190" t="s">
        <v>7839</v>
      </c>
      <c r="AY3190" s="51"/>
      <c r="AZ3190" s="51"/>
    </row>
    <row r="3191" spans="49:52" x14ac:dyDescent="0.25">
      <c r="AW3191" t="s">
        <v>7840</v>
      </c>
      <c r="AY3191" s="51"/>
      <c r="AZ3191" s="51"/>
    </row>
    <row r="3192" spans="49:52" x14ac:dyDescent="0.25">
      <c r="AW3192" t="s">
        <v>7841</v>
      </c>
      <c r="AY3192" s="51"/>
      <c r="AZ3192" s="51"/>
    </row>
    <row r="3193" spans="49:52" x14ac:dyDescent="0.25">
      <c r="AW3193" t="s">
        <v>7842</v>
      </c>
      <c r="AY3193" s="51"/>
      <c r="AZ3193" s="51"/>
    </row>
    <row r="3194" spans="49:52" x14ac:dyDescent="0.25">
      <c r="AW3194" t="s">
        <v>7843</v>
      </c>
      <c r="AY3194" s="51"/>
      <c r="AZ3194" s="51"/>
    </row>
    <row r="3195" spans="49:52" x14ac:dyDescent="0.25">
      <c r="AW3195" t="s">
        <v>7844</v>
      </c>
      <c r="AY3195" s="51"/>
      <c r="AZ3195" s="51"/>
    </row>
    <row r="3196" spans="49:52" x14ac:dyDescent="0.25">
      <c r="AW3196" t="s">
        <v>7845</v>
      </c>
      <c r="AY3196" s="51"/>
      <c r="AZ3196" s="51"/>
    </row>
    <row r="3197" spans="49:52" x14ac:dyDescent="0.25">
      <c r="AW3197" t="s">
        <v>7846</v>
      </c>
      <c r="AY3197" s="51"/>
      <c r="AZ3197" s="51"/>
    </row>
    <row r="3198" spans="49:52" x14ac:dyDescent="0.25">
      <c r="AW3198" t="s">
        <v>7847</v>
      </c>
      <c r="AY3198" s="51"/>
      <c r="AZ3198" s="51"/>
    </row>
    <row r="3199" spans="49:52" x14ac:dyDescent="0.25">
      <c r="AW3199" t="s">
        <v>7848</v>
      </c>
      <c r="AY3199" s="51"/>
      <c r="AZ3199" s="51"/>
    </row>
    <row r="3200" spans="49:52" x14ac:dyDescent="0.25">
      <c r="AW3200" t="s">
        <v>7849</v>
      </c>
      <c r="AY3200" s="51"/>
      <c r="AZ3200" s="51"/>
    </row>
    <row r="3201" spans="49:52" x14ac:dyDescent="0.25">
      <c r="AW3201" t="s">
        <v>7850</v>
      </c>
      <c r="AY3201" s="51"/>
      <c r="AZ3201" s="51"/>
    </row>
    <row r="3202" spans="49:52" x14ac:dyDescent="0.25">
      <c r="AW3202" t="s">
        <v>7851</v>
      </c>
      <c r="AY3202" s="51"/>
      <c r="AZ3202" s="51"/>
    </row>
    <row r="3203" spans="49:52" x14ac:dyDescent="0.25">
      <c r="AW3203" t="s">
        <v>7852</v>
      </c>
      <c r="AY3203" s="51"/>
      <c r="AZ3203" s="51"/>
    </row>
    <row r="3204" spans="49:52" x14ac:dyDescent="0.25">
      <c r="AW3204" t="s">
        <v>7853</v>
      </c>
      <c r="AY3204" s="51"/>
      <c r="AZ3204" s="51"/>
    </row>
    <row r="3205" spans="49:52" x14ac:dyDescent="0.25">
      <c r="AW3205" t="s">
        <v>7854</v>
      </c>
      <c r="AY3205" s="51"/>
      <c r="AZ3205" s="51"/>
    </row>
    <row r="3206" spans="49:52" x14ac:dyDescent="0.25">
      <c r="AW3206" t="s">
        <v>7855</v>
      </c>
      <c r="AY3206" s="51"/>
      <c r="AZ3206" s="51"/>
    </row>
    <row r="3207" spans="49:52" x14ac:dyDescent="0.25">
      <c r="AW3207" t="s">
        <v>7856</v>
      </c>
      <c r="AY3207" s="51"/>
      <c r="AZ3207" s="51"/>
    </row>
    <row r="3208" spans="49:52" x14ac:dyDescent="0.25">
      <c r="AW3208" t="s">
        <v>7857</v>
      </c>
      <c r="AY3208" s="51"/>
      <c r="AZ3208" s="51"/>
    </row>
    <row r="3209" spans="49:52" x14ac:dyDescent="0.25">
      <c r="AW3209" t="s">
        <v>7858</v>
      </c>
      <c r="AY3209" s="51"/>
      <c r="AZ3209" s="51"/>
    </row>
    <row r="3210" spans="49:52" x14ac:dyDescent="0.25">
      <c r="AW3210" t="s">
        <v>7859</v>
      </c>
      <c r="AY3210" s="51"/>
      <c r="AZ3210" s="51"/>
    </row>
    <row r="3211" spans="49:52" x14ac:dyDescent="0.25">
      <c r="AW3211" t="s">
        <v>7860</v>
      </c>
      <c r="AY3211" s="51"/>
      <c r="AZ3211" s="51"/>
    </row>
    <row r="3212" spans="49:52" x14ac:dyDescent="0.25">
      <c r="AW3212" t="s">
        <v>7861</v>
      </c>
      <c r="AY3212" s="51"/>
      <c r="AZ3212" s="51"/>
    </row>
    <row r="3213" spans="49:52" x14ac:dyDescent="0.25">
      <c r="AW3213" t="s">
        <v>7862</v>
      </c>
      <c r="AY3213" s="51"/>
      <c r="AZ3213" s="51"/>
    </row>
    <row r="3214" spans="49:52" x14ac:dyDescent="0.25">
      <c r="AW3214" t="s">
        <v>7863</v>
      </c>
      <c r="AY3214" s="51"/>
      <c r="AZ3214" s="51"/>
    </row>
    <row r="3215" spans="49:52" x14ac:dyDescent="0.25">
      <c r="AW3215" t="s">
        <v>7864</v>
      </c>
      <c r="AY3215" s="51"/>
      <c r="AZ3215" s="51"/>
    </row>
    <row r="3216" spans="49:52" x14ac:dyDescent="0.25">
      <c r="AW3216" t="s">
        <v>7865</v>
      </c>
      <c r="AY3216" s="51"/>
      <c r="AZ3216" s="51"/>
    </row>
    <row r="3217" spans="49:52" x14ac:dyDescent="0.25">
      <c r="AW3217" t="s">
        <v>7866</v>
      </c>
      <c r="AY3217" s="51"/>
      <c r="AZ3217" s="51"/>
    </row>
    <row r="3218" spans="49:52" x14ac:dyDescent="0.25">
      <c r="AW3218" t="s">
        <v>7867</v>
      </c>
      <c r="AY3218" s="51"/>
      <c r="AZ3218" s="51"/>
    </row>
    <row r="3219" spans="49:52" x14ac:dyDescent="0.25">
      <c r="AW3219" t="s">
        <v>7868</v>
      </c>
      <c r="AY3219" s="51"/>
      <c r="AZ3219" s="51"/>
    </row>
    <row r="3220" spans="49:52" x14ac:dyDescent="0.25">
      <c r="AW3220" t="s">
        <v>7869</v>
      </c>
      <c r="AY3220" s="51"/>
      <c r="AZ3220" s="51"/>
    </row>
    <row r="3221" spans="49:52" x14ac:dyDescent="0.25">
      <c r="AW3221" t="s">
        <v>7870</v>
      </c>
      <c r="AY3221" s="51"/>
      <c r="AZ3221" s="51"/>
    </row>
    <row r="3222" spans="49:52" x14ac:dyDescent="0.25">
      <c r="AW3222" t="s">
        <v>7871</v>
      </c>
      <c r="AY3222" s="51"/>
      <c r="AZ3222" s="51"/>
    </row>
    <row r="3223" spans="49:52" x14ac:dyDescent="0.25">
      <c r="AW3223" t="s">
        <v>7872</v>
      </c>
      <c r="AY3223" s="51"/>
      <c r="AZ3223" s="51"/>
    </row>
    <row r="3224" spans="49:52" x14ac:dyDescent="0.25">
      <c r="AW3224" t="s">
        <v>7873</v>
      </c>
      <c r="AY3224" s="51"/>
      <c r="AZ3224" s="51"/>
    </row>
    <row r="3225" spans="49:52" x14ac:dyDescent="0.25">
      <c r="AW3225" t="s">
        <v>7874</v>
      </c>
      <c r="AY3225" s="51"/>
      <c r="AZ3225" s="51"/>
    </row>
    <row r="3226" spans="49:52" x14ac:dyDescent="0.25">
      <c r="AW3226" t="s">
        <v>7875</v>
      </c>
      <c r="AY3226" s="51"/>
      <c r="AZ3226" s="51"/>
    </row>
    <row r="3227" spans="49:52" x14ac:dyDescent="0.25">
      <c r="AW3227" t="s">
        <v>7876</v>
      </c>
      <c r="AY3227" s="51"/>
      <c r="AZ3227" s="51"/>
    </row>
    <row r="3228" spans="49:52" x14ac:dyDescent="0.25">
      <c r="AW3228" t="s">
        <v>7877</v>
      </c>
      <c r="AY3228" s="51"/>
      <c r="AZ3228" s="51"/>
    </row>
    <row r="3229" spans="49:52" x14ac:dyDescent="0.25">
      <c r="AW3229" t="s">
        <v>7878</v>
      </c>
      <c r="AY3229" s="51"/>
      <c r="AZ3229" s="51"/>
    </row>
    <row r="3230" spans="49:52" x14ac:dyDescent="0.25">
      <c r="AW3230" t="s">
        <v>7879</v>
      </c>
      <c r="AY3230" s="51"/>
      <c r="AZ3230" s="51"/>
    </row>
    <row r="3231" spans="49:52" x14ac:dyDescent="0.25">
      <c r="AW3231" t="s">
        <v>7880</v>
      </c>
      <c r="AY3231" s="51"/>
      <c r="AZ3231" s="51"/>
    </row>
    <row r="3232" spans="49:52" x14ac:dyDescent="0.25">
      <c r="AW3232" t="s">
        <v>7881</v>
      </c>
      <c r="AY3232" s="51"/>
      <c r="AZ3232" s="51"/>
    </row>
    <row r="3233" spans="49:52" x14ac:dyDescent="0.25">
      <c r="AW3233" t="s">
        <v>7882</v>
      </c>
      <c r="AY3233" s="51"/>
      <c r="AZ3233" s="51"/>
    </row>
    <row r="3234" spans="49:52" x14ac:dyDescent="0.25">
      <c r="AW3234" t="s">
        <v>7883</v>
      </c>
      <c r="AY3234" s="51"/>
      <c r="AZ3234" s="51"/>
    </row>
    <row r="3235" spans="49:52" x14ac:dyDescent="0.25">
      <c r="AW3235" t="s">
        <v>7884</v>
      </c>
      <c r="AY3235" s="51"/>
      <c r="AZ3235" s="51"/>
    </row>
    <row r="3236" spans="49:52" x14ac:dyDescent="0.25">
      <c r="AW3236" t="s">
        <v>7885</v>
      </c>
      <c r="AY3236" s="51"/>
      <c r="AZ3236" s="51"/>
    </row>
    <row r="3237" spans="49:52" x14ac:dyDescent="0.25">
      <c r="AW3237" t="s">
        <v>7886</v>
      </c>
      <c r="AY3237" s="51"/>
      <c r="AZ3237" s="51"/>
    </row>
    <row r="3238" spans="49:52" x14ac:dyDescent="0.25">
      <c r="AW3238" t="s">
        <v>7887</v>
      </c>
      <c r="AY3238" s="51"/>
      <c r="AZ3238" s="51"/>
    </row>
    <row r="3239" spans="49:52" x14ac:dyDescent="0.25">
      <c r="AW3239" t="s">
        <v>7888</v>
      </c>
      <c r="AY3239" s="51"/>
      <c r="AZ3239" s="51"/>
    </row>
    <row r="3240" spans="49:52" x14ac:dyDescent="0.25">
      <c r="AW3240" t="s">
        <v>7889</v>
      </c>
      <c r="AY3240" s="51"/>
      <c r="AZ3240" s="51"/>
    </row>
    <row r="3241" spans="49:52" x14ac:dyDescent="0.25">
      <c r="AW3241" t="s">
        <v>7890</v>
      </c>
      <c r="AY3241" s="51"/>
      <c r="AZ3241" s="51"/>
    </row>
    <row r="3242" spans="49:52" x14ac:dyDescent="0.25">
      <c r="AW3242" t="s">
        <v>7891</v>
      </c>
      <c r="AY3242" s="51"/>
      <c r="AZ3242" s="51"/>
    </row>
    <row r="3243" spans="49:52" x14ac:dyDescent="0.25">
      <c r="AW3243" t="s">
        <v>7892</v>
      </c>
      <c r="AY3243" s="51"/>
      <c r="AZ3243" s="51"/>
    </row>
    <row r="3244" spans="49:52" x14ac:dyDescent="0.25">
      <c r="AW3244" t="s">
        <v>7893</v>
      </c>
      <c r="AY3244" s="51"/>
      <c r="AZ3244" s="51"/>
    </row>
    <row r="3245" spans="49:52" x14ac:dyDescent="0.25">
      <c r="AW3245" t="s">
        <v>7894</v>
      </c>
      <c r="AY3245" s="51"/>
      <c r="AZ3245" s="51"/>
    </row>
    <row r="3246" spans="49:52" x14ac:dyDescent="0.25">
      <c r="AW3246" t="s">
        <v>7895</v>
      </c>
      <c r="AY3246" s="51"/>
      <c r="AZ3246" s="51"/>
    </row>
    <row r="3247" spans="49:52" x14ac:dyDescent="0.25">
      <c r="AW3247" t="s">
        <v>7896</v>
      </c>
      <c r="AY3247" s="51"/>
      <c r="AZ3247" s="51"/>
    </row>
    <row r="3248" spans="49:52" x14ac:dyDescent="0.25">
      <c r="AW3248" t="s">
        <v>7897</v>
      </c>
      <c r="AY3248" s="51"/>
      <c r="AZ3248" s="51"/>
    </row>
    <row r="3249" spans="49:52" x14ac:dyDescent="0.25">
      <c r="AW3249" t="s">
        <v>7898</v>
      </c>
      <c r="AY3249" s="51"/>
      <c r="AZ3249" s="51"/>
    </row>
    <row r="3250" spans="49:52" x14ac:dyDescent="0.25">
      <c r="AW3250" t="s">
        <v>7899</v>
      </c>
      <c r="AY3250" s="51"/>
      <c r="AZ3250" s="51"/>
    </row>
    <row r="3251" spans="49:52" x14ac:dyDescent="0.25">
      <c r="AW3251" t="s">
        <v>7900</v>
      </c>
      <c r="AY3251" s="51"/>
      <c r="AZ3251" s="51"/>
    </row>
    <row r="3252" spans="49:52" x14ac:dyDescent="0.25">
      <c r="AW3252" t="s">
        <v>7901</v>
      </c>
      <c r="AY3252" s="51"/>
      <c r="AZ3252" s="51"/>
    </row>
    <row r="3253" spans="49:52" x14ac:dyDescent="0.25">
      <c r="AW3253" t="s">
        <v>7902</v>
      </c>
      <c r="AY3253" s="51"/>
      <c r="AZ3253" s="51"/>
    </row>
    <row r="3254" spans="49:52" x14ac:dyDescent="0.25">
      <c r="AW3254" t="s">
        <v>7903</v>
      </c>
      <c r="AY3254" s="51"/>
      <c r="AZ3254" s="51"/>
    </row>
    <row r="3255" spans="49:52" x14ac:dyDescent="0.25">
      <c r="AW3255" t="s">
        <v>7904</v>
      </c>
      <c r="AY3255" s="51"/>
      <c r="AZ3255" s="51"/>
    </row>
    <row r="3256" spans="49:52" x14ac:dyDescent="0.25">
      <c r="AW3256" t="s">
        <v>7905</v>
      </c>
      <c r="AY3256" s="51"/>
      <c r="AZ3256" s="51"/>
    </row>
    <row r="3257" spans="49:52" x14ac:dyDescent="0.25">
      <c r="AW3257" t="s">
        <v>7906</v>
      </c>
      <c r="AY3257" s="51"/>
      <c r="AZ3257" s="51"/>
    </row>
    <row r="3258" spans="49:52" x14ac:dyDescent="0.25">
      <c r="AW3258" t="s">
        <v>7907</v>
      </c>
      <c r="AY3258" s="51"/>
      <c r="AZ3258" s="51"/>
    </row>
    <row r="3259" spans="49:52" x14ac:dyDescent="0.25">
      <c r="AW3259" t="s">
        <v>7908</v>
      </c>
      <c r="AY3259" s="51"/>
      <c r="AZ3259" s="51"/>
    </row>
    <row r="3260" spans="49:52" x14ac:dyDescent="0.25">
      <c r="AW3260" t="s">
        <v>7909</v>
      </c>
      <c r="AY3260" s="51"/>
      <c r="AZ3260" s="51"/>
    </row>
    <row r="3261" spans="49:52" x14ac:dyDescent="0.25">
      <c r="AW3261" t="s">
        <v>7910</v>
      </c>
      <c r="AY3261" s="51"/>
      <c r="AZ3261" s="51"/>
    </row>
    <row r="3262" spans="49:52" x14ac:dyDescent="0.25">
      <c r="AW3262" t="s">
        <v>7911</v>
      </c>
      <c r="AY3262" s="51"/>
      <c r="AZ3262" s="51"/>
    </row>
    <row r="3263" spans="49:52" x14ac:dyDescent="0.25">
      <c r="AW3263" t="s">
        <v>7912</v>
      </c>
      <c r="AY3263" s="51"/>
      <c r="AZ3263" s="51"/>
    </row>
    <row r="3264" spans="49:52" x14ac:dyDescent="0.25">
      <c r="AW3264" t="s">
        <v>7913</v>
      </c>
      <c r="AY3264" s="51"/>
      <c r="AZ3264" s="51"/>
    </row>
    <row r="3265" spans="49:52" x14ac:dyDescent="0.25">
      <c r="AW3265" t="s">
        <v>7914</v>
      </c>
      <c r="AY3265" s="51"/>
      <c r="AZ3265" s="51"/>
    </row>
    <row r="3266" spans="49:52" x14ac:dyDescent="0.25">
      <c r="AW3266" t="s">
        <v>7915</v>
      </c>
      <c r="AY3266" s="51"/>
      <c r="AZ3266" s="51"/>
    </row>
    <row r="3267" spans="49:52" x14ac:dyDescent="0.25">
      <c r="AW3267" t="s">
        <v>7916</v>
      </c>
      <c r="AY3267" s="51"/>
      <c r="AZ3267" s="51"/>
    </row>
    <row r="3268" spans="49:52" x14ac:dyDescent="0.25">
      <c r="AW3268" t="s">
        <v>7917</v>
      </c>
      <c r="AY3268" s="51"/>
      <c r="AZ3268" s="51"/>
    </row>
    <row r="3269" spans="49:52" x14ac:dyDescent="0.25">
      <c r="AW3269" t="s">
        <v>7918</v>
      </c>
      <c r="AY3269" s="51"/>
      <c r="AZ3269" s="51"/>
    </row>
    <row r="3270" spans="49:52" x14ac:dyDescent="0.25">
      <c r="AW3270" t="s">
        <v>7919</v>
      </c>
      <c r="AY3270" s="51"/>
      <c r="AZ3270" s="51"/>
    </row>
    <row r="3271" spans="49:52" x14ac:dyDescent="0.25">
      <c r="AW3271" t="s">
        <v>7920</v>
      </c>
      <c r="AY3271" s="51"/>
      <c r="AZ3271" s="51"/>
    </row>
    <row r="3272" spans="49:52" x14ac:dyDescent="0.25">
      <c r="AW3272" t="s">
        <v>7921</v>
      </c>
      <c r="AY3272" s="51"/>
      <c r="AZ3272" s="51"/>
    </row>
    <row r="3273" spans="49:52" x14ac:dyDescent="0.25">
      <c r="AW3273" t="s">
        <v>7922</v>
      </c>
      <c r="AY3273" s="51"/>
      <c r="AZ3273" s="51"/>
    </row>
    <row r="3274" spans="49:52" x14ac:dyDescent="0.25">
      <c r="AW3274" t="s">
        <v>7923</v>
      </c>
      <c r="AY3274" s="51"/>
      <c r="AZ3274" s="51"/>
    </row>
    <row r="3275" spans="49:52" x14ac:dyDescent="0.25">
      <c r="AW3275" t="s">
        <v>7924</v>
      </c>
      <c r="AY3275" s="51"/>
      <c r="AZ3275" s="51"/>
    </row>
    <row r="3276" spans="49:52" x14ac:dyDescent="0.25">
      <c r="AW3276" t="s">
        <v>7925</v>
      </c>
      <c r="AY3276" s="51"/>
      <c r="AZ3276" s="51"/>
    </row>
    <row r="3277" spans="49:52" x14ac:dyDescent="0.25">
      <c r="AW3277" t="s">
        <v>7926</v>
      </c>
      <c r="AY3277" s="51"/>
      <c r="AZ3277" s="51"/>
    </row>
    <row r="3278" spans="49:52" x14ac:dyDescent="0.25">
      <c r="AW3278" t="s">
        <v>7927</v>
      </c>
      <c r="AY3278" s="51"/>
      <c r="AZ3278" s="51"/>
    </row>
    <row r="3279" spans="49:52" x14ac:dyDescent="0.25">
      <c r="AW3279" t="s">
        <v>7928</v>
      </c>
      <c r="AY3279" s="51"/>
      <c r="AZ3279" s="51"/>
    </row>
    <row r="3280" spans="49:52" x14ac:dyDescent="0.25">
      <c r="AW3280" t="s">
        <v>7929</v>
      </c>
      <c r="AY3280" s="51"/>
      <c r="AZ3280" s="51"/>
    </row>
    <row r="3281" spans="49:52" x14ac:dyDescent="0.25">
      <c r="AW3281" t="s">
        <v>7930</v>
      </c>
      <c r="AY3281" s="51"/>
      <c r="AZ3281" s="51"/>
    </row>
    <row r="3282" spans="49:52" x14ac:dyDescent="0.25">
      <c r="AW3282" t="s">
        <v>7931</v>
      </c>
      <c r="AY3282" s="51"/>
      <c r="AZ3282" s="51"/>
    </row>
    <row r="3283" spans="49:52" x14ac:dyDescent="0.25">
      <c r="AW3283" t="s">
        <v>7932</v>
      </c>
      <c r="AY3283" s="51"/>
      <c r="AZ3283" s="51"/>
    </row>
    <row r="3284" spans="49:52" x14ac:dyDescent="0.25">
      <c r="AW3284" t="s">
        <v>7933</v>
      </c>
      <c r="AY3284" s="51"/>
      <c r="AZ3284" s="51"/>
    </row>
    <row r="3285" spans="49:52" x14ac:dyDescent="0.25">
      <c r="AW3285" t="s">
        <v>7934</v>
      </c>
      <c r="AY3285" s="51"/>
      <c r="AZ3285" s="51"/>
    </row>
    <row r="3286" spans="49:52" x14ac:dyDescent="0.25">
      <c r="AW3286" t="s">
        <v>7935</v>
      </c>
      <c r="AY3286" s="51"/>
      <c r="AZ3286" s="51"/>
    </row>
    <row r="3287" spans="49:52" x14ac:dyDescent="0.25">
      <c r="AW3287" t="s">
        <v>7936</v>
      </c>
      <c r="AY3287" s="51"/>
      <c r="AZ3287" s="51"/>
    </row>
    <row r="3288" spans="49:52" x14ac:dyDescent="0.25">
      <c r="AW3288" t="s">
        <v>7937</v>
      </c>
      <c r="AY3288" s="51"/>
      <c r="AZ3288" s="51"/>
    </row>
    <row r="3289" spans="49:52" x14ac:dyDescent="0.25">
      <c r="AW3289" t="s">
        <v>7938</v>
      </c>
      <c r="AY3289" s="51"/>
      <c r="AZ3289" s="51"/>
    </row>
    <row r="3290" spans="49:52" x14ac:dyDescent="0.25">
      <c r="AW3290" t="s">
        <v>7939</v>
      </c>
      <c r="AY3290" s="51"/>
      <c r="AZ3290" s="51"/>
    </row>
    <row r="3291" spans="49:52" x14ac:dyDescent="0.25">
      <c r="AW3291" t="s">
        <v>7940</v>
      </c>
      <c r="AY3291" s="51"/>
      <c r="AZ3291" s="51"/>
    </row>
    <row r="3292" spans="49:52" x14ac:dyDescent="0.25">
      <c r="AW3292" t="s">
        <v>7941</v>
      </c>
      <c r="AY3292" s="51"/>
      <c r="AZ3292" s="51"/>
    </row>
    <row r="3293" spans="49:52" x14ac:dyDescent="0.25">
      <c r="AW3293" t="s">
        <v>7942</v>
      </c>
      <c r="AY3293" s="51"/>
      <c r="AZ3293" s="51"/>
    </row>
    <row r="3294" spans="49:52" x14ac:dyDescent="0.25">
      <c r="AW3294" t="s">
        <v>7943</v>
      </c>
      <c r="AY3294" s="51"/>
      <c r="AZ3294" s="51"/>
    </row>
    <row r="3295" spans="49:52" x14ac:dyDescent="0.25">
      <c r="AW3295" t="s">
        <v>7944</v>
      </c>
      <c r="AY3295" s="51"/>
      <c r="AZ3295" s="51"/>
    </row>
    <row r="3296" spans="49:52" x14ac:dyDescent="0.25">
      <c r="AW3296" t="s">
        <v>7945</v>
      </c>
      <c r="AY3296" s="51"/>
      <c r="AZ3296" s="51"/>
    </row>
    <row r="3297" spans="49:52" x14ac:dyDescent="0.25">
      <c r="AW3297" t="s">
        <v>7946</v>
      </c>
      <c r="AY3297" s="51"/>
      <c r="AZ3297" s="51"/>
    </row>
    <row r="3298" spans="49:52" x14ac:dyDescent="0.25">
      <c r="AW3298" t="s">
        <v>7947</v>
      </c>
      <c r="AY3298" s="51"/>
      <c r="AZ3298" s="51"/>
    </row>
    <row r="3299" spans="49:52" x14ac:dyDescent="0.25">
      <c r="AW3299" t="s">
        <v>7948</v>
      </c>
      <c r="AY3299" s="51"/>
      <c r="AZ3299" s="51"/>
    </row>
    <row r="3300" spans="49:52" x14ac:dyDescent="0.25">
      <c r="AW3300" t="s">
        <v>7949</v>
      </c>
      <c r="AY3300" s="51"/>
      <c r="AZ3300" s="51"/>
    </row>
    <row r="3301" spans="49:52" x14ac:dyDescent="0.25">
      <c r="AW3301" t="s">
        <v>7950</v>
      </c>
      <c r="AY3301" s="51"/>
      <c r="AZ3301" s="51"/>
    </row>
    <row r="3302" spans="49:52" x14ac:dyDescent="0.25">
      <c r="AW3302" t="s">
        <v>7951</v>
      </c>
      <c r="AY3302" s="51"/>
      <c r="AZ3302" s="51"/>
    </row>
    <row r="3303" spans="49:52" x14ac:dyDescent="0.25">
      <c r="AW3303" t="s">
        <v>7952</v>
      </c>
      <c r="AY3303" s="51"/>
      <c r="AZ3303" s="51"/>
    </row>
    <row r="3304" spans="49:52" x14ac:dyDescent="0.25">
      <c r="AW3304" t="s">
        <v>7953</v>
      </c>
      <c r="AY3304" s="51"/>
      <c r="AZ3304" s="51"/>
    </row>
    <row r="3305" spans="49:52" x14ac:dyDescent="0.25">
      <c r="AW3305" t="s">
        <v>7954</v>
      </c>
      <c r="AY3305" s="51"/>
      <c r="AZ3305" s="51"/>
    </row>
    <row r="3306" spans="49:52" x14ac:dyDescent="0.25">
      <c r="AW3306" t="s">
        <v>7955</v>
      </c>
      <c r="AY3306" s="51"/>
      <c r="AZ3306" s="51"/>
    </row>
    <row r="3307" spans="49:52" x14ac:dyDescent="0.25">
      <c r="AW3307" t="s">
        <v>7956</v>
      </c>
      <c r="AY3307" s="51"/>
      <c r="AZ3307" s="51"/>
    </row>
    <row r="3308" spans="49:52" x14ac:dyDescent="0.25">
      <c r="AW3308" t="s">
        <v>7957</v>
      </c>
      <c r="AY3308" s="51"/>
      <c r="AZ3308" s="51"/>
    </row>
    <row r="3309" spans="49:52" x14ac:dyDescent="0.25">
      <c r="AW3309" t="s">
        <v>7958</v>
      </c>
      <c r="AY3309" s="51"/>
      <c r="AZ3309" s="51"/>
    </row>
    <row r="3310" spans="49:52" x14ac:dyDescent="0.25">
      <c r="AW3310" t="s">
        <v>7959</v>
      </c>
      <c r="AY3310" s="51"/>
      <c r="AZ3310" s="51"/>
    </row>
    <row r="3311" spans="49:52" x14ac:dyDescent="0.25">
      <c r="AW3311" t="s">
        <v>7960</v>
      </c>
      <c r="AY3311" s="51"/>
      <c r="AZ3311" s="51"/>
    </row>
    <row r="3312" spans="49:52" x14ac:dyDescent="0.25">
      <c r="AW3312" t="s">
        <v>7961</v>
      </c>
      <c r="AY3312" s="51"/>
      <c r="AZ3312" s="51"/>
    </row>
    <row r="3313" spans="49:52" x14ac:dyDescent="0.25">
      <c r="AW3313" t="s">
        <v>7962</v>
      </c>
      <c r="AY3313" s="51"/>
      <c r="AZ3313" s="51"/>
    </row>
    <row r="3314" spans="49:52" x14ac:dyDescent="0.25">
      <c r="AW3314" t="s">
        <v>7963</v>
      </c>
      <c r="AY3314" s="51"/>
      <c r="AZ3314" s="51"/>
    </row>
    <row r="3315" spans="49:52" x14ac:dyDescent="0.25">
      <c r="AW3315" t="s">
        <v>7964</v>
      </c>
      <c r="AY3315" s="51"/>
      <c r="AZ3315" s="51"/>
    </row>
    <row r="3316" spans="49:52" x14ac:dyDescent="0.25">
      <c r="AW3316" t="s">
        <v>7965</v>
      </c>
      <c r="AY3316" s="51"/>
      <c r="AZ3316" s="51"/>
    </row>
    <row r="3317" spans="49:52" x14ac:dyDescent="0.25">
      <c r="AW3317" t="s">
        <v>7966</v>
      </c>
      <c r="AY3317" s="51"/>
      <c r="AZ3317" s="51"/>
    </row>
    <row r="3318" spans="49:52" x14ac:dyDescent="0.25">
      <c r="AW3318" t="s">
        <v>7967</v>
      </c>
      <c r="AY3318" s="51"/>
      <c r="AZ3318" s="51"/>
    </row>
    <row r="3319" spans="49:52" x14ac:dyDescent="0.25">
      <c r="AW3319" t="s">
        <v>7968</v>
      </c>
      <c r="AY3319" s="51"/>
      <c r="AZ3319" s="51"/>
    </row>
    <row r="3320" spans="49:52" x14ac:dyDescent="0.25">
      <c r="AW3320" t="s">
        <v>7969</v>
      </c>
      <c r="AY3320" s="51"/>
      <c r="AZ3320" s="51"/>
    </row>
    <row r="3321" spans="49:52" x14ac:dyDescent="0.25">
      <c r="AW3321" t="s">
        <v>7970</v>
      </c>
      <c r="AY3321" s="51"/>
      <c r="AZ3321" s="51"/>
    </row>
    <row r="3322" spans="49:52" x14ac:dyDescent="0.25">
      <c r="AW3322" t="s">
        <v>7971</v>
      </c>
      <c r="AY3322" s="51"/>
      <c r="AZ3322" s="51"/>
    </row>
    <row r="3323" spans="49:52" x14ac:dyDescent="0.25">
      <c r="AW3323" t="s">
        <v>7972</v>
      </c>
      <c r="AY3323" s="51"/>
      <c r="AZ3323" s="51"/>
    </row>
    <row r="3324" spans="49:52" x14ac:dyDescent="0.25">
      <c r="AW3324" t="s">
        <v>7973</v>
      </c>
      <c r="AY3324" s="51"/>
      <c r="AZ3324" s="51"/>
    </row>
    <row r="3325" spans="49:52" x14ac:dyDescent="0.25">
      <c r="AW3325" t="s">
        <v>7974</v>
      </c>
      <c r="AY3325" s="51"/>
      <c r="AZ3325" s="51"/>
    </row>
    <row r="3326" spans="49:52" x14ac:dyDescent="0.25">
      <c r="AW3326" t="s">
        <v>7975</v>
      </c>
      <c r="AY3326" s="51"/>
      <c r="AZ3326" s="51"/>
    </row>
    <row r="3327" spans="49:52" x14ac:dyDescent="0.25">
      <c r="AW3327" t="s">
        <v>7976</v>
      </c>
      <c r="AY3327" s="51"/>
      <c r="AZ3327" s="51"/>
    </row>
    <row r="3328" spans="49:52" x14ac:dyDescent="0.25">
      <c r="AW3328" t="s">
        <v>7977</v>
      </c>
      <c r="AY3328" s="51"/>
      <c r="AZ3328" s="51"/>
    </row>
    <row r="3329" spans="49:52" x14ac:dyDescent="0.25">
      <c r="AW3329" t="s">
        <v>7978</v>
      </c>
      <c r="AY3329" s="51"/>
      <c r="AZ3329" s="51"/>
    </row>
    <row r="3330" spans="49:52" x14ac:dyDescent="0.25">
      <c r="AW3330" t="s">
        <v>7979</v>
      </c>
      <c r="AY3330" s="51"/>
      <c r="AZ3330" s="51"/>
    </row>
    <row r="3331" spans="49:52" x14ac:dyDescent="0.25">
      <c r="AW3331" t="s">
        <v>7980</v>
      </c>
      <c r="AY3331" s="51"/>
      <c r="AZ3331" s="51"/>
    </row>
    <row r="3332" spans="49:52" x14ac:dyDescent="0.25">
      <c r="AW3332" t="s">
        <v>7981</v>
      </c>
      <c r="AY3332" s="51"/>
      <c r="AZ3332" s="51"/>
    </row>
    <row r="3333" spans="49:52" x14ac:dyDescent="0.25">
      <c r="AW3333" t="s">
        <v>7982</v>
      </c>
      <c r="AY3333" s="51"/>
      <c r="AZ3333" s="51"/>
    </row>
    <row r="3334" spans="49:52" x14ac:dyDescent="0.25">
      <c r="AW3334" t="s">
        <v>7983</v>
      </c>
      <c r="AY3334" s="51"/>
      <c r="AZ3334" s="51"/>
    </row>
    <row r="3335" spans="49:52" x14ac:dyDescent="0.25">
      <c r="AW3335" t="s">
        <v>7984</v>
      </c>
      <c r="AY3335" s="51"/>
      <c r="AZ3335" s="51"/>
    </row>
    <row r="3336" spans="49:52" x14ac:dyDescent="0.25">
      <c r="AW3336" t="s">
        <v>7985</v>
      </c>
      <c r="AY3336" s="51"/>
      <c r="AZ3336" s="51"/>
    </row>
    <row r="3337" spans="49:52" x14ac:dyDescent="0.25">
      <c r="AW3337" t="s">
        <v>7986</v>
      </c>
      <c r="AY3337" s="51"/>
      <c r="AZ3337" s="51"/>
    </row>
    <row r="3338" spans="49:52" x14ac:dyDescent="0.25">
      <c r="AW3338" t="s">
        <v>7987</v>
      </c>
      <c r="AY3338" s="51"/>
      <c r="AZ3338" s="51"/>
    </row>
    <row r="3339" spans="49:52" x14ac:dyDescent="0.25">
      <c r="AW3339" t="s">
        <v>7988</v>
      </c>
      <c r="AY3339" s="51"/>
      <c r="AZ3339" s="51"/>
    </row>
    <row r="3340" spans="49:52" x14ac:dyDescent="0.25">
      <c r="AW3340" t="s">
        <v>7989</v>
      </c>
      <c r="AY3340" s="51"/>
      <c r="AZ3340" s="51"/>
    </row>
    <row r="3341" spans="49:52" x14ac:dyDescent="0.25">
      <c r="AW3341" t="s">
        <v>7990</v>
      </c>
      <c r="AY3341" s="51"/>
      <c r="AZ3341" s="51"/>
    </row>
    <row r="3342" spans="49:52" x14ac:dyDescent="0.25">
      <c r="AW3342" t="s">
        <v>7991</v>
      </c>
      <c r="AY3342" s="51"/>
      <c r="AZ3342" s="51"/>
    </row>
    <row r="3343" spans="49:52" x14ac:dyDescent="0.25">
      <c r="AW3343" t="s">
        <v>7992</v>
      </c>
      <c r="AY3343" s="51"/>
      <c r="AZ3343" s="51"/>
    </row>
    <row r="3344" spans="49:52" x14ac:dyDescent="0.25">
      <c r="AW3344" t="s">
        <v>7993</v>
      </c>
      <c r="AY3344" s="51"/>
      <c r="AZ3344" s="51"/>
    </row>
    <row r="3345" spans="49:52" x14ac:dyDescent="0.25">
      <c r="AW3345" t="s">
        <v>7994</v>
      </c>
      <c r="AY3345" s="51"/>
      <c r="AZ3345" s="51"/>
    </row>
    <row r="3346" spans="49:52" x14ac:dyDescent="0.25">
      <c r="AW3346" t="s">
        <v>7995</v>
      </c>
      <c r="AY3346" s="51"/>
      <c r="AZ3346" s="51"/>
    </row>
    <row r="3347" spans="49:52" x14ac:dyDescent="0.25">
      <c r="AW3347" t="s">
        <v>7996</v>
      </c>
      <c r="AY3347" s="51"/>
      <c r="AZ3347" s="51"/>
    </row>
    <row r="3348" spans="49:52" x14ac:dyDescent="0.25">
      <c r="AW3348" t="s">
        <v>7997</v>
      </c>
      <c r="AY3348" s="51"/>
      <c r="AZ3348" s="51"/>
    </row>
    <row r="3349" spans="49:52" x14ac:dyDescent="0.25">
      <c r="AW3349" t="s">
        <v>7998</v>
      </c>
      <c r="AY3349" s="51"/>
      <c r="AZ3349" s="51"/>
    </row>
    <row r="3350" spans="49:52" x14ac:dyDescent="0.25">
      <c r="AW3350" t="s">
        <v>7999</v>
      </c>
      <c r="AY3350" s="51"/>
      <c r="AZ3350" s="51"/>
    </row>
    <row r="3351" spans="49:52" x14ac:dyDescent="0.25">
      <c r="AW3351" t="s">
        <v>8000</v>
      </c>
      <c r="AY3351" s="51"/>
      <c r="AZ3351" s="51"/>
    </row>
    <row r="3352" spans="49:52" x14ac:dyDescent="0.25">
      <c r="AW3352" t="s">
        <v>8001</v>
      </c>
      <c r="AY3352" s="51"/>
      <c r="AZ3352" s="51"/>
    </row>
    <row r="3353" spans="49:52" x14ac:dyDescent="0.25">
      <c r="AW3353" t="s">
        <v>8002</v>
      </c>
      <c r="AY3353" s="51"/>
      <c r="AZ3353" s="51"/>
    </row>
    <row r="3354" spans="49:52" x14ac:dyDescent="0.25">
      <c r="AW3354" t="s">
        <v>8003</v>
      </c>
      <c r="AY3354" s="51"/>
      <c r="AZ3354" s="51"/>
    </row>
    <row r="3355" spans="49:52" x14ac:dyDescent="0.25">
      <c r="AW3355" t="s">
        <v>8004</v>
      </c>
      <c r="AY3355" s="51"/>
      <c r="AZ3355" s="51"/>
    </row>
    <row r="3356" spans="49:52" x14ac:dyDescent="0.25">
      <c r="AW3356" t="s">
        <v>8005</v>
      </c>
      <c r="AY3356" s="51"/>
      <c r="AZ3356" s="51"/>
    </row>
    <row r="3357" spans="49:52" x14ac:dyDescent="0.25">
      <c r="AW3357" t="s">
        <v>8006</v>
      </c>
      <c r="AY3357" s="51"/>
      <c r="AZ3357" s="51"/>
    </row>
    <row r="3358" spans="49:52" x14ac:dyDescent="0.25">
      <c r="AW3358" t="s">
        <v>8007</v>
      </c>
      <c r="AY3358" s="51"/>
      <c r="AZ3358" s="51"/>
    </row>
    <row r="3359" spans="49:52" x14ac:dyDescent="0.25">
      <c r="AW3359" t="s">
        <v>8008</v>
      </c>
      <c r="AY3359" s="51"/>
      <c r="AZ3359" s="51"/>
    </row>
    <row r="3360" spans="49:52" x14ac:dyDescent="0.25">
      <c r="AW3360" t="s">
        <v>8009</v>
      </c>
      <c r="AY3360" s="51"/>
      <c r="AZ3360" s="51"/>
    </row>
    <row r="3361" spans="49:52" x14ac:dyDescent="0.25">
      <c r="AW3361" t="s">
        <v>8010</v>
      </c>
      <c r="AY3361" s="51"/>
      <c r="AZ3361" s="51"/>
    </row>
    <row r="3362" spans="49:52" x14ac:dyDescent="0.25">
      <c r="AW3362" t="s">
        <v>8011</v>
      </c>
      <c r="AY3362" s="51"/>
      <c r="AZ3362" s="51"/>
    </row>
    <row r="3363" spans="49:52" x14ac:dyDescent="0.25">
      <c r="AW3363" t="s">
        <v>8012</v>
      </c>
      <c r="AY3363" s="51"/>
      <c r="AZ3363" s="51"/>
    </row>
    <row r="3364" spans="49:52" x14ac:dyDescent="0.25">
      <c r="AW3364" t="s">
        <v>8013</v>
      </c>
      <c r="AY3364" s="51"/>
      <c r="AZ3364" s="51"/>
    </row>
    <row r="3365" spans="49:52" x14ac:dyDescent="0.25">
      <c r="AW3365" t="s">
        <v>8014</v>
      </c>
      <c r="AY3365" s="51"/>
      <c r="AZ3365" s="51"/>
    </row>
    <row r="3366" spans="49:52" x14ac:dyDescent="0.25">
      <c r="AW3366" t="s">
        <v>8015</v>
      </c>
      <c r="AY3366" s="51"/>
      <c r="AZ3366" s="51"/>
    </row>
    <row r="3367" spans="49:52" x14ac:dyDescent="0.25">
      <c r="AW3367" t="s">
        <v>8016</v>
      </c>
      <c r="AY3367" s="51"/>
      <c r="AZ3367" s="51"/>
    </row>
    <row r="3368" spans="49:52" x14ac:dyDescent="0.25">
      <c r="AW3368" t="s">
        <v>8017</v>
      </c>
      <c r="AY3368" s="51"/>
      <c r="AZ3368" s="51"/>
    </row>
    <row r="3369" spans="49:52" x14ac:dyDescent="0.25">
      <c r="AW3369" t="s">
        <v>8018</v>
      </c>
      <c r="AY3369" s="51"/>
      <c r="AZ3369" s="51"/>
    </row>
    <row r="3370" spans="49:52" x14ac:dyDescent="0.25">
      <c r="AW3370" t="s">
        <v>8019</v>
      </c>
      <c r="AY3370" s="51"/>
      <c r="AZ3370" s="51"/>
    </row>
    <row r="3371" spans="49:52" x14ac:dyDescent="0.25">
      <c r="AW3371" t="s">
        <v>8020</v>
      </c>
      <c r="AY3371" s="51"/>
      <c r="AZ3371" s="51"/>
    </row>
    <row r="3372" spans="49:52" x14ac:dyDescent="0.25">
      <c r="AW3372" t="s">
        <v>8021</v>
      </c>
      <c r="AY3372" s="51"/>
      <c r="AZ3372" s="51"/>
    </row>
    <row r="3373" spans="49:52" x14ac:dyDescent="0.25">
      <c r="AW3373" t="s">
        <v>8022</v>
      </c>
      <c r="AY3373" s="51"/>
      <c r="AZ3373" s="51"/>
    </row>
    <row r="3374" spans="49:52" x14ac:dyDescent="0.25">
      <c r="AW3374" t="s">
        <v>8023</v>
      </c>
      <c r="AY3374" s="51"/>
      <c r="AZ3374" s="51"/>
    </row>
    <row r="3375" spans="49:52" x14ac:dyDescent="0.25">
      <c r="AW3375" t="s">
        <v>8024</v>
      </c>
      <c r="AY3375" s="51"/>
      <c r="AZ3375" s="51"/>
    </row>
    <row r="3376" spans="49:52" x14ac:dyDescent="0.25">
      <c r="AW3376" t="s">
        <v>8025</v>
      </c>
      <c r="AY3376" s="51"/>
      <c r="AZ3376" s="51"/>
    </row>
    <row r="3377" spans="49:52" x14ac:dyDescent="0.25">
      <c r="AW3377" t="s">
        <v>8026</v>
      </c>
      <c r="AY3377" s="51"/>
      <c r="AZ3377" s="51"/>
    </row>
    <row r="3378" spans="49:52" x14ac:dyDescent="0.25">
      <c r="AW3378" t="s">
        <v>8027</v>
      </c>
      <c r="AY3378" s="51"/>
      <c r="AZ3378" s="51"/>
    </row>
    <row r="3379" spans="49:52" x14ac:dyDescent="0.25">
      <c r="AW3379" t="s">
        <v>8028</v>
      </c>
      <c r="AY3379" s="51"/>
      <c r="AZ3379" s="51"/>
    </row>
    <row r="3380" spans="49:52" x14ac:dyDescent="0.25">
      <c r="AW3380" t="s">
        <v>8029</v>
      </c>
      <c r="AY3380" s="51"/>
      <c r="AZ3380" s="51"/>
    </row>
    <row r="3381" spans="49:52" x14ac:dyDescent="0.25">
      <c r="AW3381" t="s">
        <v>8030</v>
      </c>
      <c r="AY3381" s="51"/>
      <c r="AZ3381" s="51"/>
    </row>
    <row r="3382" spans="49:52" x14ac:dyDescent="0.25">
      <c r="AW3382" t="s">
        <v>8031</v>
      </c>
      <c r="AY3382" s="51"/>
      <c r="AZ3382" s="51"/>
    </row>
    <row r="3383" spans="49:52" x14ac:dyDescent="0.25">
      <c r="AW3383" t="s">
        <v>8032</v>
      </c>
      <c r="AY3383" s="51"/>
      <c r="AZ3383" s="51"/>
    </row>
    <row r="3384" spans="49:52" x14ac:dyDescent="0.25">
      <c r="AW3384" t="s">
        <v>8033</v>
      </c>
      <c r="AY3384" s="51"/>
      <c r="AZ3384" s="51"/>
    </row>
    <row r="3385" spans="49:52" x14ac:dyDescent="0.25">
      <c r="AW3385" t="s">
        <v>8034</v>
      </c>
      <c r="AY3385" s="51"/>
      <c r="AZ3385" s="51"/>
    </row>
    <row r="3386" spans="49:52" x14ac:dyDescent="0.25">
      <c r="AW3386" t="s">
        <v>8035</v>
      </c>
      <c r="AY3386" s="51"/>
      <c r="AZ3386" s="51"/>
    </row>
    <row r="3387" spans="49:52" x14ac:dyDescent="0.25">
      <c r="AW3387" t="s">
        <v>8036</v>
      </c>
      <c r="AY3387" s="51"/>
      <c r="AZ3387" s="51"/>
    </row>
    <row r="3388" spans="49:52" x14ac:dyDescent="0.25">
      <c r="AW3388" t="s">
        <v>8037</v>
      </c>
      <c r="AY3388" s="51"/>
      <c r="AZ3388" s="51"/>
    </row>
    <row r="3389" spans="49:52" x14ac:dyDescent="0.25">
      <c r="AW3389" t="s">
        <v>8038</v>
      </c>
      <c r="AY3389" s="51"/>
      <c r="AZ3389" s="51"/>
    </row>
    <row r="3390" spans="49:52" x14ac:dyDescent="0.25">
      <c r="AW3390" t="s">
        <v>8039</v>
      </c>
      <c r="AY3390" s="51"/>
      <c r="AZ3390" s="51"/>
    </row>
    <row r="3391" spans="49:52" x14ac:dyDescent="0.25">
      <c r="AW3391" t="s">
        <v>8040</v>
      </c>
      <c r="AY3391" s="51"/>
      <c r="AZ3391" s="51"/>
    </row>
    <row r="3392" spans="49:52" x14ac:dyDescent="0.25">
      <c r="AW3392" t="s">
        <v>8041</v>
      </c>
      <c r="AY3392" s="51"/>
      <c r="AZ3392" s="51"/>
    </row>
    <row r="3393" spans="49:52" x14ac:dyDescent="0.25">
      <c r="AW3393" t="s">
        <v>8042</v>
      </c>
      <c r="AY3393" s="51"/>
      <c r="AZ3393" s="51"/>
    </row>
    <row r="3394" spans="49:52" x14ac:dyDescent="0.25">
      <c r="AW3394" t="s">
        <v>8043</v>
      </c>
      <c r="AY3394" s="51"/>
      <c r="AZ3394" s="51"/>
    </row>
    <row r="3395" spans="49:52" x14ac:dyDescent="0.25">
      <c r="AW3395" t="s">
        <v>8044</v>
      </c>
      <c r="AY3395" s="51"/>
      <c r="AZ3395" s="51"/>
    </row>
    <row r="3396" spans="49:52" x14ac:dyDescent="0.25">
      <c r="AW3396" t="s">
        <v>8045</v>
      </c>
      <c r="AY3396" s="51"/>
      <c r="AZ3396" s="51"/>
    </row>
    <row r="3397" spans="49:52" x14ac:dyDescent="0.25">
      <c r="AW3397" t="s">
        <v>8046</v>
      </c>
      <c r="AY3397" s="51"/>
      <c r="AZ3397" s="51"/>
    </row>
    <row r="3398" spans="49:52" x14ac:dyDescent="0.25">
      <c r="AW3398" t="s">
        <v>8047</v>
      </c>
      <c r="AY3398" s="51"/>
      <c r="AZ3398" s="51"/>
    </row>
    <row r="3399" spans="49:52" x14ac:dyDescent="0.25">
      <c r="AW3399" t="s">
        <v>8048</v>
      </c>
      <c r="AY3399" s="51"/>
      <c r="AZ3399" s="51"/>
    </row>
    <row r="3400" spans="49:52" x14ac:dyDescent="0.25">
      <c r="AW3400" t="s">
        <v>8049</v>
      </c>
      <c r="AY3400" s="51"/>
      <c r="AZ3400" s="51"/>
    </row>
    <row r="3401" spans="49:52" x14ac:dyDescent="0.25">
      <c r="AW3401" t="s">
        <v>8050</v>
      </c>
      <c r="AY3401" s="51"/>
      <c r="AZ3401" s="51"/>
    </row>
    <row r="3402" spans="49:52" x14ac:dyDescent="0.25">
      <c r="AW3402" t="s">
        <v>8051</v>
      </c>
      <c r="AY3402" s="51"/>
      <c r="AZ3402" s="51"/>
    </row>
    <row r="3403" spans="49:52" x14ac:dyDescent="0.25">
      <c r="AW3403" t="s">
        <v>8052</v>
      </c>
      <c r="AY3403" s="51"/>
      <c r="AZ3403" s="51"/>
    </row>
    <row r="3404" spans="49:52" x14ac:dyDescent="0.25">
      <c r="AW3404" t="s">
        <v>8053</v>
      </c>
      <c r="AY3404" s="51"/>
      <c r="AZ3404" s="51"/>
    </row>
    <row r="3405" spans="49:52" x14ac:dyDescent="0.25">
      <c r="AW3405" t="s">
        <v>8054</v>
      </c>
      <c r="AY3405" s="51"/>
      <c r="AZ3405" s="51"/>
    </row>
    <row r="3406" spans="49:52" x14ac:dyDescent="0.25">
      <c r="AW3406" t="s">
        <v>8055</v>
      </c>
      <c r="AY3406" s="51"/>
      <c r="AZ3406" s="51"/>
    </row>
    <row r="3407" spans="49:52" x14ac:dyDescent="0.25">
      <c r="AW3407" t="s">
        <v>8056</v>
      </c>
      <c r="AY3407" s="51"/>
      <c r="AZ3407" s="51"/>
    </row>
    <row r="3408" spans="49:52" x14ac:dyDescent="0.25">
      <c r="AW3408" t="s">
        <v>8057</v>
      </c>
      <c r="AY3408" s="51"/>
      <c r="AZ3408" s="51"/>
    </row>
    <row r="3409" spans="49:52" x14ac:dyDescent="0.25">
      <c r="AW3409" t="s">
        <v>8058</v>
      </c>
      <c r="AY3409" s="51"/>
      <c r="AZ3409" s="51"/>
    </row>
    <row r="3410" spans="49:52" x14ac:dyDescent="0.25">
      <c r="AW3410" t="s">
        <v>8059</v>
      </c>
      <c r="AY3410" s="51"/>
      <c r="AZ3410" s="51"/>
    </row>
    <row r="3411" spans="49:52" x14ac:dyDescent="0.25">
      <c r="AW3411" t="s">
        <v>8060</v>
      </c>
      <c r="AY3411" s="51"/>
      <c r="AZ3411" s="51"/>
    </row>
    <row r="3412" spans="49:52" x14ac:dyDescent="0.25">
      <c r="AW3412" t="s">
        <v>8061</v>
      </c>
      <c r="AY3412" s="51"/>
      <c r="AZ3412" s="51"/>
    </row>
    <row r="3413" spans="49:52" x14ac:dyDescent="0.25">
      <c r="AW3413" t="s">
        <v>8062</v>
      </c>
      <c r="AY3413" s="51"/>
      <c r="AZ3413" s="51"/>
    </row>
    <row r="3414" spans="49:52" x14ac:dyDescent="0.25">
      <c r="AW3414" t="s">
        <v>8063</v>
      </c>
      <c r="AY3414" s="51"/>
      <c r="AZ3414" s="51"/>
    </row>
    <row r="3415" spans="49:52" x14ac:dyDescent="0.25">
      <c r="AW3415" t="s">
        <v>8064</v>
      </c>
      <c r="AY3415" s="51"/>
      <c r="AZ3415" s="51"/>
    </row>
    <row r="3416" spans="49:52" x14ac:dyDescent="0.25">
      <c r="AW3416" t="s">
        <v>8065</v>
      </c>
      <c r="AY3416" s="51"/>
      <c r="AZ3416" s="51"/>
    </row>
    <row r="3417" spans="49:52" x14ac:dyDescent="0.25">
      <c r="AW3417" t="s">
        <v>8066</v>
      </c>
      <c r="AY3417" s="51"/>
      <c r="AZ3417" s="51"/>
    </row>
    <row r="3418" spans="49:52" x14ac:dyDescent="0.25">
      <c r="AW3418" t="s">
        <v>8067</v>
      </c>
      <c r="AY3418" s="51"/>
      <c r="AZ3418" s="51"/>
    </row>
    <row r="3419" spans="49:52" x14ac:dyDescent="0.25">
      <c r="AW3419" t="s">
        <v>8068</v>
      </c>
      <c r="AY3419" s="51"/>
      <c r="AZ3419" s="51"/>
    </row>
    <row r="3420" spans="49:52" x14ac:dyDescent="0.25">
      <c r="AW3420" t="s">
        <v>8069</v>
      </c>
      <c r="AY3420" s="51"/>
      <c r="AZ3420" s="51"/>
    </row>
    <row r="3421" spans="49:52" x14ac:dyDescent="0.25">
      <c r="AW3421" t="s">
        <v>8070</v>
      </c>
      <c r="AY3421" s="51"/>
      <c r="AZ3421" s="51"/>
    </row>
    <row r="3422" spans="49:52" x14ac:dyDescent="0.25">
      <c r="AW3422" t="s">
        <v>8071</v>
      </c>
      <c r="AY3422" s="51"/>
      <c r="AZ3422" s="51"/>
    </row>
    <row r="3423" spans="49:52" x14ac:dyDescent="0.25">
      <c r="AW3423" t="s">
        <v>8072</v>
      </c>
      <c r="AY3423" s="51"/>
      <c r="AZ3423" s="51"/>
    </row>
    <row r="3424" spans="49:52" x14ac:dyDescent="0.25">
      <c r="AW3424" t="s">
        <v>8073</v>
      </c>
      <c r="AY3424" s="51"/>
      <c r="AZ3424" s="51"/>
    </row>
    <row r="3425" spans="49:52" x14ac:dyDescent="0.25">
      <c r="AW3425" t="s">
        <v>8074</v>
      </c>
      <c r="AY3425" s="51"/>
      <c r="AZ3425" s="51"/>
    </row>
    <row r="3426" spans="49:52" x14ac:dyDescent="0.25">
      <c r="AW3426" t="s">
        <v>8075</v>
      </c>
      <c r="AY3426" s="51"/>
      <c r="AZ3426" s="51"/>
    </row>
    <row r="3427" spans="49:52" x14ac:dyDescent="0.25">
      <c r="AW3427" t="s">
        <v>8076</v>
      </c>
      <c r="AY3427" s="51"/>
      <c r="AZ3427" s="51"/>
    </row>
    <row r="3428" spans="49:52" x14ac:dyDescent="0.25">
      <c r="AW3428" t="s">
        <v>8077</v>
      </c>
      <c r="AY3428" s="51"/>
      <c r="AZ3428" s="51"/>
    </row>
    <row r="3429" spans="49:52" x14ac:dyDescent="0.25">
      <c r="AW3429" t="s">
        <v>8078</v>
      </c>
      <c r="AY3429" s="51"/>
      <c r="AZ3429" s="51"/>
    </row>
    <row r="3430" spans="49:52" x14ac:dyDescent="0.25">
      <c r="AW3430" t="s">
        <v>8079</v>
      </c>
      <c r="AY3430" s="51"/>
      <c r="AZ3430" s="51"/>
    </row>
    <row r="3431" spans="49:52" x14ac:dyDescent="0.25">
      <c r="AW3431" t="s">
        <v>8080</v>
      </c>
      <c r="AY3431" s="51"/>
      <c r="AZ3431" s="51"/>
    </row>
    <row r="3432" spans="49:52" x14ac:dyDescent="0.25">
      <c r="AW3432" t="s">
        <v>8081</v>
      </c>
      <c r="AY3432" s="51"/>
      <c r="AZ3432" s="51"/>
    </row>
    <row r="3433" spans="49:52" x14ac:dyDescent="0.25">
      <c r="AW3433" t="s">
        <v>8082</v>
      </c>
      <c r="AY3433" s="51"/>
      <c r="AZ3433" s="51"/>
    </row>
    <row r="3434" spans="49:52" x14ac:dyDescent="0.25">
      <c r="AW3434" t="s">
        <v>8083</v>
      </c>
      <c r="AY3434" s="51"/>
      <c r="AZ3434" s="51"/>
    </row>
    <row r="3435" spans="49:52" x14ac:dyDescent="0.25">
      <c r="AW3435" t="s">
        <v>8084</v>
      </c>
      <c r="AY3435" s="51"/>
      <c r="AZ3435" s="51"/>
    </row>
    <row r="3436" spans="49:52" x14ac:dyDescent="0.25">
      <c r="AW3436" t="s">
        <v>8085</v>
      </c>
      <c r="AY3436" s="51"/>
      <c r="AZ3436" s="51"/>
    </row>
    <row r="3437" spans="49:52" x14ac:dyDescent="0.25">
      <c r="AW3437" t="s">
        <v>8086</v>
      </c>
      <c r="AY3437" s="51"/>
      <c r="AZ3437" s="51"/>
    </row>
    <row r="3438" spans="49:52" x14ac:dyDescent="0.25">
      <c r="AW3438" t="s">
        <v>8087</v>
      </c>
      <c r="AY3438" s="51"/>
      <c r="AZ3438" s="51"/>
    </row>
    <row r="3439" spans="49:52" x14ac:dyDescent="0.25">
      <c r="AW3439" t="s">
        <v>8088</v>
      </c>
      <c r="AY3439" s="51"/>
      <c r="AZ3439" s="51"/>
    </row>
    <row r="3440" spans="49:52" x14ac:dyDescent="0.25">
      <c r="AW3440" t="s">
        <v>8089</v>
      </c>
      <c r="AY3440" s="51"/>
      <c r="AZ3440" s="51"/>
    </row>
    <row r="3441" spans="49:52" x14ac:dyDescent="0.25">
      <c r="AW3441" t="s">
        <v>8090</v>
      </c>
      <c r="AY3441" s="51"/>
      <c r="AZ3441" s="51"/>
    </row>
    <row r="3442" spans="49:52" x14ac:dyDescent="0.25">
      <c r="AW3442" t="s">
        <v>8091</v>
      </c>
      <c r="AY3442" s="51"/>
      <c r="AZ3442" s="51"/>
    </row>
    <row r="3443" spans="49:52" x14ac:dyDescent="0.25">
      <c r="AW3443" t="s">
        <v>8092</v>
      </c>
      <c r="AY3443" s="51"/>
      <c r="AZ3443" s="51"/>
    </row>
    <row r="3444" spans="49:52" x14ac:dyDescent="0.25">
      <c r="AW3444" t="s">
        <v>8093</v>
      </c>
      <c r="AY3444" s="51"/>
      <c r="AZ3444" s="51"/>
    </row>
    <row r="3445" spans="49:52" x14ac:dyDescent="0.25">
      <c r="AW3445" t="s">
        <v>8094</v>
      </c>
      <c r="AY3445" s="51"/>
      <c r="AZ3445" s="51"/>
    </row>
    <row r="3446" spans="49:52" x14ac:dyDescent="0.25">
      <c r="AW3446" t="s">
        <v>8095</v>
      </c>
      <c r="AY3446" s="51"/>
      <c r="AZ3446" s="51"/>
    </row>
    <row r="3447" spans="49:52" x14ac:dyDescent="0.25">
      <c r="AW3447" t="s">
        <v>8096</v>
      </c>
      <c r="AY3447" s="51"/>
      <c r="AZ3447" s="51"/>
    </row>
    <row r="3448" spans="49:52" x14ac:dyDescent="0.25">
      <c r="AW3448" t="s">
        <v>8097</v>
      </c>
      <c r="AY3448" s="51"/>
      <c r="AZ3448" s="51"/>
    </row>
    <row r="3449" spans="49:52" x14ac:dyDescent="0.25">
      <c r="AW3449" t="s">
        <v>8098</v>
      </c>
      <c r="AY3449" s="51"/>
      <c r="AZ3449" s="51"/>
    </row>
    <row r="3450" spans="49:52" x14ac:dyDescent="0.25">
      <c r="AW3450" t="s">
        <v>8099</v>
      </c>
      <c r="AY3450" s="51"/>
      <c r="AZ3450" s="51"/>
    </row>
    <row r="3451" spans="49:52" x14ac:dyDescent="0.25">
      <c r="AW3451" t="s">
        <v>8100</v>
      </c>
      <c r="AY3451" s="51"/>
      <c r="AZ3451" s="51"/>
    </row>
    <row r="3452" spans="49:52" x14ac:dyDescent="0.25">
      <c r="AW3452" t="s">
        <v>8101</v>
      </c>
      <c r="AY3452" s="51"/>
      <c r="AZ3452" s="51"/>
    </row>
    <row r="3453" spans="49:52" x14ac:dyDescent="0.25">
      <c r="AW3453" t="s">
        <v>8102</v>
      </c>
      <c r="AY3453" s="51"/>
      <c r="AZ3453" s="51"/>
    </row>
    <row r="3454" spans="49:52" x14ac:dyDescent="0.25">
      <c r="AW3454" t="s">
        <v>8103</v>
      </c>
      <c r="AY3454" s="51"/>
      <c r="AZ3454" s="51"/>
    </row>
    <row r="3455" spans="49:52" x14ac:dyDescent="0.25">
      <c r="AW3455" t="s">
        <v>8104</v>
      </c>
      <c r="AY3455" s="51"/>
      <c r="AZ3455" s="51"/>
    </row>
    <row r="3456" spans="49:52" x14ac:dyDescent="0.25">
      <c r="AW3456" t="s">
        <v>8105</v>
      </c>
      <c r="AY3456" s="51"/>
      <c r="AZ3456" s="51"/>
    </row>
    <row r="3457" spans="49:52" x14ac:dyDescent="0.25">
      <c r="AW3457" t="s">
        <v>8106</v>
      </c>
      <c r="AY3457" s="51"/>
      <c r="AZ3457" s="51"/>
    </row>
    <row r="3458" spans="49:52" x14ac:dyDescent="0.25">
      <c r="AW3458" t="s">
        <v>8107</v>
      </c>
      <c r="AY3458" s="51"/>
      <c r="AZ3458" s="51"/>
    </row>
    <row r="3459" spans="49:52" x14ac:dyDescent="0.25">
      <c r="AW3459" t="s">
        <v>8108</v>
      </c>
      <c r="AY3459" s="51"/>
      <c r="AZ3459" s="51"/>
    </row>
    <row r="3460" spans="49:52" x14ac:dyDescent="0.25">
      <c r="AW3460" t="s">
        <v>8109</v>
      </c>
      <c r="AY3460" s="51"/>
      <c r="AZ3460" s="51"/>
    </row>
    <row r="3461" spans="49:52" x14ac:dyDescent="0.25">
      <c r="AW3461" t="s">
        <v>8110</v>
      </c>
      <c r="AY3461" s="51"/>
      <c r="AZ3461" s="51"/>
    </row>
    <row r="3462" spans="49:52" x14ac:dyDescent="0.25">
      <c r="AW3462" t="s">
        <v>8111</v>
      </c>
      <c r="AY3462" s="51"/>
      <c r="AZ3462" s="51"/>
    </row>
    <row r="3463" spans="49:52" x14ac:dyDescent="0.25">
      <c r="AW3463" t="s">
        <v>8112</v>
      </c>
      <c r="AY3463" s="51"/>
      <c r="AZ3463" s="51"/>
    </row>
    <row r="3464" spans="49:52" x14ac:dyDescent="0.25">
      <c r="AW3464" t="s">
        <v>8113</v>
      </c>
      <c r="AY3464" s="51"/>
      <c r="AZ3464" s="51"/>
    </row>
    <row r="3465" spans="49:52" x14ac:dyDescent="0.25">
      <c r="AW3465" t="s">
        <v>8114</v>
      </c>
      <c r="AY3465" s="51"/>
      <c r="AZ3465" s="51"/>
    </row>
    <row r="3466" spans="49:52" x14ac:dyDescent="0.25">
      <c r="AW3466" t="s">
        <v>8115</v>
      </c>
      <c r="AY3466" s="51"/>
      <c r="AZ3466" s="51"/>
    </row>
    <row r="3467" spans="49:52" x14ac:dyDescent="0.25">
      <c r="AW3467" t="s">
        <v>8116</v>
      </c>
      <c r="AY3467" s="51"/>
      <c r="AZ3467" s="51"/>
    </row>
    <row r="3468" spans="49:52" x14ac:dyDescent="0.25">
      <c r="AW3468" t="s">
        <v>8117</v>
      </c>
      <c r="AY3468" s="51"/>
      <c r="AZ3468" s="51"/>
    </row>
    <row r="3469" spans="49:52" x14ac:dyDescent="0.25">
      <c r="AW3469" t="s">
        <v>8118</v>
      </c>
      <c r="AY3469" s="51"/>
      <c r="AZ3469" s="51"/>
    </row>
    <row r="3470" spans="49:52" x14ac:dyDescent="0.25">
      <c r="AW3470" t="s">
        <v>8119</v>
      </c>
      <c r="AY3470" s="51"/>
      <c r="AZ3470" s="51"/>
    </row>
    <row r="3471" spans="49:52" x14ac:dyDescent="0.25">
      <c r="AW3471" t="s">
        <v>8120</v>
      </c>
      <c r="AY3471" s="51"/>
      <c r="AZ3471" s="51"/>
    </row>
    <row r="3472" spans="49:52" x14ac:dyDescent="0.25">
      <c r="AW3472" t="s">
        <v>8121</v>
      </c>
      <c r="AY3472" s="51"/>
      <c r="AZ3472" s="51"/>
    </row>
    <row r="3473" spans="49:52" x14ac:dyDescent="0.25">
      <c r="AW3473" t="s">
        <v>8122</v>
      </c>
      <c r="AY3473" s="51"/>
      <c r="AZ3473" s="51"/>
    </row>
    <row r="3474" spans="49:52" x14ac:dyDescent="0.25">
      <c r="AW3474" t="s">
        <v>8123</v>
      </c>
      <c r="AY3474" s="51"/>
      <c r="AZ3474" s="51"/>
    </row>
    <row r="3475" spans="49:52" x14ac:dyDescent="0.25">
      <c r="AW3475" t="s">
        <v>8124</v>
      </c>
      <c r="AY3475" s="51"/>
      <c r="AZ3475" s="51"/>
    </row>
    <row r="3476" spans="49:52" x14ac:dyDescent="0.25">
      <c r="AW3476" t="s">
        <v>8125</v>
      </c>
      <c r="AY3476" s="51"/>
      <c r="AZ3476" s="51"/>
    </row>
    <row r="3477" spans="49:52" x14ac:dyDescent="0.25">
      <c r="AW3477" t="s">
        <v>8126</v>
      </c>
      <c r="AY3477" s="51"/>
      <c r="AZ3477" s="51"/>
    </row>
    <row r="3478" spans="49:52" x14ac:dyDescent="0.25">
      <c r="AW3478" t="s">
        <v>8127</v>
      </c>
      <c r="AY3478" s="51"/>
      <c r="AZ3478" s="51"/>
    </row>
    <row r="3479" spans="49:52" x14ac:dyDescent="0.25">
      <c r="AW3479" t="s">
        <v>8128</v>
      </c>
      <c r="AY3479" s="51"/>
      <c r="AZ3479" s="51"/>
    </row>
    <row r="3480" spans="49:52" x14ac:dyDescent="0.25">
      <c r="AW3480" t="s">
        <v>8129</v>
      </c>
      <c r="AY3480" s="51"/>
      <c r="AZ3480" s="51"/>
    </row>
    <row r="3481" spans="49:52" x14ac:dyDescent="0.25">
      <c r="AW3481" t="s">
        <v>8130</v>
      </c>
      <c r="AY3481" s="51"/>
      <c r="AZ3481" s="51"/>
    </row>
    <row r="3482" spans="49:52" x14ac:dyDescent="0.25">
      <c r="AW3482" t="s">
        <v>8131</v>
      </c>
      <c r="AY3482" s="51"/>
      <c r="AZ3482" s="51"/>
    </row>
    <row r="3483" spans="49:52" x14ac:dyDescent="0.25">
      <c r="AW3483" t="s">
        <v>8132</v>
      </c>
      <c r="AY3483" s="51"/>
      <c r="AZ3483" s="51"/>
    </row>
    <row r="3484" spans="49:52" x14ac:dyDescent="0.25">
      <c r="AW3484" t="s">
        <v>8133</v>
      </c>
      <c r="AY3484" s="51"/>
      <c r="AZ3484" s="51"/>
    </row>
    <row r="3485" spans="49:52" x14ac:dyDescent="0.25">
      <c r="AW3485" t="s">
        <v>8134</v>
      </c>
      <c r="AY3485" s="51"/>
      <c r="AZ3485" s="51"/>
    </row>
    <row r="3486" spans="49:52" x14ac:dyDescent="0.25">
      <c r="AW3486" t="s">
        <v>8135</v>
      </c>
      <c r="AY3486" s="51"/>
      <c r="AZ3486" s="51"/>
    </row>
    <row r="3487" spans="49:52" x14ac:dyDescent="0.25">
      <c r="AW3487" t="s">
        <v>8136</v>
      </c>
      <c r="AY3487" s="51"/>
      <c r="AZ3487" s="51"/>
    </row>
    <row r="3488" spans="49:52" x14ac:dyDescent="0.25">
      <c r="AW3488" t="s">
        <v>8137</v>
      </c>
      <c r="AY3488" s="51"/>
      <c r="AZ3488" s="51"/>
    </row>
    <row r="3489" spans="49:52" x14ac:dyDescent="0.25">
      <c r="AW3489" t="s">
        <v>8138</v>
      </c>
      <c r="AY3489" s="51"/>
      <c r="AZ3489" s="51"/>
    </row>
    <row r="3490" spans="49:52" x14ac:dyDescent="0.25">
      <c r="AW3490" t="s">
        <v>8139</v>
      </c>
      <c r="AY3490" s="51"/>
      <c r="AZ3490" s="51"/>
    </row>
    <row r="3491" spans="49:52" x14ac:dyDescent="0.25">
      <c r="AW3491" t="s">
        <v>8140</v>
      </c>
      <c r="AY3491" s="51"/>
      <c r="AZ3491" s="51"/>
    </row>
    <row r="3492" spans="49:52" x14ac:dyDescent="0.25">
      <c r="AW3492" t="s">
        <v>8141</v>
      </c>
      <c r="AY3492" s="51"/>
      <c r="AZ3492" s="51"/>
    </row>
    <row r="3493" spans="49:52" x14ac:dyDescent="0.25">
      <c r="AW3493" t="s">
        <v>8142</v>
      </c>
      <c r="AY3493" s="51"/>
      <c r="AZ3493" s="51"/>
    </row>
    <row r="3494" spans="49:52" x14ac:dyDescent="0.25">
      <c r="AW3494" t="s">
        <v>8143</v>
      </c>
      <c r="AY3494" s="51"/>
      <c r="AZ3494" s="51"/>
    </row>
    <row r="3495" spans="49:52" x14ac:dyDescent="0.25">
      <c r="AW3495" t="s">
        <v>8144</v>
      </c>
      <c r="AY3495" s="51"/>
      <c r="AZ3495" s="51"/>
    </row>
    <row r="3496" spans="49:52" x14ac:dyDescent="0.25">
      <c r="AW3496" t="s">
        <v>8145</v>
      </c>
      <c r="AY3496" s="51"/>
      <c r="AZ3496" s="51"/>
    </row>
    <row r="3497" spans="49:52" x14ac:dyDescent="0.25">
      <c r="AW3497" t="s">
        <v>8146</v>
      </c>
      <c r="AY3497" s="51"/>
      <c r="AZ3497" s="51"/>
    </row>
    <row r="3498" spans="49:52" x14ac:dyDescent="0.25">
      <c r="AW3498" t="s">
        <v>8147</v>
      </c>
      <c r="AY3498" s="51"/>
      <c r="AZ3498" s="51"/>
    </row>
    <row r="3499" spans="49:52" x14ac:dyDescent="0.25">
      <c r="AW3499" t="s">
        <v>8148</v>
      </c>
      <c r="AY3499" s="51"/>
      <c r="AZ3499" s="51"/>
    </row>
    <row r="3500" spans="49:52" x14ac:dyDescent="0.25">
      <c r="AW3500" t="s">
        <v>8149</v>
      </c>
      <c r="AY3500" s="51"/>
      <c r="AZ3500" s="51"/>
    </row>
    <row r="3501" spans="49:52" x14ac:dyDescent="0.25">
      <c r="AW3501" t="s">
        <v>8150</v>
      </c>
      <c r="AY3501" s="51"/>
      <c r="AZ3501" s="51"/>
    </row>
    <row r="3502" spans="49:52" x14ac:dyDescent="0.25">
      <c r="AW3502" t="s">
        <v>8151</v>
      </c>
      <c r="AY3502" s="51"/>
      <c r="AZ3502" s="51"/>
    </row>
    <row r="3503" spans="49:52" x14ac:dyDescent="0.25">
      <c r="AW3503" t="s">
        <v>8152</v>
      </c>
      <c r="AY3503" s="51"/>
      <c r="AZ3503" s="51"/>
    </row>
    <row r="3504" spans="49:52" x14ac:dyDescent="0.25">
      <c r="AW3504" t="s">
        <v>8153</v>
      </c>
      <c r="AY3504" s="51"/>
      <c r="AZ3504" s="51"/>
    </row>
    <row r="3505" spans="49:52" x14ac:dyDescent="0.25">
      <c r="AW3505" t="s">
        <v>8154</v>
      </c>
      <c r="AY3505" s="51"/>
      <c r="AZ3505" s="51"/>
    </row>
    <row r="3506" spans="49:52" x14ac:dyDescent="0.25">
      <c r="AW3506" t="s">
        <v>8155</v>
      </c>
      <c r="AY3506" s="51"/>
      <c r="AZ3506" s="51"/>
    </row>
    <row r="3507" spans="49:52" x14ac:dyDescent="0.25">
      <c r="AW3507" t="s">
        <v>8156</v>
      </c>
      <c r="AY3507" s="51"/>
      <c r="AZ3507" s="51"/>
    </row>
    <row r="3508" spans="49:52" x14ac:dyDescent="0.25">
      <c r="AW3508" t="s">
        <v>8157</v>
      </c>
      <c r="AY3508" s="51"/>
      <c r="AZ3508" s="51"/>
    </row>
    <row r="3509" spans="49:52" x14ac:dyDescent="0.25">
      <c r="AW3509" t="s">
        <v>8158</v>
      </c>
      <c r="AY3509" s="51"/>
      <c r="AZ3509" s="51"/>
    </row>
    <row r="3510" spans="49:52" x14ac:dyDescent="0.25">
      <c r="AW3510" t="s">
        <v>8159</v>
      </c>
      <c r="AY3510" s="51"/>
      <c r="AZ3510" s="51"/>
    </row>
    <row r="3511" spans="49:52" x14ac:dyDescent="0.25">
      <c r="AW3511" t="s">
        <v>8160</v>
      </c>
      <c r="AY3511" s="51"/>
      <c r="AZ3511" s="51"/>
    </row>
    <row r="3512" spans="49:52" x14ac:dyDescent="0.25">
      <c r="AW3512" t="s">
        <v>8161</v>
      </c>
      <c r="AY3512" s="51"/>
      <c r="AZ3512" s="51"/>
    </row>
    <row r="3513" spans="49:52" x14ac:dyDescent="0.25">
      <c r="AW3513" t="s">
        <v>8162</v>
      </c>
      <c r="AY3513" s="51"/>
      <c r="AZ3513" s="51"/>
    </row>
    <row r="3514" spans="49:52" x14ac:dyDescent="0.25">
      <c r="AW3514" t="s">
        <v>8163</v>
      </c>
      <c r="AY3514" s="51"/>
      <c r="AZ3514" s="51"/>
    </row>
    <row r="3515" spans="49:52" x14ac:dyDescent="0.25">
      <c r="AW3515" t="s">
        <v>8164</v>
      </c>
      <c r="AY3515" s="51"/>
      <c r="AZ3515" s="51"/>
    </row>
    <row r="3516" spans="49:52" x14ac:dyDescent="0.25">
      <c r="AW3516" t="s">
        <v>8165</v>
      </c>
      <c r="AY3516" s="51"/>
      <c r="AZ3516" s="51"/>
    </row>
    <row r="3517" spans="49:52" x14ac:dyDescent="0.25">
      <c r="AW3517" t="s">
        <v>8166</v>
      </c>
      <c r="AY3517" s="51"/>
      <c r="AZ3517" s="51"/>
    </row>
    <row r="3518" spans="49:52" x14ac:dyDescent="0.25">
      <c r="AW3518" t="s">
        <v>8167</v>
      </c>
      <c r="AY3518" s="51"/>
      <c r="AZ3518" s="51"/>
    </row>
    <row r="3519" spans="49:52" x14ac:dyDescent="0.25">
      <c r="AW3519" t="s">
        <v>8168</v>
      </c>
      <c r="AY3519" s="51"/>
      <c r="AZ3519" s="51"/>
    </row>
    <row r="3520" spans="49:52" x14ac:dyDescent="0.25">
      <c r="AW3520" t="s">
        <v>8169</v>
      </c>
      <c r="AY3520" s="51"/>
      <c r="AZ3520" s="51"/>
    </row>
    <row r="3521" spans="49:52" x14ac:dyDescent="0.25">
      <c r="AW3521" t="s">
        <v>8170</v>
      </c>
      <c r="AY3521" s="51"/>
      <c r="AZ3521" s="51"/>
    </row>
    <row r="3522" spans="49:52" x14ac:dyDescent="0.25">
      <c r="AW3522" t="s">
        <v>8171</v>
      </c>
      <c r="AY3522" s="51"/>
      <c r="AZ3522" s="51"/>
    </row>
    <row r="3523" spans="49:52" x14ac:dyDescent="0.25">
      <c r="AW3523" t="s">
        <v>8172</v>
      </c>
      <c r="AY3523" s="51"/>
      <c r="AZ3523" s="51"/>
    </row>
    <row r="3524" spans="49:52" x14ac:dyDescent="0.25">
      <c r="AW3524" t="s">
        <v>8173</v>
      </c>
      <c r="AY3524" s="51"/>
      <c r="AZ3524" s="51"/>
    </row>
    <row r="3525" spans="49:52" x14ac:dyDescent="0.25">
      <c r="AW3525" t="s">
        <v>8174</v>
      </c>
      <c r="AY3525" s="51"/>
      <c r="AZ3525" s="51"/>
    </row>
    <row r="3526" spans="49:52" x14ac:dyDescent="0.25">
      <c r="AW3526" t="s">
        <v>8175</v>
      </c>
      <c r="AY3526" s="51"/>
      <c r="AZ3526" s="51"/>
    </row>
    <row r="3527" spans="49:52" x14ac:dyDescent="0.25">
      <c r="AW3527" t="s">
        <v>8176</v>
      </c>
      <c r="AY3527" s="51"/>
      <c r="AZ3527" s="51"/>
    </row>
    <row r="3528" spans="49:52" x14ac:dyDescent="0.25">
      <c r="AW3528" t="s">
        <v>8177</v>
      </c>
      <c r="AY3528" s="51"/>
      <c r="AZ3528" s="51"/>
    </row>
    <row r="3529" spans="49:52" x14ac:dyDescent="0.25">
      <c r="AW3529" t="s">
        <v>8178</v>
      </c>
      <c r="AY3529" s="51"/>
      <c r="AZ3529" s="51"/>
    </row>
    <row r="3530" spans="49:52" x14ac:dyDescent="0.25">
      <c r="AW3530" t="s">
        <v>8179</v>
      </c>
      <c r="AY3530" s="51"/>
      <c r="AZ3530" s="51"/>
    </row>
    <row r="3531" spans="49:52" x14ac:dyDescent="0.25">
      <c r="AW3531" t="s">
        <v>8180</v>
      </c>
      <c r="AY3531" s="51"/>
      <c r="AZ3531" s="51"/>
    </row>
    <row r="3532" spans="49:52" x14ac:dyDescent="0.25">
      <c r="AW3532" t="s">
        <v>8181</v>
      </c>
      <c r="AY3532" s="51"/>
      <c r="AZ3532" s="51"/>
    </row>
    <row r="3533" spans="49:52" x14ac:dyDescent="0.25">
      <c r="AW3533" t="s">
        <v>8182</v>
      </c>
      <c r="AY3533" s="51"/>
      <c r="AZ3533" s="51"/>
    </row>
    <row r="3534" spans="49:52" x14ac:dyDescent="0.25">
      <c r="AW3534" t="s">
        <v>8183</v>
      </c>
      <c r="AY3534" s="51"/>
      <c r="AZ3534" s="51"/>
    </row>
    <row r="3535" spans="49:52" x14ac:dyDescent="0.25">
      <c r="AW3535" t="s">
        <v>8184</v>
      </c>
      <c r="AY3535" s="51"/>
      <c r="AZ3535" s="51"/>
    </row>
    <row r="3536" spans="49:52" x14ac:dyDescent="0.25">
      <c r="AW3536" t="s">
        <v>8185</v>
      </c>
      <c r="AY3536" s="51"/>
      <c r="AZ3536" s="51"/>
    </row>
    <row r="3537" spans="49:52" x14ac:dyDescent="0.25">
      <c r="AW3537" t="s">
        <v>8186</v>
      </c>
      <c r="AY3537" s="51"/>
      <c r="AZ3537" s="51"/>
    </row>
    <row r="3538" spans="49:52" x14ac:dyDescent="0.25">
      <c r="AW3538" t="s">
        <v>8187</v>
      </c>
      <c r="AY3538" s="51"/>
      <c r="AZ3538" s="51"/>
    </row>
    <row r="3539" spans="49:52" x14ac:dyDescent="0.25">
      <c r="AW3539" t="s">
        <v>8188</v>
      </c>
      <c r="AY3539" s="51"/>
      <c r="AZ3539" s="51"/>
    </row>
    <row r="3540" spans="49:52" x14ac:dyDescent="0.25">
      <c r="AW3540" t="s">
        <v>8189</v>
      </c>
      <c r="AY3540" s="51"/>
      <c r="AZ3540" s="51"/>
    </row>
    <row r="3541" spans="49:52" x14ac:dyDescent="0.25">
      <c r="AW3541" t="s">
        <v>8190</v>
      </c>
      <c r="AY3541" s="51"/>
      <c r="AZ3541" s="51"/>
    </row>
    <row r="3542" spans="49:52" x14ac:dyDescent="0.25">
      <c r="AW3542" t="s">
        <v>8191</v>
      </c>
      <c r="AY3542" s="51"/>
      <c r="AZ3542" s="51"/>
    </row>
    <row r="3543" spans="49:52" x14ac:dyDescent="0.25">
      <c r="AW3543" t="s">
        <v>8192</v>
      </c>
      <c r="AY3543" s="51"/>
      <c r="AZ3543" s="51"/>
    </row>
    <row r="3544" spans="49:52" x14ac:dyDescent="0.25">
      <c r="AW3544" t="s">
        <v>8193</v>
      </c>
      <c r="AY3544" s="51"/>
      <c r="AZ3544" s="51"/>
    </row>
    <row r="3545" spans="49:52" x14ac:dyDescent="0.25">
      <c r="AW3545" t="s">
        <v>8194</v>
      </c>
      <c r="AY3545" s="51"/>
      <c r="AZ3545" s="51"/>
    </row>
    <row r="3546" spans="49:52" x14ac:dyDescent="0.25">
      <c r="AW3546" t="s">
        <v>8195</v>
      </c>
      <c r="AY3546" s="51"/>
      <c r="AZ3546" s="51"/>
    </row>
    <row r="3547" spans="49:52" x14ac:dyDescent="0.25">
      <c r="AW3547" t="s">
        <v>8196</v>
      </c>
      <c r="AY3547" s="51"/>
      <c r="AZ3547" s="51"/>
    </row>
    <row r="3548" spans="49:52" x14ac:dyDescent="0.25">
      <c r="AW3548" t="s">
        <v>8197</v>
      </c>
      <c r="AY3548" s="51"/>
      <c r="AZ3548" s="51"/>
    </row>
    <row r="3549" spans="49:52" x14ac:dyDescent="0.25">
      <c r="AW3549" t="s">
        <v>8198</v>
      </c>
      <c r="AY3549" s="51"/>
      <c r="AZ3549" s="51"/>
    </row>
    <row r="3550" spans="49:52" x14ac:dyDescent="0.25">
      <c r="AW3550" t="s">
        <v>8199</v>
      </c>
      <c r="AY3550" s="51"/>
      <c r="AZ3550" s="51"/>
    </row>
    <row r="3551" spans="49:52" x14ac:dyDescent="0.25">
      <c r="AW3551" t="s">
        <v>8200</v>
      </c>
      <c r="AY3551" s="51"/>
      <c r="AZ3551" s="51"/>
    </row>
    <row r="3552" spans="49:52" x14ac:dyDescent="0.25">
      <c r="AW3552" t="s">
        <v>8201</v>
      </c>
      <c r="AY3552" s="51"/>
      <c r="AZ3552" s="51"/>
    </row>
    <row r="3553" spans="49:52" x14ac:dyDescent="0.25">
      <c r="AW3553" t="s">
        <v>8202</v>
      </c>
      <c r="AY3553" s="51"/>
      <c r="AZ3553" s="51"/>
    </row>
    <row r="3554" spans="49:52" x14ac:dyDescent="0.25">
      <c r="AW3554" t="s">
        <v>8203</v>
      </c>
      <c r="AY3554" s="51"/>
      <c r="AZ3554" s="51"/>
    </row>
    <row r="3555" spans="49:52" x14ac:dyDescent="0.25">
      <c r="AW3555" t="s">
        <v>8204</v>
      </c>
      <c r="AY3555" s="51"/>
      <c r="AZ3555" s="51"/>
    </row>
    <row r="3556" spans="49:52" x14ac:dyDescent="0.25">
      <c r="AW3556" t="s">
        <v>8205</v>
      </c>
      <c r="AY3556" s="51"/>
      <c r="AZ3556" s="51"/>
    </row>
    <row r="3557" spans="49:52" x14ac:dyDescent="0.25">
      <c r="AW3557" t="s">
        <v>8206</v>
      </c>
      <c r="AY3557" s="51"/>
      <c r="AZ3557" s="51"/>
    </row>
    <row r="3558" spans="49:52" x14ac:dyDescent="0.25">
      <c r="AW3558" t="s">
        <v>8207</v>
      </c>
      <c r="AY3558" s="51"/>
      <c r="AZ3558" s="51"/>
    </row>
    <row r="3559" spans="49:52" x14ac:dyDescent="0.25">
      <c r="AW3559" t="s">
        <v>8208</v>
      </c>
      <c r="AY3559" s="51"/>
      <c r="AZ3559" s="51"/>
    </row>
    <row r="3560" spans="49:52" x14ac:dyDescent="0.25">
      <c r="AW3560" t="s">
        <v>8209</v>
      </c>
      <c r="AY3560" s="51"/>
      <c r="AZ3560" s="51"/>
    </row>
    <row r="3561" spans="49:52" x14ac:dyDescent="0.25">
      <c r="AW3561" t="s">
        <v>8210</v>
      </c>
      <c r="AY3561" s="51"/>
      <c r="AZ3561" s="51"/>
    </row>
    <row r="3562" spans="49:52" x14ac:dyDescent="0.25">
      <c r="AW3562" t="s">
        <v>8211</v>
      </c>
      <c r="AY3562" s="51"/>
      <c r="AZ3562" s="51"/>
    </row>
    <row r="3563" spans="49:52" x14ac:dyDescent="0.25">
      <c r="AW3563" t="s">
        <v>8212</v>
      </c>
      <c r="AY3563" s="51"/>
      <c r="AZ3563" s="51"/>
    </row>
    <row r="3564" spans="49:52" x14ac:dyDescent="0.25">
      <c r="AW3564" t="s">
        <v>8213</v>
      </c>
      <c r="AY3564" s="51"/>
      <c r="AZ3564" s="51"/>
    </row>
    <row r="3565" spans="49:52" x14ac:dyDescent="0.25">
      <c r="AW3565" t="s">
        <v>8214</v>
      </c>
      <c r="AY3565" s="51"/>
      <c r="AZ3565" s="51"/>
    </row>
    <row r="3566" spans="49:52" x14ac:dyDescent="0.25">
      <c r="AW3566" t="s">
        <v>8215</v>
      </c>
      <c r="AY3566" s="51"/>
      <c r="AZ3566" s="51"/>
    </row>
    <row r="3567" spans="49:52" x14ac:dyDescent="0.25">
      <c r="AW3567" t="s">
        <v>8216</v>
      </c>
      <c r="AY3567" s="51"/>
      <c r="AZ3567" s="51"/>
    </row>
    <row r="3568" spans="49:52" x14ac:dyDescent="0.25">
      <c r="AW3568" t="s">
        <v>8217</v>
      </c>
      <c r="AY3568" s="51"/>
      <c r="AZ3568" s="51"/>
    </row>
    <row r="3569" spans="49:52" x14ac:dyDescent="0.25">
      <c r="AW3569" t="s">
        <v>8218</v>
      </c>
      <c r="AY3569" s="51"/>
      <c r="AZ3569" s="51"/>
    </row>
    <row r="3570" spans="49:52" x14ac:dyDescent="0.25">
      <c r="AW3570" t="s">
        <v>8219</v>
      </c>
      <c r="AY3570" s="51"/>
      <c r="AZ3570" s="51"/>
    </row>
    <row r="3571" spans="49:52" x14ac:dyDescent="0.25">
      <c r="AW3571" t="s">
        <v>8220</v>
      </c>
      <c r="AY3571" s="51"/>
      <c r="AZ3571" s="51"/>
    </row>
    <row r="3572" spans="49:52" x14ac:dyDescent="0.25">
      <c r="AW3572" t="s">
        <v>8221</v>
      </c>
      <c r="AY3572" s="51"/>
      <c r="AZ3572" s="51"/>
    </row>
    <row r="3573" spans="49:52" x14ac:dyDescent="0.25">
      <c r="AW3573" t="s">
        <v>8222</v>
      </c>
      <c r="AY3573" s="51"/>
      <c r="AZ3573" s="51"/>
    </row>
    <row r="3574" spans="49:52" x14ac:dyDescent="0.25">
      <c r="AW3574" t="s">
        <v>8223</v>
      </c>
      <c r="AY3574" s="51"/>
      <c r="AZ3574" s="51"/>
    </row>
    <row r="3575" spans="49:52" x14ac:dyDescent="0.25">
      <c r="AW3575" t="s">
        <v>8224</v>
      </c>
      <c r="AY3575" s="51"/>
      <c r="AZ3575" s="51"/>
    </row>
    <row r="3576" spans="49:52" x14ac:dyDescent="0.25">
      <c r="AW3576" t="s">
        <v>8225</v>
      </c>
      <c r="AY3576" s="51"/>
      <c r="AZ3576" s="51"/>
    </row>
    <row r="3577" spans="49:52" x14ac:dyDescent="0.25">
      <c r="AW3577" t="s">
        <v>8226</v>
      </c>
      <c r="AY3577" s="51"/>
      <c r="AZ3577" s="51"/>
    </row>
    <row r="3578" spans="49:52" x14ac:dyDescent="0.25">
      <c r="AW3578" t="s">
        <v>8227</v>
      </c>
      <c r="AY3578" s="51"/>
      <c r="AZ3578" s="51"/>
    </row>
    <row r="3579" spans="49:52" x14ac:dyDescent="0.25">
      <c r="AW3579" t="s">
        <v>8228</v>
      </c>
      <c r="AY3579" s="51"/>
      <c r="AZ3579" s="51"/>
    </row>
    <row r="3580" spans="49:52" x14ac:dyDescent="0.25">
      <c r="AW3580" t="s">
        <v>8229</v>
      </c>
      <c r="AY3580" s="51"/>
      <c r="AZ3580" s="51"/>
    </row>
    <row r="3581" spans="49:52" x14ac:dyDescent="0.25">
      <c r="AW3581" t="s">
        <v>8230</v>
      </c>
      <c r="AY3581" s="51"/>
      <c r="AZ3581" s="51"/>
    </row>
    <row r="3582" spans="49:52" x14ac:dyDescent="0.25">
      <c r="AW3582" t="s">
        <v>8231</v>
      </c>
      <c r="AY3582" s="51"/>
      <c r="AZ3582" s="51"/>
    </row>
    <row r="3583" spans="49:52" x14ac:dyDescent="0.25">
      <c r="AW3583" t="s">
        <v>8232</v>
      </c>
      <c r="AY3583" s="51"/>
      <c r="AZ3583" s="51"/>
    </row>
    <row r="3584" spans="49:52" x14ac:dyDescent="0.25">
      <c r="AW3584" t="s">
        <v>8233</v>
      </c>
      <c r="AY3584" s="51"/>
      <c r="AZ3584" s="51"/>
    </row>
    <row r="3585" spans="49:52" x14ac:dyDescent="0.25">
      <c r="AW3585" t="s">
        <v>8234</v>
      </c>
      <c r="AY3585" s="51"/>
      <c r="AZ3585" s="51"/>
    </row>
    <row r="3586" spans="49:52" x14ac:dyDescent="0.25">
      <c r="AW3586" t="s">
        <v>8235</v>
      </c>
      <c r="AY3586" s="51"/>
      <c r="AZ3586" s="51"/>
    </row>
    <row r="3587" spans="49:52" x14ac:dyDescent="0.25">
      <c r="AW3587" t="s">
        <v>8236</v>
      </c>
      <c r="AY3587" s="51"/>
      <c r="AZ3587" s="51"/>
    </row>
    <row r="3588" spans="49:52" x14ac:dyDescent="0.25">
      <c r="AW3588" t="s">
        <v>8237</v>
      </c>
      <c r="AY3588" s="51"/>
      <c r="AZ3588" s="51"/>
    </row>
    <row r="3589" spans="49:52" x14ac:dyDescent="0.25">
      <c r="AW3589" t="s">
        <v>8238</v>
      </c>
      <c r="AY3589" s="51"/>
      <c r="AZ3589" s="51"/>
    </row>
    <row r="3590" spans="49:52" x14ac:dyDescent="0.25">
      <c r="AW3590" t="s">
        <v>8239</v>
      </c>
      <c r="AY3590" s="51"/>
      <c r="AZ3590" s="51"/>
    </row>
    <row r="3591" spans="49:52" x14ac:dyDescent="0.25">
      <c r="AW3591" t="s">
        <v>8240</v>
      </c>
      <c r="AY3591" s="51"/>
      <c r="AZ3591" s="51"/>
    </row>
    <row r="3592" spans="49:52" x14ac:dyDescent="0.25">
      <c r="AW3592" t="s">
        <v>8241</v>
      </c>
      <c r="AY3592" s="51"/>
      <c r="AZ3592" s="51"/>
    </row>
    <row r="3593" spans="49:52" x14ac:dyDescent="0.25">
      <c r="AW3593" t="s">
        <v>8242</v>
      </c>
      <c r="AY3593" s="51"/>
      <c r="AZ3593" s="51"/>
    </row>
    <row r="3594" spans="49:52" x14ac:dyDescent="0.25">
      <c r="AW3594" t="s">
        <v>8243</v>
      </c>
      <c r="AY3594" s="51"/>
      <c r="AZ3594" s="51"/>
    </row>
    <row r="3595" spans="49:52" x14ac:dyDescent="0.25">
      <c r="AW3595" t="s">
        <v>8244</v>
      </c>
      <c r="AY3595" s="51"/>
      <c r="AZ3595" s="51"/>
    </row>
    <row r="3596" spans="49:52" x14ac:dyDescent="0.25">
      <c r="AW3596" t="s">
        <v>8245</v>
      </c>
      <c r="AY3596" s="51"/>
      <c r="AZ3596" s="51"/>
    </row>
    <row r="3597" spans="49:52" x14ac:dyDescent="0.25">
      <c r="AW3597" t="s">
        <v>8246</v>
      </c>
      <c r="AY3597" s="51"/>
      <c r="AZ3597" s="51"/>
    </row>
    <row r="3598" spans="49:52" x14ac:dyDescent="0.25">
      <c r="AW3598" t="s">
        <v>8247</v>
      </c>
      <c r="AY3598" s="51"/>
      <c r="AZ3598" s="51"/>
    </row>
    <row r="3599" spans="49:52" x14ac:dyDescent="0.25">
      <c r="AW3599" t="s">
        <v>8248</v>
      </c>
      <c r="AY3599" s="51"/>
      <c r="AZ3599" s="51"/>
    </row>
    <row r="3600" spans="49:52" x14ac:dyDescent="0.25">
      <c r="AW3600" t="s">
        <v>8249</v>
      </c>
      <c r="AY3600" s="51"/>
      <c r="AZ3600" s="51"/>
    </row>
    <row r="3601" spans="49:52" x14ac:dyDescent="0.25">
      <c r="AW3601" t="s">
        <v>8250</v>
      </c>
      <c r="AY3601" s="51"/>
      <c r="AZ3601" s="51"/>
    </row>
    <row r="3602" spans="49:52" x14ac:dyDescent="0.25">
      <c r="AW3602" t="s">
        <v>8251</v>
      </c>
      <c r="AY3602" s="51"/>
      <c r="AZ3602" s="51"/>
    </row>
    <row r="3603" spans="49:52" x14ac:dyDescent="0.25">
      <c r="AW3603" t="s">
        <v>8252</v>
      </c>
      <c r="AY3603" s="51"/>
      <c r="AZ3603" s="51"/>
    </row>
    <row r="3604" spans="49:52" x14ac:dyDescent="0.25">
      <c r="AW3604" t="s">
        <v>8253</v>
      </c>
      <c r="AY3604" s="51"/>
      <c r="AZ3604" s="51"/>
    </row>
    <row r="3605" spans="49:52" x14ac:dyDescent="0.25">
      <c r="AW3605" t="s">
        <v>8254</v>
      </c>
      <c r="AY3605" s="51"/>
      <c r="AZ3605" s="51"/>
    </row>
    <row r="3606" spans="49:52" x14ac:dyDescent="0.25">
      <c r="AW3606" t="s">
        <v>8255</v>
      </c>
      <c r="AY3606" s="51"/>
      <c r="AZ3606" s="51"/>
    </row>
    <row r="3607" spans="49:52" x14ac:dyDescent="0.25">
      <c r="AW3607" t="s">
        <v>8256</v>
      </c>
      <c r="AY3607" s="51"/>
      <c r="AZ3607" s="51"/>
    </row>
    <row r="3608" spans="49:52" x14ac:dyDescent="0.25">
      <c r="AW3608" t="s">
        <v>8257</v>
      </c>
      <c r="AY3608" s="51"/>
      <c r="AZ3608" s="51"/>
    </row>
    <row r="3609" spans="49:52" x14ac:dyDescent="0.25">
      <c r="AW3609" t="s">
        <v>8258</v>
      </c>
      <c r="AY3609" s="51"/>
      <c r="AZ3609" s="51"/>
    </row>
    <row r="3610" spans="49:52" x14ac:dyDescent="0.25">
      <c r="AW3610" t="s">
        <v>8259</v>
      </c>
      <c r="AY3610" s="51"/>
      <c r="AZ3610" s="51"/>
    </row>
    <row r="3611" spans="49:52" x14ac:dyDescent="0.25">
      <c r="AW3611" t="s">
        <v>8260</v>
      </c>
      <c r="AY3611" s="51"/>
      <c r="AZ3611" s="51"/>
    </row>
    <row r="3612" spans="49:52" x14ac:dyDescent="0.25">
      <c r="AW3612" t="s">
        <v>8261</v>
      </c>
      <c r="AY3612" s="51"/>
      <c r="AZ3612" s="51"/>
    </row>
    <row r="3613" spans="49:52" x14ac:dyDescent="0.25">
      <c r="AW3613" t="s">
        <v>8262</v>
      </c>
      <c r="AY3613" s="51"/>
      <c r="AZ3613" s="51"/>
    </row>
    <row r="3614" spans="49:52" x14ac:dyDescent="0.25">
      <c r="AW3614" t="s">
        <v>8263</v>
      </c>
      <c r="AY3614" s="51"/>
      <c r="AZ3614" s="51"/>
    </row>
    <row r="3615" spans="49:52" x14ac:dyDescent="0.25">
      <c r="AW3615" t="s">
        <v>8264</v>
      </c>
      <c r="AY3615" s="51"/>
      <c r="AZ3615" s="51"/>
    </row>
    <row r="3616" spans="49:52" x14ac:dyDescent="0.25">
      <c r="AW3616" t="s">
        <v>8265</v>
      </c>
      <c r="AY3616" s="51"/>
      <c r="AZ3616" s="51"/>
    </row>
    <row r="3617" spans="49:52" x14ac:dyDescent="0.25">
      <c r="AW3617" t="s">
        <v>8266</v>
      </c>
      <c r="AY3617" s="51"/>
      <c r="AZ3617" s="51"/>
    </row>
    <row r="3618" spans="49:52" x14ac:dyDescent="0.25">
      <c r="AW3618" t="s">
        <v>8267</v>
      </c>
      <c r="AY3618" s="51"/>
      <c r="AZ3618" s="51"/>
    </row>
    <row r="3619" spans="49:52" x14ac:dyDescent="0.25">
      <c r="AW3619" t="s">
        <v>8268</v>
      </c>
      <c r="AY3619" s="51"/>
      <c r="AZ3619" s="51"/>
    </row>
    <row r="3620" spans="49:52" x14ac:dyDescent="0.25">
      <c r="AW3620" t="s">
        <v>8269</v>
      </c>
      <c r="AY3620" s="51"/>
      <c r="AZ3620" s="51"/>
    </row>
    <row r="3621" spans="49:52" x14ac:dyDescent="0.25">
      <c r="AW3621" t="s">
        <v>8270</v>
      </c>
      <c r="AY3621" s="51"/>
      <c r="AZ3621" s="51"/>
    </row>
    <row r="3622" spans="49:52" x14ac:dyDescent="0.25">
      <c r="AW3622" t="s">
        <v>8271</v>
      </c>
      <c r="AY3622" s="51"/>
      <c r="AZ3622" s="51"/>
    </row>
    <row r="3623" spans="49:52" x14ac:dyDescent="0.25">
      <c r="AW3623" t="s">
        <v>8272</v>
      </c>
      <c r="AY3623" s="51"/>
      <c r="AZ3623" s="51"/>
    </row>
    <row r="3624" spans="49:52" x14ac:dyDescent="0.25">
      <c r="AW3624" t="s">
        <v>8273</v>
      </c>
      <c r="AY3624" s="51"/>
      <c r="AZ3624" s="51"/>
    </row>
    <row r="3625" spans="49:52" x14ac:dyDescent="0.25">
      <c r="AW3625" t="s">
        <v>8274</v>
      </c>
      <c r="AY3625" s="51"/>
      <c r="AZ3625" s="51"/>
    </row>
    <row r="3626" spans="49:52" x14ac:dyDescent="0.25">
      <c r="AW3626" t="s">
        <v>8275</v>
      </c>
      <c r="AY3626" s="51"/>
      <c r="AZ3626" s="51"/>
    </row>
    <row r="3627" spans="49:52" x14ac:dyDescent="0.25">
      <c r="AW3627" t="s">
        <v>8276</v>
      </c>
      <c r="AY3627" s="51"/>
      <c r="AZ3627" s="51"/>
    </row>
    <row r="3628" spans="49:52" x14ac:dyDescent="0.25">
      <c r="AW3628" t="s">
        <v>8277</v>
      </c>
      <c r="AY3628" s="51"/>
      <c r="AZ3628" s="51"/>
    </row>
    <row r="3629" spans="49:52" x14ac:dyDescent="0.25">
      <c r="AW3629" t="s">
        <v>8278</v>
      </c>
      <c r="AY3629" s="51"/>
      <c r="AZ3629" s="51"/>
    </row>
    <row r="3630" spans="49:52" x14ac:dyDescent="0.25">
      <c r="AW3630" t="s">
        <v>8279</v>
      </c>
      <c r="AY3630" s="51"/>
      <c r="AZ3630" s="51"/>
    </row>
    <row r="3631" spans="49:52" x14ac:dyDescent="0.25">
      <c r="AW3631" t="s">
        <v>8280</v>
      </c>
      <c r="AY3631" s="51"/>
      <c r="AZ3631" s="51"/>
    </row>
    <row r="3632" spans="49:52" x14ac:dyDescent="0.25">
      <c r="AW3632" t="s">
        <v>8281</v>
      </c>
      <c r="AY3632" s="51"/>
      <c r="AZ3632" s="51"/>
    </row>
    <row r="3633" spans="49:52" x14ac:dyDescent="0.25">
      <c r="AW3633" t="s">
        <v>8282</v>
      </c>
      <c r="AY3633" s="51"/>
      <c r="AZ3633" s="51"/>
    </row>
    <row r="3634" spans="49:52" x14ac:dyDescent="0.25">
      <c r="AW3634" t="s">
        <v>8283</v>
      </c>
      <c r="AY3634" s="51"/>
      <c r="AZ3634" s="51"/>
    </row>
    <row r="3635" spans="49:52" x14ac:dyDescent="0.25">
      <c r="AW3635" t="s">
        <v>8284</v>
      </c>
      <c r="AY3635" s="51"/>
      <c r="AZ3635" s="51"/>
    </row>
    <row r="3636" spans="49:52" x14ac:dyDescent="0.25">
      <c r="AW3636" t="s">
        <v>8285</v>
      </c>
      <c r="AY3636" s="51"/>
      <c r="AZ3636" s="51"/>
    </row>
    <row r="3637" spans="49:52" x14ac:dyDescent="0.25">
      <c r="AW3637" t="s">
        <v>8286</v>
      </c>
      <c r="AY3637" s="51"/>
      <c r="AZ3637" s="51"/>
    </row>
    <row r="3638" spans="49:52" x14ac:dyDescent="0.25">
      <c r="AW3638" t="s">
        <v>8287</v>
      </c>
      <c r="AY3638" s="51"/>
      <c r="AZ3638" s="51"/>
    </row>
    <row r="3639" spans="49:52" x14ac:dyDescent="0.25">
      <c r="AW3639" t="s">
        <v>8288</v>
      </c>
      <c r="AY3639" s="51"/>
      <c r="AZ3639" s="51"/>
    </row>
    <row r="3640" spans="49:52" x14ac:dyDescent="0.25">
      <c r="AW3640" t="s">
        <v>8289</v>
      </c>
      <c r="AY3640" s="51"/>
      <c r="AZ3640" s="51"/>
    </row>
    <row r="3641" spans="49:52" x14ac:dyDescent="0.25">
      <c r="AW3641" t="s">
        <v>8290</v>
      </c>
      <c r="AY3641" s="51"/>
      <c r="AZ3641" s="51"/>
    </row>
    <row r="3642" spans="49:52" x14ac:dyDescent="0.25">
      <c r="AW3642" t="s">
        <v>8291</v>
      </c>
      <c r="AY3642" s="51"/>
      <c r="AZ3642" s="51"/>
    </row>
    <row r="3643" spans="49:52" x14ac:dyDescent="0.25">
      <c r="AW3643" t="s">
        <v>8292</v>
      </c>
      <c r="AY3643" s="51"/>
      <c r="AZ3643" s="51"/>
    </row>
    <row r="3644" spans="49:52" x14ac:dyDescent="0.25">
      <c r="AW3644" t="s">
        <v>8293</v>
      </c>
      <c r="AY3644" s="51"/>
      <c r="AZ3644" s="51"/>
    </row>
    <row r="3645" spans="49:52" x14ac:dyDescent="0.25">
      <c r="AW3645" t="s">
        <v>8294</v>
      </c>
      <c r="AY3645" s="51"/>
      <c r="AZ3645" s="51"/>
    </row>
    <row r="3646" spans="49:52" x14ac:dyDescent="0.25">
      <c r="AW3646" t="s">
        <v>8295</v>
      </c>
      <c r="AY3646" s="51"/>
      <c r="AZ3646" s="51"/>
    </row>
    <row r="3647" spans="49:52" x14ac:dyDescent="0.25">
      <c r="AW3647" t="s">
        <v>8296</v>
      </c>
      <c r="AY3647" s="51"/>
      <c r="AZ3647" s="51"/>
    </row>
    <row r="3648" spans="49:52" x14ac:dyDescent="0.25">
      <c r="AW3648" t="s">
        <v>8297</v>
      </c>
      <c r="AY3648" s="51"/>
      <c r="AZ3648" s="51"/>
    </row>
    <row r="3649" spans="49:52" x14ac:dyDescent="0.25">
      <c r="AW3649" t="s">
        <v>8298</v>
      </c>
      <c r="AY3649" s="51"/>
      <c r="AZ3649" s="51"/>
    </row>
    <row r="3650" spans="49:52" x14ac:dyDescent="0.25">
      <c r="AW3650" t="s">
        <v>8299</v>
      </c>
      <c r="AY3650" s="51"/>
      <c r="AZ3650" s="51"/>
    </row>
    <row r="3651" spans="49:52" x14ac:dyDescent="0.25">
      <c r="AW3651" t="s">
        <v>8300</v>
      </c>
      <c r="AY3651" s="51"/>
      <c r="AZ3651" s="51"/>
    </row>
    <row r="3652" spans="49:52" x14ac:dyDescent="0.25">
      <c r="AW3652" t="s">
        <v>8301</v>
      </c>
      <c r="AY3652" s="51"/>
      <c r="AZ3652" s="51"/>
    </row>
    <row r="3653" spans="49:52" x14ac:dyDescent="0.25">
      <c r="AW3653" t="s">
        <v>8302</v>
      </c>
      <c r="AY3653" s="51"/>
      <c r="AZ3653" s="51"/>
    </row>
    <row r="3654" spans="49:52" x14ac:dyDescent="0.25">
      <c r="AW3654" t="s">
        <v>8303</v>
      </c>
      <c r="AY3654" s="51"/>
      <c r="AZ3654" s="51"/>
    </row>
    <row r="3655" spans="49:52" x14ac:dyDescent="0.25">
      <c r="AW3655" t="s">
        <v>8304</v>
      </c>
      <c r="AY3655" s="51"/>
      <c r="AZ3655" s="51"/>
    </row>
    <row r="3656" spans="49:52" x14ac:dyDescent="0.25">
      <c r="AW3656" t="s">
        <v>8305</v>
      </c>
      <c r="AY3656" s="51"/>
      <c r="AZ3656" s="51"/>
    </row>
    <row r="3657" spans="49:52" x14ac:dyDescent="0.25">
      <c r="AW3657" t="s">
        <v>8306</v>
      </c>
      <c r="AY3657" s="51"/>
      <c r="AZ3657" s="51"/>
    </row>
    <row r="3658" spans="49:52" x14ac:dyDescent="0.25">
      <c r="AW3658" t="s">
        <v>8307</v>
      </c>
      <c r="AY3658" s="51"/>
      <c r="AZ3658" s="51"/>
    </row>
    <row r="3659" spans="49:52" x14ac:dyDescent="0.25">
      <c r="AW3659" t="s">
        <v>8308</v>
      </c>
      <c r="AY3659" s="51"/>
      <c r="AZ3659" s="51"/>
    </row>
    <row r="3660" spans="49:52" x14ac:dyDescent="0.25">
      <c r="AW3660" t="s">
        <v>8309</v>
      </c>
      <c r="AY3660" s="51"/>
      <c r="AZ3660" s="51"/>
    </row>
    <row r="3661" spans="49:52" x14ac:dyDescent="0.25">
      <c r="AW3661" t="s">
        <v>8310</v>
      </c>
      <c r="AY3661" s="51"/>
      <c r="AZ3661" s="51"/>
    </row>
    <row r="3662" spans="49:52" x14ac:dyDescent="0.25">
      <c r="AW3662" t="s">
        <v>8311</v>
      </c>
      <c r="AY3662" s="51"/>
      <c r="AZ3662" s="51"/>
    </row>
    <row r="3663" spans="49:52" x14ac:dyDescent="0.25">
      <c r="AW3663" t="s">
        <v>8312</v>
      </c>
      <c r="AY3663" s="51"/>
      <c r="AZ3663" s="51"/>
    </row>
    <row r="3664" spans="49:52" x14ac:dyDescent="0.25">
      <c r="AW3664" t="s">
        <v>8313</v>
      </c>
      <c r="AY3664" s="51"/>
      <c r="AZ3664" s="51"/>
    </row>
    <row r="3665" spans="49:52" x14ac:dyDescent="0.25">
      <c r="AW3665" t="s">
        <v>8314</v>
      </c>
      <c r="AY3665" s="51"/>
      <c r="AZ3665" s="51"/>
    </row>
    <row r="3666" spans="49:52" x14ac:dyDescent="0.25">
      <c r="AW3666" t="s">
        <v>8315</v>
      </c>
      <c r="AY3666" s="51"/>
      <c r="AZ3666" s="51"/>
    </row>
    <row r="3667" spans="49:52" x14ac:dyDescent="0.25">
      <c r="AW3667" t="s">
        <v>8316</v>
      </c>
      <c r="AY3667" s="51"/>
      <c r="AZ3667" s="51"/>
    </row>
    <row r="3668" spans="49:52" x14ac:dyDescent="0.25">
      <c r="AW3668" t="s">
        <v>8317</v>
      </c>
      <c r="AY3668" s="51"/>
      <c r="AZ3668" s="51"/>
    </row>
    <row r="3669" spans="49:52" x14ac:dyDescent="0.25">
      <c r="AW3669" t="s">
        <v>8318</v>
      </c>
      <c r="AY3669" s="51"/>
      <c r="AZ3669" s="51"/>
    </row>
    <row r="3670" spans="49:52" x14ac:dyDescent="0.25">
      <c r="AW3670" t="s">
        <v>8319</v>
      </c>
      <c r="AY3670" s="51"/>
      <c r="AZ3670" s="51"/>
    </row>
    <row r="3671" spans="49:52" x14ac:dyDescent="0.25">
      <c r="AW3671" t="s">
        <v>8320</v>
      </c>
      <c r="AY3671" s="51"/>
      <c r="AZ3671" s="51"/>
    </row>
    <row r="3672" spans="49:52" x14ac:dyDescent="0.25">
      <c r="AW3672" t="s">
        <v>8321</v>
      </c>
      <c r="AY3672" s="51"/>
      <c r="AZ3672" s="51"/>
    </row>
    <row r="3673" spans="49:52" x14ac:dyDescent="0.25">
      <c r="AW3673" t="s">
        <v>8322</v>
      </c>
      <c r="AY3673" s="51"/>
      <c r="AZ3673" s="51"/>
    </row>
    <row r="3674" spans="49:52" x14ac:dyDescent="0.25">
      <c r="AW3674" t="s">
        <v>8323</v>
      </c>
      <c r="AY3674" s="51"/>
      <c r="AZ3674" s="51"/>
    </row>
    <row r="3675" spans="49:52" x14ac:dyDescent="0.25">
      <c r="AW3675" t="s">
        <v>8324</v>
      </c>
      <c r="AY3675" s="51"/>
      <c r="AZ3675" s="51"/>
    </row>
    <row r="3676" spans="49:52" x14ac:dyDescent="0.25">
      <c r="AW3676" t="s">
        <v>8325</v>
      </c>
      <c r="AY3676" s="51"/>
      <c r="AZ3676" s="51"/>
    </row>
    <row r="3677" spans="49:52" x14ac:dyDescent="0.25">
      <c r="AW3677" t="s">
        <v>8326</v>
      </c>
      <c r="AY3677" s="51"/>
      <c r="AZ3677" s="51"/>
    </row>
    <row r="3678" spans="49:52" x14ac:dyDescent="0.25">
      <c r="AW3678" t="s">
        <v>8327</v>
      </c>
      <c r="AY3678" s="51"/>
      <c r="AZ3678" s="51"/>
    </row>
    <row r="3679" spans="49:52" x14ac:dyDescent="0.25">
      <c r="AW3679" t="s">
        <v>8328</v>
      </c>
      <c r="AY3679" s="51"/>
      <c r="AZ3679" s="51"/>
    </row>
    <row r="3680" spans="49:52" x14ac:dyDescent="0.25">
      <c r="AW3680" t="s">
        <v>8329</v>
      </c>
      <c r="AY3680" s="51"/>
      <c r="AZ3680" s="51"/>
    </row>
    <row r="3681" spans="49:52" x14ac:dyDescent="0.25">
      <c r="AW3681" t="s">
        <v>8330</v>
      </c>
      <c r="AY3681" s="51"/>
      <c r="AZ3681" s="51"/>
    </row>
    <row r="3682" spans="49:52" x14ac:dyDescent="0.25">
      <c r="AW3682" t="s">
        <v>8331</v>
      </c>
      <c r="AY3682" s="51"/>
      <c r="AZ3682" s="51"/>
    </row>
    <row r="3683" spans="49:52" x14ac:dyDescent="0.25">
      <c r="AW3683" t="s">
        <v>8332</v>
      </c>
      <c r="AY3683" s="51"/>
      <c r="AZ3683" s="51"/>
    </row>
    <row r="3684" spans="49:52" x14ac:dyDescent="0.25">
      <c r="AW3684" t="s">
        <v>8333</v>
      </c>
      <c r="AY3684" s="51"/>
      <c r="AZ3684" s="51"/>
    </row>
    <row r="3685" spans="49:52" x14ac:dyDescent="0.25">
      <c r="AW3685" t="s">
        <v>8334</v>
      </c>
      <c r="AY3685" s="51"/>
      <c r="AZ3685" s="51"/>
    </row>
    <row r="3686" spans="49:52" x14ac:dyDescent="0.25">
      <c r="AW3686" t="s">
        <v>8335</v>
      </c>
      <c r="AY3686" s="51"/>
      <c r="AZ3686" s="51"/>
    </row>
    <row r="3687" spans="49:52" x14ac:dyDescent="0.25">
      <c r="AW3687" t="s">
        <v>8336</v>
      </c>
      <c r="AY3687" s="51"/>
      <c r="AZ3687" s="51"/>
    </row>
    <row r="3688" spans="49:52" x14ac:dyDescent="0.25">
      <c r="AW3688" t="s">
        <v>8337</v>
      </c>
      <c r="AY3688" s="51"/>
      <c r="AZ3688" s="51"/>
    </row>
    <row r="3689" spans="49:52" x14ac:dyDescent="0.25">
      <c r="AW3689" t="s">
        <v>8338</v>
      </c>
      <c r="AY3689" s="51"/>
      <c r="AZ3689" s="51"/>
    </row>
    <row r="3690" spans="49:52" x14ac:dyDescent="0.25">
      <c r="AW3690" t="s">
        <v>8339</v>
      </c>
      <c r="AY3690" s="51"/>
      <c r="AZ3690" s="51"/>
    </row>
    <row r="3691" spans="49:52" x14ac:dyDescent="0.25">
      <c r="AW3691" t="s">
        <v>8340</v>
      </c>
      <c r="AY3691" s="51"/>
      <c r="AZ3691" s="51"/>
    </row>
    <row r="3692" spans="49:52" x14ac:dyDescent="0.25">
      <c r="AW3692" t="s">
        <v>8341</v>
      </c>
      <c r="AY3692" s="51"/>
      <c r="AZ3692" s="51"/>
    </row>
    <row r="3693" spans="49:52" x14ac:dyDescent="0.25">
      <c r="AW3693" t="s">
        <v>8342</v>
      </c>
      <c r="AY3693" s="51"/>
      <c r="AZ3693" s="51"/>
    </row>
    <row r="3694" spans="49:52" x14ac:dyDescent="0.25">
      <c r="AW3694" t="s">
        <v>8343</v>
      </c>
      <c r="AY3694" s="51"/>
      <c r="AZ3694" s="51"/>
    </row>
    <row r="3695" spans="49:52" x14ac:dyDescent="0.25">
      <c r="AW3695" t="s">
        <v>8344</v>
      </c>
      <c r="AY3695" s="51"/>
      <c r="AZ3695" s="51"/>
    </row>
    <row r="3696" spans="49:52" x14ac:dyDescent="0.25">
      <c r="AW3696" t="s">
        <v>8345</v>
      </c>
      <c r="AY3696" s="51"/>
      <c r="AZ3696" s="51"/>
    </row>
    <row r="3697" spans="49:52" x14ac:dyDescent="0.25">
      <c r="AW3697" t="s">
        <v>8346</v>
      </c>
      <c r="AY3697" s="51"/>
      <c r="AZ3697" s="51"/>
    </row>
    <row r="3698" spans="49:52" x14ac:dyDescent="0.25">
      <c r="AW3698" t="s">
        <v>8347</v>
      </c>
      <c r="AY3698" s="51"/>
      <c r="AZ3698" s="51"/>
    </row>
    <row r="3699" spans="49:52" x14ac:dyDescent="0.25">
      <c r="AW3699" t="s">
        <v>8348</v>
      </c>
      <c r="AY3699" s="51"/>
      <c r="AZ3699" s="51"/>
    </row>
    <row r="3700" spans="49:52" x14ac:dyDescent="0.25">
      <c r="AW3700" t="s">
        <v>8349</v>
      </c>
      <c r="AY3700" s="51"/>
      <c r="AZ3700" s="51"/>
    </row>
    <row r="3701" spans="49:52" x14ac:dyDescent="0.25">
      <c r="AW3701" t="s">
        <v>8350</v>
      </c>
      <c r="AY3701" s="51"/>
      <c r="AZ3701" s="51"/>
    </row>
    <row r="3702" spans="49:52" x14ac:dyDescent="0.25">
      <c r="AW3702" t="s">
        <v>8351</v>
      </c>
      <c r="AY3702" s="51"/>
      <c r="AZ3702" s="51"/>
    </row>
    <row r="3703" spans="49:52" x14ac:dyDescent="0.25">
      <c r="AW3703" t="s">
        <v>8352</v>
      </c>
      <c r="AY3703" s="51"/>
      <c r="AZ3703" s="51"/>
    </row>
    <row r="3704" spans="49:52" x14ac:dyDescent="0.25">
      <c r="AW3704" t="s">
        <v>8353</v>
      </c>
      <c r="AY3704" s="51"/>
      <c r="AZ3704" s="51"/>
    </row>
    <row r="3705" spans="49:52" x14ac:dyDescent="0.25">
      <c r="AW3705" t="s">
        <v>8354</v>
      </c>
      <c r="AY3705" s="51"/>
      <c r="AZ3705" s="51"/>
    </row>
    <row r="3706" spans="49:52" x14ac:dyDescent="0.25">
      <c r="AW3706" t="s">
        <v>8355</v>
      </c>
      <c r="AY3706" s="51"/>
      <c r="AZ3706" s="51"/>
    </row>
    <row r="3707" spans="49:52" x14ac:dyDescent="0.25">
      <c r="AW3707" t="s">
        <v>8356</v>
      </c>
      <c r="AY3707" s="51"/>
      <c r="AZ3707" s="51"/>
    </row>
    <row r="3708" spans="49:52" x14ac:dyDescent="0.25">
      <c r="AW3708" t="s">
        <v>8357</v>
      </c>
      <c r="AY3708" s="51"/>
      <c r="AZ3708" s="51"/>
    </row>
    <row r="3709" spans="49:52" x14ac:dyDescent="0.25">
      <c r="AW3709" t="s">
        <v>8358</v>
      </c>
      <c r="AY3709" s="51"/>
      <c r="AZ3709" s="51"/>
    </row>
    <row r="3710" spans="49:52" x14ac:dyDescent="0.25">
      <c r="AW3710" t="s">
        <v>8359</v>
      </c>
      <c r="AY3710" s="51"/>
      <c r="AZ3710" s="51"/>
    </row>
    <row r="3711" spans="49:52" x14ac:dyDescent="0.25">
      <c r="AW3711" t="s">
        <v>8360</v>
      </c>
      <c r="AY3711" s="51"/>
      <c r="AZ3711" s="51"/>
    </row>
    <row r="3712" spans="49:52" x14ac:dyDescent="0.25">
      <c r="AW3712" t="s">
        <v>8361</v>
      </c>
      <c r="AY3712" s="51"/>
      <c r="AZ3712" s="51"/>
    </row>
    <row r="3713" spans="49:52" x14ac:dyDescent="0.25">
      <c r="AW3713" t="s">
        <v>8362</v>
      </c>
      <c r="AY3713" s="51"/>
      <c r="AZ3713" s="51"/>
    </row>
    <row r="3714" spans="49:52" x14ac:dyDescent="0.25">
      <c r="AW3714" t="s">
        <v>8363</v>
      </c>
      <c r="AY3714" s="51"/>
      <c r="AZ3714" s="51"/>
    </row>
    <row r="3715" spans="49:52" x14ac:dyDescent="0.25">
      <c r="AW3715" t="s">
        <v>8364</v>
      </c>
      <c r="AY3715" s="51"/>
      <c r="AZ3715" s="51"/>
    </row>
    <row r="3716" spans="49:52" x14ac:dyDescent="0.25">
      <c r="AW3716" t="s">
        <v>8365</v>
      </c>
      <c r="AY3716" s="51"/>
      <c r="AZ3716" s="51"/>
    </row>
    <row r="3717" spans="49:52" x14ac:dyDescent="0.25">
      <c r="AW3717" t="s">
        <v>8366</v>
      </c>
      <c r="AY3717" s="51"/>
      <c r="AZ3717" s="51"/>
    </row>
    <row r="3718" spans="49:52" x14ac:dyDescent="0.25">
      <c r="AW3718" t="s">
        <v>8367</v>
      </c>
      <c r="AY3718" s="51"/>
      <c r="AZ3718" s="51"/>
    </row>
    <row r="3719" spans="49:52" x14ac:dyDescent="0.25">
      <c r="AW3719" t="s">
        <v>8368</v>
      </c>
      <c r="AY3719" s="51"/>
      <c r="AZ3719" s="51"/>
    </row>
    <row r="3720" spans="49:52" x14ac:dyDescent="0.25">
      <c r="AW3720" t="s">
        <v>8369</v>
      </c>
      <c r="AY3720" s="51"/>
      <c r="AZ3720" s="51"/>
    </row>
    <row r="3721" spans="49:52" x14ac:dyDescent="0.25">
      <c r="AW3721" t="s">
        <v>8370</v>
      </c>
      <c r="AY3721" s="51"/>
      <c r="AZ3721" s="51"/>
    </row>
    <row r="3722" spans="49:52" x14ac:dyDescent="0.25">
      <c r="AW3722" t="s">
        <v>8371</v>
      </c>
      <c r="AY3722" s="51"/>
      <c r="AZ3722" s="51"/>
    </row>
    <row r="3723" spans="49:52" x14ac:dyDescent="0.25">
      <c r="AW3723" t="s">
        <v>8372</v>
      </c>
      <c r="AY3723" s="51"/>
      <c r="AZ3723" s="51"/>
    </row>
    <row r="3724" spans="49:52" x14ac:dyDescent="0.25">
      <c r="AW3724" t="s">
        <v>8373</v>
      </c>
      <c r="AY3724" s="51"/>
      <c r="AZ3724" s="51"/>
    </row>
    <row r="3725" spans="49:52" x14ac:dyDescent="0.25">
      <c r="AW3725" t="s">
        <v>8374</v>
      </c>
      <c r="AY3725" s="51"/>
      <c r="AZ3725" s="51"/>
    </row>
    <row r="3726" spans="49:52" x14ac:dyDescent="0.25">
      <c r="AW3726" t="s">
        <v>8375</v>
      </c>
      <c r="AY3726" s="51"/>
      <c r="AZ3726" s="51"/>
    </row>
    <row r="3727" spans="49:52" x14ac:dyDescent="0.25">
      <c r="AW3727" t="s">
        <v>8376</v>
      </c>
      <c r="AY3727" s="51"/>
      <c r="AZ3727" s="51"/>
    </row>
    <row r="3728" spans="49:52" x14ac:dyDescent="0.25">
      <c r="AW3728" t="s">
        <v>8377</v>
      </c>
      <c r="AY3728" s="51"/>
      <c r="AZ3728" s="51"/>
    </row>
    <row r="3729" spans="49:52" x14ac:dyDescent="0.25">
      <c r="AW3729" t="s">
        <v>8378</v>
      </c>
      <c r="AY3729" s="51"/>
      <c r="AZ3729" s="51"/>
    </row>
    <row r="3730" spans="49:52" x14ac:dyDescent="0.25">
      <c r="AW3730" t="s">
        <v>8379</v>
      </c>
      <c r="AY3730" s="51"/>
      <c r="AZ3730" s="51"/>
    </row>
    <row r="3731" spans="49:52" x14ac:dyDescent="0.25">
      <c r="AW3731" t="s">
        <v>8380</v>
      </c>
      <c r="AY3731" s="51"/>
      <c r="AZ3731" s="51"/>
    </row>
    <row r="3732" spans="49:52" x14ac:dyDescent="0.25">
      <c r="AW3732" t="s">
        <v>8381</v>
      </c>
      <c r="AY3732" s="51"/>
      <c r="AZ3732" s="51"/>
    </row>
    <row r="3733" spans="49:52" x14ac:dyDescent="0.25">
      <c r="AW3733" t="s">
        <v>8382</v>
      </c>
      <c r="AY3733" s="51"/>
      <c r="AZ3733" s="51"/>
    </row>
    <row r="3734" spans="49:52" x14ac:dyDescent="0.25">
      <c r="AW3734" t="s">
        <v>8383</v>
      </c>
      <c r="AY3734" s="51"/>
      <c r="AZ3734" s="51"/>
    </row>
    <row r="3735" spans="49:52" x14ac:dyDescent="0.25">
      <c r="AW3735" t="s">
        <v>8384</v>
      </c>
      <c r="AY3735" s="51"/>
      <c r="AZ3735" s="51"/>
    </row>
    <row r="3736" spans="49:52" x14ac:dyDescent="0.25">
      <c r="AW3736" t="s">
        <v>8385</v>
      </c>
      <c r="AY3736" s="51"/>
      <c r="AZ3736" s="51"/>
    </row>
    <row r="3737" spans="49:52" x14ac:dyDescent="0.25">
      <c r="AW3737" t="s">
        <v>8386</v>
      </c>
      <c r="AY3737" s="51"/>
      <c r="AZ3737" s="51"/>
    </row>
    <row r="3738" spans="49:52" x14ac:dyDescent="0.25">
      <c r="AW3738" t="s">
        <v>8387</v>
      </c>
      <c r="AY3738" s="51"/>
      <c r="AZ3738" s="51"/>
    </row>
    <row r="3739" spans="49:52" x14ac:dyDescent="0.25">
      <c r="AW3739" t="s">
        <v>8388</v>
      </c>
      <c r="AY3739" s="51"/>
      <c r="AZ3739" s="51"/>
    </row>
    <row r="3740" spans="49:52" x14ac:dyDescent="0.25">
      <c r="AW3740" t="s">
        <v>8389</v>
      </c>
      <c r="AY3740" s="51"/>
      <c r="AZ3740" s="51"/>
    </row>
    <row r="3741" spans="49:52" x14ac:dyDescent="0.25">
      <c r="AW3741" t="s">
        <v>8390</v>
      </c>
      <c r="AY3741" s="51"/>
      <c r="AZ3741" s="51"/>
    </row>
    <row r="3742" spans="49:52" x14ac:dyDescent="0.25">
      <c r="AW3742" t="s">
        <v>8391</v>
      </c>
      <c r="AY3742" s="51"/>
      <c r="AZ3742" s="51"/>
    </row>
    <row r="3743" spans="49:52" x14ac:dyDescent="0.25">
      <c r="AW3743" t="s">
        <v>8392</v>
      </c>
      <c r="AY3743" s="51"/>
      <c r="AZ3743" s="51"/>
    </row>
    <row r="3744" spans="49:52" x14ac:dyDescent="0.25">
      <c r="AW3744" t="s">
        <v>8393</v>
      </c>
      <c r="AY3744" s="51"/>
      <c r="AZ3744" s="51"/>
    </row>
    <row r="3745" spans="49:52" x14ac:dyDescent="0.25">
      <c r="AW3745" t="s">
        <v>8394</v>
      </c>
      <c r="AY3745" s="51"/>
      <c r="AZ3745" s="51"/>
    </row>
    <row r="3746" spans="49:52" x14ac:dyDescent="0.25">
      <c r="AW3746" t="s">
        <v>8395</v>
      </c>
      <c r="AY3746" s="51"/>
      <c r="AZ3746" s="51"/>
    </row>
    <row r="3747" spans="49:52" x14ac:dyDescent="0.25">
      <c r="AW3747" t="s">
        <v>8396</v>
      </c>
      <c r="AY3747" s="51"/>
      <c r="AZ3747" s="51"/>
    </row>
    <row r="3748" spans="49:52" x14ac:dyDescent="0.25">
      <c r="AW3748" t="s">
        <v>8397</v>
      </c>
      <c r="AY3748" s="51"/>
      <c r="AZ3748" s="51"/>
    </row>
    <row r="3749" spans="49:52" x14ac:dyDescent="0.25">
      <c r="AW3749" t="s">
        <v>8398</v>
      </c>
      <c r="AY3749" s="51"/>
      <c r="AZ3749" s="51"/>
    </row>
    <row r="3750" spans="49:52" x14ac:dyDescent="0.25">
      <c r="AW3750" t="s">
        <v>8399</v>
      </c>
      <c r="AY3750" s="51"/>
      <c r="AZ3750" s="51"/>
    </row>
    <row r="3751" spans="49:52" x14ac:dyDescent="0.25">
      <c r="AW3751" t="s">
        <v>8400</v>
      </c>
      <c r="AY3751" s="51"/>
      <c r="AZ3751" s="51"/>
    </row>
    <row r="3752" spans="49:52" x14ac:dyDescent="0.25">
      <c r="AW3752" t="s">
        <v>8401</v>
      </c>
      <c r="AY3752" s="51"/>
      <c r="AZ3752" s="51"/>
    </row>
    <row r="3753" spans="49:52" x14ac:dyDescent="0.25">
      <c r="AW3753" t="s">
        <v>8402</v>
      </c>
      <c r="AY3753" s="51"/>
      <c r="AZ3753" s="51"/>
    </row>
    <row r="3754" spans="49:52" x14ac:dyDescent="0.25">
      <c r="AW3754" t="s">
        <v>8403</v>
      </c>
      <c r="AY3754" s="51"/>
      <c r="AZ3754" s="51"/>
    </row>
    <row r="3755" spans="49:52" x14ac:dyDescent="0.25">
      <c r="AW3755" t="s">
        <v>8404</v>
      </c>
      <c r="AY3755" s="51"/>
      <c r="AZ3755" s="51"/>
    </row>
    <row r="3756" spans="49:52" x14ac:dyDescent="0.25">
      <c r="AW3756" t="s">
        <v>8405</v>
      </c>
      <c r="AY3756" s="51"/>
      <c r="AZ3756" s="51"/>
    </row>
    <row r="3757" spans="49:52" x14ac:dyDescent="0.25">
      <c r="AW3757" t="s">
        <v>8406</v>
      </c>
      <c r="AY3757" s="51"/>
      <c r="AZ3757" s="51"/>
    </row>
    <row r="3758" spans="49:52" x14ac:dyDescent="0.25">
      <c r="AW3758" t="s">
        <v>8407</v>
      </c>
      <c r="AY3758" s="51"/>
      <c r="AZ3758" s="51"/>
    </row>
    <row r="3759" spans="49:52" x14ac:dyDescent="0.25">
      <c r="AW3759" t="s">
        <v>8408</v>
      </c>
      <c r="AY3759" s="51"/>
      <c r="AZ3759" s="51"/>
    </row>
    <row r="3760" spans="49:52" x14ac:dyDescent="0.25">
      <c r="AW3760" t="s">
        <v>8409</v>
      </c>
      <c r="AY3760" s="51"/>
      <c r="AZ3760" s="51"/>
    </row>
    <row r="3761" spans="49:52" x14ac:dyDescent="0.25">
      <c r="AW3761" t="s">
        <v>8410</v>
      </c>
      <c r="AY3761" s="51"/>
      <c r="AZ3761" s="51"/>
    </row>
    <row r="3762" spans="49:52" x14ac:dyDescent="0.25">
      <c r="AW3762" t="s">
        <v>8411</v>
      </c>
      <c r="AY3762" s="51"/>
      <c r="AZ3762" s="51"/>
    </row>
    <row r="3763" spans="49:52" x14ac:dyDescent="0.25">
      <c r="AW3763" t="s">
        <v>8412</v>
      </c>
      <c r="AY3763" s="51"/>
      <c r="AZ3763" s="51"/>
    </row>
    <row r="3764" spans="49:52" x14ac:dyDescent="0.25">
      <c r="AW3764" t="s">
        <v>8413</v>
      </c>
      <c r="AY3764" s="51"/>
      <c r="AZ3764" s="51"/>
    </row>
    <row r="3765" spans="49:52" x14ac:dyDescent="0.25">
      <c r="AW3765" t="s">
        <v>8414</v>
      </c>
      <c r="AY3765" s="51"/>
      <c r="AZ3765" s="51"/>
    </row>
    <row r="3766" spans="49:52" x14ac:dyDescent="0.25">
      <c r="AW3766" t="s">
        <v>8415</v>
      </c>
      <c r="AY3766" s="51"/>
      <c r="AZ3766" s="51"/>
    </row>
    <row r="3767" spans="49:52" x14ac:dyDescent="0.25">
      <c r="AW3767" t="s">
        <v>8416</v>
      </c>
      <c r="AY3767" s="51"/>
      <c r="AZ3767" s="51"/>
    </row>
    <row r="3768" spans="49:52" x14ac:dyDescent="0.25">
      <c r="AW3768" t="s">
        <v>8417</v>
      </c>
      <c r="AY3768" s="51"/>
      <c r="AZ3768" s="51"/>
    </row>
    <row r="3769" spans="49:52" x14ac:dyDescent="0.25">
      <c r="AW3769" t="s">
        <v>8418</v>
      </c>
      <c r="AY3769" s="51"/>
      <c r="AZ3769" s="51"/>
    </row>
    <row r="3770" spans="49:52" x14ac:dyDescent="0.25">
      <c r="AW3770" t="s">
        <v>8419</v>
      </c>
      <c r="AY3770" s="51"/>
      <c r="AZ3770" s="51"/>
    </row>
    <row r="3771" spans="49:52" x14ac:dyDescent="0.25">
      <c r="AW3771" t="s">
        <v>8420</v>
      </c>
      <c r="AY3771" s="51"/>
      <c r="AZ3771" s="51"/>
    </row>
    <row r="3772" spans="49:52" x14ac:dyDescent="0.25">
      <c r="AW3772" t="s">
        <v>8421</v>
      </c>
      <c r="AY3772" s="51"/>
      <c r="AZ3772" s="51"/>
    </row>
    <row r="3773" spans="49:52" x14ac:dyDescent="0.25">
      <c r="AW3773" t="s">
        <v>8422</v>
      </c>
      <c r="AY3773" s="51"/>
      <c r="AZ3773" s="51"/>
    </row>
    <row r="3774" spans="49:52" x14ac:dyDescent="0.25">
      <c r="AW3774" t="s">
        <v>8423</v>
      </c>
      <c r="AY3774" s="51"/>
      <c r="AZ3774" s="51"/>
    </row>
    <row r="3775" spans="49:52" x14ac:dyDescent="0.25">
      <c r="AW3775" t="s">
        <v>8424</v>
      </c>
      <c r="AY3775" s="51"/>
      <c r="AZ3775" s="51"/>
    </row>
    <row r="3776" spans="49:52" x14ac:dyDescent="0.25">
      <c r="AW3776" t="s">
        <v>8425</v>
      </c>
      <c r="AY3776" s="51"/>
      <c r="AZ3776" s="51"/>
    </row>
    <row r="3777" spans="49:52" x14ac:dyDescent="0.25">
      <c r="AW3777" t="s">
        <v>8426</v>
      </c>
      <c r="AY3777" s="51"/>
      <c r="AZ3777" s="51"/>
    </row>
    <row r="3778" spans="49:52" x14ac:dyDescent="0.25">
      <c r="AW3778" t="s">
        <v>8427</v>
      </c>
      <c r="AY3778" s="51"/>
      <c r="AZ3778" s="51"/>
    </row>
    <row r="3779" spans="49:52" x14ac:dyDescent="0.25">
      <c r="AW3779" t="s">
        <v>8428</v>
      </c>
      <c r="AY3779" s="51"/>
      <c r="AZ3779" s="51"/>
    </row>
    <row r="3780" spans="49:52" x14ac:dyDescent="0.25">
      <c r="AW3780" t="s">
        <v>8429</v>
      </c>
      <c r="AY3780" s="51"/>
      <c r="AZ3780" s="51"/>
    </row>
    <row r="3781" spans="49:52" x14ac:dyDescent="0.25">
      <c r="AW3781" t="s">
        <v>8430</v>
      </c>
      <c r="AY3781" s="51"/>
      <c r="AZ3781" s="51"/>
    </row>
    <row r="3782" spans="49:52" x14ac:dyDescent="0.25">
      <c r="AW3782" t="s">
        <v>8431</v>
      </c>
      <c r="AY3782" s="51"/>
      <c r="AZ3782" s="51"/>
    </row>
    <row r="3783" spans="49:52" x14ac:dyDescent="0.25">
      <c r="AW3783" t="s">
        <v>8432</v>
      </c>
      <c r="AY3783" s="51"/>
      <c r="AZ3783" s="51"/>
    </row>
    <row r="3784" spans="49:52" x14ac:dyDescent="0.25">
      <c r="AW3784" t="s">
        <v>8433</v>
      </c>
      <c r="AY3784" s="51"/>
      <c r="AZ3784" s="51"/>
    </row>
    <row r="3785" spans="49:52" x14ac:dyDescent="0.25">
      <c r="AW3785" t="s">
        <v>8434</v>
      </c>
      <c r="AY3785" s="51"/>
      <c r="AZ3785" s="51"/>
    </row>
    <row r="3786" spans="49:52" x14ac:dyDescent="0.25">
      <c r="AW3786" t="s">
        <v>8435</v>
      </c>
      <c r="AY3786" s="51"/>
      <c r="AZ3786" s="51"/>
    </row>
    <row r="3787" spans="49:52" x14ac:dyDescent="0.25">
      <c r="AW3787" t="s">
        <v>8436</v>
      </c>
      <c r="AY3787" s="51"/>
      <c r="AZ3787" s="51"/>
    </row>
    <row r="3788" spans="49:52" x14ac:dyDescent="0.25">
      <c r="AW3788" t="s">
        <v>8437</v>
      </c>
      <c r="AY3788" s="51"/>
      <c r="AZ3788" s="51"/>
    </row>
    <row r="3789" spans="49:52" x14ac:dyDescent="0.25">
      <c r="AW3789" t="s">
        <v>8438</v>
      </c>
      <c r="AY3789" s="51"/>
      <c r="AZ3789" s="51"/>
    </row>
    <row r="3790" spans="49:52" x14ac:dyDescent="0.25">
      <c r="AW3790" t="s">
        <v>8439</v>
      </c>
      <c r="AY3790" s="51"/>
      <c r="AZ3790" s="51"/>
    </row>
    <row r="3791" spans="49:52" x14ac:dyDescent="0.25">
      <c r="AW3791" t="s">
        <v>8440</v>
      </c>
      <c r="AY3791" s="51"/>
      <c r="AZ3791" s="51"/>
    </row>
    <row r="3792" spans="49:52" x14ac:dyDescent="0.25">
      <c r="AW3792" t="s">
        <v>8441</v>
      </c>
      <c r="AY3792" s="51"/>
      <c r="AZ3792" s="51"/>
    </row>
    <row r="3793" spans="49:52" x14ac:dyDescent="0.25">
      <c r="AW3793" t="s">
        <v>8442</v>
      </c>
      <c r="AY3793" s="51"/>
      <c r="AZ3793" s="51"/>
    </row>
    <row r="3794" spans="49:52" x14ac:dyDescent="0.25">
      <c r="AW3794" t="s">
        <v>8443</v>
      </c>
      <c r="AY3794" s="51"/>
      <c r="AZ3794" s="51"/>
    </row>
    <row r="3795" spans="49:52" x14ac:dyDescent="0.25">
      <c r="AW3795" t="s">
        <v>8444</v>
      </c>
      <c r="AY3795" s="51"/>
      <c r="AZ3795" s="51"/>
    </row>
    <row r="3796" spans="49:52" x14ac:dyDescent="0.25">
      <c r="AW3796" t="s">
        <v>8445</v>
      </c>
      <c r="AY3796" s="51"/>
      <c r="AZ3796" s="51"/>
    </row>
    <row r="3797" spans="49:52" x14ac:dyDescent="0.25">
      <c r="AW3797" t="s">
        <v>8446</v>
      </c>
      <c r="AY3797" s="51"/>
      <c r="AZ3797" s="51"/>
    </row>
    <row r="3798" spans="49:52" x14ac:dyDescent="0.25">
      <c r="AW3798" t="s">
        <v>8447</v>
      </c>
      <c r="AY3798" s="51"/>
      <c r="AZ3798" s="51"/>
    </row>
    <row r="3799" spans="49:52" x14ac:dyDescent="0.25">
      <c r="AW3799" t="s">
        <v>8448</v>
      </c>
      <c r="AY3799" s="51"/>
      <c r="AZ3799" s="51"/>
    </row>
    <row r="3800" spans="49:52" x14ac:dyDescent="0.25">
      <c r="AW3800" t="s">
        <v>8449</v>
      </c>
      <c r="AY3800" s="51"/>
      <c r="AZ3800" s="51"/>
    </row>
    <row r="3801" spans="49:52" x14ac:dyDescent="0.25">
      <c r="AW3801" t="s">
        <v>8450</v>
      </c>
      <c r="AY3801" s="51"/>
      <c r="AZ3801" s="51"/>
    </row>
    <row r="3802" spans="49:52" x14ac:dyDescent="0.25">
      <c r="AW3802" t="s">
        <v>8451</v>
      </c>
      <c r="AY3802" s="51"/>
      <c r="AZ3802" s="51"/>
    </row>
    <row r="3803" spans="49:52" x14ac:dyDescent="0.25">
      <c r="AW3803" t="s">
        <v>8452</v>
      </c>
      <c r="AY3803" s="51"/>
      <c r="AZ3803" s="51"/>
    </row>
    <row r="3804" spans="49:52" x14ac:dyDescent="0.25">
      <c r="AW3804" t="s">
        <v>8453</v>
      </c>
      <c r="AY3804" s="51"/>
      <c r="AZ3804" s="51"/>
    </row>
    <row r="3805" spans="49:52" x14ac:dyDescent="0.25">
      <c r="AW3805" t="s">
        <v>8454</v>
      </c>
      <c r="AY3805" s="51"/>
      <c r="AZ3805" s="51"/>
    </row>
    <row r="3806" spans="49:52" x14ac:dyDescent="0.25">
      <c r="AW3806" t="s">
        <v>8455</v>
      </c>
      <c r="AY3806" s="51"/>
      <c r="AZ3806" s="51"/>
    </row>
    <row r="3807" spans="49:52" x14ac:dyDescent="0.25">
      <c r="AW3807" t="s">
        <v>8456</v>
      </c>
      <c r="AY3807" s="51"/>
      <c r="AZ3807" s="51"/>
    </row>
    <row r="3808" spans="49:52" x14ac:dyDescent="0.25">
      <c r="AW3808" t="s">
        <v>8457</v>
      </c>
      <c r="AY3808" s="51"/>
      <c r="AZ3808" s="51"/>
    </row>
    <row r="3809" spans="49:52" x14ac:dyDescent="0.25">
      <c r="AW3809" t="s">
        <v>8458</v>
      </c>
      <c r="AY3809" s="51"/>
      <c r="AZ3809" s="51"/>
    </row>
    <row r="3810" spans="49:52" x14ac:dyDescent="0.25">
      <c r="AW3810" t="s">
        <v>8459</v>
      </c>
      <c r="AY3810" s="51"/>
      <c r="AZ3810" s="51"/>
    </row>
    <row r="3811" spans="49:52" x14ac:dyDescent="0.25">
      <c r="AW3811" t="s">
        <v>8460</v>
      </c>
      <c r="AY3811" s="51"/>
      <c r="AZ3811" s="51"/>
    </row>
    <row r="3812" spans="49:52" x14ac:dyDescent="0.25">
      <c r="AW3812" t="s">
        <v>8461</v>
      </c>
      <c r="AY3812" s="51"/>
      <c r="AZ3812" s="51"/>
    </row>
    <row r="3813" spans="49:52" x14ac:dyDescent="0.25">
      <c r="AW3813" t="s">
        <v>8462</v>
      </c>
      <c r="AY3813" s="51"/>
      <c r="AZ3813" s="51"/>
    </row>
    <row r="3814" spans="49:52" x14ac:dyDescent="0.25">
      <c r="AW3814" t="s">
        <v>8463</v>
      </c>
      <c r="AY3814" s="51"/>
      <c r="AZ3814" s="51"/>
    </row>
    <row r="3815" spans="49:52" x14ac:dyDescent="0.25">
      <c r="AW3815" t="s">
        <v>8464</v>
      </c>
      <c r="AY3815" s="51"/>
      <c r="AZ3815" s="51"/>
    </row>
    <row r="3816" spans="49:52" x14ac:dyDescent="0.25">
      <c r="AW3816" t="s">
        <v>8465</v>
      </c>
      <c r="AY3816" s="51"/>
      <c r="AZ3816" s="51"/>
    </row>
    <row r="3817" spans="49:52" x14ac:dyDescent="0.25">
      <c r="AW3817" t="s">
        <v>8466</v>
      </c>
      <c r="AY3817" s="51"/>
      <c r="AZ3817" s="51"/>
    </row>
    <row r="3818" spans="49:52" x14ac:dyDescent="0.25">
      <c r="AW3818" t="s">
        <v>8467</v>
      </c>
      <c r="AY3818" s="51"/>
      <c r="AZ3818" s="51"/>
    </row>
    <row r="3819" spans="49:52" x14ac:dyDescent="0.25">
      <c r="AW3819" t="s">
        <v>8468</v>
      </c>
      <c r="AY3819" s="51"/>
      <c r="AZ3819" s="51"/>
    </row>
    <row r="3820" spans="49:52" x14ac:dyDescent="0.25">
      <c r="AW3820" t="s">
        <v>8469</v>
      </c>
      <c r="AY3820" s="51"/>
      <c r="AZ3820" s="51"/>
    </row>
    <row r="3821" spans="49:52" x14ac:dyDescent="0.25">
      <c r="AW3821" t="s">
        <v>8470</v>
      </c>
      <c r="AY3821" s="51"/>
      <c r="AZ3821" s="51"/>
    </row>
    <row r="3822" spans="49:52" x14ac:dyDescent="0.25">
      <c r="AW3822" t="s">
        <v>8471</v>
      </c>
      <c r="AY3822" s="51"/>
      <c r="AZ3822" s="51"/>
    </row>
    <row r="3823" spans="49:52" x14ac:dyDescent="0.25">
      <c r="AW3823" t="s">
        <v>8472</v>
      </c>
      <c r="AY3823" s="51"/>
      <c r="AZ3823" s="51"/>
    </row>
    <row r="3824" spans="49:52" x14ac:dyDescent="0.25">
      <c r="AW3824" t="s">
        <v>8473</v>
      </c>
      <c r="AY3824" s="51"/>
      <c r="AZ3824" s="51"/>
    </row>
    <row r="3825" spans="49:52" x14ac:dyDescent="0.25">
      <c r="AW3825" t="s">
        <v>8474</v>
      </c>
      <c r="AY3825" s="51"/>
      <c r="AZ3825" s="51"/>
    </row>
    <row r="3826" spans="49:52" x14ac:dyDescent="0.25">
      <c r="AW3826" t="s">
        <v>8475</v>
      </c>
      <c r="AY3826" s="51"/>
      <c r="AZ3826" s="51"/>
    </row>
    <row r="3827" spans="49:52" x14ac:dyDescent="0.25">
      <c r="AW3827" t="s">
        <v>8476</v>
      </c>
      <c r="AY3827" s="51"/>
      <c r="AZ3827" s="51"/>
    </row>
    <row r="3828" spans="49:52" x14ac:dyDescent="0.25">
      <c r="AW3828" t="s">
        <v>8477</v>
      </c>
      <c r="AY3828" s="51"/>
      <c r="AZ3828" s="51"/>
    </row>
    <row r="3829" spans="49:52" x14ac:dyDescent="0.25">
      <c r="AW3829" t="s">
        <v>8478</v>
      </c>
      <c r="AY3829" s="51"/>
      <c r="AZ3829" s="51"/>
    </row>
    <row r="3830" spans="49:52" x14ac:dyDescent="0.25">
      <c r="AW3830" t="s">
        <v>8479</v>
      </c>
      <c r="AY3830" s="51"/>
      <c r="AZ3830" s="51"/>
    </row>
    <row r="3831" spans="49:52" x14ac:dyDescent="0.25">
      <c r="AW3831" t="s">
        <v>8480</v>
      </c>
      <c r="AY3831" s="51"/>
      <c r="AZ3831" s="51"/>
    </row>
    <row r="3832" spans="49:52" x14ac:dyDescent="0.25">
      <c r="AW3832" t="s">
        <v>8481</v>
      </c>
      <c r="AY3832" s="51"/>
      <c r="AZ3832" s="51"/>
    </row>
    <row r="3833" spans="49:52" x14ac:dyDescent="0.25">
      <c r="AW3833" t="s">
        <v>8482</v>
      </c>
      <c r="AY3833" s="51"/>
      <c r="AZ3833" s="51"/>
    </row>
    <row r="3834" spans="49:52" x14ac:dyDescent="0.25">
      <c r="AW3834" t="s">
        <v>8483</v>
      </c>
      <c r="AY3834" s="51"/>
      <c r="AZ3834" s="51"/>
    </row>
    <row r="3835" spans="49:52" x14ac:dyDescent="0.25">
      <c r="AW3835" t="s">
        <v>8484</v>
      </c>
      <c r="AY3835" s="51"/>
      <c r="AZ3835" s="51"/>
    </row>
    <row r="3836" spans="49:52" x14ac:dyDescent="0.25">
      <c r="AW3836" t="s">
        <v>8485</v>
      </c>
      <c r="AY3836" s="51"/>
      <c r="AZ3836" s="51"/>
    </row>
    <row r="3837" spans="49:52" x14ac:dyDescent="0.25">
      <c r="AW3837" t="s">
        <v>8486</v>
      </c>
      <c r="AY3837" s="51"/>
      <c r="AZ3837" s="51"/>
    </row>
    <row r="3838" spans="49:52" x14ac:dyDescent="0.25">
      <c r="AW3838" t="s">
        <v>8487</v>
      </c>
      <c r="AY3838" s="51"/>
      <c r="AZ3838" s="51"/>
    </row>
    <row r="3839" spans="49:52" x14ac:dyDescent="0.25">
      <c r="AW3839" t="s">
        <v>8488</v>
      </c>
      <c r="AY3839" s="51"/>
      <c r="AZ3839" s="51"/>
    </row>
    <row r="3840" spans="49:52" x14ac:dyDescent="0.25">
      <c r="AW3840" t="s">
        <v>8489</v>
      </c>
      <c r="AY3840" s="51"/>
      <c r="AZ3840" s="51"/>
    </row>
    <row r="3841" spans="49:52" x14ac:dyDescent="0.25">
      <c r="AW3841" t="s">
        <v>8490</v>
      </c>
      <c r="AY3841" s="51"/>
      <c r="AZ3841" s="51"/>
    </row>
    <row r="3842" spans="49:52" x14ac:dyDescent="0.25">
      <c r="AW3842" t="s">
        <v>8491</v>
      </c>
      <c r="AY3842" s="51"/>
      <c r="AZ3842" s="51"/>
    </row>
    <row r="3843" spans="49:52" x14ac:dyDescent="0.25">
      <c r="AW3843" t="s">
        <v>8492</v>
      </c>
      <c r="AY3843" s="51"/>
      <c r="AZ3843" s="51"/>
    </row>
    <row r="3844" spans="49:52" x14ac:dyDescent="0.25">
      <c r="AW3844" t="s">
        <v>8493</v>
      </c>
      <c r="AY3844" s="51"/>
      <c r="AZ3844" s="51"/>
    </row>
    <row r="3845" spans="49:52" x14ac:dyDescent="0.25">
      <c r="AW3845" t="s">
        <v>8494</v>
      </c>
      <c r="AY3845" s="51"/>
      <c r="AZ3845" s="51"/>
    </row>
    <row r="3846" spans="49:52" x14ac:dyDescent="0.25">
      <c r="AW3846" t="s">
        <v>8495</v>
      </c>
      <c r="AY3846" s="51"/>
      <c r="AZ3846" s="51"/>
    </row>
    <row r="3847" spans="49:52" x14ac:dyDescent="0.25">
      <c r="AW3847" t="s">
        <v>8496</v>
      </c>
      <c r="AY3847" s="51"/>
      <c r="AZ3847" s="51"/>
    </row>
    <row r="3848" spans="49:52" x14ac:dyDescent="0.25">
      <c r="AW3848" t="s">
        <v>8497</v>
      </c>
      <c r="AY3848" s="51"/>
      <c r="AZ3848" s="51"/>
    </row>
    <row r="3849" spans="49:52" x14ac:dyDescent="0.25">
      <c r="AW3849" t="s">
        <v>8498</v>
      </c>
      <c r="AY3849" s="51"/>
      <c r="AZ3849" s="51"/>
    </row>
    <row r="3850" spans="49:52" x14ac:dyDescent="0.25">
      <c r="AW3850" t="s">
        <v>8499</v>
      </c>
      <c r="AY3850" s="51"/>
      <c r="AZ3850" s="51"/>
    </row>
    <row r="3851" spans="49:52" x14ac:dyDescent="0.25">
      <c r="AW3851" t="s">
        <v>8500</v>
      </c>
      <c r="AY3851" s="51"/>
      <c r="AZ3851" s="51"/>
    </row>
    <row r="3852" spans="49:52" x14ac:dyDescent="0.25">
      <c r="AW3852" t="s">
        <v>8501</v>
      </c>
      <c r="AY3852" s="51"/>
      <c r="AZ3852" s="51"/>
    </row>
    <row r="3853" spans="49:52" x14ac:dyDescent="0.25">
      <c r="AW3853" t="s">
        <v>8502</v>
      </c>
      <c r="AY3853" s="51"/>
      <c r="AZ3853" s="51"/>
    </row>
    <row r="3854" spans="49:52" x14ac:dyDescent="0.25">
      <c r="AW3854" t="s">
        <v>8503</v>
      </c>
      <c r="AY3854" s="51"/>
      <c r="AZ3854" s="51"/>
    </row>
    <row r="3855" spans="49:52" x14ac:dyDescent="0.25">
      <c r="AW3855" t="s">
        <v>8504</v>
      </c>
      <c r="AY3855" s="51"/>
      <c r="AZ3855" s="51"/>
    </row>
    <row r="3856" spans="49:52" x14ac:dyDescent="0.25">
      <c r="AW3856" t="s">
        <v>8505</v>
      </c>
      <c r="AY3856" s="51"/>
      <c r="AZ3856" s="51"/>
    </row>
    <row r="3857" spans="49:52" x14ac:dyDescent="0.25">
      <c r="AW3857" t="s">
        <v>8506</v>
      </c>
      <c r="AY3857" s="51"/>
      <c r="AZ3857" s="51"/>
    </row>
    <row r="3858" spans="49:52" x14ac:dyDescent="0.25">
      <c r="AW3858" t="s">
        <v>8507</v>
      </c>
      <c r="AY3858" s="51"/>
      <c r="AZ3858" s="51"/>
    </row>
    <row r="3859" spans="49:52" x14ac:dyDescent="0.25">
      <c r="AW3859" t="s">
        <v>8508</v>
      </c>
      <c r="AY3859" s="51"/>
      <c r="AZ3859" s="51"/>
    </row>
    <row r="3860" spans="49:52" x14ac:dyDescent="0.25">
      <c r="AW3860" t="s">
        <v>8509</v>
      </c>
      <c r="AY3860" s="51"/>
      <c r="AZ3860" s="51"/>
    </row>
    <row r="3861" spans="49:52" x14ac:dyDescent="0.25">
      <c r="AW3861" t="s">
        <v>8510</v>
      </c>
      <c r="AY3861" s="51"/>
      <c r="AZ3861" s="51"/>
    </row>
    <row r="3862" spans="49:52" x14ac:dyDescent="0.25">
      <c r="AW3862" t="s">
        <v>8511</v>
      </c>
      <c r="AY3862" s="51"/>
      <c r="AZ3862" s="51"/>
    </row>
    <row r="3863" spans="49:52" x14ac:dyDescent="0.25">
      <c r="AW3863" t="s">
        <v>8512</v>
      </c>
      <c r="AY3863" s="51"/>
      <c r="AZ3863" s="51"/>
    </row>
    <row r="3864" spans="49:52" x14ac:dyDescent="0.25">
      <c r="AW3864" t="s">
        <v>8513</v>
      </c>
      <c r="AY3864" s="51"/>
      <c r="AZ3864" s="51"/>
    </row>
    <row r="3865" spans="49:52" x14ac:dyDescent="0.25">
      <c r="AW3865" t="s">
        <v>8514</v>
      </c>
      <c r="AY3865" s="51"/>
      <c r="AZ3865" s="51"/>
    </row>
    <row r="3866" spans="49:52" x14ac:dyDescent="0.25">
      <c r="AW3866" t="s">
        <v>8515</v>
      </c>
      <c r="AY3866" s="51"/>
      <c r="AZ3866" s="51"/>
    </row>
    <row r="3867" spans="49:52" x14ac:dyDescent="0.25">
      <c r="AW3867" t="s">
        <v>8516</v>
      </c>
      <c r="AY3867" s="51"/>
      <c r="AZ3867" s="51"/>
    </row>
    <row r="3868" spans="49:52" x14ac:dyDescent="0.25">
      <c r="AW3868" t="s">
        <v>8517</v>
      </c>
      <c r="AY3868" s="51"/>
      <c r="AZ3868" s="51"/>
    </row>
    <row r="3869" spans="49:52" x14ac:dyDescent="0.25">
      <c r="AW3869" t="s">
        <v>8518</v>
      </c>
      <c r="AY3869" s="51"/>
      <c r="AZ3869" s="51"/>
    </row>
    <row r="3870" spans="49:52" x14ac:dyDescent="0.25">
      <c r="AW3870" t="s">
        <v>8519</v>
      </c>
      <c r="AY3870" s="51"/>
      <c r="AZ3870" s="51"/>
    </row>
    <row r="3871" spans="49:52" x14ac:dyDescent="0.25">
      <c r="AW3871" t="s">
        <v>8520</v>
      </c>
      <c r="AY3871" s="51"/>
      <c r="AZ3871" s="51"/>
    </row>
    <row r="3872" spans="49:52" x14ac:dyDescent="0.25">
      <c r="AW3872" t="s">
        <v>8521</v>
      </c>
      <c r="AY3872" s="51"/>
      <c r="AZ3872" s="51"/>
    </row>
    <row r="3873" spans="49:52" x14ac:dyDescent="0.25">
      <c r="AW3873" t="s">
        <v>8522</v>
      </c>
      <c r="AY3873" s="51"/>
      <c r="AZ3873" s="51"/>
    </row>
    <row r="3874" spans="49:52" x14ac:dyDescent="0.25">
      <c r="AW3874" t="s">
        <v>8523</v>
      </c>
      <c r="AY3874" s="51"/>
      <c r="AZ3874" s="51"/>
    </row>
    <row r="3875" spans="49:52" x14ac:dyDescent="0.25">
      <c r="AW3875" t="s">
        <v>8524</v>
      </c>
      <c r="AY3875" s="51"/>
      <c r="AZ3875" s="51"/>
    </row>
    <row r="3876" spans="49:52" x14ac:dyDescent="0.25">
      <c r="AW3876" t="s">
        <v>8525</v>
      </c>
      <c r="AY3876" s="51"/>
      <c r="AZ3876" s="51"/>
    </row>
    <row r="3877" spans="49:52" x14ac:dyDescent="0.25">
      <c r="AW3877" t="s">
        <v>8526</v>
      </c>
      <c r="AY3877" s="51"/>
      <c r="AZ3877" s="51"/>
    </row>
    <row r="3878" spans="49:52" x14ac:dyDescent="0.25">
      <c r="AW3878" t="s">
        <v>8527</v>
      </c>
      <c r="AY3878" s="51"/>
      <c r="AZ3878" s="51"/>
    </row>
    <row r="3879" spans="49:52" x14ac:dyDescent="0.25">
      <c r="AW3879" t="s">
        <v>8528</v>
      </c>
      <c r="AY3879" s="51"/>
      <c r="AZ3879" s="51"/>
    </row>
    <row r="3880" spans="49:52" x14ac:dyDescent="0.25">
      <c r="AW3880" t="s">
        <v>8529</v>
      </c>
      <c r="AY3880" s="51"/>
      <c r="AZ3880" s="51"/>
    </row>
    <row r="3881" spans="49:52" x14ac:dyDescent="0.25">
      <c r="AW3881" t="s">
        <v>8530</v>
      </c>
      <c r="AY3881" s="51"/>
      <c r="AZ3881" s="51"/>
    </row>
    <row r="3882" spans="49:52" x14ac:dyDescent="0.25">
      <c r="AW3882" t="s">
        <v>8531</v>
      </c>
      <c r="AY3882" s="51"/>
      <c r="AZ3882" s="51"/>
    </row>
    <row r="3883" spans="49:52" x14ac:dyDescent="0.25">
      <c r="AW3883" t="s">
        <v>8532</v>
      </c>
      <c r="AY3883" s="51"/>
      <c r="AZ3883" s="51"/>
    </row>
    <row r="3884" spans="49:52" x14ac:dyDescent="0.25">
      <c r="AW3884" t="s">
        <v>8533</v>
      </c>
      <c r="AY3884" s="51"/>
      <c r="AZ3884" s="51"/>
    </row>
    <row r="3885" spans="49:52" x14ac:dyDescent="0.25">
      <c r="AW3885" t="s">
        <v>8534</v>
      </c>
      <c r="AY3885" s="51"/>
      <c r="AZ3885" s="51"/>
    </row>
    <row r="3886" spans="49:52" x14ac:dyDescent="0.25">
      <c r="AW3886" t="s">
        <v>8535</v>
      </c>
      <c r="AY3886" s="51"/>
      <c r="AZ3886" s="51"/>
    </row>
    <row r="3887" spans="49:52" x14ac:dyDescent="0.25">
      <c r="AW3887" t="s">
        <v>8536</v>
      </c>
      <c r="AY3887" s="51"/>
      <c r="AZ3887" s="51"/>
    </row>
    <row r="3888" spans="49:52" x14ac:dyDescent="0.25">
      <c r="AW3888" t="s">
        <v>8537</v>
      </c>
      <c r="AY3888" s="51"/>
      <c r="AZ3888" s="51"/>
    </row>
    <row r="3889" spans="49:52" x14ac:dyDescent="0.25">
      <c r="AW3889" t="s">
        <v>8538</v>
      </c>
      <c r="AY3889" s="51"/>
      <c r="AZ3889" s="51"/>
    </row>
    <row r="3890" spans="49:52" x14ac:dyDescent="0.25">
      <c r="AW3890" t="s">
        <v>8539</v>
      </c>
      <c r="AY3890" s="51"/>
      <c r="AZ3890" s="51"/>
    </row>
    <row r="3891" spans="49:52" x14ac:dyDescent="0.25">
      <c r="AW3891" t="s">
        <v>8540</v>
      </c>
      <c r="AY3891" s="51"/>
      <c r="AZ3891" s="51"/>
    </row>
    <row r="3892" spans="49:52" x14ac:dyDescent="0.25">
      <c r="AW3892" t="s">
        <v>8541</v>
      </c>
      <c r="AY3892" s="51"/>
      <c r="AZ3892" s="51"/>
    </row>
    <row r="3893" spans="49:52" x14ac:dyDescent="0.25">
      <c r="AW3893" t="s">
        <v>8542</v>
      </c>
      <c r="AY3893" s="51"/>
      <c r="AZ3893" s="51"/>
    </row>
    <row r="3894" spans="49:52" x14ac:dyDescent="0.25">
      <c r="AW3894" t="s">
        <v>8543</v>
      </c>
      <c r="AY3894" s="51"/>
      <c r="AZ3894" s="51"/>
    </row>
    <row r="3895" spans="49:52" x14ac:dyDescent="0.25">
      <c r="AW3895" t="s">
        <v>8544</v>
      </c>
      <c r="AY3895" s="51"/>
      <c r="AZ3895" s="51"/>
    </row>
    <row r="3896" spans="49:52" x14ac:dyDescent="0.25">
      <c r="AW3896" t="s">
        <v>8545</v>
      </c>
      <c r="AY3896" s="51"/>
      <c r="AZ3896" s="51"/>
    </row>
    <row r="3897" spans="49:52" x14ac:dyDescent="0.25">
      <c r="AW3897" t="s">
        <v>8546</v>
      </c>
      <c r="AY3897" s="51"/>
      <c r="AZ3897" s="51"/>
    </row>
    <row r="3898" spans="49:52" x14ac:dyDescent="0.25">
      <c r="AW3898" t="s">
        <v>8547</v>
      </c>
      <c r="AY3898" s="51"/>
      <c r="AZ3898" s="51"/>
    </row>
    <row r="3899" spans="49:52" x14ac:dyDescent="0.25">
      <c r="AW3899" t="s">
        <v>8548</v>
      </c>
      <c r="AY3899" s="51"/>
      <c r="AZ3899" s="51"/>
    </row>
    <row r="3900" spans="49:52" x14ac:dyDescent="0.25">
      <c r="AW3900" t="s">
        <v>8549</v>
      </c>
      <c r="AY3900" s="51"/>
      <c r="AZ3900" s="51"/>
    </row>
    <row r="3901" spans="49:52" x14ac:dyDescent="0.25">
      <c r="AW3901" t="s">
        <v>8550</v>
      </c>
      <c r="AY3901" s="51"/>
      <c r="AZ3901" s="51"/>
    </row>
    <row r="3902" spans="49:52" x14ac:dyDescent="0.25">
      <c r="AW3902" t="s">
        <v>8551</v>
      </c>
      <c r="AY3902" s="51"/>
      <c r="AZ3902" s="51"/>
    </row>
    <row r="3903" spans="49:52" x14ac:dyDescent="0.25">
      <c r="AW3903" t="s">
        <v>8552</v>
      </c>
      <c r="AY3903" s="51"/>
      <c r="AZ3903" s="51"/>
    </row>
    <row r="3904" spans="49:52" x14ac:dyDescent="0.25">
      <c r="AW3904" t="s">
        <v>8553</v>
      </c>
      <c r="AY3904" s="51"/>
      <c r="AZ3904" s="51"/>
    </row>
    <row r="3905" spans="49:52" x14ac:dyDescent="0.25">
      <c r="AW3905" t="s">
        <v>8554</v>
      </c>
      <c r="AY3905" s="51"/>
      <c r="AZ3905" s="51"/>
    </row>
    <row r="3906" spans="49:52" x14ac:dyDescent="0.25">
      <c r="AW3906" t="s">
        <v>8555</v>
      </c>
      <c r="AY3906" s="51"/>
      <c r="AZ3906" s="51"/>
    </row>
    <row r="3907" spans="49:52" x14ac:dyDescent="0.25">
      <c r="AW3907" t="s">
        <v>8556</v>
      </c>
      <c r="AY3907" s="51"/>
      <c r="AZ3907" s="51"/>
    </row>
    <row r="3908" spans="49:52" x14ac:dyDescent="0.25">
      <c r="AW3908" t="s">
        <v>8557</v>
      </c>
      <c r="AY3908" s="51"/>
      <c r="AZ3908" s="51"/>
    </row>
    <row r="3909" spans="49:52" x14ac:dyDescent="0.25">
      <c r="AW3909" t="s">
        <v>8558</v>
      </c>
      <c r="AY3909" s="51"/>
      <c r="AZ3909" s="51"/>
    </row>
    <row r="3910" spans="49:52" x14ac:dyDescent="0.25">
      <c r="AW3910" t="s">
        <v>8559</v>
      </c>
      <c r="AY3910" s="51"/>
      <c r="AZ3910" s="51"/>
    </row>
    <row r="3911" spans="49:52" x14ac:dyDescent="0.25">
      <c r="AW3911" t="s">
        <v>8560</v>
      </c>
      <c r="AY3911" s="51"/>
      <c r="AZ3911" s="51"/>
    </row>
    <row r="3912" spans="49:52" x14ac:dyDescent="0.25">
      <c r="AW3912" t="s">
        <v>8561</v>
      </c>
      <c r="AY3912" s="51"/>
      <c r="AZ3912" s="51"/>
    </row>
    <row r="3913" spans="49:52" x14ac:dyDescent="0.25">
      <c r="AW3913" t="s">
        <v>8562</v>
      </c>
      <c r="AY3913" s="51"/>
      <c r="AZ3913" s="51"/>
    </row>
    <row r="3914" spans="49:52" x14ac:dyDescent="0.25">
      <c r="AW3914" t="s">
        <v>8563</v>
      </c>
      <c r="AY3914" s="51"/>
      <c r="AZ3914" s="51"/>
    </row>
    <row r="3915" spans="49:52" x14ac:dyDescent="0.25">
      <c r="AW3915" t="s">
        <v>8564</v>
      </c>
      <c r="AY3915" s="51"/>
      <c r="AZ3915" s="51"/>
    </row>
    <row r="3916" spans="49:52" x14ac:dyDescent="0.25">
      <c r="AW3916" t="s">
        <v>8565</v>
      </c>
      <c r="AY3916" s="51"/>
      <c r="AZ3916" s="51"/>
    </row>
    <row r="3917" spans="49:52" x14ac:dyDescent="0.25">
      <c r="AW3917" t="s">
        <v>8566</v>
      </c>
      <c r="AY3917" s="51"/>
      <c r="AZ3917" s="51"/>
    </row>
    <row r="3918" spans="49:52" x14ac:dyDescent="0.25">
      <c r="AW3918" t="s">
        <v>8567</v>
      </c>
      <c r="AY3918" s="51"/>
      <c r="AZ3918" s="51"/>
    </row>
    <row r="3919" spans="49:52" x14ac:dyDescent="0.25">
      <c r="AW3919" t="s">
        <v>8568</v>
      </c>
      <c r="AY3919" s="51"/>
      <c r="AZ3919" s="51"/>
    </row>
    <row r="3920" spans="49:52" x14ac:dyDescent="0.25">
      <c r="AW3920" t="s">
        <v>8569</v>
      </c>
      <c r="AY3920" s="51"/>
      <c r="AZ3920" s="51"/>
    </row>
    <row r="3921" spans="49:52" x14ac:dyDescent="0.25">
      <c r="AW3921" t="s">
        <v>8570</v>
      </c>
      <c r="AY3921" s="51"/>
      <c r="AZ3921" s="51"/>
    </row>
    <row r="3922" spans="49:52" x14ac:dyDescent="0.25">
      <c r="AW3922" t="s">
        <v>8571</v>
      </c>
      <c r="AY3922" s="51"/>
      <c r="AZ3922" s="51"/>
    </row>
    <row r="3923" spans="49:52" x14ac:dyDescent="0.25">
      <c r="AW3923" t="s">
        <v>8572</v>
      </c>
      <c r="AY3923" s="51"/>
      <c r="AZ3923" s="51"/>
    </row>
    <row r="3924" spans="49:52" x14ac:dyDescent="0.25">
      <c r="AW3924" t="s">
        <v>8573</v>
      </c>
      <c r="AY3924" s="51"/>
      <c r="AZ3924" s="51"/>
    </row>
    <row r="3925" spans="49:52" x14ac:dyDescent="0.25">
      <c r="AW3925" t="s">
        <v>8574</v>
      </c>
      <c r="AY3925" s="51"/>
      <c r="AZ3925" s="51"/>
    </row>
    <row r="3926" spans="49:52" x14ac:dyDescent="0.25">
      <c r="AW3926" t="s">
        <v>8575</v>
      </c>
      <c r="AY3926" s="51"/>
      <c r="AZ3926" s="51"/>
    </row>
    <row r="3927" spans="49:52" x14ac:dyDescent="0.25">
      <c r="AW3927" t="s">
        <v>8576</v>
      </c>
      <c r="AY3927" s="51"/>
      <c r="AZ3927" s="51"/>
    </row>
    <row r="3928" spans="49:52" x14ac:dyDescent="0.25">
      <c r="AW3928" t="s">
        <v>8577</v>
      </c>
      <c r="AY3928" s="51"/>
      <c r="AZ3928" s="51"/>
    </row>
    <row r="3929" spans="49:52" x14ac:dyDescent="0.25">
      <c r="AW3929" t="s">
        <v>8578</v>
      </c>
      <c r="AY3929" s="51"/>
      <c r="AZ3929" s="51"/>
    </row>
    <row r="3930" spans="49:52" x14ac:dyDescent="0.25">
      <c r="AW3930" t="s">
        <v>8579</v>
      </c>
      <c r="AY3930" s="51"/>
      <c r="AZ3930" s="51"/>
    </row>
    <row r="3931" spans="49:52" x14ac:dyDescent="0.25">
      <c r="AW3931" t="s">
        <v>8580</v>
      </c>
      <c r="AY3931" s="51"/>
      <c r="AZ3931" s="51"/>
    </row>
    <row r="3932" spans="49:52" x14ac:dyDescent="0.25">
      <c r="AW3932" t="s">
        <v>8581</v>
      </c>
      <c r="AY3932" s="51"/>
      <c r="AZ3932" s="51"/>
    </row>
    <row r="3933" spans="49:52" x14ac:dyDescent="0.25">
      <c r="AW3933" t="s">
        <v>8582</v>
      </c>
      <c r="AY3933" s="51"/>
      <c r="AZ3933" s="51"/>
    </row>
    <row r="3934" spans="49:52" x14ac:dyDescent="0.25">
      <c r="AW3934" t="s">
        <v>8583</v>
      </c>
      <c r="AY3934" s="51"/>
      <c r="AZ3934" s="51"/>
    </row>
    <row r="3935" spans="49:52" x14ac:dyDescent="0.25">
      <c r="AW3935" t="s">
        <v>8584</v>
      </c>
      <c r="AY3935" s="51"/>
      <c r="AZ3935" s="51"/>
    </row>
    <row r="3936" spans="49:52" x14ac:dyDescent="0.25">
      <c r="AW3936" t="s">
        <v>8585</v>
      </c>
      <c r="AY3936" s="51"/>
      <c r="AZ3936" s="51"/>
    </row>
    <row r="3937" spans="49:52" x14ac:dyDescent="0.25">
      <c r="AW3937" t="s">
        <v>8586</v>
      </c>
      <c r="AY3937" s="51"/>
      <c r="AZ3937" s="51"/>
    </row>
    <row r="3938" spans="49:52" x14ac:dyDescent="0.25">
      <c r="AW3938" t="s">
        <v>8587</v>
      </c>
      <c r="AY3938" s="51"/>
      <c r="AZ3938" s="51"/>
    </row>
    <row r="3939" spans="49:52" x14ac:dyDescent="0.25">
      <c r="AW3939" t="s">
        <v>8588</v>
      </c>
      <c r="AY3939" s="51"/>
      <c r="AZ3939" s="51"/>
    </row>
    <row r="3940" spans="49:52" x14ac:dyDescent="0.25">
      <c r="AW3940" t="s">
        <v>8589</v>
      </c>
      <c r="AY3940" s="51"/>
      <c r="AZ3940" s="51"/>
    </row>
    <row r="3941" spans="49:52" x14ac:dyDescent="0.25">
      <c r="AW3941" t="s">
        <v>8590</v>
      </c>
      <c r="AY3941" s="51"/>
      <c r="AZ3941" s="51"/>
    </row>
    <row r="3942" spans="49:52" x14ac:dyDescent="0.25">
      <c r="AW3942" t="s">
        <v>8591</v>
      </c>
      <c r="AY3942" s="51"/>
      <c r="AZ3942" s="51"/>
    </row>
    <row r="3943" spans="49:52" x14ac:dyDescent="0.25">
      <c r="AW3943" t="s">
        <v>8592</v>
      </c>
      <c r="AY3943" s="51"/>
      <c r="AZ3943" s="51"/>
    </row>
    <row r="3944" spans="49:52" x14ac:dyDescent="0.25">
      <c r="AW3944" t="s">
        <v>8593</v>
      </c>
      <c r="AY3944" s="51"/>
      <c r="AZ3944" s="51"/>
    </row>
    <row r="3945" spans="49:52" x14ac:dyDescent="0.25">
      <c r="AW3945" t="s">
        <v>8594</v>
      </c>
      <c r="AY3945" s="51"/>
      <c r="AZ3945" s="51"/>
    </row>
    <row r="3946" spans="49:52" x14ac:dyDescent="0.25">
      <c r="AW3946" t="s">
        <v>8595</v>
      </c>
      <c r="AY3946" s="51"/>
      <c r="AZ3946" s="51"/>
    </row>
    <row r="3947" spans="49:52" x14ac:dyDescent="0.25">
      <c r="AW3947" t="s">
        <v>8596</v>
      </c>
      <c r="AY3947" s="51"/>
      <c r="AZ3947" s="51"/>
    </row>
    <row r="3948" spans="49:52" x14ac:dyDescent="0.25">
      <c r="AW3948" t="s">
        <v>8597</v>
      </c>
      <c r="AY3948" s="51"/>
      <c r="AZ3948" s="51"/>
    </row>
    <row r="3949" spans="49:52" x14ac:dyDescent="0.25">
      <c r="AW3949" t="s">
        <v>8598</v>
      </c>
      <c r="AY3949" s="51"/>
      <c r="AZ3949" s="51"/>
    </row>
    <row r="3950" spans="49:52" x14ac:dyDescent="0.25">
      <c r="AW3950" t="s">
        <v>8599</v>
      </c>
      <c r="AY3950" s="51"/>
      <c r="AZ3950" s="51"/>
    </row>
    <row r="3951" spans="49:52" x14ac:dyDescent="0.25">
      <c r="AW3951" t="s">
        <v>8600</v>
      </c>
      <c r="AY3951" s="51"/>
      <c r="AZ3951" s="51"/>
    </row>
    <row r="3952" spans="49:52" x14ac:dyDescent="0.25">
      <c r="AW3952" t="s">
        <v>8601</v>
      </c>
      <c r="AY3952" s="51"/>
      <c r="AZ3952" s="51"/>
    </row>
    <row r="3953" spans="49:52" x14ac:dyDescent="0.25">
      <c r="AW3953" t="s">
        <v>8602</v>
      </c>
      <c r="AY3953" s="51"/>
      <c r="AZ3953" s="51"/>
    </row>
    <row r="3954" spans="49:52" x14ac:dyDescent="0.25">
      <c r="AW3954" t="s">
        <v>8603</v>
      </c>
      <c r="AY3954" s="51"/>
      <c r="AZ3954" s="51"/>
    </row>
    <row r="3955" spans="49:52" x14ac:dyDescent="0.25">
      <c r="AW3955" t="s">
        <v>8604</v>
      </c>
      <c r="AY3955" s="51"/>
      <c r="AZ3955" s="51"/>
    </row>
    <row r="3956" spans="49:52" x14ac:dyDescent="0.25">
      <c r="AW3956" t="s">
        <v>8605</v>
      </c>
      <c r="AY3956" s="51"/>
      <c r="AZ3956" s="51"/>
    </row>
    <row r="3957" spans="49:52" x14ac:dyDescent="0.25">
      <c r="AW3957" t="s">
        <v>8606</v>
      </c>
      <c r="AY3957" s="51"/>
      <c r="AZ3957" s="51"/>
    </row>
    <row r="3958" spans="49:52" x14ac:dyDescent="0.25">
      <c r="AW3958" t="s">
        <v>8607</v>
      </c>
      <c r="AY3958" s="51"/>
      <c r="AZ3958" s="51"/>
    </row>
    <row r="3959" spans="49:52" x14ac:dyDescent="0.25">
      <c r="AW3959" t="s">
        <v>8608</v>
      </c>
      <c r="AY3959" s="51"/>
      <c r="AZ3959" s="51"/>
    </row>
    <row r="3960" spans="49:52" x14ac:dyDescent="0.25">
      <c r="AW3960" t="s">
        <v>8609</v>
      </c>
      <c r="AY3960" s="51"/>
      <c r="AZ3960" s="51"/>
    </row>
    <row r="3961" spans="49:52" x14ac:dyDescent="0.25">
      <c r="AW3961" t="s">
        <v>8610</v>
      </c>
      <c r="AY3961" s="51"/>
      <c r="AZ3961" s="51"/>
    </row>
    <row r="3962" spans="49:52" x14ac:dyDescent="0.25">
      <c r="AW3962" t="s">
        <v>8611</v>
      </c>
      <c r="AY3962" s="51"/>
      <c r="AZ3962" s="51"/>
    </row>
    <row r="3963" spans="49:52" x14ac:dyDescent="0.25">
      <c r="AW3963" t="s">
        <v>8612</v>
      </c>
      <c r="AY3963" s="51"/>
      <c r="AZ3963" s="51"/>
    </row>
    <row r="3964" spans="49:52" x14ac:dyDescent="0.25">
      <c r="AW3964" t="s">
        <v>8613</v>
      </c>
      <c r="AY3964" s="51"/>
      <c r="AZ3964" s="51"/>
    </row>
    <row r="3965" spans="49:52" x14ac:dyDescent="0.25">
      <c r="AW3965" t="s">
        <v>8614</v>
      </c>
      <c r="AY3965" s="51"/>
      <c r="AZ3965" s="51"/>
    </row>
    <row r="3966" spans="49:52" x14ac:dyDescent="0.25">
      <c r="AW3966" t="s">
        <v>8615</v>
      </c>
      <c r="AY3966" s="51"/>
      <c r="AZ3966" s="51"/>
    </row>
    <row r="3967" spans="49:52" x14ac:dyDescent="0.25">
      <c r="AW3967" t="s">
        <v>8616</v>
      </c>
      <c r="AY3967" s="51"/>
      <c r="AZ3967" s="51"/>
    </row>
    <row r="3968" spans="49:52" x14ac:dyDescent="0.25">
      <c r="AW3968" t="s">
        <v>8617</v>
      </c>
      <c r="AY3968" s="51"/>
      <c r="AZ3968" s="51"/>
    </row>
    <row r="3969" spans="49:52" x14ac:dyDescent="0.25">
      <c r="AW3969" t="s">
        <v>8618</v>
      </c>
      <c r="AY3969" s="51"/>
      <c r="AZ3969" s="51"/>
    </row>
    <row r="3970" spans="49:52" x14ac:dyDescent="0.25">
      <c r="AW3970" t="s">
        <v>8619</v>
      </c>
      <c r="AY3970" s="51"/>
      <c r="AZ3970" s="51"/>
    </row>
    <row r="3971" spans="49:52" x14ac:dyDescent="0.25">
      <c r="AW3971" t="s">
        <v>8620</v>
      </c>
      <c r="AY3971" s="51"/>
      <c r="AZ3971" s="51"/>
    </row>
    <row r="3972" spans="49:52" x14ac:dyDescent="0.25">
      <c r="AW3972" t="s">
        <v>8621</v>
      </c>
      <c r="AY3972" s="51"/>
      <c r="AZ3972" s="51"/>
    </row>
    <row r="3973" spans="49:52" x14ac:dyDescent="0.25">
      <c r="AW3973" t="s">
        <v>8622</v>
      </c>
      <c r="AY3973" s="51"/>
      <c r="AZ3973" s="51"/>
    </row>
    <row r="3974" spans="49:52" x14ac:dyDescent="0.25">
      <c r="AW3974" t="s">
        <v>8623</v>
      </c>
      <c r="AY3974" s="51"/>
      <c r="AZ3974" s="51"/>
    </row>
    <row r="3975" spans="49:52" x14ac:dyDescent="0.25">
      <c r="AW3975" t="s">
        <v>8624</v>
      </c>
      <c r="AY3975" s="51"/>
      <c r="AZ3975" s="51"/>
    </row>
    <row r="3976" spans="49:52" x14ac:dyDescent="0.25">
      <c r="AW3976" t="s">
        <v>8625</v>
      </c>
      <c r="AY3976" s="51"/>
      <c r="AZ3976" s="51"/>
    </row>
    <row r="3977" spans="49:52" x14ac:dyDescent="0.25">
      <c r="AW3977" t="s">
        <v>8626</v>
      </c>
      <c r="AY3977" s="51"/>
      <c r="AZ3977" s="51"/>
    </row>
    <row r="3978" spans="49:52" x14ac:dyDescent="0.25">
      <c r="AW3978" t="s">
        <v>8627</v>
      </c>
      <c r="AY3978" s="51"/>
      <c r="AZ3978" s="51"/>
    </row>
    <row r="3979" spans="49:52" x14ac:dyDescent="0.25">
      <c r="AW3979" t="s">
        <v>8628</v>
      </c>
      <c r="AY3979" s="51"/>
      <c r="AZ3979" s="51"/>
    </row>
    <row r="3980" spans="49:52" x14ac:dyDescent="0.25">
      <c r="AW3980" t="s">
        <v>8629</v>
      </c>
      <c r="AY3980" s="51"/>
      <c r="AZ3980" s="51"/>
    </row>
    <row r="3981" spans="49:52" x14ac:dyDescent="0.25">
      <c r="AW3981" t="s">
        <v>8630</v>
      </c>
      <c r="AY3981" s="51"/>
      <c r="AZ3981" s="51"/>
    </row>
    <row r="3982" spans="49:52" x14ac:dyDescent="0.25">
      <c r="AW3982" t="s">
        <v>8631</v>
      </c>
      <c r="AY3982" s="51"/>
      <c r="AZ3982" s="51"/>
    </row>
    <row r="3983" spans="49:52" x14ac:dyDescent="0.25">
      <c r="AW3983" t="s">
        <v>8632</v>
      </c>
      <c r="AY3983" s="51"/>
      <c r="AZ3983" s="51"/>
    </row>
    <row r="3984" spans="49:52" x14ac:dyDescent="0.25">
      <c r="AW3984" t="s">
        <v>8633</v>
      </c>
      <c r="AY3984" s="51"/>
      <c r="AZ3984" s="51"/>
    </row>
    <row r="3985" spans="49:52" x14ac:dyDescent="0.25">
      <c r="AW3985" t="s">
        <v>8634</v>
      </c>
      <c r="AY3985" s="51"/>
      <c r="AZ3985" s="51"/>
    </row>
    <row r="3986" spans="49:52" x14ac:dyDescent="0.25">
      <c r="AW3986" t="s">
        <v>8635</v>
      </c>
      <c r="AY3986" s="51"/>
      <c r="AZ3986" s="51"/>
    </row>
    <row r="3987" spans="49:52" x14ac:dyDescent="0.25">
      <c r="AW3987" t="s">
        <v>8636</v>
      </c>
      <c r="AY3987" s="51"/>
      <c r="AZ3987" s="51"/>
    </row>
    <row r="3988" spans="49:52" x14ac:dyDescent="0.25">
      <c r="AW3988" t="s">
        <v>8637</v>
      </c>
      <c r="AY3988" s="51"/>
      <c r="AZ3988" s="51"/>
    </row>
    <row r="3989" spans="49:52" x14ac:dyDescent="0.25">
      <c r="AW3989" t="s">
        <v>8638</v>
      </c>
      <c r="AY3989" s="51"/>
      <c r="AZ3989" s="51"/>
    </row>
    <row r="3990" spans="49:52" x14ac:dyDescent="0.25">
      <c r="AW3990" t="s">
        <v>8639</v>
      </c>
      <c r="AY3990" s="51"/>
      <c r="AZ3990" s="51"/>
    </row>
    <row r="3991" spans="49:52" x14ac:dyDescent="0.25">
      <c r="AW3991" t="s">
        <v>8640</v>
      </c>
      <c r="AY3991" s="51"/>
      <c r="AZ3991" s="51"/>
    </row>
    <row r="3992" spans="49:52" x14ac:dyDescent="0.25">
      <c r="AW3992" t="s">
        <v>8641</v>
      </c>
      <c r="AY3992" s="51"/>
      <c r="AZ3992" s="51"/>
    </row>
    <row r="3993" spans="49:52" x14ac:dyDescent="0.25">
      <c r="AW3993" t="s">
        <v>8642</v>
      </c>
      <c r="AY3993" s="51"/>
      <c r="AZ3993" s="51"/>
    </row>
    <row r="3994" spans="49:52" x14ac:dyDescent="0.25">
      <c r="AW3994" t="s">
        <v>8643</v>
      </c>
      <c r="AY3994" s="51"/>
      <c r="AZ3994" s="51"/>
    </row>
    <row r="3995" spans="49:52" x14ac:dyDescent="0.25">
      <c r="AW3995" t="s">
        <v>8644</v>
      </c>
      <c r="AY3995" s="51"/>
      <c r="AZ3995" s="51"/>
    </row>
    <row r="3996" spans="49:52" x14ac:dyDescent="0.25">
      <c r="AW3996" t="s">
        <v>8645</v>
      </c>
      <c r="AY3996" s="51"/>
      <c r="AZ3996" s="51"/>
    </row>
    <row r="3997" spans="49:52" x14ac:dyDescent="0.25">
      <c r="AW3997" t="s">
        <v>8646</v>
      </c>
      <c r="AY3997" s="51"/>
      <c r="AZ3997" s="51"/>
    </row>
    <row r="3998" spans="49:52" x14ac:dyDescent="0.25">
      <c r="AW3998" t="s">
        <v>8647</v>
      </c>
      <c r="AY3998" s="51"/>
      <c r="AZ3998" s="51"/>
    </row>
    <row r="3999" spans="49:52" x14ac:dyDescent="0.25">
      <c r="AW3999" t="s">
        <v>8648</v>
      </c>
      <c r="AY3999" s="51"/>
      <c r="AZ3999" s="51"/>
    </row>
    <row r="4000" spans="49:52" x14ac:dyDescent="0.25">
      <c r="AW4000" t="s">
        <v>8649</v>
      </c>
      <c r="AY4000" s="51"/>
      <c r="AZ4000" s="51"/>
    </row>
    <row r="4001" spans="49:52" x14ac:dyDescent="0.25">
      <c r="AW4001" t="s">
        <v>8650</v>
      </c>
      <c r="AY4001" s="51"/>
      <c r="AZ4001" s="51"/>
    </row>
    <row r="4002" spans="49:52" x14ac:dyDescent="0.25">
      <c r="AW4002" t="s">
        <v>8651</v>
      </c>
      <c r="AY4002" s="51"/>
      <c r="AZ4002" s="51"/>
    </row>
    <row r="4003" spans="49:52" x14ac:dyDescent="0.25">
      <c r="AW4003" t="s">
        <v>8652</v>
      </c>
      <c r="AY4003" s="51"/>
      <c r="AZ4003" s="51"/>
    </row>
    <row r="4004" spans="49:52" x14ac:dyDescent="0.25">
      <c r="AW4004" t="s">
        <v>8653</v>
      </c>
      <c r="AY4004" s="51"/>
      <c r="AZ4004" s="51"/>
    </row>
    <row r="4005" spans="49:52" x14ac:dyDescent="0.25">
      <c r="AW4005" t="s">
        <v>8654</v>
      </c>
      <c r="AY4005" s="51"/>
      <c r="AZ4005" s="51"/>
    </row>
    <row r="4006" spans="49:52" x14ac:dyDescent="0.25">
      <c r="AW4006" t="s">
        <v>8655</v>
      </c>
      <c r="AY4006" s="51"/>
      <c r="AZ4006" s="51"/>
    </row>
    <row r="4007" spans="49:52" x14ac:dyDescent="0.25">
      <c r="AW4007" t="s">
        <v>8656</v>
      </c>
      <c r="AY4007" s="51"/>
      <c r="AZ4007" s="51"/>
    </row>
    <row r="4008" spans="49:52" x14ac:dyDescent="0.25">
      <c r="AW4008" t="s">
        <v>8657</v>
      </c>
      <c r="AY4008" s="51"/>
      <c r="AZ4008" s="51"/>
    </row>
    <row r="4009" spans="49:52" x14ac:dyDescent="0.25">
      <c r="AW4009" t="s">
        <v>8658</v>
      </c>
      <c r="AY4009" s="51"/>
      <c r="AZ4009" s="51"/>
    </row>
    <row r="4010" spans="49:52" x14ac:dyDescent="0.25">
      <c r="AW4010" t="s">
        <v>8659</v>
      </c>
      <c r="AY4010" s="51"/>
      <c r="AZ4010" s="51"/>
    </row>
    <row r="4011" spans="49:52" x14ac:dyDescent="0.25">
      <c r="AW4011" t="s">
        <v>8660</v>
      </c>
      <c r="AY4011" s="51"/>
      <c r="AZ4011" s="51"/>
    </row>
    <row r="4012" spans="49:52" x14ac:dyDescent="0.25">
      <c r="AW4012" t="s">
        <v>8661</v>
      </c>
      <c r="AY4012" s="51"/>
      <c r="AZ4012" s="51"/>
    </row>
    <row r="4013" spans="49:52" x14ac:dyDescent="0.25">
      <c r="AW4013" t="s">
        <v>8662</v>
      </c>
      <c r="AY4013" s="51"/>
      <c r="AZ4013" s="51"/>
    </row>
    <row r="4014" spans="49:52" x14ac:dyDescent="0.25">
      <c r="AW4014" t="s">
        <v>8663</v>
      </c>
      <c r="AY4014" s="51"/>
      <c r="AZ4014" s="51"/>
    </row>
    <row r="4015" spans="49:52" x14ac:dyDescent="0.25">
      <c r="AW4015" t="s">
        <v>8664</v>
      </c>
      <c r="AY4015" s="51"/>
      <c r="AZ4015" s="51"/>
    </row>
    <row r="4016" spans="49:52" x14ac:dyDescent="0.25">
      <c r="AW4016" t="s">
        <v>8665</v>
      </c>
      <c r="AY4016" s="51"/>
      <c r="AZ4016" s="51"/>
    </row>
    <row r="4017" spans="49:52" x14ac:dyDescent="0.25">
      <c r="AW4017" t="s">
        <v>8666</v>
      </c>
      <c r="AY4017" s="51"/>
      <c r="AZ4017" s="51"/>
    </row>
    <row r="4018" spans="49:52" x14ac:dyDescent="0.25">
      <c r="AW4018" t="s">
        <v>8667</v>
      </c>
      <c r="AY4018" s="51"/>
      <c r="AZ4018" s="51"/>
    </row>
    <row r="4019" spans="49:52" x14ac:dyDescent="0.25">
      <c r="AW4019" t="s">
        <v>8668</v>
      </c>
      <c r="AY4019" s="51"/>
      <c r="AZ4019" s="51"/>
    </row>
    <row r="4020" spans="49:52" x14ac:dyDescent="0.25">
      <c r="AW4020" t="s">
        <v>8669</v>
      </c>
      <c r="AY4020" s="51"/>
      <c r="AZ4020" s="51"/>
    </row>
    <row r="4021" spans="49:52" x14ac:dyDescent="0.25">
      <c r="AW4021" t="s">
        <v>8670</v>
      </c>
      <c r="AY4021" s="51"/>
      <c r="AZ4021" s="51"/>
    </row>
    <row r="4022" spans="49:52" x14ac:dyDescent="0.25">
      <c r="AW4022" t="s">
        <v>8671</v>
      </c>
      <c r="AY4022" s="51"/>
      <c r="AZ4022" s="51"/>
    </row>
    <row r="4023" spans="49:52" x14ac:dyDescent="0.25">
      <c r="AW4023" t="s">
        <v>8672</v>
      </c>
      <c r="AY4023" s="51"/>
      <c r="AZ4023" s="51"/>
    </row>
    <row r="4024" spans="49:52" x14ac:dyDescent="0.25">
      <c r="AW4024" t="s">
        <v>8673</v>
      </c>
      <c r="AY4024" s="51"/>
      <c r="AZ4024" s="51"/>
    </row>
    <row r="4025" spans="49:52" x14ac:dyDescent="0.25">
      <c r="AW4025" t="s">
        <v>8674</v>
      </c>
      <c r="AY4025" s="51"/>
      <c r="AZ4025" s="51"/>
    </row>
    <row r="4026" spans="49:52" x14ac:dyDescent="0.25">
      <c r="AW4026" t="s">
        <v>8675</v>
      </c>
      <c r="AY4026" s="51"/>
      <c r="AZ4026" s="51"/>
    </row>
    <row r="4027" spans="49:52" x14ac:dyDescent="0.25">
      <c r="AW4027" t="s">
        <v>8676</v>
      </c>
      <c r="AY4027" s="51"/>
      <c r="AZ4027" s="51"/>
    </row>
    <row r="4028" spans="49:52" x14ac:dyDescent="0.25">
      <c r="AW4028" t="s">
        <v>8677</v>
      </c>
      <c r="AY4028" s="51"/>
      <c r="AZ4028" s="51"/>
    </row>
    <row r="4029" spans="49:52" x14ac:dyDescent="0.25">
      <c r="AW4029" t="s">
        <v>8678</v>
      </c>
      <c r="AY4029" s="51"/>
      <c r="AZ4029" s="51"/>
    </row>
    <row r="4030" spans="49:52" x14ac:dyDescent="0.25">
      <c r="AW4030" t="s">
        <v>8679</v>
      </c>
      <c r="AY4030" s="51"/>
      <c r="AZ4030" s="51"/>
    </row>
    <row r="4031" spans="49:52" x14ac:dyDescent="0.25">
      <c r="AW4031" t="s">
        <v>8680</v>
      </c>
      <c r="AY4031" s="51"/>
      <c r="AZ4031" s="51"/>
    </row>
    <row r="4032" spans="49:52" x14ac:dyDescent="0.25">
      <c r="AW4032" t="s">
        <v>8681</v>
      </c>
      <c r="AY4032" s="51"/>
      <c r="AZ4032" s="51"/>
    </row>
    <row r="4033" spans="49:52" x14ac:dyDescent="0.25">
      <c r="AW4033" t="s">
        <v>8682</v>
      </c>
      <c r="AY4033" s="51"/>
      <c r="AZ4033" s="51"/>
    </row>
    <row r="4034" spans="49:52" x14ac:dyDescent="0.25">
      <c r="AW4034" t="s">
        <v>8683</v>
      </c>
      <c r="AY4034" s="51"/>
      <c r="AZ4034" s="51"/>
    </row>
    <row r="4035" spans="49:52" x14ac:dyDescent="0.25">
      <c r="AW4035" t="s">
        <v>8684</v>
      </c>
      <c r="AY4035" s="51"/>
      <c r="AZ4035" s="51"/>
    </row>
    <row r="4036" spans="49:52" x14ac:dyDescent="0.25">
      <c r="AW4036" t="s">
        <v>8685</v>
      </c>
      <c r="AY4036" s="51"/>
      <c r="AZ4036" s="51"/>
    </row>
    <row r="4037" spans="49:52" x14ac:dyDescent="0.25">
      <c r="AW4037" t="s">
        <v>8686</v>
      </c>
      <c r="AY4037" s="51"/>
      <c r="AZ4037" s="51"/>
    </row>
    <row r="4038" spans="49:52" x14ac:dyDescent="0.25">
      <c r="AW4038" t="s">
        <v>8687</v>
      </c>
      <c r="AY4038" s="51"/>
      <c r="AZ4038" s="51"/>
    </row>
    <row r="4039" spans="49:52" x14ac:dyDescent="0.25">
      <c r="AW4039" t="s">
        <v>8688</v>
      </c>
      <c r="AY4039" s="51"/>
      <c r="AZ4039" s="51"/>
    </row>
    <row r="4040" spans="49:52" x14ac:dyDescent="0.25">
      <c r="AW4040" t="s">
        <v>8689</v>
      </c>
      <c r="AY4040" s="51"/>
      <c r="AZ4040" s="51"/>
    </row>
    <row r="4041" spans="49:52" x14ac:dyDescent="0.25">
      <c r="AW4041" t="s">
        <v>8690</v>
      </c>
      <c r="AY4041" s="51"/>
      <c r="AZ4041" s="51"/>
    </row>
    <row r="4042" spans="49:52" x14ac:dyDescent="0.25">
      <c r="AW4042" t="s">
        <v>8691</v>
      </c>
      <c r="AY4042" s="51"/>
      <c r="AZ4042" s="51"/>
    </row>
    <row r="4043" spans="49:52" x14ac:dyDescent="0.25">
      <c r="AW4043" t="s">
        <v>8692</v>
      </c>
      <c r="AY4043" s="51"/>
      <c r="AZ4043" s="51"/>
    </row>
    <row r="4044" spans="49:52" x14ac:dyDescent="0.25">
      <c r="AW4044" t="s">
        <v>8693</v>
      </c>
      <c r="AY4044" s="51"/>
      <c r="AZ4044" s="51"/>
    </row>
    <row r="4045" spans="49:52" x14ac:dyDescent="0.25">
      <c r="AW4045" t="s">
        <v>8694</v>
      </c>
      <c r="AY4045" s="51"/>
      <c r="AZ4045" s="51"/>
    </row>
    <row r="4046" spans="49:52" x14ac:dyDescent="0.25">
      <c r="AW4046" t="s">
        <v>8695</v>
      </c>
      <c r="AY4046" s="51"/>
      <c r="AZ4046" s="51"/>
    </row>
    <row r="4047" spans="49:52" x14ac:dyDescent="0.25">
      <c r="AW4047" t="s">
        <v>8696</v>
      </c>
      <c r="AY4047" s="51"/>
      <c r="AZ4047" s="51"/>
    </row>
    <row r="4048" spans="49:52" x14ac:dyDescent="0.25">
      <c r="AW4048" t="s">
        <v>8697</v>
      </c>
      <c r="AY4048" s="51"/>
      <c r="AZ4048" s="51"/>
    </row>
    <row r="4049" spans="49:52" x14ac:dyDescent="0.25">
      <c r="AW4049" t="s">
        <v>8698</v>
      </c>
      <c r="AY4049" s="51"/>
      <c r="AZ4049" s="51"/>
    </row>
    <row r="4050" spans="49:52" x14ac:dyDescent="0.25">
      <c r="AW4050" t="s">
        <v>8699</v>
      </c>
      <c r="AY4050" s="51"/>
      <c r="AZ4050" s="51"/>
    </row>
    <row r="4051" spans="49:52" x14ac:dyDescent="0.25">
      <c r="AW4051" t="s">
        <v>8700</v>
      </c>
      <c r="AY4051" s="51"/>
      <c r="AZ4051" s="51"/>
    </row>
    <row r="4052" spans="49:52" x14ac:dyDescent="0.25">
      <c r="AW4052" t="s">
        <v>8701</v>
      </c>
      <c r="AY4052" s="51"/>
      <c r="AZ4052" s="51"/>
    </row>
    <row r="4053" spans="49:52" x14ac:dyDescent="0.25">
      <c r="AW4053" t="s">
        <v>8702</v>
      </c>
      <c r="AY4053" s="51"/>
      <c r="AZ4053" s="51"/>
    </row>
    <row r="4054" spans="49:52" x14ac:dyDescent="0.25">
      <c r="AW4054" t="s">
        <v>8703</v>
      </c>
      <c r="AY4054" s="51"/>
      <c r="AZ4054" s="51"/>
    </row>
    <row r="4055" spans="49:52" x14ac:dyDescent="0.25">
      <c r="AW4055" t="s">
        <v>8704</v>
      </c>
      <c r="AY4055" s="51"/>
      <c r="AZ4055" s="51"/>
    </row>
    <row r="4056" spans="49:52" x14ac:dyDescent="0.25">
      <c r="AW4056" t="s">
        <v>8705</v>
      </c>
      <c r="AY4056" s="51"/>
      <c r="AZ4056" s="51"/>
    </row>
    <row r="4057" spans="49:52" x14ac:dyDescent="0.25">
      <c r="AW4057" t="s">
        <v>8706</v>
      </c>
      <c r="AY4057" s="51"/>
      <c r="AZ4057" s="51"/>
    </row>
    <row r="4058" spans="49:52" x14ac:dyDescent="0.25">
      <c r="AW4058" t="s">
        <v>8707</v>
      </c>
      <c r="AY4058" s="51"/>
      <c r="AZ4058" s="51"/>
    </row>
    <row r="4059" spans="49:52" x14ac:dyDescent="0.25">
      <c r="AW4059" t="s">
        <v>8708</v>
      </c>
      <c r="AY4059" s="51"/>
      <c r="AZ4059" s="51"/>
    </row>
    <row r="4060" spans="49:52" x14ac:dyDescent="0.25">
      <c r="AW4060" t="s">
        <v>8709</v>
      </c>
      <c r="AY4060" s="51"/>
      <c r="AZ4060" s="51"/>
    </row>
    <row r="4061" spans="49:52" x14ac:dyDescent="0.25">
      <c r="AW4061" t="s">
        <v>8710</v>
      </c>
      <c r="AY4061" s="51"/>
      <c r="AZ4061" s="51"/>
    </row>
    <row r="4062" spans="49:52" x14ac:dyDescent="0.25">
      <c r="AW4062" t="s">
        <v>8711</v>
      </c>
      <c r="AY4062" s="51"/>
      <c r="AZ4062" s="51"/>
    </row>
    <row r="4063" spans="49:52" x14ac:dyDescent="0.25">
      <c r="AW4063" t="s">
        <v>8712</v>
      </c>
      <c r="AY4063" s="51"/>
      <c r="AZ4063" s="51"/>
    </row>
    <row r="4064" spans="49:52" x14ac:dyDescent="0.25">
      <c r="AW4064" t="s">
        <v>8713</v>
      </c>
      <c r="AY4064" s="51"/>
      <c r="AZ4064" s="51"/>
    </row>
    <row r="4065" spans="49:52" x14ac:dyDescent="0.25">
      <c r="AW4065" t="s">
        <v>8714</v>
      </c>
      <c r="AY4065" s="51"/>
      <c r="AZ4065" s="51"/>
    </row>
    <row r="4066" spans="49:52" x14ac:dyDescent="0.25">
      <c r="AW4066" t="s">
        <v>8715</v>
      </c>
      <c r="AY4066" s="51"/>
      <c r="AZ4066" s="51"/>
    </row>
    <row r="4067" spans="49:52" x14ac:dyDescent="0.25">
      <c r="AW4067" t="s">
        <v>8716</v>
      </c>
      <c r="AY4067" s="51"/>
      <c r="AZ4067" s="51"/>
    </row>
    <row r="4068" spans="49:52" x14ac:dyDescent="0.25">
      <c r="AW4068" t="s">
        <v>8717</v>
      </c>
      <c r="AY4068" s="51"/>
      <c r="AZ4068" s="51"/>
    </row>
    <row r="4069" spans="49:52" x14ac:dyDescent="0.25">
      <c r="AW4069" t="s">
        <v>8718</v>
      </c>
      <c r="AY4069" s="51"/>
      <c r="AZ4069" s="51"/>
    </row>
    <row r="4070" spans="49:52" x14ac:dyDescent="0.25">
      <c r="AW4070" t="s">
        <v>8719</v>
      </c>
      <c r="AY4070" s="51"/>
      <c r="AZ4070" s="51"/>
    </row>
    <row r="4071" spans="49:52" x14ac:dyDescent="0.25">
      <c r="AW4071" t="s">
        <v>8720</v>
      </c>
      <c r="AY4071" s="51"/>
      <c r="AZ4071" s="51"/>
    </row>
    <row r="4072" spans="49:52" x14ac:dyDescent="0.25">
      <c r="AW4072" t="s">
        <v>8721</v>
      </c>
      <c r="AY4072" s="51"/>
      <c r="AZ4072" s="51"/>
    </row>
    <row r="4073" spans="49:52" x14ac:dyDescent="0.25">
      <c r="AW4073" t="s">
        <v>8722</v>
      </c>
      <c r="AY4073" s="51"/>
      <c r="AZ4073" s="51"/>
    </row>
    <row r="4074" spans="49:52" x14ac:dyDescent="0.25">
      <c r="AW4074" t="s">
        <v>8723</v>
      </c>
      <c r="AY4074" s="51"/>
      <c r="AZ4074" s="51"/>
    </row>
    <row r="4075" spans="49:52" x14ac:dyDescent="0.25">
      <c r="AW4075" t="s">
        <v>8724</v>
      </c>
      <c r="AY4075" s="51"/>
      <c r="AZ4075" s="51"/>
    </row>
    <row r="4076" spans="49:52" x14ac:dyDescent="0.25">
      <c r="AW4076" t="s">
        <v>8725</v>
      </c>
      <c r="AY4076" s="51"/>
      <c r="AZ4076" s="51"/>
    </row>
    <row r="4077" spans="49:52" x14ac:dyDescent="0.25">
      <c r="AW4077" t="s">
        <v>8726</v>
      </c>
      <c r="AY4077" s="51"/>
      <c r="AZ4077" s="51"/>
    </row>
    <row r="4078" spans="49:52" x14ac:dyDescent="0.25">
      <c r="AW4078" t="s">
        <v>8727</v>
      </c>
      <c r="AY4078" s="51"/>
      <c r="AZ4078" s="51"/>
    </row>
    <row r="4079" spans="49:52" x14ac:dyDescent="0.25">
      <c r="AW4079" t="s">
        <v>8728</v>
      </c>
      <c r="AY4079" s="51"/>
      <c r="AZ4079" s="51"/>
    </row>
    <row r="4080" spans="49:52" x14ac:dyDescent="0.25">
      <c r="AW4080" t="s">
        <v>8729</v>
      </c>
      <c r="AY4080" s="51"/>
      <c r="AZ4080" s="51"/>
    </row>
    <row r="4081" spans="49:52" x14ac:dyDescent="0.25">
      <c r="AW4081" t="s">
        <v>8730</v>
      </c>
      <c r="AY4081" s="51"/>
      <c r="AZ4081" s="51"/>
    </row>
    <row r="4082" spans="49:52" x14ac:dyDescent="0.25">
      <c r="AW4082" t="s">
        <v>8731</v>
      </c>
      <c r="AY4082" s="51"/>
      <c r="AZ4082" s="51"/>
    </row>
    <row r="4083" spans="49:52" x14ac:dyDescent="0.25">
      <c r="AW4083" t="s">
        <v>8732</v>
      </c>
      <c r="AY4083" s="51"/>
      <c r="AZ4083" s="51"/>
    </row>
    <row r="4084" spans="49:52" x14ac:dyDescent="0.25">
      <c r="AW4084" t="s">
        <v>8733</v>
      </c>
      <c r="AY4084" s="51"/>
      <c r="AZ4084" s="51"/>
    </row>
    <row r="4085" spans="49:52" x14ac:dyDescent="0.25">
      <c r="AW4085" t="s">
        <v>8734</v>
      </c>
      <c r="AY4085" s="51"/>
      <c r="AZ4085" s="51"/>
    </row>
    <row r="4086" spans="49:52" x14ac:dyDescent="0.25">
      <c r="AW4086" t="s">
        <v>8735</v>
      </c>
      <c r="AY4086" s="51"/>
      <c r="AZ4086" s="51"/>
    </row>
    <row r="4087" spans="49:52" x14ac:dyDescent="0.25">
      <c r="AW4087" t="s">
        <v>8736</v>
      </c>
      <c r="AY4087" s="51"/>
      <c r="AZ4087" s="51"/>
    </row>
    <row r="4088" spans="49:52" x14ac:dyDescent="0.25">
      <c r="AW4088" t="s">
        <v>8737</v>
      </c>
      <c r="AY4088" s="51"/>
      <c r="AZ4088" s="51"/>
    </row>
    <row r="4089" spans="49:52" x14ac:dyDescent="0.25">
      <c r="AW4089" t="s">
        <v>8738</v>
      </c>
      <c r="AY4089" s="51"/>
      <c r="AZ4089" s="51"/>
    </row>
    <row r="4090" spans="49:52" x14ac:dyDescent="0.25">
      <c r="AW4090" t="s">
        <v>8739</v>
      </c>
      <c r="AY4090" s="51"/>
      <c r="AZ4090" s="51"/>
    </row>
    <row r="4091" spans="49:52" x14ac:dyDescent="0.25">
      <c r="AW4091" t="s">
        <v>8740</v>
      </c>
      <c r="AY4091" s="51"/>
      <c r="AZ4091" s="51"/>
    </row>
    <row r="4092" spans="49:52" x14ac:dyDescent="0.25">
      <c r="AW4092" t="s">
        <v>8741</v>
      </c>
      <c r="AY4092" s="51"/>
      <c r="AZ4092" s="51"/>
    </row>
    <row r="4093" spans="49:52" x14ac:dyDescent="0.25">
      <c r="AW4093" t="s">
        <v>8742</v>
      </c>
      <c r="AY4093" s="51"/>
      <c r="AZ4093" s="51"/>
    </row>
    <row r="4094" spans="49:52" x14ac:dyDescent="0.25">
      <c r="AW4094" t="s">
        <v>8743</v>
      </c>
      <c r="AY4094" s="51"/>
      <c r="AZ4094" s="51"/>
    </row>
    <row r="4095" spans="49:52" x14ac:dyDescent="0.25">
      <c r="AW4095" t="s">
        <v>8744</v>
      </c>
      <c r="AY4095" s="51"/>
      <c r="AZ4095" s="51"/>
    </row>
    <row r="4096" spans="49:52" x14ac:dyDescent="0.25">
      <c r="AW4096" t="s">
        <v>8745</v>
      </c>
      <c r="AY4096" s="51"/>
      <c r="AZ4096" s="51"/>
    </row>
    <row r="4097" spans="49:52" x14ac:dyDescent="0.25">
      <c r="AW4097" t="s">
        <v>8746</v>
      </c>
      <c r="AY4097" s="51"/>
      <c r="AZ4097" s="51"/>
    </row>
    <row r="4098" spans="49:52" x14ac:dyDescent="0.25">
      <c r="AW4098" t="s">
        <v>8747</v>
      </c>
      <c r="AY4098" s="51"/>
      <c r="AZ4098" s="51"/>
    </row>
    <row r="4099" spans="49:52" x14ac:dyDescent="0.25">
      <c r="AW4099" t="s">
        <v>8748</v>
      </c>
      <c r="AY4099" s="51"/>
      <c r="AZ4099" s="51"/>
    </row>
    <row r="4100" spans="49:52" x14ac:dyDescent="0.25">
      <c r="AW4100" t="s">
        <v>8749</v>
      </c>
      <c r="AY4100" s="51"/>
      <c r="AZ4100" s="51"/>
    </row>
    <row r="4101" spans="49:52" x14ac:dyDescent="0.25">
      <c r="AW4101" t="s">
        <v>8750</v>
      </c>
      <c r="AY4101" s="51"/>
      <c r="AZ4101" s="51"/>
    </row>
    <row r="4102" spans="49:52" x14ac:dyDescent="0.25">
      <c r="AW4102" t="s">
        <v>8751</v>
      </c>
      <c r="AY4102" s="51"/>
      <c r="AZ4102" s="51"/>
    </row>
    <row r="4103" spans="49:52" x14ac:dyDescent="0.25">
      <c r="AW4103" t="s">
        <v>8752</v>
      </c>
      <c r="AY4103" s="51"/>
      <c r="AZ4103" s="51"/>
    </row>
    <row r="4104" spans="49:52" x14ac:dyDescent="0.25">
      <c r="AW4104" t="s">
        <v>8753</v>
      </c>
      <c r="AY4104" s="51"/>
      <c r="AZ4104" s="51"/>
    </row>
    <row r="4105" spans="49:52" x14ac:dyDescent="0.25">
      <c r="AW4105" t="s">
        <v>8754</v>
      </c>
      <c r="AY4105" s="51"/>
      <c r="AZ4105" s="51"/>
    </row>
    <row r="4106" spans="49:52" x14ac:dyDescent="0.25">
      <c r="AW4106" t="s">
        <v>8755</v>
      </c>
      <c r="AY4106" s="51"/>
      <c r="AZ4106" s="51"/>
    </row>
    <row r="4107" spans="49:52" x14ac:dyDescent="0.25">
      <c r="AW4107" t="s">
        <v>8756</v>
      </c>
      <c r="AY4107" s="51"/>
      <c r="AZ4107" s="51"/>
    </row>
    <row r="4108" spans="49:52" x14ac:dyDescent="0.25">
      <c r="AW4108" t="s">
        <v>8757</v>
      </c>
      <c r="AY4108" s="51"/>
      <c r="AZ4108" s="51"/>
    </row>
    <row r="4109" spans="49:52" x14ac:dyDescent="0.25">
      <c r="AW4109" t="s">
        <v>8758</v>
      </c>
      <c r="AY4109" s="51"/>
      <c r="AZ4109" s="51"/>
    </row>
    <row r="4110" spans="49:52" x14ac:dyDescent="0.25">
      <c r="AW4110" t="s">
        <v>8759</v>
      </c>
      <c r="AY4110" s="51"/>
      <c r="AZ4110" s="51"/>
    </row>
    <row r="4111" spans="49:52" x14ac:dyDescent="0.25">
      <c r="AW4111" t="s">
        <v>8760</v>
      </c>
      <c r="AY4111" s="51"/>
      <c r="AZ4111" s="51"/>
    </row>
    <row r="4112" spans="49:52" x14ac:dyDescent="0.25">
      <c r="AW4112" t="s">
        <v>8761</v>
      </c>
      <c r="AY4112" s="51"/>
      <c r="AZ4112" s="51"/>
    </row>
    <row r="4113" spans="49:52" x14ac:dyDescent="0.25">
      <c r="AW4113" t="s">
        <v>8762</v>
      </c>
      <c r="AY4113" s="51"/>
      <c r="AZ4113" s="51"/>
    </row>
    <row r="4114" spans="49:52" x14ac:dyDescent="0.25">
      <c r="AW4114" t="s">
        <v>8763</v>
      </c>
      <c r="AY4114" s="51"/>
      <c r="AZ4114" s="51"/>
    </row>
    <row r="4115" spans="49:52" x14ac:dyDescent="0.25">
      <c r="AW4115" t="s">
        <v>8764</v>
      </c>
      <c r="AY4115" s="51"/>
      <c r="AZ4115" s="51"/>
    </row>
    <row r="4116" spans="49:52" x14ac:dyDescent="0.25">
      <c r="AW4116" t="s">
        <v>8765</v>
      </c>
      <c r="AY4116" s="51"/>
      <c r="AZ4116" s="51"/>
    </row>
    <row r="4117" spans="49:52" x14ac:dyDescent="0.25">
      <c r="AW4117" t="s">
        <v>8766</v>
      </c>
      <c r="AY4117" s="51"/>
      <c r="AZ4117" s="51"/>
    </row>
    <row r="4118" spans="49:52" x14ac:dyDescent="0.25">
      <c r="AW4118" t="s">
        <v>8767</v>
      </c>
      <c r="AY4118" s="51"/>
      <c r="AZ4118" s="51"/>
    </row>
    <row r="4119" spans="49:52" x14ac:dyDescent="0.25">
      <c r="AW4119" t="s">
        <v>8768</v>
      </c>
      <c r="AY4119" s="51"/>
      <c r="AZ4119" s="51"/>
    </row>
    <row r="4120" spans="49:52" x14ac:dyDescent="0.25">
      <c r="AW4120" t="s">
        <v>8769</v>
      </c>
      <c r="AY4120" s="51"/>
      <c r="AZ4120" s="51"/>
    </row>
    <row r="4121" spans="49:52" x14ac:dyDescent="0.25">
      <c r="AW4121" t="s">
        <v>8770</v>
      </c>
      <c r="AY4121" s="51"/>
      <c r="AZ4121" s="51"/>
    </row>
    <row r="4122" spans="49:52" x14ac:dyDescent="0.25">
      <c r="AW4122" t="s">
        <v>8771</v>
      </c>
      <c r="AY4122" s="51"/>
      <c r="AZ4122" s="51"/>
    </row>
    <row r="4123" spans="49:52" x14ac:dyDescent="0.25">
      <c r="AW4123" t="s">
        <v>8772</v>
      </c>
      <c r="AY4123" s="51"/>
      <c r="AZ4123" s="51"/>
    </row>
    <row r="4124" spans="49:52" x14ac:dyDescent="0.25">
      <c r="AW4124" t="s">
        <v>8773</v>
      </c>
      <c r="AY4124" s="51"/>
      <c r="AZ4124" s="51"/>
    </row>
    <row r="4125" spans="49:52" x14ac:dyDescent="0.25">
      <c r="AW4125" t="s">
        <v>8774</v>
      </c>
      <c r="AY4125" s="51"/>
      <c r="AZ4125" s="51"/>
    </row>
    <row r="4126" spans="49:52" x14ac:dyDescent="0.25">
      <c r="AW4126" t="s">
        <v>8775</v>
      </c>
      <c r="AY4126" s="51"/>
      <c r="AZ4126" s="51"/>
    </row>
    <row r="4127" spans="49:52" x14ac:dyDescent="0.25">
      <c r="AW4127" t="s">
        <v>8776</v>
      </c>
      <c r="AY4127" s="51"/>
      <c r="AZ4127" s="51"/>
    </row>
    <row r="4128" spans="49:52" x14ac:dyDescent="0.25">
      <c r="AW4128" t="s">
        <v>8777</v>
      </c>
      <c r="AY4128" s="51"/>
      <c r="AZ4128" s="51"/>
    </row>
    <row r="4129" spans="49:52" x14ac:dyDescent="0.25">
      <c r="AW4129" t="s">
        <v>8778</v>
      </c>
      <c r="AY4129" s="51"/>
      <c r="AZ4129" s="51"/>
    </row>
    <row r="4130" spans="49:52" x14ac:dyDescent="0.25">
      <c r="AW4130" t="s">
        <v>8779</v>
      </c>
      <c r="AY4130" s="51"/>
      <c r="AZ4130" s="51"/>
    </row>
    <row r="4131" spans="49:52" x14ac:dyDescent="0.25">
      <c r="AW4131" t="s">
        <v>8780</v>
      </c>
      <c r="AY4131" s="51"/>
      <c r="AZ4131" s="51"/>
    </row>
    <row r="4132" spans="49:52" x14ac:dyDescent="0.25">
      <c r="AW4132" t="s">
        <v>8781</v>
      </c>
      <c r="AY4132" s="51"/>
      <c r="AZ4132" s="51"/>
    </row>
    <row r="4133" spans="49:52" x14ac:dyDescent="0.25">
      <c r="AW4133" t="s">
        <v>8782</v>
      </c>
      <c r="AY4133" s="51"/>
      <c r="AZ4133" s="51"/>
    </row>
    <row r="4134" spans="49:52" x14ac:dyDescent="0.25">
      <c r="AW4134" t="s">
        <v>8783</v>
      </c>
      <c r="AY4134" s="51"/>
      <c r="AZ4134" s="51"/>
    </row>
    <row r="4135" spans="49:52" x14ac:dyDescent="0.25">
      <c r="AW4135" t="s">
        <v>8784</v>
      </c>
      <c r="AY4135" s="51"/>
      <c r="AZ4135" s="51"/>
    </row>
    <row r="4136" spans="49:52" x14ac:dyDescent="0.25">
      <c r="AW4136" t="s">
        <v>8785</v>
      </c>
      <c r="AY4136" s="51"/>
      <c r="AZ4136" s="51"/>
    </row>
    <row r="4137" spans="49:52" x14ac:dyDescent="0.25">
      <c r="AW4137" t="s">
        <v>8786</v>
      </c>
      <c r="AY4137" s="51"/>
      <c r="AZ4137" s="51"/>
    </row>
    <row r="4138" spans="49:52" x14ac:dyDescent="0.25">
      <c r="AW4138" t="s">
        <v>8787</v>
      </c>
      <c r="AY4138" s="51"/>
      <c r="AZ4138" s="51"/>
    </row>
    <row r="4139" spans="49:52" x14ac:dyDescent="0.25">
      <c r="AW4139" t="s">
        <v>8788</v>
      </c>
      <c r="AY4139" s="51"/>
      <c r="AZ4139" s="51"/>
    </row>
    <row r="4140" spans="49:52" x14ac:dyDescent="0.25">
      <c r="AW4140" t="s">
        <v>8789</v>
      </c>
      <c r="AY4140" s="51"/>
      <c r="AZ4140" s="51"/>
    </row>
    <row r="4141" spans="49:52" x14ac:dyDescent="0.25">
      <c r="AW4141" t="s">
        <v>8790</v>
      </c>
      <c r="AY4141" s="51"/>
      <c r="AZ4141" s="51"/>
    </row>
    <row r="4142" spans="49:52" x14ac:dyDescent="0.25">
      <c r="AW4142" t="s">
        <v>8791</v>
      </c>
      <c r="AY4142" s="51"/>
      <c r="AZ4142" s="51"/>
    </row>
    <row r="4143" spans="49:52" x14ac:dyDescent="0.25">
      <c r="AW4143" t="s">
        <v>8792</v>
      </c>
      <c r="AY4143" s="51"/>
      <c r="AZ4143" s="51"/>
    </row>
    <row r="4144" spans="49:52" x14ac:dyDescent="0.25">
      <c r="AW4144" t="s">
        <v>8793</v>
      </c>
      <c r="AY4144" s="51"/>
      <c r="AZ4144" s="51"/>
    </row>
    <row r="4145" spans="49:52" x14ac:dyDescent="0.25">
      <c r="AW4145" t="s">
        <v>8794</v>
      </c>
      <c r="AY4145" s="51"/>
      <c r="AZ4145" s="51"/>
    </row>
    <row r="4146" spans="49:52" x14ac:dyDescent="0.25">
      <c r="AW4146" t="s">
        <v>8795</v>
      </c>
      <c r="AY4146" s="51"/>
      <c r="AZ4146" s="51"/>
    </row>
    <row r="4147" spans="49:52" x14ac:dyDescent="0.25">
      <c r="AW4147" t="s">
        <v>8796</v>
      </c>
      <c r="AY4147" s="51"/>
      <c r="AZ4147" s="51"/>
    </row>
    <row r="4148" spans="49:52" x14ac:dyDescent="0.25">
      <c r="AW4148" t="s">
        <v>8797</v>
      </c>
      <c r="AY4148" s="51"/>
      <c r="AZ4148" s="51"/>
    </row>
    <row r="4149" spans="49:52" x14ac:dyDescent="0.25">
      <c r="AW4149" t="s">
        <v>8798</v>
      </c>
      <c r="AY4149" s="51"/>
      <c r="AZ4149" s="51"/>
    </row>
    <row r="4150" spans="49:52" x14ac:dyDescent="0.25">
      <c r="AW4150" t="s">
        <v>8799</v>
      </c>
      <c r="AY4150" s="51"/>
      <c r="AZ4150" s="51"/>
    </row>
    <row r="4151" spans="49:52" x14ac:dyDescent="0.25">
      <c r="AW4151" t="s">
        <v>8800</v>
      </c>
      <c r="AY4151" s="51"/>
      <c r="AZ4151" s="51"/>
    </row>
    <row r="4152" spans="49:52" x14ac:dyDescent="0.25">
      <c r="AW4152" t="s">
        <v>8801</v>
      </c>
      <c r="AY4152" s="51"/>
      <c r="AZ4152" s="51"/>
    </row>
    <row r="4153" spans="49:52" x14ac:dyDescent="0.25">
      <c r="AW4153" t="s">
        <v>8802</v>
      </c>
      <c r="AY4153" s="51"/>
      <c r="AZ4153" s="51"/>
    </row>
    <row r="4154" spans="49:52" x14ac:dyDescent="0.25">
      <c r="AW4154" t="s">
        <v>8803</v>
      </c>
      <c r="AY4154" s="51"/>
      <c r="AZ4154" s="51"/>
    </row>
    <row r="4155" spans="49:52" x14ac:dyDescent="0.25">
      <c r="AW4155" t="s">
        <v>8804</v>
      </c>
      <c r="AY4155" s="51"/>
      <c r="AZ4155" s="51"/>
    </row>
    <row r="4156" spans="49:52" x14ac:dyDescent="0.25">
      <c r="AW4156" t="s">
        <v>8805</v>
      </c>
      <c r="AY4156" s="51"/>
      <c r="AZ4156" s="51"/>
    </row>
    <row r="4157" spans="49:52" x14ac:dyDescent="0.25">
      <c r="AW4157" t="s">
        <v>8806</v>
      </c>
      <c r="AY4157" s="51"/>
      <c r="AZ4157" s="51"/>
    </row>
    <row r="4158" spans="49:52" x14ac:dyDescent="0.25">
      <c r="AW4158" t="s">
        <v>8807</v>
      </c>
      <c r="AY4158" s="51"/>
      <c r="AZ4158" s="51"/>
    </row>
    <row r="4159" spans="49:52" x14ac:dyDescent="0.25">
      <c r="AW4159" t="s">
        <v>8808</v>
      </c>
      <c r="AY4159" s="51"/>
      <c r="AZ4159" s="51"/>
    </row>
    <row r="4160" spans="49:52" x14ac:dyDescent="0.25">
      <c r="AW4160" t="s">
        <v>8809</v>
      </c>
      <c r="AY4160" s="51"/>
      <c r="AZ4160" s="51"/>
    </row>
    <row r="4161" spans="49:52" x14ac:dyDescent="0.25">
      <c r="AW4161" t="s">
        <v>8810</v>
      </c>
      <c r="AY4161" s="51"/>
      <c r="AZ4161" s="51"/>
    </row>
    <row r="4162" spans="49:52" x14ac:dyDescent="0.25">
      <c r="AW4162" t="s">
        <v>8811</v>
      </c>
      <c r="AY4162" s="51"/>
      <c r="AZ4162" s="51"/>
    </row>
    <row r="4163" spans="49:52" x14ac:dyDescent="0.25">
      <c r="AW4163" t="s">
        <v>8812</v>
      </c>
      <c r="AY4163" s="51"/>
      <c r="AZ4163" s="51"/>
    </row>
    <row r="4164" spans="49:52" x14ac:dyDescent="0.25">
      <c r="AW4164" t="s">
        <v>8813</v>
      </c>
      <c r="AY4164" s="51"/>
      <c r="AZ4164" s="51"/>
    </row>
    <row r="4165" spans="49:52" x14ac:dyDescent="0.25">
      <c r="AW4165" t="s">
        <v>8814</v>
      </c>
      <c r="AY4165" s="51"/>
      <c r="AZ4165" s="51"/>
    </row>
    <row r="4166" spans="49:52" x14ac:dyDescent="0.25">
      <c r="AW4166" t="s">
        <v>8815</v>
      </c>
      <c r="AY4166" s="51"/>
      <c r="AZ4166" s="51"/>
    </row>
    <row r="4167" spans="49:52" x14ac:dyDescent="0.25">
      <c r="AW4167" t="s">
        <v>8816</v>
      </c>
      <c r="AY4167" s="51"/>
      <c r="AZ4167" s="51"/>
    </row>
    <row r="4168" spans="49:52" x14ac:dyDescent="0.25">
      <c r="AW4168" t="s">
        <v>8817</v>
      </c>
      <c r="AY4168" s="51"/>
      <c r="AZ4168" s="51"/>
    </row>
    <row r="4169" spans="49:52" x14ac:dyDescent="0.25">
      <c r="AW4169" t="s">
        <v>8818</v>
      </c>
      <c r="AY4169" s="51"/>
      <c r="AZ4169" s="51"/>
    </row>
    <row r="4170" spans="49:52" x14ac:dyDescent="0.25">
      <c r="AW4170" t="s">
        <v>8819</v>
      </c>
      <c r="AY4170" s="51"/>
      <c r="AZ4170" s="51"/>
    </row>
    <row r="4171" spans="49:52" x14ac:dyDescent="0.25">
      <c r="AW4171" t="s">
        <v>8820</v>
      </c>
      <c r="AY4171" s="51"/>
      <c r="AZ4171" s="51"/>
    </row>
    <row r="4172" spans="49:52" x14ac:dyDescent="0.25">
      <c r="AW4172" t="s">
        <v>8821</v>
      </c>
      <c r="AY4172" s="51"/>
      <c r="AZ4172" s="51"/>
    </row>
    <row r="4173" spans="49:52" x14ac:dyDescent="0.25">
      <c r="AW4173" t="s">
        <v>8822</v>
      </c>
      <c r="AY4173" s="51"/>
      <c r="AZ4173" s="51"/>
    </row>
    <row r="4174" spans="49:52" x14ac:dyDescent="0.25">
      <c r="AW4174" t="s">
        <v>8823</v>
      </c>
      <c r="AY4174" s="51"/>
      <c r="AZ4174" s="51"/>
    </row>
    <row r="4175" spans="49:52" x14ac:dyDescent="0.25">
      <c r="AW4175" t="s">
        <v>8824</v>
      </c>
      <c r="AY4175" s="51"/>
      <c r="AZ4175" s="51"/>
    </row>
    <row r="4176" spans="49:52" x14ac:dyDescent="0.25">
      <c r="AW4176" t="s">
        <v>8825</v>
      </c>
      <c r="AY4176" s="51"/>
      <c r="AZ4176" s="51"/>
    </row>
    <row r="4177" spans="49:52" x14ac:dyDescent="0.25">
      <c r="AW4177" t="s">
        <v>8826</v>
      </c>
      <c r="AY4177" s="51"/>
      <c r="AZ4177" s="51"/>
    </row>
    <row r="4178" spans="49:52" x14ac:dyDescent="0.25">
      <c r="AW4178" t="s">
        <v>8827</v>
      </c>
      <c r="AY4178" s="51"/>
      <c r="AZ4178" s="51"/>
    </row>
    <row r="4179" spans="49:52" x14ac:dyDescent="0.25">
      <c r="AW4179" t="s">
        <v>8828</v>
      </c>
      <c r="AY4179" s="51"/>
      <c r="AZ4179" s="51"/>
    </row>
    <row r="4180" spans="49:52" x14ac:dyDescent="0.25">
      <c r="AW4180" t="s">
        <v>8829</v>
      </c>
      <c r="AY4180" s="51"/>
      <c r="AZ4180" s="51"/>
    </row>
    <row r="4181" spans="49:52" x14ac:dyDescent="0.25">
      <c r="AW4181" t="s">
        <v>8830</v>
      </c>
      <c r="AY4181" s="51"/>
      <c r="AZ4181" s="51"/>
    </row>
    <row r="4182" spans="49:52" x14ac:dyDescent="0.25">
      <c r="AW4182" t="s">
        <v>8831</v>
      </c>
      <c r="AY4182" s="51"/>
      <c r="AZ4182" s="51"/>
    </row>
    <row r="4183" spans="49:52" x14ac:dyDescent="0.25">
      <c r="AW4183" t="s">
        <v>8832</v>
      </c>
      <c r="AY4183" s="51"/>
      <c r="AZ4183" s="51"/>
    </row>
    <row r="4184" spans="49:52" x14ac:dyDescent="0.25">
      <c r="AW4184" t="s">
        <v>8833</v>
      </c>
      <c r="AY4184" s="51"/>
      <c r="AZ4184" s="51"/>
    </row>
    <row r="4185" spans="49:52" x14ac:dyDescent="0.25">
      <c r="AW4185" t="s">
        <v>8834</v>
      </c>
      <c r="AY4185" s="51"/>
      <c r="AZ4185" s="51"/>
    </row>
    <row r="4186" spans="49:52" x14ac:dyDescent="0.25">
      <c r="AW4186" t="s">
        <v>8835</v>
      </c>
      <c r="AY4186" s="51"/>
      <c r="AZ4186" s="51"/>
    </row>
    <row r="4187" spans="49:52" x14ac:dyDescent="0.25">
      <c r="AW4187" t="s">
        <v>8836</v>
      </c>
      <c r="AY4187" s="51"/>
      <c r="AZ4187" s="51"/>
    </row>
    <row r="4188" spans="49:52" x14ac:dyDescent="0.25">
      <c r="AW4188" t="s">
        <v>8837</v>
      </c>
      <c r="AY4188" s="51"/>
      <c r="AZ4188" s="51"/>
    </row>
    <row r="4189" spans="49:52" x14ac:dyDescent="0.25">
      <c r="AW4189" t="s">
        <v>8838</v>
      </c>
      <c r="AY4189" s="51"/>
      <c r="AZ4189" s="51"/>
    </row>
    <row r="4190" spans="49:52" x14ac:dyDescent="0.25">
      <c r="AW4190" t="s">
        <v>8839</v>
      </c>
      <c r="AY4190" s="51"/>
      <c r="AZ4190" s="51"/>
    </row>
    <row r="4191" spans="49:52" x14ac:dyDescent="0.25">
      <c r="AW4191" t="s">
        <v>8840</v>
      </c>
      <c r="AY4191" s="51"/>
      <c r="AZ4191" s="51"/>
    </row>
    <row r="4192" spans="49:52" x14ac:dyDescent="0.25">
      <c r="AW4192" t="s">
        <v>8841</v>
      </c>
      <c r="AY4192" s="51"/>
      <c r="AZ4192" s="51"/>
    </row>
    <row r="4193" spans="49:52" x14ac:dyDescent="0.25">
      <c r="AW4193" t="s">
        <v>8842</v>
      </c>
      <c r="AY4193" s="51"/>
      <c r="AZ4193" s="51"/>
    </row>
    <row r="4194" spans="49:52" x14ac:dyDescent="0.25">
      <c r="AW4194" t="s">
        <v>8843</v>
      </c>
      <c r="AY4194" s="51"/>
      <c r="AZ4194" s="51"/>
    </row>
    <row r="4195" spans="49:52" x14ac:dyDescent="0.25">
      <c r="AW4195" t="s">
        <v>8844</v>
      </c>
      <c r="AY4195" s="51"/>
      <c r="AZ4195" s="51"/>
    </row>
    <row r="4196" spans="49:52" x14ac:dyDescent="0.25">
      <c r="AW4196" t="s">
        <v>8845</v>
      </c>
      <c r="AY4196" s="51"/>
      <c r="AZ4196" s="51"/>
    </row>
    <row r="4197" spans="49:52" x14ac:dyDescent="0.25">
      <c r="AW4197" t="s">
        <v>8846</v>
      </c>
      <c r="AY4197" s="51"/>
      <c r="AZ4197" s="51"/>
    </row>
    <row r="4198" spans="49:52" x14ac:dyDescent="0.25">
      <c r="AW4198" t="s">
        <v>8847</v>
      </c>
      <c r="AY4198" s="51"/>
      <c r="AZ4198" s="51"/>
    </row>
    <row r="4199" spans="49:52" x14ac:dyDescent="0.25">
      <c r="AW4199" t="s">
        <v>8848</v>
      </c>
      <c r="AY4199" s="51"/>
      <c r="AZ4199" s="51"/>
    </row>
    <row r="4200" spans="49:52" x14ac:dyDescent="0.25">
      <c r="AW4200" t="s">
        <v>8849</v>
      </c>
      <c r="AY4200" s="51"/>
      <c r="AZ4200" s="51"/>
    </row>
    <row r="4201" spans="49:52" x14ac:dyDescent="0.25">
      <c r="AW4201" t="s">
        <v>8850</v>
      </c>
      <c r="AY4201" s="51"/>
      <c r="AZ4201" s="51"/>
    </row>
    <row r="4202" spans="49:52" x14ac:dyDescent="0.25">
      <c r="AW4202" t="s">
        <v>8851</v>
      </c>
      <c r="AY4202" s="51"/>
      <c r="AZ4202" s="51"/>
    </row>
    <row r="4203" spans="49:52" x14ac:dyDescent="0.25">
      <c r="AW4203" t="s">
        <v>8852</v>
      </c>
      <c r="AY4203" s="51"/>
      <c r="AZ4203" s="51"/>
    </row>
    <row r="4204" spans="49:52" x14ac:dyDescent="0.25">
      <c r="AW4204" t="s">
        <v>8853</v>
      </c>
      <c r="AY4204" s="51"/>
      <c r="AZ4204" s="51"/>
    </row>
    <row r="4205" spans="49:52" x14ac:dyDescent="0.25">
      <c r="AW4205" t="s">
        <v>8854</v>
      </c>
      <c r="AY4205" s="51"/>
      <c r="AZ4205" s="51"/>
    </row>
    <row r="4206" spans="49:52" x14ac:dyDescent="0.25">
      <c r="AW4206" t="s">
        <v>8855</v>
      </c>
      <c r="AY4206" s="51"/>
      <c r="AZ4206" s="51"/>
    </row>
    <row r="4207" spans="49:52" x14ac:dyDescent="0.25">
      <c r="AW4207" t="s">
        <v>8856</v>
      </c>
      <c r="AY4207" s="51"/>
      <c r="AZ4207" s="51"/>
    </row>
    <row r="4208" spans="49:52" x14ac:dyDescent="0.25">
      <c r="AW4208" t="s">
        <v>8857</v>
      </c>
      <c r="AY4208" s="51"/>
      <c r="AZ4208" s="51"/>
    </row>
    <row r="4209" spans="49:52" x14ac:dyDescent="0.25">
      <c r="AW4209" t="s">
        <v>8858</v>
      </c>
      <c r="AY4209" s="51"/>
      <c r="AZ4209" s="51"/>
    </row>
    <row r="4210" spans="49:52" x14ac:dyDescent="0.25">
      <c r="AW4210" t="s">
        <v>8859</v>
      </c>
      <c r="AY4210" s="51"/>
      <c r="AZ4210" s="51"/>
    </row>
    <row r="4211" spans="49:52" x14ac:dyDescent="0.25">
      <c r="AW4211" t="s">
        <v>8860</v>
      </c>
      <c r="AY4211" s="51"/>
      <c r="AZ4211" s="51"/>
    </row>
    <row r="4212" spans="49:52" x14ac:dyDescent="0.25">
      <c r="AW4212" t="s">
        <v>8861</v>
      </c>
      <c r="AY4212" s="51"/>
      <c r="AZ4212" s="51"/>
    </row>
    <row r="4213" spans="49:52" x14ac:dyDescent="0.25">
      <c r="AW4213" t="s">
        <v>8862</v>
      </c>
      <c r="AY4213" s="51"/>
      <c r="AZ4213" s="51"/>
    </row>
    <row r="4214" spans="49:52" x14ac:dyDescent="0.25">
      <c r="AW4214" t="s">
        <v>8863</v>
      </c>
      <c r="AY4214" s="51"/>
      <c r="AZ4214" s="51"/>
    </row>
    <row r="4215" spans="49:52" x14ac:dyDescent="0.25">
      <c r="AW4215" t="s">
        <v>8864</v>
      </c>
      <c r="AY4215" s="51"/>
      <c r="AZ4215" s="51"/>
    </row>
    <row r="4216" spans="49:52" x14ac:dyDescent="0.25">
      <c r="AW4216" t="s">
        <v>8865</v>
      </c>
      <c r="AY4216" s="51"/>
      <c r="AZ4216" s="51"/>
    </row>
    <row r="4217" spans="49:52" x14ac:dyDescent="0.25">
      <c r="AW4217" t="s">
        <v>8866</v>
      </c>
      <c r="AY4217" s="51"/>
      <c r="AZ4217" s="51"/>
    </row>
    <row r="4218" spans="49:52" x14ac:dyDescent="0.25">
      <c r="AW4218" t="s">
        <v>8867</v>
      </c>
      <c r="AY4218" s="51"/>
      <c r="AZ4218" s="51"/>
    </row>
    <row r="4219" spans="49:52" x14ac:dyDescent="0.25">
      <c r="AW4219" t="s">
        <v>8868</v>
      </c>
      <c r="AY4219" s="51"/>
      <c r="AZ4219" s="51"/>
    </row>
    <row r="4220" spans="49:52" x14ac:dyDescent="0.25">
      <c r="AW4220" t="s">
        <v>8869</v>
      </c>
      <c r="AY4220" s="51"/>
      <c r="AZ4220" s="51"/>
    </row>
    <row r="4221" spans="49:52" x14ac:dyDescent="0.25">
      <c r="AW4221" t="s">
        <v>8870</v>
      </c>
      <c r="AY4221" s="51"/>
      <c r="AZ4221" s="51"/>
    </row>
    <row r="4222" spans="49:52" x14ac:dyDescent="0.25">
      <c r="AW4222" t="s">
        <v>8871</v>
      </c>
      <c r="AY4222" s="51"/>
      <c r="AZ4222" s="51"/>
    </row>
    <row r="4223" spans="49:52" x14ac:dyDescent="0.25">
      <c r="AW4223" t="s">
        <v>8872</v>
      </c>
      <c r="AY4223" s="51"/>
      <c r="AZ4223" s="51"/>
    </row>
    <row r="4224" spans="49:52" x14ac:dyDescent="0.25">
      <c r="AW4224" t="s">
        <v>8873</v>
      </c>
      <c r="AY4224" s="51"/>
      <c r="AZ4224" s="51"/>
    </row>
    <row r="4225" spans="49:52" x14ac:dyDescent="0.25">
      <c r="AW4225" t="s">
        <v>8874</v>
      </c>
      <c r="AY4225" s="51"/>
      <c r="AZ4225" s="51"/>
    </row>
    <row r="4226" spans="49:52" x14ac:dyDescent="0.25">
      <c r="AW4226" t="s">
        <v>8875</v>
      </c>
      <c r="AY4226" s="51"/>
      <c r="AZ4226" s="51"/>
    </row>
    <row r="4227" spans="49:52" x14ac:dyDescent="0.25">
      <c r="AW4227" t="s">
        <v>8876</v>
      </c>
      <c r="AY4227" s="51"/>
      <c r="AZ4227" s="51"/>
    </row>
    <row r="4228" spans="49:52" x14ac:dyDescent="0.25">
      <c r="AW4228" t="s">
        <v>8877</v>
      </c>
      <c r="AY4228" s="51"/>
      <c r="AZ4228" s="51"/>
    </row>
    <row r="4229" spans="49:52" x14ac:dyDescent="0.25">
      <c r="AW4229" t="s">
        <v>8878</v>
      </c>
      <c r="AY4229" s="51"/>
      <c r="AZ4229" s="51"/>
    </row>
    <row r="4230" spans="49:52" x14ac:dyDescent="0.25">
      <c r="AW4230" t="s">
        <v>8879</v>
      </c>
      <c r="AY4230" s="51"/>
      <c r="AZ4230" s="51"/>
    </row>
    <row r="4231" spans="49:52" x14ac:dyDescent="0.25">
      <c r="AW4231" t="s">
        <v>8880</v>
      </c>
      <c r="AY4231" s="51"/>
      <c r="AZ4231" s="51"/>
    </row>
    <row r="4232" spans="49:52" x14ac:dyDescent="0.25">
      <c r="AW4232" t="s">
        <v>8881</v>
      </c>
      <c r="AY4232" s="51"/>
      <c r="AZ4232" s="51"/>
    </row>
    <row r="4233" spans="49:52" x14ac:dyDescent="0.25">
      <c r="AW4233" t="s">
        <v>8882</v>
      </c>
      <c r="AY4233" s="51"/>
      <c r="AZ4233" s="51"/>
    </row>
    <row r="4234" spans="49:52" x14ac:dyDescent="0.25">
      <c r="AW4234" t="s">
        <v>8883</v>
      </c>
      <c r="AY4234" s="51"/>
      <c r="AZ4234" s="51"/>
    </row>
    <row r="4235" spans="49:52" x14ac:dyDescent="0.25">
      <c r="AW4235" t="s">
        <v>8884</v>
      </c>
      <c r="AY4235" s="51"/>
      <c r="AZ4235" s="51"/>
    </row>
    <row r="4236" spans="49:52" x14ac:dyDescent="0.25">
      <c r="AW4236" t="s">
        <v>8885</v>
      </c>
      <c r="AY4236" s="51"/>
      <c r="AZ4236" s="51"/>
    </row>
    <row r="4237" spans="49:52" x14ac:dyDescent="0.25">
      <c r="AW4237" t="s">
        <v>8886</v>
      </c>
      <c r="AY4237" s="51"/>
      <c r="AZ4237" s="51"/>
    </row>
    <row r="4238" spans="49:52" x14ac:dyDescent="0.25">
      <c r="AW4238" t="s">
        <v>8887</v>
      </c>
      <c r="AY4238" s="51"/>
      <c r="AZ4238" s="51"/>
    </row>
    <row r="4239" spans="49:52" x14ac:dyDescent="0.25">
      <c r="AW4239" t="s">
        <v>8888</v>
      </c>
      <c r="AY4239" s="51"/>
      <c r="AZ4239" s="51"/>
    </row>
    <row r="4240" spans="49:52" x14ac:dyDescent="0.25">
      <c r="AW4240" t="s">
        <v>8889</v>
      </c>
      <c r="AY4240" s="51"/>
      <c r="AZ4240" s="51"/>
    </row>
    <row r="4241" spans="49:52" x14ac:dyDescent="0.25">
      <c r="AW4241" t="s">
        <v>8890</v>
      </c>
      <c r="AY4241" s="51"/>
      <c r="AZ4241" s="51"/>
    </row>
    <row r="4242" spans="49:52" x14ac:dyDescent="0.25">
      <c r="AW4242" t="s">
        <v>8891</v>
      </c>
      <c r="AY4242" s="51"/>
      <c r="AZ4242" s="51"/>
    </row>
    <row r="4243" spans="49:52" x14ac:dyDescent="0.25">
      <c r="AW4243" t="s">
        <v>8892</v>
      </c>
      <c r="AY4243" s="51"/>
      <c r="AZ4243" s="51"/>
    </row>
    <row r="4244" spans="49:52" x14ac:dyDescent="0.25">
      <c r="AW4244" t="s">
        <v>8893</v>
      </c>
      <c r="AY4244" s="51"/>
      <c r="AZ4244" s="51"/>
    </row>
    <row r="4245" spans="49:52" x14ac:dyDescent="0.25">
      <c r="AW4245" t="s">
        <v>8894</v>
      </c>
      <c r="AY4245" s="51"/>
      <c r="AZ4245" s="51"/>
    </row>
    <row r="4246" spans="49:52" x14ac:dyDescent="0.25">
      <c r="AW4246" t="s">
        <v>8895</v>
      </c>
      <c r="AY4246" s="51"/>
      <c r="AZ4246" s="51"/>
    </row>
    <row r="4247" spans="49:52" x14ac:dyDescent="0.25">
      <c r="AW4247" t="s">
        <v>8896</v>
      </c>
      <c r="AY4247" s="51"/>
      <c r="AZ4247" s="51"/>
    </row>
    <row r="4248" spans="49:52" x14ac:dyDescent="0.25">
      <c r="AW4248" t="s">
        <v>8897</v>
      </c>
      <c r="AY4248" s="51"/>
      <c r="AZ4248" s="51"/>
    </row>
    <row r="4249" spans="49:52" x14ac:dyDescent="0.25">
      <c r="AW4249" t="s">
        <v>8898</v>
      </c>
      <c r="AY4249" s="51"/>
      <c r="AZ4249" s="51"/>
    </row>
    <row r="4250" spans="49:52" x14ac:dyDescent="0.25">
      <c r="AW4250" t="s">
        <v>8899</v>
      </c>
      <c r="AY4250" s="51"/>
      <c r="AZ4250" s="51"/>
    </row>
    <row r="4251" spans="49:52" x14ac:dyDescent="0.25">
      <c r="AW4251" t="s">
        <v>8900</v>
      </c>
      <c r="AY4251" s="51"/>
      <c r="AZ4251" s="51"/>
    </row>
    <row r="4252" spans="49:52" x14ac:dyDescent="0.25">
      <c r="AW4252" t="s">
        <v>8901</v>
      </c>
      <c r="AY4252" s="51"/>
      <c r="AZ4252" s="51"/>
    </row>
    <row r="4253" spans="49:52" x14ac:dyDescent="0.25">
      <c r="AW4253" t="s">
        <v>8902</v>
      </c>
      <c r="AY4253" s="51"/>
      <c r="AZ4253" s="51"/>
    </row>
    <row r="4254" spans="49:52" x14ac:dyDescent="0.25">
      <c r="AW4254" t="s">
        <v>8903</v>
      </c>
      <c r="AY4254" s="51"/>
      <c r="AZ4254" s="51"/>
    </row>
    <row r="4255" spans="49:52" x14ac:dyDescent="0.25">
      <c r="AW4255" t="s">
        <v>8904</v>
      </c>
      <c r="AY4255" s="51"/>
      <c r="AZ4255" s="51"/>
    </row>
    <row r="4256" spans="49:52" x14ac:dyDescent="0.25">
      <c r="AW4256" t="s">
        <v>8905</v>
      </c>
      <c r="AY4256" s="51"/>
      <c r="AZ4256" s="51"/>
    </row>
    <row r="4257" spans="49:52" x14ac:dyDescent="0.25">
      <c r="AW4257" t="s">
        <v>8906</v>
      </c>
      <c r="AY4257" s="51"/>
      <c r="AZ4257" s="51"/>
    </row>
    <row r="4258" spans="49:52" x14ac:dyDescent="0.25">
      <c r="AW4258" t="s">
        <v>8907</v>
      </c>
      <c r="AY4258" s="51"/>
      <c r="AZ4258" s="51"/>
    </row>
    <row r="4259" spans="49:52" x14ac:dyDescent="0.25">
      <c r="AW4259" t="s">
        <v>8908</v>
      </c>
      <c r="AY4259" s="51"/>
      <c r="AZ4259" s="51"/>
    </row>
    <row r="4260" spans="49:52" x14ac:dyDescent="0.25">
      <c r="AW4260" t="s">
        <v>8909</v>
      </c>
      <c r="AY4260" s="51"/>
      <c r="AZ4260" s="51"/>
    </row>
    <row r="4261" spans="49:52" x14ac:dyDescent="0.25">
      <c r="AW4261" t="s">
        <v>8910</v>
      </c>
      <c r="AY4261" s="51"/>
      <c r="AZ4261" s="51"/>
    </row>
    <row r="4262" spans="49:52" x14ac:dyDescent="0.25">
      <c r="AW4262" t="s">
        <v>8911</v>
      </c>
      <c r="AY4262" s="51"/>
      <c r="AZ4262" s="51"/>
    </row>
    <row r="4263" spans="49:52" x14ac:dyDescent="0.25">
      <c r="AW4263" t="s">
        <v>8912</v>
      </c>
      <c r="AY4263" s="51"/>
      <c r="AZ4263" s="51"/>
    </row>
    <row r="4264" spans="49:52" x14ac:dyDescent="0.25">
      <c r="AW4264" t="s">
        <v>8913</v>
      </c>
      <c r="AY4264" s="51"/>
      <c r="AZ4264" s="51"/>
    </row>
    <row r="4265" spans="49:52" x14ac:dyDescent="0.25">
      <c r="AW4265" t="s">
        <v>8914</v>
      </c>
      <c r="AY4265" s="51"/>
      <c r="AZ4265" s="51"/>
    </row>
    <row r="4266" spans="49:52" x14ac:dyDescent="0.25">
      <c r="AW4266" t="s">
        <v>8915</v>
      </c>
      <c r="AY4266" s="51"/>
      <c r="AZ4266" s="51"/>
    </row>
    <row r="4267" spans="49:52" x14ac:dyDescent="0.25">
      <c r="AW4267" t="s">
        <v>8916</v>
      </c>
      <c r="AY4267" s="51"/>
      <c r="AZ4267" s="51"/>
    </row>
    <row r="4268" spans="49:52" x14ac:dyDescent="0.25">
      <c r="AW4268" t="s">
        <v>8917</v>
      </c>
      <c r="AY4268" s="51"/>
      <c r="AZ4268" s="51"/>
    </row>
    <row r="4269" spans="49:52" x14ac:dyDescent="0.25">
      <c r="AW4269" t="s">
        <v>8918</v>
      </c>
      <c r="AY4269" s="51"/>
      <c r="AZ4269" s="51"/>
    </row>
    <row r="4270" spans="49:52" x14ac:dyDescent="0.25">
      <c r="AW4270" t="s">
        <v>8919</v>
      </c>
      <c r="AY4270" s="51"/>
      <c r="AZ4270" s="51"/>
    </row>
    <row r="4271" spans="49:52" x14ac:dyDescent="0.25">
      <c r="AW4271" t="s">
        <v>8920</v>
      </c>
      <c r="AY4271" s="51"/>
      <c r="AZ4271" s="51"/>
    </row>
    <row r="4272" spans="49:52" x14ac:dyDescent="0.25">
      <c r="AW4272" t="s">
        <v>8921</v>
      </c>
      <c r="AY4272" s="51"/>
      <c r="AZ4272" s="51"/>
    </row>
    <row r="4273" spans="49:52" x14ac:dyDescent="0.25">
      <c r="AW4273" t="s">
        <v>8922</v>
      </c>
      <c r="AY4273" s="51"/>
      <c r="AZ4273" s="51"/>
    </row>
    <row r="4274" spans="49:52" x14ac:dyDescent="0.25">
      <c r="AW4274" t="s">
        <v>8923</v>
      </c>
      <c r="AY4274" s="51"/>
      <c r="AZ4274" s="51"/>
    </row>
    <row r="4275" spans="49:52" x14ac:dyDescent="0.25">
      <c r="AW4275" t="s">
        <v>8924</v>
      </c>
      <c r="AY4275" s="51"/>
      <c r="AZ4275" s="51"/>
    </row>
    <row r="4276" spans="49:52" x14ac:dyDescent="0.25">
      <c r="AW4276" t="s">
        <v>8925</v>
      </c>
      <c r="AY4276" s="51"/>
      <c r="AZ4276" s="51"/>
    </row>
    <row r="4277" spans="49:52" x14ac:dyDescent="0.25">
      <c r="AW4277" t="s">
        <v>8926</v>
      </c>
      <c r="AY4277" s="51"/>
      <c r="AZ4277" s="51"/>
    </row>
    <row r="4278" spans="49:52" x14ac:dyDescent="0.25">
      <c r="AW4278" t="s">
        <v>8927</v>
      </c>
      <c r="AY4278" s="51"/>
      <c r="AZ4278" s="51"/>
    </row>
    <row r="4279" spans="49:52" x14ac:dyDescent="0.25">
      <c r="AW4279" t="s">
        <v>8928</v>
      </c>
      <c r="AY4279" s="51"/>
      <c r="AZ4279" s="51"/>
    </row>
    <row r="4280" spans="49:52" x14ac:dyDescent="0.25">
      <c r="AW4280" t="s">
        <v>8929</v>
      </c>
      <c r="AY4280" s="51"/>
      <c r="AZ4280" s="51"/>
    </row>
    <row r="4281" spans="49:52" x14ac:dyDescent="0.25">
      <c r="AW4281" t="s">
        <v>8930</v>
      </c>
      <c r="AY4281" s="51"/>
      <c r="AZ4281" s="51"/>
    </row>
    <row r="4282" spans="49:52" x14ac:dyDescent="0.25">
      <c r="AW4282" t="s">
        <v>8931</v>
      </c>
      <c r="AY4282" s="51"/>
      <c r="AZ4282" s="51"/>
    </row>
    <row r="4283" spans="49:52" x14ac:dyDescent="0.25">
      <c r="AW4283" t="s">
        <v>8932</v>
      </c>
      <c r="AY4283" s="51"/>
      <c r="AZ4283" s="51"/>
    </row>
    <row r="4284" spans="49:52" x14ac:dyDescent="0.25">
      <c r="AW4284" t="s">
        <v>8933</v>
      </c>
      <c r="AY4284" s="51"/>
      <c r="AZ4284" s="51"/>
    </row>
    <row r="4285" spans="49:52" x14ac:dyDescent="0.25">
      <c r="AW4285" t="s">
        <v>8934</v>
      </c>
      <c r="AY4285" s="51"/>
      <c r="AZ4285" s="51"/>
    </row>
    <row r="4286" spans="49:52" x14ac:dyDescent="0.25">
      <c r="AW4286" t="s">
        <v>8935</v>
      </c>
      <c r="AY4286" s="51"/>
      <c r="AZ4286" s="51"/>
    </row>
    <row r="4287" spans="49:52" x14ac:dyDescent="0.25">
      <c r="AW4287" t="s">
        <v>8936</v>
      </c>
      <c r="AY4287" s="51"/>
      <c r="AZ4287" s="51"/>
    </row>
    <row r="4288" spans="49:52" x14ac:dyDescent="0.25">
      <c r="AW4288" t="s">
        <v>8937</v>
      </c>
      <c r="AY4288" s="51"/>
      <c r="AZ4288" s="51"/>
    </row>
    <row r="4289" spans="49:52" x14ac:dyDescent="0.25">
      <c r="AW4289" t="s">
        <v>8938</v>
      </c>
      <c r="AY4289" s="51"/>
      <c r="AZ4289" s="51"/>
    </row>
    <row r="4290" spans="49:52" x14ac:dyDescent="0.25">
      <c r="AW4290" t="s">
        <v>8939</v>
      </c>
      <c r="AY4290" s="51"/>
      <c r="AZ4290" s="51"/>
    </row>
    <row r="4291" spans="49:52" x14ac:dyDescent="0.25">
      <c r="AW4291" t="s">
        <v>8940</v>
      </c>
      <c r="AY4291" s="51"/>
      <c r="AZ4291" s="51"/>
    </row>
    <row r="4292" spans="49:52" x14ac:dyDescent="0.25">
      <c r="AW4292" t="s">
        <v>8941</v>
      </c>
      <c r="AY4292" s="51"/>
      <c r="AZ4292" s="51"/>
    </row>
    <row r="4293" spans="49:52" x14ac:dyDescent="0.25">
      <c r="AW4293" t="s">
        <v>8942</v>
      </c>
      <c r="AY4293" s="51"/>
      <c r="AZ4293" s="51"/>
    </row>
    <row r="4294" spans="49:52" x14ac:dyDescent="0.25">
      <c r="AW4294" t="s">
        <v>8943</v>
      </c>
      <c r="AY4294" s="51"/>
      <c r="AZ4294" s="51"/>
    </row>
    <row r="4295" spans="49:52" x14ac:dyDescent="0.25">
      <c r="AW4295" t="s">
        <v>8944</v>
      </c>
      <c r="AY4295" s="51"/>
      <c r="AZ4295" s="51"/>
    </row>
    <row r="4296" spans="49:52" x14ac:dyDescent="0.25">
      <c r="AW4296" t="s">
        <v>8945</v>
      </c>
      <c r="AY4296" s="51"/>
      <c r="AZ4296" s="51"/>
    </row>
    <row r="4297" spans="49:52" x14ac:dyDescent="0.25">
      <c r="AW4297" t="s">
        <v>8946</v>
      </c>
      <c r="AY4297" s="51"/>
      <c r="AZ4297" s="51"/>
    </row>
    <row r="4298" spans="49:52" x14ac:dyDescent="0.25">
      <c r="AW4298" t="s">
        <v>8947</v>
      </c>
      <c r="AY4298" s="51"/>
      <c r="AZ4298" s="51"/>
    </row>
    <row r="4299" spans="49:52" x14ac:dyDescent="0.25">
      <c r="AW4299" t="s">
        <v>8948</v>
      </c>
      <c r="AY4299" s="51"/>
      <c r="AZ4299" s="51"/>
    </row>
    <row r="4300" spans="49:52" x14ac:dyDescent="0.25">
      <c r="AW4300" t="s">
        <v>8949</v>
      </c>
      <c r="AY4300" s="51"/>
      <c r="AZ4300" s="51"/>
    </row>
    <row r="4301" spans="49:52" x14ac:dyDescent="0.25">
      <c r="AW4301" t="s">
        <v>8950</v>
      </c>
      <c r="AY4301" s="51"/>
      <c r="AZ4301" s="51"/>
    </row>
    <row r="4302" spans="49:52" x14ac:dyDescent="0.25">
      <c r="AW4302" t="s">
        <v>8951</v>
      </c>
      <c r="AY4302" s="51"/>
      <c r="AZ4302" s="51"/>
    </row>
    <row r="4303" spans="49:52" x14ac:dyDescent="0.25">
      <c r="AW4303" t="s">
        <v>8952</v>
      </c>
      <c r="AY4303" s="51"/>
      <c r="AZ4303" s="51"/>
    </row>
    <row r="4304" spans="49:52" x14ac:dyDescent="0.25">
      <c r="AW4304" t="s">
        <v>8953</v>
      </c>
      <c r="AY4304" s="51"/>
      <c r="AZ4304" s="51"/>
    </row>
    <row r="4305" spans="49:52" x14ac:dyDescent="0.25">
      <c r="AW4305" t="s">
        <v>8954</v>
      </c>
      <c r="AY4305" s="51"/>
      <c r="AZ4305" s="51"/>
    </row>
    <row r="4306" spans="49:52" x14ac:dyDescent="0.25">
      <c r="AW4306" t="s">
        <v>8955</v>
      </c>
      <c r="AY4306" s="51"/>
      <c r="AZ4306" s="51"/>
    </row>
    <row r="4307" spans="49:52" x14ac:dyDescent="0.25">
      <c r="AW4307" t="s">
        <v>8956</v>
      </c>
      <c r="AY4307" s="51"/>
      <c r="AZ4307" s="51"/>
    </row>
    <row r="4308" spans="49:52" x14ac:dyDescent="0.25">
      <c r="AW4308" t="s">
        <v>8957</v>
      </c>
      <c r="AY4308" s="51"/>
      <c r="AZ4308" s="51"/>
    </row>
    <row r="4309" spans="49:52" x14ac:dyDescent="0.25">
      <c r="AW4309" t="s">
        <v>8958</v>
      </c>
      <c r="AY4309" s="51"/>
      <c r="AZ4309" s="51"/>
    </row>
    <row r="4310" spans="49:52" x14ac:dyDescent="0.25">
      <c r="AW4310" t="s">
        <v>8959</v>
      </c>
      <c r="AY4310" s="51"/>
      <c r="AZ4310" s="51"/>
    </row>
    <row r="4311" spans="49:52" x14ac:dyDescent="0.25">
      <c r="AW4311" t="s">
        <v>8960</v>
      </c>
      <c r="AY4311" s="51"/>
      <c r="AZ4311" s="51"/>
    </row>
    <row r="4312" spans="49:52" x14ac:dyDescent="0.25">
      <c r="AW4312" t="s">
        <v>8961</v>
      </c>
      <c r="AY4312" s="51"/>
      <c r="AZ4312" s="51"/>
    </row>
    <row r="4313" spans="49:52" x14ac:dyDescent="0.25">
      <c r="AW4313" t="s">
        <v>8962</v>
      </c>
      <c r="AY4313" s="51"/>
      <c r="AZ4313" s="51"/>
    </row>
    <row r="4314" spans="49:52" x14ac:dyDescent="0.25">
      <c r="AW4314" t="s">
        <v>8963</v>
      </c>
      <c r="AY4314" s="51"/>
      <c r="AZ4314" s="51"/>
    </row>
    <row r="4315" spans="49:52" x14ac:dyDescent="0.25">
      <c r="AW4315" t="s">
        <v>8964</v>
      </c>
      <c r="AY4315" s="51"/>
      <c r="AZ4315" s="51"/>
    </row>
    <row r="4316" spans="49:52" x14ac:dyDescent="0.25">
      <c r="AW4316" t="s">
        <v>8965</v>
      </c>
      <c r="AY4316" s="51"/>
      <c r="AZ4316" s="51"/>
    </row>
    <row r="4317" spans="49:52" x14ac:dyDescent="0.25">
      <c r="AW4317" t="s">
        <v>8966</v>
      </c>
      <c r="AY4317" s="51"/>
      <c r="AZ4317" s="51"/>
    </row>
    <row r="4318" spans="49:52" x14ac:dyDescent="0.25">
      <c r="AW4318" t="s">
        <v>8967</v>
      </c>
      <c r="AY4318" s="51"/>
      <c r="AZ4318" s="51"/>
    </row>
    <row r="4319" spans="49:52" x14ac:dyDescent="0.25">
      <c r="AW4319" t="s">
        <v>8968</v>
      </c>
      <c r="AY4319" s="51"/>
      <c r="AZ4319" s="51"/>
    </row>
    <row r="4320" spans="49:52" x14ac:dyDescent="0.25">
      <c r="AW4320" t="s">
        <v>8969</v>
      </c>
      <c r="AY4320" s="51"/>
      <c r="AZ4320" s="51"/>
    </row>
    <row r="4321" spans="49:52" x14ac:dyDescent="0.25">
      <c r="AW4321" t="s">
        <v>8970</v>
      </c>
      <c r="AY4321" s="51"/>
      <c r="AZ4321" s="51"/>
    </row>
    <row r="4322" spans="49:52" x14ac:dyDescent="0.25">
      <c r="AW4322" t="s">
        <v>8971</v>
      </c>
      <c r="AY4322" s="51"/>
      <c r="AZ4322" s="51"/>
    </row>
    <row r="4323" spans="49:52" x14ac:dyDescent="0.25">
      <c r="AW4323" t="s">
        <v>8972</v>
      </c>
      <c r="AY4323" s="51"/>
      <c r="AZ4323" s="51"/>
    </row>
    <row r="4324" spans="49:52" x14ac:dyDescent="0.25">
      <c r="AW4324" t="s">
        <v>8973</v>
      </c>
      <c r="AY4324" s="51"/>
      <c r="AZ4324" s="51"/>
    </row>
    <row r="4325" spans="49:52" x14ac:dyDescent="0.25">
      <c r="AW4325" t="s">
        <v>8974</v>
      </c>
      <c r="AY4325" s="51"/>
      <c r="AZ4325" s="51"/>
    </row>
    <row r="4326" spans="49:52" x14ac:dyDescent="0.25">
      <c r="AW4326" t="s">
        <v>8975</v>
      </c>
      <c r="AY4326" s="51"/>
      <c r="AZ4326" s="51"/>
    </row>
    <row r="4327" spans="49:52" x14ac:dyDescent="0.25">
      <c r="AW4327" t="s">
        <v>8976</v>
      </c>
      <c r="AY4327" s="51"/>
      <c r="AZ4327" s="51"/>
    </row>
    <row r="4328" spans="49:52" x14ac:dyDescent="0.25">
      <c r="AW4328" t="s">
        <v>8977</v>
      </c>
      <c r="AY4328" s="51"/>
      <c r="AZ4328" s="51"/>
    </row>
    <row r="4329" spans="49:52" x14ac:dyDescent="0.25">
      <c r="AW4329" t="s">
        <v>8978</v>
      </c>
      <c r="AY4329" s="51"/>
      <c r="AZ4329" s="51"/>
    </row>
    <row r="4330" spans="49:52" x14ac:dyDescent="0.25">
      <c r="AW4330" t="s">
        <v>8979</v>
      </c>
      <c r="AY4330" s="51"/>
      <c r="AZ4330" s="51"/>
    </row>
    <row r="4331" spans="49:52" x14ac:dyDescent="0.25">
      <c r="AW4331" t="s">
        <v>8980</v>
      </c>
      <c r="AY4331" s="51"/>
      <c r="AZ4331" s="51"/>
    </row>
    <row r="4332" spans="49:52" x14ac:dyDescent="0.25">
      <c r="AW4332" t="s">
        <v>8981</v>
      </c>
      <c r="AY4332" s="51"/>
      <c r="AZ4332" s="51"/>
    </row>
    <row r="4333" spans="49:52" x14ac:dyDescent="0.25">
      <c r="AW4333" t="s">
        <v>8982</v>
      </c>
      <c r="AY4333" s="51"/>
      <c r="AZ4333" s="51"/>
    </row>
    <row r="4334" spans="49:52" x14ac:dyDescent="0.25">
      <c r="AW4334" t="s">
        <v>8983</v>
      </c>
      <c r="AY4334" s="51"/>
      <c r="AZ4334" s="51"/>
    </row>
    <row r="4335" spans="49:52" x14ac:dyDescent="0.25">
      <c r="AW4335" t="s">
        <v>8984</v>
      </c>
      <c r="AY4335" s="51"/>
      <c r="AZ4335" s="51"/>
    </row>
    <row r="4336" spans="49:52" x14ac:dyDescent="0.25">
      <c r="AW4336" t="s">
        <v>8985</v>
      </c>
      <c r="AY4336" s="51"/>
      <c r="AZ4336" s="51"/>
    </row>
    <row r="4337" spans="49:52" x14ac:dyDescent="0.25">
      <c r="AW4337" t="s">
        <v>8986</v>
      </c>
      <c r="AY4337" s="51"/>
      <c r="AZ4337" s="51"/>
    </row>
    <row r="4338" spans="49:52" x14ac:dyDescent="0.25">
      <c r="AW4338" t="s">
        <v>8987</v>
      </c>
      <c r="AY4338" s="51"/>
      <c r="AZ4338" s="51"/>
    </row>
    <row r="4339" spans="49:52" x14ac:dyDescent="0.25">
      <c r="AW4339" t="s">
        <v>8988</v>
      </c>
      <c r="AY4339" s="51"/>
      <c r="AZ4339" s="51"/>
    </row>
    <row r="4340" spans="49:52" x14ac:dyDescent="0.25">
      <c r="AW4340" t="s">
        <v>8989</v>
      </c>
      <c r="AY4340" s="51"/>
      <c r="AZ4340" s="51"/>
    </row>
    <row r="4341" spans="49:52" x14ac:dyDescent="0.25">
      <c r="AW4341" t="s">
        <v>8990</v>
      </c>
      <c r="AY4341" s="51"/>
      <c r="AZ4341" s="51"/>
    </row>
    <row r="4342" spans="49:52" x14ac:dyDescent="0.25">
      <c r="AW4342" t="s">
        <v>8991</v>
      </c>
      <c r="AY4342" s="51"/>
      <c r="AZ4342" s="51"/>
    </row>
    <row r="4343" spans="49:52" x14ac:dyDescent="0.25">
      <c r="AW4343" t="s">
        <v>8992</v>
      </c>
      <c r="AY4343" s="51"/>
      <c r="AZ4343" s="51"/>
    </row>
    <row r="4344" spans="49:52" x14ac:dyDescent="0.25">
      <c r="AW4344" t="s">
        <v>8993</v>
      </c>
      <c r="AY4344" s="51"/>
      <c r="AZ4344" s="51"/>
    </row>
    <row r="4345" spans="49:52" x14ac:dyDescent="0.25">
      <c r="AW4345" t="s">
        <v>8994</v>
      </c>
      <c r="AY4345" s="51"/>
      <c r="AZ4345" s="51"/>
    </row>
    <row r="4346" spans="49:52" x14ac:dyDescent="0.25">
      <c r="AW4346" t="s">
        <v>8995</v>
      </c>
      <c r="AY4346" s="51"/>
      <c r="AZ4346" s="51"/>
    </row>
    <row r="4347" spans="49:52" x14ac:dyDescent="0.25">
      <c r="AW4347" t="s">
        <v>8996</v>
      </c>
      <c r="AY4347" s="51"/>
      <c r="AZ4347" s="51"/>
    </row>
    <row r="4348" spans="49:52" x14ac:dyDescent="0.25">
      <c r="AW4348" t="s">
        <v>8997</v>
      </c>
      <c r="AY4348" s="51"/>
      <c r="AZ4348" s="51"/>
    </row>
    <row r="4349" spans="49:52" x14ac:dyDescent="0.25">
      <c r="AW4349" t="s">
        <v>8998</v>
      </c>
      <c r="AY4349" s="51"/>
      <c r="AZ4349" s="51"/>
    </row>
    <row r="4350" spans="49:52" x14ac:dyDescent="0.25">
      <c r="AW4350" t="s">
        <v>8999</v>
      </c>
      <c r="AY4350" s="51"/>
      <c r="AZ4350" s="51"/>
    </row>
    <row r="4351" spans="49:52" x14ac:dyDescent="0.25">
      <c r="AW4351" t="s">
        <v>9000</v>
      </c>
      <c r="AY4351" s="51"/>
      <c r="AZ4351" s="51"/>
    </row>
    <row r="4352" spans="49:52" x14ac:dyDescent="0.25">
      <c r="AW4352" t="s">
        <v>9001</v>
      </c>
      <c r="AY4352" s="51"/>
      <c r="AZ4352" s="51"/>
    </row>
    <row r="4353" spans="49:52" x14ac:dyDescent="0.25">
      <c r="AW4353" t="s">
        <v>9002</v>
      </c>
      <c r="AY4353" s="51"/>
      <c r="AZ4353" s="51"/>
    </row>
    <row r="4354" spans="49:52" x14ac:dyDescent="0.25">
      <c r="AW4354" t="s">
        <v>9003</v>
      </c>
      <c r="AY4354" s="51"/>
      <c r="AZ4354" s="51"/>
    </row>
    <row r="4355" spans="49:52" x14ac:dyDescent="0.25">
      <c r="AW4355" t="s">
        <v>9004</v>
      </c>
      <c r="AY4355" s="51"/>
      <c r="AZ4355" s="51"/>
    </row>
    <row r="4356" spans="49:52" x14ac:dyDescent="0.25">
      <c r="AW4356" t="s">
        <v>9005</v>
      </c>
      <c r="AY4356" s="51"/>
      <c r="AZ4356" s="51"/>
    </row>
    <row r="4357" spans="49:52" x14ac:dyDescent="0.25">
      <c r="AW4357" t="s">
        <v>9006</v>
      </c>
      <c r="AY4357" s="51"/>
      <c r="AZ4357" s="51"/>
    </row>
    <row r="4358" spans="49:52" x14ac:dyDescent="0.25">
      <c r="AW4358" t="s">
        <v>9007</v>
      </c>
      <c r="AY4358" s="51"/>
      <c r="AZ4358" s="51"/>
    </row>
    <row r="4359" spans="49:52" x14ac:dyDescent="0.25">
      <c r="AW4359" t="s">
        <v>9008</v>
      </c>
      <c r="AY4359" s="51"/>
      <c r="AZ4359" s="51"/>
    </row>
    <row r="4360" spans="49:52" x14ac:dyDescent="0.25">
      <c r="AW4360" t="s">
        <v>9009</v>
      </c>
      <c r="AY4360" s="51"/>
      <c r="AZ4360" s="51"/>
    </row>
    <row r="4361" spans="49:52" x14ac:dyDescent="0.25">
      <c r="AW4361" t="s">
        <v>9010</v>
      </c>
      <c r="AY4361" s="51"/>
      <c r="AZ4361" s="51"/>
    </row>
    <row r="4362" spans="49:52" x14ac:dyDescent="0.25">
      <c r="AW4362" t="s">
        <v>9011</v>
      </c>
      <c r="AY4362" s="51"/>
      <c r="AZ4362" s="51"/>
    </row>
    <row r="4363" spans="49:52" x14ac:dyDescent="0.25">
      <c r="AW4363" t="s">
        <v>9012</v>
      </c>
      <c r="AY4363" s="51"/>
      <c r="AZ4363" s="51"/>
    </row>
    <row r="4364" spans="49:52" x14ac:dyDescent="0.25">
      <c r="AW4364" t="s">
        <v>9013</v>
      </c>
      <c r="AY4364" s="51"/>
      <c r="AZ4364" s="51"/>
    </row>
    <row r="4365" spans="49:52" x14ac:dyDescent="0.25">
      <c r="AW4365" t="s">
        <v>9014</v>
      </c>
      <c r="AY4365" s="51"/>
      <c r="AZ4365" s="51"/>
    </row>
    <row r="4366" spans="49:52" x14ac:dyDescent="0.25">
      <c r="AW4366" t="s">
        <v>9015</v>
      </c>
      <c r="AY4366" s="51"/>
      <c r="AZ4366" s="51"/>
    </row>
    <row r="4367" spans="49:52" x14ac:dyDescent="0.25">
      <c r="AW4367" t="s">
        <v>9016</v>
      </c>
      <c r="AY4367" s="51"/>
      <c r="AZ4367" s="51"/>
    </row>
    <row r="4368" spans="49:52" x14ac:dyDescent="0.25">
      <c r="AW4368" t="s">
        <v>9017</v>
      </c>
      <c r="AY4368" s="51"/>
      <c r="AZ4368" s="51"/>
    </row>
    <row r="4369" spans="49:52" x14ac:dyDescent="0.25">
      <c r="AW4369" t="s">
        <v>9018</v>
      </c>
      <c r="AY4369" s="51"/>
      <c r="AZ4369" s="51"/>
    </row>
    <row r="4370" spans="49:52" x14ac:dyDescent="0.25">
      <c r="AW4370" t="s">
        <v>9019</v>
      </c>
      <c r="AY4370" s="51"/>
      <c r="AZ4370" s="51"/>
    </row>
    <row r="4371" spans="49:52" x14ac:dyDescent="0.25">
      <c r="AW4371" t="s">
        <v>9020</v>
      </c>
      <c r="AY4371" s="51"/>
      <c r="AZ4371" s="51"/>
    </row>
    <row r="4372" spans="49:52" x14ac:dyDescent="0.25">
      <c r="AW4372" t="s">
        <v>9021</v>
      </c>
      <c r="AY4372" s="51"/>
      <c r="AZ4372" s="51"/>
    </row>
    <row r="4373" spans="49:52" x14ac:dyDescent="0.25">
      <c r="AW4373" t="s">
        <v>9022</v>
      </c>
      <c r="AY4373" s="51"/>
      <c r="AZ4373" s="51"/>
    </row>
    <row r="4374" spans="49:52" x14ac:dyDescent="0.25">
      <c r="AW4374" t="s">
        <v>9023</v>
      </c>
      <c r="AY4374" s="51"/>
      <c r="AZ4374" s="51"/>
    </row>
    <row r="4375" spans="49:52" x14ac:dyDescent="0.25">
      <c r="AW4375" t="s">
        <v>9024</v>
      </c>
      <c r="AY4375" s="51"/>
      <c r="AZ4375" s="51"/>
    </row>
    <row r="4376" spans="49:52" x14ac:dyDescent="0.25">
      <c r="AW4376" t="s">
        <v>9025</v>
      </c>
      <c r="AY4376" s="51"/>
      <c r="AZ4376" s="51"/>
    </row>
    <row r="4377" spans="49:52" x14ac:dyDescent="0.25">
      <c r="AW4377" t="s">
        <v>9026</v>
      </c>
      <c r="AY4377" s="51"/>
      <c r="AZ4377" s="51"/>
    </row>
    <row r="4378" spans="49:52" x14ac:dyDescent="0.25">
      <c r="AW4378" t="s">
        <v>9027</v>
      </c>
      <c r="AY4378" s="51"/>
      <c r="AZ4378" s="51"/>
    </row>
    <row r="4379" spans="49:52" x14ac:dyDescent="0.25">
      <c r="AW4379" t="s">
        <v>9028</v>
      </c>
      <c r="AY4379" s="51"/>
      <c r="AZ4379" s="51"/>
    </row>
    <row r="4380" spans="49:52" x14ac:dyDescent="0.25">
      <c r="AW4380" t="s">
        <v>9029</v>
      </c>
      <c r="AY4380" s="51"/>
      <c r="AZ4380" s="51"/>
    </row>
    <row r="4381" spans="49:52" x14ac:dyDescent="0.25">
      <c r="AW4381" t="s">
        <v>9030</v>
      </c>
      <c r="AY4381" s="51"/>
      <c r="AZ4381" s="51"/>
    </row>
    <row r="4382" spans="49:52" x14ac:dyDescent="0.25">
      <c r="AW4382" t="s">
        <v>9031</v>
      </c>
      <c r="AY4382" s="51"/>
      <c r="AZ4382" s="51"/>
    </row>
    <row r="4383" spans="49:52" x14ac:dyDescent="0.25">
      <c r="AW4383" t="s">
        <v>9032</v>
      </c>
      <c r="AY4383" s="51"/>
      <c r="AZ4383" s="51"/>
    </row>
    <row r="4384" spans="49:52" x14ac:dyDescent="0.25">
      <c r="AW4384" t="s">
        <v>9033</v>
      </c>
      <c r="AY4384" s="51"/>
      <c r="AZ4384" s="51"/>
    </row>
    <row r="4385" spans="49:52" x14ac:dyDescent="0.25">
      <c r="AW4385" t="s">
        <v>9034</v>
      </c>
      <c r="AY4385" s="51"/>
      <c r="AZ4385" s="51"/>
    </row>
    <row r="4386" spans="49:52" x14ac:dyDescent="0.25">
      <c r="AW4386" t="s">
        <v>9035</v>
      </c>
      <c r="AY4386" s="51"/>
      <c r="AZ4386" s="51"/>
    </row>
    <row r="4387" spans="49:52" x14ac:dyDescent="0.25">
      <c r="AW4387" t="s">
        <v>9036</v>
      </c>
      <c r="AY4387" s="51"/>
      <c r="AZ4387" s="51"/>
    </row>
    <row r="4388" spans="49:52" x14ac:dyDescent="0.25">
      <c r="AW4388" t="s">
        <v>9037</v>
      </c>
      <c r="AY4388" s="51"/>
      <c r="AZ4388" s="51"/>
    </row>
    <row r="4389" spans="49:52" x14ac:dyDescent="0.25">
      <c r="AW4389" t="s">
        <v>9038</v>
      </c>
      <c r="AY4389" s="51"/>
      <c r="AZ4389" s="51"/>
    </row>
    <row r="4390" spans="49:52" x14ac:dyDescent="0.25">
      <c r="AW4390" t="s">
        <v>9039</v>
      </c>
      <c r="AY4390" s="51"/>
      <c r="AZ4390" s="51"/>
    </row>
    <row r="4391" spans="49:52" x14ac:dyDescent="0.25">
      <c r="AW4391" t="s">
        <v>9040</v>
      </c>
      <c r="AY4391" s="51"/>
      <c r="AZ4391" s="51"/>
    </row>
    <row r="4392" spans="49:52" x14ac:dyDescent="0.25">
      <c r="AW4392" t="s">
        <v>9041</v>
      </c>
      <c r="AY4392" s="51"/>
      <c r="AZ4392" s="51"/>
    </row>
    <row r="4393" spans="49:52" x14ac:dyDescent="0.25">
      <c r="AW4393" t="s">
        <v>9042</v>
      </c>
      <c r="AY4393" s="51"/>
      <c r="AZ4393" s="51"/>
    </row>
    <row r="4394" spans="49:52" x14ac:dyDescent="0.25">
      <c r="AW4394" t="s">
        <v>9043</v>
      </c>
      <c r="AY4394" s="51"/>
      <c r="AZ4394" s="51"/>
    </row>
    <row r="4395" spans="49:52" x14ac:dyDescent="0.25">
      <c r="AW4395" t="s">
        <v>9044</v>
      </c>
      <c r="AY4395" s="51"/>
      <c r="AZ4395" s="51"/>
    </row>
    <row r="4396" spans="49:52" x14ac:dyDescent="0.25">
      <c r="AW4396" t="s">
        <v>9045</v>
      </c>
      <c r="AY4396" s="51"/>
      <c r="AZ4396" s="51"/>
    </row>
    <row r="4397" spans="49:52" x14ac:dyDescent="0.25">
      <c r="AW4397" t="s">
        <v>9046</v>
      </c>
      <c r="AY4397" s="51"/>
      <c r="AZ4397" s="51"/>
    </row>
    <row r="4398" spans="49:52" x14ac:dyDescent="0.25">
      <c r="AW4398" t="s">
        <v>9047</v>
      </c>
      <c r="AY4398" s="51"/>
      <c r="AZ4398" s="51"/>
    </row>
    <row r="4399" spans="49:52" x14ac:dyDescent="0.25">
      <c r="AW4399" t="s">
        <v>9048</v>
      </c>
      <c r="AY4399" s="51"/>
      <c r="AZ4399" s="51"/>
    </row>
    <row r="4400" spans="49:52" x14ac:dyDescent="0.25">
      <c r="AW4400" t="s">
        <v>9049</v>
      </c>
      <c r="AY4400" s="51"/>
      <c r="AZ4400" s="51"/>
    </row>
    <row r="4401" spans="49:52" x14ac:dyDescent="0.25">
      <c r="AW4401" t="s">
        <v>9050</v>
      </c>
      <c r="AY4401" s="51"/>
      <c r="AZ4401" s="51"/>
    </row>
    <row r="4402" spans="49:52" x14ac:dyDescent="0.25">
      <c r="AW4402" t="s">
        <v>9051</v>
      </c>
      <c r="AY4402" s="51"/>
      <c r="AZ4402" s="51"/>
    </row>
    <row r="4403" spans="49:52" x14ac:dyDescent="0.25">
      <c r="AW4403" t="s">
        <v>9052</v>
      </c>
      <c r="AY4403" s="51"/>
      <c r="AZ4403" s="51"/>
    </row>
    <row r="4404" spans="49:52" x14ac:dyDescent="0.25">
      <c r="AW4404" t="s">
        <v>9053</v>
      </c>
      <c r="AY4404" s="51"/>
      <c r="AZ4404" s="51"/>
    </row>
    <row r="4405" spans="49:52" x14ac:dyDescent="0.25">
      <c r="AW4405" t="s">
        <v>9054</v>
      </c>
      <c r="AY4405" s="51"/>
      <c r="AZ4405" s="51"/>
    </row>
    <row r="4406" spans="49:52" x14ac:dyDescent="0.25">
      <c r="AW4406" t="s">
        <v>9055</v>
      </c>
      <c r="AY4406" s="51"/>
      <c r="AZ4406" s="51"/>
    </row>
    <row r="4407" spans="49:52" x14ac:dyDescent="0.25">
      <c r="AW4407" t="s">
        <v>9056</v>
      </c>
      <c r="AY4407" s="51"/>
      <c r="AZ4407" s="51"/>
    </row>
    <row r="4408" spans="49:52" x14ac:dyDescent="0.25">
      <c r="AW4408" t="s">
        <v>9057</v>
      </c>
      <c r="AY4408" s="51"/>
      <c r="AZ4408" s="51"/>
    </row>
    <row r="4409" spans="49:52" x14ac:dyDescent="0.25">
      <c r="AW4409" t="s">
        <v>9058</v>
      </c>
      <c r="AY4409" s="51"/>
      <c r="AZ4409" s="51"/>
    </row>
    <row r="4410" spans="49:52" x14ac:dyDescent="0.25">
      <c r="AW4410" t="s">
        <v>9059</v>
      </c>
      <c r="AY4410" s="51"/>
      <c r="AZ4410" s="51"/>
    </row>
    <row r="4411" spans="49:52" x14ac:dyDescent="0.25">
      <c r="AW4411" t="s">
        <v>9060</v>
      </c>
      <c r="AY4411" s="51"/>
      <c r="AZ4411" s="51"/>
    </row>
    <row r="4412" spans="49:52" x14ac:dyDescent="0.25">
      <c r="AW4412" t="s">
        <v>9061</v>
      </c>
      <c r="AY4412" s="51"/>
      <c r="AZ4412" s="51"/>
    </row>
    <row r="4413" spans="49:52" x14ac:dyDescent="0.25">
      <c r="AW4413" t="s">
        <v>9062</v>
      </c>
      <c r="AY4413" s="51"/>
      <c r="AZ4413" s="51"/>
    </row>
    <row r="4414" spans="49:52" x14ac:dyDescent="0.25">
      <c r="AW4414" t="s">
        <v>9063</v>
      </c>
      <c r="AY4414" s="51"/>
      <c r="AZ4414" s="51"/>
    </row>
    <row r="4415" spans="49:52" x14ac:dyDescent="0.25">
      <c r="AW4415" t="s">
        <v>9064</v>
      </c>
      <c r="AY4415" s="51"/>
      <c r="AZ4415" s="51"/>
    </row>
    <row r="4416" spans="49:52" x14ac:dyDescent="0.25">
      <c r="AW4416" t="s">
        <v>9065</v>
      </c>
      <c r="AY4416" s="51"/>
      <c r="AZ4416" s="51"/>
    </row>
    <row r="4417" spans="49:52" x14ac:dyDescent="0.25">
      <c r="AW4417" t="s">
        <v>9066</v>
      </c>
      <c r="AY4417" s="51"/>
      <c r="AZ4417" s="51"/>
    </row>
    <row r="4418" spans="49:52" x14ac:dyDescent="0.25">
      <c r="AW4418" t="s">
        <v>9067</v>
      </c>
      <c r="AY4418" s="51"/>
      <c r="AZ4418" s="51"/>
    </row>
    <row r="4419" spans="49:52" x14ac:dyDescent="0.25">
      <c r="AW4419" t="s">
        <v>9068</v>
      </c>
      <c r="AY4419" s="51"/>
      <c r="AZ4419" s="51"/>
    </row>
    <row r="4420" spans="49:52" x14ac:dyDescent="0.25">
      <c r="AW4420" t="s">
        <v>9069</v>
      </c>
      <c r="AY4420" s="51"/>
      <c r="AZ4420" s="51"/>
    </row>
    <row r="4421" spans="49:52" x14ac:dyDescent="0.25">
      <c r="AW4421" t="s">
        <v>9070</v>
      </c>
      <c r="AY4421" s="51"/>
      <c r="AZ4421" s="51"/>
    </row>
    <row r="4422" spans="49:52" x14ac:dyDescent="0.25">
      <c r="AW4422" t="s">
        <v>9071</v>
      </c>
      <c r="AY4422" s="51"/>
      <c r="AZ4422" s="51"/>
    </row>
    <row r="4423" spans="49:52" x14ac:dyDescent="0.25">
      <c r="AW4423" t="s">
        <v>9072</v>
      </c>
      <c r="AY4423" s="51"/>
      <c r="AZ4423" s="51"/>
    </row>
    <row r="4424" spans="49:52" x14ac:dyDescent="0.25">
      <c r="AW4424" t="s">
        <v>9073</v>
      </c>
      <c r="AY4424" s="51"/>
      <c r="AZ4424" s="51"/>
    </row>
    <row r="4425" spans="49:52" x14ac:dyDescent="0.25">
      <c r="AW4425" t="s">
        <v>9074</v>
      </c>
      <c r="AY4425" s="51"/>
      <c r="AZ4425" s="51"/>
    </row>
    <row r="4426" spans="49:52" x14ac:dyDescent="0.25">
      <c r="AW4426" t="s">
        <v>9075</v>
      </c>
      <c r="AY4426" s="51"/>
      <c r="AZ4426" s="51"/>
    </row>
    <row r="4427" spans="49:52" x14ac:dyDescent="0.25">
      <c r="AW4427" t="s">
        <v>9076</v>
      </c>
      <c r="AY4427" s="51"/>
      <c r="AZ4427" s="51"/>
    </row>
    <row r="4428" spans="49:52" x14ac:dyDescent="0.25">
      <c r="AW4428" t="s">
        <v>9077</v>
      </c>
      <c r="AY4428" s="51"/>
      <c r="AZ4428" s="51"/>
    </row>
    <row r="4429" spans="49:52" x14ac:dyDescent="0.25">
      <c r="AW4429" t="s">
        <v>9078</v>
      </c>
      <c r="AY4429" s="51"/>
      <c r="AZ4429" s="51"/>
    </row>
    <row r="4430" spans="49:52" x14ac:dyDescent="0.25">
      <c r="AW4430" t="s">
        <v>9079</v>
      </c>
      <c r="AY4430" s="51"/>
      <c r="AZ4430" s="51"/>
    </row>
    <row r="4431" spans="49:52" x14ac:dyDescent="0.25">
      <c r="AW4431" t="s">
        <v>9080</v>
      </c>
      <c r="AY4431" s="51"/>
      <c r="AZ4431" s="51"/>
    </row>
    <row r="4432" spans="49:52" x14ac:dyDescent="0.25">
      <c r="AW4432" t="s">
        <v>9081</v>
      </c>
      <c r="AY4432" s="51"/>
      <c r="AZ4432" s="51"/>
    </row>
    <row r="4433" spans="49:52" x14ac:dyDescent="0.25">
      <c r="AW4433" t="s">
        <v>9082</v>
      </c>
      <c r="AY4433" s="51"/>
      <c r="AZ4433" s="51"/>
    </row>
    <row r="4434" spans="49:52" x14ac:dyDescent="0.25">
      <c r="AW4434" t="s">
        <v>9083</v>
      </c>
      <c r="AY4434" s="51"/>
      <c r="AZ4434" s="51"/>
    </row>
    <row r="4435" spans="49:52" x14ac:dyDescent="0.25">
      <c r="AW4435" t="s">
        <v>9084</v>
      </c>
      <c r="AY4435" s="51"/>
      <c r="AZ4435" s="51"/>
    </row>
    <row r="4436" spans="49:52" x14ac:dyDescent="0.25">
      <c r="AW4436" t="s">
        <v>9085</v>
      </c>
      <c r="AY4436" s="51"/>
      <c r="AZ4436" s="51"/>
    </row>
    <row r="4437" spans="49:52" x14ac:dyDescent="0.25">
      <c r="AW4437" t="s">
        <v>9086</v>
      </c>
      <c r="AY4437" s="51"/>
      <c r="AZ4437" s="51"/>
    </row>
    <row r="4438" spans="49:52" x14ac:dyDescent="0.25">
      <c r="AW4438" t="s">
        <v>9087</v>
      </c>
      <c r="AY4438" s="51"/>
      <c r="AZ4438" s="51"/>
    </row>
    <row r="4439" spans="49:52" x14ac:dyDescent="0.25">
      <c r="AW4439" t="s">
        <v>9088</v>
      </c>
      <c r="AY4439" s="51"/>
      <c r="AZ4439" s="51"/>
    </row>
    <row r="4440" spans="49:52" x14ac:dyDescent="0.25">
      <c r="AW4440" t="s">
        <v>9089</v>
      </c>
      <c r="AY4440" s="51"/>
      <c r="AZ4440" s="51"/>
    </row>
    <row r="4441" spans="49:52" x14ac:dyDescent="0.25">
      <c r="AW4441" t="s">
        <v>9090</v>
      </c>
      <c r="AY4441" s="51"/>
      <c r="AZ4441" s="51"/>
    </row>
    <row r="4442" spans="49:52" x14ac:dyDescent="0.25">
      <c r="AW4442" t="s">
        <v>9091</v>
      </c>
      <c r="AY4442" s="51"/>
      <c r="AZ4442" s="51"/>
    </row>
    <row r="4443" spans="49:52" x14ac:dyDescent="0.25">
      <c r="AW4443" t="s">
        <v>9092</v>
      </c>
      <c r="AY4443" s="51"/>
      <c r="AZ4443" s="51"/>
    </row>
    <row r="4444" spans="49:52" x14ac:dyDescent="0.25">
      <c r="AW4444" t="s">
        <v>9093</v>
      </c>
      <c r="AY4444" s="51"/>
      <c r="AZ4444" s="51"/>
    </row>
    <row r="4445" spans="49:52" x14ac:dyDescent="0.25">
      <c r="AW4445" t="s">
        <v>9094</v>
      </c>
      <c r="AY4445" s="51"/>
      <c r="AZ4445" s="51"/>
    </row>
    <row r="4446" spans="49:52" x14ac:dyDescent="0.25">
      <c r="AW4446" t="s">
        <v>9095</v>
      </c>
      <c r="AY4446" s="51"/>
      <c r="AZ4446" s="51"/>
    </row>
    <row r="4447" spans="49:52" x14ac:dyDescent="0.25">
      <c r="AW4447" t="s">
        <v>9096</v>
      </c>
      <c r="AY4447" s="51"/>
      <c r="AZ4447" s="51"/>
    </row>
    <row r="4448" spans="49:52" x14ac:dyDescent="0.25">
      <c r="AW4448" t="s">
        <v>9097</v>
      </c>
      <c r="AY4448" s="51"/>
      <c r="AZ4448" s="51"/>
    </row>
    <row r="4449" spans="49:52" x14ac:dyDescent="0.25">
      <c r="AW4449" t="s">
        <v>9098</v>
      </c>
      <c r="AY4449" s="51"/>
      <c r="AZ4449" s="51"/>
    </row>
    <row r="4450" spans="49:52" x14ac:dyDescent="0.25">
      <c r="AW4450" t="s">
        <v>9099</v>
      </c>
      <c r="AY4450" s="51"/>
      <c r="AZ4450" s="51"/>
    </row>
    <row r="4451" spans="49:52" x14ac:dyDescent="0.25">
      <c r="AW4451" t="s">
        <v>9100</v>
      </c>
      <c r="AY4451" s="51"/>
      <c r="AZ4451" s="51"/>
    </row>
    <row r="4452" spans="49:52" x14ac:dyDescent="0.25">
      <c r="AW4452" t="s">
        <v>9101</v>
      </c>
      <c r="AY4452" s="51"/>
      <c r="AZ4452" s="51"/>
    </row>
    <row r="4453" spans="49:52" x14ac:dyDescent="0.25">
      <c r="AW4453" t="s">
        <v>9102</v>
      </c>
      <c r="AY4453" s="51"/>
      <c r="AZ4453" s="51"/>
    </row>
    <row r="4454" spans="49:52" x14ac:dyDescent="0.25">
      <c r="AW4454" t="s">
        <v>9103</v>
      </c>
      <c r="AY4454" s="51"/>
      <c r="AZ4454" s="51"/>
    </row>
    <row r="4455" spans="49:52" x14ac:dyDescent="0.25">
      <c r="AW4455" t="s">
        <v>9104</v>
      </c>
      <c r="AY4455" s="51"/>
      <c r="AZ4455" s="51"/>
    </row>
    <row r="4456" spans="49:52" x14ac:dyDescent="0.25">
      <c r="AW4456" t="s">
        <v>9105</v>
      </c>
      <c r="AY4456" s="51"/>
      <c r="AZ4456" s="51"/>
    </row>
    <row r="4457" spans="49:52" x14ac:dyDescent="0.25">
      <c r="AW4457" t="s">
        <v>9106</v>
      </c>
      <c r="AY4457" s="51"/>
      <c r="AZ4457" s="51"/>
    </row>
    <row r="4458" spans="49:52" x14ac:dyDescent="0.25">
      <c r="AW4458" t="s">
        <v>9107</v>
      </c>
      <c r="AY4458" s="51"/>
      <c r="AZ4458" s="51"/>
    </row>
    <row r="4459" spans="49:52" x14ac:dyDescent="0.25">
      <c r="AW4459" t="s">
        <v>9108</v>
      </c>
      <c r="AY4459" s="51"/>
      <c r="AZ4459" s="51"/>
    </row>
    <row r="4460" spans="49:52" x14ac:dyDescent="0.25">
      <c r="AW4460" t="s">
        <v>9109</v>
      </c>
      <c r="AY4460" s="51"/>
      <c r="AZ4460" s="51"/>
    </row>
    <row r="4461" spans="49:52" x14ac:dyDescent="0.25">
      <c r="AW4461" t="s">
        <v>9110</v>
      </c>
      <c r="AY4461" s="51"/>
      <c r="AZ4461" s="51"/>
    </row>
    <row r="4462" spans="49:52" x14ac:dyDescent="0.25">
      <c r="AW4462" t="s">
        <v>9111</v>
      </c>
      <c r="AY4462" s="51"/>
      <c r="AZ4462" s="51"/>
    </row>
    <row r="4463" spans="49:52" x14ac:dyDescent="0.25">
      <c r="AW4463" t="s">
        <v>9112</v>
      </c>
      <c r="AY4463" s="51"/>
      <c r="AZ4463" s="51"/>
    </row>
    <row r="4464" spans="49:52" x14ac:dyDescent="0.25">
      <c r="AW4464" t="s">
        <v>9113</v>
      </c>
      <c r="AY4464" s="51"/>
      <c r="AZ4464" s="51"/>
    </row>
    <row r="4465" spans="49:52" x14ac:dyDescent="0.25">
      <c r="AW4465" t="s">
        <v>9114</v>
      </c>
      <c r="AY4465" s="51"/>
      <c r="AZ4465" s="51"/>
    </row>
    <row r="4466" spans="49:52" x14ac:dyDescent="0.25">
      <c r="AW4466" t="s">
        <v>9115</v>
      </c>
      <c r="AY4466" s="51"/>
      <c r="AZ4466" s="51"/>
    </row>
    <row r="4467" spans="49:52" x14ac:dyDescent="0.25">
      <c r="AW4467" t="s">
        <v>9116</v>
      </c>
      <c r="AY4467" s="51"/>
      <c r="AZ4467" s="51"/>
    </row>
    <row r="4468" spans="49:52" x14ac:dyDescent="0.25">
      <c r="AW4468" t="s">
        <v>9117</v>
      </c>
      <c r="AY4468" s="51"/>
      <c r="AZ4468" s="51"/>
    </row>
    <row r="4469" spans="49:52" x14ac:dyDescent="0.25">
      <c r="AW4469" t="s">
        <v>9118</v>
      </c>
      <c r="AY4469" s="51"/>
      <c r="AZ4469" s="51"/>
    </row>
    <row r="4470" spans="49:52" x14ac:dyDescent="0.25">
      <c r="AW4470" t="s">
        <v>9119</v>
      </c>
      <c r="AY4470" s="51"/>
      <c r="AZ4470" s="51"/>
    </row>
    <row r="4471" spans="49:52" x14ac:dyDescent="0.25">
      <c r="AW4471" t="s">
        <v>9120</v>
      </c>
      <c r="AY4471" s="51"/>
      <c r="AZ4471" s="51"/>
    </row>
    <row r="4472" spans="49:52" x14ac:dyDescent="0.25">
      <c r="AW4472" t="s">
        <v>9121</v>
      </c>
      <c r="AY4472" s="51"/>
      <c r="AZ4472" s="51"/>
    </row>
    <row r="4473" spans="49:52" x14ac:dyDescent="0.25">
      <c r="AW4473" t="s">
        <v>9122</v>
      </c>
      <c r="AY4473" s="51"/>
      <c r="AZ4473" s="51"/>
    </row>
    <row r="4474" spans="49:52" x14ac:dyDescent="0.25">
      <c r="AW4474" t="s">
        <v>9123</v>
      </c>
      <c r="AY4474" s="51"/>
      <c r="AZ4474" s="51"/>
    </row>
    <row r="4475" spans="49:52" x14ac:dyDescent="0.25">
      <c r="AW4475" t="s">
        <v>9124</v>
      </c>
      <c r="AY4475" s="51"/>
      <c r="AZ4475" s="51"/>
    </row>
    <row r="4476" spans="49:52" x14ac:dyDescent="0.25">
      <c r="AW4476" t="s">
        <v>9125</v>
      </c>
      <c r="AY4476" s="51"/>
      <c r="AZ4476" s="51"/>
    </row>
    <row r="4477" spans="49:52" x14ac:dyDescent="0.25">
      <c r="AW4477" t="s">
        <v>9126</v>
      </c>
      <c r="AY4477" s="51"/>
      <c r="AZ4477" s="51"/>
    </row>
    <row r="4478" spans="49:52" x14ac:dyDescent="0.25">
      <c r="AW4478" t="s">
        <v>9127</v>
      </c>
      <c r="AY4478" s="51"/>
      <c r="AZ4478" s="51"/>
    </row>
    <row r="4479" spans="49:52" x14ac:dyDescent="0.25">
      <c r="AW4479" t="s">
        <v>9128</v>
      </c>
      <c r="AY4479" s="51"/>
      <c r="AZ4479" s="51"/>
    </row>
    <row r="4480" spans="49:52" x14ac:dyDescent="0.25">
      <c r="AW4480" t="s">
        <v>9129</v>
      </c>
      <c r="AY4480" s="51"/>
      <c r="AZ4480" s="51"/>
    </row>
    <row r="4481" spans="49:52" x14ac:dyDescent="0.25">
      <c r="AW4481" t="s">
        <v>9130</v>
      </c>
      <c r="AY4481" s="51"/>
      <c r="AZ4481" s="51"/>
    </row>
    <row r="4482" spans="49:52" x14ac:dyDescent="0.25">
      <c r="AW4482" t="s">
        <v>9131</v>
      </c>
      <c r="AY4482" s="51"/>
      <c r="AZ4482" s="51"/>
    </row>
    <row r="4483" spans="49:52" x14ac:dyDescent="0.25">
      <c r="AW4483" t="s">
        <v>9132</v>
      </c>
      <c r="AY4483" s="51"/>
      <c r="AZ4483" s="51"/>
    </row>
    <row r="4484" spans="49:52" x14ac:dyDescent="0.25">
      <c r="AW4484" t="s">
        <v>9133</v>
      </c>
      <c r="AY4484" s="51"/>
      <c r="AZ4484" s="51"/>
    </row>
    <row r="4485" spans="49:52" x14ac:dyDescent="0.25">
      <c r="AW4485" t="s">
        <v>9134</v>
      </c>
      <c r="AY4485" s="51"/>
      <c r="AZ4485" s="51"/>
    </row>
    <row r="4486" spans="49:52" x14ac:dyDescent="0.25">
      <c r="AW4486" t="s">
        <v>9135</v>
      </c>
      <c r="AY4486" s="51"/>
      <c r="AZ4486" s="51"/>
    </row>
    <row r="4487" spans="49:52" x14ac:dyDescent="0.25">
      <c r="AW4487" t="s">
        <v>9136</v>
      </c>
      <c r="AY4487" s="51"/>
      <c r="AZ4487" s="51"/>
    </row>
    <row r="4488" spans="49:52" x14ac:dyDescent="0.25">
      <c r="AW4488" t="s">
        <v>9137</v>
      </c>
      <c r="AY4488" s="51"/>
      <c r="AZ4488" s="51"/>
    </row>
    <row r="4489" spans="49:52" x14ac:dyDescent="0.25">
      <c r="AW4489" t="s">
        <v>9138</v>
      </c>
      <c r="AY4489" s="51"/>
      <c r="AZ4489" s="51"/>
    </row>
    <row r="4490" spans="49:52" x14ac:dyDescent="0.25">
      <c r="AW4490" t="s">
        <v>9139</v>
      </c>
      <c r="AY4490" s="51"/>
      <c r="AZ4490" s="51"/>
    </row>
    <row r="4491" spans="49:52" x14ac:dyDescent="0.25">
      <c r="AW4491" t="s">
        <v>9140</v>
      </c>
      <c r="AY4491" s="51"/>
      <c r="AZ4491" s="51"/>
    </row>
    <row r="4492" spans="49:52" x14ac:dyDescent="0.25">
      <c r="AW4492" t="s">
        <v>9141</v>
      </c>
      <c r="AY4492" s="51"/>
      <c r="AZ4492" s="51"/>
    </row>
    <row r="4493" spans="49:52" x14ac:dyDescent="0.25">
      <c r="AW4493" t="s">
        <v>9142</v>
      </c>
      <c r="AY4493" s="51"/>
      <c r="AZ4493" s="51"/>
    </row>
    <row r="4494" spans="49:52" x14ac:dyDescent="0.25">
      <c r="AW4494" t="s">
        <v>9143</v>
      </c>
      <c r="AY4494" s="51"/>
      <c r="AZ4494" s="51"/>
    </row>
    <row r="4495" spans="49:52" x14ac:dyDescent="0.25">
      <c r="AW4495" t="s">
        <v>9144</v>
      </c>
      <c r="AY4495" s="51"/>
      <c r="AZ4495" s="51"/>
    </row>
    <row r="4496" spans="49:52" x14ac:dyDescent="0.25">
      <c r="AW4496" t="s">
        <v>9145</v>
      </c>
      <c r="AY4496" s="51"/>
      <c r="AZ4496" s="51"/>
    </row>
    <row r="4497" spans="49:52" x14ac:dyDescent="0.25">
      <c r="AW4497" t="s">
        <v>9146</v>
      </c>
      <c r="AY4497" s="51"/>
      <c r="AZ4497" s="51"/>
    </row>
    <row r="4498" spans="49:52" x14ac:dyDescent="0.25">
      <c r="AW4498" t="s">
        <v>9147</v>
      </c>
      <c r="AY4498" s="51"/>
      <c r="AZ4498" s="51"/>
    </row>
    <row r="4499" spans="49:52" x14ac:dyDescent="0.25">
      <c r="AW4499" t="s">
        <v>9148</v>
      </c>
      <c r="AY4499" s="51"/>
      <c r="AZ4499" s="51"/>
    </row>
    <row r="4500" spans="49:52" x14ac:dyDescent="0.25">
      <c r="AW4500" t="s">
        <v>9149</v>
      </c>
      <c r="AY4500" s="51"/>
      <c r="AZ4500" s="51"/>
    </row>
    <row r="4501" spans="49:52" x14ac:dyDescent="0.25">
      <c r="AW4501" t="s">
        <v>9150</v>
      </c>
      <c r="AY4501" s="51"/>
      <c r="AZ4501" s="51"/>
    </row>
    <row r="4502" spans="49:52" x14ac:dyDescent="0.25">
      <c r="AW4502" t="s">
        <v>9151</v>
      </c>
      <c r="AY4502" s="51"/>
      <c r="AZ4502" s="51"/>
    </row>
    <row r="4503" spans="49:52" x14ac:dyDescent="0.25">
      <c r="AW4503" t="s">
        <v>9152</v>
      </c>
      <c r="AY4503" s="51"/>
      <c r="AZ4503" s="51"/>
    </row>
    <row r="4504" spans="49:52" x14ac:dyDescent="0.25">
      <c r="AW4504" t="s">
        <v>9153</v>
      </c>
      <c r="AY4504" s="51"/>
      <c r="AZ4504" s="51"/>
    </row>
    <row r="4505" spans="49:52" x14ac:dyDescent="0.25">
      <c r="AW4505" t="s">
        <v>9154</v>
      </c>
      <c r="AY4505" s="51"/>
      <c r="AZ4505" s="51"/>
    </row>
    <row r="4506" spans="49:52" x14ac:dyDescent="0.25">
      <c r="AW4506" t="s">
        <v>9155</v>
      </c>
      <c r="AY4506" s="51"/>
      <c r="AZ4506" s="51"/>
    </row>
    <row r="4507" spans="49:52" x14ac:dyDescent="0.25">
      <c r="AW4507" t="s">
        <v>9156</v>
      </c>
      <c r="AY4507" s="51"/>
      <c r="AZ4507" s="51"/>
    </row>
    <row r="4508" spans="49:52" x14ac:dyDescent="0.25">
      <c r="AW4508" t="s">
        <v>9157</v>
      </c>
      <c r="AY4508" s="51"/>
      <c r="AZ4508" s="51"/>
    </row>
    <row r="4509" spans="49:52" x14ac:dyDescent="0.25">
      <c r="AW4509" t="s">
        <v>9158</v>
      </c>
      <c r="AY4509" s="51"/>
      <c r="AZ4509" s="51"/>
    </row>
    <row r="4510" spans="49:52" x14ac:dyDescent="0.25">
      <c r="AW4510" t="s">
        <v>9159</v>
      </c>
      <c r="AY4510" s="51"/>
      <c r="AZ4510" s="51"/>
    </row>
    <row r="4511" spans="49:52" x14ac:dyDescent="0.25">
      <c r="AW4511" t="s">
        <v>9160</v>
      </c>
      <c r="AY4511" s="51"/>
      <c r="AZ4511" s="51"/>
    </row>
    <row r="4512" spans="49:52" x14ac:dyDescent="0.25">
      <c r="AW4512" t="s">
        <v>9161</v>
      </c>
      <c r="AY4512" s="51"/>
      <c r="AZ4512" s="51"/>
    </row>
    <row r="4513" spans="49:52" x14ac:dyDescent="0.25">
      <c r="AW4513" t="s">
        <v>9162</v>
      </c>
      <c r="AY4513" s="51"/>
      <c r="AZ4513" s="51"/>
    </row>
    <row r="4514" spans="49:52" x14ac:dyDescent="0.25">
      <c r="AW4514" t="s">
        <v>9163</v>
      </c>
      <c r="AY4514" s="51"/>
      <c r="AZ4514" s="51"/>
    </row>
    <row r="4515" spans="49:52" x14ac:dyDescent="0.25">
      <c r="AW4515" t="s">
        <v>9164</v>
      </c>
      <c r="AY4515" s="51"/>
      <c r="AZ4515" s="51"/>
    </row>
    <row r="4516" spans="49:52" x14ac:dyDescent="0.25">
      <c r="AW4516" t="s">
        <v>9165</v>
      </c>
      <c r="AY4516" s="51"/>
      <c r="AZ4516" s="51"/>
    </row>
    <row r="4517" spans="49:52" x14ac:dyDescent="0.25">
      <c r="AW4517" t="s">
        <v>9166</v>
      </c>
      <c r="AY4517" s="51"/>
      <c r="AZ4517" s="51"/>
    </row>
    <row r="4518" spans="49:52" x14ac:dyDescent="0.25">
      <c r="AW4518" t="s">
        <v>9167</v>
      </c>
      <c r="AY4518" s="51"/>
      <c r="AZ4518" s="51"/>
    </row>
    <row r="4519" spans="49:52" x14ac:dyDescent="0.25">
      <c r="AW4519" t="s">
        <v>9168</v>
      </c>
      <c r="AY4519" s="51"/>
      <c r="AZ4519" s="51"/>
    </row>
    <row r="4520" spans="49:52" x14ac:dyDescent="0.25">
      <c r="AW4520" t="s">
        <v>9169</v>
      </c>
      <c r="AY4520" s="51"/>
      <c r="AZ4520" s="51"/>
    </row>
    <row r="4521" spans="49:52" x14ac:dyDescent="0.25">
      <c r="AW4521" t="s">
        <v>9170</v>
      </c>
      <c r="AY4521" s="51"/>
      <c r="AZ4521" s="51"/>
    </row>
    <row r="4522" spans="49:52" x14ac:dyDescent="0.25">
      <c r="AW4522" t="s">
        <v>9171</v>
      </c>
      <c r="AY4522" s="51"/>
      <c r="AZ4522" s="51"/>
    </row>
    <row r="4523" spans="49:52" x14ac:dyDescent="0.25">
      <c r="AW4523" t="s">
        <v>9172</v>
      </c>
      <c r="AY4523" s="51"/>
      <c r="AZ4523" s="51"/>
    </row>
    <row r="4524" spans="49:52" x14ac:dyDescent="0.25">
      <c r="AW4524" t="s">
        <v>9173</v>
      </c>
      <c r="AY4524" s="51"/>
      <c r="AZ4524" s="51"/>
    </row>
    <row r="4525" spans="49:52" x14ac:dyDescent="0.25">
      <c r="AW4525" t="s">
        <v>9174</v>
      </c>
      <c r="AY4525" s="51"/>
      <c r="AZ4525" s="51"/>
    </row>
    <row r="4526" spans="49:52" x14ac:dyDescent="0.25">
      <c r="AW4526" t="s">
        <v>9175</v>
      </c>
      <c r="AY4526" s="51"/>
      <c r="AZ4526" s="51"/>
    </row>
    <row r="4527" spans="49:52" x14ac:dyDescent="0.25">
      <c r="AW4527" t="s">
        <v>9176</v>
      </c>
      <c r="AY4527" s="51"/>
      <c r="AZ4527" s="51"/>
    </row>
    <row r="4528" spans="49:52" x14ac:dyDescent="0.25">
      <c r="AW4528" t="s">
        <v>9177</v>
      </c>
      <c r="AY4528" s="51"/>
      <c r="AZ4528" s="51"/>
    </row>
    <row r="4529" spans="49:52" x14ac:dyDescent="0.25">
      <c r="AW4529" t="s">
        <v>9178</v>
      </c>
      <c r="AY4529" s="51"/>
      <c r="AZ4529" s="51"/>
    </row>
    <row r="4530" spans="49:52" x14ac:dyDescent="0.25">
      <c r="AW4530" t="s">
        <v>9179</v>
      </c>
      <c r="AY4530" s="51"/>
      <c r="AZ4530" s="51"/>
    </row>
    <row r="4531" spans="49:52" x14ac:dyDescent="0.25">
      <c r="AW4531" t="s">
        <v>9180</v>
      </c>
      <c r="AY4531" s="51"/>
      <c r="AZ4531" s="51"/>
    </row>
    <row r="4532" spans="49:52" x14ac:dyDescent="0.25">
      <c r="AW4532" t="s">
        <v>9181</v>
      </c>
      <c r="AY4532" s="51"/>
      <c r="AZ4532" s="51"/>
    </row>
    <row r="4533" spans="49:52" x14ac:dyDescent="0.25">
      <c r="AW4533" t="s">
        <v>9182</v>
      </c>
      <c r="AY4533" s="51"/>
      <c r="AZ4533" s="51"/>
    </row>
    <row r="4534" spans="49:52" x14ac:dyDescent="0.25">
      <c r="AW4534" t="s">
        <v>9183</v>
      </c>
      <c r="AY4534" s="51"/>
      <c r="AZ4534" s="51"/>
    </row>
    <row r="4535" spans="49:52" x14ac:dyDescent="0.25">
      <c r="AW4535" t="s">
        <v>9184</v>
      </c>
      <c r="AY4535" s="51"/>
      <c r="AZ4535" s="51"/>
    </row>
    <row r="4536" spans="49:52" x14ac:dyDescent="0.25">
      <c r="AW4536" t="s">
        <v>9185</v>
      </c>
      <c r="AY4536" s="51"/>
      <c r="AZ4536" s="51"/>
    </row>
    <row r="4537" spans="49:52" x14ac:dyDescent="0.25">
      <c r="AW4537" t="s">
        <v>9186</v>
      </c>
      <c r="AY4537" s="51"/>
      <c r="AZ4537" s="51"/>
    </row>
    <row r="4538" spans="49:52" x14ac:dyDescent="0.25">
      <c r="AW4538" t="s">
        <v>9187</v>
      </c>
      <c r="AY4538" s="51"/>
      <c r="AZ4538" s="51"/>
    </row>
    <row r="4539" spans="49:52" x14ac:dyDescent="0.25">
      <c r="AW4539" t="s">
        <v>9188</v>
      </c>
      <c r="AY4539" s="51"/>
      <c r="AZ4539" s="51"/>
    </row>
    <row r="4540" spans="49:52" x14ac:dyDescent="0.25">
      <c r="AW4540" t="s">
        <v>9189</v>
      </c>
      <c r="AY4540" s="51"/>
      <c r="AZ4540" s="51"/>
    </row>
    <row r="4541" spans="49:52" x14ac:dyDescent="0.25">
      <c r="AW4541" t="s">
        <v>9190</v>
      </c>
      <c r="AY4541" s="51"/>
      <c r="AZ4541" s="51"/>
    </row>
    <row r="4542" spans="49:52" x14ac:dyDescent="0.25">
      <c r="AW4542" t="s">
        <v>9191</v>
      </c>
      <c r="AY4542" s="51"/>
      <c r="AZ4542" s="51"/>
    </row>
    <row r="4543" spans="49:52" x14ac:dyDescent="0.25">
      <c r="AW4543" t="s">
        <v>9192</v>
      </c>
      <c r="AY4543" s="51"/>
      <c r="AZ4543" s="51"/>
    </row>
    <row r="4544" spans="49:52" x14ac:dyDescent="0.25">
      <c r="AW4544" t="s">
        <v>9193</v>
      </c>
      <c r="AY4544" s="51"/>
      <c r="AZ4544" s="51"/>
    </row>
    <row r="4545" spans="49:52" x14ac:dyDescent="0.25">
      <c r="AW4545" t="s">
        <v>9194</v>
      </c>
      <c r="AY4545" s="51"/>
      <c r="AZ4545" s="51"/>
    </row>
    <row r="4546" spans="49:52" x14ac:dyDescent="0.25">
      <c r="AW4546" t="s">
        <v>9195</v>
      </c>
      <c r="AY4546" s="51"/>
      <c r="AZ4546" s="51"/>
    </row>
    <row r="4547" spans="49:52" x14ac:dyDescent="0.25">
      <c r="AW4547" t="s">
        <v>9196</v>
      </c>
      <c r="AY4547" s="51"/>
      <c r="AZ4547" s="51"/>
    </row>
    <row r="4548" spans="49:52" x14ac:dyDescent="0.25">
      <c r="AW4548" t="s">
        <v>9197</v>
      </c>
      <c r="AY4548" s="51"/>
      <c r="AZ4548" s="51"/>
    </row>
    <row r="4549" spans="49:52" x14ac:dyDescent="0.25">
      <c r="AW4549" t="s">
        <v>9198</v>
      </c>
      <c r="AY4549" s="51"/>
      <c r="AZ4549" s="51"/>
    </row>
    <row r="4550" spans="49:52" x14ac:dyDescent="0.25">
      <c r="AW4550" t="s">
        <v>9199</v>
      </c>
      <c r="AY4550" s="51"/>
      <c r="AZ4550" s="51"/>
    </row>
    <row r="4551" spans="49:52" x14ac:dyDescent="0.25">
      <c r="AW4551" t="s">
        <v>9200</v>
      </c>
      <c r="AY4551" s="51"/>
      <c r="AZ4551" s="51"/>
    </row>
    <row r="4552" spans="49:52" x14ac:dyDescent="0.25">
      <c r="AW4552" t="s">
        <v>9201</v>
      </c>
      <c r="AY4552" s="51"/>
      <c r="AZ4552" s="51"/>
    </row>
    <row r="4553" spans="49:52" x14ac:dyDescent="0.25">
      <c r="AW4553" t="s">
        <v>9202</v>
      </c>
      <c r="AY4553" s="51"/>
      <c r="AZ4553" s="51"/>
    </row>
    <row r="4554" spans="49:52" x14ac:dyDescent="0.25">
      <c r="AW4554" t="s">
        <v>9203</v>
      </c>
      <c r="AY4554" s="51"/>
      <c r="AZ4554" s="51"/>
    </row>
    <row r="4555" spans="49:52" x14ac:dyDescent="0.25">
      <c r="AW4555" t="s">
        <v>9204</v>
      </c>
      <c r="AY4555" s="51"/>
      <c r="AZ4555" s="51"/>
    </row>
    <row r="4556" spans="49:52" x14ac:dyDescent="0.25">
      <c r="AW4556" t="s">
        <v>9205</v>
      </c>
      <c r="AY4556" s="51"/>
      <c r="AZ4556" s="51"/>
    </row>
    <row r="4557" spans="49:52" x14ac:dyDescent="0.25">
      <c r="AW4557" t="s">
        <v>9206</v>
      </c>
      <c r="AY4557" s="51"/>
      <c r="AZ4557" s="51"/>
    </row>
    <row r="4558" spans="49:52" x14ac:dyDescent="0.25">
      <c r="AW4558" t="s">
        <v>9207</v>
      </c>
      <c r="AY4558" s="51"/>
      <c r="AZ4558" s="51"/>
    </row>
    <row r="4559" spans="49:52" x14ac:dyDescent="0.25">
      <c r="AW4559" t="s">
        <v>9208</v>
      </c>
      <c r="AY4559" s="51"/>
      <c r="AZ4559" s="51"/>
    </row>
    <row r="4560" spans="49:52" x14ac:dyDescent="0.25">
      <c r="AW4560" t="s">
        <v>9209</v>
      </c>
      <c r="AY4560" s="51"/>
      <c r="AZ4560" s="51"/>
    </row>
    <row r="4561" spans="49:52" x14ac:dyDescent="0.25">
      <c r="AW4561" t="s">
        <v>9210</v>
      </c>
      <c r="AY4561" s="51"/>
      <c r="AZ4561" s="51"/>
    </row>
    <row r="4562" spans="49:52" x14ac:dyDescent="0.25">
      <c r="AW4562" t="s">
        <v>9211</v>
      </c>
      <c r="AY4562" s="51"/>
      <c r="AZ4562" s="51"/>
    </row>
    <row r="4563" spans="49:52" x14ac:dyDescent="0.25">
      <c r="AW4563" t="s">
        <v>9212</v>
      </c>
      <c r="AY4563" s="51"/>
      <c r="AZ4563" s="51"/>
    </row>
    <row r="4564" spans="49:52" x14ac:dyDescent="0.25">
      <c r="AW4564" t="s">
        <v>9213</v>
      </c>
      <c r="AY4564" s="51"/>
      <c r="AZ4564" s="51"/>
    </row>
    <row r="4565" spans="49:52" x14ac:dyDescent="0.25">
      <c r="AW4565" t="s">
        <v>9214</v>
      </c>
      <c r="AY4565" s="51"/>
      <c r="AZ4565" s="51"/>
    </row>
    <row r="4566" spans="49:52" x14ac:dyDescent="0.25">
      <c r="AW4566" t="s">
        <v>9215</v>
      </c>
      <c r="AY4566" s="51"/>
      <c r="AZ4566" s="51"/>
    </row>
    <row r="4567" spans="49:52" x14ac:dyDescent="0.25">
      <c r="AW4567" t="s">
        <v>9216</v>
      </c>
      <c r="AY4567" s="51"/>
      <c r="AZ4567" s="51"/>
    </row>
    <row r="4568" spans="49:52" x14ac:dyDescent="0.25">
      <c r="AW4568" t="s">
        <v>9217</v>
      </c>
      <c r="AY4568" s="51"/>
      <c r="AZ4568" s="51"/>
    </row>
    <row r="4569" spans="49:52" x14ac:dyDescent="0.25">
      <c r="AW4569" t="s">
        <v>9218</v>
      </c>
      <c r="AY4569" s="51"/>
      <c r="AZ4569" s="51"/>
    </row>
    <row r="4570" spans="49:52" x14ac:dyDescent="0.25">
      <c r="AW4570" t="s">
        <v>9219</v>
      </c>
      <c r="AY4570" s="51"/>
      <c r="AZ4570" s="51"/>
    </row>
    <row r="4571" spans="49:52" x14ac:dyDescent="0.25">
      <c r="AW4571" t="s">
        <v>9220</v>
      </c>
      <c r="AY4571" s="51"/>
      <c r="AZ4571" s="51"/>
    </row>
    <row r="4572" spans="49:52" x14ac:dyDescent="0.25">
      <c r="AW4572" t="s">
        <v>9221</v>
      </c>
      <c r="AY4572" s="51"/>
      <c r="AZ4572" s="51"/>
    </row>
    <row r="4573" spans="49:52" x14ac:dyDescent="0.25">
      <c r="AW4573" t="s">
        <v>9222</v>
      </c>
      <c r="AY4573" s="51"/>
      <c r="AZ4573" s="51"/>
    </row>
    <row r="4574" spans="49:52" x14ac:dyDescent="0.25">
      <c r="AW4574" t="s">
        <v>9223</v>
      </c>
      <c r="AY4574" s="51"/>
      <c r="AZ4574" s="51"/>
    </row>
    <row r="4575" spans="49:52" x14ac:dyDescent="0.25">
      <c r="AW4575" t="s">
        <v>9224</v>
      </c>
      <c r="AY4575" s="51"/>
      <c r="AZ4575" s="51"/>
    </row>
    <row r="4576" spans="49:52" x14ac:dyDescent="0.25">
      <c r="AW4576" t="s">
        <v>9225</v>
      </c>
      <c r="AY4576" s="51"/>
      <c r="AZ4576" s="51"/>
    </row>
    <row r="4577" spans="49:52" x14ac:dyDescent="0.25">
      <c r="AW4577" t="s">
        <v>9226</v>
      </c>
      <c r="AY4577" s="51"/>
      <c r="AZ4577" s="51"/>
    </row>
    <row r="4578" spans="49:52" x14ac:dyDescent="0.25">
      <c r="AW4578" t="s">
        <v>9227</v>
      </c>
      <c r="AY4578" s="51"/>
      <c r="AZ4578" s="51"/>
    </row>
    <row r="4579" spans="49:52" x14ac:dyDescent="0.25">
      <c r="AW4579" t="s">
        <v>9228</v>
      </c>
      <c r="AY4579" s="51"/>
      <c r="AZ4579" s="51"/>
    </row>
    <row r="4580" spans="49:52" x14ac:dyDescent="0.25">
      <c r="AW4580" t="s">
        <v>9229</v>
      </c>
      <c r="AY4580" s="51"/>
      <c r="AZ4580" s="51"/>
    </row>
    <row r="4581" spans="49:52" x14ac:dyDescent="0.25">
      <c r="AW4581" t="s">
        <v>9230</v>
      </c>
      <c r="AY4581" s="51"/>
      <c r="AZ4581" s="51"/>
    </row>
    <row r="4582" spans="49:52" x14ac:dyDescent="0.25">
      <c r="AW4582" t="s">
        <v>9231</v>
      </c>
      <c r="AY4582" s="51"/>
      <c r="AZ4582" s="51"/>
    </row>
    <row r="4583" spans="49:52" x14ac:dyDescent="0.25">
      <c r="AW4583" t="s">
        <v>9232</v>
      </c>
      <c r="AY4583" s="51"/>
      <c r="AZ4583" s="51"/>
    </row>
    <row r="4584" spans="49:52" x14ac:dyDescent="0.25">
      <c r="AW4584" t="s">
        <v>9233</v>
      </c>
      <c r="AY4584" s="51"/>
      <c r="AZ4584" s="51"/>
    </row>
    <row r="4585" spans="49:52" x14ac:dyDescent="0.25">
      <c r="AW4585" t="s">
        <v>9234</v>
      </c>
      <c r="AY4585" s="51"/>
      <c r="AZ4585" s="51"/>
    </row>
    <row r="4586" spans="49:52" x14ac:dyDescent="0.25">
      <c r="AW4586" t="s">
        <v>9235</v>
      </c>
      <c r="AY4586" s="51"/>
      <c r="AZ4586" s="51"/>
    </row>
    <row r="4587" spans="49:52" x14ac:dyDescent="0.25">
      <c r="AW4587" t="s">
        <v>9236</v>
      </c>
      <c r="AY4587" s="51"/>
      <c r="AZ4587" s="51"/>
    </row>
    <row r="4588" spans="49:52" x14ac:dyDescent="0.25">
      <c r="AW4588" t="s">
        <v>9237</v>
      </c>
      <c r="AY4588" s="51"/>
      <c r="AZ4588" s="51"/>
    </row>
    <row r="4589" spans="49:52" x14ac:dyDescent="0.25">
      <c r="AW4589" t="s">
        <v>9238</v>
      </c>
      <c r="AY4589" s="51"/>
      <c r="AZ4589" s="51"/>
    </row>
    <row r="4590" spans="49:52" x14ac:dyDescent="0.25">
      <c r="AW4590" t="s">
        <v>9239</v>
      </c>
      <c r="AY4590" s="51"/>
      <c r="AZ4590" s="51"/>
    </row>
    <row r="4591" spans="49:52" x14ac:dyDescent="0.25">
      <c r="AW4591" t="s">
        <v>9240</v>
      </c>
      <c r="AY4591" s="51"/>
      <c r="AZ4591" s="51"/>
    </row>
    <row r="4592" spans="49:52" x14ac:dyDescent="0.25">
      <c r="AW4592" t="s">
        <v>9241</v>
      </c>
      <c r="AY4592" s="51"/>
      <c r="AZ4592" s="51"/>
    </row>
    <row r="4593" spans="49:52" x14ac:dyDescent="0.25">
      <c r="AW4593" t="s">
        <v>9242</v>
      </c>
      <c r="AY4593" s="51"/>
      <c r="AZ4593" s="51"/>
    </row>
    <row r="4594" spans="49:52" x14ac:dyDescent="0.25">
      <c r="AW4594" t="s">
        <v>9243</v>
      </c>
      <c r="AY4594" s="51"/>
      <c r="AZ4594" s="51"/>
    </row>
    <row r="4595" spans="49:52" x14ac:dyDescent="0.25">
      <c r="AW4595" t="s">
        <v>9244</v>
      </c>
      <c r="AY4595" s="51"/>
      <c r="AZ4595" s="51"/>
    </row>
    <row r="4596" spans="49:52" x14ac:dyDescent="0.25">
      <c r="AW4596" t="s">
        <v>9245</v>
      </c>
      <c r="AY4596" s="51"/>
      <c r="AZ4596" s="51"/>
    </row>
    <row r="4597" spans="49:52" x14ac:dyDescent="0.25">
      <c r="AW4597" t="s">
        <v>9246</v>
      </c>
      <c r="AY4597" s="51"/>
      <c r="AZ4597" s="51"/>
    </row>
    <row r="4598" spans="49:52" x14ac:dyDescent="0.25">
      <c r="AW4598" t="s">
        <v>9247</v>
      </c>
      <c r="AY4598" s="51"/>
      <c r="AZ4598" s="51"/>
    </row>
    <row r="4599" spans="49:52" x14ac:dyDescent="0.25">
      <c r="AW4599" t="s">
        <v>9248</v>
      </c>
      <c r="AY4599" s="51"/>
      <c r="AZ4599" s="51"/>
    </row>
    <row r="4600" spans="49:52" x14ac:dyDescent="0.25">
      <c r="AW4600" t="s">
        <v>9249</v>
      </c>
      <c r="AY4600" s="51"/>
      <c r="AZ4600" s="51"/>
    </row>
    <row r="4601" spans="49:52" x14ac:dyDescent="0.25">
      <c r="AW4601" t="s">
        <v>9250</v>
      </c>
      <c r="AY4601" s="51"/>
      <c r="AZ4601" s="51"/>
    </row>
    <row r="4602" spans="49:52" x14ac:dyDescent="0.25">
      <c r="AW4602" t="s">
        <v>9251</v>
      </c>
      <c r="AY4602" s="51"/>
      <c r="AZ4602" s="51"/>
    </row>
    <row r="4603" spans="49:52" x14ac:dyDescent="0.25">
      <c r="AW4603" t="s">
        <v>9252</v>
      </c>
      <c r="AY4603" s="51"/>
      <c r="AZ4603" s="51"/>
    </row>
    <row r="4604" spans="49:52" x14ac:dyDescent="0.25">
      <c r="AW4604" t="s">
        <v>9253</v>
      </c>
      <c r="AY4604" s="51"/>
      <c r="AZ4604" s="51"/>
    </row>
    <row r="4605" spans="49:52" x14ac:dyDescent="0.25">
      <c r="AW4605" t="s">
        <v>9254</v>
      </c>
      <c r="AY4605" s="51"/>
      <c r="AZ4605" s="51"/>
    </row>
    <row r="4606" spans="49:52" x14ac:dyDescent="0.25">
      <c r="AW4606" t="s">
        <v>9255</v>
      </c>
      <c r="AY4606" s="51"/>
      <c r="AZ4606" s="51"/>
    </row>
    <row r="4607" spans="49:52" x14ac:dyDescent="0.25">
      <c r="AW4607" t="s">
        <v>9256</v>
      </c>
      <c r="AY4607" s="51"/>
      <c r="AZ4607" s="51"/>
    </row>
    <row r="4608" spans="49:52" x14ac:dyDescent="0.25">
      <c r="AW4608" t="s">
        <v>9257</v>
      </c>
      <c r="AY4608" s="51"/>
      <c r="AZ4608" s="51"/>
    </row>
    <row r="4609" spans="49:52" x14ac:dyDescent="0.25">
      <c r="AW4609" t="s">
        <v>9258</v>
      </c>
      <c r="AY4609" s="51"/>
      <c r="AZ4609" s="51"/>
    </row>
    <row r="4610" spans="49:52" x14ac:dyDescent="0.25">
      <c r="AW4610" t="s">
        <v>9259</v>
      </c>
      <c r="AY4610" s="51"/>
      <c r="AZ4610" s="51"/>
    </row>
    <row r="4611" spans="49:52" x14ac:dyDescent="0.25">
      <c r="AW4611" t="s">
        <v>9260</v>
      </c>
      <c r="AY4611" s="51"/>
      <c r="AZ4611" s="51"/>
    </row>
    <row r="4612" spans="49:52" x14ac:dyDescent="0.25">
      <c r="AW4612" t="s">
        <v>9261</v>
      </c>
      <c r="AY4612" s="51"/>
      <c r="AZ4612" s="51"/>
    </row>
    <row r="4613" spans="49:52" x14ac:dyDescent="0.25">
      <c r="AW4613" t="s">
        <v>9262</v>
      </c>
      <c r="AY4613" s="51"/>
      <c r="AZ4613" s="51"/>
    </row>
    <row r="4614" spans="49:52" x14ac:dyDescent="0.25">
      <c r="AW4614" t="s">
        <v>9263</v>
      </c>
      <c r="AY4614" s="51"/>
      <c r="AZ4614" s="51"/>
    </row>
    <row r="4615" spans="49:52" x14ac:dyDescent="0.25">
      <c r="AW4615" t="s">
        <v>9264</v>
      </c>
      <c r="AY4615" s="51"/>
      <c r="AZ4615" s="51"/>
    </row>
    <row r="4616" spans="49:52" x14ac:dyDescent="0.25">
      <c r="AW4616" t="s">
        <v>9265</v>
      </c>
      <c r="AY4616" s="51"/>
      <c r="AZ4616" s="51"/>
    </row>
    <row r="4617" spans="49:52" x14ac:dyDescent="0.25">
      <c r="AW4617" t="s">
        <v>9266</v>
      </c>
      <c r="AY4617" s="51"/>
      <c r="AZ4617" s="51"/>
    </row>
    <row r="4618" spans="49:52" x14ac:dyDescent="0.25">
      <c r="AW4618" t="s">
        <v>9267</v>
      </c>
      <c r="AY4618" s="51"/>
      <c r="AZ4618" s="51"/>
    </row>
    <row r="4619" spans="49:52" x14ac:dyDescent="0.25">
      <c r="AW4619" t="s">
        <v>9268</v>
      </c>
      <c r="AY4619" s="51"/>
      <c r="AZ4619" s="51"/>
    </row>
    <row r="4620" spans="49:52" x14ac:dyDescent="0.25">
      <c r="AW4620" t="s">
        <v>9269</v>
      </c>
      <c r="AY4620" s="51"/>
      <c r="AZ4620" s="51"/>
    </row>
    <row r="4621" spans="49:52" x14ac:dyDescent="0.25">
      <c r="AW4621" t="s">
        <v>9270</v>
      </c>
      <c r="AY4621" s="51"/>
      <c r="AZ4621" s="51"/>
    </row>
    <row r="4622" spans="49:52" x14ac:dyDescent="0.25">
      <c r="AW4622" t="s">
        <v>9271</v>
      </c>
      <c r="AY4622" s="51"/>
      <c r="AZ4622" s="51"/>
    </row>
    <row r="4623" spans="49:52" x14ac:dyDescent="0.25">
      <c r="AW4623" t="s">
        <v>9272</v>
      </c>
      <c r="AY4623" s="51"/>
      <c r="AZ4623" s="51"/>
    </row>
    <row r="4624" spans="49:52" x14ac:dyDescent="0.25">
      <c r="AW4624" t="s">
        <v>9273</v>
      </c>
      <c r="AY4624" s="51"/>
      <c r="AZ4624" s="51"/>
    </row>
    <row r="4625" spans="49:52" x14ac:dyDescent="0.25">
      <c r="AW4625" t="s">
        <v>9274</v>
      </c>
      <c r="AY4625" s="51"/>
      <c r="AZ4625" s="51"/>
    </row>
    <row r="4626" spans="49:52" x14ac:dyDescent="0.25">
      <c r="AW4626" t="s">
        <v>9275</v>
      </c>
      <c r="AY4626" s="51"/>
      <c r="AZ4626" s="51"/>
    </row>
    <row r="4627" spans="49:52" x14ac:dyDescent="0.25">
      <c r="AW4627" t="s">
        <v>9276</v>
      </c>
      <c r="AY4627" s="51"/>
      <c r="AZ4627" s="51"/>
    </row>
    <row r="4628" spans="49:52" x14ac:dyDescent="0.25">
      <c r="AW4628" t="s">
        <v>9277</v>
      </c>
      <c r="AY4628" s="51"/>
      <c r="AZ4628" s="51"/>
    </row>
    <row r="4629" spans="49:52" x14ac:dyDescent="0.25">
      <c r="AW4629" t="s">
        <v>9278</v>
      </c>
      <c r="AY4629" s="51"/>
      <c r="AZ4629" s="51"/>
    </row>
    <row r="4630" spans="49:52" x14ac:dyDescent="0.25">
      <c r="AW4630" t="s">
        <v>9279</v>
      </c>
      <c r="AY4630" s="51"/>
      <c r="AZ4630" s="51"/>
    </row>
    <row r="4631" spans="49:52" x14ac:dyDescent="0.25">
      <c r="AW4631" t="s">
        <v>9280</v>
      </c>
      <c r="AY4631" s="51"/>
      <c r="AZ4631" s="51"/>
    </row>
    <row r="4632" spans="49:52" x14ac:dyDescent="0.25">
      <c r="AW4632" t="s">
        <v>9281</v>
      </c>
      <c r="AY4632" s="51"/>
      <c r="AZ4632" s="51"/>
    </row>
    <row r="4633" spans="49:52" x14ac:dyDescent="0.25">
      <c r="AW4633" t="s">
        <v>9282</v>
      </c>
      <c r="AY4633" s="51"/>
      <c r="AZ4633" s="51"/>
    </row>
    <row r="4634" spans="49:52" x14ac:dyDescent="0.25">
      <c r="AW4634" t="s">
        <v>9283</v>
      </c>
      <c r="AY4634" s="51"/>
      <c r="AZ4634" s="51"/>
    </row>
    <row r="4635" spans="49:52" x14ac:dyDescent="0.25">
      <c r="AW4635" t="s">
        <v>9284</v>
      </c>
      <c r="AY4635" s="51"/>
      <c r="AZ4635" s="51"/>
    </row>
    <row r="4636" spans="49:52" x14ac:dyDescent="0.25">
      <c r="AW4636" t="s">
        <v>9285</v>
      </c>
      <c r="AY4636" s="51"/>
      <c r="AZ4636" s="51"/>
    </row>
    <row r="4637" spans="49:52" x14ac:dyDescent="0.25">
      <c r="AW4637" t="s">
        <v>9286</v>
      </c>
      <c r="AY4637" s="51"/>
      <c r="AZ4637" s="51"/>
    </row>
    <row r="4638" spans="49:52" x14ac:dyDescent="0.25">
      <c r="AW4638" t="s">
        <v>9287</v>
      </c>
      <c r="AY4638" s="51"/>
      <c r="AZ4638" s="51"/>
    </row>
    <row r="4639" spans="49:52" x14ac:dyDescent="0.25">
      <c r="AW4639" t="s">
        <v>9288</v>
      </c>
      <c r="AY4639" s="51"/>
      <c r="AZ4639" s="51"/>
    </row>
    <row r="4640" spans="49:52" x14ac:dyDescent="0.25">
      <c r="AW4640" t="s">
        <v>9289</v>
      </c>
      <c r="AY4640" s="51"/>
      <c r="AZ4640" s="51"/>
    </row>
    <row r="4641" spans="49:52" x14ac:dyDescent="0.25">
      <c r="AW4641" t="s">
        <v>9290</v>
      </c>
      <c r="AY4641" s="51"/>
      <c r="AZ4641" s="51"/>
    </row>
    <row r="4642" spans="49:52" x14ac:dyDescent="0.25">
      <c r="AW4642" t="s">
        <v>9291</v>
      </c>
      <c r="AY4642" s="51"/>
      <c r="AZ4642" s="51"/>
    </row>
    <row r="4643" spans="49:52" x14ac:dyDescent="0.25">
      <c r="AW4643" t="s">
        <v>9292</v>
      </c>
      <c r="AY4643" s="51"/>
      <c r="AZ4643" s="51"/>
    </row>
    <row r="4644" spans="49:52" x14ac:dyDescent="0.25">
      <c r="AW4644" t="s">
        <v>9293</v>
      </c>
      <c r="AY4644" s="51"/>
      <c r="AZ4644" s="51"/>
    </row>
    <row r="4645" spans="49:52" x14ac:dyDescent="0.25">
      <c r="AW4645" t="s">
        <v>9294</v>
      </c>
      <c r="AY4645" s="51"/>
      <c r="AZ4645" s="51"/>
    </row>
    <row r="4646" spans="49:52" x14ac:dyDescent="0.25">
      <c r="AW4646" t="s">
        <v>9295</v>
      </c>
      <c r="AY4646" s="51"/>
      <c r="AZ4646" s="51"/>
    </row>
    <row r="4647" spans="49:52" x14ac:dyDescent="0.25">
      <c r="AW4647" t="s">
        <v>9296</v>
      </c>
      <c r="AY4647" s="51"/>
      <c r="AZ4647" s="51"/>
    </row>
    <row r="4648" spans="49:52" x14ac:dyDescent="0.25">
      <c r="AW4648" t="s">
        <v>9297</v>
      </c>
      <c r="AY4648" s="51"/>
      <c r="AZ4648" s="51"/>
    </row>
    <row r="4649" spans="49:52" x14ac:dyDescent="0.25">
      <c r="AW4649" t="s">
        <v>9298</v>
      </c>
      <c r="AY4649" s="51"/>
      <c r="AZ4649" s="51"/>
    </row>
    <row r="4650" spans="49:52" x14ac:dyDescent="0.25">
      <c r="AW4650" t="s">
        <v>9299</v>
      </c>
      <c r="AY4650" s="51"/>
      <c r="AZ4650" s="51"/>
    </row>
    <row r="4651" spans="49:52" x14ac:dyDescent="0.25">
      <c r="AW4651" t="s">
        <v>9300</v>
      </c>
      <c r="AY4651" s="51"/>
      <c r="AZ4651" s="51"/>
    </row>
    <row r="4652" spans="49:52" x14ac:dyDescent="0.25">
      <c r="AW4652" t="s">
        <v>9301</v>
      </c>
      <c r="AY4652" s="51"/>
      <c r="AZ4652" s="51"/>
    </row>
    <row r="4653" spans="49:52" x14ac:dyDescent="0.25">
      <c r="AW4653" t="s">
        <v>9302</v>
      </c>
      <c r="AY4653" s="51"/>
      <c r="AZ4653" s="51"/>
    </row>
    <row r="4654" spans="49:52" x14ac:dyDescent="0.25">
      <c r="AW4654" t="s">
        <v>9303</v>
      </c>
      <c r="AY4654" s="51"/>
      <c r="AZ4654" s="51"/>
    </row>
    <row r="4655" spans="49:52" x14ac:dyDescent="0.25">
      <c r="AW4655" t="s">
        <v>9304</v>
      </c>
      <c r="AY4655" s="51"/>
      <c r="AZ4655" s="51"/>
    </row>
    <row r="4656" spans="49:52" x14ac:dyDescent="0.25">
      <c r="AW4656" t="s">
        <v>9305</v>
      </c>
      <c r="AY4656" s="51"/>
      <c r="AZ4656" s="51"/>
    </row>
    <row r="4657" spans="49:52" x14ac:dyDescent="0.25">
      <c r="AW4657" t="s">
        <v>9306</v>
      </c>
      <c r="AY4657" s="51"/>
      <c r="AZ4657" s="51"/>
    </row>
    <row r="4658" spans="49:52" x14ac:dyDescent="0.25">
      <c r="AW4658" t="s">
        <v>9307</v>
      </c>
      <c r="AY4658" s="51"/>
      <c r="AZ4658" s="51"/>
    </row>
    <row r="4659" spans="49:52" x14ac:dyDescent="0.25">
      <c r="AW4659" t="s">
        <v>9308</v>
      </c>
      <c r="AY4659" s="51"/>
      <c r="AZ4659" s="51"/>
    </row>
    <row r="4660" spans="49:52" x14ac:dyDescent="0.25">
      <c r="AW4660" t="s">
        <v>9309</v>
      </c>
      <c r="AY4660" s="51"/>
      <c r="AZ4660" s="51"/>
    </row>
    <row r="4661" spans="49:52" x14ac:dyDescent="0.25">
      <c r="AW4661" t="s">
        <v>9310</v>
      </c>
      <c r="AY4661" s="51"/>
      <c r="AZ4661" s="51"/>
    </row>
    <row r="4662" spans="49:52" x14ac:dyDescent="0.25">
      <c r="AW4662" t="s">
        <v>9311</v>
      </c>
      <c r="AY4662" s="51"/>
      <c r="AZ4662" s="51"/>
    </row>
    <row r="4663" spans="49:52" x14ac:dyDescent="0.25">
      <c r="AW4663" t="s">
        <v>9312</v>
      </c>
      <c r="AY4663" s="51"/>
      <c r="AZ4663" s="51"/>
    </row>
    <row r="4664" spans="49:52" x14ac:dyDescent="0.25">
      <c r="AW4664" t="s">
        <v>9313</v>
      </c>
      <c r="AY4664" s="51"/>
      <c r="AZ4664" s="51"/>
    </row>
    <row r="4665" spans="49:52" x14ac:dyDescent="0.25">
      <c r="AW4665" t="s">
        <v>9314</v>
      </c>
      <c r="AY4665" s="51"/>
      <c r="AZ4665" s="51"/>
    </row>
    <row r="4666" spans="49:52" x14ac:dyDescent="0.25">
      <c r="AW4666" t="s">
        <v>9315</v>
      </c>
      <c r="AY4666" s="51"/>
      <c r="AZ4666" s="51"/>
    </row>
    <row r="4667" spans="49:52" x14ac:dyDescent="0.25">
      <c r="AW4667" t="s">
        <v>9316</v>
      </c>
      <c r="AY4667" s="51"/>
      <c r="AZ4667" s="51"/>
    </row>
    <row r="4668" spans="49:52" x14ac:dyDescent="0.25">
      <c r="AW4668" t="s">
        <v>9317</v>
      </c>
      <c r="AY4668" s="51"/>
      <c r="AZ4668" s="51"/>
    </row>
    <row r="4669" spans="49:52" x14ac:dyDescent="0.25">
      <c r="AW4669" t="s">
        <v>9318</v>
      </c>
      <c r="AY4669" s="51"/>
      <c r="AZ4669" s="51"/>
    </row>
    <row r="4670" spans="49:52" x14ac:dyDescent="0.25">
      <c r="AW4670" t="s">
        <v>9319</v>
      </c>
      <c r="AY4670" s="51"/>
      <c r="AZ4670" s="51"/>
    </row>
    <row r="4671" spans="49:52" x14ac:dyDescent="0.25">
      <c r="AW4671" t="s">
        <v>9320</v>
      </c>
      <c r="AY4671" s="51"/>
      <c r="AZ4671" s="51"/>
    </row>
    <row r="4672" spans="49:52" x14ac:dyDescent="0.25">
      <c r="AW4672" t="s">
        <v>9321</v>
      </c>
      <c r="AY4672" s="51"/>
      <c r="AZ4672" s="51"/>
    </row>
    <row r="4673" spans="49:52" x14ac:dyDescent="0.25">
      <c r="AW4673" t="s">
        <v>9322</v>
      </c>
      <c r="AY4673" s="51"/>
      <c r="AZ4673" s="51"/>
    </row>
    <row r="4674" spans="49:52" x14ac:dyDescent="0.25">
      <c r="AW4674" t="s">
        <v>9323</v>
      </c>
      <c r="AY4674" s="51"/>
      <c r="AZ4674" s="51"/>
    </row>
    <row r="4675" spans="49:52" x14ac:dyDescent="0.25">
      <c r="AW4675" t="s">
        <v>9324</v>
      </c>
      <c r="AY4675" s="51"/>
      <c r="AZ4675" s="51"/>
    </row>
    <row r="4676" spans="49:52" x14ac:dyDescent="0.25">
      <c r="AW4676" t="s">
        <v>9325</v>
      </c>
      <c r="AY4676" s="51"/>
      <c r="AZ4676" s="51"/>
    </row>
    <row r="4677" spans="49:52" x14ac:dyDescent="0.25">
      <c r="AW4677" t="s">
        <v>9326</v>
      </c>
      <c r="AY4677" s="51"/>
      <c r="AZ4677" s="51"/>
    </row>
    <row r="4678" spans="49:52" x14ac:dyDescent="0.25">
      <c r="AW4678" t="s">
        <v>9327</v>
      </c>
      <c r="AY4678" s="51"/>
      <c r="AZ4678" s="51"/>
    </row>
    <row r="4679" spans="49:52" x14ac:dyDescent="0.25">
      <c r="AW4679" t="s">
        <v>9328</v>
      </c>
      <c r="AY4679" s="51"/>
      <c r="AZ4679" s="51"/>
    </row>
    <row r="4680" spans="49:52" x14ac:dyDescent="0.25">
      <c r="AW4680" t="s">
        <v>9329</v>
      </c>
      <c r="AY4680" s="51"/>
      <c r="AZ4680" s="51"/>
    </row>
    <row r="4681" spans="49:52" x14ac:dyDescent="0.25">
      <c r="AW4681" t="s">
        <v>9330</v>
      </c>
      <c r="AY4681" s="51"/>
      <c r="AZ4681" s="51"/>
    </row>
    <row r="4682" spans="49:52" x14ac:dyDescent="0.25">
      <c r="AW4682" t="s">
        <v>9331</v>
      </c>
      <c r="AY4682" s="51"/>
      <c r="AZ4682" s="51"/>
    </row>
    <row r="4683" spans="49:52" x14ac:dyDescent="0.25">
      <c r="AW4683" t="s">
        <v>9332</v>
      </c>
      <c r="AY4683" s="51"/>
      <c r="AZ4683" s="51"/>
    </row>
    <row r="4684" spans="49:52" x14ac:dyDescent="0.25">
      <c r="AW4684" t="s">
        <v>9333</v>
      </c>
      <c r="AY4684" s="51"/>
      <c r="AZ4684" s="51"/>
    </row>
    <row r="4685" spans="49:52" x14ac:dyDescent="0.25">
      <c r="AW4685" t="s">
        <v>9334</v>
      </c>
      <c r="AY4685" s="51"/>
      <c r="AZ4685" s="51"/>
    </row>
    <row r="4686" spans="49:52" x14ac:dyDescent="0.25">
      <c r="AW4686" t="s">
        <v>9335</v>
      </c>
      <c r="AY4686" s="51"/>
      <c r="AZ4686" s="51"/>
    </row>
    <row r="4687" spans="49:52" x14ac:dyDescent="0.25">
      <c r="AW4687" t="s">
        <v>9336</v>
      </c>
      <c r="AY4687" s="51"/>
      <c r="AZ4687" s="51"/>
    </row>
    <row r="4688" spans="49:52" x14ac:dyDescent="0.25">
      <c r="AW4688" t="s">
        <v>9337</v>
      </c>
      <c r="AY4688" s="51"/>
      <c r="AZ4688" s="51"/>
    </row>
    <row r="4689" spans="49:52" x14ac:dyDescent="0.25">
      <c r="AW4689" t="s">
        <v>9338</v>
      </c>
      <c r="AY4689" s="51"/>
      <c r="AZ4689" s="51"/>
    </row>
    <row r="4690" spans="49:52" x14ac:dyDescent="0.25">
      <c r="AW4690" t="s">
        <v>9339</v>
      </c>
      <c r="AY4690" s="51"/>
      <c r="AZ4690" s="51"/>
    </row>
    <row r="4691" spans="49:52" x14ac:dyDescent="0.25">
      <c r="AW4691" t="s">
        <v>9340</v>
      </c>
      <c r="AY4691" s="51"/>
      <c r="AZ4691" s="51"/>
    </row>
    <row r="4692" spans="49:52" x14ac:dyDescent="0.25">
      <c r="AW4692" t="s">
        <v>9341</v>
      </c>
      <c r="AY4692" s="51"/>
      <c r="AZ4692" s="51"/>
    </row>
    <row r="4693" spans="49:52" x14ac:dyDescent="0.25">
      <c r="AW4693" t="s">
        <v>9342</v>
      </c>
      <c r="AY4693" s="51"/>
      <c r="AZ4693" s="51"/>
    </row>
    <row r="4694" spans="49:52" x14ac:dyDescent="0.25">
      <c r="AW4694" t="s">
        <v>9343</v>
      </c>
      <c r="AY4694" s="51"/>
      <c r="AZ4694" s="51"/>
    </row>
    <row r="4695" spans="49:52" x14ac:dyDescent="0.25">
      <c r="AW4695" t="s">
        <v>9344</v>
      </c>
      <c r="AY4695" s="51"/>
      <c r="AZ4695" s="51"/>
    </row>
    <row r="4696" spans="49:52" x14ac:dyDescent="0.25">
      <c r="AW4696" t="s">
        <v>9345</v>
      </c>
      <c r="AY4696" s="51"/>
      <c r="AZ4696" s="51"/>
    </row>
    <row r="4697" spans="49:52" x14ac:dyDescent="0.25">
      <c r="AW4697" t="s">
        <v>9346</v>
      </c>
      <c r="AY4697" s="51"/>
      <c r="AZ4697" s="51"/>
    </row>
    <row r="4698" spans="49:52" x14ac:dyDescent="0.25">
      <c r="AW4698" t="s">
        <v>9347</v>
      </c>
      <c r="AY4698" s="51"/>
      <c r="AZ4698" s="51"/>
    </row>
    <row r="4699" spans="49:52" x14ac:dyDescent="0.25">
      <c r="AW4699" t="s">
        <v>9348</v>
      </c>
      <c r="AY4699" s="51"/>
      <c r="AZ4699" s="51"/>
    </row>
    <row r="4700" spans="49:52" x14ac:dyDescent="0.25">
      <c r="AW4700" t="s">
        <v>9349</v>
      </c>
      <c r="AY4700" s="51"/>
      <c r="AZ4700" s="51"/>
    </row>
    <row r="4701" spans="49:52" x14ac:dyDescent="0.25">
      <c r="AW4701" t="s">
        <v>9350</v>
      </c>
      <c r="AY4701" s="51"/>
      <c r="AZ4701" s="51"/>
    </row>
    <row r="4702" spans="49:52" x14ac:dyDescent="0.25">
      <c r="AW4702" t="s">
        <v>9351</v>
      </c>
      <c r="AY4702" s="51"/>
      <c r="AZ4702" s="51"/>
    </row>
    <row r="4703" spans="49:52" x14ac:dyDescent="0.25">
      <c r="AW4703" t="s">
        <v>9352</v>
      </c>
      <c r="AY4703" s="51"/>
      <c r="AZ4703" s="51"/>
    </row>
    <row r="4704" spans="49:52" x14ac:dyDescent="0.25">
      <c r="AW4704" t="s">
        <v>9353</v>
      </c>
      <c r="AY4704" s="51"/>
      <c r="AZ4704" s="51"/>
    </row>
    <row r="4705" spans="49:52" x14ac:dyDescent="0.25">
      <c r="AW4705" t="s">
        <v>9354</v>
      </c>
      <c r="AY4705" s="51"/>
      <c r="AZ4705" s="51"/>
    </row>
    <row r="4706" spans="49:52" x14ac:dyDescent="0.25">
      <c r="AW4706" t="s">
        <v>9355</v>
      </c>
      <c r="AY4706" s="51"/>
      <c r="AZ4706" s="51"/>
    </row>
    <row r="4707" spans="49:52" x14ac:dyDescent="0.25">
      <c r="AW4707" t="s">
        <v>9356</v>
      </c>
      <c r="AY4707" s="51"/>
      <c r="AZ4707" s="51"/>
    </row>
    <row r="4708" spans="49:52" x14ac:dyDescent="0.25">
      <c r="AW4708" t="s">
        <v>9357</v>
      </c>
      <c r="AY4708" s="51"/>
      <c r="AZ4708" s="51"/>
    </row>
    <row r="4709" spans="49:52" x14ac:dyDescent="0.25">
      <c r="AW4709" t="s">
        <v>9358</v>
      </c>
      <c r="AY4709" s="51"/>
      <c r="AZ4709" s="51"/>
    </row>
    <row r="4710" spans="49:52" x14ac:dyDescent="0.25">
      <c r="AW4710" t="s">
        <v>9359</v>
      </c>
      <c r="AY4710" s="51"/>
      <c r="AZ4710" s="51"/>
    </row>
    <row r="4711" spans="49:52" x14ac:dyDescent="0.25">
      <c r="AW4711" t="s">
        <v>9360</v>
      </c>
      <c r="AY4711" s="51"/>
      <c r="AZ4711" s="51"/>
    </row>
    <row r="4712" spans="49:52" x14ac:dyDescent="0.25">
      <c r="AW4712" t="s">
        <v>9361</v>
      </c>
      <c r="AY4712" s="51"/>
      <c r="AZ4712" s="51"/>
    </row>
    <row r="4713" spans="49:52" x14ac:dyDescent="0.25">
      <c r="AW4713" t="s">
        <v>9362</v>
      </c>
      <c r="AY4713" s="51"/>
      <c r="AZ4713" s="51"/>
    </row>
    <row r="4714" spans="49:52" x14ac:dyDescent="0.25">
      <c r="AW4714" t="s">
        <v>9363</v>
      </c>
      <c r="AY4714" s="51"/>
      <c r="AZ4714" s="51"/>
    </row>
    <row r="4715" spans="49:52" x14ac:dyDescent="0.25">
      <c r="AW4715" t="s">
        <v>9364</v>
      </c>
      <c r="AY4715" s="51"/>
      <c r="AZ4715" s="51"/>
    </row>
    <row r="4716" spans="49:52" x14ac:dyDescent="0.25">
      <c r="AW4716" t="s">
        <v>9365</v>
      </c>
      <c r="AY4716" s="51"/>
      <c r="AZ4716" s="51"/>
    </row>
    <row r="4717" spans="49:52" x14ac:dyDescent="0.25">
      <c r="AW4717" t="s">
        <v>9366</v>
      </c>
      <c r="AY4717" s="51"/>
      <c r="AZ4717" s="51"/>
    </row>
    <row r="4718" spans="49:52" x14ac:dyDescent="0.25">
      <c r="AW4718" t="s">
        <v>9367</v>
      </c>
      <c r="AY4718" s="51"/>
      <c r="AZ4718" s="51"/>
    </row>
    <row r="4719" spans="49:52" x14ac:dyDescent="0.25">
      <c r="AW4719" t="s">
        <v>9368</v>
      </c>
      <c r="AY4719" s="51"/>
      <c r="AZ4719" s="51"/>
    </row>
    <row r="4720" spans="49:52" x14ac:dyDescent="0.25">
      <c r="AW4720" t="s">
        <v>9369</v>
      </c>
      <c r="AY4720" s="51"/>
      <c r="AZ4720" s="51"/>
    </row>
    <row r="4721" spans="49:52" x14ac:dyDescent="0.25">
      <c r="AW4721" t="s">
        <v>9370</v>
      </c>
      <c r="AY4721" s="51"/>
      <c r="AZ4721" s="51"/>
    </row>
    <row r="4722" spans="49:52" x14ac:dyDescent="0.25">
      <c r="AW4722" t="s">
        <v>9371</v>
      </c>
      <c r="AY4722" s="51"/>
      <c r="AZ4722" s="51"/>
    </row>
    <row r="4723" spans="49:52" x14ac:dyDescent="0.25">
      <c r="AW4723" t="s">
        <v>9372</v>
      </c>
      <c r="AY4723" s="51"/>
      <c r="AZ4723" s="51"/>
    </row>
    <row r="4724" spans="49:52" x14ac:dyDescent="0.25">
      <c r="AW4724" t="s">
        <v>9373</v>
      </c>
      <c r="AY4724" s="51"/>
      <c r="AZ4724" s="51"/>
    </row>
    <row r="4725" spans="49:52" x14ac:dyDescent="0.25">
      <c r="AW4725" t="s">
        <v>9374</v>
      </c>
      <c r="AY4725" s="51"/>
      <c r="AZ4725" s="51"/>
    </row>
    <row r="4726" spans="49:52" x14ac:dyDescent="0.25">
      <c r="AW4726" t="s">
        <v>9375</v>
      </c>
      <c r="AY4726" s="51"/>
      <c r="AZ4726" s="51"/>
    </row>
    <row r="4727" spans="49:52" x14ac:dyDescent="0.25">
      <c r="AW4727" t="s">
        <v>9376</v>
      </c>
      <c r="AY4727" s="51"/>
      <c r="AZ4727" s="51"/>
    </row>
    <row r="4728" spans="49:52" x14ac:dyDescent="0.25">
      <c r="AW4728" t="s">
        <v>9377</v>
      </c>
      <c r="AY4728" s="51"/>
      <c r="AZ4728" s="51"/>
    </row>
    <row r="4729" spans="49:52" x14ac:dyDescent="0.25">
      <c r="AW4729" t="s">
        <v>9378</v>
      </c>
      <c r="AY4729" s="51"/>
      <c r="AZ4729" s="51"/>
    </row>
    <row r="4730" spans="49:52" x14ac:dyDescent="0.25">
      <c r="AW4730" t="s">
        <v>9379</v>
      </c>
      <c r="AY4730" s="51"/>
      <c r="AZ4730" s="51"/>
    </row>
    <row r="4731" spans="49:52" x14ac:dyDescent="0.25">
      <c r="AW4731" t="s">
        <v>9380</v>
      </c>
      <c r="AY4731" s="51"/>
      <c r="AZ4731" s="51"/>
    </row>
    <row r="4732" spans="49:52" x14ac:dyDescent="0.25">
      <c r="AW4732" t="s">
        <v>9381</v>
      </c>
      <c r="AY4732" s="51"/>
      <c r="AZ4732" s="51"/>
    </row>
    <row r="4733" spans="49:52" x14ac:dyDescent="0.25">
      <c r="AW4733" t="s">
        <v>9382</v>
      </c>
      <c r="AY4733" s="51"/>
      <c r="AZ4733" s="51"/>
    </row>
    <row r="4734" spans="49:52" x14ac:dyDescent="0.25">
      <c r="AW4734" t="s">
        <v>9383</v>
      </c>
      <c r="AY4734" s="51"/>
      <c r="AZ4734" s="51"/>
    </row>
    <row r="4735" spans="49:52" x14ac:dyDescent="0.25">
      <c r="AW4735" t="s">
        <v>9384</v>
      </c>
      <c r="AY4735" s="51"/>
      <c r="AZ4735" s="51"/>
    </row>
    <row r="4736" spans="49:52" x14ac:dyDescent="0.25">
      <c r="AW4736" t="s">
        <v>9385</v>
      </c>
      <c r="AY4736" s="51"/>
      <c r="AZ4736" s="51"/>
    </row>
    <row r="4737" spans="49:52" x14ac:dyDescent="0.25">
      <c r="AW4737" t="s">
        <v>9386</v>
      </c>
      <c r="AY4737" s="51"/>
      <c r="AZ4737" s="51"/>
    </row>
    <row r="4738" spans="49:52" x14ac:dyDescent="0.25">
      <c r="AW4738" t="s">
        <v>9387</v>
      </c>
      <c r="AY4738" s="51"/>
      <c r="AZ4738" s="51"/>
    </row>
    <row r="4739" spans="49:52" x14ac:dyDescent="0.25">
      <c r="AW4739" t="s">
        <v>9388</v>
      </c>
      <c r="AY4739" s="51"/>
      <c r="AZ4739" s="51"/>
    </row>
    <row r="4740" spans="49:52" x14ac:dyDescent="0.25">
      <c r="AW4740" t="s">
        <v>9389</v>
      </c>
      <c r="AY4740" s="51"/>
      <c r="AZ4740" s="51"/>
    </row>
    <row r="4741" spans="49:52" x14ac:dyDescent="0.25">
      <c r="AW4741" t="s">
        <v>9390</v>
      </c>
      <c r="AY4741" s="51"/>
      <c r="AZ4741" s="51"/>
    </row>
    <row r="4742" spans="49:52" x14ac:dyDescent="0.25">
      <c r="AW4742" t="s">
        <v>9391</v>
      </c>
      <c r="AY4742" s="51"/>
      <c r="AZ4742" s="51"/>
    </row>
    <row r="4743" spans="49:52" x14ac:dyDescent="0.25">
      <c r="AW4743" t="s">
        <v>9392</v>
      </c>
      <c r="AY4743" s="51"/>
      <c r="AZ4743" s="51"/>
    </row>
    <row r="4744" spans="49:52" x14ac:dyDescent="0.25">
      <c r="AW4744" t="s">
        <v>9393</v>
      </c>
      <c r="AY4744" s="51"/>
      <c r="AZ4744" s="51"/>
    </row>
    <row r="4745" spans="49:52" x14ac:dyDescent="0.25">
      <c r="AW4745" t="s">
        <v>9394</v>
      </c>
      <c r="AY4745" s="51"/>
      <c r="AZ4745" s="51"/>
    </row>
    <row r="4746" spans="49:52" x14ac:dyDescent="0.25">
      <c r="AW4746" t="s">
        <v>9395</v>
      </c>
      <c r="AY4746" s="51"/>
      <c r="AZ4746" s="51"/>
    </row>
    <row r="4747" spans="49:52" x14ac:dyDescent="0.25">
      <c r="AW4747" t="s">
        <v>9396</v>
      </c>
      <c r="AY4747" s="51"/>
      <c r="AZ4747" s="51"/>
    </row>
    <row r="4748" spans="49:52" x14ac:dyDescent="0.25">
      <c r="AW4748" t="s">
        <v>9397</v>
      </c>
      <c r="AY4748" s="51"/>
      <c r="AZ4748" s="51"/>
    </row>
    <row r="4749" spans="49:52" x14ac:dyDescent="0.25">
      <c r="AW4749" t="s">
        <v>9398</v>
      </c>
      <c r="AY4749" s="51"/>
      <c r="AZ4749" s="51"/>
    </row>
    <row r="4750" spans="49:52" x14ac:dyDescent="0.25">
      <c r="AW4750" t="s">
        <v>9399</v>
      </c>
      <c r="AY4750" s="51"/>
      <c r="AZ4750" s="51"/>
    </row>
    <row r="4751" spans="49:52" x14ac:dyDescent="0.25">
      <c r="AW4751" t="s">
        <v>9400</v>
      </c>
      <c r="AY4751" s="51"/>
      <c r="AZ4751" s="51"/>
    </row>
    <row r="4752" spans="49:52" x14ac:dyDescent="0.25">
      <c r="AW4752" t="s">
        <v>9401</v>
      </c>
      <c r="AY4752" s="51"/>
      <c r="AZ4752" s="51"/>
    </row>
    <row r="4753" spans="49:52" x14ac:dyDescent="0.25">
      <c r="AW4753" t="s">
        <v>9402</v>
      </c>
      <c r="AY4753" s="51"/>
      <c r="AZ4753" s="51"/>
    </row>
    <row r="4754" spans="49:52" x14ac:dyDescent="0.25">
      <c r="AW4754" t="s">
        <v>9403</v>
      </c>
      <c r="AY4754" s="51"/>
      <c r="AZ4754" s="51"/>
    </row>
    <row r="4755" spans="49:52" x14ac:dyDescent="0.25">
      <c r="AW4755" t="s">
        <v>9404</v>
      </c>
      <c r="AY4755" s="51"/>
      <c r="AZ4755" s="51"/>
    </row>
    <row r="4756" spans="49:52" x14ac:dyDescent="0.25">
      <c r="AW4756" t="s">
        <v>9405</v>
      </c>
      <c r="AY4756" s="51"/>
      <c r="AZ4756" s="51"/>
    </row>
    <row r="4757" spans="49:52" x14ac:dyDescent="0.25">
      <c r="AW4757" t="s">
        <v>9406</v>
      </c>
      <c r="AY4757" s="51"/>
      <c r="AZ4757" s="51"/>
    </row>
    <row r="4758" spans="49:52" x14ac:dyDescent="0.25">
      <c r="AW4758" t="s">
        <v>9407</v>
      </c>
      <c r="AY4758" s="51"/>
      <c r="AZ4758" s="51"/>
    </row>
    <row r="4759" spans="49:52" x14ac:dyDescent="0.25">
      <c r="AW4759" t="s">
        <v>9408</v>
      </c>
      <c r="AY4759" s="51"/>
      <c r="AZ4759" s="51"/>
    </row>
    <row r="4760" spans="49:52" x14ac:dyDescent="0.25">
      <c r="AW4760" t="s">
        <v>9409</v>
      </c>
      <c r="AY4760" s="51"/>
      <c r="AZ4760" s="51"/>
    </row>
    <row r="4761" spans="49:52" x14ac:dyDescent="0.25">
      <c r="AW4761" t="s">
        <v>9410</v>
      </c>
      <c r="AY4761" s="51"/>
      <c r="AZ4761" s="51"/>
    </row>
    <row r="4762" spans="49:52" x14ac:dyDescent="0.25">
      <c r="AW4762" t="s">
        <v>9411</v>
      </c>
      <c r="AY4762" s="51"/>
      <c r="AZ4762" s="51"/>
    </row>
    <row r="4763" spans="49:52" x14ac:dyDescent="0.25">
      <c r="AW4763" t="s">
        <v>9412</v>
      </c>
      <c r="AY4763" s="51"/>
      <c r="AZ4763" s="51"/>
    </row>
    <row r="4764" spans="49:52" x14ac:dyDescent="0.25">
      <c r="AW4764" t="s">
        <v>9413</v>
      </c>
      <c r="AY4764" s="51"/>
      <c r="AZ4764" s="51"/>
    </row>
    <row r="4765" spans="49:52" x14ac:dyDescent="0.25">
      <c r="AW4765" t="s">
        <v>9414</v>
      </c>
      <c r="AY4765" s="51"/>
      <c r="AZ4765" s="51"/>
    </row>
    <row r="4766" spans="49:52" x14ac:dyDescent="0.25">
      <c r="AW4766" t="s">
        <v>9415</v>
      </c>
      <c r="AY4766" s="51"/>
      <c r="AZ4766" s="51"/>
    </row>
    <row r="4767" spans="49:52" x14ac:dyDescent="0.25">
      <c r="AW4767" t="s">
        <v>9416</v>
      </c>
      <c r="AY4767" s="51"/>
      <c r="AZ4767" s="51"/>
    </row>
    <row r="4768" spans="49:52" x14ac:dyDescent="0.25">
      <c r="AW4768" t="s">
        <v>9417</v>
      </c>
      <c r="AY4768" s="51"/>
      <c r="AZ4768" s="51"/>
    </row>
    <row r="4769" spans="49:52" x14ac:dyDescent="0.25">
      <c r="AW4769" t="s">
        <v>9418</v>
      </c>
      <c r="AY4769" s="51"/>
      <c r="AZ4769" s="51"/>
    </row>
    <row r="4770" spans="49:52" x14ac:dyDescent="0.25">
      <c r="AW4770" t="s">
        <v>9419</v>
      </c>
      <c r="AY4770" s="51"/>
      <c r="AZ4770" s="51"/>
    </row>
    <row r="4771" spans="49:52" x14ac:dyDescent="0.25">
      <c r="AW4771" t="s">
        <v>9420</v>
      </c>
      <c r="AY4771" s="51"/>
      <c r="AZ4771" s="51"/>
    </row>
    <row r="4772" spans="49:52" x14ac:dyDescent="0.25">
      <c r="AW4772" t="s">
        <v>9421</v>
      </c>
      <c r="AY4772" s="51"/>
      <c r="AZ4772" s="51"/>
    </row>
    <row r="4773" spans="49:52" x14ac:dyDescent="0.25">
      <c r="AW4773" t="s">
        <v>9422</v>
      </c>
      <c r="AY4773" s="51"/>
      <c r="AZ4773" s="51"/>
    </row>
    <row r="4774" spans="49:52" x14ac:dyDescent="0.25">
      <c r="AW4774" t="s">
        <v>9423</v>
      </c>
      <c r="AY4774" s="51"/>
      <c r="AZ4774" s="51"/>
    </row>
    <row r="4775" spans="49:52" x14ac:dyDescent="0.25">
      <c r="AW4775" t="s">
        <v>9424</v>
      </c>
      <c r="AY4775" s="51"/>
      <c r="AZ4775" s="51"/>
    </row>
    <row r="4776" spans="49:52" x14ac:dyDescent="0.25">
      <c r="AW4776" t="s">
        <v>9425</v>
      </c>
      <c r="AY4776" s="51"/>
      <c r="AZ4776" s="51"/>
    </row>
    <row r="4777" spans="49:52" x14ac:dyDescent="0.25">
      <c r="AW4777" t="s">
        <v>9426</v>
      </c>
      <c r="AY4777" s="51"/>
      <c r="AZ4777" s="51"/>
    </row>
    <row r="4778" spans="49:52" x14ac:dyDescent="0.25">
      <c r="AW4778" t="s">
        <v>9427</v>
      </c>
      <c r="AY4778" s="51"/>
      <c r="AZ4778" s="51"/>
    </row>
    <row r="4779" spans="49:52" x14ac:dyDescent="0.25">
      <c r="AW4779" t="s">
        <v>9428</v>
      </c>
      <c r="AY4779" s="51"/>
      <c r="AZ4779" s="51"/>
    </row>
    <row r="4780" spans="49:52" x14ac:dyDescent="0.25">
      <c r="AW4780" t="s">
        <v>9429</v>
      </c>
      <c r="AY4780" s="51"/>
      <c r="AZ4780" s="51"/>
    </row>
    <row r="4781" spans="49:52" x14ac:dyDescent="0.25">
      <c r="AW4781" t="s">
        <v>9430</v>
      </c>
      <c r="AY4781" s="51"/>
      <c r="AZ4781" s="51"/>
    </row>
    <row r="4782" spans="49:52" x14ac:dyDescent="0.25">
      <c r="AW4782" t="s">
        <v>9431</v>
      </c>
      <c r="AY4782" s="51"/>
      <c r="AZ4782" s="51"/>
    </row>
    <row r="4783" spans="49:52" x14ac:dyDescent="0.25">
      <c r="AW4783" t="s">
        <v>9432</v>
      </c>
      <c r="AY4783" s="51"/>
      <c r="AZ4783" s="51"/>
    </row>
    <row r="4784" spans="49:52" x14ac:dyDescent="0.25">
      <c r="AW4784" t="s">
        <v>9433</v>
      </c>
      <c r="AY4784" s="51"/>
      <c r="AZ4784" s="51"/>
    </row>
    <row r="4785" spans="49:52" x14ac:dyDescent="0.25">
      <c r="AW4785" t="s">
        <v>9434</v>
      </c>
      <c r="AY4785" s="51"/>
      <c r="AZ4785" s="51"/>
    </row>
    <row r="4786" spans="49:52" x14ac:dyDescent="0.25">
      <c r="AW4786" t="s">
        <v>9435</v>
      </c>
      <c r="AY4786" s="51"/>
      <c r="AZ4786" s="51"/>
    </row>
    <row r="4787" spans="49:52" x14ac:dyDescent="0.25">
      <c r="AW4787" t="s">
        <v>9436</v>
      </c>
      <c r="AY4787" s="51"/>
      <c r="AZ4787" s="51"/>
    </row>
    <row r="4788" spans="49:52" x14ac:dyDescent="0.25">
      <c r="AW4788" t="s">
        <v>9437</v>
      </c>
      <c r="AY4788" s="51"/>
      <c r="AZ4788" s="51"/>
    </row>
    <row r="4789" spans="49:52" x14ac:dyDescent="0.25">
      <c r="AW4789" t="s">
        <v>9438</v>
      </c>
      <c r="AY4789" s="51"/>
      <c r="AZ4789" s="51"/>
    </row>
    <row r="4790" spans="49:52" x14ac:dyDescent="0.25">
      <c r="AW4790" t="s">
        <v>9439</v>
      </c>
      <c r="AY4790" s="51"/>
      <c r="AZ4790" s="51"/>
    </row>
    <row r="4791" spans="49:52" x14ac:dyDescent="0.25">
      <c r="AW4791" t="s">
        <v>9440</v>
      </c>
      <c r="AY4791" s="51"/>
      <c r="AZ4791" s="51"/>
    </row>
    <row r="4792" spans="49:52" x14ac:dyDescent="0.25">
      <c r="AW4792" t="s">
        <v>9441</v>
      </c>
      <c r="AY4792" s="51"/>
      <c r="AZ4792" s="51"/>
    </row>
    <row r="4793" spans="49:52" x14ac:dyDescent="0.25">
      <c r="AW4793" t="s">
        <v>9442</v>
      </c>
      <c r="AY4793" s="51"/>
      <c r="AZ4793" s="51"/>
    </row>
    <row r="4794" spans="49:52" x14ac:dyDescent="0.25">
      <c r="AW4794" t="s">
        <v>9443</v>
      </c>
      <c r="AY4794" s="51"/>
      <c r="AZ4794" s="51"/>
    </row>
    <row r="4795" spans="49:52" x14ac:dyDescent="0.25">
      <c r="AW4795" t="s">
        <v>9444</v>
      </c>
      <c r="AY4795" s="51"/>
      <c r="AZ4795" s="51"/>
    </row>
    <row r="4796" spans="49:52" x14ac:dyDescent="0.25">
      <c r="AW4796" t="s">
        <v>9445</v>
      </c>
      <c r="AY4796" s="51"/>
      <c r="AZ4796" s="51"/>
    </row>
    <row r="4797" spans="49:52" x14ac:dyDescent="0.25">
      <c r="AW4797" t="s">
        <v>9446</v>
      </c>
      <c r="AY4797" s="51"/>
      <c r="AZ4797" s="51"/>
    </row>
    <row r="4798" spans="49:52" x14ac:dyDescent="0.25">
      <c r="AW4798" t="s">
        <v>9447</v>
      </c>
      <c r="AY4798" s="51"/>
      <c r="AZ4798" s="51"/>
    </row>
    <row r="4799" spans="49:52" x14ac:dyDescent="0.25">
      <c r="AW4799" t="s">
        <v>9448</v>
      </c>
      <c r="AY4799" s="51"/>
      <c r="AZ4799" s="51"/>
    </row>
    <row r="4800" spans="49:52" x14ac:dyDescent="0.25">
      <c r="AW4800" t="s">
        <v>9449</v>
      </c>
      <c r="AY4800" s="51"/>
      <c r="AZ4800" s="51"/>
    </row>
    <row r="4801" spans="49:52" x14ac:dyDescent="0.25">
      <c r="AW4801" t="s">
        <v>9450</v>
      </c>
      <c r="AY4801" s="51"/>
      <c r="AZ4801" s="51"/>
    </row>
    <row r="4802" spans="49:52" x14ac:dyDescent="0.25">
      <c r="AW4802" t="s">
        <v>9451</v>
      </c>
      <c r="AY4802" s="51"/>
      <c r="AZ4802" s="51"/>
    </row>
    <row r="4803" spans="49:52" x14ac:dyDescent="0.25">
      <c r="AW4803" t="s">
        <v>9452</v>
      </c>
      <c r="AY4803" s="51"/>
      <c r="AZ4803" s="51"/>
    </row>
    <row r="4804" spans="49:52" x14ac:dyDescent="0.25">
      <c r="AW4804" t="s">
        <v>9453</v>
      </c>
      <c r="AY4804" s="51"/>
      <c r="AZ4804" s="51"/>
    </row>
    <row r="4805" spans="49:52" x14ac:dyDescent="0.25">
      <c r="AW4805" t="s">
        <v>9454</v>
      </c>
      <c r="AY4805" s="51"/>
      <c r="AZ4805" s="51"/>
    </row>
    <row r="4806" spans="49:52" x14ac:dyDescent="0.25">
      <c r="AW4806" t="s">
        <v>9455</v>
      </c>
      <c r="AY4806" s="51"/>
      <c r="AZ4806" s="51"/>
    </row>
    <row r="4807" spans="49:52" x14ac:dyDescent="0.25">
      <c r="AW4807" t="s">
        <v>9456</v>
      </c>
      <c r="AY4807" s="51"/>
      <c r="AZ4807" s="51"/>
    </row>
    <row r="4808" spans="49:52" x14ac:dyDescent="0.25">
      <c r="AW4808" t="s">
        <v>9457</v>
      </c>
      <c r="AY4808" s="51"/>
      <c r="AZ4808" s="51"/>
    </row>
    <row r="4809" spans="49:52" x14ac:dyDescent="0.25">
      <c r="AW4809" t="s">
        <v>9458</v>
      </c>
      <c r="AY4809" s="51"/>
      <c r="AZ4809" s="51"/>
    </row>
    <row r="4810" spans="49:52" x14ac:dyDescent="0.25">
      <c r="AW4810" t="s">
        <v>9459</v>
      </c>
      <c r="AY4810" s="51"/>
      <c r="AZ4810" s="51"/>
    </row>
    <row r="4811" spans="49:52" x14ac:dyDescent="0.25">
      <c r="AW4811" t="s">
        <v>9460</v>
      </c>
      <c r="AY4811" s="51"/>
      <c r="AZ4811" s="51"/>
    </row>
    <row r="4812" spans="49:52" x14ac:dyDescent="0.25">
      <c r="AW4812" t="s">
        <v>9461</v>
      </c>
      <c r="AY4812" s="51"/>
      <c r="AZ4812" s="51"/>
    </row>
    <row r="4813" spans="49:52" x14ac:dyDescent="0.25">
      <c r="AW4813" t="s">
        <v>9462</v>
      </c>
      <c r="AY4813" s="51"/>
      <c r="AZ4813" s="51"/>
    </row>
    <row r="4814" spans="49:52" x14ac:dyDescent="0.25">
      <c r="AW4814" t="s">
        <v>9463</v>
      </c>
      <c r="AY4814" s="51"/>
      <c r="AZ4814" s="51"/>
    </row>
    <row r="4815" spans="49:52" x14ac:dyDescent="0.25">
      <c r="AW4815" t="s">
        <v>9464</v>
      </c>
      <c r="AY4815" s="51"/>
      <c r="AZ4815" s="51"/>
    </row>
    <row r="4816" spans="49:52" x14ac:dyDescent="0.25">
      <c r="AW4816" t="s">
        <v>9465</v>
      </c>
      <c r="AY4816" s="51"/>
      <c r="AZ4816" s="51"/>
    </row>
    <row r="4817" spans="49:52" x14ac:dyDescent="0.25">
      <c r="AW4817" t="s">
        <v>9466</v>
      </c>
      <c r="AY4817" s="51"/>
      <c r="AZ4817" s="51"/>
    </row>
    <row r="4818" spans="49:52" x14ac:dyDescent="0.25">
      <c r="AW4818" t="s">
        <v>9467</v>
      </c>
      <c r="AY4818" s="51"/>
      <c r="AZ4818" s="51"/>
    </row>
    <row r="4819" spans="49:52" x14ac:dyDescent="0.25">
      <c r="AW4819" t="s">
        <v>9468</v>
      </c>
      <c r="AY4819" s="51"/>
      <c r="AZ4819" s="51"/>
    </row>
    <row r="4820" spans="49:52" x14ac:dyDescent="0.25">
      <c r="AW4820" t="s">
        <v>9469</v>
      </c>
      <c r="AY4820" s="51"/>
      <c r="AZ4820" s="51"/>
    </row>
    <row r="4821" spans="49:52" x14ac:dyDescent="0.25">
      <c r="AW4821" t="s">
        <v>9470</v>
      </c>
      <c r="AY4821" s="51"/>
      <c r="AZ4821" s="51"/>
    </row>
    <row r="4822" spans="49:52" x14ac:dyDescent="0.25">
      <c r="AW4822" t="s">
        <v>9471</v>
      </c>
      <c r="AY4822" s="51"/>
      <c r="AZ4822" s="51"/>
    </row>
    <row r="4823" spans="49:52" x14ac:dyDescent="0.25">
      <c r="AW4823" t="s">
        <v>9472</v>
      </c>
      <c r="AY4823" s="51"/>
      <c r="AZ4823" s="51"/>
    </row>
    <row r="4824" spans="49:52" x14ac:dyDescent="0.25">
      <c r="AW4824" t="s">
        <v>9473</v>
      </c>
      <c r="AY4824" s="51"/>
      <c r="AZ4824" s="51"/>
    </row>
    <row r="4825" spans="49:52" x14ac:dyDescent="0.25">
      <c r="AW4825" t="s">
        <v>9474</v>
      </c>
      <c r="AY4825" s="51"/>
      <c r="AZ4825" s="51"/>
    </row>
    <row r="4826" spans="49:52" x14ac:dyDescent="0.25">
      <c r="AW4826" t="s">
        <v>9475</v>
      </c>
      <c r="AY4826" s="51"/>
      <c r="AZ4826" s="51"/>
    </row>
    <row r="4827" spans="49:52" x14ac:dyDescent="0.25">
      <c r="AW4827" t="s">
        <v>9476</v>
      </c>
      <c r="AY4827" s="51"/>
      <c r="AZ4827" s="51"/>
    </row>
    <row r="4828" spans="49:52" x14ac:dyDescent="0.25">
      <c r="AW4828" t="s">
        <v>9477</v>
      </c>
      <c r="AY4828" s="51"/>
      <c r="AZ4828" s="51"/>
    </row>
    <row r="4829" spans="49:52" x14ac:dyDescent="0.25">
      <c r="AW4829" t="s">
        <v>9478</v>
      </c>
      <c r="AY4829" s="51"/>
      <c r="AZ4829" s="51"/>
    </row>
    <row r="4830" spans="49:52" x14ac:dyDescent="0.25">
      <c r="AW4830" t="s">
        <v>9479</v>
      </c>
      <c r="AY4830" s="51"/>
      <c r="AZ4830" s="51"/>
    </row>
    <row r="4831" spans="49:52" x14ac:dyDescent="0.25">
      <c r="AW4831" t="s">
        <v>9480</v>
      </c>
      <c r="AY4831" s="51"/>
      <c r="AZ4831" s="51"/>
    </row>
    <row r="4832" spans="49:52" x14ac:dyDescent="0.25">
      <c r="AW4832" t="s">
        <v>9481</v>
      </c>
      <c r="AY4832" s="51"/>
      <c r="AZ4832" s="51"/>
    </row>
    <row r="4833" spans="49:52" x14ac:dyDescent="0.25">
      <c r="AW4833" t="s">
        <v>9482</v>
      </c>
      <c r="AY4833" s="51"/>
      <c r="AZ4833" s="51"/>
    </row>
    <row r="4834" spans="49:52" x14ac:dyDescent="0.25">
      <c r="AW4834" t="s">
        <v>9483</v>
      </c>
      <c r="AY4834" s="51"/>
      <c r="AZ4834" s="51"/>
    </row>
    <row r="4835" spans="49:52" x14ac:dyDescent="0.25">
      <c r="AW4835" t="s">
        <v>9484</v>
      </c>
      <c r="AY4835" s="51"/>
      <c r="AZ4835" s="51"/>
    </row>
    <row r="4836" spans="49:52" x14ac:dyDescent="0.25">
      <c r="AW4836" t="s">
        <v>9485</v>
      </c>
      <c r="AY4836" s="51"/>
      <c r="AZ4836" s="51"/>
    </row>
    <row r="4837" spans="49:52" x14ac:dyDescent="0.25">
      <c r="AW4837" t="s">
        <v>9486</v>
      </c>
      <c r="AY4837" s="51"/>
      <c r="AZ4837" s="51"/>
    </row>
    <row r="4838" spans="49:52" x14ac:dyDescent="0.25">
      <c r="AW4838" t="s">
        <v>9487</v>
      </c>
      <c r="AY4838" s="51"/>
      <c r="AZ4838" s="51"/>
    </row>
    <row r="4839" spans="49:52" x14ac:dyDescent="0.25">
      <c r="AW4839" t="s">
        <v>9488</v>
      </c>
      <c r="AY4839" s="51"/>
      <c r="AZ4839" s="51"/>
    </row>
    <row r="4840" spans="49:52" x14ac:dyDescent="0.25">
      <c r="AW4840" t="s">
        <v>9489</v>
      </c>
      <c r="AY4840" s="51"/>
      <c r="AZ4840" s="51"/>
    </row>
    <row r="4841" spans="49:52" x14ac:dyDescent="0.25">
      <c r="AW4841" t="s">
        <v>9490</v>
      </c>
      <c r="AY4841" s="51"/>
      <c r="AZ4841" s="51"/>
    </row>
    <row r="4842" spans="49:52" x14ac:dyDescent="0.25">
      <c r="AW4842" t="s">
        <v>9491</v>
      </c>
      <c r="AY4842" s="51"/>
      <c r="AZ4842" s="51"/>
    </row>
    <row r="4843" spans="49:52" x14ac:dyDescent="0.25">
      <c r="AW4843" t="s">
        <v>9492</v>
      </c>
      <c r="AY4843" s="51"/>
      <c r="AZ4843" s="51"/>
    </row>
    <row r="4844" spans="49:52" x14ac:dyDescent="0.25">
      <c r="AW4844" t="s">
        <v>9493</v>
      </c>
      <c r="AY4844" s="51"/>
      <c r="AZ4844" s="51"/>
    </row>
    <row r="4845" spans="49:52" x14ac:dyDescent="0.25">
      <c r="AW4845" t="s">
        <v>9494</v>
      </c>
      <c r="AY4845" s="51"/>
      <c r="AZ4845" s="51"/>
    </row>
    <row r="4846" spans="49:52" x14ac:dyDescent="0.25">
      <c r="AW4846" t="s">
        <v>9495</v>
      </c>
      <c r="AY4846" s="51"/>
      <c r="AZ4846" s="51"/>
    </row>
    <row r="4847" spans="49:52" x14ac:dyDescent="0.25">
      <c r="AW4847" t="s">
        <v>9496</v>
      </c>
      <c r="AY4847" s="51"/>
      <c r="AZ4847" s="51"/>
    </row>
    <row r="4848" spans="49:52" x14ac:dyDescent="0.25">
      <c r="AW4848" t="s">
        <v>9497</v>
      </c>
      <c r="AY4848" s="51"/>
      <c r="AZ4848" s="51"/>
    </row>
    <row r="4849" spans="49:52" x14ac:dyDescent="0.25">
      <c r="AW4849" t="s">
        <v>9498</v>
      </c>
      <c r="AY4849" s="51"/>
      <c r="AZ4849" s="51"/>
    </row>
    <row r="4850" spans="49:52" x14ac:dyDescent="0.25">
      <c r="AW4850" t="s">
        <v>9499</v>
      </c>
      <c r="AY4850" s="51"/>
      <c r="AZ4850" s="51"/>
    </row>
    <row r="4851" spans="49:52" x14ac:dyDescent="0.25">
      <c r="AW4851" t="s">
        <v>9500</v>
      </c>
      <c r="AY4851" s="51"/>
      <c r="AZ4851" s="51"/>
    </row>
    <row r="4852" spans="49:52" x14ac:dyDescent="0.25">
      <c r="AW4852" t="s">
        <v>9501</v>
      </c>
      <c r="AY4852" s="51"/>
      <c r="AZ4852" s="51"/>
    </row>
    <row r="4853" spans="49:52" x14ac:dyDescent="0.25">
      <c r="AW4853" t="s">
        <v>9502</v>
      </c>
      <c r="AY4853" s="51"/>
      <c r="AZ4853" s="51"/>
    </row>
    <row r="4854" spans="49:52" x14ac:dyDescent="0.25">
      <c r="AW4854" t="s">
        <v>9503</v>
      </c>
      <c r="AY4854" s="51"/>
      <c r="AZ4854" s="51"/>
    </row>
    <row r="4855" spans="49:52" x14ac:dyDescent="0.25">
      <c r="AW4855" t="s">
        <v>9504</v>
      </c>
      <c r="AY4855" s="51"/>
      <c r="AZ4855" s="51"/>
    </row>
    <row r="4856" spans="49:52" x14ac:dyDescent="0.25">
      <c r="AW4856" t="s">
        <v>9505</v>
      </c>
      <c r="AY4856" s="51"/>
      <c r="AZ4856" s="51"/>
    </row>
    <row r="4857" spans="49:52" x14ac:dyDescent="0.25">
      <c r="AW4857" t="s">
        <v>9506</v>
      </c>
      <c r="AY4857" s="51"/>
      <c r="AZ4857" s="51"/>
    </row>
    <row r="4858" spans="49:52" x14ac:dyDescent="0.25">
      <c r="AW4858" t="s">
        <v>9507</v>
      </c>
      <c r="AY4858" s="51"/>
      <c r="AZ4858" s="51"/>
    </row>
    <row r="4859" spans="49:52" x14ac:dyDescent="0.25">
      <c r="AW4859" t="s">
        <v>9508</v>
      </c>
      <c r="AY4859" s="51"/>
      <c r="AZ4859" s="51"/>
    </row>
    <row r="4860" spans="49:52" x14ac:dyDescent="0.25">
      <c r="AW4860" t="s">
        <v>9509</v>
      </c>
      <c r="AY4860" s="51"/>
      <c r="AZ4860" s="51"/>
    </row>
    <row r="4861" spans="49:52" x14ac:dyDescent="0.25">
      <c r="AW4861" t="s">
        <v>9510</v>
      </c>
      <c r="AY4861" s="51"/>
      <c r="AZ4861" s="51"/>
    </row>
    <row r="4862" spans="49:52" x14ac:dyDescent="0.25">
      <c r="AW4862" t="s">
        <v>9511</v>
      </c>
      <c r="AY4862" s="51"/>
      <c r="AZ4862" s="51"/>
    </row>
    <row r="4863" spans="49:52" x14ac:dyDescent="0.25">
      <c r="AW4863" t="s">
        <v>9512</v>
      </c>
      <c r="AY4863" s="51"/>
      <c r="AZ4863" s="51"/>
    </row>
    <row r="4864" spans="49:52" x14ac:dyDescent="0.25">
      <c r="AW4864" t="s">
        <v>9513</v>
      </c>
      <c r="AY4864" s="51"/>
      <c r="AZ4864" s="51"/>
    </row>
    <row r="4865" spans="49:52" x14ac:dyDescent="0.25">
      <c r="AW4865" t="s">
        <v>9514</v>
      </c>
      <c r="AY4865" s="51"/>
      <c r="AZ4865" s="51"/>
    </row>
    <row r="4866" spans="49:52" x14ac:dyDescent="0.25">
      <c r="AW4866" t="s">
        <v>9515</v>
      </c>
      <c r="AY4866" s="51"/>
      <c r="AZ4866" s="51"/>
    </row>
    <row r="4867" spans="49:52" x14ac:dyDescent="0.25">
      <c r="AW4867" t="s">
        <v>9516</v>
      </c>
      <c r="AY4867" s="51"/>
      <c r="AZ4867" s="51"/>
    </row>
    <row r="4868" spans="49:52" x14ac:dyDescent="0.25">
      <c r="AW4868" t="s">
        <v>9517</v>
      </c>
      <c r="AY4868" s="51"/>
      <c r="AZ4868" s="51"/>
    </row>
    <row r="4869" spans="49:52" x14ac:dyDescent="0.25">
      <c r="AW4869" t="s">
        <v>9518</v>
      </c>
      <c r="AY4869" s="51"/>
      <c r="AZ4869" s="51"/>
    </row>
    <row r="4870" spans="49:52" x14ac:dyDescent="0.25">
      <c r="AW4870" t="s">
        <v>9519</v>
      </c>
      <c r="AY4870" s="51"/>
      <c r="AZ4870" s="51"/>
    </row>
    <row r="4871" spans="49:52" x14ac:dyDescent="0.25">
      <c r="AW4871" t="s">
        <v>9520</v>
      </c>
      <c r="AY4871" s="51"/>
      <c r="AZ4871" s="51"/>
    </row>
    <row r="4872" spans="49:52" x14ac:dyDescent="0.25">
      <c r="AW4872" t="s">
        <v>9521</v>
      </c>
      <c r="AY4872" s="51"/>
      <c r="AZ4872" s="51"/>
    </row>
    <row r="4873" spans="49:52" x14ac:dyDescent="0.25">
      <c r="AW4873" t="s">
        <v>9522</v>
      </c>
      <c r="AY4873" s="51"/>
      <c r="AZ4873" s="51"/>
    </row>
    <row r="4874" spans="49:52" x14ac:dyDescent="0.25">
      <c r="AW4874" t="s">
        <v>9523</v>
      </c>
      <c r="AY4874" s="51"/>
      <c r="AZ4874" s="51"/>
    </row>
    <row r="4875" spans="49:52" x14ac:dyDescent="0.25">
      <c r="AW4875" t="s">
        <v>9524</v>
      </c>
      <c r="AY4875" s="51"/>
      <c r="AZ4875" s="51"/>
    </row>
    <row r="4876" spans="49:52" x14ac:dyDescent="0.25">
      <c r="AW4876" t="s">
        <v>9525</v>
      </c>
      <c r="AY4876" s="51"/>
      <c r="AZ4876" s="51"/>
    </row>
    <row r="4877" spans="49:52" x14ac:dyDescent="0.25">
      <c r="AW4877" t="s">
        <v>9526</v>
      </c>
      <c r="AY4877" s="51"/>
      <c r="AZ4877" s="51"/>
    </row>
    <row r="4878" spans="49:52" x14ac:dyDescent="0.25">
      <c r="AW4878" t="s">
        <v>9527</v>
      </c>
      <c r="AY4878" s="51"/>
      <c r="AZ4878" s="51"/>
    </row>
    <row r="4879" spans="49:52" x14ac:dyDescent="0.25">
      <c r="AW4879" t="s">
        <v>9528</v>
      </c>
      <c r="AY4879" s="51"/>
      <c r="AZ4879" s="51"/>
    </row>
    <row r="4880" spans="49:52" x14ac:dyDescent="0.25">
      <c r="AW4880" t="s">
        <v>9529</v>
      </c>
      <c r="AY4880" s="51"/>
      <c r="AZ4880" s="51"/>
    </row>
    <row r="4881" spans="49:52" x14ac:dyDescent="0.25">
      <c r="AW4881" t="s">
        <v>9530</v>
      </c>
      <c r="AY4881" s="51"/>
      <c r="AZ4881" s="51"/>
    </row>
    <row r="4882" spans="49:52" x14ac:dyDescent="0.25">
      <c r="AW4882" t="s">
        <v>9531</v>
      </c>
      <c r="AY4882" s="51"/>
      <c r="AZ4882" s="51"/>
    </row>
    <row r="4883" spans="49:52" x14ac:dyDescent="0.25">
      <c r="AW4883" t="s">
        <v>9532</v>
      </c>
      <c r="AY4883" s="51"/>
      <c r="AZ4883" s="51"/>
    </row>
    <row r="4884" spans="49:52" x14ac:dyDescent="0.25">
      <c r="AW4884" t="s">
        <v>9533</v>
      </c>
      <c r="AY4884" s="51"/>
      <c r="AZ4884" s="51"/>
    </row>
    <row r="4885" spans="49:52" x14ac:dyDescent="0.25">
      <c r="AW4885" t="s">
        <v>9534</v>
      </c>
      <c r="AY4885" s="51"/>
      <c r="AZ4885" s="51"/>
    </row>
    <row r="4886" spans="49:52" x14ac:dyDescent="0.25">
      <c r="AW4886" t="s">
        <v>9535</v>
      </c>
      <c r="AY4886" s="51"/>
      <c r="AZ4886" s="51"/>
    </row>
    <row r="4887" spans="49:52" x14ac:dyDescent="0.25">
      <c r="AW4887" t="s">
        <v>9536</v>
      </c>
      <c r="AY4887" s="51"/>
      <c r="AZ4887" s="51"/>
    </row>
    <row r="4888" spans="49:52" x14ac:dyDescent="0.25">
      <c r="AW4888" t="s">
        <v>9537</v>
      </c>
      <c r="AY4888" s="51"/>
      <c r="AZ4888" s="51"/>
    </row>
    <row r="4889" spans="49:52" x14ac:dyDescent="0.25">
      <c r="AW4889" t="s">
        <v>9538</v>
      </c>
      <c r="AY4889" s="51"/>
      <c r="AZ4889" s="51"/>
    </row>
    <row r="4890" spans="49:52" x14ac:dyDescent="0.25">
      <c r="AW4890" t="s">
        <v>9539</v>
      </c>
      <c r="AY4890" s="51"/>
      <c r="AZ4890" s="51"/>
    </row>
    <row r="4891" spans="49:52" x14ac:dyDescent="0.25">
      <c r="AW4891" t="s">
        <v>9540</v>
      </c>
      <c r="AY4891" s="51"/>
      <c r="AZ4891" s="51"/>
    </row>
    <row r="4892" spans="49:52" x14ac:dyDescent="0.25">
      <c r="AW4892" t="s">
        <v>9541</v>
      </c>
      <c r="AY4892" s="51"/>
      <c r="AZ4892" s="51"/>
    </row>
    <row r="4893" spans="49:52" x14ac:dyDescent="0.25">
      <c r="AW4893" t="s">
        <v>9542</v>
      </c>
      <c r="AY4893" s="51"/>
      <c r="AZ4893" s="51"/>
    </row>
    <row r="4894" spans="49:52" x14ac:dyDescent="0.25">
      <c r="AW4894" t="s">
        <v>9543</v>
      </c>
      <c r="AY4894" s="51"/>
      <c r="AZ4894" s="51"/>
    </row>
    <row r="4895" spans="49:52" x14ac:dyDescent="0.25">
      <c r="AW4895" t="s">
        <v>9544</v>
      </c>
      <c r="AY4895" s="51"/>
      <c r="AZ4895" s="51"/>
    </row>
    <row r="4896" spans="49:52" x14ac:dyDescent="0.25">
      <c r="AW4896" t="s">
        <v>9545</v>
      </c>
      <c r="AY4896" s="51"/>
      <c r="AZ4896" s="51"/>
    </row>
    <row r="4897" spans="49:52" x14ac:dyDescent="0.25">
      <c r="AW4897" t="s">
        <v>9546</v>
      </c>
      <c r="AY4897" s="51"/>
      <c r="AZ4897" s="51"/>
    </row>
    <row r="4898" spans="49:52" x14ac:dyDescent="0.25">
      <c r="AW4898" t="s">
        <v>9547</v>
      </c>
      <c r="AY4898" s="51"/>
      <c r="AZ4898" s="51"/>
    </row>
    <row r="4899" spans="49:52" x14ac:dyDescent="0.25">
      <c r="AW4899" t="s">
        <v>9548</v>
      </c>
      <c r="AY4899" s="51"/>
      <c r="AZ4899" s="51"/>
    </row>
    <row r="4900" spans="49:52" x14ac:dyDescent="0.25">
      <c r="AW4900" t="s">
        <v>9549</v>
      </c>
      <c r="AY4900" s="51"/>
      <c r="AZ4900" s="51"/>
    </row>
    <row r="4901" spans="49:52" x14ac:dyDescent="0.25">
      <c r="AW4901" t="s">
        <v>9550</v>
      </c>
      <c r="AY4901" s="51"/>
      <c r="AZ4901" s="51"/>
    </row>
    <row r="4902" spans="49:52" x14ac:dyDescent="0.25">
      <c r="AW4902" t="s">
        <v>9551</v>
      </c>
      <c r="AY4902" s="51"/>
      <c r="AZ4902" s="51"/>
    </row>
    <row r="4903" spans="49:52" x14ac:dyDescent="0.25">
      <c r="AW4903" t="s">
        <v>9552</v>
      </c>
      <c r="AY4903" s="51"/>
      <c r="AZ4903" s="51"/>
    </row>
    <row r="4904" spans="49:52" x14ac:dyDescent="0.25">
      <c r="AW4904" t="s">
        <v>9553</v>
      </c>
      <c r="AY4904" s="51"/>
      <c r="AZ4904" s="51"/>
    </row>
    <row r="4905" spans="49:52" x14ac:dyDescent="0.25">
      <c r="AW4905" t="s">
        <v>9554</v>
      </c>
      <c r="AY4905" s="51"/>
      <c r="AZ4905" s="51"/>
    </row>
    <row r="4906" spans="49:52" x14ac:dyDescent="0.25">
      <c r="AW4906" t="s">
        <v>9555</v>
      </c>
      <c r="AY4906" s="51"/>
      <c r="AZ4906" s="51"/>
    </row>
    <row r="4907" spans="49:52" x14ac:dyDescent="0.25">
      <c r="AW4907" t="s">
        <v>9556</v>
      </c>
      <c r="AY4907" s="51"/>
      <c r="AZ4907" s="51"/>
    </row>
    <row r="4908" spans="49:52" x14ac:dyDescent="0.25">
      <c r="AW4908" t="s">
        <v>9557</v>
      </c>
      <c r="AY4908" s="51"/>
      <c r="AZ4908" s="51"/>
    </row>
    <row r="4909" spans="49:52" x14ac:dyDescent="0.25">
      <c r="AW4909" t="s">
        <v>9558</v>
      </c>
      <c r="AY4909" s="51"/>
      <c r="AZ4909" s="51"/>
    </row>
    <row r="4910" spans="49:52" x14ac:dyDescent="0.25">
      <c r="AW4910" t="s">
        <v>9559</v>
      </c>
      <c r="AY4910" s="51"/>
      <c r="AZ4910" s="51"/>
    </row>
    <row r="4911" spans="49:52" x14ac:dyDescent="0.25">
      <c r="AW4911" t="s">
        <v>9560</v>
      </c>
      <c r="AY4911" s="51"/>
      <c r="AZ4911" s="51"/>
    </row>
    <row r="4912" spans="49:52" x14ac:dyDescent="0.25">
      <c r="AW4912" t="s">
        <v>9561</v>
      </c>
      <c r="AY4912" s="51"/>
      <c r="AZ4912" s="51"/>
    </row>
    <row r="4913" spans="49:52" x14ac:dyDescent="0.25">
      <c r="AW4913" t="s">
        <v>9562</v>
      </c>
      <c r="AY4913" s="51"/>
      <c r="AZ4913" s="51"/>
    </row>
    <row r="4914" spans="49:52" x14ac:dyDescent="0.25">
      <c r="AW4914" t="s">
        <v>9563</v>
      </c>
      <c r="AY4914" s="51"/>
      <c r="AZ4914" s="51"/>
    </row>
    <row r="4915" spans="49:52" x14ac:dyDescent="0.25">
      <c r="AW4915" t="s">
        <v>9564</v>
      </c>
      <c r="AY4915" s="51"/>
      <c r="AZ4915" s="51"/>
    </row>
    <row r="4916" spans="49:52" x14ac:dyDescent="0.25">
      <c r="AW4916" t="s">
        <v>9565</v>
      </c>
      <c r="AY4916" s="51"/>
      <c r="AZ4916" s="51"/>
    </row>
    <row r="4917" spans="49:52" x14ac:dyDescent="0.25">
      <c r="AW4917" t="s">
        <v>9566</v>
      </c>
      <c r="AY4917" s="51"/>
      <c r="AZ4917" s="51"/>
    </row>
    <row r="4918" spans="49:52" x14ac:dyDescent="0.25">
      <c r="AW4918" t="s">
        <v>9567</v>
      </c>
      <c r="AY4918" s="51"/>
      <c r="AZ4918" s="51"/>
    </row>
    <row r="4919" spans="49:52" x14ac:dyDescent="0.25">
      <c r="AW4919" t="s">
        <v>9568</v>
      </c>
      <c r="AY4919" s="51"/>
      <c r="AZ4919" s="51"/>
    </row>
    <row r="4920" spans="49:52" x14ac:dyDescent="0.25">
      <c r="AW4920" t="s">
        <v>9569</v>
      </c>
      <c r="AY4920" s="51"/>
      <c r="AZ4920" s="51"/>
    </row>
    <row r="4921" spans="49:52" x14ac:dyDescent="0.25">
      <c r="AW4921" t="s">
        <v>9570</v>
      </c>
      <c r="AY4921" s="51"/>
      <c r="AZ4921" s="51"/>
    </row>
    <row r="4922" spans="49:52" x14ac:dyDescent="0.25">
      <c r="AW4922" t="s">
        <v>9571</v>
      </c>
      <c r="AY4922" s="51"/>
      <c r="AZ4922" s="51"/>
    </row>
    <row r="4923" spans="49:52" x14ac:dyDescent="0.25">
      <c r="AW4923" t="s">
        <v>9572</v>
      </c>
      <c r="AY4923" s="51"/>
      <c r="AZ4923" s="51"/>
    </row>
    <row r="4924" spans="49:52" x14ac:dyDescent="0.25">
      <c r="AW4924" t="s">
        <v>9573</v>
      </c>
      <c r="AY4924" s="51"/>
      <c r="AZ4924" s="51"/>
    </row>
    <row r="4925" spans="49:52" x14ac:dyDescent="0.25">
      <c r="AW4925" t="s">
        <v>9574</v>
      </c>
      <c r="AY4925" s="51"/>
      <c r="AZ4925" s="51"/>
    </row>
    <row r="4926" spans="49:52" x14ac:dyDescent="0.25">
      <c r="AW4926" t="s">
        <v>9575</v>
      </c>
      <c r="AY4926" s="51"/>
      <c r="AZ4926" s="51"/>
    </row>
    <row r="4927" spans="49:52" x14ac:dyDescent="0.25">
      <c r="AW4927" t="s">
        <v>9576</v>
      </c>
      <c r="AY4927" s="51"/>
      <c r="AZ4927" s="51"/>
    </row>
    <row r="4928" spans="49:52" x14ac:dyDescent="0.25">
      <c r="AW4928" t="s">
        <v>9577</v>
      </c>
      <c r="AY4928" s="51"/>
      <c r="AZ4928" s="51"/>
    </row>
    <row r="4929" spans="49:52" x14ac:dyDescent="0.25">
      <c r="AW4929" t="s">
        <v>9578</v>
      </c>
      <c r="AY4929" s="51"/>
      <c r="AZ4929" s="51"/>
    </row>
    <row r="4930" spans="49:52" x14ac:dyDescent="0.25">
      <c r="AW4930" t="s">
        <v>9579</v>
      </c>
      <c r="AY4930" s="51"/>
      <c r="AZ4930" s="51"/>
    </row>
    <row r="4931" spans="49:52" x14ac:dyDescent="0.25">
      <c r="AW4931" t="s">
        <v>9580</v>
      </c>
      <c r="AY4931" s="51"/>
      <c r="AZ4931" s="51"/>
    </row>
    <row r="4932" spans="49:52" x14ac:dyDescent="0.25">
      <c r="AW4932" t="s">
        <v>9581</v>
      </c>
      <c r="AY4932" s="51"/>
      <c r="AZ4932" s="51"/>
    </row>
    <row r="4933" spans="49:52" x14ac:dyDescent="0.25">
      <c r="AW4933" t="s">
        <v>9582</v>
      </c>
      <c r="AY4933" s="51"/>
      <c r="AZ4933" s="51"/>
    </row>
    <row r="4934" spans="49:52" x14ac:dyDescent="0.25">
      <c r="AW4934" t="s">
        <v>9583</v>
      </c>
      <c r="AY4934" s="51"/>
      <c r="AZ4934" s="51"/>
    </row>
    <row r="4935" spans="49:52" x14ac:dyDescent="0.25">
      <c r="AW4935" t="s">
        <v>9584</v>
      </c>
      <c r="AY4935" s="51"/>
      <c r="AZ4935" s="51"/>
    </row>
    <row r="4936" spans="49:52" x14ac:dyDescent="0.25">
      <c r="AW4936" t="s">
        <v>9585</v>
      </c>
      <c r="AY4936" s="51"/>
      <c r="AZ4936" s="51"/>
    </row>
    <row r="4937" spans="49:52" x14ac:dyDescent="0.25">
      <c r="AW4937" t="s">
        <v>9586</v>
      </c>
      <c r="AY4937" s="51"/>
      <c r="AZ4937" s="51"/>
    </row>
    <row r="4938" spans="49:52" x14ac:dyDescent="0.25">
      <c r="AW4938" t="s">
        <v>9587</v>
      </c>
      <c r="AY4938" s="51"/>
      <c r="AZ4938" s="51"/>
    </row>
    <row r="4939" spans="49:52" x14ac:dyDescent="0.25">
      <c r="AW4939" t="s">
        <v>9588</v>
      </c>
      <c r="AY4939" s="51"/>
      <c r="AZ4939" s="51"/>
    </row>
    <row r="4940" spans="49:52" x14ac:dyDescent="0.25">
      <c r="AW4940" t="s">
        <v>9589</v>
      </c>
      <c r="AY4940" s="51"/>
      <c r="AZ4940" s="51"/>
    </row>
    <row r="4941" spans="49:52" x14ac:dyDescent="0.25">
      <c r="AW4941" t="s">
        <v>9590</v>
      </c>
      <c r="AY4941" s="51"/>
      <c r="AZ4941" s="51"/>
    </row>
    <row r="4942" spans="49:52" x14ac:dyDescent="0.25">
      <c r="AW4942" t="s">
        <v>9591</v>
      </c>
      <c r="AY4942" s="51"/>
      <c r="AZ4942" s="51"/>
    </row>
    <row r="4943" spans="49:52" x14ac:dyDescent="0.25">
      <c r="AW4943" t="s">
        <v>9592</v>
      </c>
      <c r="AY4943" s="51"/>
      <c r="AZ4943" s="51"/>
    </row>
    <row r="4944" spans="49:52" x14ac:dyDescent="0.25">
      <c r="AW4944" t="s">
        <v>9593</v>
      </c>
      <c r="AY4944" s="51"/>
      <c r="AZ4944" s="51"/>
    </row>
    <row r="4945" spans="49:52" x14ac:dyDescent="0.25">
      <c r="AW4945" t="s">
        <v>9594</v>
      </c>
      <c r="AY4945" s="51"/>
      <c r="AZ4945" s="51"/>
    </row>
    <row r="4946" spans="49:52" x14ac:dyDescent="0.25">
      <c r="AW4946" t="s">
        <v>9595</v>
      </c>
      <c r="AY4946" s="51"/>
      <c r="AZ4946" s="51"/>
    </row>
    <row r="4947" spans="49:52" x14ac:dyDescent="0.25">
      <c r="AW4947" t="s">
        <v>9596</v>
      </c>
      <c r="AY4947" s="51"/>
      <c r="AZ4947" s="51"/>
    </row>
    <row r="4948" spans="49:52" x14ac:dyDescent="0.25">
      <c r="AW4948" t="s">
        <v>9597</v>
      </c>
      <c r="AY4948" s="51"/>
      <c r="AZ4948" s="51"/>
    </row>
    <row r="4949" spans="49:52" x14ac:dyDescent="0.25">
      <c r="AW4949" t="s">
        <v>9598</v>
      </c>
      <c r="AY4949" s="51"/>
      <c r="AZ4949" s="51"/>
    </row>
    <row r="4950" spans="49:52" x14ac:dyDescent="0.25">
      <c r="AW4950" t="s">
        <v>9599</v>
      </c>
      <c r="AY4950" s="51"/>
      <c r="AZ4950" s="51"/>
    </row>
    <row r="4951" spans="49:52" x14ac:dyDescent="0.25">
      <c r="AW4951" t="s">
        <v>9600</v>
      </c>
      <c r="AY4951" s="51"/>
      <c r="AZ4951" s="51"/>
    </row>
    <row r="4952" spans="49:52" x14ac:dyDescent="0.25">
      <c r="AW4952" t="s">
        <v>9601</v>
      </c>
      <c r="AY4952" s="51"/>
      <c r="AZ4952" s="51"/>
    </row>
    <row r="4953" spans="49:52" x14ac:dyDescent="0.25">
      <c r="AW4953" t="s">
        <v>9602</v>
      </c>
      <c r="AY4953" s="51"/>
      <c r="AZ4953" s="51"/>
    </row>
    <row r="4954" spans="49:52" x14ac:dyDescent="0.25">
      <c r="AW4954" t="s">
        <v>9603</v>
      </c>
      <c r="AY4954" s="51"/>
      <c r="AZ4954" s="51"/>
    </row>
    <row r="4955" spans="49:52" x14ac:dyDescent="0.25">
      <c r="AW4955" t="s">
        <v>9604</v>
      </c>
      <c r="AY4955" s="51"/>
      <c r="AZ4955" s="51"/>
    </row>
    <row r="4956" spans="49:52" x14ac:dyDescent="0.25">
      <c r="AW4956" t="s">
        <v>9605</v>
      </c>
      <c r="AY4956" s="51"/>
      <c r="AZ4956" s="51"/>
    </row>
    <row r="4957" spans="49:52" x14ac:dyDescent="0.25">
      <c r="AW4957" t="s">
        <v>9606</v>
      </c>
      <c r="AY4957" s="51"/>
      <c r="AZ4957" s="51"/>
    </row>
    <row r="4958" spans="49:52" x14ac:dyDescent="0.25">
      <c r="AW4958" t="s">
        <v>9607</v>
      </c>
      <c r="AY4958" s="51"/>
      <c r="AZ4958" s="51"/>
    </row>
    <row r="4959" spans="49:52" x14ac:dyDescent="0.25">
      <c r="AW4959" t="s">
        <v>9608</v>
      </c>
      <c r="AY4959" s="51"/>
      <c r="AZ4959" s="51"/>
    </row>
    <row r="4960" spans="49:52" x14ac:dyDescent="0.25">
      <c r="AW4960" t="s">
        <v>9609</v>
      </c>
      <c r="AY4960" s="51"/>
      <c r="AZ4960" s="51"/>
    </row>
    <row r="4961" spans="49:52" x14ac:dyDescent="0.25">
      <c r="AW4961" t="s">
        <v>9610</v>
      </c>
      <c r="AY4961" s="51"/>
      <c r="AZ4961" s="51"/>
    </row>
    <row r="4962" spans="49:52" x14ac:dyDescent="0.25">
      <c r="AW4962" t="s">
        <v>9611</v>
      </c>
      <c r="AY4962" s="51"/>
      <c r="AZ4962" s="51"/>
    </row>
    <row r="4963" spans="49:52" x14ac:dyDescent="0.25">
      <c r="AW4963" t="s">
        <v>9612</v>
      </c>
      <c r="AY4963" s="51"/>
      <c r="AZ4963" s="51"/>
    </row>
    <row r="4964" spans="49:52" x14ac:dyDescent="0.25">
      <c r="AW4964" t="s">
        <v>9613</v>
      </c>
      <c r="AY4964" s="51"/>
      <c r="AZ4964" s="51"/>
    </row>
    <row r="4965" spans="49:52" x14ac:dyDescent="0.25">
      <c r="AW4965" t="s">
        <v>9614</v>
      </c>
      <c r="AY4965" s="51"/>
      <c r="AZ4965" s="51"/>
    </row>
    <row r="4966" spans="49:52" x14ac:dyDescent="0.25">
      <c r="AW4966" t="s">
        <v>9615</v>
      </c>
      <c r="AY4966" s="51"/>
      <c r="AZ4966" s="51"/>
    </row>
    <row r="4967" spans="49:52" x14ac:dyDescent="0.25">
      <c r="AW4967" t="s">
        <v>9616</v>
      </c>
      <c r="AY4967" s="51"/>
      <c r="AZ4967" s="51"/>
    </row>
    <row r="4968" spans="49:52" x14ac:dyDescent="0.25">
      <c r="AW4968" t="s">
        <v>9617</v>
      </c>
      <c r="AY4968" s="51"/>
      <c r="AZ4968" s="51"/>
    </row>
    <row r="4969" spans="49:52" x14ac:dyDescent="0.25">
      <c r="AW4969" t="s">
        <v>9618</v>
      </c>
      <c r="AY4969" s="51"/>
      <c r="AZ4969" s="51"/>
    </row>
    <row r="4970" spans="49:52" x14ac:dyDescent="0.25">
      <c r="AW4970" t="s">
        <v>9619</v>
      </c>
      <c r="AY4970" s="51"/>
      <c r="AZ4970" s="51"/>
    </row>
    <row r="4971" spans="49:52" x14ac:dyDescent="0.25">
      <c r="AW4971" t="s">
        <v>9620</v>
      </c>
      <c r="AY4971" s="51"/>
      <c r="AZ4971" s="51"/>
    </row>
    <row r="4972" spans="49:52" x14ac:dyDescent="0.25">
      <c r="AW4972" t="s">
        <v>9621</v>
      </c>
      <c r="AY4972" s="51"/>
      <c r="AZ4972" s="51"/>
    </row>
    <row r="4973" spans="49:52" x14ac:dyDescent="0.25">
      <c r="AW4973" t="s">
        <v>9622</v>
      </c>
      <c r="AY4973" s="51"/>
      <c r="AZ4973" s="51"/>
    </row>
    <row r="4974" spans="49:52" x14ac:dyDescent="0.25">
      <c r="AW4974" t="s">
        <v>9623</v>
      </c>
      <c r="AY4974" s="51"/>
      <c r="AZ4974" s="51"/>
    </row>
    <row r="4975" spans="49:52" x14ac:dyDescent="0.25">
      <c r="AW4975" t="s">
        <v>9624</v>
      </c>
      <c r="AY4975" s="51"/>
      <c r="AZ4975" s="51"/>
    </row>
    <row r="4976" spans="49:52" x14ac:dyDescent="0.25">
      <c r="AW4976" t="s">
        <v>9625</v>
      </c>
      <c r="AY4976" s="51"/>
      <c r="AZ4976" s="51"/>
    </row>
    <row r="4977" spans="49:52" x14ac:dyDescent="0.25">
      <c r="AW4977" t="s">
        <v>9626</v>
      </c>
      <c r="AY4977" s="51"/>
      <c r="AZ4977" s="51"/>
    </row>
    <row r="4978" spans="49:52" x14ac:dyDescent="0.25">
      <c r="AW4978" t="s">
        <v>9627</v>
      </c>
      <c r="AY4978" s="51"/>
      <c r="AZ4978" s="51"/>
    </row>
    <row r="4979" spans="49:52" x14ac:dyDescent="0.25">
      <c r="AW4979" t="s">
        <v>9628</v>
      </c>
      <c r="AY4979" s="51"/>
      <c r="AZ4979" s="51"/>
    </row>
    <row r="4980" spans="49:52" x14ac:dyDescent="0.25">
      <c r="AW4980" t="s">
        <v>9629</v>
      </c>
      <c r="AY4980" s="51"/>
      <c r="AZ4980" s="51"/>
    </row>
    <row r="4981" spans="49:52" x14ac:dyDescent="0.25">
      <c r="AW4981" t="s">
        <v>9630</v>
      </c>
      <c r="AY4981" s="51"/>
      <c r="AZ4981" s="51"/>
    </row>
    <row r="4982" spans="49:52" x14ac:dyDescent="0.25">
      <c r="AW4982" t="s">
        <v>9631</v>
      </c>
      <c r="AY4982" s="51"/>
      <c r="AZ4982" s="51"/>
    </row>
    <row r="4983" spans="49:52" x14ac:dyDescent="0.25">
      <c r="AW4983" t="s">
        <v>9632</v>
      </c>
      <c r="AY4983" s="51"/>
      <c r="AZ4983" s="51"/>
    </row>
    <row r="4984" spans="49:52" x14ac:dyDescent="0.25">
      <c r="AW4984" t="s">
        <v>9633</v>
      </c>
      <c r="AY4984" s="51"/>
      <c r="AZ4984" s="51"/>
    </row>
    <row r="4985" spans="49:52" x14ac:dyDescent="0.25">
      <c r="AW4985" t="s">
        <v>9634</v>
      </c>
      <c r="AY4985" s="51"/>
      <c r="AZ4985" s="51"/>
    </row>
    <row r="4986" spans="49:52" x14ac:dyDescent="0.25">
      <c r="AW4986" t="s">
        <v>9635</v>
      </c>
      <c r="AY4986" s="51"/>
      <c r="AZ4986" s="51"/>
    </row>
    <row r="4987" spans="49:52" x14ac:dyDescent="0.25">
      <c r="AW4987" t="s">
        <v>9636</v>
      </c>
      <c r="AY4987" s="51"/>
      <c r="AZ4987" s="51"/>
    </row>
    <row r="4988" spans="49:52" x14ac:dyDescent="0.25">
      <c r="AW4988" t="s">
        <v>9637</v>
      </c>
      <c r="AY4988" s="51"/>
      <c r="AZ4988" s="51"/>
    </row>
    <row r="4989" spans="49:52" x14ac:dyDescent="0.25">
      <c r="AW4989" t="s">
        <v>9638</v>
      </c>
      <c r="AY4989" s="51"/>
      <c r="AZ4989" s="51"/>
    </row>
    <row r="4990" spans="49:52" x14ac:dyDescent="0.25">
      <c r="AW4990" t="s">
        <v>9639</v>
      </c>
      <c r="AY4990" s="51"/>
      <c r="AZ4990" s="51"/>
    </row>
    <row r="4991" spans="49:52" x14ac:dyDescent="0.25">
      <c r="AW4991" t="s">
        <v>9640</v>
      </c>
      <c r="AY4991" s="51"/>
      <c r="AZ4991" s="51"/>
    </row>
    <row r="4992" spans="49:52" x14ac:dyDescent="0.25">
      <c r="AW4992" t="s">
        <v>9641</v>
      </c>
      <c r="AY4992" s="51"/>
      <c r="AZ4992" s="51"/>
    </row>
    <row r="4993" spans="49:52" x14ac:dyDescent="0.25">
      <c r="AW4993" t="s">
        <v>9642</v>
      </c>
      <c r="AY4993" s="51"/>
      <c r="AZ4993" s="51"/>
    </row>
    <row r="4994" spans="49:52" x14ac:dyDescent="0.25">
      <c r="AW4994" t="s">
        <v>9643</v>
      </c>
      <c r="AY4994" s="51"/>
      <c r="AZ4994" s="51"/>
    </row>
    <row r="4995" spans="49:52" x14ac:dyDescent="0.25">
      <c r="AW4995" t="s">
        <v>9644</v>
      </c>
      <c r="AY4995" s="51"/>
      <c r="AZ4995" s="51"/>
    </row>
    <row r="4996" spans="49:52" x14ac:dyDescent="0.25">
      <c r="AW4996" t="s">
        <v>9645</v>
      </c>
      <c r="AY4996" s="51"/>
      <c r="AZ4996" s="51"/>
    </row>
    <row r="4997" spans="49:52" x14ac:dyDescent="0.25">
      <c r="AW4997" t="s">
        <v>9646</v>
      </c>
      <c r="AY4997" s="51"/>
      <c r="AZ4997" s="51"/>
    </row>
    <row r="4998" spans="49:52" x14ac:dyDescent="0.25">
      <c r="AW4998" t="s">
        <v>9647</v>
      </c>
      <c r="AY4998" s="51"/>
      <c r="AZ4998" s="51"/>
    </row>
    <row r="4999" spans="49:52" x14ac:dyDescent="0.25">
      <c r="AW4999" t="s">
        <v>9648</v>
      </c>
      <c r="AY4999" s="51"/>
      <c r="AZ4999" s="51"/>
    </row>
    <row r="5000" spans="49:52" x14ac:dyDescent="0.25">
      <c r="AW5000" t="s">
        <v>9649</v>
      </c>
      <c r="AY5000" s="51"/>
      <c r="AZ5000" s="51"/>
    </row>
    <row r="5001" spans="49:52" x14ac:dyDescent="0.25">
      <c r="AW5001" t="s">
        <v>9650</v>
      </c>
      <c r="AY5001" s="51"/>
      <c r="AZ5001" s="51"/>
    </row>
    <row r="5002" spans="49:52" x14ac:dyDescent="0.25">
      <c r="AW5002" t="s">
        <v>9651</v>
      </c>
      <c r="AY5002" s="51"/>
      <c r="AZ5002" s="51"/>
    </row>
    <row r="5003" spans="49:52" x14ac:dyDescent="0.25">
      <c r="AW5003" t="s">
        <v>9652</v>
      </c>
      <c r="AY5003" s="51"/>
      <c r="AZ5003" s="51"/>
    </row>
    <row r="5004" spans="49:52" x14ac:dyDescent="0.25">
      <c r="AW5004" t="s">
        <v>9653</v>
      </c>
      <c r="AY5004" s="51"/>
      <c r="AZ5004" s="51"/>
    </row>
    <row r="5005" spans="49:52" x14ac:dyDescent="0.25">
      <c r="AW5005" t="s">
        <v>9654</v>
      </c>
      <c r="AY5005" s="51"/>
      <c r="AZ5005" s="51"/>
    </row>
    <row r="5006" spans="49:52" x14ac:dyDescent="0.25">
      <c r="AW5006" t="s">
        <v>9655</v>
      </c>
      <c r="AY5006" s="51"/>
      <c r="AZ5006" s="51"/>
    </row>
    <row r="5007" spans="49:52" x14ac:dyDescent="0.25">
      <c r="AW5007" t="s">
        <v>9656</v>
      </c>
      <c r="AY5007" s="51"/>
      <c r="AZ5007" s="51"/>
    </row>
    <row r="5008" spans="49:52" x14ac:dyDescent="0.25">
      <c r="AW5008" t="s">
        <v>9657</v>
      </c>
      <c r="AY5008" s="51"/>
      <c r="AZ5008" s="51"/>
    </row>
    <row r="5009" spans="49:52" x14ac:dyDescent="0.25">
      <c r="AW5009" t="s">
        <v>9658</v>
      </c>
      <c r="AY5009" s="51"/>
      <c r="AZ5009" s="51"/>
    </row>
    <row r="5010" spans="49:52" x14ac:dyDescent="0.25">
      <c r="AW5010" t="s">
        <v>9659</v>
      </c>
      <c r="AY5010" s="51"/>
      <c r="AZ5010" s="51"/>
    </row>
    <row r="5011" spans="49:52" x14ac:dyDescent="0.25">
      <c r="AW5011" t="s">
        <v>9660</v>
      </c>
      <c r="AY5011" s="51"/>
      <c r="AZ5011" s="51"/>
    </row>
    <row r="5012" spans="49:52" x14ac:dyDescent="0.25">
      <c r="AW5012" t="s">
        <v>9661</v>
      </c>
      <c r="AY5012" s="51"/>
      <c r="AZ5012" s="51"/>
    </row>
    <row r="5013" spans="49:52" x14ac:dyDescent="0.25">
      <c r="AW5013" t="s">
        <v>9662</v>
      </c>
      <c r="AY5013" s="51"/>
      <c r="AZ5013" s="51"/>
    </row>
    <row r="5014" spans="49:52" x14ac:dyDescent="0.25">
      <c r="AW5014" t="s">
        <v>9663</v>
      </c>
      <c r="AY5014" s="51"/>
      <c r="AZ5014" s="51"/>
    </row>
    <row r="5015" spans="49:52" x14ac:dyDescent="0.25">
      <c r="AW5015" t="s">
        <v>9664</v>
      </c>
      <c r="AY5015" s="51"/>
      <c r="AZ5015" s="51"/>
    </row>
    <row r="5016" spans="49:52" x14ac:dyDescent="0.25">
      <c r="AW5016" t="s">
        <v>9665</v>
      </c>
      <c r="AY5016" s="51"/>
      <c r="AZ5016" s="51"/>
    </row>
    <row r="5017" spans="49:52" x14ac:dyDescent="0.25">
      <c r="AW5017" t="s">
        <v>9666</v>
      </c>
      <c r="AY5017" s="51"/>
      <c r="AZ5017" s="51"/>
    </row>
    <row r="5018" spans="49:52" x14ac:dyDescent="0.25">
      <c r="AW5018" t="s">
        <v>9667</v>
      </c>
      <c r="AY5018" s="51"/>
      <c r="AZ5018" s="51"/>
    </row>
    <row r="5019" spans="49:52" x14ac:dyDescent="0.25">
      <c r="AW5019" t="s">
        <v>9668</v>
      </c>
      <c r="AY5019" s="51"/>
      <c r="AZ5019" s="51"/>
    </row>
    <row r="5020" spans="49:52" x14ac:dyDescent="0.25">
      <c r="AW5020" t="s">
        <v>9669</v>
      </c>
      <c r="AY5020" s="51"/>
      <c r="AZ5020" s="51"/>
    </row>
    <row r="5021" spans="49:52" x14ac:dyDescent="0.25">
      <c r="AW5021" t="s">
        <v>9670</v>
      </c>
      <c r="AY5021" s="51"/>
      <c r="AZ5021" s="51"/>
    </row>
    <row r="5022" spans="49:52" x14ac:dyDescent="0.25">
      <c r="AW5022" t="s">
        <v>9671</v>
      </c>
      <c r="AY5022" s="51"/>
      <c r="AZ5022" s="51"/>
    </row>
    <row r="5023" spans="49:52" x14ac:dyDescent="0.25">
      <c r="AW5023" t="s">
        <v>9672</v>
      </c>
      <c r="AY5023" s="51"/>
      <c r="AZ5023" s="51"/>
    </row>
    <row r="5024" spans="49:52" x14ac:dyDescent="0.25">
      <c r="AW5024" t="s">
        <v>9673</v>
      </c>
      <c r="AY5024" s="51"/>
      <c r="AZ5024" s="51"/>
    </row>
    <row r="5025" spans="49:52" x14ac:dyDescent="0.25">
      <c r="AW5025" t="s">
        <v>9674</v>
      </c>
      <c r="AY5025" s="51"/>
      <c r="AZ5025" s="51"/>
    </row>
    <row r="5026" spans="49:52" x14ac:dyDescent="0.25">
      <c r="AW5026" t="s">
        <v>9675</v>
      </c>
      <c r="AY5026" s="51"/>
      <c r="AZ5026" s="51"/>
    </row>
    <row r="5027" spans="49:52" x14ac:dyDescent="0.25">
      <c r="AW5027" t="s">
        <v>9676</v>
      </c>
      <c r="AY5027" s="51"/>
      <c r="AZ5027" s="51"/>
    </row>
    <row r="5028" spans="49:52" x14ac:dyDescent="0.25">
      <c r="AW5028" t="s">
        <v>9677</v>
      </c>
      <c r="AY5028" s="51"/>
      <c r="AZ5028" s="51"/>
    </row>
    <row r="5029" spans="49:52" x14ac:dyDescent="0.25">
      <c r="AW5029" t="s">
        <v>9678</v>
      </c>
      <c r="AY5029" s="51"/>
      <c r="AZ5029" s="51"/>
    </row>
    <row r="5030" spans="49:52" x14ac:dyDescent="0.25">
      <c r="AW5030" t="s">
        <v>9679</v>
      </c>
      <c r="AY5030" s="51"/>
      <c r="AZ5030" s="51"/>
    </row>
    <row r="5031" spans="49:52" x14ac:dyDescent="0.25">
      <c r="AW5031" t="s">
        <v>9680</v>
      </c>
      <c r="AY5031" s="51"/>
      <c r="AZ5031" s="51"/>
    </row>
    <row r="5032" spans="49:52" x14ac:dyDescent="0.25">
      <c r="AW5032" t="s">
        <v>9681</v>
      </c>
      <c r="AY5032" s="51"/>
      <c r="AZ5032" s="51"/>
    </row>
    <row r="5033" spans="49:52" x14ac:dyDescent="0.25">
      <c r="AW5033" t="s">
        <v>9682</v>
      </c>
      <c r="AY5033" s="51"/>
      <c r="AZ5033" s="51"/>
    </row>
    <row r="5034" spans="49:52" x14ac:dyDescent="0.25">
      <c r="AW5034" t="s">
        <v>9683</v>
      </c>
      <c r="AY5034" s="51"/>
      <c r="AZ5034" s="51"/>
    </row>
    <row r="5035" spans="49:52" x14ac:dyDescent="0.25">
      <c r="AW5035" t="s">
        <v>9684</v>
      </c>
      <c r="AY5035" s="51"/>
      <c r="AZ5035" s="51"/>
    </row>
    <row r="5036" spans="49:52" x14ac:dyDescent="0.25">
      <c r="AW5036" t="s">
        <v>9685</v>
      </c>
      <c r="AY5036" s="51"/>
      <c r="AZ5036" s="51"/>
    </row>
    <row r="5037" spans="49:52" x14ac:dyDescent="0.25">
      <c r="AW5037" t="s">
        <v>9686</v>
      </c>
      <c r="AY5037" s="51"/>
      <c r="AZ5037" s="51"/>
    </row>
    <row r="5038" spans="49:52" x14ac:dyDescent="0.25">
      <c r="AW5038" t="s">
        <v>9687</v>
      </c>
      <c r="AY5038" s="51"/>
      <c r="AZ5038" s="51"/>
    </row>
    <row r="5039" spans="49:52" x14ac:dyDescent="0.25">
      <c r="AW5039" t="s">
        <v>9688</v>
      </c>
      <c r="AY5039" s="51"/>
      <c r="AZ5039" s="51"/>
    </row>
    <row r="5040" spans="49:52" x14ac:dyDescent="0.25">
      <c r="AW5040" t="s">
        <v>9689</v>
      </c>
      <c r="AY5040" s="51"/>
      <c r="AZ5040" s="51"/>
    </row>
    <row r="5041" spans="49:52" x14ac:dyDescent="0.25">
      <c r="AW5041" t="s">
        <v>9690</v>
      </c>
      <c r="AY5041" s="51"/>
      <c r="AZ5041" s="51"/>
    </row>
    <row r="5042" spans="49:52" x14ac:dyDescent="0.25">
      <c r="AW5042" t="s">
        <v>9691</v>
      </c>
      <c r="AY5042" s="51"/>
      <c r="AZ5042" s="51"/>
    </row>
    <row r="5043" spans="49:52" x14ac:dyDescent="0.25">
      <c r="AW5043" t="s">
        <v>9692</v>
      </c>
      <c r="AY5043" s="51"/>
      <c r="AZ5043" s="51"/>
    </row>
    <row r="5044" spans="49:52" x14ac:dyDescent="0.25">
      <c r="AW5044" t="s">
        <v>9693</v>
      </c>
      <c r="AY5044" s="51"/>
      <c r="AZ5044" s="51"/>
    </row>
    <row r="5045" spans="49:52" x14ac:dyDescent="0.25">
      <c r="AW5045" t="s">
        <v>9694</v>
      </c>
      <c r="AY5045" s="51"/>
      <c r="AZ5045" s="51"/>
    </row>
    <row r="5046" spans="49:52" x14ac:dyDescent="0.25">
      <c r="AW5046" t="s">
        <v>9695</v>
      </c>
      <c r="AY5046" s="51"/>
      <c r="AZ5046" s="51"/>
    </row>
    <row r="5047" spans="49:52" x14ac:dyDescent="0.25">
      <c r="AW5047" t="s">
        <v>9696</v>
      </c>
      <c r="AY5047" s="51"/>
      <c r="AZ5047" s="51"/>
    </row>
    <row r="5048" spans="49:52" x14ac:dyDescent="0.25">
      <c r="AW5048" t="s">
        <v>9697</v>
      </c>
      <c r="AY5048" s="51"/>
      <c r="AZ5048" s="51"/>
    </row>
    <row r="5049" spans="49:52" x14ac:dyDescent="0.25">
      <c r="AW5049" t="s">
        <v>9698</v>
      </c>
      <c r="AY5049" s="51"/>
      <c r="AZ5049" s="51"/>
    </row>
    <row r="5050" spans="49:52" x14ac:dyDescent="0.25">
      <c r="AW5050" t="s">
        <v>9699</v>
      </c>
      <c r="AY5050" s="51"/>
      <c r="AZ5050" s="51"/>
    </row>
    <row r="5051" spans="49:52" x14ac:dyDescent="0.25">
      <c r="AW5051" t="s">
        <v>9700</v>
      </c>
      <c r="AY5051" s="51"/>
      <c r="AZ5051" s="51"/>
    </row>
    <row r="5052" spans="49:52" x14ac:dyDescent="0.25">
      <c r="AW5052" t="s">
        <v>9701</v>
      </c>
      <c r="AY5052" s="51"/>
      <c r="AZ5052" s="51"/>
    </row>
    <row r="5053" spans="49:52" x14ac:dyDescent="0.25">
      <c r="AW5053" t="s">
        <v>9702</v>
      </c>
      <c r="AY5053" s="51"/>
      <c r="AZ5053" s="51"/>
    </row>
    <row r="5054" spans="49:52" x14ac:dyDescent="0.25">
      <c r="AW5054" t="s">
        <v>9703</v>
      </c>
      <c r="AY5054" s="51"/>
      <c r="AZ5054" s="51"/>
    </row>
    <row r="5055" spans="49:52" x14ac:dyDescent="0.25">
      <c r="AW5055" t="s">
        <v>9704</v>
      </c>
      <c r="AY5055" s="51"/>
      <c r="AZ5055" s="51"/>
    </row>
    <row r="5056" spans="49:52" x14ac:dyDescent="0.25">
      <c r="AW5056" t="s">
        <v>9705</v>
      </c>
      <c r="AY5056" s="51"/>
      <c r="AZ5056" s="51"/>
    </row>
    <row r="5057" spans="49:52" x14ac:dyDescent="0.25">
      <c r="AW5057" t="s">
        <v>9706</v>
      </c>
      <c r="AY5057" s="51"/>
      <c r="AZ5057" s="51"/>
    </row>
    <row r="5058" spans="49:52" x14ac:dyDescent="0.25">
      <c r="AW5058" t="s">
        <v>9707</v>
      </c>
      <c r="AY5058" s="51"/>
      <c r="AZ5058" s="51"/>
    </row>
    <row r="5059" spans="49:52" x14ac:dyDescent="0.25">
      <c r="AW5059" t="s">
        <v>9708</v>
      </c>
      <c r="AY5059" s="51"/>
      <c r="AZ5059" s="51"/>
    </row>
    <row r="5060" spans="49:52" x14ac:dyDescent="0.25">
      <c r="AW5060" t="s">
        <v>9709</v>
      </c>
      <c r="AY5060" s="51"/>
      <c r="AZ5060" s="51"/>
    </row>
    <row r="5061" spans="49:52" x14ac:dyDescent="0.25">
      <c r="AW5061" t="s">
        <v>9710</v>
      </c>
      <c r="AY5061" s="51"/>
      <c r="AZ5061" s="51"/>
    </row>
    <row r="5062" spans="49:52" x14ac:dyDescent="0.25">
      <c r="AW5062" t="s">
        <v>9711</v>
      </c>
      <c r="AY5062" s="51"/>
      <c r="AZ5062" s="51"/>
    </row>
    <row r="5063" spans="49:52" x14ac:dyDescent="0.25">
      <c r="AW5063" t="s">
        <v>9712</v>
      </c>
      <c r="AY5063" s="51"/>
      <c r="AZ5063" s="51"/>
    </row>
    <row r="5064" spans="49:52" x14ac:dyDescent="0.25">
      <c r="AW5064" t="s">
        <v>9713</v>
      </c>
      <c r="AY5064" s="51"/>
      <c r="AZ5064" s="51"/>
    </row>
    <row r="5065" spans="49:52" x14ac:dyDescent="0.25">
      <c r="AW5065" t="s">
        <v>9714</v>
      </c>
      <c r="AY5065" s="51"/>
      <c r="AZ5065" s="51"/>
    </row>
    <row r="5066" spans="49:52" x14ac:dyDescent="0.25">
      <c r="AW5066" t="s">
        <v>9715</v>
      </c>
      <c r="AY5066" s="51"/>
      <c r="AZ5066" s="51"/>
    </row>
    <row r="5067" spans="49:52" x14ac:dyDescent="0.25">
      <c r="AW5067" t="s">
        <v>9716</v>
      </c>
      <c r="AY5067" s="51"/>
      <c r="AZ5067" s="51"/>
    </row>
    <row r="5068" spans="49:52" x14ac:dyDescent="0.25">
      <c r="AW5068" t="s">
        <v>9717</v>
      </c>
      <c r="AY5068" s="51"/>
      <c r="AZ5068" s="51"/>
    </row>
    <row r="5069" spans="49:52" x14ac:dyDescent="0.25">
      <c r="AW5069" t="s">
        <v>9718</v>
      </c>
      <c r="AY5069" s="51"/>
      <c r="AZ5069" s="51"/>
    </row>
    <row r="5070" spans="49:52" x14ac:dyDescent="0.25">
      <c r="AW5070" t="s">
        <v>9719</v>
      </c>
      <c r="AY5070" s="51"/>
      <c r="AZ5070" s="51"/>
    </row>
    <row r="5071" spans="49:52" x14ac:dyDescent="0.25">
      <c r="AW5071" t="s">
        <v>9720</v>
      </c>
      <c r="AY5071" s="51"/>
      <c r="AZ5071" s="51"/>
    </row>
    <row r="5072" spans="49:52" x14ac:dyDescent="0.25">
      <c r="AW5072" t="s">
        <v>9721</v>
      </c>
      <c r="AY5072" s="51"/>
      <c r="AZ5072" s="51"/>
    </row>
    <row r="5073" spans="49:52" x14ac:dyDescent="0.25">
      <c r="AW5073" t="s">
        <v>9722</v>
      </c>
      <c r="AY5073" s="51"/>
      <c r="AZ5073" s="51"/>
    </row>
    <row r="5074" spans="49:52" x14ac:dyDescent="0.25">
      <c r="AW5074" t="s">
        <v>9723</v>
      </c>
      <c r="AY5074" s="51"/>
      <c r="AZ5074" s="51"/>
    </row>
    <row r="5075" spans="49:52" x14ac:dyDescent="0.25">
      <c r="AW5075" t="s">
        <v>9724</v>
      </c>
      <c r="AY5075" s="51"/>
      <c r="AZ5075" s="51"/>
    </row>
    <row r="5076" spans="49:52" x14ac:dyDescent="0.25">
      <c r="AW5076" t="s">
        <v>9725</v>
      </c>
      <c r="AY5076" s="51"/>
      <c r="AZ5076" s="51"/>
    </row>
    <row r="5077" spans="49:52" x14ac:dyDescent="0.25">
      <c r="AW5077" t="s">
        <v>9726</v>
      </c>
      <c r="AY5077" s="51"/>
      <c r="AZ5077" s="51"/>
    </row>
    <row r="5078" spans="49:52" x14ac:dyDescent="0.25">
      <c r="AW5078" t="s">
        <v>9727</v>
      </c>
      <c r="AY5078" s="51"/>
      <c r="AZ5078" s="51"/>
    </row>
    <row r="5079" spans="49:52" x14ac:dyDescent="0.25">
      <c r="AW5079" t="s">
        <v>9728</v>
      </c>
      <c r="AY5079" s="51"/>
      <c r="AZ5079" s="51"/>
    </row>
    <row r="5080" spans="49:52" x14ac:dyDescent="0.25">
      <c r="AW5080" t="s">
        <v>9729</v>
      </c>
      <c r="AY5080" s="51"/>
      <c r="AZ5080" s="51"/>
    </row>
    <row r="5081" spans="49:52" x14ac:dyDescent="0.25">
      <c r="AW5081" t="s">
        <v>9730</v>
      </c>
      <c r="AY5081" s="51"/>
      <c r="AZ5081" s="51"/>
    </row>
    <row r="5082" spans="49:52" x14ac:dyDescent="0.25">
      <c r="AW5082" t="s">
        <v>9731</v>
      </c>
      <c r="AY5082" s="51"/>
      <c r="AZ5082" s="51"/>
    </row>
    <row r="5083" spans="49:52" x14ac:dyDescent="0.25">
      <c r="AW5083" t="s">
        <v>9732</v>
      </c>
      <c r="AY5083" s="51"/>
      <c r="AZ5083" s="51"/>
    </row>
    <row r="5084" spans="49:52" x14ac:dyDescent="0.25">
      <c r="AW5084" t="s">
        <v>9733</v>
      </c>
      <c r="AY5084" s="51"/>
      <c r="AZ5084" s="51"/>
    </row>
    <row r="5085" spans="49:52" x14ac:dyDescent="0.25">
      <c r="AW5085" t="s">
        <v>9734</v>
      </c>
      <c r="AY5085" s="51"/>
      <c r="AZ5085" s="51"/>
    </row>
    <row r="5086" spans="49:52" x14ac:dyDescent="0.25">
      <c r="AW5086" t="s">
        <v>9735</v>
      </c>
      <c r="AY5086" s="51"/>
      <c r="AZ5086" s="51"/>
    </row>
    <row r="5087" spans="49:52" x14ac:dyDescent="0.25">
      <c r="AW5087" t="s">
        <v>9736</v>
      </c>
      <c r="AY5087" s="51"/>
      <c r="AZ5087" s="51"/>
    </row>
    <row r="5088" spans="49:52" x14ac:dyDescent="0.25">
      <c r="AW5088" t="s">
        <v>9737</v>
      </c>
      <c r="AY5088" s="51"/>
      <c r="AZ5088" s="51"/>
    </row>
    <row r="5089" spans="49:52" x14ac:dyDescent="0.25">
      <c r="AW5089" t="s">
        <v>9738</v>
      </c>
      <c r="AY5089" s="51"/>
      <c r="AZ5089" s="51"/>
    </row>
    <row r="5090" spans="49:52" x14ac:dyDescent="0.25">
      <c r="AW5090" t="s">
        <v>9739</v>
      </c>
      <c r="AY5090" s="51"/>
      <c r="AZ5090" s="51"/>
    </row>
    <row r="5091" spans="49:52" x14ac:dyDescent="0.25">
      <c r="AW5091" t="s">
        <v>9740</v>
      </c>
      <c r="AY5091" s="51"/>
      <c r="AZ5091" s="51"/>
    </row>
    <row r="5092" spans="49:52" x14ac:dyDescent="0.25">
      <c r="AW5092" t="s">
        <v>9741</v>
      </c>
      <c r="AY5092" s="51"/>
      <c r="AZ5092" s="51"/>
    </row>
    <row r="5093" spans="49:52" x14ac:dyDescent="0.25">
      <c r="AW5093" t="s">
        <v>9742</v>
      </c>
      <c r="AY5093" s="51"/>
      <c r="AZ5093" s="51"/>
    </row>
    <row r="5094" spans="49:52" x14ac:dyDescent="0.25">
      <c r="AW5094" t="s">
        <v>9743</v>
      </c>
      <c r="AY5094" s="51"/>
      <c r="AZ5094" s="51"/>
    </row>
    <row r="5095" spans="49:52" x14ac:dyDescent="0.25">
      <c r="AW5095" t="s">
        <v>9744</v>
      </c>
      <c r="AY5095" s="51"/>
      <c r="AZ5095" s="51"/>
    </row>
    <row r="5096" spans="49:52" x14ac:dyDescent="0.25">
      <c r="AW5096" t="s">
        <v>9745</v>
      </c>
      <c r="AY5096" s="51"/>
      <c r="AZ5096" s="51"/>
    </row>
    <row r="5097" spans="49:52" x14ac:dyDescent="0.25">
      <c r="AW5097" t="s">
        <v>9746</v>
      </c>
      <c r="AY5097" s="51"/>
      <c r="AZ5097" s="51"/>
    </row>
    <row r="5098" spans="49:52" x14ac:dyDescent="0.25">
      <c r="AW5098" t="s">
        <v>9747</v>
      </c>
      <c r="AY5098" s="51"/>
      <c r="AZ5098" s="51"/>
    </row>
    <row r="5099" spans="49:52" x14ac:dyDescent="0.25">
      <c r="AW5099" t="s">
        <v>9748</v>
      </c>
      <c r="AY5099" s="51"/>
      <c r="AZ5099" s="51"/>
    </row>
    <row r="5100" spans="49:52" x14ac:dyDescent="0.25">
      <c r="AW5100" t="s">
        <v>9749</v>
      </c>
      <c r="AY5100" s="51"/>
      <c r="AZ5100" s="51"/>
    </row>
    <row r="5101" spans="49:52" x14ac:dyDescent="0.25">
      <c r="AW5101" t="s">
        <v>9750</v>
      </c>
      <c r="AY5101" s="51"/>
      <c r="AZ5101" s="51"/>
    </row>
    <row r="5102" spans="49:52" x14ac:dyDescent="0.25">
      <c r="AW5102" t="s">
        <v>9751</v>
      </c>
      <c r="AY5102" s="51"/>
      <c r="AZ5102" s="51"/>
    </row>
    <row r="5103" spans="49:52" x14ac:dyDescent="0.25">
      <c r="AW5103" t="s">
        <v>9752</v>
      </c>
      <c r="AY5103" s="51"/>
      <c r="AZ5103" s="51"/>
    </row>
    <row r="5104" spans="49:52" x14ac:dyDescent="0.25">
      <c r="AW5104" t="s">
        <v>9753</v>
      </c>
      <c r="AY5104" s="51"/>
      <c r="AZ5104" s="51"/>
    </row>
    <row r="5105" spans="49:52" x14ac:dyDescent="0.25">
      <c r="AW5105" t="s">
        <v>9754</v>
      </c>
      <c r="AY5105" s="51"/>
      <c r="AZ5105" s="51"/>
    </row>
    <row r="5106" spans="49:52" x14ac:dyDescent="0.25">
      <c r="AW5106" t="s">
        <v>9755</v>
      </c>
      <c r="AY5106" s="51"/>
      <c r="AZ5106" s="51"/>
    </row>
    <row r="5107" spans="49:52" x14ac:dyDescent="0.25">
      <c r="AW5107" t="s">
        <v>9756</v>
      </c>
      <c r="AY5107" s="51"/>
      <c r="AZ5107" s="51"/>
    </row>
    <row r="5108" spans="49:52" x14ac:dyDescent="0.25">
      <c r="AW5108" t="s">
        <v>9757</v>
      </c>
      <c r="AY5108" s="51"/>
      <c r="AZ5108" s="51"/>
    </row>
    <row r="5109" spans="49:52" x14ac:dyDescent="0.25">
      <c r="AW5109" t="s">
        <v>9758</v>
      </c>
      <c r="AY5109" s="51"/>
      <c r="AZ5109" s="51"/>
    </row>
    <row r="5110" spans="49:52" x14ac:dyDescent="0.25">
      <c r="AW5110" t="s">
        <v>9759</v>
      </c>
      <c r="AY5110" s="51"/>
      <c r="AZ5110" s="51"/>
    </row>
    <row r="5111" spans="49:52" x14ac:dyDescent="0.25">
      <c r="AW5111" t="s">
        <v>9760</v>
      </c>
      <c r="AY5111" s="51"/>
      <c r="AZ5111" s="51"/>
    </row>
    <row r="5112" spans="49:52" x14ac:dyDescent="0.25">
      <c r="AW5112" t="s">
        <v>9761</v>
      </c>
      <c r="AY5112" s="51"/>
      <c r="AZ5112" s="51"/>
    </row>
    <row r="5113" spans="49:52" x14ac:dyDescent="0.25">
      <c r="AW5113" t="s">
        <v>9762</v>
      </c>
      <c r="AY5113" s="51"/>
      <c r="AZ5113" s="51"/>
    </row>
    <row r="5114" spans="49:52" x14ac:dyDescent="0.25">
      <c r="AW5114" t="s">
        <v>9763</v>
      </c>
      <c r="AY5114" s="51"/>
      <c r="AZ5114" s="51"/>
    </row>
    <row r="5115" spans="49:52" x14ac:dyDescent="0.25">
      <c r="AW5115" t="s">
        <v>9764</v>
      </c>
      <c r="AY5115" s="51"/>
      <c r="AZ5115" s="51"/>
    </row>
    <row r="5116" spans="49:52" x14ac:dyDescent="0.25">
      <c r="AW5116" t="s">
        <v>9765</v>
      </c>
      <c r="AY5116" s="51"/>
      <c r="AZ5116" s="51"/>
    </row>
    <row r="5117" spans="49:52" x14ac:dyDescent="0.25">
      <c r="AW5117" t="s">
        <v>9766</v>
      </c>
      <c r="AY5117" s="51"/>
      <c r="AZ5117" s="51"/>
    </row>
    <row r="5118" spans="49:52" x14ac:dyDescent="0.25">
      <c r="AW5118" t="s">
        <v>9767</v>
      </c>
      <c r="AY5118" s="51"/>
      <c r="AZ5118" s="51"/>
    </row>
    <row r="5119" spans="49:52" x14ac:dyDescent="0.25">
      <c r="AW5119" t="s">
        <v>9768</v>
      </c>
      <c r="AY5119" s="51"/>
      <c r="AZ5119" s="51"/>
    </row>
    <row r="5120" spans="49:52" x14ac:dyDescent="0.25">
      <c r="AW5120" t="s">
        <v>9769</v>
      </c>
      <c r="AY5120" s="51"/>
      <c r="AZ5120" s="51"/>
    </row>
    <row r="5121" spans="49:52" x14ac:dyDescent="0.25">
      <c r="AW5121" t="s">
        <v>9770</v>
      </c>
      <c r="AY5121" s="51"/>
      <c r="AZ5121" s="51"/>
    </row>
    <row r="5122" spans="49:52" x14ac:dyDescent="0.25">
      <c r="AW5122" t="s">
        <v>9771</v>
      </c>
      <c r="AY5122" s="51"/>
      <c r="AZ5122" s="51"/>
    </row>
    <row r="5123" spans="49:52" x14ac:dyDescent="0.25">
      <c r="AW5123" t="s">
        <v>9772</v>
      </c>
      <c r="AY5123" s="51"/>
      <c r="AZ5123" s="51"/>
    </row>
    <row r="5124" spans="49:52" x14ac:dyDescent="0.25">
      <c r="AW5124" t="s">
        <v>9773</v>
      </c>
      <c r="AY5124" s="51"/>
      <c r="AZ5124" s="51"/>
    </row>
    <row r="5125" spans="49:52" x14ac:dyDescent="0.25">
      <c r="AW5125" t="s">
        <v>9774</v>
      </c>
      <c r="AY5125" s="51"/>
      <c r="AZ5125" s="51"/>
    </row>
    <row r="5126" spans="49:52" x14ac:dyDescent="0.25">
      <c r="AW5126" t="s">
        <v>9775</v>
      </c>
      <c r="AY5126" s="51"/>
      <c r="AZ5126" s="51"/>
    </row>
    <row r="5127" spans="49:52" x14ac:dyDescent="0.25">
      <c r="AW5127" t="s">
        <v>9776</v>
      </c>
      <c r="AY5127" s="51"/>
      <c r="AZ5127" s="51"/>
    </row>
    <row r="5128" spans="49:52" x14ac:dyDescent="0.25">
      <c r="AW5128" t="s">
        <v>9777</v>
      </c>
      <c r="AY5128" s="51"/>
      <c r="AZ5128" s="51"/>
    </row>
    <row r="5129" spans="49:52" x14ac:dyDescent="0.25">
      <c r="AW5129" t="s">
        <v>9778</v>
      </c>
      <c r="AY5129" s="51"/>
      <c r="AZ5129" s="51"/>
    </row>
    <row r="5130" spans="49:52" x14ac:dyDescent="0.25">
      <c r="AW5130" t="s">
        <v>9779</v>
      </c>
      <c r="AY5130" s="51"/>
      <c r="AZ5130" s="51"/>
    </row>
    <row r="5131" spans="49:52" x14ac:dyDescent="0.25">
      <c r="AW5131" t="s">
        <v>9780</v>
      </c>
      <c r="AY5131" s="51"/>
      <c r="AZ5131" s="51"/>
    </row>
    <row r="5132" spans="49:52" x14ac:dyDescent="0.25">
      <c r="AW5132" t="s">
        <v>9781</v>
      </c>
      <c r="AY5132" s="51"/>
      <c r="AZ5132" s="51"/>
    </row>
    <row r="5133" spans="49:52" x14ac:dyDescent="0.25">
      <c r="AW5133" t="s">
        <v>9782</v>
      </c>
      <c r="AY5133" s="51"/>
      <c r="AZ5133" s="51"/>
    </row>
    <row r="5134" spans="49:52" x14ac:dyDescent="0.25">
      <c r="AW5134" t="s">
        <v>9783</v>
      </c>
      <c r="AY5134" s="51"/>
      <c r="AZ5134" s="51"/>
    </row>
    <row r="5135" spans="49:52" x14ac:dyDescent="0.25">
      <c r="AW5135" t="s">
        <v>9784</v>
      </c>
      <c r="AY5135" s="51"/>
      <c r="AZ5135" s="51"/>
    </row>
    <row r="5136" spans="49:52" x14ac:dyDescent="0.25">
      <c r="AW5136" t="s">
        <v>9785</v>
      </c>
      <c r="AY5136" s="51"/>
      <c r="AZ5136" s="51"/>
    </row>
    <row r="5137" spans="49:52" x14ac:dyDescent="0.25">
      <c r="AW5137" t="s">
        <v>9786</v>
      </c>
      <c r="AY5137" s="51"/>
      <c r="AZ5137" s="51"/>
    </row>
    <row r="5138" spans="49:52" x14ac:dyDescent="0.25">
      <c r="AW5138" t="s">
        <v>9787</v>
      </c>
      <c r="AY5138" s="51"/>
      <c r="AZ5138" s="51"/>
    </row>
    <row r="5139" spans="49:52" x14ac:dyDescent="0.25">
      <c r="AW5139" t="s">
        <v>9788</v>
      </c>
      <c r="AY5139" s="51"/>
      <c r="AZ5139" s="51"/>
    </row>
    <row r="5140" spans="49:52" x14ac:dyDescent="0.25">
      <c r="AW5140" t="s">
        <v>9789</v>
      </c>
      <c r="AY5140" s="51"/>
      <c r="AZ5140" s="51"/>
    </row>
    <row r="5141" spans="49:52" x14ac:dyDescent="0.25">
      <c r="AW5141" t="s">
        <v>9790</v>
      </c>
      <c r="AY5141" s="51"/>
      <c r="AZ5141" s="51"/>
    </row>
    <row r="5142" spans="49:52" x14ac:dyDescent="0.25">
      <c r="AW5142" t="s">
        <v>9791</v>
      </c>
      <c r="AY5142" s="51"/>
      <c r="AZ5142" s="51"/>
    </row>
    <row r="5143" spans="49:52" x14ac:dyDescent="0.25">
      <c r="AW5143" t="s">
        <v>9792</v>
      </c>
      <c r="AY5143" s="51"/>
      <c r="AZ5143" s="51"/>
    </row>
    <row r="5144" spans="49:52" x14ac:dyDescent="0.25">
      <c r="AW5144" t="s">
        <v>9793</v>
      </c>
      <c r="AY5144" s="51"/>
      <c r="AZ5144" s="51"/>
    </row>
    <row r="5145" spans="49:52" x14ac:dyDescent="0.25">
      <c r="AW5145" t="s">
        <v>9794</v>
      </c>
      <c r="AY5145" s="51"/>
      <c r="AZ5145" s="51"/>
    </row>
    <row r="5146" spans="49:52" x14ac:dyDescent="0.25">
      <c r="AW5146" t="s">
        <v>9795</v>
      </c>
      <c r="AY5146" s="51"/>
      <c r="AZ5146" s="51"/>
    </row>
    <row r="5147" spans="49:52" x14ac:dyDescent="0.25">
      <c r="AW5147" t="s">
        <v>9796</v>
      </c>
      <c r="AY5147" s="51"/>
      <c r="AZ5147" s="51"/>
    </row>
    <row r="5148" spans="49:52" x14ac:dyDescent="0.25">
      <c r="AW5148" t="s">
        <v>9797</v>
      </c>
      <c r="AY5148" s="51"/>
      <c r="AZ5148" s="51"/>
    </row>
    <row r="5149" spans="49:52" x14ac:dyDescent="0.25">
      <c r="AW5149" t="s">
        <v>9798</v>
      </c>
      <c r="AY5149" s="51"/>
      <c r="AZ5149" s="51"/>
    </row>
    <row r="5150" spans="49:52" x14ac:dyDescent="0.25">
      <c r="AW5150" t="s">
        <v>9799</v>
      </c>
      <c r="AY5150" s="51"/>
      <c r="AZ5150" s="51"/>
    </row>
    <row r="5151" spans="49:52" x14ac:dyDescent="0.25">
      <c r="AW5151" t="s">
        <v>9800</v>
      </c>
      <c r="AY5151" s="51"/>
      <c r="AZ5151" s="51"/>
    </row>
    <row r="5152" spans="49:52" x14ac:dyDescent="0.25">
      <c r="AW5152" t="s">
        <v>9801</v>
      </c>
      <c r="AY5152" s="51"/>
      <c r="AZ5152" s="51"/>
    </row>
    <row r="5153" spans="49:52" x14ac:dyDescent="0.25">
      <c r="AW5153" t="s">
        <v>9802</v>
      </c>
      <c r="AY5153" s="51"/>
      <c r="AZ5153" s="51"/>
    </row>
    <row r="5154" spans="49:52" x14ac:dyDescent="0.25">
      <c r="AW5154" t="s">
        <v>9803</v>
      </c>
      <c r="AY5154" s="51"/>
      <c r="AZ5154" s="51"/>
    </row>
    <row r="5155" spans="49:52" x14ac:dyDescent="0.25">
      <c r="AW5155" t="s">
        <v>9804</v>
      </c>
      <c r="AY5155" s="51"/>
      <c r="AZ5155" s="51"/>
    </row>
    <row r="5156" spans="49:52" x14ac:dyDescent="0.25">
      <c r="AW5156" t="s">
        <v>9805</v>
      </c>
      <c r="AY5156" s="51"/>
      <c r="AZ5156" s="51"/>
    </row>
    <row r="5157" spans="49:52" x14ac:dyDescent="0.25">
      <c r="AW5157" t="s">
        <v>9806</v>
      </c>
      <c r="AY5157" s="51"/>
      <c r="AZ5157" s="51"/>
    </row>
    <row r="5158" spans="49:52" x14ac:dyDescent="0.25">
      <c r="AW5158" t="s">
        <v>9807</v>
      </c>
      <c r="AY5158" s="51"/>
      <c r="AZ5158" s="51"/>
    </row>
    <row r="5159" spans="49:52" x14ac:dyDescent="0.25">
      <c r="AW5159" t="s">
        <v>9808</v>
      </c>
      <c r="AY5159" s="51"/>
      <c r="AZ5159" s="51"/>
    </row>
    <row r="5160" spans="49:52" x14ac:dyDescent="0.25">
      <c r="AW5160" t="s">
        <v>9809</v>
      </c>
      <c r="AY5160" s="51"/>
      <c r="AZ5160" s="51"/>
    </row>
    <row r="5161" spans="49:52" x14ac:dyDescent="0.25">
      <c r="AW5161" t="s">
        <v>9810</v>
      </c>
      <c r="AY5161" s="51"/>
      <c r="AZ5161" s="51"/>
    </row>
    <row r="5162" spans="49:52" x14ac:dyDescent="0.25">
      <c r="AW5162" t="s">
        <v>9811</v>
      </c>
      <c r="AY5162" s="51"/>
      <c r="AZ5162" s="51"/>
    </row>
    <row r="5163" spans="49:52" x14ac:dyDescent="0.25">
      <c r="AW5163" t="s">
        <v>9812</v>
      </c>
      <c r="AY5163" s="51"/>
      <c r="AZ5163" s="51"/>
    </row>
    <row r="5164" spans="49:52" x14ac:dyDescent="0.25">
      <c r="AW5164" t="s">
        <v>9813</v>
      </c>
      <c r="AY5164" s="51"/>
      <c r="AZ5164" s="51"/>
    </row>
    <row r="5165" spans="49:52" x14ac:dyDescent="0.25">
      <c r="AW5165" t="s">
        <v>9814</v>
      </c>
      <c r="AY5165" s="51"/>
      <c r="AZ5165" s="51"/>
    </row>
    <row r="5166" spans="49:52" x14ac:dyDescent="0.25">
      <c r="AW5166" t="s">
        <v>9815</v>
      </c>
      <c r="AY5166" s="51"/>
      <c r="AZ5166" s="51"/>
    </row>
    <row r="5167" spans="49:52" x14ac:dyDescent="0.25">
      <c r="AW5167" t="s">
        <v>9816</v>
      </c>
      <c r="AY5167" s="51"/>
      <c r="AZ5167" s="51"/>
    </row>
    <row r="5168" spans="49:52" x14ac:dyDescent="0.25">
      <c r="AW5168" t="s">
        <v>9817</v>
      </c>
      <c r="AY5168" s="51"/>
      <c r="AZ5168" s="51"/>
    </row>
    <row r="5169" spans="49:52" x14ac:dyDescent="0.25">
      <c r="AW5169" t="s">
        <v>9818</v>
      </c>
      <c r="AY5169" s="51"/>
      <c r="AZ5169" s="51"/>
    </row>
    <row r="5170" spans="49:52" x14ac:dyDescent="0.25">
      <c r="AW5170" t="s">
        <v>9819</v>
      </c>
      <c r="AY5170" s="51"/>
      <c r="AZ5170" s="51"/>
    </row>
    <row r="5171" spans="49:52" x14ac:dyDescent="0.25">
      <c r="AW5171" t="s">
        <v>9820</v>
      </c>
      <c r="AY5171" s="51"/>
      <c r="AZ5171" s="51"/>
    </row>
    <row r="5172" spans="49:52" x14ac:dyDescent="0.25">
      <c r="AW5172" t="s">
        <v>9821</v>
      </c>
      <c r="AY5172" s="51"/>
      <c r="AZ5172" s="51"/>
    </row>
    <row r="5173" spans="49:52" x14ac:dyDescent="0.25">
      <c r="AW5173" t="s">
        <v>9822</v>
      </c>
      <c r="AY5173" s="51"/>
      <c r="AZ5173" s="51"/>
    </row>
    <row r="5174" spans="49:52" x14ac:dyDescent="0.25">
      <c r="AW5174" t="s">
        <v>9823</v>
      </c>
      <c r="AY5174" s="51"/>
      <c r="AZ5174" s="51"/>
    </row>
    <row r="5175" spans="49:52" x14ac:dyDescent="0.25">
      <c r="AW5175" t="s">
        <v>9824</v>
      </c>
      <c r="AY5175" s="51"/>
      <c r="AZ5175" s="51"/>
    </row>
    <row r="5176" spans="49:52" x14ac:dyDescent="0.25">
      <c r="AW5176" t="s">
        <v>9825</v>
      </c>
      <c r="AY5176" s="51"/>
      <c r="AZ5176" s="51"/>
    </row>
    <row r="5177" spans="49:52" x14ac:dyDescent="0.25">
      <c r="AW5177" t="s">
        <v>9826</v>
      </c>
      <c r="AY5177" s="51"/>
      <c r="AZ5177" s="51"/>
    </row>
    <row r="5178" spans="49:52" x14ac:dyDescent="0.25">
      <c r="AW5178" t="s">
        <v>9827</v>
      </c>
      <c r="AY5178" s="51"/>
      <c r="AZ5178" s="51"/>
    </row>
    <row r="5179" spans="49:52" x14ac:dyDescent="0.25">
      <c r="AW5179" t="s">
        <v>9828</v>
      </c>
      <c r="AY5179" s="51"/>
      <c r="AZ5179" s="51"/>
    </row>
    <row r="5180" spans="49:52" x14ac:dyDescent="0.25">
      <c r="AW5180" t="s">
        <v>9829</v>
      </c>
      <c r="AY5180" s="51"/>
      <c r="AZ5180" s="51"/>
    </row>
    <row r="5181" spans="49:52" x14ac:dyDescent="0.25">
      <c r="AW5181" t="s">
        <v>9830</v>
      </c>
      <c r="AY5181" s="51"/>
      <c r="AZ5181" s="51"/>
    </row>
    <row r="5182" spans="49:52" x14ac:dyDescent="0.25">
      <c r="AW5182" t="s">
        <v>9831</v>
      </c>
      <c r="AY5182" s="51"/>
      <c r="AZ5182" s="51"/>
    </row>
    <row r="5183" spans="49:52" x14ac:dyDescent="0.25">
      <c r="AW5183" t="s">
        <v>9832</v>
      </c>
      <c r="AY5183" s="51"/>
      <c r="AZ5183" s="51"/>
    </row>
    <row r="5184" spans="49:52" x14ac:dyDescent="0.25">
      <c r="AW5184" t="s">
        <v>9833</v>
      </c>
      <c r="AY5184" s="51"/>
      <c r="AZ5184" s="51"/>
    </row>
    <row r="5185" spans="49:52" x14ac:dyDescent="0.25">
      <c r="AW5185" t="s">
        <v>9834</v>
      </c>
      <c r="AY5185" s="51"/>
      <c r="AZ5185" s="51"/>
    </row>
    <row r="5186" spans="49:52" x14ac:dyDescent="0.25">
      <c r="AW5186" t="s">
        <v>9835</v>
      </c>
      <c r="AY5186" s="51"/>
      <c r="AZ5186" s="51"/>
    </row>
    <row r="5187" spans="49:52" x14ac:dyDescent="0.25">
      <c r="AW5187" t="s">
        <v>9836</v>
      </c>
      <c r="AY5187" s="51"/>
      <c r="AZ5187" s="51"/>
    </row>
    <row r="5188" spans="49:52" x14ac:dyDescent="0.25">
      <c r="AW5188" t="s">
        <v>9837</v>
      </c>
      <c r="AY5188" s="51"/>
      <c r="AZ5188" s="51"/>
    </row>
    <row r="5189" spans="49:52" x14ac:dyDescent="0.25">
      <c r="AW5189" t="s">
        <v>9838</v>
      </c>
      <c r="AY5189" s="51"/>
      <c r="AZ5189" s="51"/>
    </row>
    <row r="5190" spans="49:52" x14ac:dyDescent="0.25">
      <c r="AW5190" t="s">
        <v>9839</v>
      </c>
      <c r="AY5190" s="51"/>
      <c r="AZ5190" s="51"/>
    </row>
    <row r="5191" spans="49:52" x14ac:dyDescent="0.25">
      <c r="AW5191" t="s">
        <v>9840</v>
      </c>
      <c r="AY5191" s="51"/>
      <c r="AZ5191" s="51"/>
    </row>
    <row r="5192" spans="49:52" x14ac:dyDescent="0.25">
      <c r="AW5192" t="s">
        <v>9841</v>
      </c>
      <c r="AY5192" s="51"/>
      <c r="AZ5192" s="51"/>
    </row>
    <row r="5193" spans="49:52" x14ac:dyDescent="0.25">
      <c r="AW5193" t="s">
        <v>9842</v>
      </c>
      <c r="AY5193" s="51"/>
      <c r="AZ5193" s="51"/>
    </row>
    <row r="5194" spans="49:52" x14ac:dyDescent="0.25">
      <c r="AW5194" t="s">
        <v>9843</v>
      </c>
      <c r="AY5194" s="51"/>
      <c r="AZ5194" s="51"/>
    </row>
    <row r="5195" spans="49:52" x14ac:dyDescent="0.25">
      <c r="AW5195" t="s">
        <v>9844</v>
      </c>
      <c r="AY5195" s="51"/>
      <c r="AZ5195" s="51"/>
    </row>
    <row r="5196" spans="49:52" x14ac:dyDescent="0.25">
      <c r="AW5196" t="s">
        <v>9845</v>
      </c>
      <c r="AY5196" s="51"/>
      <c r="AZ5196" s="51"/>
    </row>
    <row r="5197" spans="49:52" x14ac:dyDescent="0.25">
      <c r="AW5197" t="s">
        <v>9846</v>
      </c>
      <c r="AY5197" s="51"/>
      <c r="AZ5197" s="51"/>
    </row>
    <row r="5198" spans="49:52" x14ac:dyDescent="0.25">
      <c r="AW5198" t="s">
        <v>9847</v>
      </c>
      <c r="AY5198" s="51"/>
      <c r="AZ5198" s="51"/>
    </row>
    <row r="5199" spans="49:52" x14ac:dyDescent="0.25">
      <c r="AW5199" t="s">
        <v>9848</v>
      </c>
      <c r="AY5199" s="51"/>
      <c r="AZ5199" s="51"/>
    </row>
    <row r="5200" spans="49:52" x14ac:dyDescent="0.25">
      <c r="AW5200" t="s">
        <v>9849</v>
      </c>
      <c r="AY5200" s="51"/>
      <c r="AZ5200" s="51"/>
    </row>
    <row r="5201" spans="49:52" x14ac:dyDescent="0.25">
      <c r="AW5201" t="s">
        <v>9850</v>
      </c>
      <c r="AY5201" s="51"/>
      <c r="AZ5201" s="51"/>
    </row>
    <row r="5202" spans="49:52" x14ac:dyDescent="0.25">
      <c r="AW5202" t="s">
        <v>9851</v>
      </c>
      <c r="AY5202" s="51"/>
      <c r="AZ5202" s="51"/>
    </row>
    <row r="5203" spans="49:52" x14ac:dyDescent="0.25">
      <c r="AW5203" t="s">
        <v>9852</v>
      </c>
      <c r="AY5203" s="51"/>
      <c r="AZ5203" s="51"/>
    </row>
    <row r="5204" spans="49:52" x14ac:dyDescent="0.25">
      <c r="AW5204" t="s">
        <v>9853</v>
      </c>
      <c r="AY5204" s="51"/>
      <c r="AZ5204" s="51"/>
    </row>
    <row r="5205" spans="49:52" x14ac:dyDescent="0.25">
      <c r="AW5205" t="s">
        <v>9854</v>
      </c>
      <c r="AY5205" s="51"/>
      <c r="AZ5205" s="51"/>
    </row>
    <row r="5206" spans="49:52" x14ac:dyDescent="0.25">
      <c r="AW5206" t="s">
        <v>9855</v>
      </c>
      <c r="AY5206" s="51"/>
      <c r="AZ5206" s="51"/>
    </row>
    <row r="5207" spans="49:52" x14ac:dyDescent="0.25">
      <c r="AW5207" t="s">
        <v>9856</v>
      </c>
      <c r="AY5207" s="51"/>
      <c r="AZ5207" s="51"/>
    </row>
    <row r="5208" spans="49:52" x14ac:dyDescent="0.25">
      <c r="AW5208" t="s">
        <v>9857</v>
      </c>
      <c r="AY5208" s="51"/>
      <c r="AZ5208" s="51"/>
    </row>
    <row r="5209" spans="49:52" x14ac:dyDescent="0.25">
      <c r="AW5209" t="s">
        <v>9858</v>
      </c>
      <c r="AY5209" s="51"/>
      <c r="AZ5209" s="51"/>
    </row>
    <row r="5210" spans="49:52" x14ac:dyDescent="0.25">
      <c r="AW5210" t="s">
        <v>9859</v>
      </c>
      <c r="AY5210" s="51"/>
      <c r="AZ5210" s="51"/>
    </row>
    <row r="5211" spans="49:52" x14ac:dyDescent="0.25">
      <c r="AW5211" t="s">
        <v>9860</v>
      </c>
      <c r="AY5211" s="51"/>
      <c r="AZ5211" s="51"/>
    </row>
    <row r="5212" spans="49:52" x14ac:dyDescent="0.25">
      <c r="AW5212" t="s">
        <v>9861</v>
      </c>
      <c r="AY5212" s="51"/>
      <c r="AZ5212" s="51"/>
    </row>
    <row r="5213" spans="49:52" x14ac:dyDescent="0.25">
      <c r="AW5213" t="s">
        <v>9862</v>
      </c>
      <c r="AY5213" s="51"/>
      <c r="AZ5213" s="51"/>
    </row>
    <row r="5214" spans="49:52" x14ac:dyDescent="0.25">
      <c r="AW5214" t="s">
        <v>9863</v>
      </c>
      <c r="AY5214" s="51"/>
      <c r="AZ5214" s="51"/>
    </row>
    <row r="5215" spans="49:52" x14ac:dyDescent="0.25">
      <c r="AW5215" t="s">
        <v>9864</v>
      </c>
      <c r="AY5215" s="51"/>
      <c r="AZ5215" s="51"/>
    </row>
    <row r="5216" spans="49:52" x14ac:dyDescent="0.25">
      <c r="AW5216" t="s">
        <v>9865</v>
      </c>
      <c r="AY5216" s="51"/>
      <c r="AZ5216" s="51"/>
    </row>
    <row r="5217" spans="49:52" x14ac:dyDescent="0.25">
      <c r="AW5217" t="s">
        <v>9866</v>
      </c>
      <c r="AY5217" s="51"/>
      <c r="AZ5217" s="51"/>
    </row>
    <row r="5218" spans="49:52" x14ac:dyDescent="0.25">
      <c r="AW5218" t="s">
        <v>9867</v>
      </c>
      <c r="AY5218" s="51"/>
      <c r="AZ5218" s="51"/>
    </row>
    <row r="5219" spans="49:52" x14ac:dyDescent="0.25">
      <c r="AW5219" t="s">
        <v>9868</v>
      </c>
      <c r="AY5219" s="51"/>
      <c r="AZ5219" s="51"/>
    </row>
    <row r="5220" spans="49:52" x14ac:dyDescent="0.25">
      <c r="AW5220" t="s">
        <v>9869</v>
      </c>
      <c r="AY5220" s="51"/>
      <c r="AZ5220" s="51"/>
    </row>
    <row r="5221" spans="49:52" x14ac:dyDescent="0.25">
      <c r="AW5221" t="s">
        <v>9870</v>
      </c>
      <c r="AY5221" s="51"/>
      <c r="AZ5221" s="51"/>
    </row>
    <row r="5222" spans="49:52" x14ac:dyDescent="0.25">
      <c r="AW5222" t="s">
        <v>9871</v>
      </c>
      <c r="AY5222" s="51"/>
      <c r="AZ5222" s="51"/>
    </row>
    <row r="5223" spans="49:52" x14ac:dyDescent="0.25">
      <c r="AW5223" t="s">
        <v>9872</v>
      </c>
      <c r="AY5223" s="51"/>
      <c r="AZ5223" s="51"/>
    </row>
    <row r="5224" spans="49:52" x14ac:dyDescent="0.25">
      <c r="AW5224" t="s">
        <v>9873</v>
      </c>
      <c r="AY5224" s="51"/>
      <c r="AZ5224" s="51"/>
    </row>
    <row r="5225" spans="49:52" x14ac:dyDescent="0.25">
      <c r="AW5225" t="s">
        <v>9874</v>
      </c>
      <c r="AY5225" s="51"/>
      <c r="AZ5225" s="51"/>
    </row>
    <row r="5226" spans="49:52" x14ac:dyDescent="0.25">
      <c r="AW5226" t="s">
        <v>9875</v>
      </c>
      <c r="AY5226" s="51"/>
      <c r="AZ5226" s="51"/>
    </row>
    <row r="5227" spans="49:52" x14ac:dyDescent="0.25">
      <c r="AW5227" t="s">
        <v>9876</v>
      </c>
      <c r="AY5227" s="51"/>
      <c r="AZ5227" s="51"/>
    </row>
    <row r="5228" spans="49:52" x14ac:dyDescent="0.25">
      <c r="AW5228" t="s">
        <v>9877</v>
      </c>
      <c r="AY5228" s="51"/>
      <c r="AZ5228" s="51"/>
    </row>
    <row r="5229" spans="49:52" x14ac:dyDescent="0.25">
      <c r="AW5229" t="s">
        <v>9878</v>
      </c>
      <c r="AY5229" s="51"/>
      <c r="AZ5229" s="51"/>
    </row>
    <row r="5230" spans="49:52" x14ac:dyDescent="0.25">
      <c r="AW5230" t="s">
        <v>9879</v>
      </c>
      <c r="AY5230" s="51"/>
      <c r="AZ5230" s="51"/>
    </row>
    <row r="5231" spans="49:52" x14ac:dyDescent="0.25">
      <c r="AW5231" t="s">
        <v>9880</v>
      </c>
      <c r="AY5231" s="51"/>
      <c r="AZ5231" s="51"/>
    </row>
    <row r="5232" spans="49:52" x14ac:dyDescent="0.25">
      <c r="AW5232" t="s">
        <v>9881</v>
      </c>
      <c r="AY5232" s="51"/>
      <c r="AZ5232" s="51"/>
    </row>
    <row r="5233" spans="49:52" x14ac:dyDescent="0.25">
      <c r="AW5233" t="s">
        <v>9882</v>
      </c>
      <c r="AY5233" s="51"/>
      <c r="AZ5233" s="51"/>
    </row>
    <row r="5234" spans="49:52" x14ac:dyDescent="0.25">
      <c r="AW5234" t="s">
        <v>9883</v>
      </c>
      <c r="AY5234" s="51"/>
      <c r="AZ5234" s="51"/>
    </row>
    <row r="5235" spans="49:52" x14ac:dyDescent="0.25">
      <c r="AW5235" t="s">
        <v>9884</v>
      </c>
      <c r="AY5235" s="51"/>
      <c r="AZ5235" s="51"/>
    </row>
    <row r="5236" spans="49:52" x14ac:dyDescent="0.25">
      <c r="AW5236" t="s">
        <v>9885</v>
      </c>
      <c r="AY5236" s="51"/>
      <c r="AZ5236" s="51"/>
    </row>
    <row r="5237" spans="49:52" x14ac:dyDescent="0.25">
      <c r="AW5237" t="s">
        <v>9886</v>
      </c>
      <c r="AY5237" s="51"/>
      <c r="AZ5237" s="51"/>
    </row>
    <row r="5238" spans="49:52" x14ac:dyDescent="0.25">
      <c r="AW5238" t="s">
        <v>9887</v>
      </c>
      <c r="AY5238" s="51"/>
      <c r="AZ5238" s="51"/>
    </row>
    <row r="5239" spans="49:52" x14ac:dyDescent="0.25">
      <c r="AW5239" t="s">
        <v>9888</v>
      </c>
      <c r="AY5239" s="51"/>
      <c r="AZ5239" s="51"/>
    </row>
    <row r="5240" spans="49:52" x14ac:dyDescent="0.25">
      <c r="AW5240" t="s">
        <v>9889</v>
      </c>
      <c r="AY5240" s="51"/>
      <c r="AZ5240" s="51"/>
    </row>
    <row r="5241" spans="49:52" x14ac:dyDescent="0.25">
      <c r="AW5241" t="s">
        <v>9890</v>
      </c>
      <c r="AY5241" s="51"/>
      <c r="AZ5241" s="51"/>
    </row>
    <row r="5242" spans="49:52" x14ac:dyDescent="0.25">
      <c r="AW5242" t="s">
        <v>9891</v>
      </c>
      <c r="AY5242" s="51"/>
      <c r="AZ5242" s="51"/>
    </row>
    <row r="5243" spans="49:52" x14ac:dyDescent="0.25">
      <c r="AW5243" t="s">
        <v>9892</v>
      </c>
      <c r="AY5243" s="51"/>
      <c r="AZ5243" s="51"/>
    </row>
    <row r="5244" spans="49:52" x14ac:dyDescent="0.25">
      <c r="AW5244" t="s">
        <v>9893</v>
      </c>
      <c r="AY5244" s="51"/>
      <c r="AZ5244" s="51"/>
    </row>
    <row r="5245" spans="49:52" x14ac:dyDescent="0.25">
      <c r="AW5245" t="s">
        <v>9894</v>
      </c>
      <c r="AY5245" s="51"/>
      <c r="AZ5245" s="51"/>
    </row>
    <row r="5246" spans="49:52" x14ac:dyDescent="0.25">
      <c r="AW5246" t="s">
        <v>9895</v>
      </c>
      <c r="AY5246" s="51"/>
      <c r="AZ5246" s="51"/>
    </row>
    <row r="5247" spans="49:52" x14ac:dyDescent="0.25">
      <c r="AW5247" t="s">
        <v>9896</v>
      </c>
      <c r="AY5247" s="51"/>
      <c r="AZ5247" s="51"/>
    </row>
    <row r="5248" spans="49:52" x14ac:dyDescent="0.25">
      <c r="AW5248" t="s">
        <v>9897</v>
      </c>
      <c r="AY5248" s="51"/>
      <c r="AZ5248" s="51"/>
    </row>
    <row r="5249" spans="49:52" x14ac:dyDescent="0.25">
      <c r="AW5249" t="s">
        <v>9898</v>
      </c>
      <c r="AY5249" s="51"/>
      <c r="AZ5249" s="51"/>
    </row>
    <row r="5250" spans="49:52" x14ac:dyDescent="0.25">
      <c r="AW5250" t="s">
        <v>9899</v>
      </c>
      <c r="AY5250" s="51"/>
      <c r="AZ5250" s="51"/>
    </row>
    <row r="5251" spans="49:52" x14ac:dyDescent="0.25">
      <c r="AW5251" t="s">
        <v>9900</v>
      </c>
      <c r="AY5251" s="51"/>
      <c r="AZ5251" s="51"/>
    </row>
    <row r="5252" spans="49:52" x14ac:dyDescent="0.25">
      <c r="AW5252" t="s">
        <v>9901</v>
      </c>
      <c r="AY5252" s="51"/>
      <c r="AZ5252" s="51"/>
    </row>
    <row r="5253" spans="49:52" x14ac:dyDescent="0.25">
      <c r="AW5253" t="s">
        <v>9902</v>
      </c>
      <c r="AY5253" s="51"/>
      <c r="AZ5253" s="51"/>
    </row>
    <row r="5254" spans="49:52" x14ac:dyDescent="0.25">
      <c r="AW5254" t="s">
        <v>9903</v>
      </c>
      <c r="AY5254" s="51"/>
      <c r="AZ5254" s="51"/>
    </row>
    <row r="5255" spans="49:52" x14ac:dyDescent="0.25">
      <c r="AW5255" t="s">
        <v>9904</v>
      </c>
      <c r="AY5255" s="51"/>
      <c r="AZ5255" s="51"/>
    </row>
    <row r="5256" spans="49:52" x14ac:dyDescent="0.25">
      <c r="AW5256" t="s">
        <v>9905</v>
      </c>
      <c r="AY5256" s="51"/>
      <c r="AZ5256" s="51"/>
    </row>
    <row r="5257" spans="49:52" x14ac:dyDescent="0.25">
      <c r="AW5257" t="s">
        <v>9906</v>
      </c>
      <c r="AY5257" s="51"/>
      <c r="AZ5257" s="51"/>
    </row>
    <row r="5258" spans="49:52" x14ac:dyDescent="0.25">
      <c r="AW5258" t="s">
        <v>9907</v>
      </c>
      <c r="AY5258" s="51"/>
      <c r="AZ5258" s="51"/>
    </row>
    <row r="5259" spans="49:52" x14ac:dyDescent="0.25">
      <c r="AW5259" t="s">
        <v>9908</v>
      </c>
      <c r="AY5259" s="51"/>
      <c r="AZ5259" s="51"/>
    </row>
    <row r="5260" spans="49:52" x14ac:dyDescent="0.25">
      <c r="AW5260" t="s">
        <v>9909</v>
      </c>
      <c r="AY5260" s="51"/>
      <c r="AZ5260" s="51"/>
    </row>
    <row r="5261" spans="49:52" x14ac:dyDescent="0.25">
      <c r="AW5261" t="s">
        <v>9910</v>
      </c>
      <c r="AY5261" s="51"/>
      <c r="AZ5261" s="51"/>
    </row>
    <row r="5262" spans="49:52" x14ac:dyDescent="0.25">
      <c r="AW5262" t="s">
        <v>9911</v>
      </c>
      <c r="AY5262" s="51"/>
      <c r="AZ5262" s="51"/>
    </row>
    <row r="5263" spans="49:52" x14ac:dyDescent="0.25">
      <c r="AW5263" t="s">
        <v>9912</v>
      </c>
      <c r="AY5263" s="51"/>
      <c r="AZ5263" s="51"/>
    </row>
    <row r="5264" spans="49:52" x14ac:dyDescent="0.25">
      <c r="AW5264" t="s">
        <v>9913</v>
      </c>
      <c r="AY5264" s="51"/>
      <c r="AZ5264" s="51"/>
    </row>
    <row r="5265" spans="49:52" x14ac:dyDescent="0.25">
      <c r="AW5265" t="s">
        <v>9914</v>
      </c>
      <c r="AY5265" s="51"/>
      <c r="AZ5265" s="51"/>
    </row>
    <row r="5266" spans="49:52" x14ac:dyDescent="0.25">
      <c r="AW5266" t="s">
        <v>9915</v>
      </c>
      <c r="AY5266" s="51"/>
      <c r="AZ5266" s="51"/>
    </row>
    <row r="5267" spans="49:52" x14ac:dyDescent="0.25">
      <c r="AW5267" t="s">
        <v>9916</v>
      </c>
      <c r="AY5267" s="51"/>
      <c r="AZ5267" s="51"/>
    </row>
    <row r="5268" spans="49:52" x14ac:dyDescent="0.25">
      <c r="AW5268" t="s">
        <v>9917</v>
      </c>
      <c r="AY5268" s="51"/>
      <c r="AZ5268" s="51"/>
    </row>
    <row r="5269" spans="49:52" x14ac:dyDescent="0.25">
      <c r="AW5269" t="s">
        <v>9918</v>
      </c>
      <c r="AY5269" s="51"/>
      <c r="AZ5269" s="51"/>
    </row>
    <row r="5270" spans="49:52" x14ac:dyDescent="0.25">
      <c r="AW5270" t="s">
        <v>9919</v>
      </c>
      <c r="AY5270" s="51"/>
      <c r="AZ5270" s="51"/>
    </row>
    <row r="5271" spans="49:52" x14ac:dyDescent="0.25">
      <c r="AW5271" t="s">
        <v>9920</v>
      </c>
      <c r="AY5271" s="51"/>
      <c r="AZ5271" s="51"/>
    </row>
    <row r="5272" spans="49:52" x14ac:dyDescent="0.25">
      <c r="AW5272" t="s">
        <v>9921</v>
      </c>
      <c r="AY5272" s="51"/>
      <c r="AZ5272" s="51"/>
    </row>
    <row r="5273" spans="49:52" x14ac:dyDescent="0.25">
      <c r="AW5273" t="s">
        <v>9922</v>
      </c>
      <c r="AY5273" s="51"/>
      <c r="AZ5273" s="51"/>
    </row>
    <row r="5274" spans="49:52" x14ac:dyDescent="0.25">
      <c r="AW5274" t="s">
        <v>9923</v>
      </c>
      <c r="AY5274" s="51"/>
      <c r="AZ5274" s="51"/>
    </row>
    <row r="5275" spans="49:52" x14ac:dyDescent="0.25">
      <c r="AW5275" t="s">
        <v>9924</v>
      </c>
      <c r="AY5275" s="51"/>
      <c r="AZ5275" s="51"/>
    </row>
    <row r="5276" spans="49:52" x14ac:dyDescent="0.25">
      <c r="AW5276" t="s">
        <v>9925</v>
      </c>
      <c r="AY5276" s="51"/>
      <c r="AZ5276" s="51"/>
    </row>
    <row r="5277" spans="49:52" x14ac:dyDescent="0.25">
      <c r="AW5277" t="s">
        <v>9926</v>
      </c>
      <c r="AY5277" s="51"/>
      <c r="AZ5277" s="51"/>
    </row>
    <row r="5278" spans="49:52" x14ac:dyDescent="0.25">
      <c r="AW5278" t="s">
        <v>9927</v>
      </c>
      <c r="AY5278" s="51"/>
      <c r="AZ5278" s="51"/>
    </row>
    <row r="5279" spans="49:52" x14ac:dyDescent="0.25">
      <c r="AW5279" t="s">
        <v>9928</v>
      </c>
      <c r="AY5279" s="51"/>
      <c r="AZ5279" s="51"/>
    </row>
    <row r="5280" spans="49:52" x14ac:dyDescent="0.25">
      <c r="AW5280" t="s">
        <v>9929</v>
      </c>
      <c r="AY5280" s="51"/>
      <c r="AZ5280" s="51"/>
    </row>
    <row r="5281" spans="49:52" x14ac:dyDescent="0.25">
      <c r="AW5281" t="s">
        <v>9930</v>
      </c>
      <c r="AY5281" s="51"/>
      <c r="AZ5281" s="51"/>
    </row>
    <row r="5282" spans="49:52" x14ac:dyDescent="0.25">
      <c r="AW5282" t="s">
        <v>9931</v>
      </c>
      <c r="AY5282" s="51"/>
      <c r="AZ5282" s="51"/>
    </row>
    <row r="5283" spans="49:52" x14ac:dyDescent="0.25">
      <c r="AW5283" t="s">
        <v>9932</v>
      </c>
      <c r="AY5283" s="51"/>
      <c r="AZ5283" s="51"/>
    </row>
    <row r="5284" spans="49:52" x14ac:dyDescent="0.25">
      <c r="AW5284" t="s">
        <v>9933</v>
      </c>
      <c r="AY5284" s="51"/>
      <c r="AZ5284" s="51"/>
    </row>
    <row r="5285" spans="49:52" x14ac:dyDescent="0.25">
      <c r="AW5285" t="s">
        <v>9934</v>
      </c>
      <c r="AY5285" s="51"/>
      <c r="AZ5285" s="51"/>
    </row>
    <row r="5286" spans="49:52" x14ac:dyDescent="0.25">
      <c r="AW5286" t="s">
        <v>9935</v>
      </c>
      <c r="AY5286" s="51"/>
      <c r="AZ5286" s="51"/>
    </row>
    <row r="5287" spans="49:52" x14ac:dyDescent="0.25">
      <c r="AW5287" t="s">
        <v>9936</v>
      </c>
      <c r="AY5287" s="51"/>
      <c r="AZ5287" s="51"/>
    </row>
    <row r="5288" spans="49:52" x14ac:dyDescent="0.25">
      <c r="AW5288" t="s">
        <v>9937</v>
      </c>
      <c r="AY5288" s="51"/>
      <c r="AZ5288" s="51"/>
    </row>
    <row r="5289" spans="49:52" x14ac:dyDescent="0.25">
      <c r="AW5289" t="s">
        <v>9938</v>
      </c>
      <c r="AY5289" s="51"/>
      <c r="AZ5289" s="51"/>
    </row>
    <row r="5290" spans="49:52" x14ac:dyDescent="0.25">
      <c r="AW5290" t="s">
        <v>9939</v>
      </c>
      <c r="AY5290" s="51"/>
      <c r="AZ5290" s="51"/>
    </row>
    <row r="5291" spans="49:52" x14ac:dyDescent="0.25">
      <c r="AW5291" t="s">
        <v>9940</v>
      </c>
      <c r="AY5291" s="51"/>
      <c r="AZ5291" s="51"/>
    </row>
    <row r="5292" spans="49:52" x14ac:dyDescent="0.25">
      <c r="AW5292" t="s">
        <v>9941</v>
      </c>
      <c r="AY5292" s="51"/>
      <c r="AZ5292" s="51"/>
    </row>
    <row r="5293" spans="49:52" x14ac:dyDescent="0.25">
      <c r="AW5293" t="s">
        <v>9942</v>
      </c>
      <c r="AY5293" s="51"/>
      <c r="AZ5293" s="51"/>
    </row>
    <row r="5294" spans="49:52" x14ac:dyDescent="0.25">
      <c r="AW5294" t="s">
        <v>9943</v>
      </c>
      <c r="AY5294" s="51"/>
      <c r="AZ5294" s="51"/>
    </row>
    <row r="5295" spans="49:52" x14ac:dyDescent="0.25">
      <c r="AW5295" t="s">
        <v>9944</v>
      </c>
      <c r="AY5295" s="51"/>
      <c r="AZ5295" s="51"/>
    </row>
    <row r="5296" spans="49:52" x14ac:dyDescent="0.25">
      <c r="AW5296" t="s">
        <v>9945</v>
      </c>
      <c r="AY5296" s="51"/>
      <c r="AZ5296" s="51"/>
    </row>
    <row r="5297" spans="49:52" x14ac:dyDescent="0.25">
      <c r="AW5297" t="s">
        <v>9946</v>
      </c>
      <c r="AY5297" s="51"/>
      <c r="AZ5297" s="51"/>
    </row>
    <row r="5298" spans="49:52" x14ac:dyDescent="0.25">
      <c r="AW5298" t="s">
        <v>9947</v>
      </c>
      <c r="AY5298" s="51"/>
      <c r="AZ5298" s="51"/>
    </row>
    <row r="5299" spans="49:52" x14ac:dyDescent="0.25">
      <c r="AW5299" t="s">
        <v>9948</v>
      </c>
      <c r="AY5299" s="51"/>
      <c r="AZ5299" s="51"/>
    </row>
    <row r="5300" spans="49:52" x14ac:dyDescent="0.25">
      <c r="AW5300" t="s">
        <v>9949</v>
      </c>
      <c r="AY5300" s="51"/>
      <c r="AZ5300" s="51"/>
    </row>
    <row r="5301" spans="49:52" x14ac:dyDescent="0.25">
      <c r="AW5301" t="s">
        <v>9950</v>
      </c>
      <c r="AY5301" s="51"/>
      <c r="AZ5301" s="51"/>
    </row>
    <row r="5302" spans="49:52" x14ac:dyDescent="0.25">
      <c r="AW5302" t="s">
        <v>9951</v>
      </c>
      <c r="AY5302" s="51"/>
      <c r="AZ5302" s="51"/>
    </row>
    <row r="5303" spans="49:52" x14ac:dyDescent="0.25">
      <c r="AW5303" t="s">
        <v>9952</v>
      </c>
      <c r="AY5303" s="51"/>
      <c r="AZ5303" s="51"/>
    </row>
    <row r="5304" spans="49:52" x14ac:dyDescent="0.25">
      <c r="AW5304" t="s">
        <v>9953</v>
      </c>
      <c r="AY5304" s="51"/>
      <c r="AZ5304" s="51"/>
    </row>
    <row r="5305" spans="49:52" x14ac:dyDescent="0.25">
      <c r="AW5305" t="s">
        <v>9954</v>
      </c>
      <c r="AY5305" s="51"/>
      <c r="AZ5305" s="51"/>
    </row>
    <row r="5306" spans="49:52" x14ac:dyDescent="0.25">
      <c r="AW5306" t="s">
        <v>9955</v>
      </c>
      <c r="AY5306" s="51"/>
      <c r="AZ5306" s="51"/>
    </row>
    <row r="5307" spans="49:52" x14ac:dyDescent="0.25">
      <c r="AW5307" t="s">
        <v>9956</v>
      </c>
      <c r="AY5307" s="51"/>
      <c r="AZ5307" s="51"/>
    </row>
    <row r="5308" spans="49:52" x14ac:dyDescent="0.25">
      <c r="AW5308" t="s">
        <v>9957</v>
      </c>
      <c r="AY5308" s="51"/>
      <c r="AZ5308" s="51"/>
    </row>
    <row r="5309" spans="49:52" x14ac:dyDescent="0.25">
      <c r="AW5309" t="s">
        <v>9958</v>
      </c>
      <c r="AY5309" s="51"/>
      <c r="AZ5309" s="51"/>
    </row>
    <row r="5310" spans="49:52" x14ac:dyDescent="0.25">
      <c r="AW5310" t="s">
        <v>9959</v>
      </c>
      <c r="AY5310" s="51"/>
      <c r="AZ5310" s="51"/>
    </row>
    <row r="5311" spans="49:52" x14ac:dyDescent="0.25">
      <c r="AW5311" t="s">
        <v>9960</v>
      </c>
      <c r="AY5311" s="51"/>
      <c r="AZ5311" s="51"/>
    </row>
    <row r="5312" spans="49:52" x14ac:dyDescent="0.25">
      <c r="AW5312" t="s">
        <v>9961</v>
      </c>
      <c r="AY5312" s="51"/>
      <c r="AZ5312" s="51"/>
    </row>
    <row r="5313" spans="49:52" x14ac:dyDescent="0.25">
      <c r="AW5313" t="s">
        <v>9962</v>
      </c>
      <c r="AY5313" s="51"/>
      <c r="AZ5313" s="51"/>
    </row>
    <row r="5314" spans="49:52" x14ac:dyDescent="0.25">
      <c r="AW5314" t="s">
        <v>9963</v>
      </c>
      <c r="AY5314" s="51"/>
      <c r="AZ5314" s="51"/>
    </row>
    <row r="5315" spans="49:52" x14ac:dyDescent="0.25">
      <c r="AW5315" t="s">
        <v>9964</v>
      </c>
      <c r="AY5315" s="51"/>
      <c r="AZ5315" s="51"/>
    </row>
    <row r="5316" spans="49:52" x14ac:dyDescent="0.25">
      <c r="AW5316" t="s">
        <v>9965</v>
      </c>
      <c r="AY5316" s="51"/>
      <c r="AZ5316" s="51"/>
    </row>
    <row r="5317" spans="49:52" x14ac:dyDescent="0.25">
      <c r="AW5317" t="s">
        <v>9966</v>
      </c>
      <c r="AY5317" s="51"/>
      <c r="AZ5317" s="51"/>
    </row>
    <row r="5318" spans="49:52" x14ac:dyDescent="0.25">
      <c r="AW5318" t="s">
        <v>9967</v>
      </c>
      <c r="AY5318" s="51"/>
      <c r="AZ5318" s="51"/>
    </row>
    <row r="5319" spans="49:52" x14ac:dyDescent="0.25">
      <c r="AW5319" t="s">
        <v>9968</v>
      </c>
      <c r="AY5319" s="51"/>
      <c r="AZ5319" s="51"/>
    </row>
    <row r="5320" spans="49:52" x14ac:dyDescent="0.25">
      <c r="AW5320" t="s">
        <v>9969</v>
      </c>
      <c r="AY5320" s="51"/>
      <c r="AZ5320" s="51"/>
    </row>
    <row r="5321" spans="49:52" x14ac:dyDescent="0.25">
      <c r="AW5321" t="s">
        <v>9970</v>
      </c>
      <c r="AY5321" s="51"/>
      <c r="AZ5321" s="51"/>
    </row>
    <row r="5322" spans="49:52" x14ac:dyDescent="0.25">
      <c r="AW5322" t="s">
        <v>9971</v>
      </c>
      <c r="AY5322" s="51"/>
      <c r="AZ5322" s="51"/>
    </row>
    <row r="5323" spans="49:52" x14ac:dyDescent="0.25">
      <c r="AW5323" t="s">
        <v>9972</v>
      </c>
      <c r="AY5323" s="51"/>
      <c r="AZ5323" s="51"/>
    </row>
    <row r="5324" spans="49:52" x14ac:dyDescent="0.25">
      <c r="AW5324" t="s">
        <v>9973</v>
      </c>
      <c r="AY5324" s="51"/>
      <c r="AZ5324" s="51"/>
    </row>
    <row r="5325" spans="49:52" x14ac:dyDescent="0.25">
      <c r="AW5325" t="s">
        <v>9974</v>
      </c>
      <c r="AY5325" s="51"/>
      <c r="AZ5325" s="51"/>
    </row>
    <row r="5326" spans="49:52" x14ac:dyDescent="0.25">
      <c r="AW5326" t="s">
        <v>9975</v>
      </c>
      <c r="AY5326" s="51"/>
      <c r="AZ5326" s="51"/>
    </row>
    <row r="5327" spans="49:52" x14ac:dyDescent="0.25">
      <c r="AW5327" t="s">
        <v>9976</v>
      </c>
      <c r="AY5327" s="51"/>
      <c r="AZ5327" s="51"/>
    </row>
    <row r="5328" spans="49:52" x14ac:dyDescent="0.25">
      <c r="AW5328" t="s">
        <v>9977</v>
      </c>
      <c r="AY5328" s="51"/>
      <c r="AZ5328" s="51"/>
    </row>
    <row r="5329" spans="49:52" x14ac:dyDescent="0.25">
      <c r="AW5329" t="s">
        <v>9978</v>
      </c>
      <c r="AY5329" s="51"/>
      <c r="AZ5329" s="51"/>
    </row>
    <row r="5330" spans="49:52" x14ac:dyDescent="0.25">
      <c r="AW5330" t="s">
        <v>9979</v>
      </c>
      <c r="AY5330" s="51"/>
      <c r="AZ5330" s="51"/>
    </row>
    <row r="5331" spans="49:52" x14ac:dyDescent="0.25">
      <c r="AW5331" t="s">
        <v>9980</v>
      </c>
      <c r="AY5331" s="51"/>
      <c r="AZ5331" s="51"/>
    </row>
    <row r="5332" spans="49:52" x14ac:dyDescent="0.25">
      <c r="AW5332" t="s">
        <v>9981</v>
      </c>
      <c r="AY5332" s="51"/>
      <c r="AZ5332" s="51"/>
    </row>
    <row r="5333" spans="49:52" x14ac:dyDescent="0.25">
      <c r="AW5333" t="s">
        <v>9982</v>
      </c>
      <c r="AY5333" s="51"/>
      <c r="AZ5333" s="51"/>
    </row>
    <row r="5334" spans="49:52" x14ac:dyDescent="0.25">
      <c r="AW5334" t="s">
        <v>9983</v>
      </c>
      <c r="AY5334" s="51"/>
      <c r="AZ5334" s="51"/>
    </row>
    <row r="5335" spans="49:52" x14ac:dyDescent="0.25">
      <c r="AW5335" t="s">
        <v>9984</v>
      </c>
      <c r="AY5335" s="51"/>
      <c r="AZ5335" s="51"/>
    </row>
    <row r="5336" spans="49:52" x14ac:dyDescent="0.25">
      <c r="AW5336" t="s">
        <v>9985</v>
      </c>
      <c r="AY5336" s="51"/>
      <c r="AZ5336" s="51"/>
    </row>
    <row r="5337" spans="49:52" x14ac:dyDescent="0.25">
      <c r="AW5337" t="s">
        <v>9986</v>
      </c>
      <c r="AY5337" s="51"/>
      <c r="AZ5337" s="51"/>
    </row>
    <row r="5338" spans="49:52" x14ac:dyDescent="0.25">
      <c r="AW5338" t="s">
        <v>9987</v>
      </c>
      <c r="AY5338" s="51"/>
      <c r="AZ5338" s="51"/>
    </row>
    <row r="5339" spans="49:52" x14ac:dyDescent="0.25">
      <c r="AW5339" t="s">
        <v>9988</v>
      </c>
      <c r="AY5339" s="51"/>
      <c r="AZ5339" s="51"/>
    </row>
    <row r="5340" spans="49:52" x14ac:dyDescent="0.25">
      <c r="AW5340" t="s">
        <v>9989</v>
      </c>
      <c r="AY5340" s="51"/>
      <c r="AZ5340" s="51"/>
    </row>
    <row r="5341" spans="49:52" x14ac:dyDescent="0.25">
      <c r="AW5341" t="s">
        <v>9990</v>
      </c>
      <c r="AY5341" s="51"/>
      <c r="AZ5341" s="51"/>
    </row>
    <row r="5342" spans="49:52" x14ac:dyDescent="0.25">
      <c r="AW5342" t="s">
        <v>9991</v>
      </c>
      <c r="AY5342" s="51"/>
      <c r="AZ5342" s="51"/>
    </row>
    <row r="5343" spans="49:52" x14ac:dyDescent="0.25">
      <c r="AW5343" t="s">
        <v>9992</v>
      </c>
      <c r="AY5343" s="51"/>
      <c r="AZ5343" s="51"/>
    </row>
    <row r="5344" spans="49:52" x14ac:dyDescent="0.25">
      <c r="AW5344" t="s">
        <v>9993</v>
      </c>
      <c r="AY5344" s="51"/>
      <c r="AZ5344" s="51"/>
    </row>
    <row r="5345" spans="49:52" x14ac:dyDescent="0.25">
      <c r="AW5345" t="s">
        <v>9994</v>
      </c>
      <c r="AY5345" s="51"/>
      <c r="AZ5345" s="51"/>
    </row>
    <row r="5346" spans="49:52" x14ac:dyDescent="0.25">
      <c r="AW5346" t="s">
        <v>9995</v>
      </c>
      <c r="AY5346" s="51"/>
      <c r="AZ5346" s="51"/>
    </row>
    <row r="5347" spans="49:52" x14ac:dyDescent="0.25">
      <c r="AW5347" t="s">
        <v>9996</v>
      </c>
      <c r="AY5347" s="51"/>
      <c r="AZ5347" s="51"/>
    </row>
    <row r="5348" spans="49:52" x14ac:dyDescent="0.25">
      <c r="AW5348" t="s">
        <v>9997</v>
      </c>
      <c r="AY5348" s="51"/>
      <c r="AZ5348" s="51"/>
    </row>
    <row r="5349" spans="49:52" x14ac:dyDescent="0.25">
      <c r="AW5349" t="s">
        <v>9998</v>
      </c>
      <c r="AY5349" s="51"/>
      <c r="AZ5349" s="51"/>
    </row>
    <row r="5350" spans="49:52" x14ac:dyDescent="0.25">
      <c r="AW5350" t="s">
        <v>9999</v>
      </c>
      <c r="AY5350" s="51"/>
      <c r="AZ5350" s="51"/>
    </row>
    <row r="5351" spans="49:52" x14ac:dyDescent="0.25">
      <c r="AW5351" t="s">
        <v>10000</v>
      </c>
      <c r="AY5351" s="51"/>
      <c r="AZ5351" s="51"/>
    </row>
    <row r="5352" spans="49:52" x14ac:dyDescent="0.25">
      <c r="AW5352" t="s">
        <v>10001</v>
      </c>
      <c r="AY5352" s="51"/>
      <c r="AZ5352" s="51"/>
    </row>
    <row r="5353" spans="49:52" x14ac:dyDescent="0.25">
      <c r="AW5353" t="s">
        <v>10002</v>
      </c>
      <c r="AY5353" s="51"/>
      <c r="AZ5353" s="51"/>
    </row>
    <row r="5354" spans="49:52" x14ac:dyDescent="0.25">
      <c r="AW5354" t="s">
        <v>10003</v>
      </c>
      <c r="AY5354" s="51"/>
      <c r="AZ5354" s="51"/>
    </row>
    <row r="5355" spans="49:52" x14ac:dyDescent="0.25">
      <c r="AW5355" t="s">
        <v>10004</v>
      </c>
      <c r="AY5355" s="51"/>
      <c r="AZ5355" s="51"/>
    </row>
    <row r="5356" spans="49:52" x14ac:dyDescent="0.25">
      <c r="AW5356" t="s">
        <v>10005</v>
      </c>
      <c r="AY5356" s="51"/>
      <c r="AZ5356" s="51"/>
    </row>
    <row r="5357" spans="49:52" x14ac:dyDescent="0.25">
      <c r="AW5357" t="s">
        <v>10006</v>
      </c>
      <c r="AY5357" s="51"/>
      <c r="AZ5357" s="51"/>
    </row>
    <row r="5358" spans="49:52" x14ac:dyDescent="0.25">
      <c r="AW5358" t="s">
        <v>10007</v>
      </c>
      <c r="AY5358" s="51"/>
      <c r="AZ5358" s="51"/>
    </row>
    <row r="5359" spans="49:52" x14ac:dyDescent="0.25">
      <c r="AW5359" t="s">
        <v>10008</v>
      </c>
      <c r="AY5359" s="51"/>
      <c r="AZ5359" s="51"/>
    </row>
    <row r="5360" spans="49:52" x14ac:dyDescent="0.25">
      <c r="AW5360" t="s">
        <v>10009</v>
      </c>
      <c r="AY5360" s="51"/>
      <c r="AZ5360" s="51"/>
    </row>
    <row r="5361" spans="49:52" x14ac:dyDescent="0.25">
      <c r="AW5361" t="s">
        <v>10010</v>
      </c>
      <c r="AY5361" s="51"/>
      <c r="AZ5361" s="51"/>
    </row>
    <row r="5362" spans="49:52" x14ac:dyDescent="0.25">
      <c r="AW5362" t="s">
        <v>10011</v>
      </c>
      <c r="AY5362" s="51"/>
      <c r="AZ5362" s="51"/>
    </row>
    <row r="5363" spans="49:52" x14ac:dyDescent="0.25">
      <c r="AW5363" t="s">
        <v>10012</v>
      </c>
      <c r="AY5363" s="51"/>
      <c r="AZ5363" s="51"/>
    </row>
    <row r="5364" spans="49:52" x14ac:dyDescent="0.25">
      <c r="AW5364" t="s">
        <v>10013</v>
      </c>
      <c r="AY5364" s="51"/>
      <c r="AZ5364" s="51"/>
    </row>
    <row r="5365" spans="49:52" x14ac:dyDescent="0.25">
      <c r="AW5365" t="s">
        <v>10014</v>
      </c>
      <c r="AY5365" s="51"/>
      <c r="AZ5365" s="51"/>
    </row>
    <row r="5366" spans="49:52" x14ac:dyDescent="0.25">
      <c r="AW5366" t="s">
        <v>10015</v>
      </c>
      <c r="AY5366" s="51"/>
      <c r="AZ5366" s="51"/>
    </row>
    <row r="5367" spans="49:52" x14ac:dyDescent="0.25">
      <c r="AW5367" t="s">
        <v>10016</v>
      </c>
      <c r="AY5367" s="51"/>
      <c r="AZ5367" s="51"/>
    </row>
    <row r="5368" spans="49:52" x14ac:dyDescent="0.25">
      <c r="AW5368" t="s">
        <v>10017</v>
      </c>
      <c r="AY5368" s="51"/>
      <c r="AZ5368" s="51"/>
    </row>
    <row r="5369" spans="49:52" x14ac:dyDescent="0.25">
      <c r="AW5369" t="s">
        <v>10018</v>
      </c>
      <c r="AY5369" s="51"/>
      <c r="AZ5369" s="51"/>
    </row>
    <row r="5370" spans="49:52" x14ac:dyDescent="0.25">
      <c r="AW5370" t="s">
        <v>10019</v>
      </c>
      <c r="AY5370" s="51"/>
      <c r="AZ5370" s="51"/>
    </row>
    <row r="5371" spans="49:52" x14ac:dyDescent="0.25">
      <c r="AW5371" t="s">
        <v>10020</v>
      </c>
      <c r="AY5371" s="51"/>
      <c r="AZ5371" s="51"/>
    </row>
    <row r="5372" spans="49:52" x14ac:dyDescent="0.25">
      <c r="AW5372" t="s">
        <v>10021</v>
      </c>
      <c r="AY5372" s="51"/>
      <c r="AZ5372" s="51"/>
    </row>
    <row r="5373" spans="49:52" x14ac:dyDescent="0.25">
      <c r="AW5373" t="s">
        <v>10022</v>
      </c>
      <c r="AY5373" s="51"/>
      <c r="AZ5373" s="51"/>
    </row>
    <row r="5374" spans="49:52" x14ac:dyDescent="0.25">
      <c r="AW5374" t="s">
        <v>10023</v>
      </c>
      <c r="AY5374" s="51"/>
      <c r="AZ5374" s="51"/>
    </row>
    <row r="5375" spans="49:52" x14ac:dyDescent="0.25">
      <c r="AW5375" t="s">
        <v>10024</v>
      </c>
      <c r="AY5375" s="51"/>
      <c r="AZ5375" s="51"/>
    </row>
    <row r="5376" spans="49:52" x14ac:dyDescent="0.25">
      <c r="AW5376" t="s">
        <v>10025</v>
      </c>
      <c r="AY5376" s="51"/>
      <c r="AZ5376" s="51"/>
    </row>
    <row r="5377" spans="49:52" x14ac:dyDescent="0.25">
      <c r="AW5377" t="s">
        <v>10026</v>
      </c>
      <c r="AY5377" s="51"/>
      <c r="AZ5377" s="51"/>
    </row>
    <row r="5378" spans="49:52" x14ac:dyDescent="0.25">
      <c r="AW5378" t="s">
        <v>10027</v>
      </c>
      <c r="AY5378" s="51"/>
      <c r="AZ5378" s="51"/>
    </row>
    <row r="5379" spans="49:52" x14ac:dyDescent="0.25">
      <c r="AW5379" t="s">
        <v>10028</v>
      </c>
      <c r="AY5379" s="51"/>
      <c r="AZ5379" s="51"/>
    </row>
    <row r="5380" spans="49:52" x14ac:dyDescent="0.25">
      <c r="AW5380" t="s">
        <v>10029</v>
      </c>
      <c r="AY5380" s="51"/>
      <c r="AZ5380" s="51"/>
    </row>
    <row r="5381" spans="49:52" x14ac:dyDescent="0.25">
      <c r="AW5381" t="s">
        <v>10030</v>
      </c>
      <c r="AY5381" s="51"/>
      <c r="AZ5381" s="51"/>
    </row>
    <row r="5382" spans="49:52" x14ac:dyDescent="0.25">
      <c r="AW5382" t="s">
        <v>10031</v>
      </c>
      <c r="AY5382" s="51"/>
      <c r="AZ5382" s="51"/>
    </row>
    <row r="5383" spans="49:52" x14ac:dyDescent="0.25">
      <c r="AW5383" t="s">
        <v>10032</v>
      </c>
      <c r="AY5383" s="51"/>
      <c r="AZ5383" s="51"/>
    </row>
    <row r="5384" spans="49:52" x14ac:dyDescent="0.25">
      <c r="AW5384" t="s">
        <v>10033</v>
      </c>
      <c r="AY5384" s="51"/>
      <c r="AZ5384" s="51"/>
    </row>
    <row r="5385" spans="49:52" x14ac:dyDescent="0.25">
      <c r="AW5385" t="s">
        <v>10034</v>
      </c>
      <c r="AY5385" s="51"/>
      <c r="AZ5385" s="51"/>
    </row>
    <row r="5386" spans="49:52" x14ac:dyDescent="0.25">
      <c r="AW5386" t="s">
        <v>10035</v>
      </c>
      <c r="AY5386" s="51"/>
      <c r="AZ5386" s="51"/>
    </row>
    <row r="5387" spans="49:52" x14ac:dyDescent="0.25">
      <c r="AW5387" t="s">
        <v>10036</v>
      </c>
      <c r="AY5387" s="51"/>
      <c r="AZ5387" s="51"/>
    </row>
    <row r="5388" spans="49:52" x14ac:dyDescent="0.25">
      <c r="AW5388" t="s">
        <v>10037</v>
      </c>
      <c r="AY5388" s="51"/>
      <c r="AZ5388" s="51"/>
    </row>
    <row r="5389" spans="49:52" x14ac:dyDescent="0.25">
      <c r="AW5389" t="s">
        <v>10038</v>
      </c>
      <c r="AY5389" s="51"/>
      <c r="AZ5389" s="51"/>
    </row>
    <row r="5390" spans="49:52" x14ac:dyDescent="0.25">
      <c r="AW5390" t="s">
        <v>10039</v>
      </c>
      <c r="AY5390" s="51"/>
      <c r="AZ5390" s="51"/>
    </row>
    <row r="5391" spans="49:52" x14ac:dyDescent="0.25">
      <c r="AW5391" t="s">
        <v>10040</v>
      </c>
      <c r="AY5391" s="51"/>
      <c r="AZ5391" s="51"/>
    </row>
    <row r="5392" spans="49:52" x14ac:dyDescent="0.25">
      <c r="AW5392" t="s">
        <v>10041</v>
      </c>
      <c r="AY5392" s="51"/>
      <c r="AZ5392" s="51"/>
    </row>
    <row r="5393" spans="49:52" x14ac:dyDescent="0.25">
      <c r="AW5393" t="s">
        <v>10042</v>
      </c>
      <c r="AY5393" s="51"/>
      <c r="AZ5393" s="51"/>
    </row>
    <row r="5394" spans="49:52" x14ac:dyDescent="0.25">
      <c r="AW5394" t="s">
        <v>10043</v>
      </c>
      <c r="AY5394" s="51"/>
      <c r="AZ5394" s="51"/>
    </row>
    <row r="5395" spans="49:52" x14ac:dyDescent="0.25">
      <c r="AW5395" t="s">
        <v>10044</v>
      </c>
      <c r="AY5395" s="51"/>
      <c r="AZ5395" s="51"/>
    </row>
    <row r="5396" spans="49:52" x14ac:dyDescent="0.25">
      <c r="AW5396" t="s">
        <v>10045</v>
      </c>
      <c r="AY5396" s="51"/>
      <c r="AZ5396" s="51"/>
    </row>
    <row r="5397" spans="49:52" x14ac:dyDescent="0.25">
      <c r="AW5397" t="s">
        <v>10046</v>
      </c>
      <c r="AY5397" s="51"/>
      <c r="AZ5397" s="51"/>
    </row>
    <row r="5398" spans="49:52" x14ac:dyDescent="0.25">
      <c r="AW5398" t="s">
        <v>10047</v>
      </c>
      <c r="AY5398" s="51"/>
      <c r="AZ5398" s="51"/>
    </row>
    <row r="5399" spans="49:52" x14ac:dyDescent="0.25">
      <c r="AW5399" t="s">
        <v>10048</v>
      </c>
      <c r="AY5399" s="51"/>
      <c r="AZ5399" s="51"/>
    </row>
    <row r="5400" spans="49:52" x14ac:dyDescent="0.25">
      <c r="AW5400" t="s">
        <v>10049</v>
      </c>
      <c r="AY5400" s="51"/>
      <c r="AZ5400" s="51"/>
    </row>
    <row r="5401" spans="49:52" x14ac:dyDescent="0.25">
      <c r="AW5401" t="s">
        <v>10050</v>
      </c>
      <c r="AY5401" s="51"/>
      <c r="AZ5401" s="51"/>
    </row>
    <row r="5402" spans="49:52" x14ac:dyDescent="0.25">
      <c r="AW5402" t="s">
        <v>10051</v>
      </c>
      <c r="AY5402" s="51"/>
      <c r="AZ5402" s="51"/>
    </row>
    <row r="5403" spans="49:52" x14ac:dyDescent="0.25">
      <c r="AW5403" t="s">
        <v>10052</v>
      </c>
      <c r="AY5403" s="51"/>
      <c r="AZ5403" s="51"/>
    </row>
    <row r="5404" spans="49:52" x14ac:dyDescent="0.25">
      <c r="AW5404" t="s">
        <v>10053</v>
      </c>
      <c r="AY5404" s="51"/>
      <c r="AZ5404" s="51"/>
    </row>
    <row r="5405" spans="49:52" x14ac:dyDescent="0.25">
      <c r="AW5405" t="s">
        <v>10054</v>
      </c>
      <c r="AY5405" s="51"/>
      <c r="AZ5405" s="51"/>
    </row>
    <row r="5406" spans="49:52" x14ac:dyDescent="0.25">
      <c r="AW5406" t="s">
        <v>10055</v>
      </c>
      <c r="AY5406" s="51"/>
      <c r="AZ5406" s="51"/>
    </row>
    <row r="5407" spans="49:52" x14ac:dyDescent="0.25">
      <c r="AW5407" t="s">
        <v>10056</v>
      </c>
      <c r="AY5407" s="51"/>
      <c r="AZ5407" s="51"/>
    </row>
    <row r="5408" spans="49:52" x14ac:dyDescent="0.25">
      <c r="AW5408" t="s">
        <v>10057</v>
      </c>
      <c r="AY5408" s="51"/>
      <c r="AZ5408" s="51"/>
    </row>
    <row r="5409" spans="49:52" x14ac:dyDescent="0.25">
      <c r="AW5409" t="s">
        <v>10058</v>
      </c>
      <c r="AY5409" s="51"/>
      <c r="AZ5409" s="51"/>
    </row>
    <row r="5410" spans="49:52" x14ac:dyDescent="0.25">
      <c r="AW5410" t="s">
        <v>10059</v>
      </c>
      <c r="AY5410" s="51"/>
      <c r="AZ5410" s="51"/>
    </row>
    <row r="5411" spans="49:52" x14ac:dyDescent="0.25">
      <c r="AW5411" t="s">
        <v>10060</v>
      </c>
      <c r="AY5411" s="51"/>
      <c r="AZ5411" s="51"/>
    </row>
    <row r="5412" spans="49:52" x14ac:dyDescent="0.25">
      <c r="AW5412" t="s">
        <v>10061</v>
      </c>
      <c r="AY5412" s="51"/>
      <c r="AZ5412" s="51"/>
    </row>
    <row r="5413" spans="49:52" x14ac:dyDescent="0.25">
      <c r="AW5413" t="s">
        <v>10062</v>
      </c>
      <c r="AY5413" s="51"/>
      <c r="AZ5413" s="51"/>
    </row>
    <row r="5414" spans="49:52" x14ac:dyDescent="0.25">
      <c r="AW5414" t="s">
        <v>10063</v>
      </c>
      <c r="AY5414" s="51"/>
      <c r="AZ5414" s="51"/>
    </row>
    <row r="5415" spans="49:52" x14ac:dyDescent="0.25">
      <c r="AW5415" t="s">
        <v>10064</v>
      </c>
      <c r="AY5415" s="51"/>
      <c r="AZ5415" s="51"/>
    </row>
    <row r="5416" spans="49:52" x14ac:dyDescent="0.25">
      <c r="AW5416" t="s">
        <v>10065</v>
      </c>
      <c r="AY5416" s="51"/>
      <c r="AZ5416" s="51"/>
    </row>
    <row r="5417" spans="49:52" x14ac:dyDescent="0.25">
      <c r="AW5417" t="s">
        <v>10066</v>
      </c>
      <c r="AY5417" s="51"/>
      <c r="AZ5417" s="51"/>
    </row>
    <row r="5418" spans="49:52" x14ac:dyDescent="0.25">
      <c r="AW5418" t="s">
        <v>10067</v>
      </c>
      <c r="AY5418" s="51"/>
      <c r="AZ5418" s="51"/>
    </row>
    <row r="5419" spans="49:52" x14ac:dyDescent="0.25">
      <c r="AW5419" t="s">
        <v>10068</v>
      </c>
      <c r="AY5419" s="51"/>
      <c r="AZ5419" s="51"/>
    </row>
    <row r="5420" spans="49:52" x14ac:dyDescent="0.25">
      <c r="AW5420" t="s">
        <v>10069</v>
      </c>
      <c r="AY5420" s="51"/>
      <c r="AZ5420" s="51"/>
    </row>
    <row r="5421" spans="49:52" x14ac:dyDescent="0.25">
      <c r="AW5421" t="s">
        <v>10070</v>
      </c>
      <c r="AY5421" s="51"/>
      <c r="AZ5421" s="51"/>
    </row>
    <row r="5422" spans="49:52" x14ac:dyDescent="0.25">
      <c r="AW5422" t="s">
        <v>10071</v>
      </c>
      <c r="AY5422" s="51"/>
      <c r="AZ5422" s="51"/>
    </row>
    <row r="5423" spans="49:52" x14ac:dyDescent="0.25">
      <c r="AW5423" t="s">
        <v>10072</v>
      </c>
      <c r="AY5423" s="51"/>
      <c r="AZ5423" s="51"/>
    </row>
    <row r="5424" spans="49:52" x14ac:dyDescent="0.25">
      <c r="AW5424" t="s">
        <v>10073</v>
      </c>
      <c r="AY5424" s="51"/>
      <c r="AZ5424" s="51"/>
    </row>
    <row r="5425" spans="49:52" x14ac:dyDescent="0.25">
      <c r="AW5425" t="s">
        <v>10074</v>
      </c>
      <c r="AY5425" s="51"/>
      <c r="AZ5425" s="51"/>
    </row>
    <row r="5426" spans="49:52" x14ac:dyDescent="0.25">
      <c r="AW5426" t="s">
        <v>10075</v>
      </c>
      <c r="AY5426" s="51"/>
      <c r="AZ5426" s="51"/>
    </row>
    <row r="5427" spans="49:52" x14ac:dyDescent="0.25">
      <c r="AW5427" t="s">
        <v>10076</v>
      </c>
      <c r="AY5427" s="51"/>
      <c r="AZ5427" s="51"/>
    </row>
    <row r="5428" spans="49:52" x14ac:dyDescent="0.25">
      <c r="AW5428" t="s">
        <v>10077</v>
      </c>
      <c r="AY5428" s="51"/>
      <c r="AZ5428" s="51"/>
    </row>
    <row r="5429" spans="49:52" x14ac:dyDescent="0.25">
      <c r="AW5429" t="s">
        <v>10078</v>
      </c>
      <c r="AY5429" s="51"/>
      <c r="AZ5429" s="51"/>
    </row>
    <row r="5430" spans="49:52" x14ac:dyDescent="0.25">
      <c r="AW5430" t="s">
        <v>10079</v>
      </c>
      <c r="AY5430" s="51"/>
      <c r="AZ5430" s="51"/>
    </row>
    <row r="5431" spans="49:52" x14ac:dyDescent="0.25">
      <c r="AW5431" t="s">
        <v>10080</v>
      </c>
      <c r="AY5431" s="51"/>
      <c r="AZ5431" s="51"/>
    </row>
    <row r="5432" spans="49:52" x14ac:dyDescent="0.25">
      <c r="AW5432" t="s">
        <v>10081</v>
      </c>
      <c r="AY5432" s="51"/>
      <c r="AZ5432" s="51"/>
    </row>
    <row r="5433" spans="49:52" x14ac:dyDescent="0.25">
      <c r="AW5433" t="s">
        <v>10082</v>
      </c>
      <c r="AY5433" s="51"/>
      <c r="AZ5433" s="51"/>
    </row>
    <row r="5434" spans="49:52" x14ac:dyDescent="0.25">
      <c r="AW5434" t="s">
        <v>10083</v>
      </c>
      <c r="AY5434" s="51"/>
      <c r="AZ5434" s="51"/>
    </row>
    <row r="5435" spans="49:52" x14ac:dyDescent="0.25">
      <c r="AW5435" t="s">
        <v>10084</v>
      </c>
      <c r="AY5435" s="51"/>
      <c r="AZ5435" s="51"/>
    </row>
    <row r="5436" spans="49:52" x14ac:dyDescent="0.25">
      <c r="AW5436" t="s">
        <v>10085</v>
      </c>
      <c r="AY5436" s="51"/>
      <c r="AZ5436" s="51"/>
    </row>
    <row r="5437" spans="49:52" x14ac:dyDescent="0.25">
      <c r="AW5437" t="s">
        <v>10086</v>
      </c>
      <c r="AY5437" s="51"/>
      <c r="AZ5437" s="51"/>
    </row>
    <row r="5438" spans="49:52" x14ac:dyDescent="0.25">
      <c r="AW5438" t="s">
        <v>10087</v>
      </c>
      <c r="AY5438" s="51"/>
      <c r="AZ5438" s="51"/>
    </row>
    <row r="5439" spans="49:52" x14ac:dyDescent="0.25">
      <c r="AW5439" t="s">
        <v>10088</v>
      </c>
      <c r="AY5439" s="51"/>
      <c r="AZ5439" s="51"/>
    </row>
    <row r="5440" spans="49:52" x14ac:dyDescent="0.25">
      <c r="AW5440" t="s">
        <v>10089</v>
      </c>
      <c r="AY5440" s="51"/>
      <c r="AZ5440" s="51"/>
    </row>
    <row r="5441" spans="49:52" x14ac:dyDescent="0.25">
      <c r="AW5441" t="s">
        <v>10090</v>
      </c>
      <c r="AY5441" s="51"/>
      <c r="AZ5441" s="51"/>
    </row>
    <row r="5442" spans="49:52" x14ac:dyDescent="0.25">
      <c r="AW5442" t="s">
        <v>10091</v>
      </c>
      <c r="AY5442" s="51"/>
      <c r="AZ5442" s="51"/>
    </row>
    <row r="5443" spans="49:52" x14ac:dyDescent="0.25">
      <c r="AW5443" t="s">
        <v>10092</v>
      </c>
      <c r="AY5443" s="51"/>
      <c r="AZ5443" s="51"/>
    </row>
    <row r="5444" spans="49:52" x14ac:dyDescent="0.25">
      <c r="AW5444" t="s">
        <v>10093</v>
      </c>
      <c r="AY5444" s="51"/>
      <c r="AZ5444" s="51"/>
    </row>
    <row r="5445" spans="49:52" x14ac:dyDescent="0.25">
      <c r="AW5445" t="s">
        <v>10094</v>
      </c>
      <c r="AY5445" s="51"/>
      <c r="AZ5445" s="51"/>
    </row>
    <row r="5446" spans="49:52" x14ac:dyDescent="0.25">
      <c r="AW5446" t="s">
        <v>10095</v>
      </c>
      <c r="AY5446" s="51"/>
      <c r="AZ5446" s="51"/>
    </row>
    <row r="5447" spans="49:52" x14ac:dyDescent="0.25">
      <c r="AW5447" t="s">
        <v>10096</v>
      </c>
      <c r="AY5447" s="51"/>
      <c r="AZ5447" s="51"/>
    </row>
    <row r="5448" spans="49:52" x14ac:dyDescent="0.25">
      <c r="AW5448" t="s">
        <v>10097</v>
      </c>
      <c r="AY5448" s="51"/>
      <c r="AZ5448" s="51"/>
    </row>
    <row r="5449" spans="49:52" x14ac:dyDescent="0.25">
      <c r="AW5449" t="s">
        <v>10098</v>
      </c>
      <c r="AY5449" s="51"/>
      <c r="AZ5449" s="51"/>
    </row>
    <row r="5450" spans="49:52" x14ac:dyDescent="0.25">
      <c r="AW5450" t="s">
        <v>10099</v>
      </c>
      <c r="AY5450" s="51"/>
      <c r="AZ5450" s="51"/>
    </row>
    <row r="5451" spans="49:52" x14ac:dyDescent="0.25">
      <c r="AW5451" t="s">
        <v>10100</v>
      </c>
      <c r="AY5451" s="51"/>
      <c r="AZ5451" s="51"/>
    </row>
    <row r="5452" spans="49:52" x14ac:dyDescent="0.25">
      <c r="AW5452" t="s">
        <v>10101</v>
      </c>
      <c r="AY5452" s="51"/>
      <c r="AZ5452" s="51"/>
    </row>
    <row r="5453" spans="49:52" x14ac:dyDescent="0.25">
      <c r="AW5453" t="s">
        <v>10102</v>
      </c>
      <c r="AY5453" s="51"/>
      <c r="AZ5453" s="51"/>
    </row>
    <row r="5454" spans="49:52" x14ac:dyDescent="0.25">
      <c r="AW5454" t="s">
        <v>10103</v>
      </c>
      <c r="AY5454" s="51"/>
      <c r="AZ5454" s="51"/>
    </row>
    <row r="5455" spans="49:52" x14ac:dyDescent="0.25">
      <c r="AW5455" t="s">
        <v>10104</v>
      </c>
      <c r="AY5455" s="51"/>
      <c r="AZ5455" s="51"/>
    </row>
    <row r="5456" spans="49:52" x14ac:dyDescent="0.25">
      <c r="AW5456" t="s">
        <v>10105</v>
      </c>
      <c r="AY5456" s="51"/>
      <c r="AZ5456" s="51"/>
    </row>
    <row r="5457" spans="49:52" x14ac:dyDescent="0.25">
      <c r="AW5457" t="s">
        <v>10106</v>
      </c>
      <c r="AY5457" s="51"/>
      <c r="AZ5457" s="51"/>
    </row>
    <row r="5458" spans="49:52" x14ac:dyDescent="0.25">
      <c r="AW5458" t="s">
        <v>10107</v>
      </c>
      <c r="AY5458" s="51"/>
      <c r="AZ5458" s="51"/>
    </row>
    <row r="5459" spans="49:52" x14ac:dyDescent="0.25">
      <c r="AW5459" t="s">
        <v>10108</v>
      </c>
      <c r="AY5459" s="51"/>
      <c r="AZ5459" s="51"/>
    </row>
    <row r="5460" spans="49:52" x14ac:dyDescent="0.25">
      <c r="AW5460" t="s">
        <v>10109</v>
      </c>
      <c r="AY5460" s="51"/>
      <c r="AZ5460" s="51"/>
    </row>
    <row r="5461" spans="49:52" x14ac:dyDescent="0.25">
      <c r="AW5461" t="s">
        <v>10110</v>
      </c>
      <c r="AY5461" s="51"/>
      <c r="AZ5461" s="51"/>
    </row>
    <row r="5462" spans="49:52" x14ac:dyDescent="0.25">
      <c r="AW5462" t="s">
        <v>10111</v>
      </c>
      <c r="AY5462" s="51"/>
      <c r="AZ5462" s="51"/>
    </row>
    <row r="5463" spans="49:52" x14ac:dyDescent="0.25">
      <c r="AW5463" t="s">
        <v>10112</v>
      </c>
      <c r="AY5463" s="51"/>
      <c r="AZ5463" s="51"/>
    </row>
    <row r="5464" spans="49:52" x14ac:dyDescent="0.25">
      <c r="AW5464" t="s">
        <v>10113</v>
      </c>
      <c r="AY5464" s="51"/>
      <c r="AZ5464" s="51"/>
    </row>
    <row r="5465" spans="49:52" x14ac:dyDescent="0.25">
      <c r="AW5465" t="s">
        <v>10114</v>
      </c>
      <c r="AY5465" s="51"/>
      <c r="AZ5465" s="51"/>
    </row>
    <row r="5466" spans="49:52" x14ac:dyDescent="0.25">
      <c r="AW5466" t="s">
        <v>10115</v>
      </c>
      <c r="AY5466" s="51"/>
      <c r="AZ5466" s="51"/>
    </row>
    <row r="5467" spans="49:52" x14ac:dyDescent="0.25">
      <c r="AW5467" t="s">
        <v>10116</v>
      </c>
      <c r="AY5467" s="51"/>
      <c r="AZ5467" s="51"/>
    </row>
    <row r="5468" spans="49:52" x14ac:dyDescent="0.25">
      <c r="AW5468" t="s">
        <v>10117</v>
      </c>
      <c r="AY5468" s="51"/>
      <c r="AZ5468" s="51"/>
    </row>
    <row r="5469" spans="49:52" x14ac:dyDescent="0.25">
      <c r="AW5469" t="s">
        <v>10118</v>
      </c>
      <c r="AY5469" s="51"/>
      <c r="AZ5469" s="51"/>
    </row>
    <row r="5470" spans="49:52" x14ac:dyDescent="0.25">
      <c r="AW5470" t="s">
        <v>10119</v>
      </c>
      <c r="AY5470" s="51"/>
      <c r="AZ5470" s="51"/>
    </row>
    <row r="5471" spans="49:52" x14ac:dyDescent="0.25">
      <c r="AW5471" t="s">
        <v>10120</v>
      </c>
      <c r="AY5471" s="51"/>
      <c r="AZ5471" s="51"/>
    </row>
    <row r="5472" spans="49:52" x14ac:dyDescent="0.25">
      <c r="AW5472" t="s">
        <v>10121</v>
      </c>
      <c r="AY5472" s="51"/>
      <c r="AZ5472" s="51"/>
    </row>
    <row r="5473" spans="49:52" x14ac:dyDescent="0.25">
      <c r="AW5473" t="s">
        <v>10122</v>
      </c>
      <c r="AY5473" s="51"/>
      <c r="AZ5473" s="51"/>
    </row>
    <row r="5474" spans="49:52" x14ac:dyDescent="0.25">
      <c r="AW5474" t="s">
        <v>10123</v>
      </c>
      <c r="AY5474" s="51"/>
      <c r="AZ5474" s="51"/>
    </row>
    <row r="5475" spans="49:52" x14ac:dyDescent="0.25">
      <c r="AW5475" t="s">
        <v>10124</v>
      </c>
      <c r="AY5475" s="51"/>
      <c r="AZ5475" s="51"/>
    </row>
    <row r="5476" spans="49:52" x14ac:dyDescent="0.25">
      <c r="AW5476" t="s">
        <v>10125</v>
      </c>
      <c r="AY5476" s="51"/>
      <c r="AZ5476" s="51"/>
    </row>
    <row r="5477" spans="49:52" x14ac:dyDescent="0.25">
      <c r="AW5477" t="s">
        <v>10126</v>
      </c>
      <c r="AY5477" s="51"/>
      <c r="AZ5477" s="51"/>
    </row>
    <row r="5478" spans="49:52" x14ac:dyDescent="0.25">
      <c r="AW5478" t="s">
        <v>10127</v>
      </c>
      <c r="AY5478" s="51"/>
      <c r="AZ5478" s="51"/>
    </row>
    <row r="5479" spans="49:52" x14ac:dyDescent="0.25">
      <c r="AW5479" t="s">
        <v>10128</v>
      </c>
      <c r="AY5479" s="51"/>
      <c r="AZ5479" s="51"/>
    </row>
    <row r="5480" spans="49:52" x14ac:dyDescent="0.25">
      <c r="AW5480" t="s">
        <v>10129</v>
      </c>
      <c r="AY5480" s="51"/>
      <c r="AZ5480" s="51"/>
    </row>
    <row r="5481" spans="49:52" x14ac:dyDescent="0.25">
      <c r="AW5481" t="s">
        <v>10130</v>
      </c>
      <c r="AY5481" s="51"/>
      <c r="AZ5481" s="51"/>
    </row>
    <row r="5482" spans="49:52" x14ac:dyDescent="0.25">
      <c r="AW5482" t="s">
        <v>10131</v>
      </c>
      <c r="AY5482" s="51"/>
      <c r="AZ5482" s="51"/>
    </row>
    <row r="5483" spans="49:52" x14ac:dyDescent="0.25">
      <c r="AW5483" t="s">
        <v>10132</v>
      </c>
      <c r="AY5483" s="51"/>
      <c r="AZ5483" s="51"/>
    </row>
    <row r="5484" spans="49:52" x14ac:dyDescent="0.25">
      <c r="AW5484" t="s">
        <v>10133</v>
      </c>
      <c r="AY5484" s="51"/>
      <c r="AZ5484" s="51"/>
    </row>
    <row r="5485" spans="49:52" x14ac:dyDescent="0.25">
      <c r="AW5485" t="s">
        <v>10134</v>
      </c>
      <c r="AY5485" s="51"/>
      <c r="AZ5485" s="51"/>
    </row>
    <row r="5486" spans="49:52" x14ac:dyDescent="0.25">
      <c r="AW5486" t="s">
        <v>10135</v>
      </c>
      <c r="AY5486" s="51"/>
      <c r="AZ5486" s="51"/>
    </row>
    <row r="5487" spans="49:52" x14ac:dyDescent="0.25">
      <c r="AW5487" t="s">
        <v>10136</v>
      </c>
      <c r="AY5487" s="51"/>
      <c r="AZ5487" s="51"/>
    </row>
    <row r="5488" spans="49:52" x14ac:dyDescent="0.25">
      <c r="AW5488" t="s">
        <v>10137</v>
      </c>
      <c r="AY5488" s="51"/>
      <c r="AZ5488" s="51"/>
    </row>
    <row r="5489" spans="49:52" x14ac:dyDescent="0.25">
      <c r="AW5489" t="s">
        <v>10138</v>
      </c>
      <c r="AY5489" s="51"/>
      <c r="AZ5489" s="51"/>
    </row>
    <row r="5490" spans="49:52" x14ac:dyDescent="0.25">
      <c r="AW5490" t="s">
        <v>10139</v>
      </c>
      <c r="AY5490" s="51"/>
      <c r="AZ5490" s="51"/>
    </row>
    <row r="5491" spans="49:52" x14ac:dyDescent="0.25">
      <c r="AW5491" t="s">
        <v>10140</v>
      </c>
      <c r="AY5491" s="51"/>
      <c r="AZ5491" s="51"/>
    </row>
    <row r="5492" spans="49:52" x14ac:dyDescent="0.25">
      <c r="AW5492" t="s">
        <v>10141</v>
      </c>
      <c r="AY5492" s="51"/>
      <c r="AZ5492" s="51"/>
    </row>
    <row r="5493" spans="49:52" x14ac:dyDescent="0.25">
      <c r="AW5493" t="s">
        <v>10142</v>
      </c>
      <c r="AY5493" s="51"/>
      <c r="AZ5493" s="51"/>
    </row>
    <row r="5494" spans="49:52" x14ac:dyDescent="0.25">
      <c r="AW5494" t="s">
        <v>10143</v>
      </c>
      <c r="AY5494" s="51"/>
      <c r="AZ5494" s="51"/>
    </row>
    <row r="5495" spans="49:52" x14ac:dyDescent="0.25">
      <c r="AW5495" t="s">
        <v>10144</v>
      </c>
      <c r="AY5495" s="51"/>
      <c r="AZ5495" s="51"/>
    </row>
    <row r="5496" spans="49:52" x14ac:dyDescent="0.25">
      <c r="AW5496" t="s">
        <v>10145</v>
      </c>
      <c r="AY5496" s="51"/>
      <c r="AZ5496" s="51"/>
    </row>
    <row r="5497" spans="49:52" x14ac:dyDescent="0.25">
      <c r="AW5497" t="s">
        <v>10146</v>
      </c>
      <c r="AY5497" s="51"/>
      <c r="AZ5497" s="51"/>
    </row>
    <row r="5498" spans="49:52" x14ac:dyDescent="0.25">
      <c r="AW5498" t="s">
        <v>10147</v>
      </c>
      <c r="AY5498" s="51"/>
      <c r="AZ5498" s="51"/>
    </row>
    <row r="5499" spans="49:52" x14ac:dyDescent="0.25">
      <c r="AW5499" t="s">
        <v>10148</v>
      </c>
      <c r="AY5499" s="51"/>
      <c r="AZ5499" s="51"/>
    </row>
    <row r="5500" spans="49:52" x14ac:dyDescent="0.25">
      <c r="AW5500" t="s">
        <v>10149</v>
      </c>
      <c r="AY5500" s="51"/>
      <c r="AZ5500" s="51"/>
    </row>
    <row r="5501" spans="49:52" x14ac:dyDescent="0.25">
      <c r="AW5501" t="s">
        <v>10150</v>
      </c>
      <c r="AY5501" s="51"/>
      <c r="AZ5501" s="51"/>
    </row>
    <row r="5502" spans="49:52" x14ac:dyDescent="0.25">
      <c r="AW5502" t="s">
        <v>10151</v>
      </c>
      <c r="AY5502" s="51"/>
      <c r="AZ5502" s="51"/>
    </row>
    <row r="5503" spans="49:52" x14ac:dyDescent="0.25">
      <c r="AW5503" t="s">
        <v>10152</v>
      </c>
      <c r="AY5503" s="51"/>
      <c r="AZ5503" s="51"/>
    </row>
    <row r="5504" spans="49:52" x14ac:dyDescent="0.25">
      <c r="AW5504" t="s">
        <v>10153</v>
      </c>
      <c r="AY5504" s="51"/>
      <c r="AZ5504" s="51"/>
    </row>
    <row r="5505" spans="49:52" x14ac:dyDescent="0.25">
      <c r="AW5505" t="s">
        <v>10154</v>
      </c>
      <c r="AY5505" s="51"/>
      <c r="AZ5505" s="51"/>
    </row>
    <row r="5506" spans="49:52" x14ac:dyDescent="0.25">
      <c r="AW5506" t="s">
        <v>10155</v>
      </c>
      <c r="AY5506" s="51"/>
      <c r="AZ5506" s="51"/>
    </row>
    <row r="5507" spans="49:52" x14ac:dyDescent="0.25">
      <c r="AW5507" t="s">
        <v>10156</v>
      </c>
      <c r="AY5507" s="51"/>
      <c r="AZ5507" s="51"/>
    </row>
    <row r="5508" spans="49:52" x14ac:dyDescent="0.25">
      <c r="AW5508" t="s">
        <v>10157</v>
      </c>
      <c r="AY5508" s="51"/>
      <c r="AZ5508" s="51"/>
    </row>
    <row r="5509" spans="49:52" x14ac:dyDescent="0.25">
      <c r="AW5509" t="s">
        <v>10158</v>
      </c>
      <c r="AY5509" s="51"/>
      <c r="AZ5509" s="51"/>
    </row>
    <row r="5510" spans="49:52" x14ac:dyDescent="0.25">
      <c r="AW5510" t="s">
        <v>10159</v>
      </c>
      <c r="AY5510" s="51"/>
      <c r="AZ5510" s="51"/>
    </row>
    <row r="5511" spans="49:52" x14ac:dyDescent="0.25">
      <c r="AW5511" t="s">
        <v>10160</v>
      </c>
      <c r="AY5511" s="51"/>
      <c r="AZ5511" s="51"/>
    </row>
    <row r="5512" spans="49:52" x14ac:dyDescent="0.25">
      <c r="AW5512" t="s">
        <v>10161</v>
      </c>
      <c r="AY5512" s="51"/>
      <c r="AZ5512" s="51"/>
    </row>
    <row r="5513" spans="49:52" x14ac:dyDescent="0.25">
      <c r="AW5513" t="s">
        <v>10162</v>
      </c>
      <c r="AY5513" s="51"/>
      <c r="AZ5513" s="51"/>
    </row>
    <row r="5514" spans="49:52" x14ac:dyDescent="0.25">
      <c r="AW5514" t="s">
        <v>10163</v>
      </c>
      <c r="AY5514" s="51"/>
      <c r="AZ5514" s="51"/>
    </row>
    <row r="5515" spans="49:52" x14ac:dyDescent="0.25">
      <c r="AW5515" t="s">
        <v>10164</v>
      </c>
      <c r="AY5515" s="51"/>
      <c r="AZ5515" s="51"/>
    </row>
    <row r="5516" spans="49:52" x14ac:dyDescent="0.25">
      <c r="AW5516" t="s">
        <v>10165</v>
      </c>
      <c r="AY5516" s="51"/>
      <c r="AZ5516" s="51"/>
    </row>
    <row r="5517" spans="49:52" x14ac:dyDescent="0.25">
      <c r="AW5517" t="s">
        <v>10166</v>
      </c>
      <c r="AY5517" s="51"/>
      <c r="AZ5517" s="51"/>
    </row>
    <row r="5518" spans="49:52" x14ac:dyDescent="0.25">
      <c r="AW5518" t="s">
        <v>10167</v>
      </c>
      <c r="AY5518" s="51"/>
      <c r="AZ5518" s="51"/>
    </row>
    <row r="5519" spans="49:52" x14ac:dyDescent="0.25">
      <c r="AW5519" t="s">
        <v>10168</v>
      </c>
      <c r="AY5519" s="51"/>
      <c r="AZ5519" s="51"/>
    </row>
    <row r="5520" spans="49:52" x14ac:dyDescent="0.25">
      <c r="AW5520" t="s">
        <v>10169</v>
      </c>
      <c r="AY5520" s="51"/>
      <c r="AZ5520" s="51"/>
    </row>
    <row r="5521" spans="49:52" x14ac:dyDescent="0.25">
      <c r="AW5521" t="s">
        <v>10170</v>
      </c>
      <c r="AY5521" s="51"/>
      <c r="AZ5521" s="51"/>
    </row>
    <row r="5522" spans="49:52" x14ac:dyDescent="0.25">
      <c r="AW5522" t="s">
        <v>10171</v>
      </c>
      <c r="AY5522" s="51"/>
      <c r="AZ5522" s="51"/>
    </row>
    <row r="5523" spans="49:52" x14ac:dyDescent="0.25">
      <c r="AW5523" t="s">
        <v>10172</v>
      </c>
      <c r="AY5523" s="51"/>
      <c r="AZ5523" s="51"/>
    </row>
    <row r="5524" spans="49:52" x14ac:dyDescent="0.25">
      <c r="AW5524" t="s">
        <v>10173</v>
      </c>
      <c r="AY5524" s="51"/>
      <c r="AZ5524" s="51"/>
    </row>
    <row r="5525" spans="49:52" x14ac:dyDescent="0.25">
      <c r="AW5525" t="s">
        <v>10174</v>
      </c>
      <c r="AY5525" s="51"/>
      <c r="AZ5525" s="51"/>
    </row>
    <row r="5526" spans="49:52" x14ac:dyDescent="0.25">
      <c r="AW5526" t="s">
        <v>10175</v>
      </c>
      <c r="AY5526" s="51"/>
      <c r="AZ5526" s="51"/>
    </row>
    <row r="5527" spans="49:52" x14ac:dyDescent="0.25">
      <c r="AW5527" t="s">
        <v>10176</v>
      </c>
      <c r="AY5527" s="51"/>
      <c r="AZ5527" s="51"/>
    </row>
    <row r="5528" spans="49:52" x14ac:dyDescent="0.25">
      <c r="AW5528" t="s">
        <v>10177</v>
      </c>
      <c r="AY5528" s="51"/>
      <c r="AZ5528" s="51"/>
    </row>
    <row r="5529" spans="49:52" x14ac:dyDescent="0.25">
      <c r="AW5529" t="s">
        <v>10178</v>
      </c>
      <c r="AY5529" s="51"/>
      <c r="AZ5529" s="51"/>
    </row>
    <row r="5530" spans="49:52" x14ac:dyDescent="0.25">
      <c r="AW5530" t="s">
        <v>10179</v>
      </c>
      <c r="AY5530" s="51"/>
      <c r="AZ5530" s="51"/>
    </row>
    <row r="5531" spans="49:52" x14ac:dyDescent="0.25">
      <c r="AW5531" t="s">
        <v>10180</v>
      </c>
      <c r="AY5531" s="51"/>
      <c r="AZ5531" s="51"/>
    </row>
    <row r="5532" spans="49:52" x14ac:dyDescent="0.25">
      <c r="AW5532" t="s">
        <v>10181</v>
      </c>
      <c r="AY5532" s="51"/>
      <c r="AZ5532" s="51"/>
    </row>
    <row r="5533" spans="49:52" x14ac:dyDescent="0.25">
      <c r="AW5533" t="s">
        <v>10182</v>
      </c>
      <c r="AY5533" s="51"/>
      <c r="AZ5533" s="51"/>
    </row>
    <row r="5534" spans="49:52" x14ac:dyDescent="0.25">
      <c r="AW5534" t="s">
        <v>10183</v>
      </c>
      <c r="AY5534" s="51"/>
      <c r="AZ5534" s="51"/>
    </row>
    <row r="5535" spans="49:52" x14ac:dyDescent="0.25">
      <c r="AW5535" t="s">
        <v>10184</v>
      </c>
      <c r="AY5535" s="51"/>
      <c r="AZ5535" s="51"/>
    </row>
    <row r="5536" spans="49:52" x14ac:dyDescent="0.25">
      <c r="AW5536" t="s">
        <v>10185</v>
      </c>
      <c r="AY5536" s="51"/>
      <c r="AZ5536" s="51"/>
    </row>
    <row r="5537" spans="49:52" x14ac:dyDescent="0.25">
      <c r="AW5537" t="s">
        <v>10186</v>
      </c>
      <c r="AY5537" s="51"/>
      <c r="AZ5537" s="51"/>
    </row>
    <row r="5538" spans="49:52" x14ac:dyDescent="0.25">
      <c r="AW5538" t="s">
        <v>10187</v>
      </c>
      <c r="AY5538" s="51"/>
      <c r="AZ5538" s="51"/>
    </row>
    <row r="5539" spans="49:52" x14ac:dyDescent="0.25">
      <c r="AW5539" t="s">
        <v>10188</v>
      </c>
      <c r="AY5539" s="51"/>
      <c r="AZ5539" s="51"/>
    </row>
    <row r="5540" spans="49:52" x14ac:dyDescent="0.25">
      <c r="AW5540" t="s">
        <v>10189</v>
      </c>
      <c r="AY5540" s="51"/>
      <c r="AZ5540" s="51"/>
    </row>
    <row r="5541" spans="49:52" x14ac:dyDescent="0.25">
      <c r="AW5541" t="s">
        <v>10190</v>
      </c>
      <c r="AY5541" s="51"/>
      <c r="AZ5541" s="51"/>
    </row>
    <row r="5542" spans="49:52" x14ac:dyDescent="0.25">
      <c r="AW5542" t="s">
        <v>10191</v>
      </c>
      <c r="AY5542" s="51"/>
      <c r="AZ5542" s="51"/>
    </row>
    <row r="5543" spans="49:52" x14ac:dyDescent="0.25">
      <c r="AW5543" t="s">
        <v>10192</v>
      </c>
      <c r="AY5543" s="51"/>
      <c r="AZ5543" s="51"/>
    </row>
    <row r="5544" spans="49:52" x14ac:dyDescent="0.25">
      <c r="AW5544" t="s">
        <v>10193</v>
      </c>
      <c r="AY5544" s="51"/>
      <c r="AZ5544" s="51"/>
    </row>
    <row r="5545" spans="49:52" x14ac:dyDescent="0.25">
      <c r="AW5545" t="s">
        <v>10194</v>
      </c>
      <c r="AY5545" s="51"/>
      <c r="AZ5545" s="51"/>
    </row>
    <row r="5546" spans="49:52" x14ac:dyDescent="0.25">
      <c r="AW5546" t="s">
        <v>10195</v>
      </c>
      <c r="AY5546" s="51"/>
      <c r="AZ5546" s="51"/>
    </row>
    <row r="5547" spans="49:52" x14ac:dyDescent="0.25">
      <c r="AW5547" t="s">
        <v>10196</v>
      </c>
      <c r="AY5547" s="51"/>
      <c r="AZ5547" s="51"/>
    </row>
    <row r="5548" spans="49:52" x14ac:dyDescent="0.25">
      <c r="AW5548" t="s">
        <v>10197</v>
      </c>
      <c r="AY5548" s="51"/>
      <c r="AZ5548" s="51"/>
    </row>
    <row r="5549" spans="49:52" x14ac:dyDescent="0.25">
      <c r="AW5549" t="s">
        <v>10198</v>
      </c>
      <c r="AY5549" s="51"/>
      <c r="AZ5549" s="51"/>
    </row>
    <row r="5550" spans="49:52" x14ac:dyDescent="0.25">
      <c r="AW5550" t="s">
        <v>10199</v>
      </c>
      <c r="AY5550" s="51"/>
      <c r="AZ5550" s="51"/>
    </row>
    <row r="5551" spans="49:52" x14ac:dyDescent="0.25">
      <c r="AW5551" t="s">
        <v>10200</v>
      </c>
      <c r="AY5551" s="51"/>
      <c r="AZ5551" s="51"/>
    </row>
    <row r="5552" spans="49:52" x14ac:dyDescent="0.25">
      <c r="AW5552" t="s">
        <v>10201</v>
      </c>
      <c r="AY5552" s="51"/>
      <c r="AZ5552" s="51"/>
    </row>
    <row r="5553" spans="49:52" x14ac:dyDescent="0.25">
      <c r="AW5553" t="s">
        <v>10202</v>
      </c>
      <c r="AY5553" s="51"/>
      <c r="AZ5553" s="51"/>
    </row>
    <row r="5554" spans="49:52" x14ac:dyDescent="0.25">
      <c r="AW5554" t="s">
        <v>10203</v>
      </c>
      <c r="AY5554" s="51"/>
      <c r="AZ5554" s="51"/>
    </row>
    <row r="5555" spans="49:52" x14ac:dyDescent="0.25">
      <c r="AW5555" t="s">
        <v>10204</v>
      </c>
      <c r="AY5555" s="51"/>
      <c r="AZ5555" s="51"/>
    </row>
    <row r="5556" spans="49:52" x14ac:dyDescent="0.25">
      <c r="AW5556" t="s">
        <v>10205</v>
      </c>
      <c r="AY5556" s="51"/>
      <c r="AZ5556" s="51"/>
    </row>
    <row r="5557" spans="49:52" x14ac:dyDescent="0.25">
      <c r="AW5557" t="s">
        <v>10206</v>
      </c>
      <c r="AY5557" s="51"/>
      <c r="AZ5557" s="51"/>
    </row>
    <row r="5558" spans="49:52" x14ac:dyDescent="0.25">
      <c r="AW5558" t="s">
        <v>10207</v>
      </c>
      <c r="AY5558" s="51"/>
      <c r="AZ5558" s="51"/>
    </row>
    <row r="5559" spans="49:52" x14ac:dyDescent="0.25">
      <c r="AW5559" t="s">
        <v>10208</v>
      </c>
      <c r="AY5559" s="51"/>
      <c r="AZ5559" s="51"/>
    </row>
    <row r="5560" spans="49:52" x14ac:dyDescent="0.25">
      <c r="AW5560" t="s">
        <v>10209</v>
      </c>
      <c r="AY5560" s="51"/>
      <c r="AZ5560" s="51"/>
    </row>
    <row r="5561" spans="49:52" x14ac:dyDescent="0.25">
      <c r="AW5561" t="s">
        <v>10210</v>
      </c>
      <c r="AY5561" s="51"/>
      <c r="AZ5561" s="51"/>
    </row>
    <row r="5562" spans="49:52" x14ac:dyDescent="0.25">
      <c r="AW5562" t="s">
        <v>10211</v>
      </c>
      <c r="AY5562" s="51"/>
      <c r="AZ5562" s="51"/>
    </row>
    <row r="5563" spans="49:52" x14ac:dyDescent="0.25">
      <c r="AW5563" t="s">
        <v>10212</v>
      </c>
      <c r="AY5563" s="51"/>
      <c r="AZ5563" s="51"/>
    </row>
    <row r="5564" spans="49:52" x14ac:dyDescent="0.25">
      <c r="AW5564" t="s">
        <v>10213</v>
      </c>
      <c r="AY5564" s="51"/>
      <c r="AZ5564" s="51"/>
    </row>
    <row r="5565" spans="49:52" x14ac:dyDescent="0.25">
      <c r="AW5565" t="s">
        <v>10214</v>
      </c>
      <c r="AY5565" s="51"/>
      <c r="AZ5565" s="51"/>
    </row>
    <row r="5566" spans="49:52" x14ac:dyDescent="0.25">
      <c r="AW5566" t="s">
        <v>10215</v>
      </c>
      <c r="AY5566" s="51"/>
      <c r="AZ5566" s="51"/>
    </row>
    <row r="5567" spans="49:52" x14ac:dyDescent="0.25">
      <c r="AW5567" t="s">
        <v>10216</v>
      </c>
      <c r="AY5567" s="51"/>
      <c r="AZ5567" s="51"/>
    </row>
    <row r="5568" spans="49:52" x14ac:dyDescent="0.25">
      <c r="AW5568" t="s">
        <v>10217</v>
      </c>
      <c r="AY5568" s="51"/>
      <c r="AZ5568" s="51"/>
    </row>
    <row r="5569" spans="49:52" x14ac:dyDescent="0.25">
      <c r="AW5569" t="s">
        <v>10218</v>
      </c>
      <c r="AY5569" s="51"/>
      <c r="AZ5569" s="51"/>
    </row>
    <row r="5570" spans="49:52" x14ac:dyDescent="0.25">
      <c r="AW5570" t="s">
        <v>10219</v>
      </c>
      <c r="AY5570" s="51"/>
      <c r="AZ5570" s="51"/>
    </row>
    <row r="5571" spans="49:52" x14ac:dyDescent="0.25">
      <c r="AW5571" t="s">
        <v>10220</v>
      </c>
      <c r="AY5571" s="51"/>
      <c r="AZ5571" s="51"/>
    </row>
    <row r="5572" spans="49:52" x14ac:dyDescent="0.25">
      <c r="AW5572" t="s">
        <v>10221</v>
      </c>
      <c r="AY5572" s="51"/>
      <c r="AZ5572" s="51"/>
    </row>
    <row r="5573" spans="49:52" x14ac:dyDescent="0.25">
      <c r="AW5573" t="s">
        <v>10222</v>
      </c>
      <c r="AY5573" s="51"/>
      <c r="AZ5573" s="51"/>
    </row>
    <row r="5574" spans="49:52" x14ac:dyDescent="0.25">
      <c r="AW5574" t="s">
        <v>10223</v>
      </c>
      <c r="AY5574" s="51"/>
      <c r="AZ5574" s="51"/>
    </row>
    <row r="5575" spans="49:52" x14ac:dyDescent="0.25">
      <c r="AW5575" t="s">
        <v>10224</v>
      </c>
      <c r="AY5575" s="51"/>
      <c r="AZ5575" s="51"/>
    </row>
    <row r="5576" spans="49:52" x14ac:dyDescent="0.25">
      <c r="AW5576" t="s">
        <v>10225</v>
      </c>
      <c r="AY5576" s="51"/>
      <c r="AZ5576" s="51"/>
    </row>
    <row r="5577" spans="49:52" x14ac:dyDescent="0.25">
      <c r="AW5577" t="s">
        <v>10226</v>
      </c>
      <c r="AY5577" s="51"/>
      <c r="AZ5577" s="51"/>
    </row>
    <row r="5578" spans="49:52" x14ac:dyDescent="0.25">
      <c r="AW5578" t="s">
        <v>10227</v>
      </c>
      <c r="AY5578" s="51"/>
      <c r="AZ5578" s="51"/>
    </row>
    <row r="5579" spans="49:52" x14ac:dyDescent="0.25">
      <c r="AW5579" t="s">
        <v>10228</v>
      </c>
      <c r="AY5579" s="51"/>
      <c r="AZ5579" s="51"/>
    </row>
    <row r="5580" spans="49:52" x14ac:dyDescent="0.25">
      <c r="AW5580" t="s">
        <v>10229</v>
      </c>
      <c r="AY5580" s="51"/>
      <c r="AZ5580" s="51"/>
    </row>
    <row r="5581" spans="49:52" x14ac:dyDescent="0.25">
      <c r="AW5581" t="s">
        <v>10230</v>
      </c>
      <c r="AY5581" s="51"/>
      <c r="AZ5581" s="51"/>
    </row>
    <row r="5582" spans="49:52" x14ac:dyDescent="0.25">
      <c r="AW5582" t="s">
        <v>10231</v>
      </c>
      <c r="AY5582" s="51"/>
      <c r="AZ5582" s="51"/>
    </row>
    <row r="5583" spans="49:52" x14ac:dyDescent="0.25">
      <c r="AW5583" t="s">
        <v>10232</v>
      </c>
      <c r="AY5583" s="51"/>
      <c r="AZ5583" s="51"/>
    </row>
    <row r="5584" spans="49:52" x14ac:dyDescent="0.25">
      <c r="AW5584" t="s">
        <v>10233</v>
      </c>
      <c r="AY5584" s="51"/>
      <c r="AZ5584" s="51"/>
    </row>
    <row r="5585" spans="49:52" x14ac:dyDescent="0.25">
      <c r="AW5585" t="s">
        <v>10234</v>
      </c>
      <c r="AY5585" s="51"/>
      <c r="AZ5585" s="51"/>
    </row>
    <row r="5586" spans="49:52" x14ac:dyDescent="0.25">
      <c r="AW5586" t="s">
        <v>10235</v>
      </c>
      <c r="AY5586" s="51"/>
      <c r="AZ5586" s="51"/>
    </row>
    <row r="5587" spans="49:52" x14ac:dyDescent="0.25">
      <c r="AW5587" t="s">
        <v>10236</v>
      </c>
      <c r="AY5587" s="51"/>
      <c r="AZ5587" s="51"/>
    </row>
    <row r="5588" spans="49:52" x14ac:dyDescent="0.25">
      <c r="AW5588" t="s">
        <v>10237</v>
      </c>
      <c r="AY5588" s="51"/>
      <c r="AZ5588" s="51"/>
    </row>
    <row r="5589" spans="49:52" x14ac:dyDescent="0.25">
      <c r="AW5589" t="s">
        <v>10238</v>
      </c>
      <c r="AY5589" s="51"/>
      <c r="AZ5589" s="51"/>
    </row>
    <row r="5590" spans="49:52" x14ac:dyDescent="0.25">
      <c r="AW5590" t="s">
        <v>10239</v>
      </c>
      <c r="AY5590" s="51"/>
      <c r="AZ5590" s="51"/>
    </row>
    <row r="5591" spans="49:52" x14ac:dyDescent="0.25">
      <c r="AW5591" t="s">
        <v>10240</v>
      </c>
      <c r="AY5591" s="51"/>
      <c r="AZ5591" s="51"/>
    </row>
    <row r="5592" spans="49:52" x14ac:dyDescent="0.25">
      <c r="AW5592" t="s">
        <v>10241</v>
      </c>
      <c r="AY5592" s="51"/>
      <c r="AZ5592" s="51"/>
    </row>
    <row r="5593" spans="49:52" x14ac:dyDescent="0.25">
      <c r="AW5593" t="s">
        <v>10242</v>
      </c>
      <c r="AY5593" s="51"/>
      <c r="AZ5593" s="51"/>
    </row>
    <row r="5594" spans="49:52" x14ac:dyDescent="0.25">
      <c r="AW5594" t="s">
        <v>10243</v>
      </c>
      <c r="AY5594" s="51"/>
      <c r="AZ5594" s="51"/>
    </row>
    <row r="5595" spans="49:52" x14ac:dyDescent="0.25">
      <c r="AW5595" t="s">
        <v>10244</v>
      </c>
      <c r="AY5595" s="51"/>
      <c r="AZ5595" s="51"/>
    </row>
    <row r="5596" spans="49:52" x14ac:dyDescent="0.25">
      <c r="AW5596" t="s">
        <v>10245</v>
      </c>
      <c r="AY5596" s="51"/>
      <c r="AZ5596" s="51"/>
    </row>
    <row r="5597" spans="49:52" x14ac:dyDescent="0.25">
      <c r="AW5597" t="s">
        <v>10246</v>
      </c>
      <c r="AY5597" s="51"/>
      <c r="AZ5597" s="51"/>
    </row>
    <row r="5598" spans="49:52" x14ac:dyDescent="0.25">
      <c r="AW5598" t="s">
        <v>10247</v>
      </c>
      <c r="AY5598" s="51"/>
      <c r="AZ5598" s="51"/>
    </row>
    <row r="5599" spans="49:52" x14ac:dyDescent="0.25">
      <c r="AW5599" t="s">
        <v>10248</v>
      </c>
      <c r="AY5599" s="51"/>
      <c r="AZ5599" s="51"/>
    </row>
    <row r="5600" spans="49:52" x14ac:dyDescent="0.25">
      <c r="AW5600" t="s">
        <v>10249</v>
      </c>
      <c r="AY5600" s="51"/>
      <c r="AZ5600" s="51"/>
    </row>
    <row r="5601" spans="49:52" x14ac:dyDescent="0.25">
      <c r="AW5601" t="s">
        <v>10250</v>
      </c>
      <c r="AY5601" s="51"/>
      <c r="AZ5601" s="51"/>
    </row>
    <row r="5602" spans="49:52" x14ac:dyDescent="0.25">
      <c r="AW5602" t="s">
        <v>10251</v>
      </c>
      <c r="AY5602" s="51"/>
      <c r="AZ5602" s="51"/>
    </row>
    <row r="5603" spans="49:52" x14ac:dyDescent="0.25">
      <c r="AW5603" t="s">
        <v>10252</v>
      </c>
      <c r="AY5603" s="51"/>
      <c r="AZ5603" s="51"/>
    </row>
    <row r="5604" spans="49:52" x14ac:dyDescent="0.25">
      <c r="AW5604" t="s">
        <v>10253</v>
      </c>
      <c r="AY5604" s="51"/>
      <c r="AZ5604" s="51"/>
    </row>
    <row r="5605" spans="49:52" x14ac:dyDescent="0.25">
      <c r="AW5605" t="s">
        <v>10254</v>
      </c>
      <c r="AY5605" s="51"/>
      <c r="AZ5605" s="51"/>
    </row>
    <row r="5606" spans="49:52" x14ac:dyDescent="0.25">
      <c r="AW5606" t="s">
        <v>10255</v>
      </c>
      <c r="AY5606" s="51"/>
      <c r="AZ5606" s="51"/>
    </row>
    <row r="5607" spans="49:52" x14ac:dyDescent="0.25">
      <c r="AW5607" t="s">
        <v>10256</v>
      </c>
      <c r="AY5607" s="51"/>
      <c r="AZ5607" s="51"/>
    </row>
    <row r="5608" spans="49:52" x14ac:dyDescent="0.25">
      <c r="AW5608" t="s">
        <v>10257</v>
      </c>
      <c r="AY5608" s="51"/>
      <c r="AZ5608" s="51"/>
    </row>
    <row r="5609" spans="49:52" x14ac:dyDescent="0.25">
      <c r="AW5609" t="s">
        <v>10258</v>
      </c>
      <c r="AY5609" s="51"/>
      <c r="AZ5609" s="51"/>
    </row>
    <row r="5610" spans="49:52" x14ac:dyDescent="0.25">
      <c r="AW5610" t="s">
        <v>10259</v>
      </c>
      <c r="AY5610" s="51"/>
      <c r="AZ5610" s="51"/>
    </row>
    <row r="5611" spans="49:52" x14ac:dyDescent="0.25">
      <c r="AW5611" t="s">
        <v>10260</v>
      </c>
      <c r="AY5611" s="51"/>
      <c r="AZ5611" s="51"/>
    </row>
    <row r="5612" spans="49:52" x14ac:dyDescent="0.25">
      <c r="AW5612" t="s">
        <v>10261</v>
      </c>
      <c r="AY5612" s="51"/>
      <c r="AZ5612" s="51"/>
    </row>
    <row r="5613" spans="49:52" x14ac:dyDescent="0.25">
      <c r="AW5613" t="s">
        <v>10262</v>
      </c>
      <c r="AY5613" s="51"/>
      <c r="AZ5613" s="51"/>
    </row>
    <row r="5614" spans="49:52" x14ac:dyDescent="0.25">
      <c r="AW5614" t="s">
        <v>10263</v>
      </c>
      <c r="AY5614" s="51"/>
      <c r="AZ5614" s="51"/>
    </row>
    <row r="5615" spans="49:52" x14ac:dyDescent="0.25">
      <c r="AW5615" t="s">
        <v>10264</v>
      </c>
      <c r="AY5615" s="51"/>
      <c r="AZ5615" s="51"/>
    </row>
    <row r="5616" spans="49:52" x14ac:dyDescent="0.25">
      <c r="AW5616" t="s">
        <v>10265</v>
      </c>
      <c r="AY5616" s="51"/>
      <c r="AZ5616" s="51"/>
    </row>
    <row r="5617" spans="49:52" x14ac:dyDescent="0.25">
      <c r="AW5617" t="s">
        <v>10266</v>
      </c>
      <c r="AY5617" s="51"/>
      <c r="AZ5617" s="51"/>
    </row>
    <row r="5618" spans="49:52" x14ac:dyDescent="0.25">
      <c r="AW5618" t="s">
        <v>10267</v>
      </c>
      <c r="AY5618" s="51"/>
      <c r="AZ5618" s="51"/>
    </row>
    <row r="5619" spans="49:52" x14ac:dyDescent="0.25">
      <c r="AW5619" t="s">
        <v>10268</v>
      </c>
      <c r="AY5619" s="51"/>
      <c r="AZ5619" s="51"/>
    </row>
    <row r="5620" spans="49:52" x14ac:dyDescent="0.25">
      <c r="AW5620" t="s">
        <v>10269</v>
      </c>
      <c r="AY5620" s="51"/>
      <c r="AZ5620" s="51"/>
    </row>
    <row r="5621" spans="49:52" x14ac:dyDescent="0.25">
      <c r="AW5621" t="s">
        <v>10270</v>
      </c>
      <c r="AY5621" s="51"/>
      <c r="AZ5621" s="51"/>
    </row>
    <row r="5622" spans="49:52" x14ac:dyDescent="0.25">
      <c r="AW5622" t="s">
        <v>10271</v>
      </c>
      <c r="AY5622" s="51"/>
      <c r="AZ5622" s="51"/>
    </row>
    <row r="5623" spans="49:52" x14ac:dyDescent="0.25">
      <c r="AW5623" t="s">
        <v>10272</v>
      </c>
      <c r="AY5623" s="51"/>
      <c r="AZ5623" s="51"/>
    </row>
    <row r="5624" spans="49:52" x14ac:dyDescent="0.25">
      <c r="AW5624" t="s">
        <v>10273</v>
      </c>
      <c r="AY5624" s="51"/>
      <c r="AZ5624" s="51"/>
    </row>
    <row r="5625" spans="49:52" x14ac:dyDescent="0.25">
      <c r="AW5625" t="s">
        <v>10274</v>
      </c>
      <c r="AY5625" s="51"/>
      <c r="AZ5625" s="51"/>
    </row>
    <row r="5626" spans="49:52" x14ac:dyDescent="0.25">
      <c r="AW5626" t="s">
        <v>10275</v>
      </c>
      <c r="AY5626" s="51"/>
      <c r="AZ5626" s="51"/>
    </row>
    <row r="5627" spans="49:52" x14ac:dyDescent="0.25">
      <c r="AW5627" t="s">
        <v>10276</v>
      </c>
      <c r="AY5627" s="51"/>
      <c r="AZ5627" s="51"/>
    </row>
    <row r="5628" spans="49:52" x14ac:dyDescent="0.25">
      <c r="AW5628" t="s">
        <v>10277</v>
      </c>
      <c r="AY5628" s="51"/>
      <c r="AZ5628" s="51"/>
    </row>
    <row r="5629" spans="49:52" x14ac:dyDescent="0.25">
      <c r="AW5629" t="s">
        <v>10278</v>
      </c>
      <c r="AY5629" s="51"/>
      <c r="AZ5629" s="51"/>
    </row>
    <row r="5630" spans="49:52" x14ac:dyDescent="0.25">
      <c r="AW5630" t="s">
        <v>10279</v>
      </c>
      <c r="AY5630" s="51"/>
      <c r="AZ5630" s="51"/>
    </row>
    <row r="5631" spans="49:52" x14ac:dyDescent="0.25">
      <c r="AW5631" t="s">
        <v>10280</v>
      </c>
      <c r="AY5631" s="51"/>
      <c r="AZ5631" s="51"/>
    </row>
    <row r="5632" spans="49:52" x14ac:dyDescent="0.25">
      <c r="AW5632" t="s">
        <v>10281</v>
      </c>
      <c r="AY5632" s="51"/>
      <c r="AZ5632" s="51"/>
    </row>
    <row r="5633" spans="49:52" x14ac:dyDescent="0.25">
      <c r="AW5633" t="s">
        <v>10282</v>
      </c>
      <c r="AY5633" s="51"/>
      <c r="AZ5633" s="51"/>
    </row>
    <row r="5634" spans="49:52" x14ac:dyDescent="0.25">
      <c r="AW5634" t="s">
        <v>10283</v>
      </c>
      <c r="AY5634" s="51"/>
      <c r="AZ5634" s="51"/>
    </row>
    <row r="5635" spans="49:52" x14ac:dyDescent="0.25">
      <c r="AW5635" t="s">
        <v>10284</v>
      </c>
      <c r="AY5635" s="51"/>
      <c r="AZ5635" s="51"/>
    </row>
    <row r="5636" spans="49:52" x14ac:dyDescent="0.25">
      <c r="AW5636" t="s">
        <v>10285</v>
      </c>
      <c r="AY5636" s="51"/>
      <c r="AZ5636" s="51"/>
    </row>
    <row r="5637" spans="49:52" x14ac:dyDescent="0.25">
      <c r="AW5637" t="s">
        <v>10286</v>
      </c>
      <c r="AY5637" s="51"/>
      <c r="AZ5637" s="51"/>
    </row>
    <row r="5638" spans="49:52" x14ac:dyDescent="0.25">
      <c r="AW5638" t="s">
        <v>10287</v>
      </c>
      <c r="AY5638" s="51"/>
      <c r="AZ5638" s="51"/>
    </row>
    <row r="5639" spans="49:52" x14ac:dyDescent="0.25">
      <c r="AW5639" t="s">
        <v>10288</v>
      </c>
      <c r="AY5639" s="51"/>
      <c r="AZ5639" s="51"/>
    </row>
    <row r="5640" spans="49:52" x14ac:dyDescent="0.25">
      <c r="AW5640" t="s">
        <v>10289</v>
      </c>
      <c r="AY5640" s="51"/>
      <c r="AZ5640" s="51"/>
    </row>
    <row r="5641" spans="49:52" x14ac:dyDescent="0.25">
      <c r="AW5641" t="s">
        <v>10290</v>
      </c>
      <c r="AY5641" s="51"/>
      <c r="AZ5641" s="51"/>
    </row>
    <row r="5642" spans="49:52" x14ac:dyDescent="0.25">
      <c r="AW5642" t="s">
        <v>10291</v>
      </c>
      <c r="AY5642" s="51"/>
      <c r="AZ5642" s="51"/>
    </row>
    <row r="5643" spans="49:52" x14ac:dyDescent="0.25">
      <c r="AW5643" t="s">
        <v>10292</v>
      </c>
      <c r="AY5643" s="51"/>
      <c r="AZ5643" s="51"/>
    </row>
    <row r="5644" spans="49:52" x14ac:dyDescent="0.25">
      <c r="AW5644" t="s">
        <v>10293</v>
      </c>
      <c r="AY5644" s="51"/>
      <c r="AZ5644" s="51"/>
    </row>
    <row r="5645" spans="49:52" x14ac:dyDescent="0.25">
      <c r="AW5645" t="s">
        <v>10294</v>
      </c>
      <c r="AY5645" s="51"/>
      <c r="AZ5645" s="51"/>
    </row>
    <row r="5646" spans="49:52" x14ac:dyDescent="0.25">
      <c r="AW5646" t="s">
        <v>10295</v>
      </c>
      <c r="AY5646" s="51"/>
      <c r="AZ5646" s="51"/>
    </row>
    <row r="5647" spans="49:52" x14ac:dyDescent="0.25">
      <c r="AW5647" t="s">
        <v>10296</v>
      </c>
      <c r="AY5647" s="51"/>
      <c r="AZ5647" s="51"/>
    </row>
    <row r="5648" spans="49:52" x14ac:dyDescent="0.25">
      <c r="AW5648" t="s">
        <v>10297</v>
      </c>
      <c r="AY5648" s="51"/>
      <c r="AZ5648" s="51"/>
    </row>
    <row r="5649" spans="49:52" x14ac:dyDescent="0.25">
      <c r="AW5649" t="s">
        <v>10298</v>
      </c>
      <c r="AY5649" s="51"/>
      <c r="AZ5649" s="51"/>
    </row>
    <row r="5650" spans="49:52" x14ac:dyDescent="0.25">
      <c r="AW5650" t="s">
        <v>10299</v>
      </c>
      <c r="AY5650" s="51"/>
      <c r="AZ5650" s="51"/>
    </row>
    <row r="5651" spans="49:52" x14ac:dyDescent="0.25">
      <c r="AW5651" t="s">
        <v>10300</v>
      </c>
      <c r="AY5651" s="51"/>
      <c r="AZ5651" s="51"/>
    </row>
    <row r="5652" spans="49:52" x14ac:dyDescent="0.25">
      <c r="AW5652" t="s">
        <v>10301</v>
      </c>
      <c r="AY5652" s="51"/>
      <c r="AZ5652" s="51"/>
    </row>
    <row r="5653" spans="49:52" x14ac:dyDescent="0.25">
      <c r="AW5653" t="s">
        <v>10302</v>
      </c>
      <c r="AY5653" s="51"/>
      <c r="AZ5653" s="51"/>
    </row>
    <row r="5654" spans="49:52" x14ac:dyDescent="0.25">
      <c r="AW5654" t="s">
        <v>10303</v>
      </c>
      <c r="AY5654" s="51"/>
      <c r="AZ5654" s="51"/>
    </row>
    <row r="5655" spans="49:52" x14ac:dyDescent="0.25">
      <c r="AW5655" t="s">
        <v>10304</v>
      </c>
      <c r="AY5655" s="51"/>
      <c r="AZ5655" s="51"/>
    </row>
    <row r="5656" spans="49:52" x14ac:dyDescent="0.25">
      <c r="AW5656" t="s">
        <v>10305</v>
      </c>
      <c r="AY5656" s="51"/>
      <c r="AZ5656" s="51"/>
    </row>
    <row r="5657" spans="49:52" x14ac:dyDescent="0.25">
      <c r="AW5657" t="s">
        <v>10306</v>
      </c>
      <c r="AY5657" s="51"/>
      <c r="AZ5657" s="51"/>
    </row>
    <row r="5658" spans="49:52" x14ac:dyDescent="0.25">
      <c r="AW5658" t="s">
        <v>10307</v>
      </c>
      <c r="AY5658" s="51"/>
      <c r="AZ5658" s="51"/>
    </row>
    <row r="5659" spans="49:52" x14ac:dyDescent="0.25">
      <c r="AW5659" t="s">
        <v>10308</v>
      </c>
      <c r="AY5659" s="51"/>
      <c r="AZ5659" s="51"/>
    </row>
    <row r="5660" spans="49:52" x14ac:dyDescent="0.25">
      <c r="AW5660" t="s">
        <v>10309</v>
      </c>
      <c r="AY5660" s="51"/>
      <c r="AZ5660" s="51"/>
    </row>
    <row r="5661" spans="49:52" x14ac:dyDescent="0.25">
      <c r="AW5661" t="s">
        <v>10310</v>
      </c>
      <c r="AY5661" s="51"/>
      <c r="AZ5661" s="51"/>
    </row>
    <row r="5662" spans="49:52" x14ac:dyDescent="0.25">
      <c r="AW5662" t="s">
        <v>10311</v>
      </c>
      <c r="AY5662" s="51"/>
      <c r="AZ5662" s="51"/>
    </row>
    <row r="5663" spans="49:52" x14ac:dyDescent="0.25">
      <c r="AW5663" t="s">
        <v>10312</v>
      </c>
      <c r="AY5663" s="51"/>
      <c r="AZ5663" s="51"/>
    </row>
    <row r="5664" spans="49:52" x14ac:dyDescent="0.25">
      <c r="AW5664" t="s">
        <v>10313</v>
      </c>
      <c r="AY5664" s="51"/>
      <c r="AZ5664" s="51"/>
    </row>
    <row r="5665" spans="49:52" x14ac:dyDescent="0.25">
      <c r="AW5665" t="s">
        <v>10314</v>
      </c>
      <c r="AY5665" s="51"/>
      <c r="AZ5665" s="51"/>
    </row>
    <row r="5666" spans="49:52" x14ac:dyDescent="0.25">
      <c r="AW5666" t="s">
        <v>10315</v>
      </c>
      <c r="AY5666" s="51"/>
      <c r="AZ5666" s="51"/>
    </row>
    <row r="5667" spans="49:52" x14ac:dyDescent="0.25">
      <c r="AW5667" t="s">
        <v>10316</v>
      </c>
      <c r="AY5667" s="51"/>
      <c r="AZ5667" s="51"/>
    </row>
    <row r="5668" spans="49:52" x14ac:dyDescent="0.25">
      <c r="AW5668" t="s">
        <v>10317</v>
      </c>
      <c r="AY5668" s="51"/>
      <c r="AZ5668" s="51"/>
    </row>
    <row r="5669" spans="49:52" x14ac:dyDescent="0.25">
      <c r="AW5669" t="s">
        <v>10318</v>
      </c>
      <c r="AY5669" s="51"/>
      <c r="AZ5669" s="51"/>
    </row>
    <row r="5670" spans="49:52" x14ac:dyDescent="0.25">
      <c r="AW5670" t="s">
        <v>10319</v>
      </c>
      <c r="AY5670" s="51"/>
      <c r="AZ5670" s="51"/>
    </row>
    <row r="5671" spans="49:52" x14ac:dyDescent="0.25">
      <c r="AW5671" t="s">
        <v>10320</v>
      </c>
      <c r="AY5671" s="51"/>
      <c r="AZ5671" s="51"/>
    </row>
    <row r="5672" spans="49:52" x14ac:dyDescent="0.25">
      <c r="AW5672" t="s">
        <v>10321</v>
      </c>
      <c r="AY5672" s="51"/>
      <c r="AZ5672" s="51"/>
    </row>
    <row r="5673" spans="49:52" x14ac:dyDescent="0.25">
      <c r="AW5673" t="s">
        <v>10322</v>
      </c>
      <c r="AY5673" s="51"/>
      <c r="AZ5673" s="51"/>
    </row>
    <row r="5674" spans="49:52" x14ac:dyDescent="0.25">
      <c r="AW5674" t="s">
        <v>10323</v>
      </c>
      <c r="AY5674" s="51"/>
      <c r="AZ5674" s="51"/>
    </row>
    <row r="5675" spans="49:52" x14ac:dyDescent="0.25">
      <c r="AW5675" t="s">
        <v>10324</v>
      </c>
      <c r="AY5675" s="51"/>
      <c r="AZ5675" s="51"/>
    </row>
    <row r="5676" spans="49:52" x14ac:dyDescent="0.25">
      <c r="AW5676" t="s">
        <v>10325</v>
      </c>
      <c r="AY5676" s="51"/>
      <c r="AZ5676" s="51"/>
    </row>
    <row r="5677" spans="49:52" x14ac:dyDescent="0.25">
      <c r="AW5677" t="s">
        <v>10326</v>
      </c>
      <c r="AY5677" s="51"/>
      <c r="AZ5677" s="51"/>
    </row>
    <row r="5678" spans="49:52" x14ac:dyDescent="0.25">
      <c r="AW5678" t="s">
        <v>10327</v>
      </c>
      <c r="AY5678" s="51"/>
      <c r="AZ5678" s="51"/>
    </row>
    <row r="5679" spans="49:52" x14ac:dyDescent="0.25">
      <c r="AW5679" t="s">
        <v>10328</v>
      </c>
      <c r="AY5679" s="51"/>
      <c r="AZ5679" s="51"/>
    </row>
    <row r="5680" spans="49:52" x14ac:dyDescent="0.25">
      <c r="AW5680" t="s">
        <v>10329</v>
      </c>
      <c r="AY5680" s="51"/>
      <c r="AZ5680" s="51"/>
    </row>
    <row r="5681" spans="49:52" x14ac:dyDescent="0.25">
      <c r="AW5681" t="s">
        <v>10330</v>
      </c>
      <c r="AY5681" s="51"/>
      <c r="AZ5681" s="51"/>
    </row>
    <row r="5682" spans="49:52" x14ac:dyDescent="0.25">
      <c r="AW5682" t="s">
        <v>10331</v>
      </c>
      <c r="AY5682" s="51"/>
      <c r="AZ5682" s="51"/>
    </row>
    <row r="5683" spans="49:52" x14ac:dyDescent="0.25">
      <c r="AW5683" t="s">
        <v>10332</v>
      </c>
      <c r="AY5683" s="51"/>
      <c r="AZ5683" s="51"/>
    </row>
    <row r="5684" spans="49:52" x14ac:dyDescent="0.25">
      <c r="AW5684" t="s">
        <v>10333</v>
      </c>
      <c r="AY5684" s="51"/>
      <c r="AZ5684" s="51"/>
    </row>
    <row r="5685" spans="49:52" x14ac:dyDescent="0.25">
      <c r="AW5685" t="s">
        <v>10334</v>
      </c>
      <c r="AY5685" s="51"/>
      <c r="AZ5685" s="51"/>
    </row>
    <row r="5686" spans="49:52" x14ac:dyDescent="0.25">
      <c r="AW5686" t="s">
        <v>10335</v>
      </c>
      <c r="AY5686" s="51"/>
      <c r="AZ5686" s="51"/>
    </row>
    <row r="5687" spans="49:52" x14ac:dyDescent="0.25">
      <c r="AW5687" t="s">
        <v>10336</v>
      </c>
      <c r="AY5687" s="51"/>
      <c r="AZ5687" s="51"/>
    </row>
    <row r="5688" spans="49:52" x14ac:dyDescent="0.25">
      <c r="AW5688" t="s">
        <v>10337</v>
      </c>
      <c r="AY5688" s="51"/>
      <c r="AZ5688" s="51"/>
    </row>
    <row r="5689" spans="49:52" x14ac:dyDescent="0.25">
      <c r="AW5689" t="s">
        <v>10338</v>
      </c>
      <c r="AY5689" s="51"/>
      <c r="AZ5689" s="51"/>
    </row>
    <row r="5690" spans="49:52" x14ac:dyDescent="0.25">
      <c r="AW5690" t="s">
        <v>10339</v>
      </c>
      <c r="AY5690" s="51"/>
      <c r="AZ5690" s="51"/>
    </row>
    <row r="5691" spans="49:52" x14ac:dyDescent="0.25">
      <c r="AW5691" t="s">
        <v>10340</v>
      </c>
      <c r="AY5691" s="51"/>
      <c r="AZ5691" s="51"/>
    </row>
    <row r="5692" spans="49:52" x14ac:dyDescent="0.25">
      <c r="AW5692" t="s">
        <v>10341</v>
      </c>
      <c r="AY5692" s="51"/>
      <c r="AZ5692" s="51"/>
    </row>
    <row r="5693" spans="49:52" x14ac:dyDescent="0.25">
      <c r="AW5693" t="s">
        <v>10342</v>
      </c>
      <c r="AY5693" s="51"/>
      <c r="AZ5693" s="51"/>
    </row>
    <row r="5694" spans="49:52" x14ac:dyDescent="0.25">
      <c r="AW5694" t="s">
        <v>10343</v>
      </c>
      <c r="AY5694" s="51"/>
      <c r="AZ5694" s="51"/>
    </row>
    <row r="5695" spans="49:52" x14ac:dyDescent="0.25">
      <c r="AW5695" t="s">
        <v>10344</v>
      </c>
      <c r="AY5695" s="51"/>
      <c r="AZ5695" s="51"/>
    </row>
    <row r="5696" spans="49:52" x14ac:dyDescent="0.25">
      <c r="AW5696" t="s">
        <v>10345</v>
      </c>
      <c r="AY5696" s="51"/>
      <c r="AZ5696" s="51"/>
    </row>
    <row r="5697" spans="49:52" x14ac:dyDescent="0.25">
      <c r="AW5697" t="s">
        <v>10346</v>
      </c>
      <c r="AY5697" s="51"/>
      <c r="AZ5697" s="51"/>
    </row>
    <row r="5698" spans="49:52" x14ac:dyDescent="0.25">
      <c r="AW5698" t="s">
        <v>10347</v>
      </c>
      <c r="AY5698" s="51"/>
      <c r="AZ5698" s="51"/>
    </row>
    <row r="5699" spans="49:52" x14ac:dyDescent="0.25">
      <c r="AW5699" t="s">
        <v>10348</v>
      </c>
      <c r="AY5699" s="51"/>
      <c r="AZ5699" s="51"/>
    </row>
    <row r="5700" spans="49:52" x14ac:dyDescent="0.25">
      <c r="AW5700" t="s">
        <v>10349</v>
      </c>
      <c r="AY5700" s="51"/>
      <c r="AZ5700" s="51"/>
    </row>
    <row r="5701" spans="49:52" x14ac:dyDescent="0.25">
      <c r="AW5701" t="s">
        <v>10350</v>
      </c>
      <c r="AY5701" s="51"/>
      <c r="AZ5701" s="51"/>
    </row>
    <row r="5702" spans="49:52" x14ac:dyDescent="0.25">
      <c r="AW5702" t="s">
        <v>10351</v>
      </c>
      <c r="AY5702" s="51"/>
      <c r="AZ5702" s="51"/>
    </row>
    <row r="5703" spans="49:52" x14ac:dyDescent="0.25">
      <c r="AW5703" t="s">
        <v>10352</v>
      </c>
      <c r="AY5703" s="51"/>
      <c r="AZ5703" s="51"/>
    </row>
    <row r="5704" spans="49:52" x14ac:dyDescent="0.25">
      <c r="AW5704" t="s">
        <v>10353</v>
      </c>
      <c r="AY5704" s="51"/>
      <c r="AZ5704" s="51"/>
    </row>
    <row r="5705" spans="49:52" x14ac:dyDescent="0.25">
      <c r="AW5705" t="s">
        <v>10354</v>
      </c>
      <c r="AY5705" s="51"/>
      <c r="AZ5705" s="51"/>
    </row>
    <row r="5706" spans="49:52" x14ac:dyDescent="0.25">
      <c r="AW5706" t="s">
        <v>10355</v>
      </c>
      <c r="AY5706" s="51"/>
      <c r="AZ5706" s="51"/>
    </row>
    <row r="5707" spans="49:52" x14ac:dyDescent="0.25">
      <c r="AW5707" t="s">
        <v>10356</v>
      </c>
      <c r="AY5707" s="51"/>
      <c r="AZ5707" s="51"/>
    </row>
    <row r="5708" spans="49:52" x14ac:dyDescent="0.25">
      <c r="AW5708" t="s">
        <v>10357</v>
      </c>
      <c r="AY5708" s="51"/>
      <c r="AZ5708" s="51"/>
    </row>
    <row r="5709" spans="49:52" x14ac:dyDescent="0.25">
      <c r="AW5709" t="s">
        <v>10358</v>
      </c>
      <c r="AY5709" s="51"/>
      <c r="AZ5709" s="51"/>
    </row>
    <row r="5710" spans="49:52" x14ac:dyDescent="0.25">
      <c r="AW5710" t="s">
        <v>10359</v>
      </c>
      <c r="AY5710" s="51"/>
      <c r="AZ5710" s="51"/>
    </row>
    <row r="5711" spans="49:52" x14ac:dyDescent="0.25">
      <c r="AW5711" t="s">
        <v>10360</v>
      </c>
      <c r="AY5711" s="51"/>
      <c r="AZ5711" s="51"/>
    </row>
    <row r="5712" spans="49:52" x14ac:dyDescent="0.25">
      <c r="AW5712" t="s">
        <v>10361</v>
      </c>
      <c r="AY5712" s="51"/>
      <c r="AZ5712" s="51"/>
    </row>
    <row r="5713" spans="49:52" x14ac:dyDescent="0.25">
      <c r="AW5713" t="s">
        <v>10362</v>
      </c>
      <c r="AY5713" s="51"/>
      <c r="AZ5713" s="51"/>
    </row>
    <row r="5714" spans="49:52" x14ac:dyDescent="0.25">
      <c r="AW5714" t="s">
        <v>10363</v>
      </c>
      <c r="AY5714" s="51"/>
      <c r="AZ5714" s="51"/>
    </row>
    <row r="5715" spans="49:52" x14ac:dyDescent="0.25">
      <c r="AW5715" t="s">
        <v>10364</v>
      </c>
      <c r="AY5715" s="51"/>
      <c r="AZ5715" s="51"/>
    </row>
    <row r="5716" spans="49:52" x14ac:dyDescent="0.25">
      <c r="AW5716" t="s">
        <v>10365</v>
      </c>
      <c r="AY5716" s="51"/>
      <c r="AZ5716" s="51"/>
    </row>
    <row r="5717" spans="49:52" x14ac:dyDescent="0.25">
      <c r="AW5717" t="s">
        <v>10366</v>
      </c>
      <c r="AY5717" s="51"/>
      <c r="AZ5717" s="51"/>
    </row>
    <row r="5718" spans="49:52" x14ac:dyDescent="0.25">
      <c r="AW5718" t="s">
        <v>10367</v>
      </c>
      <c r="AY5718" s="51"/>
      <c r="AZ5718" s="51"/>
    </row>
    <row r="5719" spans="49:52" x14ac:dyDescent="0.25">
      <c r="AW5719" t="s">
        <v>10368</v>
      </c>
      <c r="AY5719" s="51"/>
      <c r="AZ5719" s="51"/>
    </row>
    <row r="5720" spans="49:52" x14ac:dyDescent="0.25">
      <c r="AW5720" t="s">
        <v>10369</v>
      </c>
      <c r="AY5720" s="51"/>
      <c r="AZ5720" s="51"/>
    </row>
    <row r="5721" spans="49:52" x14ac:dyDescent="0.25">
      <c r="AW5721" t="s">
        <v>10370</v>
      </c>
      <c r="AY5721" s="51"/>
      <c r="AZ5721" s="51"/>
    </row>
    <row r="5722" spans="49:52" x14ac:dyDescent="0.25">
      <c r="AW5722" t="s">
        <v>10371</v>
      </c>
      <c r="AY5722" s="51"/>
      <c r="AZ5722" s="51"/>
    </row>
    <row r="5723" spans="49:52" x14ac:dyDescent="0.25">
      <c r="AW5723" t="s">
        <v>10372</v>
      </c>
      <c r="AY5723" s="51"/>
      <c r="AZ5723" s="51"/>
    </row>
    <row r="5724" spans="49:52" x14ac:dyDescent="0.25">
      <c r="AW5724" t="s">
        <v>10373</v>
      </c>
      <c r="AY5724" s="51"/>
      <c r="AZ5724" s="51"/>
    </row>
    <row r="5725" spans="49:52" x14ac:dyDescent="0.25">
      <c r="AW5725" t="s">
        <v>10374</v>
      </c>
      <c r="AY5725" s="51"/>
      <c r="AZ5725" s="51"/>
    </row>
    <row r="5726" spans="49:52" x14ac:dyDescent="0.25">
      <c r="AW5726" t="s">
        <v>10375</v>
      </c>
      <c r="AY5726" s="51"/>
      <c r="AZ5726" s="51"/>
    </row>
    <row r="5727" spans="49:52" x14ac:dyDescent="0.25">
      <c r="AW5727" t="s">
        <v>10376</v>
      </c>
      <c r="AY5727" s="51"/>
      <c r="AZ5727" s="51"/>
    </row>
    <row r="5728" spans="49:52" x14ac:dyDescent="0.25">
      <c r="AW5728" t="s">
        <v>10377</v>
      </c>
      <c r="AY5728" s="51"/>
      <c r="AZ5728" s="51"/>
    </row>
    <row r="5729" spans="49:52" x14ac:dyDescent="0.25">
      <c r="AW5729" t="s">
        <v>10378</v>
      </c>
      <c r="AY5729" s="51"/>
      <c r="AZ5729" s="51"/>
    </row>
    <row r="5730" spans="49:52" x14ac:dyDescent="0.25">
      <c r="AW5730" t="s">
        <v>10379</v>
      </c>
      <c r="AY5730" s="51"/>
      <c r="AZ5730" s="51"/>
    </row>
    <row r="5731" spans="49:52" x14ac:dyDescent="0.25">
      <c r="AW5731" t="s">
        <v>10380</v>
      </c>
      <c r="AY5731" s="51"/>
      <c r="AZ5731" s="51"/>
    </row>
    <row r="5732" spans="49:52" x14ac:dyDescent="0.25">
      <c r="AW5732" t="s">
        <v>10381</v>
      </c>
      <c r="AY5732" s="51"/>
      <c r="AZ5732" s="51"/>
    </row>
    <row r="5733" spans="49:52" x14ac:dyDescent="0.25">
      <c r="AW5733" t="s">
        <v>10382</v>
      </c>
      <c r="AY5733" s="51"/>
      <c r="AZ5733" s="51"/>
    </row>
    <row r="5734" spans="49:52" x14ac:dyDescent="0.25">
      <c r="AW5734" t="s">
        <v>10383</v>
      </c>
      <c r="AY5734" s="51"/>
      <c r="AZ5734" s="51"/>
    </row>
    <row r="5735" spans="49:52" x14ac:dyDescent="0.25">
      <c r="AW5735" t="s">
        <v>10384</v>
      </c>
      <c r="AY5735" s="51"/>
      <c r="AZ5735" s="51"/>
    </row>
    <row r="5736" spans="49:52" x14ac:dyDescent="0.25">
      <c r="AW5736" t="s">
        <v>10385</v>
      </c>
      <c r="AY5736" s="51"/>
      <c r="AZ5736" s="51"/>
    </row>
    <row r="5737" spans="49:52" x14ac:dyDescent="0.25">
      <c r="AW5737" t="s">
        <v>10386</v>
      </c>
      <c r="AY5737" s="51"/>
      <c r="AZ5737" s="51"/>
    </row>
    <row r="5738" spans="49:52" x14ac:dyDescent="0.25">
      <c r="AW5738" t="s">
        <v>10387</v>
      </c>
      <c r="AY5738" s="51"/>
      <c r="AZ5738" s="51"/>
    </row>
    <row r="5739" spans="49:52" x14ac:dyDescent="0.25">
      <c r="AW5739" t="s">
        <v>10388</v>
      </c>
      <c r="AY5739" s="51"/>
      <c r="AZ5739" s="51"/>
    </row>
    <row r="5740" spans="49:52" x14ac:dyDescent="0.25">
      <c r="AW5740" t="s">
        <v>10389</v>
      </c>
      <c r="AY5740" s="51"/>
      <c r="AZ5740" s="51"/>
    </row>
    <row r="5741" spans="49:52" x14ac:dyDescent="0.25">
      <c r="AW5741" t="s">
        <v>10390</v>
      </c>
      <c r="AY5741" s="51"/>
      <c r="AZ5741" s="51"/>
    </row>
    <row r="5742" spans="49:52" x14ac:dyDescent="0.25">
      <c r="AW5742" t="s">
        <v>10391</v>
      </c>
      <c r="AY5742" s="51"/>
      <c r="AZ5742" s="51"/>
    </row>
    <row r="5743" spans="49:52" x14ac:dyDescent="0.25">
      <c r="AW5743" t="s">
        <v>10392</v>
      </c>
      <c r="AY5743" s="51"/>
      <c r="AZ5743" s="51"/>
    </row>
    <row r="5744" spans="49:52" x14ac:dyDescent="0.25">
      <c r="AW5744" t="s">
        <v>10393</v>
      </c>
      <c r="AY5744" s="51"/>
      <c r="AZ5744" s="51"/>
    </row>
    <row r="5745" spans="49:52" x14ac:dyDescent="0.25">
      <c r="AW5745" t="s">
        <v>10394</v>
      </c>
      <c r="AY5745" s="51"/>
      <c r="AZ5745" s="51"/>
    </row>
    <row r="5746" spans="49:52" x14ac:dyDescent="0.25">
      <c r="AW5746" t="s">
        <v>10395</v>
      </c>
      <c r="AY5746" s="51"/>
      <c r="AZ5746" s="51"/>
    </row>
    <row r="5747" spans="49:52" x14ac:dyDescent="0.25">
      <c r="AW5747" t="s">
        <v>10396</v>
      </c>
      <c r="AY5747" s="51"/>
      <c r="AZ5747" s="51"/>
    </row>
    <row r="5748" spans="49:52" x14ac:dyDescent="0.25">
      <c r="AW5748" t="s">
        <v>10397</v>
      </c>
      <c r="AY5748" s="51"/>
      <c r="AZ5748" s="51"/>
    </row>
    <row r="5749" spans="49:52" x14ac:dyDescent="0.25">
      <c r="AW5749" t="s">
        <v>10398</v>
      </c>
      <c r="AY5749" s="51"/>
      <c r="AZ5749" s="51"/>
    </row>
    <row r="5750" spans="49:52" x14ac:dyDescent="0.25">
      <c r="AW5750" t="s">
        <v>10399</v>
      </c>
      <c r="AY5750" s="51"/>
      <c r="AZ5750" s="51"/>
    </row>
    <row r="5751" spans="49:52" x14ac:dyDescent="0.25">
      <c r="AW5751" t="s">
        <v>10400</v>
      </c>
      <c r="AY5751" s="51"/>
      <c r="AZ5751" s="51"/>
    </row>
    <row r="5752" spans="49:52" x14ac:dyDescent="0.25">
      <c r="AW5752" t="s">
        <v>10401</v>
      </c>
      <c r="AY5752" s="51"/>
      <c r="AZ5752" s="51"/>
    </row>
    <row r="5753" spans="49:52" x14ac:dyDescent="0.25">
      <c r="AW5753" t="s">
        <v>10402</v>
      </c>
      <c r="AY5753" s="51"/>
      <c r="AZ5753" s="51"/>
    </row>
    <row r="5754" spans="49:52" x14ac:dyDescent="0.25">
      <c r="AW5754" t="s">
        <v>10403</v>
      </c>
      <c r="AY5754" s="51"/>
      <c r="AZ5754" s="51"/>
    </row>
    <row r="5755" spans="49:52" x14ac:dyDescent="0.25">
      <c r="AW5755" t="s">
        <v>10404</v>
      </c>
      <c r="AY5755" s="51"/>
      <c r="AZ5755" s="51"/>
    </row>
    <row r="5756" spans="49:52" x14ac:dyDescent="0.25">
      <c r="AW5756" t="s">
        <v>10405</v>
      </c>
      <c r="AY5756" s="51"/>
      <c r="AZ5756" s="51"/>
    </row>
    <row r="5757" spans="49:52" x14ac:dyDescent="0.25">
      <c r="AW5757" t="s">
        <v>10406</v>
      </c>
      <c r="AY5757" s="51"/>
      <c r="AZ5757" s="51"/>
    </row>
    <row r="5758" spans="49:52" x14ac:dyDescent="0.25">
      <c r="AW5758" t="s">
        <v>10407</v>
      </c>
      <c r="AY5758" s="51"/>
      <c r="AZ5758" s="51"/>
    </row>
    <row r="5759" spans="49:52" x14ac:dyDescent="0.25">
      <c r="AW5759" t="s">
        <v>10408</v>
      </c>
      <c r="AY5759" s="51"/>
      <c r="AZ5759" s="51"/>
    </row>
    <row r="5760" spans="49:52" x14ac:dyDescent="0.25">
      <c r="AW5760" t="s">
        <v>10409</v>
      </c>
      <c r="AY5760" s="51"/>
      <c r="AZ5760" s="51"/>
    </row>
    <row r="5761" spans="49:52" x14ac:dyDescent="0.25">
      <c r="AW5761" t="s">
        <v>10410</v>
      </c>
      <c r="AY5761" s="51"/>
      <c r="AZ5761" s="51"/>
    </row>
    <row r="5762" spans="49:52" x14ac:dyDescent="0.25">
      <c r="AW5762" t="s">
        <v>10411</v>
      </c>
      <c r="AY5762" s="51"/>
      <c r="AZ5762" s="51"/>
    </row>
    <row r="5763" spans="49:52" x14ac:dyDescent="0.25">
      <c r="AW5763" t="s">
        <v>10412</v>
      </c>
      <c r="AY5763" s="51"/>
      <c r="AZ5763" s="51"/>
    </row>
    <row r="5764" spans="49:52" x14ac:dyDescent="0.25">
      <c r="AW5764" t="s">
        <v>10413</v>
      </c>
      <c r="AY5764" s="51"/>
      <c r="AZ5764" s="51"/>
    </row>
    <row r="5765" spans="49:52" x14ac:dyDescent="0.25">
      <c r="AW5765" t="s">
        <v>10414</v>
      </c>
      <c r="AY5765" s="51"/>
      <c r="AZ5765" s="51"/>
    </row>
    <row r="5766" spans="49:52" x14ac:dyDescent="0.25">
      <c r="AW5766" t="s">
        <v>10415</v>
      </c>
      <c r="AY5766" s="51"/>
      <c r="AZ5766" s="51"/>
    </row>
    <row r="5767" spans="49:52" x14ac:dyDescent="0.25">
      <c r="AW5767" t="s">
        <v>10416</v>
      </c>
      <c r="AY5767" s="51"/>
      <c r="AZ5767" s="51"/>
    </row>
    <row r="5768" spans="49:52" x14ac:dyDescent="0.25">
      <c r="AW5768" t="s">
        <v>10417</v>
      </c>
      <c r="AY5768" s="51"/>
      <c r="AZ5768" s="51"/>
    </row>
    <row r="5769" spans="49:52" x14ac:dyDescent="0.25">
      <c r="AW5769" t="s">
        <v>10418</v>
      </c>
      <c r="AY5769" s="51"/>
      <c r="AZ5769" s="51"/>
    </row>
    <row r="5770" spans="49:52" x14ac:dyDescent="0.25">
      <c r="AW5770" t="s">
        <v>10419</v>
      </c>
      <c r="AY5770" s="51"/>
      <c r="AZ5770" s="51"/>
    </row>
    <row r="5771" spans="49:52" x14ac:dyDescent="0.25">
      <c r="AW5771" t="s">
        <v>10420</v>
      </c>
      <c r="AY5771" s="51"/>
      <c r="AZ5771" s="51"/>
    </row>
    <row r="5772" spans="49:52" x14ac:dyDescent="0.25">
      <c r="AW5772" t="s">
        <v>10421</v>
      </c>
      <c r="AY5772" s="51"/>
      <c r="AZ5772" s="51"/>
    </row>
    <row r="5773" spans="49:52" x14ac:dyDescent="0.25">
      <c r="AW5773" t="s">
        <v>10422</v>
      </c>
      <c r="AY5773" s="51"/>
      <c r="AZ5773" s="51"/>
    </row>
    <row r="5774" spans="49:52" x14ac:dyDescent="0.25">
      <c r="AW5774" t="s">
        <v>10423</v>
      </c>
      <c r="AY5774" s="51"/>
      <c r="AZ5774" s="51"/>
    </row>
    <row r="5775" spans="49:52" x14ac:dyDescent="0.25">
      <c r="AW5775" t="s">
        <v>10424</v>
      </c>
      <c r="AY5775" s="51"/>
      <c r="AZ5775" s="51"/>
    </row>
    <row r="5776" spans="49:52" x14ac:dyDescent="0.25">
      <c r="AW5776" t="s">
        <v>10425</v>
      </c>
      <c r="AY5776" s="51"/>
      <c r="AZ5776" s="51"/>
    </row>
    <row r="5777" spans="49:52" x14ac:dyDescent="0.25">
      <c r="AW5777" t="s">
        <v>10426</v>
      </c>
      <c r="AY5777" s="51"/>
      <c r="AZ5777" s="51"/>
    </row>
    <row r="5778" spans="49:52" x14ac:dyDescent="0.25">
      <c r="AW5778" t="s">
        <v>10427</v>
      </c>
      <c r="AY5778" s="51"/>
      <c r="AZ5778" s="51"/>
    </row>
    <row r="5779" spans="49:52" x14ac:dyDescent="0.25">
      <c r="AW5779" t="s">
        <v>10428</v>
      </c>
      <c r="AY5779" s="51"/>
      <c r="AZ5779" s="51"/>
    </row>
    <row r="5780" spans="49:52" x14ac:dyDescent="0.25">
      <c r="AW5780" t="s">
        <v>10429</v>
      </c>
      <c r="AY5780" s="51"/>
      <c r="AZ5780" s="51"/>
    </row>
    <row r="5781" spans="49:52" x14ac:dyDescent="0.25">
      <c r="AW5781" t="s">
        <v>10430</v>
      </c>
      <c r="AY5781" s="51"/>
      <c r="AZ5781" s="51"/>
    </row>
    <row r="5782" spans="49:52" x14ac:dyDescent="0.25">
      <c r="AW5782" t="s">
        <v>10431</v>
      </c>
      <c r="AY5782" s="51"/>
      <c r="AZ5782" s="51"/>
    </row>
    <row r="5783" spans="49:52" x14ac:dyDescent="0.25">
      <c r="AW5783" t="s">
        <v>10432</v>
      </c>
      <c r="AY5783" s="51"/>
      <c r="AZ5783" s="51"/>
    </row>
    <row r="5784" spans="49:52" x14ac:dyDescent="0.25">
      <c r="AW5784" t="s">
        <v>10433</v>
      </c>
      <c r="AY5784" s="51"/>
      <c r="AZ5784" s="51"/>
    </row>
    <row r="5785" spans="49:52" x14ac:dyDescent="0.25">
      <c r="AW5785" t="s">
        <v>10434</v>
      </c>
      <c r="AY5785" s="51"/>
      <c r="AZ5785" s="51"/>
    </row>
    <row r="5786" spans="49:52" x14ac:dyDescent="0.25">
      <c r="AW5786" t="s">
        <v>10435</v>
      </c>
      <c r="AY5786" s="51"/>
      <c r="AZ5786" s="51"/>
    </row>
    <row r="5787" spans="49:52" x14ac:dyDescent="0.25">
      <c r="AW5787" t="s">
        <v>10436</v>
      </c>
      <c r="AY5787" s="51"/>
      <c r="AZ5787" s="51"/>
    </row>
    <row r="5788" spans="49:52" x14ac:dyDescent="0.25">
      <c r="AW5788" t="s">
        <v>10437</v>
      </c>
      <c r="AY5788" s="51"/>
      <c r="AZ5788" s="51"/>
    </row>
    <row r="5789" spans="49:52" x14ac:dyDescent="0.25">
      <c r="AW5789" t="s">
        <v>10438</v>
      </c>
      <c r="AY5789" s="51"/>
      <c r="AZ5789" s="51"/>
    </row>
    <row r="5790" spans="49:52" x14ac:dyDescent="0.25">
      <c r="AW5790" t="s">
        <v>10439</v>
      </c>
      <c r="AY5790" s="51"/>
      <c r="AZ5790" s="51"/>
    </row>
    <row r="5791" spans="49:52" x14ac:dyDescent="0.25">
      <c r="AW5791" t="s">
        <v>10440</v>
      </c>
      <c r="AY5791" s="51"/>
      <c r="AZ5791" s="51"/>
    </row>
    <row r="5792" spans="49:52" x14ac:dyDescent="0.25">
      <c r="AW5792" t="s">
        <v>10441</v>
      </c>
      <c r="AY5792" s="51"/>
      <c r="AZ5792" s="51"/>
    </row>
    <row r="5793" spans="49:52" x14ac:dyDescent="0.25">
      <c r="AW5793" t="s">
        <v>10442</v>
      </c>
      <c r="AY5793" s="51"/>
      <c r="AZ5793" s="51"/>
    </row>
    <row r="5794" spans="49:52" x14ac:dyDescent="0.25">
      <c r="AW5794" t="s">
        <v>10443</v>
      </c>
      <c r="AY5794" s="51"/>
      <c r="AZ5794" s="51"/>
    </row>
    <row r="5795" spans="49:52" x14ac:dyDescent="0.25">
      <c r="AW5795" t="s">
        <v>10444</v>
      </c>
      <c r="AY5795" s="51"/>
      <c r="AZ5795" s="51"/>
    </row>
    <row r="5796" spans="49:52" x14ac:dyDescent="0.25">
      <c r="AW5796" t="s">
        <v>10445</v>
      </c>
      <c r="AY5796" s="51"/>
      <c r="AZ5796" s="51"/>
    </row>
    <row r="5797" spans="49:52" x14ac:dyDescent="0.25">
      <c r="AW5797" t="s">
        <v>10446</v>
      </c>
      <c r="AY5797" s="51"/>
      <c r="AZ5797" s="51"/>
    </row>
    <row r="5798" spans="49:52" x14ac:dyDescent="0.25">
      <c r="AW5798" t="s">
        <v>10447</v>
      </c>
      <c r="AY5798" s="51"/>
      <c r="AZ5798" s="51"/>
    </row>
    <row r="5799" spans="49:52" x14ac:dyDescent="0.25">
      <c r="AW5799" t="s">
        <v>10448</v>
      </c>
      <c r="AY5799" s="51"/>
      <c r="AZ5799" s="51"/>
    </row>
    <row r="5800" spans="49:52" x14ac:dyDescent="0.25">
      <c r="AW5800" t="s">
        <v>10449</v>
      </c>
      <c r="AY5800" s="51"/>
      <c r="AZ5800" s="51"/>
    </row>
    <row r="5801" spans="49:52" x14ac:dyDescent="0.25">
      <c r="AW5801" t="s">
        <v>10450</v>
      </c>
      <c r="AY5801" s="51"/>
      <c r="AZ5801" s="51"/>
    </row>
    <row r="5802" spans="49:52" x14ac:dyDescent="0.25">
      <c r="AW5802" t="s">
        <v>10451</v>
      </c>
      <c r="AY5802" s="51"/>
      <c r="AZ5802" s="51"/>
    </row>
    <row r="5803" spans="49:52" x14ac:dyDescent="0.25">
      <c r="AW5803" t="s">
        <v>10452</v>
      </c>
      <c r="AY5803" s="51"/>
      <c r="AZ5803" s="51"/>
    </row>
    <row r="5804" spans="49:52" x14ac:dyDescent="0.25">
      <c r="AW5804" t="s">
        <v>10453</v>
      </c>
      <c r="AY5804" s="51"/>
      <c r="AZ5804" s="51"/>
    </row>
    <row r="5805" spans="49:52" x14ac:dyDescent="0.25">
      <c r="AW5805" t="s">
        <v>10454</v>
      </c>
      <c r="AY5805" s="51"/>
      <c r="AZ5805" s="51"/>
    </row>
    <row r="5806" spans="49:52" x14ac:dyDescent="0.25">
      <c r="AW5806" t="s">
        <v>10455</v>
      </c>
      <c r="AY5806" s="51"/>
      <c r="AZ5806" s="51"/>
    </row>
    <row r="5807" spans="49:52" x14ac:dyDescent="0.25">
      <c r="AW5807" t="s">
        <v>10456</v>
      </c>
      <c r="AY5807" s="51"/>
      <c r="AZ5807" s="51"/>
    </row>
    <row r="5808" spans="49:52" x14ac:dyDescent="0.25">
      <c r="AW5808" t="s">
        <v>10457</v>
      </c>
      <c r="AY5808" s="51"/>
      <c r="AZ5808" s="51"/>
    </row>
    <row r="5809" spans="49:52" x14ac:dyDescent="0.25">
      <c r="AW5809" t="s">
        <v>10458</v>
      </c>
      <c r="AY5809" s="51"/>
      <c r="AZ5809" s="51"/>
    </row>
    <row r="5810" spans="49:52" x14ac:dyDescent="0.25">
      <c r="AW5810" t="s">
        <v>10459</v>
      </c>
      <c r="AY5810" s="51"/>
      <c r="AZ5810" s="51"/>
    </row>
    <row r="5811" spans="49:52" x14ac:dyDescent="0.25">
      <c r="AW5811" t="s">
        <v>10460</v>
      </c>
      <c r="AY5811" s="51"/>
      <c r="AZ5811" s="51"/>
    </row>
    <row r="5812" spans="49:52" x14ac:dyDescent="0.25">
      <c r="AW5812" t="s">
        <v>10461</v>
      </c>
      <c r="AY5812" s="51"/>
      <c r="AZ5812" s="51"/>
    </row>
    <row r="5813" spans="49:52" x14ac:dyDescent="0.25">
      <c r="AW5813" t="s">
        <v>10462</v>
      </c>
      <c r="AY5813" s="51"/>
      <c r="AZ5813" s="51"/>
    </row>
    <row r="5814" spans="49:52" x14ac:dyDescent="0.25">
      <c r="AW5814" t="s">
        <v>10463</v>
      </c>
      <c r="AY5814" s="51"/>
      <c r="AZ5814" s="51"/>
    </row>
    <row r="5815" spans="49:52" x14ac:dyDescent="0.25">
      <c r="AW5815" t="s">
        <v>10464</v>
      </c>
      <c r="AY5815" s="51"/>
      <c r="AZ5815" s="51"/>
    </row>
    <row r="5816" spans="49:52" x14ac:dyDescent="0.25">
      <c r="AW5816" t="s">
        <v>10465</v>
      </c>
      <c r="AY5816" s="51"/>
      <c r="AZ5816" s="51"/>
    </row>
    <row r="5817" spans="49:52" x14ac:dyDescent="0.25">
      <c r="AW5817" t="s">
        <v>10466</v>
      </c>
      <c r="AY5817" s="51"/>
      <c r="AZ5817" s="51"/>
    </row>
    <row r="5818" spans="49:52" x14ac:dyDescent="0.25">
      <c r="AW5818" t="s">
        <v>10467</v>
      </c>
      <c r="AY5818" s="51"/>
      <c r="AZ5818" s="51"/>
    </row>
    <row r="5819" spans="49:52" x14ac:dyDescent="0.25">
      <c r="AW5819" t="s">
        <v>10468</v>
      </c>
      <c r="AY5819" s="51"/>
      <c r="AZ5819" s="51"/>
    </row>
    <row r="5820" spans="49:52" x14ac:dyDescent="0.25">
      <c r="AW5820" t="s">
        <v>10469</v>
      </c>
      <c r="AY5820" s="51"/>
      <c r="AZ5820" s="51"/>
    </row>
    <row r="5821" spans="49:52" x14ac:dyDescent="0.25">
      <c r="AW5821" t="s">
        <v>10470</v>
      </c>
      <c r="AY5821" s="51"/>
      <c r="AZ5821" s="51"/>
    </row>
    <row r="5822" spans="49:52" x14ac:dyDescent="0.25">
      <c r="AW5822" t="s">
        <v>10471</v>
      </c>
      <c r="AY5822" s="51"/>
      <c r="AZ5822" s="51"/>
    </row>
    <row r="5823" spans="49:52" x14ac:dyDescent="0.25">
      <c r="AW5823" t="s">
        <v>10472</v>
      </c>
      <c r="AY5823" s="51"/>
      <c r="AZ5823" s="51"/>
    </row>
    <row r="5824" spans="49:52" x14ac:dyDescent="0.25">
      <c r="AW5824" t="s">
        <v>10473</v>
      </c>
      <c r="AY5824" s="51"/>
      <c r="AZ5824" s="51"/>
    </row>
    <row r="5825" spans="49:52" x14ac:dyDescent="0.25">
      <c r="AW5825" t="s">
        <v>10474</v>
      </c>
      <c r="AY5825" s="51"/>
      <c r="AZ5825" s="51"/>
    </row>
    <row r="5826" spans="49:52" x14ac:dyDescent="0.25">
      <c r="AW5826" t="s">
        <v>10475</v>
      </c>
      <c r="AY5826" s="51"/>
      <c r="AZ5826" s="51"/>
    </row>
    <row r="5827" spans="49:52" x14ac:dyDescent="0.25">
      <c r="AW5827" t="s">
        <v>10476</v>
      </c>
      <c r="AY5827" s="51"/>
      <c r="AZ5827" s="51"/>
    </row>
    <row r="5828" spans="49:52" x14ac:dyDescent="0.25">
      <c r="AW5828" t="s">
        <v>10477</v>
      </c>
      <c r="AY5828" s="51"/>
      <c r="AZ5828" s="51"/>
    </row>
    <row r="5829" spans="49:52" x14ac:dyDescent="0.25">
      <c r="AW5829" t="s">
        <v>10478</v>
      </c>
      <c r="AY5829" s="51"/>
      <c r="AZ5829" s="51"/>
    </row>
    <row r="5830" spans="49:52" x14ac:dyDescent="0.25">
      <c r="AW5830" t="s">
        <v>10479</v>
      </c>
      <c r="AY5830" s="51"/>
      <c r="AZ5830" s="51"/>
    </row>
    <row r="5831" spans="49:52" x14ac:dyDescent="0.25">
      <c r="AW5831" t="s">
        <v>10480</v>
      </c>
      <c r="AY5831" s="51"/>
      <c r="AZ5831" s="51"/>
    </row>
    <row r="5832" spans="49:52" x14ac:dyDescent="0.25">
      <c r="AW5832" t="s">
        <v>10481</v>
      </c>
      <c r="AY5832" s="51"/>
      <c r="AZ5832" s="51"/>
    </row>
    <row r="5833" spans="49:52" x14ac:dyDescent="0.25">
      <c r="AW5833" t="s">
        <v>10482</v>
      </c>
      <c r="AY5833" s="51"/>
      <c r="AZ5833" s="51"/>
    </row>
    <row r="5834" spans="49:52" x14ac:dyDescent="0.25">
      <c r="AW5834" t="s">
        <v>10483</v>
      </c>
      <c r="AY5834" s="51"/>
      <c r="AZ5834" s="51"/>
    </row>
    <row r="5835" spans="49:52" x14ac:dyDescent="0.25">
      <c r="AW5835" t="s">
        <v>10484</v>
      </c>
      <c r="AY5835" s="51"/>
      <c r="AZ5835" s="51"/>
    </row>
    <row r="5836" spans="49:52" x14ac:dyDescent="0.25">
      <c r="AW5836" t="s">
        <v>10485</v>
      </c>
      <c r="AY5836" s="51"/>
      <c r="AZ5836" s="51"/>
    </row>
    <row r="5837" spans="49:52" x14ac:dyDescent="0.25">
      <c r="AW5837" t="s">
        <v>10486</v>
      </c>
      <c r="AY5837" s="51"/>
      <c r="AZ5837" s="51"/>
    </row>
    <row r="5838" spans="49:52" x14ac:dyDescent="0.25">
      <c r="AW5838" t="s">
        <v>10487</v>
      </c>
      <c r="AY5838" s="51"/>
      <c r="AZ5838" s="51"/>
    </row>
    <row r="5839" spans="49:52" x14ac:dyDescent="0.25">
      <c r="AW5839" t="s">
        <v>10488</v>
      </c>
      <c r="AY5839" s="51"/>
      <c r="AZ5839" s="51"/>
    </row>
    <row r="5840" spans="49:52" x14ac:dyDescent="0.25">
      <c r="AW5840" t="s">
        <v>10489</v>
      </c>
      <c r="AY5840" s="51"/>
      <c r="AZ5840" s="51"/>
    </row>
    <row r="5841" spans="49:52" x14ac:dyDescent="0.25">
      <c r="AW5841" t="s">
        <v>10490</v>
      </c>
      <c r="AY5841" s="51"/>
      <c r="AZ5841" s="51"/>
    </row>
    <row r="5842" spans="49:52" x14ac:dyDescent="0.25">
      <c r="AW5842" t="s">
        <v>10491</v>
      </c>
      <c r="AY5842" s="51"/>
      <c r="AZ5842" s="51"/>
    </row>
    <row r="5843" spans="49:52" x14ac:dyDescent="0.25">
      <c r="AW5843" t="s">
        <v>10492</v>
      </c>
      <c r="AY5843" s="51"/>
      <c r="AZ5843" s="51"/>
    </row>
    <row r="5844" spans="49:52" x14ac:dyDescent="0.25">
      <c r="AW5844" t="s">
        <v>10493</v>
      </c>
      <c r="AY5844" s="51"/>
      <c r="AZ5844" s="51"/>
    </row>
    <row r="5845" spans="49:52" x14ac:dyDescent="0.25">
      <c r="AW5845" t="s">
        <v>10494</v>
      </c>
      <c r="AY5845" s="51"/>
      <c r="AZ5845" s="51"/>
    </row>
    <row r="5846" spans="49:52" x14ac:dyDescent="0.25">
      <c r="AW5846" t="s">
        <v>10495</v>
      </c>
      <c r="AY5846" s="51"/>
      <c r="AZ5846" s="51"/>
    </row>
    <row r="5847" spans="49:52" x14ac:dyDescent="0.25">
      <c r="AW5847" t="s">
        <v>10496</v>
      </c>
      <c r="AY5847" s="51"/>
      <c r="AZ5847" s="51"/>
    </row>
    <row r="5848" spans="49:52" x14ac:dyDescent="0.25">
      <c r="AW5848" t="s">
        <v>10497</v>
      </c>
      <c r="AY5848" s="51"/>
      <c r="AZ5848" s="51"/>
    </row>
    <row r="5849" spans="49:52" x14ac:dyDescent="0.25">
      <c r="AW5849" t="s">
        <v>10498</v>
      </c>
      <c r="AY5849" s="51"/>
      <c r="AZ5849" s="51"/>
    </row>
    <row r="5850" spans="49:52" x14ac:dyDescent="0.25">
      <c r="AW5850" t="s">
        <v>10499</v>
      </c>
      <c r="AY5850" s="51"/>
      <c r="AZ5850" s="51"/>
    </row>
    <row r="5851" spans="49:52" x14ac:dyDescent="0.25">
      <c r="AW5851" t="s">
        <v>10500</v>
      </c>
      <c r="AY5851" s="51"/>
      <c r="AZ5851" s="51"/>
    </row>
    <row r="5852" spans="49:52" x14ac:dyDescent="0.25">
      <c r="AW5852" t="s">
        <v>10501</v>
      </c>
      <c r="AY5852" s="51"/>
      <c r="AZ5852" s="51"/>
    </row>
    <row r="5853" spans="49:52" x14ac:dyDescent="0.25">
      <c r="AW5853" t="s">
        <v>10502</v>
      </c>
      <c r="AY5853" s="51"/>
      <c r="AZ5853" s="51"/>
    </row>
    <row r="5854" spans="49:52" x14ac:dyDescent="0.25">
      <c r="AW5854" t="s">
        <v>10503</v>
      </c>
      <c r="AY5854" s="51"/>
      <c r="AZ5854" s="51"/>
    </row>
    <row r="5855" spans="49:52" x14ac:dyDescent="0.25">
      <c r="AW5855" t="s">
        <v>10504</v>
      </c>
      <c r="AY5855" s="51"/>
      <c r="AZ5855" s="51"/>
    </row>
    <row r="5856" spans="49:52" x14ac:dyDescent="0.25">
      <c r="AW5856" t="s">
        <v>10505</v>
      </c>
      <c r="AY5856" s="51"/>
      <c r="AZ5856" s="51"/>
    </row>
    <row r="5857" spans="49:52" x14ac:dyDescent="0.25">
      <c r="AW5857" t="s">
        <v>10506</v>
      </c>
      <c r="AY5857" s="51"/>
      <c r="AZ5857" s="51"/>
    </row>
    <row r="5858" spans="49:52" x14ac:dyDescent="0.25">
      <c r="AW5858" t="s">
        <v>10507</v>
      </c>
      <c r="AY5858" s="51"/>
      <c r="AZ5858" s="51"/>
    </row>
    <row r="5859" spans="49:52" x14ac:dyDescent="0.25">
      <c r="AW5859" t="s">
        <v>10508</v>
      </c>
      <c r="AY5859" s="51"/>
      <c r="AZ5859" s="51"/>
    </row>
    <row r="5860" spans="49:52" x14ac:dyDescent="0.25">
      <c r="AW5860" t="s">
        <v>10509</v>
      </c>
      <c r="AY5860" s="51"/>
      <c r="AZ5860" s="51"/>
    </row>
    <row r="5861" spans="49:52" x14ac:dyDescent="0.25">
      <c r="AW5861" t="s">
        <v>10510</v>
      </c>
      <c r="AY5861" s="51"/>
      <c r="AZ5861" s="51"/>
    </row>
    <row r="5862" spans="49:52" x14ac:dyDescent="0.25">
      <c r="AW5862" t="s">
        <v>10511</v>
      </c>
      <c r="AY5862" s="51"/>
      <c r="AZ5862" s="51"/>
    </row>
    <row r="5863" spans="49:52" x14ac:dyDescent="0.25">
      <c r="AW5863" t="s">
        <v>10512</v>
      </c>
      <c r="AY5863" s="51"/>
      <c r="AZ5863" s="51"/>
    </row>
    <row r="5864" spans="49:52" x14ac:dyDescent="0.25">
      <c r="AW5864" t="s">
        <v>10513</v>
      </c>
      <c r="AY5864" s="51"/>
      <c r="AZ5864" s="51"/>
    </row>
    <row r="5865" spans="49:52" x14ac:dyDescent="0.25">
      <c r="AW5865" t="s">
        <v>10514</v>
      </c>
      <c r="AY5865" s="51"/>
      <c r="AZ5865" s="51"/>
    </row>
    <row r="5866" spans="49:52" x14ac:dyDescent="0.25">
      <c r="AW5866" t="s">
        <v>10515</v>
      </c>
      <c r="AY5866" s="51"/>
      <c r="AZ5866" s="51"/>
    </row>
    <row r="5867" spans="49:52" x14ac:dyDescent="0.25">
      <c r="AW5867" t="s">
        <v>10516</v>
      </c>
      <c r="AY5867" s="51"/>
      <c r="AZ5867" s="51"/>
    </row>
    <row r="5868" spans="49:52" x14ac:dyDescent="0.25">
      <c r="AW5868" t="s">
        <v>10517</v>
      </c>
      <c r="AY5868" s="51"/>
      <c r="AZ5868" s="51"/>
    </row>
    <row r="5869" spans="49:52" x14ac:dyDescent="0.25">
      <c r="AW5869" t="s">
        <v>10518</v>
      </c>
      <c r="AY5869" s="51"/>
      <c r="AZ5869" s="51"/>
    </row>
    <row r="5870" spans="49:52" x14ac:dyDescent="0.25">
      <c r="AW5870" t="s">
        <v>10519</v>
      </c>
      <c r="AY5870" s="51"/>
      <c r="AZ5870" s="51"/>
    </row>
    <row r="5871" spans="49:52" x14ac:dyDescent="0.25">
      <c r="AW5871" t="s">
        <v>10520</v>
      </c>
      <c r="AY5871" s="51"/>
      <c r="AZ5871" s="51"/>
    </row>
    <row r="5872" spans="49:52" x14ac:dyDescent="0.25">
      <c r="AW5872" t="s">
        <v>10521</v>
      </c>
      <c r="AY5872" s="51"/>
      <c r="AZ5872" s="51"/>
    </row>
    <row r="5873" spans="49:52" x14ac:dyDescent="0.25">
      <c r="AW5873" t="s">
        <v>10522</v>
      </c>
      <c r="AY5873" s="51"/>
      <c r="AZ5873" s="51"/>
    </row>
    <row r="5874" spans="49:52" x14ac:dyDescent="0.25">
      <c r="AW5874" t="s">
        <v>10523</v>
      </c>
      <c r="AY5874" s="51"/>
      <c r="AZ5874" s="51"/>
    </row>
    <row r="5875" spans="49:52" x14ac:dyDescent="0.25">
      <c r="AW5875" t="s">
        <v>10524</v>
      </c>
      <c r="AY5875" s="51"/>
      <c r="AZ5875" s="51"/>
    </row>
    <row r="5876" spans="49:52" x14ac:dyDescent="0.25">
      <c r="AW5876" t="s">
        <v>10525</v>
      </c>
      <c r="AY5876" s="51"/>
      <c r="AZ5876" s="51"/>
    </row>
    <row r="5877" spans="49:52" x14ac:dyDescent="0.25">
      <c r="AW5877" t="s">
        <v>10526</v>
      </c>
      <c r="AY5877" s="51"/>
      <c r="AZ5877" s="51"/>
    </row>
    <row r="5878" spans="49:52" x14ac:dyDescent="0.25">
      <c r="AW5878" t="s">
        <v>10527</v>
      </c>
      <c r="AY5878" s="51"/>
      <c r="AZ5878" s="51"/>
    </row>
    <row r="5879" spans="49:52" x14ac:dyDescent="0.25">
      <c r="AW5879" t="s">
        <v>10528</v>
      </c>
      <c r="AY5879" s="51"/>
      <c r="AZ5879" s="51"/>
    </row>
    <row r="5880" spans="49:52" x14ac:dyDescent="0.25">
      <c r="AW5880" t="s">
        <v>10529</v>
      </c>
      <c r="AY5880" s="51"/>
      <c r="AZ5880" s="51"/>
    </row>
    <row r="5881" spans="49:52" x14ac:dyDescent="0.25">
      <c r="AW5881" t="s">
        <v>10530</v>
      </c>
      <c r="AY5881" s="51"/>
      <c r="AZ5881" s="51"/>
    </row>
    <row r="5882" spans="49:52" x14ac:dyDescent="0.25">
      <c r="AW5882" t="s">
        <v>10531</v>
      </c>
      <c r="AY5882" s="51"/>
      <c r="AZ5882" s="51"/>
    </row>
    <row r="5883" spans="49:52" x14ac:dyDescent="0.25">
      <c r="AW5883" t="s">
        <v>10532</v>
      </c>
      <c r="AY5883" s="51"/>
      <c r="AZ5883" s="51"/>
    </row>
    <row r="5884" spans="49:52" x14ac:dyDescent="0.25">
      <c r="AW5884" t="s">
        <v>10533</v>
      </c>
      <c r="AY5884" s="51"/>
      <c r="AZ5884" s="51"/>
    </row>
    <row r="5885" spans="49:52" x14ac:dyDescent="0.25">
      <c r="AW5885" t="s">
        <v>10534</v>
      </c>
      <c r="AY5885" s="51"/>
      <c r="AZ5885" s="51"/>
    </row>
    <row r="5886" spans="49:52" x14ac:dyDescent="0.25">
      <c r="AW5886" t="s">
        <v>10535</v>
      </c>
      <c r="AY5886" s="51"/>
      <c r="AZ5886" s="51"/>
    </row>
    <row r="5887" spans="49:52" x14ac:dyDescent="0.25">
      <c r="AW5887" t="s">
        <v>10536</v>
      </c>
      <c r="AY5887" s="51"/>
      <c r="AZ5887" s="51"/>
    </row>
    <row r="5888" spans="49:52" x14ac:dyDescent="0.25">
      <c r="AW5888" t="s">
        <v>10537</v>
      </c>
      <c r="AY5888" s="51"/>
      <c r="AZ5888" s="51"/>
    </row>
    <row r="5889" spans="49:52" x14ac:dyDescent="0.25">
      <c r="AW5889" t="s">
        <v>10538</v>
      </c>
      <c r="AY5889" s="51"/>
      <c r="AZ5889" s="51"/>
    </row>
    <row r="5890" spans="49:52" x14ac:dyDescent="0.25">
      <c r="AW5890" t="s">
        <v>10539</v>
      </c>
      <c r="AY5890" s="51"/>
      <c r="AZ5890" s="51"/>
    </row>
    <row r="5891" spans="49:52" x14ac:dyDescent="0.25">
      <c r="AW5891" t="s">
        <v>10540</v>
      </c>
      <c r="AY5891" s="51"/>
      <c r="AZ5891" s="51"/>
    </row>
    <row r="5892" spans="49:52" x14ac:dyDescent="0.25">
      <c r="AW5892" t="s">
        <v>10541</v>
      </c>
      <c r="AY5892" s="51"/>
      <c r="AZ5892" s="51"/>
    </row>
    <row r="5893" spans="49:52" x14ac:dyDescent="0.25">
      <c r="AW5893" t="s">
        <v>10542</v>
      </c>
      <c r="AY5893" s="51"/>
      <c r="AZ5893" s="51"/>
    </row>
    <row r="5894" spans="49:52" x14ac:dyDescent="0.25">
      <c r="AW5894" t="s">
        <v>10543</v>
      </c>
      <c r="AY5894" s="51"/>
      <c r="AZ5894" s="51"/>
    </row>
    <row r="5895" spans="49:52" x14ac:dyDescent="0.25">
      <c r="AW5895" t="s">
        <v>10544</v>
      </c>
      <c r="AY5895" s="51"/>
      <c r="AZ5895" s="51"/>
    </row>
    <row r="5896" spans="49:52" x14ac:dyDescent="0.25">
      <c r="AW5896" t="s">
        <v>10545</v>
      </c>
      <c r="AY5896" s="51"/>
      <c r="AZ5896" s="51"/>
    </row>
    <row r="5897" spans="49:52" x14ac:dyDescent="0.25">
      <c r="AW5897" t="s">
        <v>10546</v>
      </c>
      <c r="AY5897" s="51"/>
      <c r="AZ5897" s="51"/>
    </row>
    <row r="5898" spans="49:52" x14ac:dyDescent="0.25">
      <c r="AW5898" t="s">
        <v>10547</v>
      </c>
      <c r="AY5898" s="51"/>
      <c r="AZ5898" s="51"/>
    </row>
    <row r="5899" spans="49:52" x14ac:dyDescent="0.25">
      <c r="AW5899" t="s">
        <v>10548</v>
      </c>
      <c r="AY5899" s="51"/>
      <c r="AZ5899" s="51"/>
    </row>
    <row r="5900" spans="49:52" x14ac:dyDescent="0.25">
      <c r="AW5900" t="s">
        <v>10549</v>
      </c>
      <c r="AY5900" s="51"/>
      <c r="AZ5900" s="51"/>
    </row>
    <row r="5901" spans="49:52" x14ac:dyDescent="0.25">
      <c r="AW5901" t="s">
        <v>10550</v>
      </c>
      <c r="AY5901" s="51"/>
      <c r="AZ5901" s="51"/>
    </row>
    <row r="5902" spans="49:52" x14ac:dyDescent="0.25">
      <c r="AW5902" t="s">
        <v>10551</v>
      </c>
      <c r="AY5902" s="51"/>
      <c r="AZ5902" s="51"/>
    </row>
    <row r="5903" spans="49:52" x14ac:dyDescent="0.25">
      <c r="AW5903" t="s">
        <v>10552</v>
      </c>
      <c r="AY5903" s="51"/>
      <c r="AZ5903" s="51"/>
    </row>
    <row r="5904" spans="49:52" x14ac:dyDescent="0.25">
      <c r="AW5904" t="s">
        <v>10553</v>
      </c>
      <c r="AY5904" s="51"/>
      <c r="AZ5904" s="51"/>
    </row>
    <row r="5905" spans="49:52" x14ac:dyDescent="0.25">
      <c r="AW5905" t="s">
        <v>10554</v>
      </c>
      <c r="AY5905" s="51"/>
      <c r="AZ5905" s="51"/>
    </row>
    <row r="5906" spans="49:52" x14ac:dyDescent="0.25">
      <c r="AW5906" t="s">
        <v>10555</v>
      </c>
      <c r="AY5906" s="51"/>
      <c r="AZ5906" s="51"/>
    </row>
    <row r="5907" spans="49:52" x14ac:dyDescent="0.25">
      <c r="AW5907" t="s">
        <v>10556</v>
      </c>
      <c r="AY5907" s="51"/>
      <c r="AZ5907" s="51"/>
    </row>
    <row r="5908" spans="49:52" x14ac:dyDescent="0.25">
      <c r="AW5908" t="s">
        <v>10557</v>
      </c>
      <c r="AY5908" s="51"/>
      <c r="AZ5908" s="51"/>
    </row>
    <row r="5909" spans="49:52" x14ac:dyDescent="0.25">
      <c r="AW5909" t="s">
        <v>10558</v>
      </c>
      <c r="AY5909" s="51"/>
      <c r="AZ5909" s="51"/>
    </row>
    <row r="5910" spans="49:52" x14ac:dyDescent="0.25">
      <c r="AW5910" t="s">
        <v>10559</v>
      </c>
      <c r="AY5910" s="51"/>
      <c r="AZ5910" s="51"/>
    </row>
    <row r="5911" spans="49:52" x14ac:dyDescent="0.25">
      <c r="AW5911" t="s">
        <v>10560</v>
      </c>
      <c r="AY5911" s="51"/>
      <c r="AZ5911" s="51"/>
    </row>
    <row r="5912" spans="49:52" x14ac:dyDescent="0.25">
      <c r="AW5912" t="s">
        <v>10561</v>
      </c>
      <c r="AY5912" s="51"/>
      <c r="AZ5912" s="51"/>
    </row>
    <row r="5913" spans="49:52" x14ac:dyDescent="0.25">
      <c r="AW5913" t="s">
        <v>10562</v>
      </c>
      <c r="AY5913" s="51"/>
      <c r="AZ5913" s="51"/>
    </row>
    <row r="5914" spans="49:52" x14ac:dyDescent="0.25">
      <c r="AW5914" t="s">
        <v>10563</v>
      </c>
      <c r="AY5914" s="51"/>
      <c r="AZ5914" s="51"/>
    </row>
    <row r="5915" spans="49:52" x14ac:dyDescent="0.25">
      <c r="AW5915" t="s">
        <v>10564</v>
      </c>
      <c r="AY5915" s="51"/>
      <c r="AZ5915" s="51"/>
    </row>
    <row r="5916" spans="49:52" x14ac:dyDescent="0.25">
      <c r="AW5916" t="s">
        <v>10565</v>
      </c>
      <c r="AY5916" s="51"/>
      <c r="AZ5916" s="51"/>
    </row>
    <row r="5917" spans="49:52" x14ac:dyDescent="0.25">
      <c r="AW5917" t="s">
        <v>10566</v>
      </c>
      <c r="AY5917" s="51"/>
      <c r="AZ5917" s="51"/>
    </row>
    <row r="5918" spans="49:52" x14ac:dyDescent="0.25">
      <c r="AW5918" t="s">
        <v>10567</v>
      </c>
      <c r="AY5918" s="51"/>
      <c r="AZ5918" s="51"/>
    </row>
    <row r="5919" spans="49:52" x14ac:dyDescent="0.25">
      <c r="AW5919" t="s">
        <v>10568</v>
      </c>
      <c r="AY5919" s="51"/>
      <c r="AZ5919" s="51"/>
    </row>
    <row r="5920" spans="49:52" x14ac:dyDescent="0.25">
      <c r="AW5920" t="s">
        <v>10569</v>
      </c>
      <c r="AY5920" s="51"/>
      <c r="AZ5920" s="51"/>
    </row>
    <row r="5921" spans="49:52" x14ac:dyDescent="0.25">
      <c r="AW5921" t="s">
        <v>10570</v>
      </c>
      <c r="AY5921" s="51"/>
      <c r="AZ5921" s="51"/>
    </row>
    <row r="5922" spans="49:52" x14ac:dyDescent="0.25">
      <c r="AW5922" t="s">
        <v>10571</v>
      </c>
      <c r="AY5922" s="51"/>
      <c r="AZ5922" s="51"/>
    </row>
    <row r="5923" spans="49:52" x14ac:dyDescent="0.25">
      <c r="AW5923" t="s">
        <v>10572</v>
      </c>
      <c r="AY5923" s="51"/>
      <c r="AZ5923" s="51"/>
    </row>
    <row r="5924" spans="49:52" x14ac:dyDescent="0.25">
      <c r="AW5924" t="s">
        <v>10573</v>
      </c>
      <c r="AY5924" s="51"/>
      <c r="AZ5924" s="51"/>
    </row>
    <row r="5925" spans="49:52" x14ac:dyDescent="0.25">
      <c r="AW5925" t="s">
        <v>10574</v>
      </c>
      <c r="AY5925" s="51"/>
      <c r="AZ5925" s="51"/>
    </row>
    <row r="5926" spans="49:52" x14ac:dyDescent="0.25">
      <c r="AW5926" t="s">
        <v>10575</v>
      </c>
      <c r="AY5926" s="51"/>
      <c r="AZ5926" s="51"/>
    </row>
    <row r="5927" spans="49:52" x14ac:dyDescent="0.25">
      <c r="AW5927" t="s">
        <v>10576</v>
      </c>
      <c r="AY5927" s="51"/>
      <c r="AZ5927" s="51"/>
    </row>
    <row r="5928" spans="49:52" x14ac:dyDescent="0.25">
      <c r="AW5928" t="s">
        <v>10577</v>
      </c>
      <c r="AY5928" s="51"/>
      <c r="AZ5928" s="51"/>
    </row>
    <row r="5929" spans="49:52" x14ac:dyDescent="0.25">
      <c r="AW5929" t="s">
        <v>10578</v>
      </c>
      <c r="AY5929" s="51"/>
      <c r="AZ5929" s="51"/>
    </row>
    <row r="5930" spans="49:52" x14ac:dyDescent="0.25">
      <c r="AW5930" t="s">
        <v>10579</v>
      </c>
      <c r="AY5930" s="51"/>
      <c r="AZ5930" s="51"/>
    </row>
    <row r="5931" spans="49:52" x14ac:dyDescent="0.25">
      <c r="AW5931" t="s">
        <v>10580</v>
      </c>
      <c r="AY5931" s="51"/>
      <c r="AZ5931" s="51"/>
    </row>
    <row r="5932" spans="49:52" x14ac:dyDescent="0.25">
      <c r="AW5932" t="s">
        <v>10581</v>
      </c>
      <c r="AY5932" s="51"/>
      <c r="AZ5932" s="51"/>
    </row>
    <row r="5933" spans="49:52" x14ac:dyDescent="0.25">
      <c r="AW5933" t="s">
        <v>10582</v>
      </c>
      <c r="AY5933" s="51"/>
      <c r="AZ5933" s="51"/>
    </row>
    <row r="5934" spans="49:52" x14ac:dyDescent="0.25">
      <c r="AW5934" t="s">
        <v>10583</v>
      </c>
      <c r="AY5934" s="51"/>
      <c r="AZ5934" s="51"/>
    </row>
    <row r="5935" spans="49:52" x14ac:dyDescent="0.25">
      <c r="AW5935" t="s">
        <v>10584</v>
      </c>
      <c r="AY5935" s="51"/>
      <c r="AZ5935" s="51"/>
    </row>
    <row r="5936" spans="49:52" x14ac:dyDescent="0.25">
      <c r="AW5936" t="s">
        <v>10585</v>
      </c>
      <c r="AY5936" s="51"/>
      <c r="AZ5936" s="51"/>
    </row>
    <row r="5937" spans="49:52" x14ac:dyDescent="0.25">
      <c r="AW5937" t="s">
        <v>10586</v>
      </c>
      <c r="AY5937" s="51"/>
      <c r="AZ5937" s="51"/>
    </row>
    <row r="5938" spans="49:52" x14ac:dyDescent="0.25">
      <c r="AW5938" t="s">
        <v>10587</v>
      </c>
      <c r="AY5938" s="51"/>
      <c r="AZ5938" s="51"/>
    </row>
    <row r="5939" spans="49:52" x14ac:dyDescent="0.25">
      <c r="AW5939" t="s">
        <v>10588</v>
      </c>
      <c r="AY5939" s="51"/>
      <c r="AZ5939" s="51"/>
    </row>
    <row r="5940" spans="49:52" x14ac:dyDescent="0.25">
      <c r="AW5940" t="s">
        <v>10589</v>
      </c>
      <c r="AY5940" s="51"/>
      <c r="AZ5940" s="51"/>
    </row>
    <row r="5941" spans="49:52" x14ac:dyDescent="0.25">
      <c r="AW5941" t="s">
        <v>10590</v>
      </c>
      <c r="AY5941" s="51"/>
      <c r="AZ5941" s="51"/>
    </row>
    <row r="5942" spans="49:52" x14ac:dyDescent="0.25">
      <c r="AW5942" t="s">
        <v>10591</v>
      </c>
      <c r="AY5942" s="51"/>
      <c r="AZ5942" s="51"/>
    </row>
    <row r="5943" spans="49:52" x14ac:dyDescent="0.25">
      <c r="AW5943" t="s">
        <v>10592</v>
      </c>
      <c r="AY5943" s="51"/>
      <c r="AZ5943" s="51"/>
    </row>
    <row r="5944" spans="49:52" x14ac:dyDescent="0.25">
      <c r="AW5944" t="s">
        <v>10593</v>
      </c>
      <c r="AY5944" s="51"/>
      <c r="AZ5944" s="51"/>
    </row>
    <row r="5945" spans="49:52" x14ac:dyDescent="0.25">
      <c r="AW5945" t="s">
        <v>10594</v>
      </c>
      <c r="AY5945" s="51"/>
      <c r="AZ5945" s="51"/>
    </row>
    <row r="5946" spans="49:52" x14ac:dyDescent="0.25">
      <c r="AW5946" t="s">
        <v>10595</v>
      </c>
      <c r="AY5946" s="51"/>
      <c r="AZ5946" s="51"/>
    </row>
    <row r="5947" spans="49:52" x14ac:dyDescent="0.25">
      <c r="AW5947" t="s">
        <v>10596</v>
      </c>
      <c r="AY5947" s="51"/>
      <c r="AZ5947" s="51"/>
    </row>
    <row r="5948" spans="49:52" x14ac:dyDescent="0.25">
      <c r="AW5948" t="s">
        <v>10597</v>
      </c>
      <c r="AY5948" s="51"/>
      <c r="AZ5948" s="51"/>
    </row>
    <row r="5949" spans="49:52" x14ac:dyDescent="0.25">
      <c r="AW5949" t="s">
        <v>10598</v>
      </c>
      <c r="AY5949" s="51"/>
      <c r="AZ5949" s="51"/>
    </row>
    <row r="5950" spans="49:52" x14ac:dyDescent="0.25">
      <c r="AW5950" t="s">
        <v>10599</v>
      </c>
      <c r="AY5950" s="51"/>
      <c r="AZ5950" s="51"/>
    </row>
    <row r="5951" spans="49:52" x14ac:dyDescent="0.25">
      <c r="AW5951" t="s">
        <v>10600</v>
      </c>
      <c r="AY5951" s="51"/>
      <c r="AZ5951" s="51"/>
    </row>
    <row r="5952" spans="49:52" x14ac:dyDescent="0.25">
      <c r="AW5952" t="s">
        <v>10601</v>
      </c>
      <c r="AY5952" s="51"/>
      <c r="AZ5952" s="51"/>
    </row>
    <row r="5953" spans="49:52" x14ac:dyDescent="0.25">
      <c r="AW5953" t="s">
        <v>10602</v>
      </c>
      <c r="AY5953" s="51"/>
      <c r="AZ5953" s="51"/>
    </row>
    <row r="5954" spans="49:52" x14ac:dyDescent="0.25">
      <c r="AW5954" t="s">
        <v>10603</v>
      </c>
      <c r="AY5954" s="51"/>
      <c r="AZ5954" s="51"/>
    </row>
    <row r="5955" spans="49:52" x14ac:dyDescent="0.25">
      <c r="AW5955" t="s">
        <v>10604</v>
      </c>
      <c r="AY5955" s="51"/>
      <c r="AZ5955" s="51"/>
    </row>
    <row r="5956" spans="49:52" x14ac:dyDescent="0.25">
      <c r="AW5956" t="s">
        <v>10605</v>
      </c>
      <c r="AY5956" s="51"/>
      <c r="AZ5956" s="51"/>
    </row>
    <row r="5957" spans="49:52" x14ac:dyDescent="0.25">
      <c r="AW5957" t="s">
        <v>10606</v>
      </c>
      <c r="AY5957" s="51"/>
      <c r="AZ5957" s="51"/>
    </row>
    <row r="5958" spans="49:52" x14ac:dyDescent="0.25">
      <c r="AW5958" t="s">
        <v>10607</v>
      </c>
      <c r="AY5958" s="51"/>
      <c r="AZ5958" s="51"/>
    </row>
    <row r="5959" spans="49:52" x14ac:dyDescent="0.25">
      <c r="AW5959" t="s">
        <v>10608</v>
      </c>
      <c r="AY5959" s="51"/>
      <c r="AZ5959" s="51"/>
    </row>
    <row r="5960" spans="49:52" x14ac:dyDescent="0.25">
      <c r="AW5960" t="s">
        <v>10609</v>
      </c>
      <c r="AY5960" s="51"/>
      <c r="AZ5960" s="51"/>
    </row>
    <row r="5961" spans="49:52" x14ac:dyDescent="0.25">
      <c r="AW5961" t="s">
        <v>10610</v>
      </c>
      <c r="AY5961" s="51"/>
      <c r="AZ5961" s="51"/>
    </row>
    <row r="5962" spans="49:52" x14ac:dyDescent="0.25">
      <c r="AW5962" t="s">
        <v>10611</v>
      </c>
      <c r="AY5962" s="51"/>
      <c r="AZ5962" s="51"/>
    </row>
    <row r="5963" spans="49:52" x14ac:dyDescent="0.25">
      <c r="AW5963" t="s">
        <v>10612</v>
      </c>
      <c r="AY5963" s="51"/>
      <c r="AZ5963" s="51"/>
    </row>
    <row r="5964" spans="49:52" x14ac:dyDescent="0.25">
      <c r="AW5964" t="s">
        <v>10613</v>
      </c>
      <c r="AY5964" s="51"/>
      <c r="AZ5964" s="51"/>
    </row>
    <row r="5965" spans="49:52" x14ac:dyDescent="0.25">
      <c r="AW5965" t="s">
        <v>10614</v>
      </c>
      <c r="AY5965" s="51"/>
      <c r="AZ5965" s="51"/>
    </row>
    <row r="5966" spans="49:52" x14ac:dyDescent="0.25">
      <c r="AW5966" t="s">
        <v>10615</v>
      </c>
      <c r="AY5966" s="51"/>
      <c r="AZ5966" s="51"/>
    </row>
    <row r="5967" spans="49:52" x14ac:dyDescent="0.25">
      <c r="AW5967" t="s">
        <v>10616</v>
      </c>
      <c r="AY5967" s="51"/>
      <c r="AZ5967" s="51"/>
    </row>
    <row r="5968" spans="49:52" x14ac:dyDescent="0.25">
      <c r="AW5968" t="s">
        <v>10617</v>
      </c>
      <c r="AY5968" s="51"/>
      <c r="AZ5968" s="51"/>
    </row>
    <row r="5969" spans="49:52" x14ac:dyDescent="0.25">
      <c r="AW5969" t="s">
        <v>10618</v>
      </c>
      <c r="AY5969" s="51"/>
      <c r="AZ5969" s="51"/>
    </row>
    <row r="5970" spans="49:52" x14ac:dyDescent="0.25">
      <c r="AW5970" t="s">
        <v>10619</v>
      </c>
      <c r="AY5970" s="51"/>
      <c r="AZ5970" s="51"/>
    </row>
    <row r="5971" spans="49:52" x14ac:dyDescent="0.25">
      <c r="AW5971" t="s">
        <v>10620</v>
      </c>
      <c r="AY5971" s="51"/>
      <c r="AZ5971" s="51"/>
    </row>
    <row r="5972" spans="49:52" x14ac:dyDescent="0.25">
      <c r="AW5972" t="s">
        <v>10621</v>
      </c>
      <c r="AY5972" s="51"/>
      <c r="AZ5972" s="51"/>
    </row>
    <row r="5973" spans="49:52" x14ac:dyDescent="0.25">
      <c r="AW5973" t="s">
        <v>10622</v>
      </c>
      <c r="AY5973" s="51"/>
      <c r="AZ5973" s="51"/>
    </row>
    <row r="5974" spans="49:52" x14ac:dyDescent="0.25">
      <c r="AW5974" t="s">
        <v>10623</v>
      </c>
      <c r="AY5974" s="51"/>
      <c r="AZ5974" s="51"/>
    </row>
    <row r="5975" spans="49:52" x14ac:dyDescent="0.25">
      <c r="AW5975" t="s">
        <v>10624</v>
      </c>
      <c r="AY5975" s="51"/>
      <c r="AZ5975" s="51"/>
    </row>
    <row r="5976" spans="49:52" x14ac:dyDescent="0.25">
      <c r="AW5976" t="s">
        <v>10625</v>
      </c>
      <c r="AY5976" s="51"/>
      <c r="AZ5976" s="51"/>
    </row>
    <row r="5977" spans="49:52" x14ac:dyDescent="0.25">
      <c r="AW5977" t="s">
        <v>10626</v>
      </c>
      <c r="AY5977" s="51"/>
      <c r="AZ5977" s="51"/>
    </row>
    <row r="5978" spans="49:52" x14ac:dyDescent="0.25">
      <c r="AW5978" t="s">
        <v>10627</v>
      </c>
      <c r="AY5978" s="51"/>
      <c r="AZ5978" s="51"/>
    </row>
    <row r="5979" spans="49:52" x14ac:dyDescent="0.25">
      <c r="AW5979" t="s">
        <v>10628</v>
      </c>
      <c r="AY5979" s="51"/>
      <c r="AZ5979" s="51"/>
    </row>
    <row r="5980" spans="49:52" x14ac:dyDescent="0.25">
      <c r="AW5980" t="s">
        <v>10629</v>
      </c>
      <c r="AY5980" s="51"/>
      <c r="AZ5980" s="51"/>
    </row>
    <row r="5981" spans="49:52" x14ac:dyDescent="0.25">
      <c r="AW5981" t="s">
        <v>10630</v>
      </c>
      <c r="AY5981" s="51"/>
      <c r="AZ5981" s="51"/>
    </row>
    <row r="5982" spans="49:52" x14ac:dyDescent="0.25">
      <c r="AW5982" t="s">
        <v>10631</v>
      </c>
      <c r="AY5982" s="51"/>
      <c r="AZ5982" s="51"/>
    </row>
    <row r="5983" spans="49:52" x14ac:dyDescent="0.25">
      <c r="AW5983" t="s">
        <v>10632</v>
      </c>
      <c r="AY5983" s="51"/>
      <c r="AZ5983" s="51"/>
    </row>
    <row r="5984" spans="49:52" x14ac:dyDescent="0.25">
      <c r="AW5984" t="s">
        <v>10633</v>
      </c>
      <c r="AY5984" s="51"/>
      <c r="AZ5984" s="51"/>
    </row>
    <row r="5985" spans="49:52" x14ac:dyDescent="0.25">
      <c r="AW5985" t="s">
        <v>10634</v>
      </c>
      <c r="AY5985" s="51"/>
      <c r="AZ5985" s="51"/>
    </row>
    <row r="5986" spans="49:52" x14ac:dyDescent="0.25">
      <c r="AW5986" t="s">
        <v>10635</v>
      </c>
      <c r="AY5986" s="51"/>
      <c r="AZ5986" s="51"/>
    </row>
    <row r="5987" spans="49:52" x14ac:dyDescent="0.25">
      <c r="AW5987" t="s">
        <v>10636</v>
      </c>
      <c r="AY5987" s="51"/>
      <c r="AZ5987" s="51"/>
    </row>
    <row r="5988" spans="49:52" x14ac:dyDescent="0.25">
      <c r="AW5988" t="s">
        <v>10637</v>
      </c>
      <c r="AY5988" s="51"/>
      <c r="AZ5988" s="51"/>
    </row>
    <row r="5989" spans="49:52" x14ac:dyDescent="0.25">
      <c r="AW5989" t="s">
        <v>10638</v>
      </c>
      <c r="AY5989" s="51"/>
      <c r="AZ5989" s="51"/>
    </row>
    <row r="5990" spans="49:52" x14ac:dyDescent="0.25">
      <c r="AW5990" t="s">
        <v>10639</v>
      </c>
      <c r="AY5990" s="51"/>
      <c r="AZ5990" s="51"/>
    </row>
    <row r="5991" spans="49:52" x14ac:dyDescent="0.25">
      <c r="AW5991" t="s">
        <v>10640</v>
      </c>
      <c r="AY5991" s="51"/>
      <c r="AZ5991" s="51"/>
    </row>
    <row r="5992" spans="49:52" x14ac:dyDescent="0.25">
      <c r="AW5992" t="s">
        <v>10641</v>
      </c>
      <c r="AY5992" s="51"/>
      <c r="AZ5992" s="51"/>
    </row>
    <row r="5993" spans="49:52" x14ac:dyDescent="0.25">
      <c r="AW5993" t="s">
        <v>10642</v>
      </c>
      <c r="AY5993" s="51"/>
      <c r="AZ5993" s="51"/>
    </row>
    <row r="5994" spans="49:52" x14ac:dyDescent="0.25">
      <c r="AW5994" t="s">
        <v>10643</v>
      </c>
      <c r="AY5994" s="51"/>
      <c r="AZ5994" s="51"/>
    </row>
    <row r="5995" spans="49:52" x14ac:dyDescent="0.25">
      <c r="AW5995" t="s">
        <v>10644</v>
      </c>
      <c r="AY5995" s="51"/>
      <c r="AZ5995" s="51"/>
    </row>
    <row r="5996" spans="49:52" x14ac:dyDescent="0.25">
      <c r="AW5996" t="s">
        <v>10645</v>
      </c>
      <c r="AY5996" s="51"/>
      <c r="AZ5996" s="51"/>
    </row>
    <row r="5997" spans="49:52" x14ac:dyDescent="0.25">
      <c r="AW5997" t="s">
        <v>10646</v>
      </c>
      <c r="AY5997" s="51"/>
      <c r="AZ5997" s="51"/>
    </row>
    <row r="5998" spans="49:52" x14ac:dyDescent="0.25">
      <c r="AW5998" t="s">
        <v>10647</v>
      </c>
      <c r="AY5998" s="51"/>
      <c r="AZ5998" s="51"/>
    </row>
    <row r="5999" spans="49:52" x14ac:dyDescent="0.25">
      <c r="AW5999" t="s">
        <v>10648</v>
      </c>
      <c r="AY5999" s="51"/>
      <c r="AZ5999" s="51"/>
    </row>
    <row r="6000" spans="49:52" x14ac:dyDescent="0.25">
      <c r="AW6000" t="s">
        <v>10649</v>
      </c>
      <c r="AY6000" s="51"/>
      <c r="AZ6000" s="51"/>
    </row>
    <row r="6001" spans="49:52" x14ac:dyDescent="0.25">
      <c r="AW6001" t="s">
        <v>10650</v>
      </c>
      <c r="AY6001" s="51"/>
      <c r="AZ6001" s="51"/>
    </row>
    <row r="6002" spans="49:52" x14ac:dyDescent="0.25">
      <c r="AW6002" t="s">
        <v>10651</v>
      </c>
      <c r="AY6002" s="51"/>
      <c r="AZ6002" s="51"/>
    </row>
    <row r="6003" spans="49:52" x14ac:dyDescent="0.25">
      <c r="AW6003" t="s">
        <v>10652</v>
      </c>
      <c r="AY6003" s="51"/>
      <c r="AZ6003" s="51"/>
    </row>
    <row r="6004" spans="49:52" x14ac:dyDescent="0.25">
      <c r="AW6004" t="s">
        <v>10653</v>
      </c>
      <c r="AY6004" s="51"/>
      <c r="AZ6004" s="51"/>
    </row>
    <row r="6005" spans="49:52" x14ac:dyDescent="0.25">
      <c r="AW6005" t="s">
        <v>10654</v>
      </c>
      <c r="AY6005" s="51"/>
      <c r="AZ6005" s="51"/>
    </row>
    <row r="6006" spans="49:52" x14ac:dyDescent="0.25">
      <c r="AW6006" t="s">
        <v>10655</v>
      </c>
      <c r="AY6006" s="51"/>
      <c r="AZ6006" s="51"/>
    </row>
    <row r="6007" spans="49:52" x14ac:dyDescent="0.25">
      <c r="AW6007" t="s">
        <v>10656</v>
      </c>
      <c r="AY6007" s="51"/>
      <c r="AZ6007" s="51"/>
    </row>
    <row r="6008" spans="49:52" x14ac:dyDescent="0.25">
      <c r="AW6008" t="s">
        <v>10657</v>
      </c>
      <c r="AY6008" s="51"/>
      <c r="AZ6008" s="51"/>
    </row>
    <row r="6009" spans="49:52" x14ac:dyDescent="0.25">
      <c r="AW6009" t="s">
        <v>10658</v>
      </c>
      <c r="AY6009" s="51"/>
      <c r="AZ6009" s="51"/>
    </row>
    <row r="6010" spans="49:52" x14ac:dyDescent="0.25">
      <c r="AW6010" t="s">
        <v>10659</v>
      </c>
      <c r="AY6010" s="51"/>
      <c r="AZ6010" s="51"/>
    </row>
    <row r="6011" spans="49:52" x14ac:dyDescent="0.25">
      <c r="AW6011" t="s">
        <v>10660</v>
      </c>
      <c r="AY6011" s="51"/>
      <c r="AZ6011" s="51"/>
    </row>
    <row r="6012" spans="49:52" x14ac:dyDescent="0.25">
      <c r="AW6012" t="s">
        <v>10661</v>
      </c>
      <c r="AY6012" s="51"/>
      <c r="AZ6012" s="51"/>
    </row>
    <row r="6013" spans="49:52" x14ac:dyDescent="0.25">
      <c r="AW6013" t="s">
        <v>10662</v>
      </c>
      <c r="AY6013" s="51"/>
      <c r="AZ6013" s="51"/>
    </row>
    <row r="6014" spans="49:52" x14ac:dyDescent="0.25">
      <c r="AW6014" t="s">
        <v>10663</v>
      </c>
      <c r="AY6014" s="51"/>
      <c r="AZ6014" s="51"/>
    </row>
    <row r="6015" spans="49:52" x14ac:dyDescent="0.25">
      <c r="AW6015" t="s">
        <v>10664</v>
      </c>
      <c r="AY6015" s="51"/>
      <c r="AZ6015" s="51"/>
    </row>
    <row r="6016" spans="49:52" x14ac:dyDescent="0.25">
      <c r="AW6016" t="s">
        <v>10665</v>
      </c>
      <c r="AY6016" s="51"/>
      <c r="AZ6016" s="51"/>
    </row>
    <row r="6017" spans="49:52" x14ac:dyDescent="0.25">
      <c r="AW6017" t="s">
        <v>10666</v>
      </c>
      <c r="AY6017" s="51"/>
      <c r="AZ6017" s="51"/>
    </row>
    <row r="6018" spans="49:52" x14ac:dyDescent="0.25">
      <c r="AW6018" t="s">
        <v>10667</v>
      </c>
      <c r="AY6018" s="51"/>
      <c r="AZ6018" s="51"/>
    </row>
    <row r="6019" spans="49:52" x14ac:dyDescent="0.25">
      <c r="AW6019" t="s">
        <v>10668</v>
      </c>
      <c r="AY6019" s="51"/>
      <c r="AZ6019" s="51"/>
    </row>
    <row r="6020" spans="49:52" x14ac:dyDescent="0.25">
      <c r="AW6020" t="s">
        <v>10669</v>
      </c>
      <c r="AY6020" s="51"/>
      <c r="AZ6020" s="51"/>
    </row>
    <row r="6021" spans="49:52" x14ac:dyDescent="0.25">
      <c r="AW6021" t="s">
        <v>10670</v>
      </c>
      <c r="AY6021" s="51"/>
      <c r="AZ6021" s="51"/>
    </row>
    <row r="6022" spans="49:52" x14ac:dyDescent="0.25">
      <c r="AW6022" t="s">
        <v>10671</v>
      </c>
      <c r="AY6022" s="51"/>
      <c r="AZ6022" s="51"/>
    </row>
    <row r="6023" spans="49:52" x14ac:dyDescent="0.25">
      <c r="AW6023" t="s">
        <v>10672</v>
      </c>
      <c r="AY6023" s="51"/>
      <c r="AZ6023" s="51"/>
    </row>
    <row r="6024" spans="49:52" x14ac:dyDescent="0.25">
      <c r="AW6024" t="s">
        <v>10673</v>
      </c>
      <c r="AY6024" s="51"/>
      <c r="AZ6024" s="51"/>
    </row>
    <row r="6025" spans="49:52" x14ac:dyDescent="0.25">
      <c r="AW6025" t="s">
        <v>10674</v>
      </c>
      <c r="AY6025" s="51"/>
      <c r="AZ6025" s="51"/>
    </row>
    <row r="6026" spans="49:52" x14ac:dyDescent="0.25">
      <c r="AW6026" t="s">
        <v>10675</v>
      </c>
      <c r="AY6026" s="51"/>
      <c r="AZ6026" s="51"/>
    </row>
    <row r="6027" spans="49:52" x14ac:dyDescent="0.25">
      <c r="AW6027" t="s">
        <v>10676</v>
      </c>
      <c r="AY6027" s="51"/>
      <c r="AZ6027" s="51"/>
    </row>
    <row r="6028" spans="49:52" x14ac:dyDescent="0.25">
      <c r="AW6028" t="s">
        <v>10677</v>
      </c>
      <c r="AY6028" s="51"/>
      <c r="AZ6028" s="51"/>
    </row>
    <row r="6029" spans="49:52" x14ac:dyDescent="0.25">
      <c r="AW6029" t="s">
        <v>10678</v>
      </c>
      <c r="AY6029" s="51"/>
      <c r="AZ6029" s="51"/>
    </row>
    <row r="6030" spans="49:52" x14ac:dyDescent="0.25">
      <c r="AW6030" t="s">
        <v>10679</v>
      </c>
      <c r="AY6030" s="51"/>
      <c r="AZ6030" s="51"/>
    </row>
    <row r="6031" spans="49:52" x14ac:dyDescent="0.25">
      <c r="AW6031" t="s">
        <v>10680</v>
      </c>
      <c r="AY6031" s="51"/>
      <c r="AZ6031" s="51"/>
    </row>
    <row r="6032" spans="49:52" x14ac:dyDescent="0.25">
      <c r="AW6032" t="s">
        <v>10681</v>
      </c>
      <c r="AY6032" s="51"/>
      <c r="AZ6032" s="51"/>
    </row>
    <row r="6033" spans="49:52" x14ac:dyDescent="0.25">
      <c r="AW6033" t="s">
        <v>10682</v>
      </c>
      <c r="AY6033" s="51"/>
      <c r="AZ6033" s="51"/>
    </row>
    <row r="6034" spans="49:52" x14ac:dyDescent="0.25">
      <c r="AW6034" t="s">
        <v>10683</v>
      </c>
      <c r="AY6034" s="51"/>
      <c r="AZ6034" s="51"/>
    </row>
    <row r="6035" spans="49:52" x14ac:dyDescent="0.25">
      <c r="AW6035" t="s">
        <v>10684</v>
      </c>
      <c r="AY6035" s="51"/>
      <c r="AZ6035" s="51"/>
    </row>
    <row r="6036" spans="49:52" x14ac:dyDescent="0.25">
      <c r="AW6036" t="s">
        <v>10685</v>
      </c>
      <c r="AY6036" s="51"/>
      <c r="AZ6036" s="51"/>
    </row>
    <row r="6037" spans="49:52" x14ac:dyDescent="0.25">
      <c r="AW6037" t="s">
        <v>10686</v>
      </c>
      <c r="AY6037" s="51"/>
      <c r="AZ6037" s="51"/>
    </row>
    <row r="6038" spans="49:52" x14ac:dyDescent="0.25">
      <c r="AW6038" t="s">
        <v>10687</v>
      </c>
      <c r="AY6038" s="51"/>
      <c r="AZ6038" s="51"/>
    </row>
    <row r="6039" spans="49:52" x14ac:dyDescent="0.25">
      <c r="AW6039" t="s">
        <v>10688</v>
      </c>
      <c r="AY6039" s="51"/>
      <c r="AZ6039" s="51"/>
    </row>
    <row r="6040" spans="49:52" x14ac:dyDescent="0.25">
      <c r="AW6040" t="s">
        <v>10689</v>
      </c>
      <c r="AY6040" s="51"/>
      <c r="AZ6040" s="51"/>
    </row>
    <row r="6041" spans="49:52" x14ac:dyDescent="0.25">
      <c r="AW6041" t="s">
        <v>10690</v>
      </c>
      <c r="AY6041" s="51"/>
      <c r="AZ6041" s="51"/>
    </row>
    <row r="6042" spans="49:52" x14ac:dyDescent="0.25">
      <c r="AW6042" t="s">
        <v>10691</v>
      </c>
      <c r="AY6042" s="51"/>
      <c r="AZ6042" s="51"/>
    </row>
    <row r="6043" spans="49:52" x14ac:dyDescent="0.25">
      <c r="AW6043" t="s">
        <v>10692</v>
      </c>
      <c r="AY6043" s="51"/>
      <c r="AZ6043" s="51"/>
    </row>
    <row r="6044" spans="49:52" x14ac:dyDescent="0.25">
      <c r="AW6044" t="s">
        <v>10693</v>
      </c>
      <c r="AY6044" s="51"/>
      <c r="AZ6044" s="51"/>
    </row>
    <row r="6045" spans="49:52" x14ac:dyDescent="0.25">
      <c r="AW6045" t="s">
        <v>10694</v>
      </c>
      <c r="AY6045" s="51"/>
      <c r="AZ6045" s="51"/>
    </row>
    <row r="6046" spans="49:52" x14ac:dyDescent="0.25">
      <c r="AW6046" t="s">
        <v>10695</v>
      </c>
      <c r="AY6046" s="51"/>
      <c r="AZ6046" s="51"/>
    </row>
    <row r="6047" spans="49:52" x14ac:dyDescent="0.25">
      <c r="AW6047" t="s">
        <v>10696</v>
      </c>
      <c r="AY6047" s="51"/>
      <c r="AZ6047" s="51"/>
    </row>
    <row r="6048" spans="49:52" x14ac:dyDescent="0.25">
      <c r="AW6048" t="s">
        <v>10697</v>
      </c>
      <c r="AY6048" s="51"/>
      <c r="AZ6048" s="51"/>
    </row>
    <row r="6049" spans="49:52" x14ac:dyDescent="0.25">
      <c r="AW6049" t="s">
        <v>10698</v>
      </c>
      <c r="AY6049" s="51"/>
      <c r="AZ6049" s="51"/>
    </row>
    <row r="6050" spans="49:52" x14ac:dyDescent="0.25">
      <c r="AW6050" t="s">
        <v>10699</v>
      </c>
      <c r="AY6050" s="51"/>
      <c r="AZ6050" s="51"/>
    </row>
    <row r="6051" spans="49:52" x14ac:dyDescent="0.25">
      <c r="AW6051" t="s">
        <v>10700</v>
      </c>
      <c r="AY6051" s="51"/>
      <c r="AZ6051" s="51"/>
    </row>
    <row r="6052" spans="49:52" x14ac:dyDescent="0.25">
      <c r="AW6052" t="s">
        <v>10701</v>
      </c>
      <c r="AY6052" s="51"/>
      <c r="AZ6052" s="51"/>
    </row>
    <row r="6053" spans="49:52" x14ac:dyDescent="0.25">
      <c r="AW6053" t="s">
        <v>10702</v>
      </c>
      <c r="AY6053" s="51"/>
      <c r="AZ6053" s="51"/>
    </row>
    <row r="6054" spans="49:52" x14ac:dyDescent="0.25">
      <c r="AW6054" t="s">
        <v>10703</v>
      </c>
      <c r="AY6054" s="51"/>
      <c r="AZ6054" s="51"/>
    </row>
    <row r="6055" spans="49:52" x14ac:dyDescent="0.25">
      <c r="AW6055" t="s">
        <v>10704</v>
      </c>
      <c r="AY6055" s="51"/>
      <c r="AZ6055" s="51"/>
    </row>
    <row r="6056" spans="49:52" x14ac:dyDescent="0.25">
      <c r="AW6056" t="s">
        <v>10705</v>
      </c>
      <c r="AY6056" s="51"/>
      <c r="AZ6056" s="51"/>
    </row>
    <row r="6057" spans="49:52" x14ac:dyDescent="0.25">
      <c r="AW6057" t="s">
        <v>10706</v>
      </c>
      <c r="AY6057" s="51"/>
      <c r="AZ6057" s="51"/>
    </row>
    <row r="6058" spans="49:52" x14ac:dyDescent="0.25">
      <c r="AW6058" t="s">
        <v>10707</v>
      </c>
      <c r="AY6058" s="51"/>
      <c r="AZ6058" s="51"/>
    </row>
    <row r="6059" spans="49:52" x14ac:dyDescent="0.25">
      <c r="AW6059" t="s">
        <v>10708</v>
      </c>
      <c r="AY6059" s="51"/>
      <c r="AZ6059" s="51"/>
    </row>
    <row r="6060" spans="49:52" x14ac:dyDescent="0.25">
      <c r="AW6060" t="s">
        <v>10709</v>
      </c>
      <c r="AY6060" s="51"/>
      <c r="AZ6060" s="51"/>
    </row>
    <row r="6061" spans="49:52" x14ac:dyDescent="0.25">
      <c r="AW6061" t="s">
        <v>10710</v>
      </c>
      <c r="AY6061" s="51"/>
      <c r="AZ6061" s="51"/>
    </row>
    <row r="6062" spans="49:52" x14ac:dyDescent="0.25">
      <c r="AW6062" t="s">
        <v>10711</v>
      </c>
      <c r="AY6062" s="51"/>
      <c r="AZ6062" s="51"/>
    </row>
    <row r="6063" spans="49:52" x14ac:dyDescent="0.25">
      <c r="AW6063" t="s">
        <v>10712</v>
      </c>
      <c r="AY6063" s="51"/>
      <c r="AZ6063" s="51"/>
    </row>
    <row r="6064" spans="49:52" x14ac:dyDescent="0.25">
      <c r="AW6064" t="s">
        <v>10713</v>
      </c>
      <c r="AY6064" s="51"/>
      <c r="AZ6064" s="51"/>
    </row>
    <row r="6065" spans="49:52" x14ac:dyDescent="0.25">
      <c r="AW6065" t="s">
        <v>10714</v>
      </c>
      <c r="AY6065" s="51"/>
      <c r="AZ6065" s="51"/>
    </row>
    <row r="6066" spans="49:52" x14ac:dyDescent="0.25">
      <c r="AW6066" t="s">
        <v>10715</v>
      </c>
      <c r="AY6066" s="51"/>
      <c r="AZ6066" s="51"/>
    </row>
    <row r="6067" spans="49:52" x14ac:dyDescent="0.25">
      <c r="AW6067" t="s">
        <v>10716</v>
      </c>
      <c r="AY6067" s="51"/>
      <c r="AZ6067" s="51"/>
    </row>
    <row r="6068" spans="49:52" x14ac:dyDescent="0.25">
      <c r="AW6068" t="s">
        <v>10717</v>
      </c>
      <c r="AY6068" s="51"/>
      <c r="AZ6068" s="51"/>
    </row>
    <row r="6069" spans="49:52" x14ac:dyDescent="0.25">
      <c r="AW6069" t="s">
        <v>10718</v>
      </c>
      <c r="AY6069" s="51"/>
      <c r="AZ6069" s="51"/>
    </row>
    <row r="6070" spans="49:52" x14ac:dyDescent="0.25">
      <c r="AW6070" t="s">
        <v>10719</v>
      </c>
      <c r="AY6070" s="51"/>
      <c r="AZ6070" s="51"/>
    </row>
    <row r="6071" spans="49:52" x14ac:dyDescent="0.25">
      <c r="AW6071" t="s">
        <v>10720</v>
      </c>
      <c r="AY6071" s="51"/>
      <c r="AZ6071" s="51"/>
    </row>
    <row r="6072" spans="49:52" x14ac:dyDescent="0.25">
      <c r="AW6072" t="s">
        <v>10721</v>
      </c>
      <c r="AY6072" s="51"/>
      <c r="AZ6072" s="51"/>
    </row>
    <row r="6073" spans="49:52" x14ac:dyDescent="0.25">
      <c r="AW6073" t="s">
        <v>10722</v>
      </c>
      <c r="AY6073" s="51"/>
      <c r="AZ6073" s="51"/>
    </row>
    <row r="6074" spans="49:52" x14ac:dyDescent="0.25">
      <c r="AW6074" t="s">
        <v>10723</v>
      </c>
      <c r="AY6074" s="51"/>
      <c r="AZ6074" s="51"/>
    </row>
    <row r="6075" spans="49:52" x14ac:dyDescent="0.25">
      <c r="AW6075" t="s">
        <v>10724</v>
      </c>
      <c r="AY6075" s="51"/>
      <c r="AZ6075" s="51"/>
    </row>
    <row r="6076" spans="49:52" x14ac:dyDescent="0.25">
      <c r="AW6076" t="s">
        <v>10725</v>
      </c>
      <c r="AY6076" s="51"/>
      <c r="AZ6076" s="51"/>
    </row>
    <row r="6077" spans="49:52" x14ac:dyDescent="0.25">
      <c r="AW6077" t="s">
        <v>10726</v>
      </c>
      <c r="AY6077" s="51"/>
      <c r="AZ6077" s="51"/>
    </row>
    <row r="6078" spans="49:52" x14ac:dyDescent="0.25">
      <c r="AW6078" t="s">
        <v>10727</v>
      </c>
      <c r="AY6078" s="51"/>
      <c r="AZ6078" s="51"/>
    </row>
    <row r="6079" spans="49:52" x14ac:dyDescent="0.25">
      <c r="AW6079" t="s">
        <v>10728</v>
      </c>
      <c r="AY6079" s="51"/>
      <c r="AZ6079" s="51"/>
    </row>
    <row r="6080" spans="49:52" x14ac:dyDescent="0.25">
      <c r="AW6080" t="s">
        <v>10729</v>
      </c>
      <c r="AY6080" s="51"/>
      <c r="AZ6080" s="51"/>
    </row>
    <row r="6081" spans="49:52" x14ac:dyDescent="0.25">
      <c r="AW6081" t="s">
        <v>10730</v>
      </c>
      <c r="AY6081" s="51"/>
      <c r="AZ6081" s="51"/>
    </row>
    <row r="6082" spans="49:52" x14ac:dyDescent="0.25">
      <c r="AW6082" t="s">
        <v>10731</v>
      </c>
      <c r="AY6082" s="51"/>
      <c r="AZ6082" s="51"/>
    </row>
    <row r="6083" spans="49:52" x14ac:dyDescent="0.25">
      <c r="AW6083" t="s">
        <v>10732</v>
      </c>
      <c r="AY6083" s="51"/>
      <c r="AZ6083" s="51"/>
    </row>
    <row r="6084" spans="49:52" x14ac:dyDescent="0.25">
      <c r="AW6084" t="s">
        <v>10733</v>
      </c>
      <c r="AY6084" s="51"/>
      <c r="AZ6084" s="51"/>
    </row>
    <row r="6085" spans="49:52" x14ac:dyDescent="0.25">
      <c r="AW6085" t="s">
        <v>10734</v>
      </c>
      <c r="AY6085" s="51"/>
      <c r="AZ6085" s="51"/>
    </row>
    <row r="6086" spans="49:52" x14ac:dyDescent="0.25">
      <c r="AW6086" t="s">
        <v>10735</v>
      </c>
      <c r="AY6086" s="51"/>
      <c r="AZ6086" s="51"/>
    </row>
    <row r="6087" spans="49:52" x14ac:dyDescent="0.25">
      <c r="AW6087" t="s">
        <v>10736</v>
      </c>
      <c r="AY6087" s="51"/>
      <c r="AZ6087" s="51"/>
    </row>
    <row r="6088" spans="49:52" x14ac:dyDescent="0.25">
      <c r="AW6088" t="s">
        <v>10737</v>
      </c>
      <c r="AY6088" s="51"/>
      <c r="AZ6088" s="51"/>
    </row>
    <row r="6089" spans="49:52" x14ac:dyDescent="0.25">
      <c r="AW6089" t="s">
        <v>10738</v>
      </c>
      <c r="AY6089" s="51"/>
      <c r="AZ6089" s="51"/>
    </row>
    <row r="6090" spans="49:52" x14ac:dyDescent="0.25">
      <c r="AW6090" t="s">
        <v>10739</v>
      </c>
      <c r="AY6090" s="51"/>
      <c r="AZ6090" s="51"/>
    </row>
    <row r="6091" spans="49:52" x14ac:dyDescent="0.25">
      <c r="AW6091" t="s">
        <v>10740</v>
      </c>
      <c r="AY6091" s="51"/>
      <c r="AZ6091" s="51"/>
    </row>
    <row r="6092" spans="49:52" x14ac:dyDescent="0.25">
      <c r="AW6092" t="s">
        <v>10741</v>
      </c>
      <c r="AY6092" s="51"/>
      <c r="AZ6092" s="51"/>
    </row>
    <row r="6093" spans="49:52" x14ac:dyDescent="0.25">
      <c r="AW6093" t="s">
        <v>10742</v>
      </c>
      <c r="AY6093" s="51"/>
      <c r="AZ6093" s="51"/>
    </row>
    <row r="6094" spans="49:52" x14ac:dyDescent="0.25">
      <c r="AW6094" t="s">
        <v>10743</v>
      </c>
      <c r="AY6094" s="51"/>
      <c r="AZ6094" s="51"/>
    </row>
    <row r="6095" spans="49:52" x14ac:dyDescent="0.25">
      <c r="AW6095" t="s">
        <v>10744</v>
      </c>
      <c r="AY6095" s="51"/>
      <c r="AZ6095" s="51"/>
    </row>
    <row r="6096" spans="49:52" x14ac:dyDescent="0.25">
      <c r="AW6096" t="s">
        <v>10745</v>
      </c>
      <c r="AY6096" s="51"/>
      <c r="AZ6096" s="51"/>
    </row>
    <row r="6097" spans="49:52" x14ac:dyDescent="0.25">
      <c r="AW6097" t="s">
        <v>10746</v>
      </c>
      <c r="AY6097" s="51"/>
      <c r="AZ6097" s="51"/>
    </row>
    <row r="6098" spans="49:52" x14ac:dyDescent="0.25">
      <c r="AW6098" t="s">
        <v>10747</v>
      </c>
      <c r="AY6098" s="51"/>
      <c r="AZ6098" s="51"/>
    </row>
    <row r="6099" spans="49:52" x14ac:dyDescent="0.25">
      <c r="AW6099" t="s">
        <v>10748</v>
      </c>
      <c r="AY6099" s="51"/>
      <c r="AZ6099" s="51"/>
    </row>
    <row r="6100" spans="49:52" x14ac:dyDescent="0.25">
      <c r="AW6100" t="s">
        <v>10749</v>
      </c>
      <c r="AY6100" s="51"/>
      <c r="AZ6100" s="51"/>
    </row>
    <row r="6101" spans="49:52" x14ac:dyDescent="0.25">
      <c r="AW6101" t="s">
        <v>10750</v>
      </c>
      <c r="AY6101" s="51"/>
      <c r="AZ6101" s="51"/>
    </row>
    <row r="6102" spans="49:52" x14ac:dyDescent="0.25">
      <c r="AW6102" t="s">
        <v>10751</v>
      </c>
      <c r="AY6102" s="51"/>
      <c r="AZ6102" s="51"/>
    </row>
    <row r="6103" spans="49:52" x14ac:dyDescent="0.25">
      <c r="AW6103" t="s">
        <v>10752</v>
      </c>
      <c r="AY6103" s="51"/>
      <c r="AZ6103" s="51"/>
    </row>
    <row r="6104" spans="49:52" x14ac:dyDescent="0.25">
      <c r="AW6104" t="s">
        <v>10753</v>
      </c>
      <c r="AY6104" s="51"/>
      <c r="AZ6104" s="51"/>
    </row>
    <row r="6105" spans="49:52" x14ac:dyDescent="0.25">
      <c r="AW6105" t="s">
        <v>10754</v>
      </c>
      <c r="AY6105" s="51"/>
      <c r="AZ6105" s="51"/>
    </row>
    <row r="6106" spans="49:52" x14ac:dyDescent="0.25">
      <c r="AW6106" t="s">
        <v>10755</v>
      </c>
      <c r="AY6106" s="51"/>
      <c r="AZ6106" s="51"/>
    </row>
    <row r="6107" spans="49:52" x14ac:dyDescent="0.25">
      <c r="AW6107" t="s">
        <v>10756</v>
      </c>
      <c r="AY6107" s="51"/>
      <c r="AZ6107" s="51"/>
    </row>
    <row r="6108" spans="49:52" x14ac:dyDescent="0.25">
      <c r="AW6108" t="s">
        <v>10757</v>
      </c>
      <c r="AY6108" s="51"/>
      <c r="AZ6108" s="51"/>
    </row>
    <row r="6109" spans="49:52" x14ac:dyDescent="0.25">
      <c r="AW6109" t="s">
        <v>10758</v>
      </c>
      <c r="AY6109" s="51"/>
      <c r="AZ6109" s="51"/>
    </row>
    <row r="6110" spans="49:52" x14ac:dyDescent="0.25">
      <c r="AW6110" t="s">
        <v>10759</v>
      </c>
      <c r="AY6110" s="51"/>
      <c r="AZ6110" s="51"/>
    </row>
    <row r="6111" spans="49:52" x14ac:dyDescent="0.25">
      <c r="AW6111" t="s">
        <v>10760</v>
      </c>
      <c r="AY6111" s="51"/>
      <c r="AZ6111" s="51"/>
    </row>
    <row r="6112" spans="49:52" x14ac:dyDescent="0.25">
      <c r="AW6112" t="s">
        <v>10761</v>
      </c>
      <c r="AY6112" s="51"/>
      <c r="AZ6112" s="51"/>
    </row>
    <row r="6113" spans="49:52" x14ac:dyDescent="0.25">
      <c r="AW6113" t="s">
        <v>10762</v>
      </c>
      <c r="AY6113" s="51"/>
      <c r="AZ6113" s="51"/>
    </row>
    <row r="6114" spans="49:52" x14ac:dyDescent="0.25">
      <c r="AW6114" t="s">
        <v>10763</v>
      </c>
      <c r="AY6114" s="51"/>
      <c r="AZ6114" s="51"/>
    </row>
    <row r="6115" spans="49:52" x14ac:dyDescent="0.25">
      <c r="AW6115" t="s">
        <v>10764</v>
      </c>
      <c r="AY6115" s="51"/>
      <c r="AZ6115" s="51"/>
    </row>
    <row r="6116" spans="49:52" x14ac:dyDescent="0.25">
      <c r="AW6116" t="s">
        <v>10765</v>
      </c>
      <c r="AY6116" s="51"/>
      <c r="AZ6116" s="51"/>
    </row>
    <row r="6117" spans="49:52" x14ac:dyDescent="0.25">
      <c r="AW6117" t="s">
        <v>10766</v>
      </c>
      <c r="AY6117" s="51"/>
      <c r="AZ6117" s="51"/>
    </row>
    <row r="6118" spans="49:52" x14ac:dyDescent="0.25">
      <c r="AW6118" t="s">
        <v>10767</v>
      </c>
      <c r="AY6118" s="51"/>
      <c r="AZ6118" s="51"/>
    </row>
    <row r="6119" spans="49:52" x14ac:dyDescent="0.25">
      <c r="AW6119" t="s">
        <v>10768</v>
      </c>
      <c r="AY6119" s="51"/>
      <c r="AZ6119" s="51"/>
    </row>
    <row r="6120" spans="49:52" x14ac:dyDescent="0.25">
      <c r="AW6120" t="s">
        <v>10769</v>
      </c>
      <c r="AY6120" s="51"/>
      <c r="AZ6120" s="51"/>
    </row>
    <row r="6121" spans="49:52" x14ac:dyDescent="0.25">
      <c r="AW6121" t="s">
        <v>10770</v>
      </c>
      <c r="AY6121" s="51"/>
      <c r="AZ6121" s="51"/>
    </row>
    <row r="6122" spans="49:52" x14ac:dyDescent="0.25">
      <c r="AW6122" t="s">
        <v>10771</v>
      </c>
      <c r="AY6122" s="51"/>
      <c r="AZ6122" s="51"/>
    </row>
    <row r="6123" spans="49:52" x14ac:dyDescent="0.25">
      <c r="AW6123" t="s">
        <v>10772</v>
      </c>
      <c r="AY6123" s="51"/>
      <c r="AZ6123" s="51"/>
    </row>
    <row r="6124" spans="49:52" x14ac:dyDescent="0.25">
      <c r="AW6124" t="s">
        <v>10773</v>
      </c>
      <c r="AY6124" s="51"/>
      <c r="AZ6124" s="51"/>
    </row>
    <row r="6125" spans="49:52" x14ac:dyDescent="0.25">
      <c r="AW6125" t="s">
        <v>10774</v>
      </c>
      <c r="AY6125" s="51"/>
      <c r="AZ6125" s="51"/>
    </row>
    <row r="6126" spans="49:52" x14ac:dyDescent="0.25">
      <c r="AW6126" t="s">
        <v>10775</v>
      </c>
      <c r="AY6126" s="51"/>
      <c r="AZ6126" s="51"/>
    </row>
    <row r="6127" spans="49:52" x14ac:dyDescent="0.25">
      <c r="AW6127" t="s">
        <v>10776</v>
      </c>
      <c r="AY6127" s="51"/>
      <c r="AZ6127" s="51"/>
    </row>
    <row r="6128" spans="49:52" x14ac:dyDescent="0.25">
      <c r="AW6128" t="s">
        <v>10777</v>
      </c>
      <c r="AY6128" s="51"/>
      <c r="AZ6128" s="51"/>
    </row>
    <row r="6129" spans="49:52" x14ac:dyDescent="0.25">
      <c r="AW6129" t="s">
        <v>10778</v>
      </c>
      <c r="AY6129" s="51"/>
      <c r="AZ6129" s="51"/>
    </row>
    <row r="6130" spans="49:52" x14ac:dyDescent="0.25">
      <c r="AW6130" t="s">
        <v>10779</v>
      </c>
      <c r="AY6130" s="51"/>
      <c r="AZ6130" s="51"/>
    </row>
    <row r="6131" spans="49:52" x14ac:dyDescent="0.25">
      <c r="AW6131" t="s">
        <v>10780</v>
      </c>
      <c r="AY6131" s="51"/>
      <c r="AZ6131" s="51"/>
    </row>
    <row r="6132" spans="49:52" x14ac:dyDescent="0.25">
      <c r="AW6132" t="s">
        <v>10781</v>
      </c>
      <c r="AY6132" s="51"/>
      <c r="AZ6132" s="51"/>
    </row>
    <row r="6133" spans="49:52" x14ac:dyDescent="0.25">
      <c r="AW6133" t="s">
        <v>10782</v>
      </c>
      <c r="AY6133" s="51"/>
      <c r="AZ6133" s="51"/>
    </row>
    <row r="6134" spans="49:52" x14ac:dyDescent="0.25">
      <c r="AW6134" t="s">
        <v>10783</v>
      </c>
      <c r="AY6134" s="51"/>
      <c r="AZ6134" s="51"/>
    </row>
    <row r="6135" spans="49:52" x14ac:dyDescent="0.25">
      <c r="AW6135" t="s">
        <v>10784</v>
      </c>
      <c r="AY6135" s="51"/>
      <c r="AZ6135" s="51"/>
    </row>
    <row r="6136" spans="49:52" x14ac:dyDescent="0.25">
      <c r="AW6136" t="s">
        <v>10785</v>
      </c>
      <c r="AY6136" s="51"/>
      <c r="AZ6136" s="51"/>
    </row>
    <row r="6137" spans="49:52" x14ac:dyDescent="0.25">
      <c r="AW6137" t="s">
        <v>10786</v>
      </c>
      <c r="AY6137" s="51"/>
      <c r="AZ6137" s="51"/>
    </row>
    <row r="6138" spans="49:52" x14ac:dyDescent="0.25">
      <c r="AW6138" t="s">
        <v>10787</v>
      </c>
      <c r="AY6138" s="51"/>
      <c r="AZ6138" s="51"/>
    </row>
    <row r="6139" spans="49:52" x14ac:dyDescent="0.25">
      <c r="AW6139" t="s">
        <v>10788</v>
      </c>
      <c r="AY6139" s="51"/>
      <c r="AZ6139" s="51"/>
    </row>
    <row r="6140" spans="49:52" x14ac:dyDescent="0.25">
      <c r="AW6140" t="s">
        <v>10789</v>
      </c>
      <c r="AY6140" s="51"/>
      <c r="AZ6140" s="51"/>
    </row>
    <row r="6141" spans="49:52" x14ac:dyDescent="0.25">
      <c r="AW6141" t="s">
        <v>10790</v>
      </c>
      <c r="AY6141" s="51"/>
      <c r="AZ6141" s="51"/>
    </row>
    <row r="6142" spans="49:52" x14ac:dyDescent="0.25">
      <c r="AW6142" t="s">
        <v>10791</v>
      </c>
      <c r="AY6142" s="51"/>
      <c r="AZ6142" s="51"/>
    </row>
    <row r="6143" spans="49:52" x14ac:dyDescent="0.25">
      <c r="AW6143" t="s">
        <v>10792</v>
      </c>
      <c r="AY6143" s="51"/>
      <c r="AZ6143" s="51"/>
    </row>
    <row r="6144" spans="49:52" x14ac:dyDescent="0.25">
      <c r="AW6144" t="s">
        <v>10793</v>
      </c>
      <c r="AY6144" s="51"/>
      <c r="AZ6144" s="51"/>
    </row>
    <row r="6145" spans="49:52" x14ac:dyDescent="0.25">
      <c r="AW6145" t="s">
        <v>10794</v>
      </c>
      <c r="AY6145" s="51"/>
      <c r="AZ6145" s="51"/>
    </row>
    <row r="6146" spans="49:52" x14ac:dyDescent="0.25">
      <c r="AW6146" t="s">
        <v>10795</v>
      </c>
      <c r="AY6146" s="51"/>
      <c r="AZ6146" s="51"/>
    </row>
    <row r="6147" spans="49:52" x14ac:dyDescent="0.25">
      <c r="AW6147" t="s">
        <v>10796</v>
      </c>
      <c r="AY6147" s="51"/>
      <c r="AZ6147" s="51"/>
    </row>
    <row r="6148" spans="49:52" x14ac:dyDescent="0.25">
      <c r="AW6148" t="s">
        <v>10797</v>
      </c>
      <c r="AY6148" s="51"/>
      <c r="AZ6148" s="51"/>
    </row>
    <row r="6149" spans="49:52" x14ac:dyDescent="0.25">
      <c r="AW6149" t="s">
        <v>10798</v>
      </c>
      <c r="AY6149" s="51"/>
      <c r="AZ6149" s="51"/>
    </row>
    <row r="6150" spans="49:52" x14ac:dyDescent="0.25">
      <c r="AW6150" t="s">
        <v>10799</v>
      </c>
      <c r="AY6150" s="51"/>
      <c r="AZ6150" s="51"/>
    </row>
    <row r="6151" spans="49:52" x14ac:dyDescent="0.25">
      <c r="AW6151" t="s">
        <v>10800</v>
      </c>
      <c r="AY6151" s="51"/>
      <c r="AZ6151" s="51"/>
    </row>
    <row r="6152" spans="49:52" x14ac:dyDescent="0.25">
      <c r="AW6152" t="s">
        <v>10801</v>
      </c>
      <c r="AY6152" s="51"/>
      <c r="AZ6152" s="51"/>
    </row>
    <row r="6153" spans="49:52" x14ac:dyDescent="0.25">
      <c r="AW6153" t="s">
        <v>10802</v>
      </c>
      <c r="AY6153" s="51"/>
      <c r="AZ6153" s="51"/>
    </row>
    <row r="6154" spans="49:52" x14ac:dyDescent="0.25">
      <c r="AW6154" t="s">
        <v>10803</v>
      </c>
      <c r="AY6154" s="51"/>
      <c r="AZ6154" s="51"/>
    </row>
    <row r="6155" spans="49:52" x14ac:dyDescent="0.25">
      <c r="AW6155" t="s">
        <v>10804</v>
      </c>
      <c r="AY6155" s="51"/>
      <c r="AZ6155" s="51"/>
    </row>
    <row r="6156" spans="49:52" x14ac:dyDescent="0.25">
      <c r="AW6156" t="s">
        <v>10805</v>
      </c>
      <c r="AY6156" s="51"/>
      <c r="AZ6156" s="51"/>
    </row>
    <row r="6157" spans="49:52" x14ac:dyDescent="0.25">
      <c r="AW6157" t="s">
        <v>10806</v>
      </c>
      <c r="AY6157" s="51"/>
      <c r="AZ6157" s="51"/>
    </row>
    <row r="6158" spans="49:52" x14ac:dyDescent="0.25">
      <c r="AW6158" t="s">
        <v>10807</v>
      </c>
      <c r="AY6158" s="51"/>
      <c r="AZ6158" s="51"/>
    </row>
    <row r="6159" spans="49:52" x14ac:dyDescent="0.25">
      <c r="AW6159" t="s">
        <v>10808</v>
      </c>
      <c r="AY6159" s="51"/>
      <c r="AZ6159" s="51"/>
    </row>
    <row r="6160" spans="49:52" x14ac:dyDescent="0.25">
      <c r="AW6160" t="s">
        <v>10809</v>
      </c>
      <c r="AY6160" s="51"/>
      <c r="AZ6160" s="51"/>
    </row>
    <row r="6161" spans="49:52" x14ac:dyDescent="0.25">
      <c r="AW6161" t="s">
        <v>10810</v>
      </c>
      <c r="AY6161" s="51"/>
      <c r="AZ6161" s="51"/>
    </row>
    <row r="6162" spans="49:52" x14ac:dyDescent="0.25">
      <c r="AW6162" t="s">
        <v>10811</v>
      </c>
      <c r="AY6162" s="51"/>
      <c r="AZ6162" s="51"/>
    </row>
    <row r="6163" spans="49:52" x14ac:dyDescent="0.25">
      <c r="AW6163" t="s">
        <v>10812</v>
      </c>
      <c r="AY6163" s="51"/>
      <c r="AZ6163" s="51"/>
    </row>
    <row r="6164" spans="49:52" x14ac:dyDescent="0.25">
      <c r="AW6164" t="s">
        <v>10813</v>
      </c>
      <c r="AY6164" s="51"/>
      <c r="AZ6164" s="51"/>
    </row>
    <row r="6165" spans="49:52" x14ac:dyDescent="0.25">
      <c r="AW6165" t="s">
        <v>10814</v>
      </c>
      <c r="AY6165" s="51"/>
      <c r="AZ6165" s="51"/>
    </row>
    <row r="6166" spans="49:52" x14ac:dyDescent="0.25">
      <c r="AW6166" t="s">
        <v>10815</v>
      </c>
      <c r="AY6166" s="51"/>
      <c r="AZ6166" s="51"/>
    </row>
    <row r="6167" spans="49:52" x14ac:dyDescent="0.25">
      <c r="AW6167" t="s">
        <v>10816</v>
      </c>
      <c r="AY6167" s="51"/>
      <c r="AZ6167" s="51"/>
    </row>
    <row r="6168" spans="49:52" x14ac:dyDescent="0.25">
      <c r="AW6168" t="s">
        <v>10817</v>
      </c>
      <c r="AY6168" s="51"/>
      <c r="AZ6168" s="51"/>
    </row>
    <row r="6169" spans="49:52" x14ac:dyDescent="0.25">
      <c r="AW6169" t="s">
        <v>10818</v>
      </c>
      <c r="AY6169" s="51"/>
      <c r="AZ6169" s="51"/>
    </row>
    <row r="6170" spans="49:52" x14ac:dyDescent="0.25">
      <c r="AW6170" t="s">
        <v>10819</v>
      </c>
      <c r="AY6170" s="51"/>
      <c r="AZ6170" s="51"/>
    </row>
    <row r="6171" spans="49:52" x14ac:dyDescent="0.25">
      <c r="AW6171" t="s">
        <v>10820</v>
      </c>
      <c r="AY6171" s="51"/>
      <c r="AZ6171" s="51"/>
    </row>
    <row r="6172" spans="49:52" x14ac:dyDescent="0.25">
      <c r="AW6172" t="s">
        <v>10821</v>
      </c>
      <c r="AY6172" s="51"/>
      <c r="AZ6172" s="51"/>
    </row>
    <row r="6173" spans="49:52" x14ac:dyDescent="0.25">
      <c r="AW6173" t="s">
        <v>10822</v>
      </c>
      <c r="AY6173" s="51"/>
      <c r="AZ6173" s="51"/>
    </row>
    <row r="6174" spans="49:52" x14ac:dyDescent="0.25">
      <c r="AW6174" t="s">
        <v>10823</v>
      </c>
      <c r="AY6174" s="51"/>
      <c r="AZ6174" s="51"/>
    </row>
    <row r="6175" spans="49:52" x14ac:dyDescent="0.25">
      <c r="AW6175" t="s">
        <v>10824</v>
      </c>
      <c r="AY6175" s="51"/>
      <c r="AZ6175" s="51"/>
    </row>
    <row r="6176" spans="49:52" x14ac:dyDescent="0.25">
      <c r="AW6176" t="s">
        <v>10825</v>
      </c>
      <c r="AY6176" s="51"/>
      <c r="AZ6176" s="51"/>
    </row>
    <row r="6177" spans="49:52" x14ac:dyDescent="0.25">
      <c r="AW6177" t="s">
        <v>10826</v>
      </c>
      <c r="AY6177" s="51"/>
      <c r="AZ6177" s="51"/>
    </row>
    <row r="6178" spans="49:52" x14ac:dyDescent="0.25">
      <c r="AW6178" t="s">
        <v>10827</v>
      </c>
      <c r="AY6178" s="51"/>
      <c r="AZ6178" s="51"/>
    </row>
    <row r="6179" spans="49:52" x14ac:dyDescent="0.25">
      <c r="AW6179" t="s">
        <v>10828</v>
      </c>
      <c r="AY6179" s="51"/>
      <c r="AZ6179" s="51"/>
    </row>
    <row r="6180" spans="49:52" x14ac:dyDescent="0.25">
      <c r="AW6180" t="s">
        <v>10829</v>
      </c>
      <c r="AY6180" s="51"/>
      <c r="AZ6180" s="51"/>
    </row>
    <row r="6181" spans="49:52" x14ac:dyDescent="0.25">
      <c r="AW6181" t="s">
        <v>10830</v>
      </c>
      <c r="AY6181" s="51"/>
      <c r="AZ6181" s="51"/>
    </row>
    <row r="6182" spans="49:52" x14ac:dyDescent="0.25">
      <c r="AW6182" t="s">
        <v>10831</v>
      </c>
      <c r="AY6182" s="51"/>
      <c r="AZ6182" s="51"/>
    </row>
    <row r="6183" spans="49:52" x14ac:dyDescent="0.25">
      <c r="AW6183" t="s">
        <v>10832</v>
      </c>
      <c r="AY6183" s="51"/>
      <c r="AZ6183" s="51"/>
    </row>
    <row r="6184" spans="49:52" x14ac:dyDescent="0.25">
      <c r="AW6184" t="s">
        <v>10833</v>
      </c>
      <c r="AY6184" s="51"/>
      <c r="AZ6184" s="51"/>
    </row>
    <row r="6185" spans="49:52" x14ac:dyDescent="0.25">
      <c r="AW6185" t="s">
        <v>10834</v>
      </c>
      <c r="AY6185" s="51"/>
      <c r="AZ6185" s="51"/>
    </row>
    <row r="6186" spans="49:52" x14ac:dyDescent="0.25">
      <c r="AW6186" t="s">
        <v>10835</v>
      </c>
      <c r="AY6186" s="51"/>
      <c r="AZ6186" s="51"/>
    </row>
    <row r="6187" spans="49:52" x14ac:dyDescent="0.25">
      <c r="AW6187" t="s">
        <v>10836</v>
      </c>
      <c r="AY6187" s="51"/>
      <c r="AZ6187" s="51"/>
    </row>
    <row r="6188" spans="49:52" x14ac:dyDescent="0.25">
      <c r="AW6188" t="s">
        <v>10837</v>
      </c>
      <c r="AY6188" s="51"/>
      <c r="AZ6188" s="51"/>
    </row>
    <row r="6189" spans="49:52" x14ac:dyDescent="0.25">
      <c r="AW6189" t="s">
        <v>10838</v>
      </c>
      <c r="AY6189" s="51"/>
      <c r="AZ6189" s="51"/>
    </row>
    <row r="6190" spans="49:52" x14ac:dyDescent="0.25">
      <c r="AW6190" t="s">
        <v>10839</v>
      </c>
      <c r="AY6190" s="51"/>
      <c r="AZ6190" s="51"/>
    </row>
    <row r="6191" spans="49:52" x14ac:dyDescent="0.25">
      <c r="AW6191" t="s">
        <v>10840</v>
      </c>
      <c r="AY6191" s="51"/>
      <c r="AZ6191" s="51"/>
    </row>
    <row r="6192" spans="49:52" x14ac:dyDescent="0.25">
      <c r="AW6192" t="s">
        <v>10841</v>
      </c>
      <c r="AY6192" s="51"/>
      <c r="AZ6192" s="51"/>
    </row>
    <row r="6193" spans="49:52" x14ac:dyDescent="0.25">
      <c r="AW6193" t="s">
        <v>10842</v>
      </c>
      <c r="AY6193" s="51"/>
      <c r="AZ6193" s="51"/>
    </row>
    <row r="6194" spans="49:52" x14ac:dyDescent="0.25">
      <c r="AW6194" t="s">
        <v>10843</v>
      </c>
      <c r="AY6194" s="51"/>
      <c r="AZ6194" s="51"/>
    </row>
    <row r="6195" spans="49:52" x14ac:dyDescent="0.25">
      <c r="AW6195" t="s">
        <v>10844</v>
      </c>
      <c r="AY6195" s="51"/>
      <c r="AZ6195" s="51"/>
    </row>
    <row r="6196" spans="49:52" x14ac:dyDescent="0.25">
      <c r="AW6196" t="s">
        <v>10845</v>
      </c>
      <c r="AY6196" s="51"/>
      <c r="AZ6196" s="51"/>
    </row>
    <row r="6197" spans="49:52" x14ac:dyDescent="0.25">
      <c r="AW6197" t="s">
        <v>10846</v>
      </c>
      <c r="AY6197" s="51"/>
      <c r="AZ6197" s="51"/>
    </row>
    <row r="6198" spans="49:52" x14ac:dyDescent="0.25">
      <c r="AW6198" t="s">
        <v>10847</v>
      </c>
      <c r="AY6198" s="51"/>
      <c r="AZ6198" s="51"/>
    </row>
    <row r="6199" spans="49:52" x14ac:dyDescent="0.25">
      <c r="AW6199" t="s">
        <v>10848</v>
      </c>
      <c r="AY6199" s="51"/>
      <c r="AZ6199" s="51"/>
    </row>
    <row r="6200" spans="49:52" x14ac:dyDescent="0.25">
      <c r="AW6200" t="s">
        <v>10849</v>
      </c>
      <c r="AY6200" s="51"/>
      <c r="AZ6200" s="51"/>
    </row>
    <row r="6201" spans="49:52" x14ac:dyDescent="0.25">
      <c r="AW6201" t="s">
        <v>10850</v>
      </c>
      <c r="AY6201" s="51"/>
      <c r="AZ6201" s="51"/>
    </row>
    <row r="6202" spans="49:52" x14ac:dyDescent="0.25">
      <c r="AW6202" t="s">
        <v>10851</v>
      </c>
      <c r="AY6202" s="51"/>
      <c r="AZ6202" s="51"/>
    </row>
    <row r="6203" spans="49:52" x14ac:dyDescent="0.25">
      <c r="AW6203" t="s">
        <v>10852</v>
      </c>
      <c r="AY6203" s="51"/>
      <c r="AZ6203" s="51"/>
    </row>
    <row r="6204" spans="49:52" x14ac:dyDescent="0.25">
      <c r="AW6204" t="s">
        <v>10853</v>
      </c>
      <c r="AY6204" s="51"/>
      <c r="AZ6204" s="51"/>
    </row>
    <row r="6205" spans="49:52" x14ac:dyDescent="0.25">
      <c r="AW6205" t="s">
        <v>10854</v>
      </c>
      <c r="AY6205" s="51"/>
      <c r="AZ6205" s="51"/>
    </row>
    <row r="6206" spans="49:52" x14ac:dyDescent="0.25">
      <c r="AW6206" t="s">
        <v>10855</v>
      </c>
      <c r="AY6206" s="51"/>
      <c r="AZ6206" s="51"/>
    </row>
    <row r="6207" spans="49:52" x14ac:dyDescent="0.25">
      <c r="AW6207" t="s">
        <v>10856</v>
      </c>
      <c r="AY6207" s="51"/>
      <c r="AZ6207" s="51"/>
    </row>
    <row r="6208" spans="49:52" x14ac:dyDescent="0.25">
      <c r="AW6208" t="s">
        <v>10857</v>
      </c>
      <c r="AY6208" s="51"/>
      <c r="AZ6208" s="51"/>
    </row>
    <row r="6209" spans="49:52" x14ac:dyDescent="0.25">
      <c r="AW6209" t="s">
        <v>10858</v>
      </c>
      <c r="AY6209" s="51"/>
      <c r="AZ6209" s="51"/>
    </row>
    <row r="6210" spans="49:52" x14ac:dyDescent="0.25">
      <c r="AW6210" t="s">
        <v>10859</v>
      </c>
      <c r="AY6210" s="51"/>
      <c r="AZ6210" s="51"/>
    </row>
    <row r="6211" spans="49:52" x14ac:dyDescent="0.25">
      <c r="AW6211" t="s">
        <v>10860</v>
      </c>
      <c r="AY6211" s="51"/>
      <c r="AZ6211" s="51"/>
    </row>
    <row r="6212" spans="49:52" x14ac:dyDescent="0.25">
      <c r="AW6212" t="s">
        <v>10861</v>
      </c>
      <c r="AY6212" s="51"/>
      <c r="AZ6212" s="51"/>
    </row>
    <row r="6213" spans="49:52" x14ac:dyDescent="0.25">
      <c r="AW6213" t="s">
        <v>10862</v>
      </c>
      <c r="AY6213" s="51"/>
      <c r="AZ6213" s="51"/>
    </row>
    <row r="6214" spans="49:52" x14ac:dyDescent="0.25">
      <c r="AW6214" t="s">
        <v>10863</v>
      </c>
      <c r="AY6214" s="51"/>
      <c r="AZ6214" s="51"/>
    </row>
    <row r="6215" spans="49:52" x14ac:dyDescent="0.25">
      <c r="AW6215" t="s">
        <v>10864</v>
      </c>
      <c r="AY6215" s="51"/>
      <c r="AZ6215" s="51"/>
    </row>
    <row r="6216" spans="49:52" x14ac:dyDescent="0.25">
      <c r="AW6216" t="s">
        <v>10865</v>
      </c>
      <c r="AY6216" s="51"/>
      <c r="AZ6216" s="51"/>
    </row>
    <row r="6217" spans="49:52" x14ac:dyDescent="0.25">
      <c r="AW6217" t="s">
        <v>10866</v>
      </c>
      <c r="AY6217" s="51"/>
      <c r="AZ6217" s="51"/>
    </row>
    <row r="6218" spans="49:52" x14ac:dyDescent="0.25">
      <c r="AW6218" t="s">
        <v>10867</v>
      </c>
      <c r="AY6218" s="51"/>
      <c r="AZ6218" s="51"/>
    </row>
    <row r="6219" spans="49:52" x14ac:dyDescent="0.25">
      <c r="AW6219" t="s">
        <v>10868</v>
      </c>
      <c r="AY6219" s="51"/>
      <c r="AZ6219" s="51"/>
    </row>
    <row r="6220" spans="49:52" x14ac:dyDescent="0.25">
      <c r="AW6220" t="s">
        <v>10869</v>
      </c>
      <c r="AY6220" s="51"/>
      <c r="AZ6220" s="51"/>
    </row>
    <row r="6221" spans="49:52" x14ac:dyDescent="0.25">
      <c r="AW6221" t="s">
        <v>10870</v>
      </c>
      <c r="AY6221" s="51"/>
      <c r="AZ6221" s="51"/>
    </row>
    <row r="6222" spans="49:52" x14ac:dyDescent="0.25">
      <c r="AW6222" t="s">
        <v>10871</v>
      </c>
      <c r="AY6222" s="51"/>
      <c r="AZ6222" s="51"/>
    </row>
    <row r="6223" spans="49:52" x14ac:dyDescent="0.25">
      <c r="AW6223" t="s">
        <v>10872</v>
      </c>
      <c r="AY6223" s="51"/>
      <c r="AZ6223" s="51"/>
    </row>
    <row r="6224" spans="49:52" x14ac:dyDescent="0.25">
      <c r="AW6224" t="s">
        <v>10873</v>
      </c>
      <c r="AY6224" s="51"/>
      <c r="AZ6224" s="51"/>
    </row>
    <row r="6225" spans="49:52" x14ac:dyDescent="0.25">
      <c r="AW6225" t="s">
        <v>10874</v>
      </c>
      <c r="AY6225" s="51"/>
      <c r="AZ6225" s="51"/>
    </row>
    <row r="6226" spans="49:52" x14ac:dyDescent="0.25">
      <c r="AW6226" t="s">
        <v>10875</v>
      </c>
      <c r="AY6226" s="51"/>
      <c r="AZ6226" s="51"/>
    </row>
    <row r="6227" spans="49:52" x14ac:dyDescent="0.25">
      <c r="AW6227" t="s">
        <v>10876</v>
      </c>
      <c r="AY6227" s="51"/>
      <c r="AZ6227" s="51"/>
    </row>
    <row r="6228" spans="49:52" x14ac:dyDescent="0.25">
      <c r="AW6228" t="s">
        <v>10877</v>
      </c>
      <c r="AY6228" s="51"/>
      <c r="AZ6228" s="51"/>
    </row>
    <row r="6229" spans="49:52" x14ac:dyDescent="0.25">
      <c r="AW6229" t="s">
        <v>10878</v>
      </c>
      <c r="AY6229" s="51"/>
      <c r="AZ6229" s="51"/>
    </row>
    <row r="6230" spans="49:52" x14ac:dyDescent="0.25">
      <c r="AW6230" t="s">
        <v>10879</v>
      </c>
      <c r="AY6230" s="51"/>
      <c r="AZ6230" s="51"/>
    </row>
    <row r="6231" spans="49:52" x14ac:dyDescent="0.25">
      <c r="AW6231" t="s">
        <v>10880</v>
      </c>
      <c r="AY6231" s="51"/>
      <c r="AZ6231" s="51"/>
    </row>
    <row r="6232" spans="49:52" x14ac:dyDescent="0.25">
      <c r="AW6232" t="s">
        <v>10881</v>
      </c>
      <c r="AY6232" s="51"/>
      <c r="AZ6232" s="51"/>
    </row>
    <row r="6233" spans="49:52" x14ac:dyDescent="0.25">
      <c r="AW6233" t="s">
        <v>10882</v>
      </c>
      <c r="AY6233" s="51"/>
      <c r="AZ6233" s="51"/>
    </row>
    <row r="6234" spans="49:52" x14ac:dyDescent="0.25">
      <c r="AW6234" t="s">
        <v>10883</v>
      </c>
      <c r="AY6234" s="51"/>
      <c r="AZ6234" s="51"/>
    </row>
    <row r="6235" spans="49:52" x14ac:dyDescent="0.25">
      <c r="AW6235" t="s">
        <v>10884</v>
      </c>
      <c r="AY6235" s="51"/>
      <c r="AZ6235" s="51"/>
    </row>
    <row r="6236" spans="49:52" x14ac:dyDescent="0.25">
      <c r="AW6236" t="s">
        <v>10885</v>
      </c>
      <c r="AY6236" s="51"/>
      <c r="AZ6236" s="51"/>
    </row>
    <row r="6237" spans="49:52" x14ac:dyDescent="0.25">
      <c r="AW6237" t="s">
        <v>10886</v>
      </c>
      <c r="AY6237" s="51"/>
      <c r="AZ6237" s="51"/>
    </row>
    <row r="6238" spans="49:52" x14ac:dyDescent="0.25">
      <c r="AW6238" t="s">
        <v>10887</v>
      </c>
      <c r="AY6238" s="51"/>
      <c r="AZ6238" s="51"/>
    </row>
    <row r="6239" spans="49:52" x14ac:dyDescent="0.25">
      <c r="AW6239" t="s">
        <v>10888</v>
      </c>
      <c r="AY6239" s="51"/>
      <c r="AZ6239" s="51"/>
    </row>
    <row r="6240" spans="49:52" x14ac:dyDescent="0.25">
      <c r="AW6240" t="s">
        <v>10889</v>
      </c>
      <c r="AY6240" s="51"/>
      <c r="AZ6240" s="51"/>
    </row>
    <row r="6241" spans="49:52" x14ac:dyDescent="0.25">
      <c r="AW6241" t="s">
        <v>10890</v>
      </c>
      <c r="AY6241" s="51"/>
      <c r="AZ6241" s="51"/>
    </row>
    <row r="6242" spans="49:52" x14ac:dyDescent="0.25">
      <c r="AW6242" t="s">
        <v>10891</v>
      </c>
      <c r="AY6242" s="51"/>
      <c r="AZ6242" s="51"/>
    </row>
    <row r="6243" spans="49:52" x14ac:dyDescent="0.25">
      <c r="AW6243" t="s">
        <v>10892</v>
      </c>
      <c r="AY6243" s="51"/>
      <c r="AZ6243" s="51"/>
    </row>
    <row r="6244" spans="49:52" x14ac:dyDescent="0.25">
      <c r="AW6244" t="s">
        <v>10893</v>
      </c>
      <c r="AY6244" s="51"/>
      <c r="AZ6244" s="51"/>
    </row>
    <row r="6245" spans="49:52" x14ac:dyDescent="0.25">
      <c r="AW6245" t="s">
        <v>10894</v>
      </c>
      <c r="AY6245" s="51"/>
      <c r="AZ6245" s="51"/>
    </row>
    <row r="6246" spans="49:52" x14ac:dyDescent="0.25">
      <c r="AW6246" t="s">
        <v>10895</v>
      </c>
      <c r="AY6246" s="51"/>
      <c r="AZ6246" s="51"/>
    </row>
    <row r="6247" spans="49:52" x14ac:dyDescent="0.25">
      <c r="AW6247" t="s">
        <v>10896</v>
      </c>
      <c r="AY6247" s="51"/>
      <c r="AZ6247" s="51"/>
    </row>
    <row r="6248" spans="49:52" x14ac:dyDescent="0.25">
      <c r="AW6248" t="s">
        <v>10897</v>
      </c>
      <c r="AY6248" s="51"/>
      <c r="AZ6248" s="51"/>
    </row>
    <row r="6249" spans="49:52" x14ac:dyDescent="0.25">
      <c r="AW6249" t="s">
        <v>10898</v>
      </c>
      <c r="AY6249" s="51"/>
      <c r="AZ6249" s="51"/>
    </row>
    <row r="6250" spans="49:52" x14ac:dyDescent="0.25">
      <c r="AW6250" t="s">
        <v>10899</v>
      </c>
      <c r="AY6250" s="51"/>
      <c r="AZ6250" s="51"/>
    </row>
    <row r="6251" spans="49:52" x14ac:dyDescent="0.25">
      <c r="AW6251" t="s">
        <v>10900</v>
      </c>
      <c r="AY6251" s="51"/>
      <c r="AZ6251" s="51"/>
    </row>
    <row r="6252" spans="49:52" x14ac:dyDescent="0.25">
      <c r="AW6252" t="s">
        <v>10901</v>
      </c>
      <c r="AY6252" s="51"/>
      <c r="AZ6252" s="51"/>
    </row>
    <row r="6253" spans="49:52" x14ac:dyDescent="0.25">
      <c r="AW6253" t="s">
        <v>10902</v>
      </c>
      <c r="AY6253" s="51"/>
      <c r="AZ6253" s="51"/>
    </row>
    <row r="6254" spans="49:52" x14ac:dyDescent="0.25">
      <c r="AW6254" t="s">
        <v>10903</v>
      </c>
      <c r="AY6254" s="51"/>
      <c r="AZ6254" s="51"/>
    </row>
    <row r="6255" spans="49:52" x14ac:dyDescent="0.25">
      <c r="AW6255" t="s">
        <v>10904</v>
      </c>
      <c r="AY6255" s="51"/>
      <c r="AZ6255" s="51"/>
    </row>
    <row r="6256" spans="49:52" x14ac:dyDescent="0.25">
      <c r="AW6256" t="s">
        <v>10905</v>
      </c>
      <c r="AY6256" s="51"/>
      <c r="AZ6256" s="51"/>
    </row>
    <row r="6257" spans="49:52" x14ac:dyDescent="0.25">
      <c r="AW6257" t="s">
        <v>10906</v>
      </c>
      <c r="AY6257" s="51"/>
      <c r="AZ6257" s="51"/>
    </row>
    <row r="6258" spans="49:52" x14ac:dyDescent="0.25">
      <c r="AW6258" t="s">
        <v>10907</v>
      </c>
      <c r="AY6258" s="51"/>
      <c r="AZ6258" s="51"/>
    </row>
    <row r="6259" spans="49:52" x14ac:dyDescent="0.25">
      <c r="AW6259" t="s">
        <v>10908</v>
      </c>
      <c r="AY6259" s="51"/>
      <c r="AZ6259" s="51"/>
    </row>
    <row r="6260" spans="49:52" x14ac:dyDescent="0.25">
      <c r="AW6260" t="s">
        <v>10909</v>
      </c>
      <c r="AY6260" s="51"/>
      <c r="AZ6260" s="51"/>
    </row>
    <row r="6261" spans="49:52" x14ac:dyDescent="0.25">
      <c r="AW6261" t="s">
        <v>10910</v>
      </c>
      <c r="AY6261" s="51"/>
      <c r="AZ6261" s="51"/>
    </row>
    <row r="6262" spans="49:52" x14ac:dyDescent="0.25">
      <c r="AW6262" t="s">
        <v>10911</v>
      </c>
      <c r="AY6262" s="51"/>
      <c r="AZ6262" s="51"/>
    </row>
    <row r="6263" spans="49:52" x14ac:dyDescent="0.25">
      <c r="AW6263" t="s">
        <v>10912</v>
      </c>
      <c r="AY6263" s="51"/>
      <c r="AZ6263" s="51"/>
    </row>
    <row r="6264" spans="49:52" x14ac:dyDescent="0.25">
      <c r="AW6264" t="s">
        <v>10913</v>
      </c>
      <c r="AY6264" s="51"/>
      <c r="AZ6264" s="51"/>
    </row>
    <row r="6265" spans="49:52" x14ac:dyDescent="0.25">
      <c r="AW6265" t="s">
        <v>10914</v>
      </c>
      <c r="AY6265" s="51"/>
      <c r="AZ6265" s="51"/>
    </row>
    <row r="6266" spans="49:52" x14ac:dyDescent="0.25">
      <c r="AW6266" t="s">
        <v>10915</v>
      </c>
      <c r="AY6266" s="51"/>
      <c r="AZ6266" s="51"/>
    </row>
    <row r="6267" spans="49:52" x14ac:dyDescent="0.25">
      <c r="AW6267" t="s">
        <v>10916</v>
      </c>
      <c r="AY6267" s="51"/>
      <c r="AZ6267" s="51"/>
    </row>
    <row r="6268" spans="49:52" x14ac:dyDescent="0.25">
      <c r="AW6268" t="s">
        <v>10917</v>
      </c>
      <c r="AY6268" s="51"/>
      <c r="AZ6268" s="51"/>
    </row>
    <row r="6269" spans="49:52" x14ac:dyDescent="0.25">
      <c r="AW6269" t="s">
        <v>10918</v>
      </c>
      <c r="AY6269" s="51"/>
      <c r="AZ6269" s="51"/>
    </row>
    <row r="6270" spans="49:52" x14ac:dyDescent="0.25">
      <c r="AW6270" t="s">
        <v>10919</v>
      </c>
      <c r="AY6270" s="51"/>
      <c r="AZ6270" s="51"/>
    </row>
    <row r="6271" spans="49:52" x14ac:dyDescent="0.25">
      <c r="AW6271" t="s">
        <v>10920</v>
      </c>
      <c r="AY6271" s="51"/>
      <c r="AZ6271" s="51"/>
    </row>
    <row r="6272" spans="49:52" x14ac:dyDescent="0.25">
      <c r="AW6272" t="s">
        <v>10921</v>
      </c>
      <c r="AY6272" s="51"/>
      <c r="AZ6272" s="51"/>
    </row>
    <row r="6273" spans="49:52" x14ac:dyDescent="0.25">
      <c r="AW6273" t="s">
        <v>10922</v>
      </c>
      <c r="AY6273" s="51"/>
      <c r="AZ6273" s="51"/>
    </row>
    <row r="6274" spans="49:52" x14ac:dyDescent="0.25">
      <c r="AW6274" t="s">
        <v>10923</v>
      </c>
      <c r="AY6274" s="51"/>
      <c r="AZ6274" s="51"/>
    </row>
    <row r="6275" spans="49:52" x14ac:dyDescent="0.25">
      <c r="AW6275" t="s">
        <v>10924</v>
      </c>
      <c r="AY6275" s="51"/>
      <c r="AZ6275" s="51"/>
    </row>
    <row r="6276" spans="49:52" x14ac:dyDescent="0.25">
      <c r="AW6276" t="s">
        <v>10925</v>
      </c>
      <c r="AY6276" s="51"/>
      <c r="AZ6276" s="51"/>
    </row>
    <row r="6277" spans="49:52" x14ac:dyDescent="0.25">
      <c r="AW6277" t="s">
        <v>10926</v>
      </c>
      <c r="AY6277" s="51"/>
      <c r="AZ6277" s="51"/>
    </row>
    <row r="6278" spans="49:52" x14ac:dyDescent="0.25">
      <c r="AW6278" t="s">
        <v>10927</v>
      </c>
      <c r="AY6278" s="51"/>
      <c r="AZ6278" s="51"/>
    </row>
    <row r="6279" spans="49:52" x14ac:dyDescent="0.25">
      <c r="AW6279" t="s">
        <v>10928</v>
      </c>
      <c r="AY6279" s="51"/>
      <c r="AZ6279" s="51"/>
    </row>
    <row r="6280" spans="49:52" x14ac:dyDescent="0.25">
      <c r="AW6280" t="s">
        <v>10929</v>
      </c>
      <c r="AY6280" s="51"/>
      <c r="AZ6280" s="51"/>
    </row>
    <row r="6281" spans="49:52" x14ac:dyDescent="0.25">
      <c r="AW6281" t="s">
        <v>10930</v>
      </c>
      <c r="AY6281" s="51"/>
      <c r="AZ6281" s="51"/>
    </row>
    <row r="6282" spans="49:52" x14ac:dyDescent="0.25">
      <c r="AW6282" t="s">
        <v>10931</v>
      </c>
      <c r="AY6282" s="51"/>
      <c r="AZ6282" s="51"/>
    </row>
    <row r="6283" spans="49:52" x14ac:dyDescent="0.25">
      <c r="AW6283" t="s">
        <v>10932</v>
      </c>
      <c r="AY6283" s="51"/>
      <c r="AZ6283" s="51"/>
    </row>
    <row r="6284" spans="49:52" x14ac:dyDescent="0.25">
      <c r="AW6284" t="s">
        <v>10933</v>
      </c>
      <c r="AY6284" s="51"/>
      <c r="AZ6284" s="51"/>
    </row>
    <row r="6285" spans="49:52" x14ac:dyDescent="0.25">
      <c r="AW6285" t="s">
        <v>10934</v>
      </c>
      <c r="AY6285" s="51"/>
      <c r="AZ6285" s="51"/>
    </row>
    <row r="6286" spans="49:52" x14ac:dyDescent="0.25">
      <c r="AW6286" t="s">
        <v>10935</v>
      </c>
      <c r="AY6286" s="51"/>
      <c r="AZ6286" s="51"/>
    </row>
    <row r="6287" spans="49:52" x14ac:dyDescent="0.25">
      <c r="AW6287" t="s">
        <v>10936</v>
      </c>
      <c r="AY6287" s="51"/>
      <c r="AZ6287" s="51"/>
    </row>
    <row r="6288" spans="49:52" x14ac:dyDescent="0.25">
      <c r="AW6288" t="s">
        <v>10937</v>
      </c>
      <c r="AY6288" s="51"/>
      <c r="AZ6288" s="51"/>
    </row>
    <row r="6289" spans="49:52" x14ac:dyDescent="0.25">
      <c r="AW6289" t="s">
        <v>10938</v>
      </c>
      <c r="AY6289" s="51"/>
      <c r="AZ6289" s="51"/>
    </row>
    <row r="6290" spans="49:52" x14ac:dyDescent="0.25">
      <c r="AW6290" t="s">
        <v>10939</v>
      </c>
      <c r="AY6290" s="51"/>
      <c r="AZ6290" s="51"/>
    </row>
    <row r="6291" spans="49:52" x14ac:dyDescent="0.25">
      <c r="AW6291" t="s">
        <v>10940</v>
      </c>
      <c r="AY6291" s="51"/>
      <c r="AZ6291" s="51"/>
    </row>
    <row r="6292" spans="49:52" x14ac:dyDescent="0.25">
      <c r="AW6292" t="s">
        <v>10941</v>
      </c>
      <c r="AY6292" s="51"/>
      <c r="AZ6292" s="51"/>
    </row>
    <row r="6293" spans="49:52" x14ac:dyDescent="0.25">
      <c r="AW6293" t="s">
        <v>10942</v>
      </c>
      <c r="AY6293" s="51"/>
      <c r="AZ6293" s="51"/>
    </row>
    <row r="6294" spans="49:52" x14ac:dyDescent="0.25">
      <c r="AW6294" t="s">
        <v>10943</v>
      </c>
      <c r="AY6294" s="51"/>
      <c r="AZ6294" s="51"/>
    </row>
    <row r="6295" spans="49:52" x14ac:dyDescent="0.25">
      <c r="AW6295" t="s">
        <v>10944</v>
      </c>
      <c r="AY6295" s="51"/>
      <c r="AZ6295" s="51"/>
    </row>
    <row r="6296" spans="49:52" x14ac:dyDescent="0.25">
      <c r="AW6296" t="s">
        <v>10945</v>
      </c>
      <c r="AY6296" s="51"/>
      <c r="AZ6296" s="51"/>
    </row>
    <row r="6297" spans="49:52" x14ac:dyDescent="0.25">
      <c r="AW6297" t="s">
        <v>10946</v>
      </c>
      <c r="AY6297" s="51"/>
      <c r="AZ6297" s="51"/>
    </row>
    <row r="6298" spans="49:52" x14ac:dyDescent="0.25">
      <c r="AW6298" t="s">
        <v>10947</v>
      </c>
      <c r="AY6298" s="51"/>
      <c r="AZ6298" s="51"/>
    </row>
    <row r="6299" spans="49:52" x14ac:dyDescent="0.25">
      <c r="AW6299" t="s">
        <v>10948</v>
      </c>
      <c r="AY6299" s="51"/>
      <c r="AZ6299" s="51"/>
    </row>
    <row r="6300" spans="49:52" x14ac:dyDescent="0.25">
      <c r="AW6300" t="s">
        <v>10949</v>
      </c>
      <c r="AY6300" s="51"/>
      <c r="AZ6300" s="51"/>
    </row>
    <row r="6301" spans="49:52" x14ac:dyDescent="0.25">
      <c r="AW6301" t="s">
        <v>10950</v>
      </c>
      <c r="AY6301" s="51"/>
      <c r="AZ6301" s="51"/>
    </row>
    <row r="6302" spans="49:52" x14ac:dyDescent="0.25">
      <c r="AW6302" t="s">
        <v>10951</v>
      </c>
      <c r="AY6302" s="51"/>
      <c r="AZ6302" s="51"/>
    </row>
    <row r="6303" spans="49:52" x14ac:dyDescent="0.25">
      <c r="AW6303" t="s">
        <v>10952</v>
      </c>
      <c r="AY6303" s="51"/>
      <c r="AZ6303" s="51"/>
    </row>
    <row r="6304" spans="49:52" x14ac:dyDescent="0.25">
      <c r="AW6304" t="s">
        <v>10953</v>
      </c>
      <c r="AY6304" s="51"/>
      <c r="AZ6304" s="51"/>
    </row>
    <row r="6305" spans="49:52" x14ac:dyDescent="0.25">
      <c r="AW6305" t="s">
        <v>10954</v>
      </c>
      <c r="AY6305" s="51"/>
      <c r="AZ6305" s="51"/>
    </row>
    <row r="6306" spans="49:52" x14ac:dyDescent="0.25">
      <c r="AW6306" t="s">
        <v>10955</v>
      </c>
      <c r="AY6306" s="51"/>
      <c r="AZ6306" s="51"/>
    </row>
    <row r="6307" spans="49:52" x14ac:dyDescent="0.25">
      <c r="AW6307" t="s">
        <v>10956</v>
      </c>
      <c r="AY6307" s="51"/>
      <c r="AZ6307" s="51"/>
    </row>
    <row r="6308" spans="49:52" x14ac:dyDescent="0.25">
      <c r="AW6308" t="s">
        <v>10957</v>
      </c>
      <c r="AY6308" s="51"/>
      <c r="AZ6308" s="51"/>
    </row>
    <row r="6309" spans="49:52" x14ac:dyDescent="0.25">
      <c r="AW6309" t="s">
        <v>10958</v>
      </c>
      <c r="AY6309" s="51"/>
      <c r="AZ6309" s="51"/>
    </row>
    <row r="6310" spans="49:52" x14ac:dyDescent="0.25">
      <c r="AW6310" t="s">
        <v>10959</v>
      </c>
      <c r="AY6310" s="51"/>
      <c r="AZ6310" s="51"/>
    </row>
    <row r="6311" spans="49:52" x14ac:dyDescent="0.25">
      <c r="AW6311" t="s">
        <v>10960</v>
      </c>
      <c r="AY6311" s="51"/>
      <c r="AZ6311" s="51"/>
    </row>
    <row r="6312" spans="49:52" x14ac:dyDescent="0.25">
      <c r="AW6312" t="s">
        <v>10961</v>
      </c>
      <c r="AY6312" s="51"/>
      <c r="AZ6312" s="51"/>
    </row>
    <row r="6313" spans="49:52" x14ac:dyDescent="0.25">
      <c r="AW6313" t="s">
        <v>10962</v>
      </c>
      <c r="AY6313" s="51"/>
      <c r="AZ6313" s="51"/>
    </row>
    <row r="6314" spans="49:52" x14ac:dyDescent="0.25">
      <c r="AW6314" t="s">
        <v>10963</v>
      </c>
      <c r="AY6314" s="51"/>
      <c r="AZ6314" s="51"/>
    </row>
    <row r="6315" spans="49:52" x14ac:dyDescent="0.25">
      <c r="AW6315" t="s">
        <v>10964</v>
      </c>
      <c r="AY6315" s="51"/>
      <c r="AZ6315" s="51"/>
    </row>
    <row r="6316" spans="49:52" x14ac:dyDescent="0.25">
      <c r="AW6316" t="s">
        <v>10965</v>
      </c>
      <c r="AY6316" s="51"/>
      <c r="AZ6316" s="51"/>
    </row>
    <row r="6317" spans="49:52" x14ac:dyDescent="0.25">
      <c r="AW6317" t="s">
        <v>10966</v>
      </c>
      <c r="AY6317" s="51"/>
      <c r="AZ6317" s="51"/>
    </row>
    <row r="6318" spans="49:52" x14ac:dyDescent="0.25">
      <c r="AW6318" t="s">
        <v>10967</v>
      </c>
      <c r="AY6318" s="51"/>
      <c r="AZ6318" s="51"/>
    </row>
    <row r="6319" spans="49:52" x14ac:dyDescent="0.25">
      <c r="AW6319" t="s">
        <v>10968</v>
      </c>
      <c r="AY6319" s="51"/>
      <c r="AZ6319" s="51"/>
    </row>
    <row r="6320" spans="49:52" x14ac:dyDescent="0.25">
      <c r="AW6320" t="s">
        <v>10969</v>
      </c>
      <c r="AY6320" s="51"/>
      <c r="AZ6320" s="51"/>
    </row>
    <row r="6321" spans="49:52" x14ac:dyDescent="0.25">
      <c r="AW6321" t="s">
        <v>10970</v>
      </c>
      <c r="AY6321" s="51"/>
      <c r="AZ6321" s="51"/>
    </row>
    <row r="6322" spans="49:52" x14ac:dyDescent="0.25">
      <c r="AW6322" t="s">
        <v>10971</v>
      </c>
      <c r="AY6322" s="51"/>
      <c r="AZ6322" s="51"/>
    </row>
    <row r="6323" spans="49:52" x14ac:dyDescent="0.25">
      <c r="AW6323" t="s">
        <v>10972</v>
      </c>
      <c r="AY6323" s="51"/>
      <c r="AZ6323" s="51"/>
    </row>
    <row r="6324" spans="49:52" x14ac:dyDescent="0.25">
      <c r="AW6324" t="s">
        <v>10973</v>
      </c>
      <c r="AY6324" s="51"/>
      <c r="AZ6324" s="51"/>
    </row>
    <row r="6325" spans="49:52" x14ac:dyDescent="0.25">
      <c r="AW6325" t="s">
        <v>10974</v>
      </c>
      <c r="AY6325" s="51"/>
      <c r="AZ6325" s="51"/>
    </row>
    <row r="6326" spans="49:52" x14ac:dyDescent="0.25">
      <c r="AW6326" t="s">
        <v>10975</v>
      </c>
      <c r="AY6326" s="51"/>
      <c r="AZ6326" s="51"/>
    </row>
    <row r="6327" spans="49:52" x14ac:dyDescent="0.25">
      <c r="AW6327" t="s">
        <v>10976</v>
      </c>
      <c r="AY6327" s="51"/>
      <c r="AZ6327" s="51"/>
    </row>
    <row r="6328" spans="49:52" x14ac:dyDescent="0.25">
      <c r="AW6328" t="s">
        <v>10977</v>
      </c>
      <c r="AY6328" s="51"/>
      <c r="AZ6328" s="51"/>
    </row>
    <row r="6329" spans="49:52" x14ac:dyDescent="0.25">
      <c r="AW6329" t="s">
        <v>10978</v>
      </c>
      <c r="AY6329" s="51"/>
      <c r="AZ6329" s="51"/>
    </row>
    <row r="6330" spans="49:52" x14ac:dyDescent="0.25">
      <c r="AW6330" t="s">
        <v>10979</v>
      </c>
      <c r="AY6330" s="51"/>
      <c r="AZ6330" s="51"/>
    </row>
    <row r="6331" spans="49:52" x14ac:dyDescent="0.25">
      <c r="AW6331" t="s">
        <v>10980</v>
      </c>
      <c r="AY6331" s="51"/>
      <c r="AZ6331" s="51"/>
    </row>
    <row r="6332" spans="49:52" x14ac:dyDescent="0.25">
      <c r="AW6332" t="s">
        <v>10981</v>
      </c>
      <c r="AY6332" s="51"/>
      <c r="AZ6332" s="51"/>
    </row>
    <row r="6333" spans="49:52" x14ac:dyDescent="0.25">
      <c r="AW6333" t="s">
        <v>10982</v>
      </c>
      <c r="AY6333" s="51"/>
      <c r="AZ6333" s="51"/>
    </row>
    <row r="6334" spans="49:52" x14ac:dyDescent="0.25">
      <c r="AW6334" t="s">
        <v>10983</v>
      </c>
      <c r="AY6334" s="51"/>
      <c r="AZ6334" s="51"/>
    </row>
    <row r="6335" spans="49:52" x14ac:dyDescent="0.25">
      <c r="AW6335" t="s">
        <v>10984</v>
      </c>
      <c r="AY6335" s="51"/>
      <c r="AZ6335" s="51"/>
    </row>
    <row r="6336" spans="49:52" x14ac:dyDescent="0.25">
      <c r="AW6336" t="s">
        <v>10985</v>
      </c>
      <c r="AY6336" s="51"/>
      <c r="AZ6336" s="51"/>
    </row>
    <row r="6337" spans="49:52" x14ac:dyDescent="0.25">
      <c r="AW6337" t="s">
        <v>10986</v>
      </c>
      <c r="AY6337" s="51"/>
      <c r="AZ6337" s="51"/>
    </row>
    <row r="6338" spans="49:52" x14ac:dyDescent="0.25">
      <c r="AW6338" t="s">
        <v>10987</v>
      </c>
      <c r="AY6338" s="51"/>
      <c r="AZ6338" s="51"/>
    </row>
    <row r="6339" spans="49:52" x14ac:dyDescent="0.25">
      <c r="AW6339" t="s">
        <v>10988</v>
      </c>
      <c r="AY6339" s="51"/>
      <c r="AZ6339" s="51"/>
    </row>
    <row r="6340" spans="49:52" x14ac:dyDescent="0.25">
      <c r="AW6340" t="s">
        <v>10989</v>
      </c>
      <c r="AY6340" s="51"/>
      <c r="AZ6340" s="51"/>
    </row>
    <row r="6341" spans="49:52" x14ac:dyDescent="0.25">
      <c r="AW6341" t="s">
        <v>10990</v>
      </c>
      <c r="AY6341" s="51"/>
      <c r="AZ6341" s="51"/>
    </row>
    <row r="6342" spans="49:52" x14ac:dyDescent="0.25">
      <c r="AW6342" t="s">
        <v>10991</v>
      </c>
      <c r="AY6342" s="51"/>
      <c r="AZ6342" s="51"/>
    </row>
    <row r="6343" spans="49:52" x14ac:dyDescent="0.25">
      <c r="AW6343" t="s">
        <v>10992</v>
      </c>
      <c r="AY6343" s="51"/>
      <c r="AZ6343" s="51"/>
    </row>
    <row r="6344" spans="49:52" x14ac:dyDescent="0.25">
      <c r="AW6344" t="s">
        <v>10993</v>
      </c>
      <c r="AY6344" s="51"/>
      <c r="AZ6344" s="51"/>
    </row>
    <row r="6345" spans="49:52" x14ac:dyDescent="0.25">
      <c r="AW6345" t="s">
        <v>10994</v>
      </c>
      <c r="AY6345" s="51"/>
      <c r="AZ6345" s="51"/>
    </row>
    <row r="6346" spans="49:52" x14ac:dyDescent="0.25">
      <c r="AW6346" t="s">
        <v>10995</v>
      </c>
      <c r="AY6346" s="51"/>
      <c r="AZ6346" s="51"/>
    </row>
    <row r="6347" spans="49:52" x14ac:dyDescent="0.25">
      <c r="AW6347" t="s">
        <v>10996</v>
      </c>
      <c r="AY6347" s="51"/>
      <c r="AZ6347" s="51"/>
    </row>
    <row r="6348" spans="49:52" x14ac:dyDescent="0.25">
      <c r="AW6348" t="s">
        <v>10997</v>
      </c>
      <c r="AY6348" s="51"/>
      <c r="AZ6348" s="51"/>
    </row>
    <row r="6349" spans="49:52" x14ac:dyDescent="0.25">
      <c r="AW6349" t="s">
        <v>10998</v>
      </c>
      <c r="AY6349" s="51"/>
      <c r="AZ6349" s="51"/>
    </row>
    <row r="6350" spans="49:52" x14ac:dyDescent="0.25">
      <c r="AW6350" t="s">
        <v>10999</v>
      </c>
      <c r="AY6350" s="51"/>
      <c r="AZ6350" s="51"/>
    </row>
    <row r="6351" spans="49:52" x14ac:dyDescent="0.25">
      <c r="AW6351" t="s">
        <v>11000</v>
      </c>
      <c r="AY6351" s="51"/>
      <c r="AZ6351" s="51"/>
    </row>
    <row r="6352" spans="49:52" x14ac:dyDescent="0.25">
      <c r="AW6352" t="s">
        <v>11001</v>
      </c>
      <c r="AY6352" s="51"/>
      <c r="AZ6352" s="51"/>
    </row>
    <row r="6353" spans="49:52" x14ac:dyDescent="0.25">
      <c r="AW6353" t="s">
        <v>11002</v>
      </c>
      <c r="AY6353" s="51"/>
      <c r="AZ6353" s="51"/>
    </row>
    <row r="6354" spans="49:52" x14ac:dyDescent="0.25">
      <c r="AW6354" t="s">
        <v>11003</v>
      </c>
      <c r="AY6354" s="51"/>
      <c r="AZ6354" s="51"/>
    </row>
    <row r="6355" spans="49:52" x14ac:dyDescent="0.25">
      <c r="AW6355" t="s">
        <v>11004</v>
      </c>
      <c r="AY6355" s="51"/>
      <c r="AZ6355" s="51"/>
    </row>
    <row r="6356" spans="49:52" x14ac:dyDescent="0.25">
      <c r="AW6356" t="s">
        <v>11005</v>
      </c>
      <c r="AY6356" s="51"/>
      <c r="AZ6356" s="51"/>
    </row>
    <row r="6357" spans="49:52" x14ac:dyDescent="0.25">
      <c r="AW6357" t="s">
        <v>11006</v>
      </c>
      <c r="AY6357" s="51"/>
      <c r="AZ6357" s="51"/>
    </row>
    <row r="6358" spans="49:52" x14ac:dyDescent="0.25">
      <c r="AW6358" t="s">
        <v>11007</v>
      </c>
      <c r="AY6358" s="51"/>
      <c r="AZ6358" s="51"/>
    </row>
    <row r="6359" spans="49:52" x14ac:dyDescent="0.25">
      <c r="AW6359" t="s">
        <v>11008</v>
      </c>
      <c r="AY6359" s="51"/>
      <c r="AZ6359" s="51"/>
    </row>
    <row r="6360" spans="49:52" x14ac:dyDescent="0.25">
      <c r="AW6360" t="s">
        <v>11009</v>
      </c>
      <c r="AY6360" s="51"/>
      <c r="AZ6360" s="51"/>
    </row>
    <row r="6361" spans="49:52" x14ac:dyDescent="0.25">
      <c r="AW6361" t="s">
        <v>11010</v>
      </c>
      <c r="AY6361" s="51"/>
      <c r="AZ6361" s="51"/>
    </row>
    <row r="6362" spans="49:52" x14ac:dyDescent="0.25">
      <c r="AW6362" t="s">
        <v>11011</v>
      </c>
      <c r="AY6362" s="51"/>
      <c r="AZ6362" s="51"/>
    </row>
    <row r="6363" spans="49:52" x14ac:dyDescent="0.25">
      <c r="AW6363" t="s">
        <v>11012</v>
      </c>
      <c r="AY6363" s="51"/>
      <c r="AZ6363" s="51"/>
    </row>
    <row r="6364" spans="49:52" x14ac:dyDescent="0.25">
      <c r="AW6364" t="s">
        <v>11013</v>
      </c>
      <c r="AY6364" s="51"/>
      <c r="AZ6364" s="51"/>
    </row>
    <row r="6365" spans="49:52" x14ac:dyDescent="0.25">
      <c r="AW6365" t="s">
        <v>11014</v>
      </c>
      <c r="AY6365" s="51"/>
      <c r="AZ6365" s="51"/>
    </row>
    <row r="6366" spans="49:52" x14ac:dyDescent="0.25">
      <c r="AW6366" t="s">
        <v>11015</v>
      </c>
      <c r="AY6366" s="51"/>
      <c r="AZ6366" s="51"/>
    </row>
    <row r="6367" spans="49:52" x14ac:dyDescent="0.25">
      <c r="AW6367" t="s">
        <v>11016</v>
      </c>
      <c r="AY6367" s="51"/>
      <c r="AZ6367" s="51"/>
    </row>
    <row r="6368" spans="49:52" x14ac:dyDescent="0.25">
      <c r="AW6368" t="s">
        <v>11017</v>
      </c>
      <c r="AY6368" s="51"/>
      <c r="AZ6368" s="51"/>
    </row>
    <row r="6369" spans="49:52" x14ac:dyDescent="0.25">
      <c r="AW6369" t="s">
        <v>11018</v>
      </c>
      <c r="AY6369" s="51"/>
      <c r="AZ6369" s="51"/>
    </row>
    <row r="6370" spans="49:52" x14ac:dyDescent="0.25">
      <c r="AW6370" t="s">
        <v>11019</v>
      </c>
      <c r="AY6370" s="51"/>
      <c r="AZ6370" s="51"/>
    </row>
    <row r="6371" spans="49:52" x14ac:dyDescent="0.25">
      <c r="AW6371" t="s">
        <v>11020</v>
      </c>
      <c r="AY6371" s="51"/>
      <c r="AZ6371" s="51"/>
    </row>
    <row r="6372" spans="49:52" x14ac:dyDescent="0.25">
      <c r="AW6372" t="s">
        <v>11021</v>
      </c>
      <c r="AY6372" s="51"/>
      <c r="AZ6372" s="51"/>
    </row>
    <row r="6373" spans="49:52" x14ac:dyDescent="0.25">
      <c r="AW6373" t="s">
        <v>11022</v>
      </c>
      <c r="AY6373" s="51"/>
      <c r="AZ6373" s="51"/>
    </row>
    <row r="6374" spans="49:52" x14ac:dyDescent="0.25">
      <c r="AW6374" t="s">
        <v>11023</v>
      </c>
      <c r="AY6374" s="51"/>
      <c r="AZ6374" s="51"/>
    </row>
    <row r="6375" spans="49:52" x14ac:dyDescent="0.25">
      <c r="AW6375" t="s">
        <v>11024</v>
      </c>
      <c r="AY6375" s="51"/>
      <c r="AZ6375" s="51"/>
    </row>
    <row r="6376" spans="49:52" x14ac:dyDescent="0.25">
      <c r="AW6376" t="s">
        <v>11025</v>
      </c>
      <c r="AY6376" s="51"/>
      <c r="AZ6376" s="51"/>
    </row>
    <row r="6377" spans="49:52" x14ac:dyDescent="0.25">
      <c r="AW6377" t="s">
        <v>11026</v>
      </c>
      <c r="AY6377" s="51"/>
      <c r="AZ6377" s="51"/>
    </row>
    <row r="6378" spans="49:52" x14ac:dyDescent="0.25">
      <c r="AW6378" t="s">
        <v>11027</v>
      </c>
      <c r="AY6378" s="51"/>
      <c r="AZ6378" s="51"/>
    </row>
    <row r="6379" spans="49:52" x14ac:dyDescent="0.25">
      <c r="AW6379" t="s">
        <v>11028</v>
      </c>
      <c r="AY6379" s="51"/>
      <c r="AZ6379" s="51"/>
    </row>
    <row r="6380" spans="49:52" x14ac:dyDescent="0.25">
      <c r="AW6380" t="s">
        <v>11029</v>
      </c>
      <c r="AY6380" s="51"/>
      <c r="AZ6380" s="51"/>
    </row>
    <row r="6381" spans="49:52" x14ac:dyDescent="0.25">
      <c r="AW6381" t="s">
        <v>11030</v>
      </c>
      <c r="AY6381" s="51"/>
      <c r="AZ6381" s="51"/>
    </row>
    <row r="6382" spans="49:52" x14ac:dyDescent="0.25">
      <c r="AW6382" t="s">
        <v>11031</v>
      </c>
      <c r="AY6382" s="51"/>
      <c r="AZ6382" s="51"/>
    </row>
    <row r="6383" spans="49:52" x14ac:dyDescent="0.25">
      <c r="AW6383" t="s">
        <v>11032</v>
      </c>
      <c r="AY6383" s="51"/>
      <c r="AZ6383" s="51"/>
    </row>
    <row r="6384" spans="49:52" x14ac:dyDescent="0.25">
      <c r="AW6384" t="s">
        <v>11033</v>
      </c>
      <c r="AY6384" s="51"/>
      <c r="AZ6384" s="51"/>
    </row>
    <row r="6385" spans="49:52" x14ac:dyDescent="0.25">
      <c r="AW6385" t="s">
        <v>11034</v>
      </c>
      <c r="AY6385" s="51"/>
      <c r="AZ6385" s="51"/>
    </row>
    <row r="6386" spans="49:52" x14ac:dyDescent="0.25">
      <c r="AW6386" t="s">
        <v>11035</v>
      </c>
      <c r="AY6386" s="51"/>
      <c r="AZ6386" s="51"/>
    </row>
    <row r="6387" spans="49:52" x14ac:dyDescent="0.25">
      <c r="AW6387" t="s">
        <v>11036</v>
      </c>
      <c r="AY6387" s="51"/>
      <c r="AZ6387" s="51"/>
    </row>
    <row r="6388" spans="49:52" x14ac:dyDescent="0.25">
      <c r="AW6388" t="s">
        <v>11037</v>
      </c>
      <c r="AY6388" s="51"/>
      <c r="AZ6388" s="51"/>
    </row>
    <row r="6389" spans="49:52" x14ac:dyDescent="0.25">
      <c r="AW6389" t="s">
        <v>11038</v>
      </c>
      <c r="AY6389" s="51"/>
      <c r="AZ6389" s="51"/>
    </row>
    <row r="6390" spans="49:52" x14ac:dyDescent="0.25">
      <c r="AW6390" t="s">
        <v>11039</v>
      </c>
      <c r="AY6390" s="51"/>
      <c r="AZ6390" s="51"/>
    </row>
    <row r="6391" spans="49:52" x14ac:dyDescent="0.25">
      <c r="AW6391" t="s">
        <v>11040</v>
      </c>
      <c r="AY6391" s="51"/>
      <c r="AZ6391" s="51"/>
    </row>
    <row r="6392" spans="49:52" x14ac:dyDescent="0.25">
      <c r="AW6392" t="s">
        <v>11041</v>
      </c>
      <c r="AY6392" s="51"/>
      <c r="AZ6392" s="51"/>
    </row>
    <row r="6393" spans="49:52" x14ac:dyDescent="0.25">
      <c r="AW6393" t="s">
        <v>11042</v>
      </c>
      <c r="AY6393" s="51"/>
      <c r="AZ6393" s="51"/>
    </row>
    <row r="6394" spans="49:52" x14ac:dyDescent="0.25">
      <c r="AW6394" t="s">
        <v>11043</v>
      </c>
      <c r="AY6394" s="51"/>
      <c r="AZ6394" s="51"/>
    </row>
    <row r="6395" spans="49:52" x14ac:dyDescent="0.25">
      <c r="AW6395" t="s">
        <v>11044</v>
      </c>
      <c r="AY6395" s="51"/>
      <c r="AZ6395" s="51"/>
    </row>
    <row r="6396" spans="49:52" x14ac:dyDescent="0.25">
      <c r="AW6396" t="s">
        <v>11045</v>
      </c>
      <c r="AY6396" s="51"/>
      <c r="AZ6396" s="51"/>
    </row>
    <row r="6397" spans="49:52" x14ac:dyDescent="0.25">
      <c r="AW6397" t="s">
        <v>11046</v>
      </c>
      <c r="AY6397" s="51"/>
      <c r="AZ6397" s="51"/>
    </row>
    <row r="6398" spans="49:52" x14ac:dyDescent="0.25">
      <c r="AW6398" t="s">
        <v>11047</v>
      </c>
      <c r="AY6398" s="51"/>
      <c r="AZ6398" s="51"/>
    </row>
    <row r="6399" spans="49:52" x14ac:dyDescent="0.25">
      <c r="AW6399" t="s">
        <v>11048</v>
      </c>
      <c r="AY6399" s="51"/>
      <c r="AZ6399" s="51"/>
    </row>
    <row r="6400" spans="49:52" x14ac:dyDescent="0.25">
      <c r="AW6400" t="s">
        <v>11049</v>
      </c>
      <c r="AY6400" s="51"/>
      <c r="AZ6400" s="51"/>
    </row>
    <row r="6401" spans="49:52" x14ac:dyDescent="0.25">
      <c r="AW6401" t="s">
        <v>11050</v>
      </c>
      <c r="AY6401" s="51"/>
      <c r="AZ6401" s="51"/>
    </row>
    <row r="6402" spans="49:52" x14ac:dyDescent="0.25">
      <c r="AW6402" t="s">
        <v>11051</v>
      </c>
      <c r="AY6402" s="51"/>
      <c r="AZ6402" s="51"/>
    </row>
    <row r="6403" spans="49:52" x14ac:dyDescent="0.25">
      <c r="AW6403" t="s">
        <v>11052</v>
      </c>
      <c r="AY6403" s="51"/>
      <c r="AZ6403" s="51"/>
    </row>
    <row r="6404" spans="49:52" x14ac:dyDescent="0.25">
      <c r="AW6404" t="s">
        <v>11053</v>
      </c>
      <c r="AY6404" s="51"/>
      <c r="AZ6404" s="51"/>
    </row>
    <row r="6405" spans="49:52" x14ac:dyDescent="0.25">
      <c r="AW6405" t="s">
        <v>11054</v>
      </c>
      <c r="AY6405" s="51"/>
      <c r="AZ6405" s="51"/>
    </row>
    <row r="6406" spans="49:52" x14ac:dyDescent="0.25">
      <c r="AW6406" t="s">
        <v>11055</v>
      </c>
      <c r="AY6406" s="51"/>
      <c r="AZ6406" s="51"/>
    </row>
    <row r="6407" spans="49:52" x14ac:dyDescent="0.25">
      <c r="AW6407" t="s">
        <v>11056</v>
      </c>
      <c r="AY6407" s="51"/>
      <c r="AZ6407" s="51"/>
    </row>
    <row r="6408" spans="49:52" x14ac:dyDescent="0.25">
      <c r="AW6408" t="s">
        <v>11057</v>
      </c>
      <c r="AY6408" s="51"/>
      <c r="AZ6408" s="51"/>
    </row>
    <row r="6409" spans="49:52" x14ac:dyDescent="0.25">
      <c r="AW6409" t="s">
        <v>11058</v>
      </c>
      <c r="AY6409" s="51"/>
      <c r="AZ6409" s="51"/>
    </row>
    <row r="6410" spans="49:52" x14ac:dyDescent="0.25">
      <c r="AW6410" t="s">
        <v>11059</v>
      </c>
      <c r="AY6410" s="51"/>
      <c r="AZ6410" s="51"/>
    </row>
    <row r="6411" spans="49:52" x14ac:dyDescent="0.25">
      <c r="AW6411" t="s">
        <v>11060</v>
      </c>
      <c r="AY6411" s="51"/>
      <c r="AZ6411" s="51"/>
    </row>
    <row r="6412" spans="49:52" x14ac:dyDescent="0.25">
      <c r="AW6412" t="s">
        <v>11061</v>
      </c>
      <c r="AY6412" s="51"/>
      <c r="AZ6412" s="51"/>
    </row>
    <row r="6413" spans="49:52" x14ac:dyDescent="0.25">
      <c r="AW6413" t="s">
        <v>11062</v>
      </c>
      <c r="AY6413" s="51"/>
      <c r="AZ6413" s="51"/>
    </row>
    <row r="6414" spans="49:52" x14ac:dyDescent="0.25">
      <c r="AW6414" t="s">
        <v>11063</v>
      </c>
      <c r="AY6414" s="51"/>
      <c r="AZ6414" s="51"/>
    </row>
    <row r="6415" spans="49:52" x14ac:dyDescent="0.25">
      <c r="AW6415" t="s">
        <v>11064</v>
      </c>
      <c r="AY6415" s="51"/>
      <c r="AZ6415" s="51"/>
    </row>
    <row r="6416" spans="49:52" x14ac:dyDescent="0.25">
      <c r="AW6416" t="s">
        <v>11065</v>
      </c>
      <c r="AY6416" s="51"/>
      <c r="AZ6416" s="51"/>
    </row>
    <row r="6417" spans="49:52" x14ac:dyDescent="0.25">
      <c r="AW6417" t="s">
        <v>11066</v>
      </c>
      <c r="AY6417" s="51"/>
      <c r="AZ6417" s="51"/>
    </row>
    <row r="6418" spans="49:52" x14ac:dyDescent="0.25">
      <c r="AW6418" t="s">
        <v>11067</v>
      </c>
      <c r="AY6418" s="51"/>
      <c r="AZ6418" s="51"/>
    </row>
    <row r="6419" spans="49:52" x14ac:dyDescent="0.25">
      <c r="AW6419" t="s">
        <v>11068</v>
      </c>
      <c r="AY6419" s="51"/>
      <c r="AZ6419" s="51"/>
    </row>
    <row r="6420" spans="49:52" x14ac:dyDescent="0.25">
      <c r="AW6420" t="s">
        <v>11069</v>
      </c>
      <c r="AY6420" s="51"/>
      <c r="AZ6420" s="51"/>
    </row>
    <row r="6421" spans="49:52" x14ac:dyDescent="0.25">
      <c r="AW6421" t="s">
        <v>11070</v>
      </c>
      <c r="AY6421" s="51"/>
      <c r="AZ6421" s="51"/>
    </row>
    <row r="6422" spans="49:52" x14ac:dyDescent="0.25">
      <c r="AW6422" t="s">
        <v>11071</v>
      </c>
      <c r="AY6422" s="51"/>
      <c r="AZ6422" s="51"/>
    </row>
    <row r="6423" spans="49:52" x14ac:dyDescent="0.25">
      <c r="AW6423" t="s">
        <v>11072</v>
      </c>
      <c r="AY6423" s="51"/>
      <c r="AZ6423" s="51"/>
    </row>
    <row r="6424" spans="49:52" x14ac:dyDescent="0.25">
      <c r="AW6424" t="s">
        <v>11073</v>
      </c>
      <c r="AY6424" s="51"/>
      <c r="AZ6424" s="51"/>
    </row>
    <row r="6425" spans="49:52" x14ac:dyDescent="0.25">
      <c r="AW6425" t="s">
        <v>11074</v>
      </c>
      <c r="AY6425" s="51"/>
      <c r="AZ6425" s="51"/>
    </row>
    <row r="6426" spans="49:52" x14ac:dyDescent="0.25">
      <c r="AW6426" t="s">
        <v>11075</v>
      </c>
      <c r="AY6426" s="51"/>
      <c r="AZ6426" s="51"/>
    </row>
    <row r="6427" spans="49:52" x14ac:dyDescent="0.25">
      <c r="AW6427" t="s">
        <v>11076</v>
      </c>
      <c r="AY6427" s="51"/>
      <c r="AZ6427" s="51"/>
    </row>
    <row r="6428" spans="49:52" x14ac:dyDescent="0.25">
      <c r="AW6428" t="s">
        <v>11077</v>
      </c>
      <c r="AY6428" s="51"/>
      <c r="AZ6428" s="51"/>
    </row>
    <row r="6429" spans="49:52" x14ac:dyDescent="0.25">
      <c r="AW6429" t="s">
        <v>11078</v>
      </c>
      <c r="AY6429" s="51"/>
      <c r="AZ6429" s="51"/>
    </row>
    <row r="6430" spans="49:52" x14ac:dyDescent="0.25">
      <c r="AW6430" t="s">
        <v>11079</v>
      </c>
      <c r="AY6430" s="51"/>
      <c r="AZ6430" s="51"/>
    </row>
    <row r="6431" spans="49:52" x14ac:dyDescent="0.25">
      <c r="AW6431" t="s">
        <v>11080</v>
      </c>
      <c r="AY6431" s="51"/>
      <c r="AZ6431" s="51"/>
    </row>
    <row r="6432" spans="49:52" x14ac:dyDescent="0.25">
      <c r="AW6432" t="s">
        <v>11081</v>
      </c>
      <c r="AY6432" s="51"/>
      <c r="AZ6432" s="51"/>
    </row>
    <row r="6433" spans="49:52" x14ac:dyDescent="0.25">
      <c r="AW6433" t="s">
        <v>11082</v>
      </c>
      <c r="AY6433" s="51"/>
      <c r="AZ6433" s="51"/>
    </row>
    <row r="6434" spans="49:52" x14ac:dyDescent="0.25">
      <c r="AW6434" t="s">
        <v>11083</v>
      </c>
      <c r="AY6434" s="51"/>
      <c r="AZ6434" s="51"/>
    </row>
    <row r="6435" spans="49:52" x14ac:dyDescent="0.25">
      <c r="AW6435" t="s">
        <v>11084</v>
      </c>
      <c r="AY6435" s="51"/>
      <c r="AZ6435" s="51"/>
    </row>
    <row r="6436" spans="49:52" x14ac:dyDescent="0.25">
      <c r="AW6436" t="s">
        <v>11085</v>
      </c>
      <c r="AY6436" s="51"/>
      <c r="AZ6436" s="51"/>
    </row>
    <row r="6437" spans="49:52" x14ac:dyDescent="0.25">
      <c r="AW6437" t="s">
        <v>11086</v>
      </c>
      <c r="AY6437" s="51"/>
      <c r="AZ6437" s="51"/>
    </row>
    <row r="6438" spans="49:52" x14ac:dyDescent="0.25">
      <c r="AW6438" t="s">
        <v>11087</v>
      </c>
      <c r="AY6438" s="51"/>
      <c r="AZ6438" s="51"/>
    </row>
    <row r="6439" spans="49:52" x14ac:dyDescent="0.25">
      <c r="AW6439" t="s">
        <v>11088</v>
      </c>
      <c r="AY6439" s="51"/>
      <c r="AZ6439" s="51"/>
    </row>
    <row r="6440" spans="49:52" x14ac:dyDescent="0.25">
      <c r="AW6440" t="s">
        <v>11089</v>
      </c>
      <c r="AY6440" s="51"/>
      <c r="AZ6440" s="51"/>
    </row>
    <row r="6441" spans="49:52" x14ac:dyDescent="0.25">
      <c r="AW6441" t="s">
        <v>11090</v>
      </c>
      <c r="AY6441" s="51"/>
      <c r="AZ6441" s="51"/>
    </row>
    <row r="6442" spans="49:52" x14ac:dyDescent="0.25">
      <c r="AW6442" t="s">
        <v>11091</v>
      </c>
      <c r="AY6442" s="51"/>
      <c r="AZ6442" s="51"/>
    </row>
    <row r="6443" spans="49:52" x14ac:dyDescent="0.25">
      <c r="AW6443" t="s">
        <v>11092</v>
      </c>
      <c r="AY6443" s="51"/>
      <c r="AZ6443" s="51"/>
    </row>
    <row r="6444" spans="49:52" x14ac:dyDescent="0.25">
      <c r="AW6444" t="s">
        <v>11093</v>
      </c>
      <c r="AY6444" s="51"/>
      <c r="AZ6444" s="51"/>
    </row>
    <row r="6445" spans="49:52" x14ac:dyDescent="0.25">
      <c r="AW6445" t="s">
        <v>11094</v>
      </c>
      <c r="AY6445" s="51"/>
      <c r="AZ6445" s="51"/>
    </row>
    <row r="6446" spans="49:52" x14ac:dyDescent="0.25">
      <c r="AW6446" t="s">
        <v>11095</v>
      </c>
      <c r="AY6446" s="51"/>
      <c r="AZ6446" s="51"/>
    </row>
    <row r="6447" spans="49:52" x14ac:dyDescent="0.25">
      <c r="AW6447" t="s">
        <v>11096</v>
      </c>
      <c r="AY6447" s="51"/>
      <c r="AZ6447" s="51"/>
    </row>
    <row r="6448" spans="49:52" x14ac:dyDescent="0.25">
      <c r="AW6448" t="s">
        <v>11097</v>
      </c>
      <c r="AY6448" s="51"/>
      <c r="AZ6448" s="51"/>
    </row>
    <row r="6449" spans="49:52" x14ac:dyDescent="0.25">
      <c r="AW6449" t="s">
        <v>11098</v>
      </c>
      <c r="AY6449" s="51"/>
      <c r="AZ6449" s="51"/>
    </row>
    <row r="6450" spans="49:52" x14ac:dyDescent="0.25">
      <c r="AW6450" t="s">
        <v>11099</v>
      </c>
      <c r="AY6450" s="51"/>
      <c r="AZ6450" s="51"/>
    </row>
    <row r="6451" spans="49:52" x14ac:dyDescent="0.25">
      <c r="AW6451" t="s">
        <v>11100</v>
      </c>
      <c r="AY6451" s="51"/>
      <c r="AZ6451" s="51"/>
    </row>
    <row r="6452" spans="49:52" x14ac:dyDescent="0.25">
      <c r="AW6452" t="s">
        <v>11101</v>
      </c>
      <c r="AY6452" s="51"/>
      <c r="AZ6452" s="51"/>
    </row>
    <row r="6453" spans="49:52" x14ac:dyDescent="0.25">
      <c r="AW6453" t="s">
        <v>11102</v>
      </c>
      <c r="AY6453" s="51"/>
      <c r="AZ6453" s="51"/>
    </row>
    <row r="6454" spans="49:52" x14ac:dyDescent="0.25">
      <c r="AW6454" t="s">
        <v>11103</v>
      </c>
      <c r="AY6454" s="51"/>
      <c r="AZ6454" s="51"/>
    </row>
    <row r="6455" spans="49:52" x14ac:dyDescent="0.25">
      <c r="AW6455" t="s">
        <v>11104</v>
      </c>
      <c r="AY6455" s="51"/>
      <c r="AZ6455" s="51"/>
    </row>
    <row r="6456" spans="49:52" x14ac:dyDescent="0.25">
      <c r="AW6456" t="s">
        <v>11105</v>
      </c>
      <c r="AY6456" s="51"/>
      <c r="AZ6456" s="51"/>
    </row>
    <row r="6457" spans="49:52" x14ac:dyDescent="0.25">
      <c r="AW6457" t="s">
        <v>11106</v>
      </c>
      <c r="AY6457" s="51"/>
      <c r="AZ6457" s="51"/>
    </row>
    <row r="6458" spans="49:52" x14ac:dyDescent="0.25">
      <c r="AW6458" t="s">
        <v>11107</v>
      </c>
      <c r="AY6458" s="51"/>
      <c r="AZ6458" s="51"/>
    </row>
    <row r="6459" spans="49:52" x14ac:dyDescent="0.25">
      <c r="AW6459" t="s">
        <v>11108</v>
      </c>
      <c r="AY6459" s="51"/>
      <c r="AZ6459" s="51"/>
    </row>
    <row r="6460" spans="49:52" x14ac:dyDescent="0.25">
      <c r="AW6460" t="s">
        <v>11109</v>
      </c>
      <c r="AY6460" s="51"/>
      <c r="AZ6460" s="51"/>
    </row>
    <row r="6461" spans="49:52" x14ac:dyDescent="0.25">
      <c r="AW6461" t="s">
        <v>11110</v>
      </c>
      <c r="AY6461" s="51"/>
      <c r="AZ6461" s="51"/>
    </row>
    <row r="6462" spans="49:52" x14ac:dyDescent="0.25">
      <c r="AW6462" t="s">
        <v>11111</v>
      </c>
      <c r="AY6462" s="51"/>
      <c r="AZ6462" s="51"/>
    </row>
    <row r="6463" spans="49:52" x14ac:dyDescent="0.25">
      <c r="AW6463" t="s">
        <v>11112</v>
      </c>
      <c r="AY6463" s="51"/>
      <c r="AZ6463" s="51"/>
    </row>
    <row r="6464" spans="49:52" x14ac:dyDescent="0.25">
      <c r="AW6464" t="s">
        <v>11113</v>
      </c>
      <c r="AY6464" s="51"/>
      <c r="AZ6464" s="51"/>
    </row>
    <row r="6465" spans="49:52" x14ac:dyDescent="0.25">
      <c r="AW6465" t="s">
        <v>11114</v>
      </c>
      <c r="AY6465" s="51"/>
      <c r="AZ6465" s="51"/>
    </row>
    <row r="6466" spans="49:52" x14ac:dyDescent="0.25">
      <c r="AW6466" t="s">
        <v>11115</v>
      </c>
      <c r="AY6466" s="51"/>
      <c r="AZ6466" s="51"/>
    </row>
    <row r="6467" spans="49:52" x14ac:dyDescent="0.25">
      <c r="AW6467" t="s">
        <v>11116</v>
      </c>
      <c r="AY6467" s="51"/>
      <c r="AZ6467" s="51"/>
    </row>
    <row r="6468" spans="49:52" x14ac:dyDescent="0.25">
      <c r="AW6468" t="s">
        <v>11117</v>
      </c>
      <c r="AY6468" s="51"/>
      <c r="AZ6468" s="51"/>
    </row>
    <row r="6469" spans="49:52" x14ac:dyDescent="0.25">
      <c r="AW6469" t="s">
        <v>11118</v>
      </c>
      <c r="AY6469" s="51"/>
      <c r="AZ6469" s="51"/>
    </row>
    <row r="6470" spans="49:52" x14ac:dyDescent="0.25">
      <c r="AW6470" t="s">
        <v>11119</v>
      </c>
      <c r="AY6470" s="51"/>
      <c r="AZ6470" s="51"/>
    </row>
    <row r="6471" spans="49:52" x14ac:dyDescent="0.25">
      <c r="AW6471" t="s">
        <v>11120</v>
      </c>
      <c r="AY6471" s="51"/>
      <c r="AZ6471" s="51"/>
    </row>
    <row r="6472" spans="49:52" x14ac:dyDescent="0.25">
      <c r="AW6472" t="s">
        <v>11121</v>
      </c>
      <c r="AY6472" s="51"/>
      <c r="AZ6472" s="51"/>
    </row>
    <row r="6473" spans="49:52" x14ac:dyDescent="0.25">
      <c r="AW6473" t="s">
        <v>11122</v>
      </c>
      <c r="AY6473" s="51"/>
      <c r="AZ6473" s="51"/>
    </row>
    <row r="6474" spans="49:52" x14ac:dyDescent="0.25">
      <c r="AW6474" t="s">
        <v>11123</v>
      </c>
      <c r="AY6474" s="51"/>
      <c r="AZ6474" s="51"/>
    </row>
    <row r="6475" spans="49:52" x14ac:dyDescent="0.25">
      <c r="AW6475" t="s">
        <v>11124</v>
      </c>
      <c r="AY6475" s="51"/>
      <c r="AZ6475" s="51"/>
    </row>
    <row r="6476" spans="49:52" x14ac:dyDescent="0.25">
      <c r="AW6476" t="s">
        <v>11125</v>
      </c>
      <c r="AY6476" s="51"/>
      <c r="AZ6476" s="51"/>
    </row>
    <row r="6477" spans="49:52" x14ac:dyDescent="0.25">
      <c r="AW6477" t="s">
        <v>11126</v>
      </c>
      <c r="AY6477" s="51"/>
      <c r="AZ6477" s="51"/>
    </row>
    <row r="6478" spans="49:52" x14ac:dyDescent="0.25">
      <c r="AW6478" t="s">
        <v>11127</v>
      </c>
      <c r="AY6478" s="51"/>
      <c r="AZ6478" s="51"/>
    </row>
    <row r="6479" spans="49:52" x14ac:dyDescent="0.25">
      <c r="AW6479" t="s">
        <v>11128</v>
      </c>
      <c r="AY6479" s="51"/>
      <c r="AZ6479" s="51"/>
    </row>
    <row r="6480" spans="49:52" x14ac:dyDescent="0.25">
      <c r="AW6480" t="s">
        <v>11129</v>
      </c>
      <c r="AY6480" s="51"/>
      <c r="AZ6480" s="51"/>
    </row>
    <row r="6481" spans="49:52" x14ac:dyDescent="0.25">
      <c r="AW6481" t="s">
        <v>11130</v>
      </c>
      <c r="AY6481" s="51"/>
      <c r="AZ6481" s="51"/>
    </row>
    <row r="6482" spans="49:52" x14ac:dyDescent="0.25">
      <c r="AW6482" t="s">
        <v>11131</v>
      </c>
      <c r="AY6482" s="51"/>
      <c r="AZ6482" s="51"/>
    </row>
    <row r="6483" spans="49:52" x14ac:dyDescent="0.25">
      <c r="AW6483" t="s">
        <v>11132</v>
      </c>
      <c r="AY6483" s="51"/>
      <c r="AZ6483" s="51"/>
    </row>
    <row r="6484" spans="49:52" x14ac:dyDescent="0.25">
      <c r="AW6484" t="s">
        <v>11133</v>
      </c>
      <c r="AY6484" s="51"/>
      <c r="AZ6484" s="51"/>
    </row>
    <row r="6485" spans="49:52" x14ac:dyDescent="0.25">
      <c r="AW6485" t="s">
        <v>11134</v>
      </c>
      <c r="AY6485" s="51"/>
      <c r="AZ6485" s="51"/>
    </row>
    <row r="6486" spans="49:52" x14ac:dyDescent="0.25">
      <c r="AW6486" t="s">
        <v>11135</v>
      </c>
      <c r="AY6486" s="51"/>
      <c r="AZ6486" s="51"/>
    </row>
    <row r="6487" spans="49:52" x14ac:dyDescent="0.25">
      <c r="AW6487" t="s">
        <v>11136</v>
      </c>
      <c r="AY6487" s="51"/>
      <c r="AZ6487" s="51"/>
    </row>
    <row r="6488" spans="49:52" x14ac:dyDescent="0.25">
      <c r="AW6488" t="s">
        <v>11137</v>
      </c>
      <c r="AY6488" s="51"/>
      <c r="AZ6488" s="51"/>
    </row>
    <row r="6489" spans="49:52" x14ac:dyDescent="0.25">
      <c r="AW6489" t="s">
        <v>11138</v>
      </c>
      <c r="AY6489" s="51"/>
      <c r="AZ6489" s="51"/>
    </row>
    <row r="6490" spans="49:52" x14ac:dyDescent="0.25">
      <c r="AW6490" t="s">
        <v>11139</v>
      </c>
      <c r="AY6490" s="51"/>
      <c r="AZ6490" s="51"/>
    </row>
    <row r="6491" spans="49:52" x14ac:dyDescent="0.25">
      <c r="AW6491" t="s">
        <v>11140</v>
      </c>
      <c r="AY6491" s="51"/>
      <c r="AZ6491" s="51"/>
    </row>
    <row r="6492" spans="49:52" x14ac:dyDescent="0.25">
      <c r="AW6492" t="s">
        <v>11141</v>
      </c>
      <c r="AY6492" s="51"/>
      <c r="AZ6492" s="51"/>
    </row>
    <row r="6493" spans="49:52" x14ac:dyDescent="0.25">
      <c r="AW6493" t="s">
        <v>11142</v>
      </c>
      <c r="AY6493" s="51"/>
      <c r="AZ6493" s="51"/>
    </row>
    <row r="6494" spans="49:52" x14ac:dyDescent="0.25">
      <c r="AW6494" t="s">
        <v>11143</v>
      </c>
      <c r="AY6494" s="51"/>
      <c r="AZ6494" s="51"/>
    </row>
    <row r="6495" spans="49:52" x14ac:dyDescent="0.25">
      <c r="AW6495" t="s">
        <v>11144</v>
      </c>
      <c r="AY6495" s="51"/>
      <c r="AZ6495" s="51"/>
    </row>
    <row r="6496" spans="49:52" x14ac:dyDescent="0.25">
      <c r="AW6496" t="s">
        <v>11145</v>
      </c>
      <c r="AY6496" s="51"/>
      <c r="AZ6496" s="51"/>
    </row>
    <row r="6497" spans="49:52" x14ac:dyDescent="0.25">
      <c r="AW6497" t="s">
        <v>11146</v>
      </c>
      <c r="AY6497" s="51"/>
      <c r="AZ6497" s="51"/>
    </row>
    <row r="6498" spans="49:52" x14ac:dyDescent="0.25">
      <c r="AW6498" t="s">
        <v>11147</v>
      </c>
      <c r="AY6498" s="51"/>
      <c r="AZ6498" s="51"/>
    </row>
    <row r="6499" spans="49:52" x14ac:dyDescent="0.25">
      <c r="AW6499" t="s">
        <v>11148</v>
      </c>
      <c r="AY6499" s="51"/>
      <c r="AZ6499" s="51"/>
    </row>
    <row r="6500" spans="49:52" x14ac:dyDescent="0.25">
      <c r="AW6500" t="s">
        <v>11149</v>
      </c>
      <c r="AY6500" s="51"/>
      <c r="AZ6500" s="51"/>
    </row>
    <row r="6501" spans="49:52" x14ac:dyDescent="0.25">
      <c r="AW6501" t="s">
        <v>11150</v>
      </c>
      <c r="AY6501" s="51"/>
      <c r="AZ6501" s="51"/>
    </row>
    <row r="6502" spans="49:52" x14ac:dyDescent="0.25">
      <c r="AW6502" t="s">
        <v>11151</v>
      </c>
      <c r="AY6502" s="51"/>
      <c r="AZ6502" s="51"/>
    </row>
    <row r="6503" spans="49:52" x14ac:dyDescent="0.25">
      <c r="AW6503" t="s">
        <v>11152</v>
      </c>
      <c r="AY6503" s="51"/>
      <c r="AZ6503" s="51"/>
    </row>
    <row r="6504" spans="49:52" x14ac:dyDescent="0.25">
      <c r="AW6504" t="s">
        <v>11153</v>
      </c>
      <c r="AY6504" s="51"/>
      <c r="AZ6504" s="51"/>
    </row>
    <row r="6505" spans="49:52" x14ac:dyDescent="0.25">
      <c r="AW6505" t="s">
        <v>11154</v>
      </c>
      <c r="AY6505" s="51"/>
      <c r="AZ6505" s="51"/>
    </row>
    <row r="6506" spans="49:52" x14ac:dyDescent="0.25">
      <c r="AW6506" t="s">
        <v>11155</v>
      </c>
      <c r="AY6506" s="51"/>
      <c r="AZ6506" s="51"/>
    </row>
    <row r="6507" spans="49:52" x14ac:dyDescent="0.25">
      <c r="AW6507" t="s">
        <v>11156</v>
      </c>
      <c r="AY6507" s="51"/>
      <c r="AZ6507" s="51"/>
    </row>
    <row r="6508" spans="49:52" x14ac:dyDescent="0.25">
      <c r="AW6508" t="s">
        <v>11157</v>
      </c>
      <c r="AY6508" s="51"/>
      <c r="AZ6508" s="51"/>
    </row>
    <row r="6509" spans="49:52" x14ac:dyDescent="0.25">
      <c r="AW6509" t="s">
        <v>11158</v>
      </c>
      <c r="AY6509" s="51"/>
      <c r="AZ6509" s="51"/>
    </row>
    <row r="6510" spans="49:52" x14ac:dyDescent="0.25">
      <c r="AW6510" t="s">
        <v>11159</v>
      </c>
      <c r="AY6510" s="51"/>
      <c r="AZ6510" s="51"/>
    </row>
    <row r="6511" spans="49:52" x14ac:dyDescent="0.25">
      <c r="AW6511" t="s">
        <v>11160</v>
      </c>
      <c r="AY6511" s="51"/>
      <c r="AZ6511" s="51"/>
    </row>
    <row r="6512" spans="49:52" x14ac:dyDescent="0.25">
      <c r="AW6512" t="s">
        <v>11161</v>
      </c>
      <c r="AY6512" s="51"/>
      <c r="AZ6512" s="51"/>
    </row>
    <row r="6513" spans="49:52" x14ac:dyDescent="0.25">
      <c r="AW6513" t="s">
        <v>11162</v>
      </c>
      <c r="AY6513" s="51"/>
      <c r="AZ6513" s="51"/>
    </row>
    <row r="6514" spans="49:52" x14ac:dyDescent="0.25">
      <c r="AW6514" t="s">
        <v>11163</v>
      </c>
      <c r="AY6514" s="51"/>
      <c r="AZ6514" s="51"/>
    </row>
    <row r="6515" spans="49:52" x14ac:dyDescent="0.25">
      <c r="AW6515" t="s">
        <v>11164</v>
      </c>
      <c r="AY6515" s="51"/>
      <c r="AZ6515" s="51"/>
    </row>
    <row r="6516" spans="49:52" x14ac:dyDescent="0.25">
      <c r="AW6516" t="s">
        <v>11165</v>
      </c>
      <c r="AY6516" s="51"/>
      <c r="AZ6516" s="51"/>
    </row>
    <row r="6517" spans="49:52" x14ac:dyDescent="0.25">
      <c r="AW6517" t="s">
        <v>11166</v>
      </c>
      <c r="AY6517" s="51"/>
      <c r="AZ6517" s="51"/>
    </row>
    <row r="6518" spans="49:52" x14ac:dyDescent="0.25">
      <c r="AW6518" t="s">
        <v>11167</v>
      </c>
      <c r="AY6518" s="51"/>
      <c r="AZ6518" s="51"/>
    </row>
    <row r="6519" spans="49:52" x14ac:dyDescent="0.25">
      <c r="AW6519" t="s">
        <v>11168</v>
      </c>
      <c r="AY6519" s="51"/>
      <c r="AZ6519" s="51"/>
    </row>
    <row r="6520" spans="49:52" x14ac:dyDescent="0.25">
      <c r="AW6520" t="s">
        <v>11169</v>
      </c>
      <c r="AY6520" s="51"/>
      <c r="AZ6520" s="51"/>
    </row>
    <row r="6521" spans="49:52" x14ac:dyDescent="0.25">
      <c r="AW6521" t="s">
        <v>11170</v>
      </c>
      <c r="AY6521" s="51"/>
      <c r="AZ6521" s="51"/>
    </row>
    <row r="6522" spans="49:52" x14ac:dyDescent="0.25">
      <c r="AW6522" t="s">
        <v>11171</v>
      </c>
      <c r="AY6522" s="51"/>
      <c r="AZ6522" s="51"/>
    </row>
    <row r="6523" spans="49:52" x14ac:dyDescent="0.25">
      <c r="AW6523" t="s">
        <v>11172</v>
      </c>
      <c r="AY6523" s="51"/>
      <c r="AZ6523" s="51"/>
    </row>
    <row r="6524" spans="49:52" x14ac:dyDescent="0.25">
      <c r="AW6524" t="s">
        <v>11173</v>
      </c>
      <c r="AY6524" s="51"/>
      <c r="AZ6524" s="51"/>
    </row>
    <row r="6525" spans="49:52" x14ac:dyDescent="0.25">
      <c r="AW6525" t="s">
        <v>11174</v>
      </c>
      <c r="AY6525" s="51"/>
      <c r="AZ6525" s="51"/>
    </row>
    <row r="6526" spans="49:52" x14ac:dyDescent="0.25">
      <c r="AW6526" t="s">
        <v>11175</v>
      </c>
      <c r="AY6526" s="51"/>
      <c r="AZ6526" s="51"/>
    </row>
    <row r="6527" spans="49:52" x14ac:dyDescent="0.25">
      <c r="AW6527" t="s">
        <v>11176</v>
      </c>
      <c r="AY6527" s="51"/>
      <c r="AZ6527" s="51"/>
    </row>
    <row r="6528" spans="49:52" x14ac:dyDescent="0.25">
      <c r="AW6528" t="s">
        <v>11177</v>
      </c>
      <c r="AY6528" s="51"/>
      <c r="AZ6528" s="51"/>
    </row>
    <row r="6529" spans="49:52" x14ac:dyDescent="0.25">
      <c r="AW6529" t="s">
        <v>11178</v>
      </c>
      <c r="AY6529" s="51"/>
      <c r="AZ6529" s="51"/>
    </row>
    <row r="6530" spans="49:52" x14ac:dyDescent="0.25">
      <c r="AW6530" t="s">
        <v>11179</v>
      </c>
      <c r="AY6530" s="51"/>
      <c r="AZ6530" s="51"/>
    </row>
    <row r="6531" spans="49:52" x14ac:dyDescent="0.25">
      <c r="AW6531" t="s">
        <v>11180</v>
      </c>
      <c r="AY6531" s="51"/>
      <c r="AZ6531" s="51"/>
    </row>
    <row r="6532" spans="49:52" x14ac:dyDescent="0.25">
      <c r="AW6532" t="s">
        <v>11181</v>
      </c>
      <c r="AY6532" s="51"/>
      <c r="AZ6532" s="51"/>
    </row>
    <row r="6533" spans="49:52" x14ac:dyDescent="0.25">
      <c r="AW6533" t="s">
        <v>11182</v>
      </c>
      <c r="AY6533" s="51"/>
      <c r="AZ6533" s="51"/>
    </row>
    <row r="6534" spans="49:52" x14ac:dyDescent="0.25">
      <c r="AW6534" t="s">
        <v>11183</v>
      </c>
      <c r="AY6534" s="51"/>
      <c r="AZ6534" s="51"/>
    </row>
    <row r="6535" spans="49:52" x14ac:dyDescent="0.25">
      <c r="AW6535" t="s">
        <v>11184</v>
      </c>
      <c r="AY6535" s="51"/>
      <c r="AZ6535" s="51"/>
    </row>
    <row r="6536" spans="49:52" x14ac:dyDescent="0.25">
      <c r="AW6536" t="s">
        <v>11185</v>
      </c>
      <c r="AY6536" s="51"/>
      <c r="AZ6536" s="51"/>
    </row>
    <row r="6537" spans="49:52" x14ac:dyDescent="0.25">
      <c r="AW6537" t="s">
        <v>11186</v>
      </c>
      <c r="AY6537" s="51"/>
      <c r="AZ6537" s="51"/>
    </row>
    <row r="6538" spans="49:52" x14ac:dyDescent="0.25">
      <c r="AW6538" t="s">
        <v>11187</v>
      </c>
      <c r="AY6538" s="51"/>
      <c r="AZ6538" s="51"/>
    </row>
    <row r="6539" spans="49:52" x14ac:dyDescent="0.25">
      <c r="AW6539" t="s">
        <v>11188</v>
      </c>
      <c r="AY6539" s="51"/>
      <c r="AZ6539" s="51"/>
    </row>
    <row r="6540" spans="49:52" x14ac:dyDescent="0.25">
      <c r="AW6540" t="s">
        <v>11189</v>
      </c>
      <c r="AY6540" s="51"/>
      <c r="AZ6540" s="51"/>
    </row>
    <row r="6541" spans="49:52" x14ac:dyDescent="0.25">
      <c r="AW6541" t="s">
        <v>11190</v>
      </c>
      <c r="AY6541" s="51"/>
      <c r="AZ6541" s="51"/>
    </row>
    <row r="6542" spans="49:52" x14ac:dyDescent="0.25">
      <c r="AW6542" t="s">
        <v>11191</v>
      </c>
      <c r="AY6542" s="51"/>
      <c r="AZ6542" s="51"/>
    </row>
    <row r="6543" spans="49:52" x14ac:dyDescent="0.25">
      <c r="AW6543" t="s">
        <v>11192</v>
      </c>
      <c r="AY6543" s="51"/>
      <c r="AZ6543" s="51"/>
    </row>
    <row r="6544" spans="49:52" x14ac:dyDescent="0.25">
      <c r="AW6544" t="s">
        <v>11193</v>
      </c>
      <c r="AY6544" s="51"/>
      <c r="AZ6544" s="51"/>
    </row>
    <row r="6545" spans="49:52" x14ac:dyDescent="0.25">
      <c r="AW6545" t="s">
        <v>11194</v>
      </c>
      <c r="AY6545" s="51"/>
      <c r="AZ6545" s="51"/>
    </row>
    <row r="6546" spans="49:52" x14ac:dyDescent="0.25">
      <c r="AW6546" t="s">
        <v>11195</v>
      </c>
      <c r="AY6546" s="51"/>
      <c r="AZ6546" s="51"/>
    </row>
    <row r="6547" spans="49:52" x14ac:dyDescent="0.25">
      <c r="AW6547" t="s">
        <v>11196</v>
      </c>
      <c r="AY6547" s="51"/>
      <c r="AZ6547" s="51"/>
    </row>
    <row r="6548" spans="49:52" x14ac:dyDescent="0.25">
      <c r="AW6548" t="s">
        <v>11197</v>
      </c>
      <c r="AY6548" s="51"/>
      <c r="AZ6548" s="51"/>
    </row>
    <row r="6549" spans="49:52" x14ac:dyDescent="0.25">
      <c r="AW6549" t="s">
        <v>11198</v>
      </c>
      <c r="AY6549" s="51"/>
      <c r="AZ6549" s="51"/>
    </row>
    <row r="6550" spans="49:52" x14ac:dyDescent="0.25">
      <c r="AW6550" t="s">
        <v>11199</v>
      </c>
      <c r="AY6550" s="51"/>
      <c r="AZ6550" s="51"/>
    </row>
    <row r="6551" spans="49:52" x14ac:dyDescent="0.25">
      <c r="AW6551" t="s">
        <v>11200</v>
      </c>
      <c r="AY6551" s="51"/>
      <c r="AZ6551" s="51"/>
    </row>
    <row r="6552" spans="49:52" x14ac:dyDescent="0.25">
      <c r="AW6552" t="s">
        <v>11201</v>
      </c>
      <c r="AY6552" s="51"/>
      <c r="AZ6552" s="51"/>
    </row>
    <row r="6553" spans="49:52" x14ac:dyDescent="0.25">
      <c r="AW6553" t="s">
        <v>11202</v>
      </c>
      <c r="AY6553" s="51"/>
      <c r="AZ6553" s="51"/>
    </row>
    <row r="6554" spans="49:52" x14ac:dyDescent="0.25">
      <c r="AW6554" t="s">
        <v>11203</v>
      </c>
      <c r="AY6554" s="51"/>
      <c r="AZ6554" s="51"/>
    </row>
    <row r="6555" spans="49:52" x14ac:dyDescent="0.25">
      <c r="AW6555" t="s">
        <v>11204</v>
      </c>
      <c r="AY6555" s="51"/>
      <c r="AZ6555" s="51"/>
    </row>
    <row r="6556" spans="49:52" x14ac:dyDescent="0.25">
      <c r="AW6556" t="s">
        <v>11205</v>
      </c>
      <c r="AY6556" s="51"/>
      <c r="AZ6556" s="51"/>
    </row>
    <row r="6557" spans="49:52" x14ac:dyDescent="0.25">
      <c r="AW6557" t="s">
        <v>11206</v>
      </c>
      <c r="AY6557" s="51"/>
      <c r="AZ6557" s="51"/>
    </row>
    <row r="6558" spans="49:52" x14ac:dyDescent="0.25">
      <c r="AW6558" t="s">
        <v>11207</v>
      </c>
      <c r="AY6558" s="51"/>
      <c r="AZ6558" s="51"/>
    </row>
    <row r="6559" spans="49:52" x14ac:dyDescent="0.25">
      <c r="AW6559" t="s">
        <v>11208</v>
      </c>
      <c r="AY6559" s="51"/>
      <c r="AZ6559" s="51"/>
    </row>
    <row r="6560" spans="49:52" x14ac:dyDescent="0.25">
      <c r="AW6560" t="s">
        <v>11209</v>
      </c>
      <c r="AY6560" s="51"/>
      <c r="AZ6560" s="51"/>
    </row>
    <row r="6561" spans="49:52" x14ac:dyDescent="0.25">
      <c r="AW6561" t="s">
        <v>11210</v>
      </c>
      <c r="AY6561" s="51"/>
      <c r="AZ6561" s="51"/>
    </row>
    <row r="6562" spans="49:52" x14ac:dyDescent="0.25">
      <c r="AW6562" t="s">
        <v>11211</v>
      </c>
      <c r="AY6562" s="51"/>
      <c r="AZ6562" s="51"/>
    </row>
    <row r="6563" spans="49:52" x14ac:dyDescent="0.25">
      <c r="AW6563" t="s">
        <v>11212</v>
      </c>
      <c r="AY6563" s="51"/>
      <c r="AZ6563" s="51"/>
    </row>
    <row r="6564" spans="49:52" x14ac:dyDescent="0.25">
      <c r="AW6564" t="s">
        <v>11213</v>
      </c>
      <c r="AY6564" s="51"/>
      <c r="AZ6564" s="51"/>
    </row>
    <row r="6565" spans="49:52" x14ac:dyDescent="0.25">
      <c r="AW6565" t="s">
        <v>11214</v>
      </c>
      <c r="AY6565" s="51"/>
      <c r="AZ6565" s="51"/>
    </row>
    <row r="6566" spans="49:52" x14ac:dyDescent="0.25">
      <c r="AW6566" t="s">
        <v>11215</v>
      </c>
      <c r="AY6566" s="51"/>
      <c r="AZ6566" s="51"/>
    </row>
    <row r="6567" spans="49:52" x14ac:dyDescent="0.25">
      <c r="AW6567" t="s">
        <v>11216</v>
      </c>
      <c r="AY6567" s="51"/>
      <c r="AZ6567" s="51"/>
    </row>
    <row r="6568" spans="49:52" x14ac:dyDescent="0.25">
      <c r="AW6568" t="s">
        <v>11217</v>
      </c>
      <c r="AY6568" s="51"/>
      <c r="AZ6568" s="51"/>
    </row>
    <row r="6569" spans="49:52" x14ac:dyDescent="0.25">
      <c r="AW6569" t="s">
        <v>11218</v>
      </c>
      <c r="AY6569" s="51"/>
      <c r="AZ6569" s="51"/>
    </row>
    <row r="6570" spans="49:52" x14ac:dyDescent="0.25">
      <c r="AW6570" t="s">
        <v>11219</v>
      </c>
      <c r="AY6570" s="51"/>
      <c r="AZ6570" s="51"/>
    </row>
    <row r="6571" spans="49:52" x14ac:dyDescent="0.25">
      <c r="AW6571" t="s">
        <v>11220</v>
      </c>
      <c r="AY6571" s="51"/>
      <c r="AZ6571" s="51"/>
    </row>
    <row r="6572" spans="49:52" x14ac:dyDescent="0.25">
      <c r="AW6572" t="s">
        <v>11221</v>
      </c>
      <c r="AY6572" s="51"/>
      <c r="AZ6572" s="51"/>
    </row>
    <row r="6573" spans="49:52" x14ac:dyDescent="0.25">
      <c r="AW6573" t="s">
        <v>11222</v>
      </c>
      <c r="AY6573" s="51"/>
      <c r="AZ6573" s="51"/>
    </row>
    <row r="6574" spans="49:52" x14ac:dyDescent="0.25">
      <c r="AW6574" t="s">
        <v>11223</v>
      </c>
      <c r="AY6574" s="51"/>
      <c r="AZ6574" s="51"/>
    </row>
    <row r="6575" spans="49:52" x14ac:dyDescent="0.25">
      <c r="AW6575" t="s">
        <v>11224</v>
      </c>
      <c r="AY6575" s="51"/>
      <c r="AZ6575" s="51"/>
    </row>
    <row r="6576" spans="49:52" x14ac:dyDescent="0.25">
      <c r="AW6576" t="s">
        <v>11225</v>
      </c>
      <c r="AY6576" s="51"/>
      <c r="AZ6576" s="51"/>
    </row>
    <row r="6577" spans="49:52" x14ac:dyDescent="0.25">
      <c r="AW6577" t="s">
        <v>11226</v>
      </c>
      <c r="AY6577" s="51"/>
      <c r="AZ6577" s="51"/>
    </row>
    <row r="6578" spans="49:52" x14ac:dyDescent="0.25">
      <c r="AW6578" t="s">
        <v>11227</v>
      </c>
      <c r="AY6578" s="51"/>
      <c r="AZ6578" s="51"/>
    </row>
    <row r="6579" spans="49:52" x14ac:dyDescent="0.25">
      <c r="AW6579" t="s">
        <v>11228</v>
      </c>
      <c r="AY6579" s="51"/>
      <c r="AZ6579" s="51"/>
    </row>
    <row r="6580" spans="49:52" x14ac:dyDescent="0.25">
      <c r="AW6580" t="s">
        <v>11229</v>
      </c>
      <c r="AY6580" s="51"/>
      <c r="AZ6580" s="51"/>
    </row>
    <row r="6581" spans="49:52" x14ac:dyDescent="0.25">
      <c r="AW6581" t="s">
        <v>11230</v>
      </c>
      <c r="AY6581" s="51"/>
      <c r="AZ6581" s="51"/>
    </row>
    <row r="6582" spans="49:52" x14ac:dyDescent="0.25">
      <c r="AW6582" t="s">
        <v>11231</v>
      </c>
      <c r="AY6582" s="51"/>
      <c r="AZ6582" s="51"/>
    </row>
    <row r="6583" spans="49:52" x14ac:dyDescent="0.25">
      <c r="AW6583" t="s">
        <v>11232</v>
      </c>
      <c r="AY6583" s="51"/>
      <c r="AZ6583" s="51"/>
    </row>
    <row r="6584" spans="49:52" x14ac:dyDescent="0.25">
      <c r="AW6584" t="s">
        <v>11233</v>
      </c>
      <c r="AY6584" s="51"/>
      <c r="AZ6584" s="51"/>
    </row>
    <row r="6585" spans="49:52" x14ac:dyDescent="0.25">
      <c r="AW6585" t="s">
        <v>11234</v>
      </c>
      <c r="AY6585" s="51"/>
      <c r="AZ6585" s="51"/>
    </row>
    <row r="6586" spans="49:52" x14ac:dyDescent="0.25">
      <c r="AW6586" t="s">
        <v>11235</v>
      </c>
      <c r="AY6586" s="51"/>
      <c r="AZ6586" s="51"/>
    </row>
    <row r="6587" spans="49:52" x14ac:dyDescent="0.25">
      <c r="AW6587" t="s">
        <v>11236</v>
      </c>
      <c r="AY6587" s="51"/>
      <c r="AZ6587" s="51"/>
    </row>
    <row r="6588" spans="49:52" x14ac:dyDescent="0.25">
      <c r="AW6588" t="s">
        <v>11237</v>
      </c>
      <c r="AY6588" s="51"/>
      <c r="AZ6588" s="51"/>
    </row>
    <row r="6589" spans="49:52" x14ac:dyDescent="0.25">
      <c r="AW6589" t="s">
        <v>11238</v>
      </c>
      <c r="AY6589" s="51"/>
      <c r="AZ6589" s="51"/>
    </row>
    <row r="6590" spans="49:52" x14ac:dyDescent="0.25">
      <c r="AW6590" t="s">
        <v>11239</v>
      </c>
      <c r="AY6590" s="51"/>
      <c r="AZ6590" s="51"/>
    </row>
    <row r="6591" spans="49:52" x14ac:dyDescent="0.25">
      <c r="AW6591" t="s">
        <v>11240</v>
      </c>
      <c r="AY6591" s="51"/>
      <c r="AZ6591" s="51"/>
    </row>
    <row r="6592" spans="49:52" x14ac:dyDescent="0.25">
      <c r="AW6592" t="s">
        <v>11241</v>
      </c>
      <c r="AY6592" s="51"/>
      <c r="AZ6592" s="51"/>
    </row>
    <row r="6593" spans="49:52" x14ac:dyDescent="0.25">
      <c r="AW6593" t="s">
        <v>11242</v>
      </c>
      <c r="AY6593" s="51"/>
      <c r="AZ6593" s="51"/>
    </row>
    <row r="6594" spans="49:52" x14ac:dyDescent="0.25">
      <c r="AW6594" t="s">
        <v>11243</v>
      </c>
      <c r="AY6594" s="51"/>
      <c r="AZ6594" s="51"/>
    </row>
    <row r="6595" spans="49:52" x14ac:dyDescent="0.25">
      <c r="AW6595" t="s">
        <v>11244</v>
      </c>
      <c r="AY6595" s="51"/>
      <c r="AZ6595" s="51"/>
    </row>
    <row r="6596" spans="49:52" x14ac:dyDescent="0.25">
      <c r="AW6596" t="s">
        <v>11245</v>
      </c>
      <c r="AY6596" s="51"/>
      <c r="AZ6596" s="51"/>
    </row>
    <row r="6597" spans="49:52" x14ac:dyDescent="0.25">
      <c r="AW6597" t="s">
        <v>11246</v>
      </c>
      <c r="AY6597" s="51"/>
      <c r="AZ6597" s="51"/>
    </row>
    <row r="6598" spans="49:52" x14ac:dyDescent="0.25">
      <c r="AW6598" t="s">
        <v>11247</v>
      </c>
      <c r="AY6598" s="51"/>
      <c r="AZ6598" s="51"/>
    </row>
    <row r="6599" spans="49:52" x14ac:dyDescent="0.25">
      <c r="AW6599" t="s">
        <v>11248</v>
      </c>
      <c r="AY6599" s="51"/>
      <c r="AZ6599" s="51"/>
    </row>
    <row r="6600" spans="49:52" x14ac:dyDescent="0.25">
      <c r="AW6600" t="s">
        <v>11249</v>
      </c>
      <c r="AY6600" s="51"/>
      <c r="AZ6600" s="51"/>
    </row>
    <row r="6601" spans="49:52" x14ac:dyDescent="0.25">
      <c r="AW6601" t="s">
        <v>11250</v>
      </c>
      <c r="AY6601" s="51"/>
      <c r="AZ6601" s="51"/>
    </row>
    <row r="6602" spans="49:52" x14ac:dyDescent="0.25">
      <c r="AW6602" t="s">
        <v>11251</v>
      </c>
      <c r="AY6602" s="51"/>
      <c r="AZ6602" s="51"/>
    </row>
    <row r="6603" spans="49:52" x14ac:dyDescent="0.25">
      <c r="AW6603" t="s">
        <v>11252</v>
      </c>
      <c r="AY6603" s="51"/>
      <c r="AZ6603" s="51"/>
    </row>
    <row r="6604" spans="49:52" x14ac:dyDescent="0.25">
      <c r="AW6604" t="s">
        <v>11253</v>
      </c>
      <c r="AY6604" s="51"/>
      <c r="AZ6604" s="51"/>
    </row>
    <row r="6605" spans="49:52" x14ac:dyDescent="0.25">
      <c r="AW6605" t="s">
        <v>11254</v>
      </c>
      <c r="AY6605" s="51"/>
      <c r="AZ6605" s="51"/>
    </row>
    <row r="6606" spans="49:52" x14ac:dyDescent="0.25">
      <c r="AW6606" t="s">
        <v>11255</v>
      </c>
      <c r="AY6606" s="51"/>
      <c r="AZ6606" s="51"/>
    </row>
    <row r="6607" spans="49:52" x14ac:dyDescent="0.25">
      <c r="AW6607" t="s">
        <v>11256</v>
      </c>
      <c r="AY6607" s="51"/>
      <c r="AZ6607" s="51"/>
    </row>
    <row r="6608" spans="49:52" x14ac:dyDescent="0.25">
      <c r="AW6608" t="s">
        <v>11257</v>
      </c>
      <c r="AY6608" s="51"/>
      <c r="AZ6608" s="51"/>
    </row>
    <row r="6609" spans="49:52" x14ac:dyDescent="0.25">
      <c r="AW6609" t="s">
        <v>11258</v>
      </c>
      <c r="AY6609" s="51"/>
      <c r="AZ6609" s="51"/>
    </row>
    <row r="6610" spans="49:52" x14ac:dyDescent="0.25">
      <c r="AW6610" t="s">
        <v>11259</v>
      </c>
      <c r="AY6610" s="51"/>
      <c r="AZ6610" s="51"/>
    </row>
    <row r="6611" spans="49:52" x14ac:dyDescent="0.25">
      <c r="AW6611" t="s">
        <v>11260</v>
      </c>
      <c r="AY6611" s="51"/>
      <c r="AZ6611" s="51"/>
    </row>
    <row r="6612" spans="49:52" x14ac:dyDescent="0.25">
      <c r="AW6612" t="s">
        <v>11261</v>
      </c>
      <c r="AY6612" s="51"/>
      <c r="AZ6612" s="51"/>
    </row>
    <row r="6613" spans="49:52" x14ac:dyDescent="0.25">
      <c r="AW6613" t="s">
        <v>11262</v>
      </c>
      <c r="AY6613" s="51"/>
      <c r="AZ6613" s="51"/>
    </row>
    <row r="6614" spans="49:52" x14ac:dyDescent="0.25">
      <c r="AW6614" t="s">
        <v>11263</v>
      </c>
      <c r="AY6614" s="51"/>
      <c r="AZ6614" s="51"/>
    </row>
    <row r="6615" spans="49:52" x14ac:dyDescent="0.25">
      <c r="AW6615" t="s">
        <v>11264</v>
      </c>
      <c r="AY6615" s="51"/>
      <c r="AZ6615" s="51"/>
    </row>
    <row r="6616" spans="49:52" x14ac:dyDescent="0.25">
      <c r="AW6616" t="s">
        <v>11265</v>
      </c>
      <c r="AY6616" s="51"/>
      <c r="AZ6616" s="51"/>
    </row>
    <row r="6617" spans="49:52" x14ac:dyDescent="0.25">
      <c r="AW6617" t="s">
        <v>11266</v>
      </c>
      <c r="AY6617" s="51"/>
      <c r="AZ6617" s="51"/>
    </row>
    <row r="6618" spans="49:52" x14ac:dyDescent="0.25">
      <c r="AW6618" t="s">
        <v>11267</v>
      </c>
      <c r="AY6618" s="51"/>
      <c r="AZ6618" s="51"/>
    </row>
    <row r="6619" spans="49:52" x14ac:dyDescent="0.25">
      <c r="AW6619" t="s">
        <v>11268</v>
      </c>
      <c r="AY6619" s="51"/>
      <c r="AZ6619" s="51"/>
    </row>
    <row r="6620" spans="49:52" x14ac:dyDescent="0.25">
      <c r="AW6620" t="s">
        <v>11269</v>
      </c>
      <c r="AY6620" s="51"/>
      <c r="AZ6620" s="51"/>
    </row>
    <row r="6621" spans="49:52" x14ac:dyDescent="0.25">
      <c r="AW6621" t="s">
        <v>11270</v>
      </c>
      <c r="AY6621" s="51"/>
      <c r="AZ6621" s="51"/>
    </row>
    <row r="6622" spans="49:52" x14ac:dyDescent="0.25">
      <c r="AW6622" t="s">
        <v>11271</v>
      </c>
      <c r="AY6622" s="51"/>
      <c r="AZ6622" s="51"/>
    </row>
    <row r="6623" spans="49:52" x14ac:dyDescent="0.25">
      <c r="AW6623" t="s">
        <v>11272</v>
      </c>
      <c r="AY6623" s="51"/>
      <c r="AZ6623" s="51"/>
    </row>
    <row r="6624" spans="49:52" x14ac:dyDescent="0.25">
      <c r="AW6624" t="s">
        <v>11273</v>
      </c>
      <c r="AY6624" s="51"/>
      <c r="AZ6624" s="51"/>
    </row>
    <row r="6625" spans="49:52" x14ac:dyDescent="0.25">
      <c r="AW6625" t="s">
        <v>11274</v>
      </c>
      <c r="AY6625" s="51"/>
      <c r="AZ6625" s="51"/>
    </row>
    <row r="6626" spans="49:52" x14ac:dyDescent="0.25">
      <c r="AW6626" t="s">
        <v>11275</v>
      </c>
      <c r="AY6626" s="51"/>
      <c r="AZ6626" s="51"/>
    </row>
    <row r="6627" spans="49:52" x14ac:dyDescent="0.25">
      <c r="AW6627" t="s">
        <v>11276</v>
      </c>
      <c r="AY6627" s="51"/>
      <c r="AZ6627" s="51"/>
    </row>
    <row r="6628" spans="49:52" x14ac:dyDescent="0.25">
      <c r="AW6628" t="s">
        <v>11277</v>
      </c>
      <c r="AY6628" s="51"/>
      <c r="AZ6628" s="51"/>
    </row>
    <row r="6629" spans="49:52" x14ac:dyDescent="0.25">
      <c r="AW6629" t="s">
        <v>11278</v>
      </c>
      <c r="AY6629" s="51"/>
      <c r="AZ6629" s="51"/>
    </row>
    <row r="6630" spans="49:52" x14ac:dyDescent="0.25">
      <c r="AW6630" t="s">
        <v>11279</v>
      </c>
      <c r="AY6630" s="51"/>
      <c r="AZ6630" s="51"/>
    </row>
    <row r="6631" spans="49:52" x14ac:dyDescent="0.25">
      <c r="AW6631" t="s">
        <v>11280</v>
      </c>
      <c r="AY6631" s="51"/>
      <c r="AZ6631" s="51"/>
    </row>
    <row r="6632" spans="49:52" x14ac:dyDescent="0.25">
      <c r="AW6632" t="s">
        <v>11281</v>
      </c>
      <c r="AY6632" s="51"/>
      <c r="AZ6632" s="51"/>
    </row>
    <row r="6633" spans="49:52" x14ac:dyDescent="0.25">
      <c r="AW6633" t="s">
        <v>11282</v>
      </c>
      <c r="AY6633" s="51"/>
      <c r="AZ6633" s="51"/>
    </row>
    <row r="6634" spans="49:52" x14ac:dyDescent="0.25">
      <c r="AW6634" t="s">
        <v>11283</v>
      </c>
      <c r="AY6634" s="51"/>
      <c r="AZ6634" s="51"/>
    </row>
    <row r="6635" spans="49:52" x14ac:dyDescent="0.25">
      <c r="AW6635" t="s">
        <v>11284</v>
      </c>
      <c r="AY6635" s="51"/>
      <c r="AZ6635" s="51"/>
    </row>
    <row r="6636" spans="49:52" x14ac:dyDescent="0.25">
      <c r="AW6636" t="s">
        <v>11285</v>
      </c>
      <c r="AY6636" s="51"/>
      <c r="AZ6636" s="51"/>
    </row>
    <row r="6637" spans="49:52" x14ac:dyDescent="0.25">
      <c r="AW6637" t="s">
        <v>11286</v>
      </c>
      <c r="AY6637" s="51"/>
      <c r="AZ6637" s="51"/>
    </row>
    <row r="6638" spans="49:52" x14ac:dyDescent="0.25">
      <c r="AW6638" t="s">
        <v>11287</v>
      </c>
      <c r="AY6638" s="51"/>
      <c r="AZ6638" s="51"/>
    </row>
    <row r="6639" spans="49:52" x14ac:dyDescent="0.25">
      <c r="AW6639" t="s">
        <v>11288</v>
      </c>
      <c r="AY6639" s="51"/>
      <c r="AZ6639" s="51"/>
    </row>
    <row r="6640" spans="49:52" x14ac:dyDescent="0.25">
      <c r="AW6640" t="s">
        <v>11289</v>
      </c>
      <c r="AY6640" s="51"/>
      <c r="AZ6640" s="51"/>
    </row>
    <row r="6641" spans="49:52" x14ac:dyDescent="0.25">
      <c r="AW6641" t="s">
        <v>11290</v>
      </c>
      <c r="AY6641" s="51"/>
      <c r="AZ6641" s="51"/>
    </row>
    <row r="6642" spans="49:52" x14ac:dyDescent="0.25">
      <c r="AW6642" t="s">
        <v>11291</v>
      </c>
      <c r="AY6642" s="51"/>
      <c r="AZ6642" s="51"/>
    </row>
    <row r="6643" spans="49:52" x14ac:dyDescent="0.25">
      <c r="AW6643" t="s">
        <v>11292</v>
      </c>
      <c r="AY6643" s="51"/>
      <c r="AZ6643" s="51"/>
    </row>
    <row r="6644" spans="49:52" x14ac:dyDescent="0.25">
      <c r="AW6644" t="s">
        <v>11293</v>
      </c>
      <c r="AY6644" s="51"/>
      <c r="AZ6644" s="51"/>
    </row>
    <row r="6645" spans="49:52" x14ac:dyDescent="0.25">
      <c r="AW6645" t="s">
        <v>11294</v>
      </c>
      <c r="AY6645" s="51"/>
      <c r="AZ6645" s="51"/>
    </row>
    <row r="6646" spans="49:52" x14ac:dyDescent="0.25">
      <c r="AW6646" t="s">
        <v>11295</v>
      </c>
      <c r="AY6646" s="51"/>
      <c r="AZ6646" s="51"/>
    </row>
    <row r="6647" spans="49:52" x14ac:dyDescent="0.25">
      <c r="AW6647" t="s">
        <v>11296</v>
      </c>
      <c r="AY6647" s="51"/>
      <c r="AZ6647" s="51"/>
    </row>
    <row r="6648" spans="49:52" x14ac:dyDescent="0.25">
      <c r="AW6648" t="s">
        <v>11297</v>
      </c>
      <c r="AY6648" s="51"/>
      <c r="AZ6648" s="51"/>
    </row>
    <row r="6649" spans="49:52" x14ac:dyDescent="0.25">
      <c r="AW6649" t="s">
        <v>11298</v>
      </c>
      <c r="AY6649" s="51"/>
      <c r="AZ6649" s="51"/>
    </row>
    <row r="6650" spans="49:52" x14ac:dyDescent="0.25">
      <c r="AW6650" t="s">
        <v>11299</v>
      </c>
      <c r="AY6650" s="51"/>
      <c r="AZ6650" s="51"/>
    </row>
    <row r="6651" spans="49:52" x14ac:dyDescent="0.25">
      <c r="AW6651" t="s">
        <v>11300</v>
      </c>
      <c r="AY6651" s="51"/>
      <c r="AZ6651" s="51"/>
    </row>
    <row r="6652" spans="49:52" x14ac:dyDescent="0.25">
      <c r="AW6652" t="s">
        <v>11301</v>
      </c>
      <c r="AY6652" s="51"/>
      <c r="AZ6652" s="51"/>
    </row>
    <row r="6653" spans="49:52" x14ac:dyDescent="0.25">
      <c r="AW6653" t="s">
        <v>11302</v>
      </c>
      <c r="AY6653" s="51"/>
      <c r="AZ6653" s="51"/>
    </row>
    <row r="6654" spans="49:52" x14ac:dyDescent="0.25">
      <c r="AW6654" t="s">
        <v>11303</v>
      </c>
      <c r="AY6654" s="51"/>
      <c r="AZ6654" s="51"/>
    </row>
    <row r="6655" spans="49:52" x14ac:dyDescent="0.25">
      <c r="AW6655" t="s">
        <v>11304</v>
      </c>
      <c r="AY6655" s="51"/>
      <c r="AZ6655" s="51"/>
    </row>
    <row r="6656" spans="49:52" x14ac:dyDescent="0.25">
      <c r="AW6656" t="s">
        <v>11305</v>
      </c>
      <c r="AY6656" s="51"/>
      <c r="AZ6656" s="51"/>
    </row>
    <row r="6657" spans="49:52" x14ac:dyDescent="0.25">
      <c r="AW6657" t="s">
        <v>11306</v>
      </c>
      <c r="AY6657" s="51"/>
      <c r="AZ6657" s="51"/>
    </row>
    <row r="6658" spans="49:52" x14ac:dyDescent="0.25">
      <c r="AW6658" t="s">
        <v>11307</v>
      </c>
      <c r="AY6658" s="51"/>
      <c r="AZ6658" s="51"/>
    </row>
    <row r="6659" spans="49:52" x14ac:dyDescent="0.25">
      <c r="AW6659" t="s">
        <v>11308</v>
      </c>
      <c r="AY6659" s="51"/>
      <c r="AZ6659" s="51"/>
    </row>
    <row r="6660" spans="49:52" x14ac:dyDescent="0.25">
      <c r="AW6660" t="s">
        <v>11309</v>
      </c>
      <c r="AY6660" s="51"/>
      <c r="AZ6660" s="51"/>
    </row>
    <row r="6661" spans="49:52" x14ac:dyDescent="0.25">
      <c r="AW6661" t="s">
        <v>11310</v>
      </c>
      <c r="AY6661" s="51"/>
      <c r="AZ6661" s="51"/>
    </row>
    <row r="6662" spans="49:52" x14ac:dyDescent="0.25">
      <c r="AW6662" t="s">
        <v>11311</v>
      </c>
      <c r="AY6662" s="51"/>
      <c r="AZ6662" s="51"/>
    </row>
    <row r="6663" spans="49:52" x14ac:dyDescent="0.25">
      <c r="AW6663" t="s">
        <v>11312</v>
      </c>
      <c r="AY6663" s="51"/>
      <c r="AZ6663" s="51"/>
    </row>
    <row r="6664" spans="49:52" x14ac:dyDescent="0.25">
      <c r="AW6664" t="s">
        <v>11313</v>
      </c>
      <c r="AY6664" s="51"/>
      <c r="AZ6664" s="51"/>
    </row>
    <row r="6665" spans="49:52" x14ac:dyDescent="0.25">
      <c r="AW6665" t="s">
        <v>11314</v>
      </c>
      <c r="AY6665" s="51"/>
      <c r="AZ6665" s="51"/>
    </row>
    <row r="6666" spans="49:52" x14ac:dyDescent="0.25">
      <c r="AW6666" t="s">
        <v>11315</v>
      </c>
      <c r="AY6666" s="51"/>
      <c r="AZ6666" s="51"/>
    </row>
    <row r="6667" spans="49:52" x14ac:dyDescent="0.25">
      <c r="AW6667" t="s">
        <v>11316</v>
      </c>
      <c r="AY6667" s="51"/>
      <c r="AZ6667" s="51"/>
    </row>
    <row r="6668" spans="49:52" x14ac:dyDescent="0.25">
      <c r="AW6668" t="s">
        <v>11317</v>
      </c>
      <c r="AY6668" s="51"/>
      <c r="AZ6668" s="51"/>
    </row>
    <row r="6669" spans="49:52" x14ac:dyDescent="0.25">
      <c r="AW6669" t="s">
        <v>11318</v>
      </c>
      <c r="AY6669" s="51"/>
      <c r="AZ6669" s="51"/>
    </row>
    <row r="6670" spans="49:52" x14ac:dyDescent="0.25">
      <c r="AW6670" t="s">
        <v>11319</v>
      </c>
      <c r="AY6670" s="51"/>
      <c r="AZ6670" s="51"/>
    </row>
    <row r="6671" spans="49:52" x14ac:dyDescent="0.25">
      <c r="AW6671" t="s">
        <v>11320</v>
      </c>
      <c r="AY6671" s="51"/>
      <c r="AZ6671" s="51"/>
    </row>
    <row r="6672" spans="49:52" x14ac:dyDescent="0.25">
      <c r="AW6672" t="s">
        <v>11321</v>
      </c>
      <c r="AY6672" s="51"/>
      <c r="AZ6672" s="51"/>
    </row>
    <row r="6673" spans="49:52" x14ac:dyDescent="0.25">
      <c r="AW6673" t="s">
        <v>11322</v>
      </c>
      <c r="AY6673" s="51"/>
      <c r="AZ6673" s="51"/>
    </row>
    <row r="6674" spans="49:52" x14ac:dyDescent="0.25">
      <c r="AW6674" t="s">
        <v>11323</v>
      </c>
      <c r="AY6674" s="51"/>
      <c r="AZ6674" s="51"/>
    </row>
    <row r="6675" spans="49:52" x14ac:dyDescent="0.25">
      <c r="AW6675" t="s">
        <v>11324</v>
      </c>
      <c r="AY6675" s="51"/>
      <c r="AZ6675" s="51"/>
    </row>
    <row r="6676" spans="49:52" x14ac:dyDescent="0.25">
      <c r="AW6676" t="s">
        <v>11325</v>
      </c>
      <c r="AY6676" s="51"/>
      <c r="AZ6676" s="51"/>
    </row>
    <row r="6677" spans="49:52" x14ac:dyDescent="0.25">
      <c r="AW6677" t="s">
        <v>11326</v>
      </c>
      <c r="AY6677" s="51"/>
      <c r="AZ6677" s="51"/>
    </row>
    <row r="6678" spans="49:52" x14ac:dyDescent="0.25">
      <c r="AW6678" t="s">
        <v>11327</v>
      </c>
      <c r="AY6678" s="51"/>
      <c r="AZ6678" s="51"/>
    </row>
    <row r="6679" spans="49:52" x14ac:dyDescent="0.25">
      <c r="AW6679" t="s">
        <v>11328</v>
      </c>
      <c r="AY6679" s="51"/>
      <c r="AZ6679" s="51"/>
    </row>
    <row r="6680" spans="49:52" x14ac:dyDescent="0.25">
      <c r="AW6680" t="s">
        <v>11329</v>
      </c>
      <c r="AY6680" s="51"/>
      <c r="AZ6680" s="51"/>
    </row>
    <row r="6681" spans="49:52" x14ac:dyDescent="0.25">
      <c r="AW6681" t="s">
        <v>11330</v>
      </c>
      <c r="AY6681" s="51"/>
      <c r="AZ6681" s="51"/>
    </row>
    <row r="6682" spans="49:52" x14ac:dyDescent="0.25">
      <c r="AW6682" t="s">
        <v>11331</v>
      </c>
      <c r="AY6682" s="51"/>
      <c r="AZ6682" s="51"/>
    </row>
    <row r="6683" spans="49:52" x14ac:dyDescent="0.25">
      <c r="AW6683" t="s">
        <v>11332</v>
      </c>
      <c r="AY6683" s="51"/>
      <c r="AZ6683" s="51"/>
    </row>
    <row r="6684" spans="49:52" x14ac:dyDescent="0.25">
      <c r="AW6684" t="s">
        <v>11333</v>
      </c>
      <c r="AY6684" s="51"/>
      <c r="AZ6684" s="51"/>
    </row>
    <row r="6685" spans="49:52" x14ac:dyDescent="0.25">
      <c r="AW6685" t="s">
        <v>11334</v>
      </c>
      <c r="AY6685" s="51"/>
      <c r="AZ6685" s="51"/>
    </row>
    <row r="6686" spans="49:52" x14ac:dyDescent="0.25">
      <c r="AW6686" t="s">
        <v>11335</v>
      </c>
      <c r="AY6686" s="51"/>
      <c r="AZ6686" s="51"/>
    </row>
    <row r="6687" spans="49:52" x14ac:dyDescent="0.25">
      <c r="AW6687" t="s">
        <v>11336</v>
      </c>
      <c r="AY6687" s="51"/>
      <c r="AZ6687" s="51"/>
    </row>
    <row r="6688" spans="49:52" x14ac:dyDescent="0.25">
      <c r="AW6688" t="s">
        <v>11337</v>
      </c>
      <c r="AY6688" s="51"/>
      <c r="AZ6688" s="51"/>
    </row>
    <row r="6689" spans="49:52" x14ac:dyDescent="0.25">
      <c r="AW6689" t="s">
        <v>11338</v>
      </c>
      <c r="AY6689" s="51"/>
      <c r="AZ6689" s="51"/>
    </row>
    <row r="6690" spans="49:52" x14ac:dyDescent="0.25">
      <c r="AW6690" t="s">
        <v>11339</v>
      </c>
      <c r="AY6690" s="51"/>
      <c r="AZ6690" s="51"/>
    </row>
    <row r="6691" spans="49:52" x14ac:dyDescent="0.25">
      <c r="AW6691" t="s">
        <v>11340</v>
      </c>
      <c r="AY6691" s="51"/>
      <c r="AZ6691" s="51"/>
    </row>
    <row r="6692" spans="49:52" x14ac:dyDescent="0.25">
      <c r="AW6692" t="s">
        <v>11341</v>
      </c>
      <c r="AY6692" s="51"/>
      <c r="AZ6692" s="51"/>
    </row>
    <row r="6693" spans="49:52" x14ac:dyDescent="0.25">
      <c r="AW6693" t="s">
        <v>11342</v>
      </c>
      <c r="AY6693" s="51"/>
      <c r="AZ6693" s="51"/>
    </row>
    <row r="6694" spans="49:52" x14ac:dyDescent="0.25">
      <c r="AW6694" t="s">
        <v>11343</v>
      </c>
      <c r="AY6694" s="51"/>
      <c r="AZ6694" s="51"/>
    </row>
    <row r="6695" spans="49:52" x14ac:dyDescent="0.25">
      <c r="AW6695" t="s">
        <v>11344</v>
      </c>
      <c r="AY6695" s="51"/>
      <c r="AZ6695" s="51"/>
    </row>
    <row r="6696" spans="49:52" x14ac:dyDescent="0.25">
      <c r="AW6696" t="s">
        <v>11345</v>
      </c>
      <c r="AY6696" s="51"/>
      <c r="AZ6696" s="51"/>
    </row>
    <row r="6697" spans="49:52" x14ac:dyDescent="0.25">
      <c r="AW6697" t="s">
        <v>11346</v>
      </c>
      <c r="AY6697" s="51"/>
      <c r="AZ6697" s="51"/>
    </row>
    <row r="6698" spans="49:52" x14ac:dyDescent="0.25">
      <c r="AW6698" t="s">
        <v>11347</v>
      </c>
      <c r="AY6698" s="51"/>
      <c r="AZ6698" s="51"/>
    </row>
    <row r="6699" spans="49:52" x14ac:dyDescent="0.25">
      <c r="AW6699" t="s">
        <v>11348</v>
      </c>
      <c r="AY6699" s="51"/>
      <c r="AZ6699" s="51"/>
    </row>
    <row r="6700" spans="49:52" x14ac:dyDescent="0.25">
      <c r="AW6700" t="s">
        <v>11349</v>
      </c>
      <c r="AY6700" s="51"/>
      <c r="AZ6700" s="51"/>
    </row>
    <row r="6701" spans="49:52" x14ac:dyDescent="0.25">
      <c r="AW6701" t="s">
        <v>11350</v>
      </c>
      <c r="AY6701" s="51"/>
      <c r="AZ6701" s="51"/>
    </row>
    <row r="6702" spans="49:52" x14ac:dyDescent="0.25">
      <c r="AW6702" t="s">
        <v>11351</v>
      </c>
      <c r="AY6702" s="51"/>
      <c r="AZ6702" s="51"/>
    </row>
    <row r="6703" spans="49:52" x14ac:dyDescent="0.25">
      <c r="AW6703" t="s">
        <v>11352</v>
      </c>
      <c r="AY6703" s="51"/>
      <c r="AZ6703" s="51"/>
    </row>
    <row r="6704" spans="49:52" x14ac:dyDescent="0.25">
      <c r="AW6704" t="s">
        <v>11353</v>
      </c>
      <c r="AY6704" s="51"/>
      <c r="AZ6704" s="51"/>
    </row>
    <row r="6705" spans="49:52" x14ac:dyDescent="0.25">
      <c r="AW6705" t="s">
        <v>11354</v>
      </c>
      <c r="AY6705" s="51"/>
      <c r="AZ6705" s="51"/>
    </row>
    <row r="6706" spans="49:52" x14ac:dyDescent="0.25">
      <c r="AW6706" t="s">
        <v>11355</v>
      </c>
      <c r="AY6706" s="51"/>
      <c r="AZ6706" s="51"/>
    </row>
    <row r="6707" spans="49:52" x14ac:dyDescent="0.25">
      <c r="AW6707" t="s">
        <v>11356</v>
      </c>
      <c r="AY6707" s="51"/>
      <c r="AZ6707" s="51"/>
    </row>
    <row r="6708" spans="49:52" x14ac:dyDescent="0.25">
      <c r="AW6708" t="s">
        <v>11357</v>
      </c>
      <c r="AY6708" s="51"/>
      <c r="AZ6708" s="51"/>
    </row>
    <row r="6709" spans="49:52" x14ac:dyDescent="0.25">
      <c r="AW6709" t="s">
        <v>11358</v>
      </c>
      <c r="AY6709" s="51"/>
      <c r="AZ6709" s="51"/>
    </row>
    <row r="6710" spans="49:52" x14ac:dyDescent="0.25">
      <c r="AW6710" t="s">
        <v>11359</v>
      </c>
      <c r="AY6710" s="51"/>
      <c r="AZ6710" s="51"/>
    </row>
    <row r="6711" spans="49:52" x14ac:dyDescent="0.25">
      <c r="AW6711" t="s">
        <v>11360</v>
      </c>
      <c r="AY6711" s="51"/>
      <c r="AZ6711" s="51"/>
    </row>
    <row r="6712" spans="49:52" x14ac:dyDescent="0.25">
      <c r="AW6712" t="s">
        <v>11361</v>
      </c>
      <c r="AY6712" s="51"/>
      <c r="AZ6712" s="51"/>
    </row>
    <row r="6713" spans="49:52" x14ac:dyDescent="0.25">
      <c r="AW6713" t="s">
        <v>11362</v>
      </c>
      <c r="AY6713" s="51"/>
      <c r="AZ6713" s="51"/>
    </row>
    <row r="6714" spans="49:52" x14ac:dyDescent="0.25">
      <c r="AW6714" t="s">
        <v>11363</v>
      </c>
      <c r="AY6714" s="51"/>
      <c r="AZ6714" s="51"/>
    </row>
    <row r="6715" spans="49:52" x14ac:dyDescent="0.25">
      <c r="AW6715" t="s">
        <v>11364</v>
      </c>
      <c r="AY6715" s="51"/>
      <c r="AZ6715" s="51"/>
    </row>
    <row r="6716" spans="49:52" x14ac:dyDescent="0.25">
      <c r="AW6716" t="s">
        <v>11365</v>
      </c>
      <c r="AY6716" s="51"/>
      <c r="AZ6716" s="51"/>
    </row>
    <row r="6717" spans="49:52" x14ac:dyDescent="0.25">
      <c r="AW6717" t="s">
        <v>11366</v>
      </c>
      <c r="AY6717" s="51"/>
      <c r="AZ6717" s="51"/>
    </row>
    <row r="6718" spans="49:52" x14ac:dyDescent="0.25">
      <c r="AW6718" t="s">
        <v>11367</v>
      </c>
      <c r="AY6718" s="51"/>
      <c r="AZ6718" s="51"/>
    </row>
    <row r="6719" spans="49:52" x14ac:dyDescent="0.25">
      <c r="AW6719" t="s">
        <v>11368</v>
      </c>
      <c r="AY6719" s="51"/>
      <c r="AZ6719" s="51"/>
    </row>
    <row r="6720" spans="49:52" x14ac:dyDescent="0.25">
      <c r="AW6720" t="s">
        <v>11369</v>
      </c>
      <c r="AY6720" s="51"/>
      <c r="AZ6720" s="51"/>
    </row>
    <row r="6721" spans="49:52" x14ac:dyDescent="0.25">
      <c r="AW6721" t="s">
        <v>11370</v>
      </c>
      <c r="AY6721" s="51"/>
      <c r="AZ6721" s="51"/>
    </row>
    <row r="6722" spans="49:52" x14ac:dyDescent="0.25">
      <c r="AW6722" t="s">
        <v>11371</v>
      </c>
      <c r="AY6722" s="51"/>
      <c r="AZ6722" s="51"/>
    </row>
    <row r="6723" spans="49:52" x14ac:dyDescent="0.25">
      <c r="AW6723" t="s">
        <v>11372</v>
      </c>
      <c r="AY6723" s="51"/>
      <c r="AZ6723" s="51"/>
    </row>
    <row r="6724" spans="49:52" x14ac:dyDescent="0.25">
      <c r="AW6724" t="s">
        <v>11373</v>
      </c>
      <c r="AY6724" s="51"/>
      <c r="AZ6724" s="51"/>
    </row>
    <row r="6725" spans="49:52" x14ac:dyDescent="0.25">
      <c r="AW6725" t="s">
        <v>11374</v>
      </c>
      <c r="AY6725" s="51"/>
      <c r="AZ6725" s="51"/>
    </row>
    <row r="6726" spans="49:52" x14ac:dyDescent="0.25">
      <c r="AW6726" t="s">
        <v>11375</v>
      </c>
      <c r="AY6726" s="51"/>
      <c r="AZ6726" s="51"/>
    </row>
    <row r="6727" spans="49:52" x14ac:dyDescent="0.25">
      <c r="AW6727" t="s">
        <v>11376</v>
      </c>
      <c r="AY6727" s="51"/>
      <c r="AZ6727" s="51"/>
    </row>
    <row r="6728" spans="49:52" x14ac:dyDescent="0.25">
      <c r="AW6728" t="s">
        <v>11377</v>
      </c>
      <c r="AY6728" s="51"/>
      <c r="AZ6728" s="51"/>
    </row>
    <row r="6729" spans="49:52" x14ac:dyDescent="0.25">
      <c r="AW6729" t="s">
        <v>11378</v>
      </c>
      <c r="AY6729" s="51"/>
      <c r="AZ6729" s="51"/>
    </row>
    <row r="6730" spans="49:52" x14ac:dyDescent="0.25">
      <c r="AW6730" t="s">
        <v>11379</v>
      </c>
      <c r="AY6730" s="51"/>
      <c r="AZ6730" s="51"/>
    </row>
    <row r="6731" spans="49:52" x14ac:dyDescent="0.25">
      <c r="AW6731" t="s">
        <v>11380</v>
      </c>
      <c r="AY6731" s="51"/>
      <c r="AZ6731" s="51"/>
    </row>
    <row r="6732" spans="49:52" x14ac:dyDescent="0.25">
      <c r="AW6732" t="s">
        <v>11381</v>
      </c>
      <c r="AY6732" s="51"/>
      <c r="AZ6732" s="51"/>
    </row>
    <row r="6733" spans="49:52" x14ac:dyDescent="0.25">
      <c r="AW6733" t="s">
        <v>11382</v>
      </c>
      <c r="AY6733" s="51"/>
      <c r="AZ6733" s="51"/>
    </row>
    <row r="6734" spans="49:52" x14ac:dyDescent="0.25">
      <c r="AW6734" t="s">
        <v>11383</v>
      </c>
      <c r="AY6734" s="51"/>
      <c r="AZ6734" s="51"/>
    </row>
    <row r="6735" spans="49:52" x14ac:dyDescent="0.25">
      <c r="AW6735" t="s">
        <v>11384</v>
      </c>
      <c r="AY6735" s="51"/>
      <c r="AZ6735" s="51"/>
    </row>
    <row r="6736" spans="49:52" x14ac:dyDescent="0.25">
      <c r="AW6736" t="s">
        <v>11385</v>
      </c>
      <c r="AY6736" s="51"/>
      <c r="AZ6736" s="51"/>
    </row>
    <row r="6737" spans="49:52" x14ac:dyDescent="0.25">
      <c r="AW6737" t="s">
        <v>11386</v>
      </c>
      <c r="AY6737" s="51"/>
      <c r="AZ6737" s="51"/>
    </row>
    <row r="6738" spans="49:52" x14ac:dyDescent="0.25">
      <c r="AW6738" t="s">
        <v>11387</v>
      </c>
      <c r="AY6738" s="51"/>
      <c r="AZ6738" s="51"/>
    </row>
    <row r="6739" spans="49:52" x14ac:dyDescent="0.25">
      <c r="AW6739" t="s">
        <v>11388</v>
      </c>
      <c r="AY6739" s="51"/>
      <c r="AZ6739" s="51"/>
    </row>
    <row r="6740" spans="49:52" x14ac:dyDescent="0.25">
      <c r="AW6740" t="s">
        <v>11389</v>
      </c>
      <c r="AY6740" s="51"/>
      <c r="AZ6740" s="51"/>
    </row>
    <row r="6741" spans="49:52" x14ac:dyDescent="0.25">
      <c r="AW6741" t="s">
        <v>11390</v>
      </c>
      <c r="AY6741" s="51"/>
      <c r="AZ6741" s="51"/>
    </row>
    <row r="6742" spans="49:52" x14ac:dyDescent="0.25">
      <c r="AW6742" t="s">
        <v>11391</v>
      </c>
      <c r="AY6742" s="51"/>
      <c r="AZ6742" s="51"/>
    </row>
    <row r="6743" spans="49:52" x14ac:dyDescent="0.25">
      <c r="AW6743" t="s">
        <v>11392</v>
      </c>
      <c r="AY6743" s="51"/>
      <c r="AZ6743" s="51"/>
    </row>
    <row r="6744" spans="49:52" x14ac:dyDescent="0.25">
      <c r="AW6744" t="s">
        <v>11393</v>
      </c>
      <c r="AY6744" s="51"/>
      <c r="AZ6744" s="51"/>
    </row>
    <row r="6745" spans="49:52" x14ac:dyDescent="0.25">
      <c r="AW6745" t="s">
        <v>11394</v>
      </c>
      <c r="AY6745" s="51"/>
      <c r="AZ6745" s="51"/>
    </row>
    <row r="6746" spans="49:52" x14ac:dyDescent="0.25">
      <c r="AW6746" t="s">
        <v>11395</v>
      </c>
      <c r="AY6746" s="51"/>
      <c r="AZ6746" s="51"/>
    </row>
    <row r="6747" spans="49:52" x14ac:dyDescent="0.25">
      <c r="AW6747" t="s">
        <v>11396</v>
      </c>
      <c r="AY6747" s="51"/>
      <c r="AZ6747" s="51"/>
    </row>
    <row r="6748" spans="49:52" x14ac:dyDescent="0.25">
      <c r="AW6748" t="s">
        <v>11397</v>
      </c>
      <c r="AY6748" s="51"/>
      <c r="AZ6748" s="51"/>
    </row>
    <row r="6749" spans="49:52" x14ac:dyDescent="0.25">
      <c r="AW6749" t="s">
        <v>11398</v>
      </c>
      <c r="AY6749" s="51"/>
      <c r="AZ6749" s="51"/>
    </row>
    <row r="6750" spans="49:52" x14ac:dyDescent="0.25">
      <c r="AW6750" t="s">
        <v>11399</v>
      </c>
      <c r="AY6750" s="51"/>
      <c r="AZ6750" s="51"/>
    </row>
    <row r="6751" spans="49:52" x14ac:dyDescent="0.25">
      <c r="AW6751" t="s">
        <v>11400</v>
      </c>
      <c r="AY6751" s="51"/>
      <c r="AZ6751" s="51"/>
    </row>
    <row r="6752" spans="49:52" x14ac:dyDescent="0.25">
      <c r="AW6752" t="s">
        <v>11401</v>
      </c>
      <c r="AY6752" s="51"/>
      <c r="AZ6752" s="51"/>
    </row>
    <row r="6753" spans="49:52" x14ac:dyDescent="0.25">
      <c r="AW6753" t="s">
        <v>11402</v>
      </c>
      <c r="AY6753" s="51"/>
      <c r="AZ6753" s="51"/>
    </row>
    <row r="6754" spans="49:52" x14ac:dyDescent="0.25">
      <c r="AW6754" t="s">
        <v>11403</v>
      </c>
      <c r="AY6754" s="51"/>
      <c r="AZ6754" s="51"/>
    </row>
    <row r="6755" spans="49:52" x14ac:dyDescent="0.25">
      <c r="AW6755" t="s">
        <v>11404</v>
      </c>
      <c r="AY6755" s="51"/>
      <c r="AZ6755" s="51"/>
    </row>
    <row r="6756" spans="49:52" x14ac:dyDescent="0.25">
      <c r="AW6756" t="s">
        <v>11405</v>
      </c>
      <c r="AY6756" s="51"/>
      <c r="AZ6756" s="51"/>
    </row>
    <row r="6757" spans="49:52" x14ac:dyDescent="0.25">
      <c r="AW6757" t="s">
        <v>11406</v>
      </c>
      <c r="AY6757" s="51"/>
      <c r="AZ6757" s="51"/>
    </row>
    <row r="6758" spans="49:52" x14ac:dyDescent="0.25">
      <c r="AW6758" t="s">
        <v>11407</v>
      </c>
      <c r="AY6758" s="51"/>
      <c r="AZ6758" s="51"/>
    </row>
    <row r="6759" spans="49:52" x14ac:dyDescent="0.25">
      <c r="AW6759" t="s">
        <v>11408</v>
      </c>
      <c r="AY6759" s="51"/>
      <c r="AZ6759" s="51"/>
    </row>
    <row r="6760" spans="49:52" x14ac:dyDescent="0.25">
      <c r="AW6760" t="s">
        <v>11409</v>
      </c>
      <c r="AY6760" s="51"/>
      <c r="AZ6760" s="51"/>
    </row>
    <row r="6761" spans="49:52" x14ac:dyDescent="0.25">
      <c r="AW6761" t="s">
        <v>11410</v>
      </c>
      <c r="AY6761" s="51"/>
      <c r="AZ6761" s="51"/>
    </row>
    <row r="6762" spans="49:52" x14ac:dyDescent="0.25">
      <c r="AW6762" t="s">
        <v>11411</v>
      </c>
      <c r="AY6762" s="51"/>
      <c r="AZ6762" s="51"/>
    </row>
    <row r="6763" spans="49:52" x14ac:dyDescent="0.25">
      <c r="AW6763" t="s">
        <v>11412</v>
      </c>
      <c r="AY6763" s="51"/>
      <c r="AZ6763" s="51"/>
    </row>
    <row r="6764" spans="49:52" x14ac:dyDescent="0.25">
      <c r="AW6764" t="s">
        <v>11413</v>
      </c>
      <c r="AY6764" s="51"/>
      <c r="AZ6764" s="51"/>
    </row>
    <row r="6765" spans="49:52" x14ac:dyDescent="0.25">
      <c r="AW6765" t="s">
        <v>11414</v>
      </c>
      <c r="AY6765" s="51"/>
      <c r="AZ6765" s="51"/>
    </row>
    <row r="6766" spans="49:52" x14ac:dyDescent="0.25">
      <c r="AW6766" t="s">
        <v>11415</v>
      </c>
      <c r="AY6766" s="51"/>
      <c r="AZ6766" s="51"/>
    </row>
    <row r="6767" spans="49:52" x14ac:dyDescent="0.25">
      <c r="AW6767" t="s">
        <v>11416</v>
      </c>
      <c r="AY6767" s="51"/>
      <c r="AZ6767" s="51"/>
    </row>
    <row r="6768" spans="49:52" x14ac:dyDescent="0.25">
      <c r="AW6768" t="s">
        <v>11417</v>
      </c>
      <c r="AY6768" s="51"/>
      <c r="AZ6768" s="51"/>
    </row>
    <row r="6769" spans="49:52" x14ac:dyDescent="0.25">
      <c r="AW6769" t="s">
        <v>11418</v>
      </c>
      <c r="AY6769" s="51"/>
      <c r="AZ6769" s="51"/>
    </row>
    <row r="6770" spans="49:52" x14ac:dyDescent="0.25">
      <c r="AW6770" t="s">
        <v>11419</v>
      </c>
      <c r="AY6770" s="51"/>
      <c r="AZ6770" s="51"/>
    </row>
    <row r="6771" spans="49:52" x14ac:dyDescent="0.25">
      <c r="AW6771" t="s">
        <v>11420</v>
      </c>
      <c r="AY6771" s="51"/>
      <c r="AZ6771" s="51"/>
    </row>
    <row r="6772" spans="49:52" x14ac:dyDescent="0.25">
      <c r="AW6772" t="s">
        <v>11421</v>
      </c>
      <c r="AY6772" s="51"/>
      <c r="AZ6772" s="51"/>
    </row>
    <row r="6773" spans="49:52" x14ac:dyDescent="0.25">
      <c r="AW6773" t="s">
        <v>11422</v>
      </c>
      <c r="AY6773" s="51"/>
      <c r="AZ6773" s="51"/>
    </row>
    <row r="6774" spans="49:52" x14ac:dyDescent="0.25">
      <c r="AW6774" t="s">
        <v>11423</v>
      </c>
      <c r="AY6774" s="51"/>
      <c r="AZ6774" s="51"/>
    </row>
    <row r="6775" spans="49:52" x14ac:dyDescent="0.25">
      <c r="AW6775" t="s">
        <v>11424</v>
      </c>
      <c r="AY6775" s="51"/>
      <c r="AZ6775" s="51"/>
    </row>
    <row r="6776" spans="49:52" x14ac:dyDescent="0.25">
      <c r="AW6776" t="s">
        <v>11425</v>
      </c>
      <c r="AY6776" s="51"/>
      <c r="AZ6776" s="51"/>
    </row>
    <row r="6777" spans="49:52" x14ac:dyDescent="0.25">
      <c r="AW6777" t="s">
        <v>11426</v>
      </c>
      <c r="AY6777" s="51"/>
      <c r="AZ6777" s="51"/>
    </row>
    <row r="6778" spans="49:52" x14ac:dyDescent="0.25">
      <c r="AW6778" t="s">
        <v>11427</v>
      </c>
      <c r="AY6778" s="51"/>
      <c r="AZ6778" s="51"/>
    </row>
    <row r="6779" spans="49:52" x14ac:dyDescent="0.25">
      <c r="AW6779" t="s">
        <v>11428</v>
      </c>
      <c r="AY6779" s="51"/>
      <c r="AZ6779" s="51"/>
    </row>
    <row r="6780" spans="49:52" x14ac:dyDescent="0.25">
      <c r="AW6780" t="s">
        <v>11429</v>
      </c>
      <c r="AY6780" s="51"/>
      <c r="AZ6780" s="51"/>
    </row>
    <row r="6781" spans="49:52" x14ac:dyDescent="0.25">
      <c r="AW6781" t="s">
        <v>11430</v>
      </c>
      <c r="AY6781" s="51"/>
      <c r="AZ6781" s="51"/>
    </row>
    <row r="6782" spans="49:52" x14ac:dyDescent="0.25">
      <c r="AW6782" t="s">
        <v>11431</v>
      </c>
      <c r="AY6782" s="51"/>
      <c r="AZ6782" s="51"/>
    </row>
    <row r="6783" spans="49:52" x14ac:dyDescent="0.25">
      <c r="AW6783" t="s">
        <v>11432</v>
      </c>
      <c r="AY6783" s="51"/>
      <c r="AZ6783" s="51"/>
    </row>
    <row r="6784" spans="49:52" x14ac:dyDescent="0.25">
      <c r="AW6784" t="s">
        <v>11433</v>
      </c>
      <c r="AY6784" s="51"/>
      <c r="AZ6784" s="51"/>
    </row>
    <row r="6785" spans="49:52" x14ac:dyDescent="0.25">
      <c r="AW6785" t="s">
        <v>11434</v>
      </c>
      <c r="AY6785" s="51"/>
      <c r="AZ6785" s="51"/>
    </row>
    <row r="6786" spans="49:52" x14ac:dyDescent="0.25">
      <c r="AW6786" t="s">
        <v>11435</v>
      </c>
      <c r="AY6786" s="51"/>
      <c r="AZ6786" s="51"/>
    </row>
    <row r="6787" spans="49:52" x14ac:dyDescent="0.25">
      <c r="AW6787" t="s">
        <v>11436</v>
      </c>
      <c r="AY6787" s="51"/>
      <c r="AZ6787" s="51"/>
    </row>
    <row r="6788" spans="49:52" x14ac:dyDescent="0.25">
      <c r="AW6788" t="s">
        <v>11437</v>
      </c>
      <c r="AY6788" s="51"/>
      <c r="AZ6788" s="51"/>
    </row>
    <row r="6789" spans="49:52" x14ac:dyDescent="0.25">
      <c r="AW6789" t="s">
        <v>11438</v>
      </c>
      <c r="AY6789" s="51"/>
      <c r="AZ6789" s="51"/>
    </row>
    <row r="6790" spans="49:52" x14ac:dyDescent="0.25">
      <c r="AW6790" t="s">
        <v>11439</v>
      </c>
      <c r="AY6790" s="51"/>
      <c r="AZ6790" s="51"/>
    </row>
    <row r="6791" spans="49:52" x14ac:dyDescent="0.25">
      <c r="AW6791" t="s">
        <v>11440</v>
      </c>
      <c r="AY6791" s="51"/>
      <c r="AZ6791" s="51"/>
    </row>
    <row r="6792" spans="49:52" x14ac:dyDescent="0.25">
      <c r="AW6792" t="s">
        <v>11441</v>
      </c>
      <c r="AY6792" s="51"/>
      <c r="AZ6792" s="51"/>
    </row>
    <row r="6793" spans="49:52" x14ac:dyDescent="0.25">
      <c r="AW6793" t="s">
        <v>11442</v>
      </c>
      <c r="AY6793" s="51"/>
      <c r="AZ6793" s="51"/>
    </row>
    <row r="6794" spans="49:52" x14ac:dyDescent="0.25">
      <c r="AW6794" t="s">
        <v>11443</v>
      </c>
      <c r="AY6794" s="51"/>
      <c r="AZ6794" s="51"/>
    </row>
    <row r="6795" spans="49:52" x14ac:dyDescent="0.25">
      <c r="AW6795" t="s">
        <v>11444</v>
      </c>
      <c r="AY6795" s="51"/>
      <c r="AZ6795" s="51"/>
    </row>
    <row r="6796" spans="49:52" x14ac:dyDescent="0.25">
      <c r="AW6796" t="s">
        <v>11445</v>
      </c>
      <c r="AY6796" s="51"/>
      <c r="AZ6796" s="51"/>
    </row>
    <row r="6797" spans="49:52" x14ac:dyDescent="0.25">
      <c r="AW6797" t="s">
        <v>11446</v>
      </c>
      <c r="AY6797" s="51"/>
      <c r="AZ6797" s="51"/>
    </row>
    <row r="6798" spans="49:52" x14ac:dyDescent="0.25">
      <c r="AW6798" t="s">
        <v>11447</v>
      </c>
      <c r="AY6798" s="51"/>
      <c r="AZ6798" s="51"/>
    </row>
    <row r="6799" spans="49:52" x14ac:dyDescent="0.25">
      <c r="AW6799" t="s">
        <v>11448</v>
      </c>
      <c r="AY6799" s="51"/>
      <c r="AZ6799" s="51"/>
    </row>
    <row r="6800" spans="49:52" x14ac:dyDescent="0.25">
      <c r="AW6800" t="s">
        <v>11449</v>
      </c>
      <c r="AY6800" s="51"/>
      <c r="AZ6800" s="51"/>
    </row>
    <row r="6801" spans="49:52" x14ac:dyDescent="0.25">
      <c r="AW6801" t="s">
        <v>11450</v>
      </c>
      <c r="AY6801" s="51"/>
      <c r="AZ6801" s="51"/>
    </row>
    <row r="6802" spans="49:52" x14ac:dyDescent="0.25">
      <c r="AW6802" t="s">
        <v>11451</v>
      </c>
      <c r="AY6802" s="51"/>
      <c r="AZ6802" s="51"/>
    </row>
    <row r="6803" spans="49:52" x14ac:dyDescent="0.25">
      <c r="AW6803" t="s">
        <v>11452</v>
      </c>
      <c r="AY6803" s="51"/>
      <c r="AZ6803" s="51"/>
    </row>
    <row r="6804" spans="49:52" x14ac:dyDescent="0.25">
      <c r="AW6804" t="s">
        <v>11453</v>
      </c>
      <c r="AY6804" s="51"/>
      <c r="AZ6804" s="51"/>
    </row>
    <row r="6805" spans="49:52" x14ac:dyDescent="0.25">
      <c r="AW6805" t="s">
        <v>11454</v>
      </c>
      <c r="AY6805" s="51"/>
      <c r="AZ6805" s="51"/>
    </row>
    <row r="6806" spans="49:52" x14ac:dyDescent="0.25">
      <c r="AW6806" t="s">
        <v>11455</v>
      </c>
      <c r="AY6806" s="51"/>
      <c r="AZ6806" s="51"/>
    </row>
    <row r="6807" spans="49:52" x14ac:dyDescent="0.25">
      <c r="AW6807" t="s">
        <v>11456</v>
      </c>
      <c r="AY6807" s="51"/>
      <c r="AZ6807" s="51"/>
    </row>
    <row r="6808" spans="49:52" x14ac:dyDescent="0.25">
      <c r="AW6808" t="s">
        <v>11457</v>
      </c>
      <c r="AY6808" s="51"/>
      <c r="AZ6808" s="51"/>
    </row>
    <row r="6809" spans="49:52" x14ac:dyDescent="0.25">
      <c r="AW6809" t="s">
        <v>11458</v>
      </c>
      <c r="AY6809" s="51"/>
      <c r="AZ6809" s="51"/>
    </row>
    <row r="6810" spans="49:52" x14ac:dyDescent="0.25">
      <c r="AW6810" t="s">
        <v>11459</v>
      </c>
      <c r="AY6810" s="51"/>
      <c r="AZ6810" s="51"/>
    </row>
    <row r="6811" spans="49:52" x14ac:dyDescent="0.25">
      <c r="AW6811" t="s">
        <v>11460</v>
      </c>
      <c r="AY6811" s="51"/>
      <c r="AZ6811" s="51"/>
    </row>
    <row r="6812" spans="49:52" x14ac:dyDescent="0.25">
      <c r="AW6812" t="s">
        <v>11461</v>
      </c>
      <c r="AY6812" s="51"/>
      <c r="AZ6812" s="51"/>
    </row>
    <row r="6813" spans="49:52" x14ac:dyDescent="0.25">
      <c r="AW6813" t="s">
        <v>11462</v>
      </c>
      <c r="AY6813" s="51"/>
      <c r="AZ6813" s="51"/>
    </row>
    <row r="6814" spans="49:52" x14ac:dyDescent="0.25">
      <c r="AW6814" t="s">
        <v>11463</v>
      </c>
      <c r="AY6814" s="51"/>
      <c r="AZ6814" s="51"/>
    </row>
    <row r="6815" spans="49:52" x14ac:dyDescent="0.25">
      <c r="AW6815" t="s">
        <v>11464</v>
      </c>
      <c r="AY6815" s="51"/>
      <c r="AZ6815" s="51"/>
    </row>
    <row r="6816" spans="49:52" x14ac:dyDescent="0.25">
      <c r="AW6816" t="s">
        <v>11465</v>
      </c>
      <c r="AY6816" s="51"/>
      <c r="AZ6816" s="51"/>
    </row>
    <row r="6817" spans="49:52" x14ac:dyDescent="0.25">
      <c r="AW6817" t="s">
        <v>11466</v>
      </c>
      <c r="AY6817" s="51"/>
      <c r="AZ6817" s="51"/>
    </row>
    <row r="6818" spans="49:52" x14ac:dyDescent="0.25">
      <c r="AW6818" t="s">
        <v>11467</v>
      </c>
      <c r="AY6818" s="51"/>
      <c r="AZ6818" s="51"/>
    </row>
    <row r="6819" spans="49:52" x14ac:dyDescent="0.25">
      <c r="AW6819" t="s">
        <v>11468</v>
      </c>
      <c r="AY6819" s="51"/>
      <c r="AZ6819" s="51"/>
    </row>
    <row r="6820" spans="49:52" x14ac:dyDescent="0.25">
      <c r="AW6820" t="s">
        <v>11469</v>
      </c>
      <c r="AY6820" s="51"/>
      <c r="AZ6820" s="51"/>
    </row>
    <row r="6821" spans="49:52" x14ac:dyDescent="0.25">
      <c r="AW6821" t="s">
        <v>11470</v>
      </c>
      <c r="AY6821" s="51"/>
      <c r="AZ6821" s="51"/>
    </row>
    <row r="6822" spans="49:52" x14ac:dyDescent="0.25">
      <c r="AW6822" t="s">
        <v>11471</v>
      </c>
      <c r="AY6822" s="51"/>
      <c r="AZ6822" s="51"/>
    </row>
    <row r="6823" spans="49:52" x14ac:dyDescent="0.25">
      <c r="AW6823" t="s">
        <v>11472</v>
      </c>
      <c r="AY6823" s="51"/>
      <c r="AZ6823" s="51"/>
    </row>
    <row r="6824" spans="49:52" x14ac:dyDescent="0.25">
      <c r="AW6824" t="s">
        <v>11473</v>
      </c>
      <c r="AY6824" s="51"/>
      <c r="AZ6824" s="51"/>
    </row>
    <row r="6825" spans="49:52" x14ac:dyDescent="0.25">
      <c r="AW6825" t="s">
        <v>11474</v>
      </c>
      <c r="AY6825" s="51"/>
      <c r="AZ6825" s="51"/>
    </row>
    <row r="6826" spans="49:52" x14ac:dyDescent="0.25">
      <c r="AW6826" t="s">
        <v>11475</v>
      </c>
      <c r="AY6826" s="51"/>
      <c r="AZ6826" s="51"/>
    </row>
    <row r="6827" spans="49:52" x14ac:dyDescent="0.25">
      <c r="AW6827" t="s">
        <v>11476</v>
      </c>
      <c r="AY6827" s="51"/>
      <c r="AZ6827" s="51"/>
    </row>
    <row r="6828" spans="49:52" x14ac:dyDescent="0.25">
      <c r="AW6828" t="s">
        <v>11477</v>
      </c>
      <c r="AY6828" s="51"/>
      <c r="AZ6828" s="51"/>
    </row>
    <row r="6829" spans="49:52" x14ac:dyDescent="0.25">
      <c r="AW6829" t="s">
        <v>11478</v>
      </c>
      <c r="AY6829" s="51"/>
      <c r="AZ6829" s="51"/>
    </row>
    <row r="6830" spans="49:52" x14ac:dyDescent="0.25">
      <c r="AW6830" t="s">
        <v>11479</v>
      </c>
      <c r="AY6830" s="51"/>
      <c r="AZ6830" s="51"/>
    </row>
    <row r="6831" spans="49:52" x14ac:dyDescent="0.25">
      <c r="AW6831" t="s">
        <v>11480</v>
      </c>
      <c r="AY6831" s="51"/>
      <c r="AZ6831" s="51"/>
    </row>
    <row r="6832" spans="49:52" x14ac:dyDescent="0.25">
      <c r="AW6832" t="s">
        <v>11481</v>
      </c>
      <c r="AY6832" s="51"/>
      <c r="AZ6832" s="51"/>
    </row>
    <row r="6833" spans="49:52" x14ac:dyDescent="0.25">
      <c r="AW6833" t="s">
        <v>11482</v>
      </c>
      <c r="AY6833" s="51"/>
      <c r="AZ6833" s="51"/>
    </row>
    <row r="6834" spans="49:52" x14ac:dyDescent="0.25">
      <c r="AW6834" t="s">
        <v>11483</v>
      </c>
      <c r="AY6834" s="51"/>
      <c r="AZ6834" s="51"/>
    </row>
    <row r="6835" spans="49:52" x14ac:dyDescent="0.25">
      <c r="AW6835" t="s">
        <v>11484</v>
      </c>
      <c r="AY6835" s="51"/>
      <c r="AZ6835" s="51"/>
    </row>
    <row r="6836" spans="49:52" x14ac:dyDescent="0.25">
      <c r="AW6836" t="s">
        <v>11485</v>
      </c>
      <c r="AY6836" s="51"/>
      <c r="AZ6836" s="51"/>
    </row>
    <row r="6837" spans="49:52" x14ac:dyDescent="0.25">
      <c r="AW6837" t="s">
        <v>11486</v>
      </c>
      <c r="AY6837" s="51"/>
      <c r="AZ6837" s="51"/>
    </row>
    <row r="6838" spans="49:52" x14ac:dyDescent="0.25">
      <c r="AW6838" t="s">
        <v>11487</v>
      </c>
      <c r="AY6838" s="51"/>
      <c r="AZ6838" s="51"/>
    </row>
    <row r="6839" spans="49:52" x14ac:dyDescent="0.25">
      <c r="AW6839" t="s">
        <v>11488</v>
      </c>
      <c r="AY6839" s="51"/>
      <c r="AZ6839" s="51"/>
    </row>
    <row r="6840" spans="49:52" x14ac:dyDescent="0.25">
      <c r="AW6840" t="s">
        <v>11489</v>
      </c>
      <c r="AY6840" s="51"/>
      <c r="AZ6840" s="51"/>
    </row>
    <row r="6841" spans="49:52" x14ac:dyDescent="0.25">
      <c r="AW6841" t="s">
        <v>11490</v>
      </c>
      <c r="AY6841" s="51"/>
      <c r="AZ6841" s="51"/>
    </row>
    <row r="6842" spans="49:52" x14ac:dyDescent="0.25">
      <c r="AW6842" t="s">
        <v>11491</v>
      </c>
      <c r="AY6842" s="51"/>
      <c r="AZ6842" s="51"/>
    </row>
    <row r="6843" spans="49:52" x14ac:dyDescent="0.25">
      <c r="AW6843" t="s">
        <v>11492</v>
      </c>
      <c r="AY6843" s="51"/>
      <c r="AZ6843" s="51"/>
    </row>
    <row r="6844" spans="49:52" x14ac:dyDescent="0.25">
      <c r="AW6844" t="s">
        <v>11493</v>
      </c>
      <c r="AY6844" s="51"/>
      <c r="AZ6844" s="51"/>
    </row>
    <row r="6845" spans="49:52" x14ac:dyDescent="0.25">
      <c r="AW6845" t="s">
        <v>11494</v>
      </c>
      <c r="AY6845" s="51"/>
      <c r="AZ6845" s="51"/>
    </row>
    <row r="6846" spans="49:52" x14ac:dyDescent="0.25">
      <c r="AW6846" t="s">
        <v>11495</v>
      </c>
      <c r="AY6846" s="51"/>
      <c r="AZ6846" s="51"/>
    </row>
    <row r="6847" spans="49:52" x14ac:dyDescent="0.25">
      <c r="AW6847" t="s">
        <v>11496</v>
      </c>
      <c r="AY6847" s="51"/>
      <c r="AZ6847" s="51"/>
    </row>
    <row r="6848" spans="49:52" x14ac:dyDescent="0.25">
      <c r="AW6848" t="s">
        <v>11497</v>
      </c>
      <c r="AY6848" s="51"/>
      <c r="AZ6848" s="51"/>
    </row>
    <row r="6849" spans="49:52" x14ac:dyDescent="0.25">
      <c r="AW6849" t="s">
        <v>11498</v>
      </c>
      <c r="AY6849" s="51"/>
      <c r="AZ6849" s="51"/>
    </row>
    <row r="6850" spans="49:52" x14ac:dyDescent="0.25">
      <c r="AW6850" t="s">
        <v>11499</v>
      </c>
      <c r="AY6850" s="51"/>
      <c r="AZ6850" s="51"/>
    </row>
    <row r="6851" spans="49:52" x14ac:dyDescent="0.25">
      <c r="AW6851" t="s">
        <v>11500</v>
      </c>
      <c r="AY6851" s="51"/>
      <c r="AZ6851" s="51"/>
    </row>
    <row r="6852" spans="49:52" x14ac:dyDescent="0.25">
      <c r="AW6852" t="s">
        <v>11501</v>
      </c>
      <c r="AY6852" s="51"/>
      <c r="AZ6852" s="51"/>
    </row>
    <row r="6853" spans="49:52" x14ac:dyDescent="0.25">
      <c r="AW6853" t="s">
        <v>11502</v>
      </c>
      <c r="AY6853" s="51"/>
      <c r="AZ6853" s="51"/>
    </row>
    <row r="6854" spans="49:52" x14ac:dyDescent="0.25">
      <c r="AW6854" t="s">
        <v>11503</v>
      </c>
      <c r="AY6854" s="51"/>
      <c r="AZ6854" s="51"/>
    </row>
    <row r="6855" spans="49:52" x14ac:dyDescent="0.25">
      <c r="AW6855" t="s">
        <v>11504</v>
      </c>
      <c r="AY6855" s="51"/>
      <c r="AZ6855" s="51"/>
    </row>
    <row r="6856" spans="49:52" x14ac:dyDescent="0.25">
      <c r="AW6856" t="s">
        <v>11505</v>
      </c>
      <c r="AY6856" s="51"/>
      <c r="AZ6856" s="51"/>
    </row>
    <row r="6857" spans="49:52" x14ac:dyDescent="0.25">
      <c r="AW6857" t="s">
        <v>11506</v>
      </c>
      <c r="AY6857" s="51"/>
      <c r="AZ6857" s="51"/>
    </row>
    <row r="6858" spans="49:52" x14ac:dyDescent="0.25">
      <c r="AW6858" t="s">
        <v>11507</v>
      </c>
      <c r="AY6858" s="51"/>
      <c r="AZ6858" s="51"/>
    </row>
    <row r="6859" spans="49:52" x14ac:dyDescent="0.25">
      <c r="AW6859" t="s">
        <v>11508</v>
      </c>
      <c r="AY6859" s="51"/>
      <c r="AZ6859" s="51"/>
    </row>
    <row r="6860" spans="49:52" x14ac:dyDescent="0.25">
      <c r="AW6860" t="s">
        <v>11509</v>
      </c>
      <c r="AY6860" s="51"/>
      <c r="AZ6860" s="51"/>
    </row>
    <row r="6861" spans="49:52" x14ac:dyDescent="0.25">
      <c r="AW6861" t="s">
        <v>11510</v>
      </c>
      <c r="AY6861" s="51"/>
      <c r="AZ6861" s="51"/>
    </row>
    <row r="6862" spans="49:52" x14ac:dyDescent="0.25">
      <c r="AW6862" t="s">
        <v>11511</v>
      </c>
      <c r="AY6862" s="51"/>
      <c r="AZ6862" s="51"/>
    </row>
    <row r="6863" spans="49:52" x14ac:dyDescent="0.25">
      <c r="AW6863" t="s">
        <v>11512</v>
      </c>
      <c r="AY6863" s="51"/>
      <c r="AZ6863" s="51"/>
    </row>
    <row r="6864" spans="49:52" x14ac:dyDescent="0.25">
      <c r="AW6864" t="s">
        <v>11513</v>
      </c>
      <c r="AY6864" s="51"/>
      <c r="AZ6864" s="51"/>
    </row>
    <row r="6865" spans="49:52" x14ac:dyDescent="0.25">
      <c r="AW6865" t="s">
        <v>11514</v>
      </c>
      <c r="AY6865" s="51"/>
      <c r="AZ6865" s="51"/>
    </row>
    <row r="6866" spans="49:52" x14ac:dyDescent="0.25">
      <c r="AW6866" t="s">
        <v>11515</v>
      </c>
      <c r="AY6866" s="51"/>
      <c r="AZ6866" s="51"/>
    </row>
    <row r="6867" spans="49:52" x14ac:dyDescent="0.25">
      <c r="AW6867" t="s">
        <v>11516</v>
      </c>
      <c r="AY6867" s="51"/>
      <c r="AZ6867" s="51"/>
    </row>
    <row r="6868" spans="49:52" x14ac:dyDescent="0.25">
      <c r="AW6868" t="s">
        <v>11517</v>
      </c>
      <c r="AY6868" s="51"/>
      <c r="AZ6868" s="51"/>
    </row>
    <row r="6869" spans="49:52" x14ac:dyDescent="0.25">
      <c r="AW6869" t="s">
        <v>11518</v>
      </c>
      <c r="AY6869" s="51"/>
      <c r="AZ6869" s="51"/>
    </row>
    <row r="6870" spans="49:52" x14ac:dyDescent="0.25">
      <c r="AW6870" t="s">
        <v>11519</v>
      </c>
      <c r="AY6870" s="51"/>
      <c r="AZ6870" s="51"/>
    </row>
    <row r="6871" spans="49:52" x14ac:dyDescent="0.25">
      <c r="AW6871" t="s">
        <v>11520</v>
      </c>
      <c r="AY6871" s="51"/>
      <c r="AZ6871" s="51"/>
    </row>
    <row r="6872" spans="49:52" x14ac:dyDescent="0.25">
      <c r="AW6872" t="s">
        <v>11521</v>
      </c>
      <c r="AY6872" s="51"/>
      <c r="AZ6872" s="51"/>
    </row>
    <row r="6873" spans="49:52" x14ac:dyDescent="0.25">
      <c r="AW6873" t="s">
        <v>11522</v>
      </c>
      <c r="AY6873" s="51"/>
      <c r="AZ6873" s="51"/>
    </row>
    <row r="6874" spans="49:52" x14ac:dyDescent="0.25">
      <c r="AW6874" t="s">
        <v>11523</v>
      </c>
      <c r="AY6874" s="51"/>
      <c r="AZ6874" s="51"/>
    </row>
    <row r="6875" spans="49:52" x14ac:dyDescent="0.25">
      <c r="AW6875" t="s">
        <v>11524</v>
      </c>
      <c r="AY6875" s="51"/>
      <c r="AZ6875" s="51"/>
    </row>
    <row r="6876" spans="49:52" x14ac:dyDescent="0.25">
      <c r="AW6876" t="s">
        <v>11525</v>
      </c>
      <c r="AY6876" s="51"/>
      <c r="AZ6876" s="51"/>
    </row>
    <row r="6877" spans="49:52" x14ac:dyDescent="0.25">
      <c r="AW6877" t="s">
        <v>11526</v>
      </c>
      <c r="AY6877" s="51"/>
      <c r="AZ6877" s="51"/>
    </row>
    <row r="6878" spans="49:52" x14ac:dyDescent="0.25">
      <c r="AW6878" t="s">
        <v>11527</v>
      </c>
      <c r="AY6878" s="51"/>
      <c r="AZ6878" s="51"/>
    </row>
    <row r="6879" spans="49:52" x14ac:dyDescent="0.25">
      <c r="AW6879" t="s">
        <v>11528</v>
      </c>
      <c r="AY6879" s="51"/>
      <c r="AZ6879" s="51"/>
    </row>
    <row r="6880" spans="49:52" x14ac:dyDescent="0.25">
      <c r="AW6880" t="s">
        <v>11529</v>
      </c>
      <c r="AY6880" s="51"/>
      <c r="AZ6880" s="51"/>
    </row>
    <row r="6881" spans="49:52" x14ac:dyDescent="0.25">
      <c r="AW6881" t="s">
        <v>11530</v>
      </c>
      <c r="AY6881" s="51"/>
      <c r="AZ6881" s="51"/>
    </row>
    <row r="6882" spans="49:52" x14ac:dyDescent="0.25">
      <c r="AW6882" t="s">
        <v>11531</v>
      </c>
      <c r="AY6882" s="51"/>
      <c r="AZ6882" s="51"/>
    </row>
    <row r="6883" spans="49:52" x14ac:dyDescent="0.25">
      <c r="AW6883" t="s">
        <v>11532</v>
      </c>
      <c r="AY6883" s="51"/>
      <c r="AZ6883" s="51"/>
    </row>
    <row r="6884" spans="49:52" x14ac:dyDescent="0.25">
      <c r="AW6884" t="s">
        <v>11533</v>
      </c>
      <c r="AY6884" s="51"/>
      <c r="AZ6884" s="51"/>
    </row>
    <row r="6885" spans="49:52" x14ac:dyDescent="0.25">
      <c r="AW6885" t="s">
        <v>11534</v>
      </c>
      <c r="AY6885" s="51"/>
      <c r="AZ6885" s="51"/>
    </row>
    <row r="6886" spans="49:52" x14ac:dyDescent="0.25">
      <c r="AW6886" t="s">
        <v>11535</v>
      </c>
      <c r="AY6886" s="51"/>
      <c r="AZ6886" s="51"/>
    </row>
    <row r="6887" spans="49:52" x14ac:dyDescent="0.25">
      <c r="AW6887" t="s">
        <v>11536</v>
      </c>
      <c r="AY6887" s="51"/>
      <c r="AZ6887" s="51"/>
    </row>
    <row r="6888" spans="49:52" x14ac:dyDescent="0.25">
      <c r="AW6888" t="s">
        <v>11537</v>
      </c>
      <c r="AY6888" s="51"/>
      <c r="AZ6888" s="51"/>
    </row>
    <row r="6889" spans="49:52" x14ac:dyDescent="0.25">
      <c r="AW6889" t="s">
        <v>11538</v>
      </c>
      <c r="AY6889" s="51"/>
      <c r="AZ6889" s="51"/>
    </row>
    <row r="6890" spans="49:52" x14ac:dyDescent="0.25">
      <c r="AW6890" t="s">
        <v>11539</v>
      </c>
      <c r="AY6890" s="51"/>
      <c r="AZ6890" s="51"/>
    </row>
    <row r="6891" spans="49:52" x14ac:dyDescent="0.25">
      <c r="AW6891" t="s">
        <v>11540</v>
      </c>
      <c r="AY6891" s="51"/>
      <c r="AZ6891" s="51"/>
    </row>
    <row r="6892" spans="49:52" x14ac:dyDescent="0.25">
      <c r="AW6892" t="s">
        <v>11541</v>
      </c>
      <c r="AY6892" s="51"/>
      <c r="AZ6892" s="51"/>
    </row>
    <row r="6893" spans="49:52" x14ac:dyDescent="0.25">
      <c r="AW6893" t="s">
        <v>11542</v>
      </c>
      <c r="AY6893" s="51"/>
      <c r="AZ6893" s="51"/>
    </row>
    <row r="6894" spans="49:52" x14ac:dyDescent="0.25">
      <c r="AW6894" t="s">
        <v>11543</v>
      </c>
      <c r="AY6894" s="51"/>
      <c r="AZ6894" s="51"/>
    </row>
    <row r="6895" spans="49:52" x14ac:dyDescent="0.25">
      <c r="AW6895" t="s">
        <v>11544</v>
      </c>
      <c r="AY6895" s="51"/>
      <c r="AZ6895" s="51"/>
    </row>
    <row r="6896" spans="49:52" x14ac:dyDescent="0.25">
      <c r="AW6896" t="s">
        <v>11545</v>
      </c>
      <c r="AY6896" s="51"/>
      <c r="AZ6896" s="51"/>
    </row>
    <row r="6897" spans="49:52" x14ac:dyDescent="0.25">
      <c r="AW6897" t="s">
        <v>11546</v>
      </c>
      <c r="AY6897" s="51"/>
      <c r="AZ6897" s="51"/>
    </row>
    <row r="6898" spans="49:52" x14ac:dyDescent="0.25">
      <c r="AW6898" t="s">
        <v>11547</v>
      </c>
      <c r="AY6898" s="51"/>
      <c r="AZ6898" s="51"/>
    </row>
    <row r="6899" spans="49:52" x14ac:dyDescent="0.25">
      <c r="AW6899" t="s">
        <v>11548</v>
      </c>
      <c r="AY6899" s="51"/>
      <c r="AZ6899" s="51"/>
    </row>
    <row r="6900" spans="49:52" x14ac:dyDescent="0.25">
      <c r="AW6900" t="s">
        <v>11549</v>
      </c>
      <c r="AY6900" s="51"/>
      <c r="AZ6900" s="51"/>
    </row>
    <row r="6901" spans="49:52" x14ac:dyDescent="0.25">
      <c r="AW6901" t="s">
        <v>11550</v>
      </c>
      <c r="AY6901" s="51"/>
      <c r="AZ6901" s="51"/>
    </row>
    <row r="6902" spans="49:52" x14ac:dyDescent="0.25">
      <c r="AW6902" t="s">
        <v>11551</v>
      </c>
      <c r="AY6902" s="51"/>
      <c r="AZ6902" s="51"/>
    </row>
    <row r="6903" spans="49:52" x14ac:dyDescent="0.25">
      <c r="AW6903" t="s">
        <v>11552</v>
      </c>
      <c r="AY6903" s="51"/>
      <c r="AZ6903" s="51"/>
    </row>
    <row r="6904" spans="49:52" x14ac:dyDescent="0.25">
      <c r="AW6904" t="s">
        <v>11553</v>
      </c>
      <c r="AY6904" s="51"/>
      <c r="AZ6904" s="51"/>
    </row>
    <row r="6905" spans="49:52" x14ac:dyDescent="0.25">
      <c r="AW6905" t="s">
        <v>11554</v>
      </c>
      <c r="AY6905" s="51"/>
      <c r="AZ6905" s="51"/>
    </row>
    <row r="6906" spans="49:52" x14ac:dyDescent="0.25">
      <c r="AW6906" t="s">
        <v>11555</v>
      </c>
      <c r="AY6906" s="51"/>
      <c r="AZ6906" s="51"/>
    </row>
    <row r="6907" spans="49:52" x14ac:dyDescent="0.25">
      <c r="AW6907" t="s">
        <v>11556</v>
      </c>
      <c r="AY6907" s="51"/>
      <c r="AZ6907" s="51"/>
    </row>
    <row r="6908" spans="49:52" x14ac:dyDescent="0.25">
      <c r="AW6908" t="s">
        <v>11557</v>
      </c>
      <c r="AY6908" s="51"/>
      <c r="AZ6908" s="51"/>
    </row>
    <row r="6909" spans="49:52" x14ac:dyDescent="0.25">
      <c r="AW6909" t="s">
        <v>11558</v>
      </c>
      <c r="AY6909" s="51"/>
      <c r="AZ6909" s="51"/>
    </row>
    <row r="6910" spans="49:52" x14ac:dyDescent="0.25">
      <c r="AW6910" t="s">
        <v>11559</v>
      </c>
      <c r="AY6910" s="51"/>
      <c r="AZ6910" s="51"/>
    </row>
    <row r="6911" spans="49:52" x14ac:dyDescent="0.25">
      <c r="AW6911" t="s">
        <v>11560</v>
      </c>
      <c r="AY6911" s="51"/>
      <c r="AZ6911" s="51"/>
    </row>
    <row r="6912" spans="49:52" x14ac:dyDescent="0.25">
      <c r="AW6912" t="s">
        <v>11561</v>
      </c>
      <c r="AY6912" s="51"/>
      <c r="AZ6912" s="51"/>
    </row>
    <row r="6913" spans="49:52" x14ac:dyDescent="0.25">
      <c r="AW6913" t="s">
        <v>11562</v>
      </c>
      <c r="AY6913" s="51"/>
      <c r="AZ6913" s="51"/>
    </row>
    <row r="6914" spans="49:52" x14ac:dyDescent="0.25">
      <c r="AW6914" t="s">
        <v>11563</v>
      </c>
      <c r="AY6914" s="51"/>
      <c r="AZ6914" s="51"/>
    </row>
    <row r="6915" spans="49:52" x14ac:dyDescent="0.25">
      <c r="AW6915" t="s">
        <v>11564</v>
      </c>
      <c r="AY6915" s="51"/>
      <c r="AZ6915" s="51"/>
    </row>
    <row r="6916" spans="49:52" x14ac:dyDescent="0.25">
      <c r="AW6916" t="s">
        <v>11565</v>
      </c>
      <c r="AY6916" s="51"/>
      <c r="AZ6916" s="51"/>
    </row>
    <row r="6917" spans="49:52" x14ac:dyDescent="0.25">
      <c r="AW6917" t="s">
        <v>11566</v>
      </c>
      <c r="AY6917" s="51"/>
      <c r="AZ6917" s="51"/>
    </row>
    <row r="6918" spans="49:52" x14ac:dyDescent="0.25">
      <c r="AW6918" t="s">
        <v>11567</v>
      </c>
      <c r="AY6918" s="51"/>
      <c r="AZ6918" s="51"/>
    </row>
    <row r="6919" spans="49:52" x14ac:dyDescent="0.25">
      <c r="AW6919" t="s">
        <v>11568</v>
      </c>
      <c r="AY6919" s="51"/>
      <c r="AZ6919" s="51"/>
    </row>
    <row r="6920" spans="49:52" x14ac:dyDescent="0.25">
      <c r="AW6920" t="s">
        <v>11569</v>
      </c>
      <c r="AY6920" s="51"/>
      <c r="AZ6920" s="51"/>
    </row>
    <row r="6921" spans="49:52" x14ac:dyDescent="0.25">
      <c r="AW6921" t="s">
        <v>11570</v>
      </c>
      <c r="AY6921" s="51"/>
      <c r="AZ6921" s="51"/>
    </row>
    <row r="6922" spans="49:52" x14ac:dyDescent="0.25">
      <c r="AW6922" t="s">
        <v>11571</v>
      </c>
      <c r="AY6922" s="51"/>
      <c r="AZ6922" s="51"/>
    </row>
    <row r="6923" spans="49:52" x14ac:dyDescent="0.25">
      <c r="AW6923" t="s">
        <v>11572</v>
      </c>
      <c r="AY6923" s="51"/>
      <c r="AZ6923" s="51"/>
    </row>
    <row r="6924" spans="49:52" x14ac:dyDescent="0.25">
      <c r="AW6924" t="s">
        <v>11573</v>
      </c>
      <c r="AY6924" s="51"/>
      <c r="AZ6924" s="51"/>
    </row>
    <row r="6925" spans="49:52" x14ac:dyDescent="0.25">
      <c r="AW6925" t="s">
        <v>11574</v>
      </c>
      <c r="AY6925" s="51"/>
      <c r="AZ6925" s="51"/>
    </row>
    <row r="6926" spans="49:52" x14ac:dyDescent="0.25">
      <c r="AW6926" t="s">
        <v>11575</v>
      </c>
      <c r="AY6926" s="51"/>
      <c r="AZ6926" s="51"/>
    </row>
    <row r="6927" spans="49:52" x14ac:dyDescent="0.25">
      <c r="AW6927" t="s">
        <v>11576</v>
      </c>
      <c r="AY6927" s="51"/>
      <c r="AZ6927" s="51"/>
    </row>
    <row r="6928" spans="49:52" x14ac:dyDescent="0.25">
      <c r="AW6928" t="s">
        <v>11577</v>
      </c>
      <c r="AY6928" s="51"/>
      <c r="AZ6928" s="51"/>
    </row>
    <row r="6929" spans="49:52" x14ac:dyDescent="0.25">
      <c r="AW6929" t="s">
        <v>11578</v>
      </c>
      <c r="AY6929" s="51"/>
      <c r="AZ6929" s="51"/>
    </row>
    <row r="6930" spans="49:52" x14ac:dyDescent="0.25">
      <c r="AW6930" t="s">
        <v>11579</v>
      </c>
      <c r="AY6930" s="51"/>
      <c r="AZ6930" s="51"/>
    </row>
    <row r="6931" spans="49:52" x14ac:dyDescent="0.25">
      <c r="AW6931" t="s">
        <v>11580</v>
      </c>
      <c r="AY6931" s="51"/>
      <c r="AZ6931" s="51"/>
    </row>
    <row r="6932" spans="49:52" x14ac:dyDescent="0.25">
      <c r="AW6932" t="s">
        <v>11581</v>
      </c>
      <c r="AY6932" s="51"/>
      <c r="AZ6932" s="51"/>
    </row>
    <row r="6933" spans="49:52" x14ac:dyDescent="0.25">
      <c r="AW6933" t="s">
        <v>11582</v>
      </c>
      <c r="AY6933" s="51"/>
      <c r="AZ6933" s="51"/>
    </row>
    <row r="6934" spans="49:52" x14ac:dyDescent="0.25">
      <c r="AW6934" t="s">
        <v>11583</v>
      </c>
      <c r="AY6934" s="51"/>
      <c r="AZ6934" s="51"/>
    </row>
    <row r="6935" spans="49:52" x14ac:dyDescent="0.25">
      <c r="AW6935" t="s">
        <v>11584</v>
      </c>
      <c r="AY6935" s="51"/>
      <c r="AZ6935" s="51"/>
    </row>
    <row r="6936" spans="49:52" x14ac:dyDescent="0.25">
      <c r="AW6936" t="s">
        <v>11585</v>
      </c>
      <c r="AY6936" s="51"/>
      <c r="AZ6936" s="51"/>
    </row>
    <row r="6937" spans="49:52" x14ac:dyDescent="0.25">
      <c r="AW6937" t="s">
        <v>11586</v>
      </c>
      <c r="AY6937" s="51"/>
      <c r="AZ6937" s="51"/>
    </row>
    <row r="6938" spans="49:52" x14ac:dyDescent="0.25">
      <c r="AW6938" t="s">
        <v>11587</v>
      </c>
      <c r="AY6938" s="51"/>
      <c r="AZ6938" s="51"/>
    </row>
    <row r="6939" spans="49:52" x14ac:dyDescent="0.25">
      <c r="AW6939" t="s">
        <v>11588</v>
      </c>
      <c r="AY6939" s="51"/>
      <c r="AZ6939" s="51"/>
    </row>
    <row r="6940" spans="49:52" x14ac:dyDescent="0.25">
      <c r="AW6940" t="s">
        <v>11589</v>
      </c>
      <c r="AY6940" s="51"/>
      <c r="AZ6940" s="51"/>
    </row>
    <row r="6941" spans="49:52" x14ac:dyDescent="0.25">
      <c r="AW6941" t="s">
        <v>11590</v>
      </c>
      <c r="AY6941" s="51"/>
      <c r="AZ6941" s="51"/>
    </row>
    <row r="6942" spans="49:52" x14ac:dyDescent="0.25">
      <c r="AW6942" t="s">
        <v>11591</v>
      </c>
      <c r="AY6942" s="51"/>
      <c r="AZ6942" s="51"/>
    </row>
    <row r="6943" spans="49:52" x14ac:dyDescent="0.25">
      <c r="AW6943" t="s">
        <v>11592</v>
      </c>
      <c r="AY6943" s="51"/>
      <c r="AZ6943" s="51"/>
    </row>
    <row r="6944" spans="49:52" x14ac:dyDescent="0.25">
      <c r="AW6944" t="s">
        <v>11593</v>
      </c>
      <c r="AY6944" s="51"/>
      <c r="AZ6944" s="51"/>
    </row>
    <row r="6945" spans="49:52" x14ac:dyDescent="0.25">
      <c r="AW6945" t="s">
        <v>11594</v>
      </c>
      <c r="AY6945" s="51"/>
      <c r="AZ6945" s="51"/>
    </row>
    <row r="6946" spans="49:52" x14ac:dyDescent="0.25">
      <c r="AW6946" t="s">
        <v>11595</v>
      </c>
      <c r="AY6946" s="51"/>
      <c r="AZ6946" s="51"/>
    </row>
    <row r="6947" spans="49:52" x14ac:dyDescent="0.25">
      <c r="AW6947" t="s">
        <v>11596</v>
      </c>
      <c r="AY6947" s="51"/>
      <c r="AZ6947" s="51"/>
    </row>
    <row r="6948" spans="49:52" x14ac:dyDescent="0.25">
      <c r="AW6948" t="s">
        <v>11597</v>
      </c>
      <c r="AY6948" s="51"/>
      <c r="AZ6948" s="51"/>
    </row>
    <row r="6949" spans="49:52" x14ac:dyDescent="0.25">
      <c r="AW6949" t="s">
        <v>11598</v>
      </c>
      <c r="AY6949" s="51"/>
      <c r="AZ6949" s="51"/>
    </row>
    <row r="6950" spans="49:52" x14ac:dyDescent="0.25">
      <c r="AW6950" t="s">
        <v>11599</v>
      </c>
      <c r="AY6950" s="51"/>
      <c r="AZ6950" s="51"/>
    </row>
    <row r="6951" spans="49:52" x14ac:dyDescent="0.25">
      <c r="AW6951" t="s">
        <v>11600</v>
      </c>
      <c r="AY6951" s="51"/>
      <c r="AZ6951" s="51"/>
    </row>
    <row r="6952" spans="49:52" x14ac:dyDescent="0.25">
      <c r="AW6952" t="s">
        <v>11601</v>
      </c>
      <c r="AY6952" s="51"/>
      <c r="AZ6952" s="51"/>
    </row>
    <row r="6953" spans="49:52" x14ac:dyDescent="0.25">
      <c r="AW6953" t="s">
        <v>11602</v>
      </c>
      <c r="AY6953" s="51"/>
      <c r="AZ6953" s="51"/>
    </row>
    <row r="6954" spans="49:52" x14ac:dyDescent="0.25">
      <c r="AW6954" t="s">
        <v>11603</v>
      </c>
      <c r="AY6954" s="51"/>
      <c r="AZ6954" s="51"/>
    </row>
    <row r="6955" spans="49:52" x14ac:dyDescent="0.25">
      <c r="AW6955" t="s">
        <v>11604</v>
      </c>
      <c r="AY6955" s="51"/>
      <c r="AZ6955" s="51"/>
    </row>
    <row r="6956" spans="49:52" x14ac:dyDescent="0.25">
      <c r="AW6956" t="s">
        <v>11605</v>
      </c>
      <c r="AY6956" s="51"/>
      <c r="AZ6956" s="51"/>
    </row>
    <row r="6957" spans="49:52" x14ac:dyDescent="0.25">
      <c r="AW6957" t="s">
        <v>11606</v>
      </c>
      <c r="AY6957" s="51"/>
      <c r="AZ6957" s="51"/>
    </row>
    <row r="6958" spans="49:52" x14ac:dyDescent="0.25">
      <c r="AW6958" t="s">
        <v>11607</v>
      </c>
      <c r="AY6958" s="51"/>
      <c r="AZ6958" s="51"/>
    </row>
    <row r="6959" spans="49:52" x14ac:dyDescent="0.25">
      <c r="AW6959" t="s">
        <v>11608</v>
      </c>
      <c r="AY6959" s="51"/>
      <c r="AZ6959" s="51"/>
    </row>
    <row r="6960" spans="49:52" x14ac:dyDescent="0.25">
      <c r="AW6960" t="s">
        <v>11609</v>
      </c>
      <c r="AY6960" s="51"/>
      <c r="AZ6960" s="51"/>
    </row>
    <row r="6961" spans="49:52" x14ac:dyDescent="0.25">
      <c r="AW6961" t="s">
        <v>11610</v>
      </c>
      <c r="AY6961" s="51"/>
      <c r="AZ6961" s="51"/>
    </row>
    <row r="6962" spans="49:52" x14ac:dyDescent="0.25">
      <c r="AW6962" t="s">
        <v>11611</v>
      </c>
      <c r="AY6962" s="51"/>
      <c r="AZ6962" s="51"/>
    </row>
    <row r="6963" spans="49:52" x14ac:dyDescent="0.25">
      <c r="AW6963" t="s">
        <v>11612</v>
      </c>
      <c r="AY6963" s="51"/>
      <c r="AZ6963" s="51"/>
    </row>
    <row r="6964" spans="49:52" x14ac:dyDescent="0.25">
      <c r="AW6964" t="s">
        <v>11613</v>
      </c>
      <c r="AY6964" s="51"/>
      <c r="AZ6964" s="51"/>
    </row>
    <row r="6965" spans="49:52" x14ac:dyDescent="0.25">
      <c r="AW6965" t="s">
        <v>11614</v>
      </c>
      <c r="AY6965" s="51"/>
      <c r="AZ6965" s="51"/>
    </row>
    <row r="6966" spans="49:52" x14ac:dyDescent="0.25">
      <c r="AW6966" t="s">
        <v>11615</v>
      </c>
      <c r="AY6966" s="51"/>
      <c r="AZ6966" s="51"/>
    </row>
    <row r="6967" spans="49:52" x14ac:dyDescent="0.25">
      <c r="AW6967" t="s">
        <v>11616</v>
      </c>
      <c r="AY6967" s="51"/>
      <c r="AZ6967" s="51"/>
    </row>
    <row r="6968" spans="49:52" x14ac:dyDescent="0.25">
      <c r="AW6968" t="s">
        <v>11617</v>
      </c>
      <c r="AY6968" s="51"/>
      <c r="AZ6968" s="51"/>
    </row>
    <row r="6969" spans="49:52" x14ac:dyDescent="0.25">
      <c r="AW6969" t="s">
        <v>11618</v>
      </c>
      <c r="AY6969" s="51"/>
      <c r="AZ6969" s="51"/>
    </row>
    <row r="6970" spans="49:52" x14ac:dyDescent="0.25">
      <c r="AW6970" t="s">
        <v>11619</v>
      </c>
      <c r="AY6970" s="51"/>
      <c r="AZ6970" s="51"/>
    </row>
    <row r="6971" spans="49:52" x14ac:dyDescent="0.25">
      <c r="AW6971" t="s">
        <v>11620</v>
      </c>
      <c r="AY6971" s="51"/>
      <c r="AZ6971" s="51"/>
    </row>
    <row r="6972" spans="49:52" x14ac:dyDescent="0.25">
      <c r="AW6972" t="s">
        <v>11621</v>
      </c>
      <c r="AY6972" s="51"/>
      <c r="AZ6972" s="51"/>
    </row>
    <row r="6973" spans="49:52" x14ac:dyDescent="0.25">
      <c r="AW6973" t="s">
        <v>11622</v>
      </c>
      <c r="AY6973" s="51"/>
      <c r="AZ6973" s="51"/>
    </row>
    <row r="6974" spans="49:52" x14ac:dyDescent="0.25">
      <c r="AW6974" t="s">
        <v>11623</v>
      </c>
      <c r="AY6974" s="51"/>
      <c r="AZ6974" s="51"/>
    </row>
    <row r="6975" spans="49:52" x14ac:dyDescent="0.25">
      <c r="AW6975" t="s">
        <v>11624</v>
      </c>
      <c r="AY6975" s="51"/>
      <c r="AZ6975" s="51"/>
    </row>
    <row r="6976" spans="49:52" x14ac:dyDescent="0.25">
      <c r="AW6976" t="s">
        <v>11625</v>
      </c>
      <c r="AY6976" s="51"/>
      <c r="AZ6976" s="51"/>
    </row>
    <row r="6977" spans="49:52" x14ac:dyDescent="0.25">
      <c r="AW6977" t="s">
        <v>11626</v>
      </c>
      <c r="AY6977" s="51"/>
      <c r="AZ6977" s="51"/>
    </row>
    <row r="6978" spans="49:52" x14ac:dyDescent="0.25">
      <c r="AW6978" t="s">
        <v>11627</v>
      </c>
      <c r="AY6978" s="51"/>
      <c r="AZ6978" s="51"/>
    </row>
    <row r="6979" spans="49:52" x14ac:dyDescent="0.25">
      <c r="AW6979" t="s">
        <v>11628</v>
      </c>
      <c r="AY6979" s="51"/>
      <c r="AZ6979" s="51"/>
    </row>
    <row r="6980" spans="49:52" x14ac:dyDescent="0.25">
      <c r="AW6980" t="s">
        <v>11629</v>
      </c>
      <c r="AY6980" s="51"/>
      <c r="AZ6980" s="51"/>
    </row>
    <row r="6981" spans="49:52" x14ac:dyDescent="0.25">
      <c r="AW6981" t="s">
        <v>11630</v>
      </c>
      <c r="AY6981" s="51"/>
      <c r="AZ6981" s="51"/>
    </row>
    <row r="6982" spans="49:52" x14ac:dyDescent="0.25">
      <c r="AW6982" t="s">
        <v>11631</v>
      </c>
      <c r="AY6982" s="51"/>
      <c r="AZ6982" s="51"/>
    </row>
    <row r="6983" spans="49:52" x14ac:dyDescent="0.25">
      <c r="AW6983" t="s">
        <v>11632</v>
      </c>
      <c r="AY6983" s="51"/>
      <c r="AZ6983" s="51"/>
    </row>
    <row r="6984" spans="49:52" x14ac:dyDescent="0.25">
      <c r="AW6984" t="s">
        <v>11633</v>
      </c>
      <c r="AY6984" s="51"/>
      <c r="AZ6984" s="51"/>
    </row>
    <row r="6985" spans="49:52" x14ac:dyDescent="0.25">
      <c r="AW6985" t="s">
        <v>11634</v>
      </c>
      <c r="AY6985" s="51"/>
      <c r="AZ6985" s="51"/>
    </row>
    <row r="6986" spans="49:52" x14ac:dyDescent="0.25">
      <c r="AW6986" t="s">
        <v>11635</v>
      </c>
      <c r="AY6986" s="51"/>
      <c r="AZ6986" s="51"/>
    </row>
    <row r="6987" spans="49:52" x14ac:dyDescent="0.25">
      <c r="AW6987" t="s">
        <v>11636</v>
      </c>
      <c r="AY6987" s="51"/>
      <c r="AZ6987" s="51"/>
    </row>
    <row r="6988" spans="49:52" x14ac:dyDescent="0.25">
      <c r="AW6988" t="s">
        <v>11637</v>
      </c>
      <c r="AY6988" s="51"/>
      <c r="AZ6988" s="51"/>
    </row>
    <row r="6989" spans="49:52" x14ac:dyDescent="0.25">
      <c r="AW6989" t="s">
        <v>11638</v>
      </c>
      <c r="AY6989" s="51"/>
      <c r="AZ6989" s="51"/>
    </row>
    <row r="6990" spans="49:52" x14ac:dyDescent="0.25">
      <c r="AW6990" t="s">
        <v>11639</v>
      </c>
      <c r="AY6990" s="51"/>
      <c r="AZ6990" s="51"/>
    </row>
    <row r="6991" spans="49:52" x14ac:dyDescent="0.25">
      <c r="AW6991" t="s">
        <v>11640</v>
      </c>
      <c r="AY6991" s="51"/>
      <c r="AZ6991" s="51"/>
    </row>
    <row r="6992" spans="49:52" x14ac:dyDescent="0.25">
      <c r="AW6992" t="s">
        <v>11641</v>
      </c>
      <c r="AY6992" s="51"/>
      <c r="AZ6992" s="51"/>
    </row>
    <row r="6993" spans="49:52" x14ac:dyDescent="0.25">
      <c r="AW6993" t="s">
        <v>11642</v>
      </c>
      <c r="AY6993" s="51"/>
      <c r="AZ6993" s="51"/>
    </row>
    <row r="6994" spans="49:52" x14ac:dyDescent="0.25">
      <c r="AW6994" t="s">
        <v>11643</v>
      </c>
      <c r="AY6994" s="51"/>
      <c r="AZ6994" s="51"/>
    </row>
    <row r="6995" spans="49:52" x14ac:dyDescent="0.25">
      <c r="AW6995" t="s">
        <v>11644</v>
      </c>
      <c r="AY6995" s="51"/>
      <c r="AZ6995" s="51"/>
    </row>
    <row r="6996" spans="49:52" x14ac:dyDescent="0.25">
      <c r="AW6996" t="s">
        <v>11645</v>
      </c>
      <c r="AY6996" s="51"/>
      <c r="AZ6996" s="51"/>
    </row>
    <row r="6997" spans="49:52" x14ac:dyDescent="0.25">
      <c r="AW6997" t="s">
        <v>11646</v>
      </c>
      <c r="AY6997" s="51"/>
      <c r="AZ6997" s="51"/>
    </row>
    <row r="6998" spans="49:52" x14ac:dyDescent="0.25">
      <c r="AW6998" t="s">
        <v>11647</v>
      </c>
      <c r="AY6998" s="51"/>
      <c r="AZ6998" s="51"/>
    </row>
    <row r="6999" spans="49:52" x14ac:dyDescent="0.25">
      <c r="AW6999" t="s">
        <v>11648</v>
      </c>
      <c r="AY6999" s="51"/>
      <c r="AZ6999" s="51"/>
    </row>
    <row r="7000" spans="49:52" x14ac:dyDescent="0.25">
      <c r="AW7000" t="s">
        <v>11649</v>
      </c>
      <c r="AY7000" s="51"/>
      <c r="AZ7000" s="51"/>
    </row>
    <row r="7001" spans="49:52" x14ac:dyDescent="0.25">
      <c r="AW7001" t="s">
        <v>11650</v>
      </c>
      <c r="AY7001" s="51"/>
      <c r="AZ7001" s="51"/>
    </row>
    <row r="7002" spans="49:52" x14ac:dyDescent="0.25">
      <c r="AW7002" t="s">
        <v>11651</v>
      </c>
      <c r="AY7002" s="51"/>
      <c r="AZ7002" s="51"/>
    </row>
    <row r="7003" spans="49:52" x14ac:dyDescent="0.25">
      <c r="AW7003" t="s">
        <v>11652</v>
      </c>
      <c r="AY7003" s="51"/>
      <c r="AZ7003" s="51"/>
    </row>
    <row r="7004" spans="49:52" x14ac:dyDescent="0.25">
      <c r="AW7004" t="s">
        <v>11653</v>
      </c>
      <c r="AY7004" s="51"/>
      <c r="AZ7004" s="51"/>
    </row>
    <row r="7005" spans="49:52" x14ac:dyDescent="0.25">
      <c r="AW7005" t="s">
        <v>11654</v>
      </c>
      <c r="AY7005" s="51"/>
      <c r="AZ7005" s="51"/>
    </row>
    <row r="7006" spans="49:52" x14ac:dyDescent="0.25">
      <c r="AW7006" t="s">
        <v>11655</v>
      </c>
      <c r="AY7006" s="51"/>
      <c r="AZ7006" s="51"/>
    </row>
    <row r="7007" spans="49:52" x14ac:dyDescent="0.25">
      <c r="AW7007" t="s">
        <v>11656</v>
      </c>
      <c r="AY7007" s="51"/>
      <c r="AZ7007" s="51"/>
    </row>
    <row r="7008" spans="49:52" x14ac:dyDescent="0.25">
      <c r="AW7008" t="s">
        <v>11657</v>
      </c>
      <c r="AY7008" s="51"/>
      <c r="AZ7008" s="51"/>
    </row>
    <row r="7009" spans="49:52" x14ac:dyDescent="0.25">
      <c r="AW7009" t="s">
        <v>11658</v>
      </c>
      <c r="AY7009" s="51"/>
      <c r="AZ7009" s="51"/>
    </row>
    <row r="7010" spans="49:52" x14ac:dyDescent="0.25">
      <c r="AW7010" t="s">
        <v>11659</v>
      </c>
      <c r="AY7010" s="51"/>
      <c r="AZ7010" s="51"/>
    </row>
    <row r="7011" spans="49:52" x14ac:dyDescent="0.25">
      <c r="AW7011" t="s">
        <v>11660</v>
      </c>
      <c r="AY7011" s="51"/>
      <c r="AZ7011" s="51"/>
    </row>
    <row r="7012" spans="49:52" x14ac:dyDescent="0.25">
      <c r="AW7012" t="s">
        <v>11661</v>
      </c>
      <c r="AY7012" s="51"/>
      <c r="AZ7012" s="51"/>
    </row>
    <row r="7013" spans="49:52" x14ac:dyDescent="0.25">
      <c r="AW7013" t="s">
        <v>11662</v>
      </c>
      <c r="AY7013" s="51"/>
      <c r="AZ7013" s="51"/>
    </row>
    <row r="7014" spans="49:52" x14ac:dyDescent="0.25">
      <c r="AW7014" t="s">
        <v>11663</v>
      </c>
      <c r="AY7014" s="51"/>
      <c r="AZ7014" s="51"/>
    </row>
    <row r="7015" spans="49:52" x14ac:dyDescent="0.25">
      <c r="AW7015" t="s">
        <v>11664</v>
      </c>
      <c r="AY7015" s="51"/>
      <c r="AZ7015" s="51"/>
    </row>
    <row r="7016" spans="49:52" x14ac:dyDescent="0.25">
      <c r="AW7016" t="s">
        <v>11665</v>
      </c>
      <c r="AY7016" s="51"/>
      <c r="AZ7016" s="51"/>
    </row>
    <row r="7017" spans="49:52" x14ac:dyDescent="0.25">
      <c r="AW7017" t="s">
        <v>11666</v>
      </c>
      <c r="AY7017" s="51"/>
      <c r="AZ7017" s="51"/>
    </row>
    <row r="7018" spans="49:52" x14ac:dyDescent="0.25">
      <c r="AW7018" t="s">
        <v>11667</v>
      </c>
      <c r="AY7018" s="51"/>
      <c r="AZ7018" s="51"/>
    </row>
    <row r="7019" spans="49:52" x14ac:dyDescent="0.25">
      <c r="AW7019" t="s">
        <v>11668</v>
      </c>
      <c r="AY7019" s="51"/>
      <c r="AZ7019" s="51"/>
    </row>
    <row r="7020" spans="49:52" x14ac:dyDescent="0.25">
      <c r="AW7020" t="s">
        <v>11669</v>
      </c>
      <c r="AY7020" s="51"/>
      <c r="AZ7020" s="51"/>
    </row>
    <row r="7021" spans="49:52" x14ac:dyDescent="0.25">
      <c r="AW7021" t="s">
        <v>11670</v>
      </c>
      <c r="AY7021" s="51"/>
      <c r="AZ7021" s="51"/>
    </row>
    <row r="7022" spans="49:52" x14ac:dyDescent="0.25">
      <c r="AW7022" t="s">
        <v>11671</v>
      </c>
      <c r="AY7022" s="51"/>
      <c r="AZ7022" s="51"/>
    </row>
    <row r="7023" spans="49:52" x14ac:dyDescent="0.25">
      <c r="AW7023" t="s">
        <v>11672</v>
      </c>
      <c r="AY7023" s="51"/>
      <c r="AZ7023" s="51"/>
    </row>
    <row r="7024" spans="49:52" x14ac:dyDescent="0.25">
      <c r="AW7024" t="s">
        <v>11673</v>
      </c>
      <c r="AY7024" s="51"/>
      <c r="AZ7024" s="51"/>
    </row>
    <row r="7025" spans="49:52" x14ac:dyDescent="0.25">
      <c r="AW7025" t="s">
        <v>11674</v>
      </c>
      <c r="AY7025" s="51"/>
      <c r="AZ7025" s="51"/>
    </row>
    <row r="7026" spans="49:52" x14ac:dyDescent="0.25">
      <c r="AW7026" t="s">
        <v>11675</v>
      </c>
      <c r="AY7026" s="51"/>
      <c r="AZ7026" s="51"/>
    </row>
    <row r="7027" spans="49:52" x14ac:dyDescent="0.25">
      <c r="AW7027" t="s">
        <v>11676</v>
      </c>
      <c r="AY7027" s="51"/>
      <c r="AZ7027" s="51"/>
    </row>
    <row r="7028" spans="49:52" x14ac:dyDescent="0.25">
      <c r="AW7028" t="s">
        <v>11677</v>
      </c>
      <c r="AY7028" s="51"/>
      <c r="AZ7028" s="51"/>
    </row>
    <row r="7029" spans="49:52" x14ac:dyDescent="0.25">
      <c r="AW7029" t="s">
        <v>11678</v>
      </c>
      <c r="AY7029" s="51"/>
      <c r="AZ7029" s="51"/>
    </row>
    <row r="7030" spans="49:52" x14ac:dyDescent="0.25">
      <c r="AW7030" t="s">
        <v>11679</v>
      </c>
      <c r="AY7030" s="51"/>
      <c r="AZ7030" s="51"/>
    </row>
    <row r="7031" spans="49:52" x14ac:dyDescent="0.25">
      <c r="AW7031" t="s">
        <v>11680</v>
      </c>
      <c r="AY7031" s="51"/>
      <c r="AZ7031" s="51"/>
    </row>
    <row r="7032" spans="49:52" x14ac:dyDescent="0.25">
      <c r="AW7032" t="s">
        <v>11681</v>
      </c>
      <c r="AY7032" s="51"/>
      <c r="AZ7032" s="51"/>
    </row>
    <row r="7033" spans="49:52" x14ac:dyDescent="0.25">
      <c r="AW7033" t="s">
        <v>11682</v>
      </c>
      <c r="AY7033" s="51"/>
      <c r="AZ7033" s="51"/>
    </row>
    <row r="7034" spans="49:52" x14ac:dyDescent="0.25">
      <c r="AW7034" t="s">
        <v>11683</v>
      </c>
      <c r="AY7034" s="51"/>
      <c r="AZ7034" s="51"/>
    </row>
    <row r="7035" spans="49:52" x14ac:dyDescent="0.25">
      <c r="AW7035" t="s">
        <v>11684</v>
      </c>
      <c r="AY7035" s="51"/>
      <c r="AZ7035" s="51"/>
    </row>
    <row r="7036" spans="49:52" x14ac:dyDescent="0.25">
      <c r="AW7036" t="s">
        <v>11685</v>
      </c>
      <c r="AY7036" s="51"/>
      <c r="AZ7036" s="51"/>
    </row>
    <row r="7037" spans="49:52" x14ac:dyDescent="0.25">
      <c r="AW7037" t="s">
        <v>11686</v>
      </c>
      <c r="AY7037" s="51"/>
      <c r="AZ7037" s="51"/>
    </row>
    <row r="7038" spans="49:52" x14ac:dyDescent="0.25">
      <c r="AW7038" t="s">
        <v>11687</v>
      </c>
      <c r="AY7038" s="51"/>
      <c r="AZ7038" s="51"/>
    </row>
    <row r="7039" spans="49:52" x14ac:dyDescent="0.25">
      <c r="AW7039" t="s">
        <v>11688</v>
      </c>
      <c r="AY7039" s="51"/>
      <c r="AZ7039" s="51"/>
    </row>
    <row r="7040" spans="49:52" x14ac:dyDescent="0.25">
      <c r="AW7040" t="s">
        <v>11689</v>
      </c>
      <c r="AY7040" s="51"/>
      <c r="AZ7040" s="51"/>
    </row>
    <row r="7041" spans="49:52" x14ac:dyDescent="0.25">
      <c r="AW7041" t="s">
        <v>11690</v>
      </c>
      <c r="AY7041" s="51"/>
      <c r="AZ7041" s="51"/>
    </row>
    <row r="7042" spans="49:52" x14ac:dyDescent="0.25">
      <c r="AW7042" t="s">
        <v>11691</v>
      </c>
      <c r="AY7042" s="51"/>
      <c r="AZ7042" s="51"/>
    </row>
    <row r="7043" spans="49:52" x14ac:dyDescent="0.25">
      <c r="AW7043" t="s">
        <v>11692</v>
      </c>
      <c r="AY7043" s="51"/>
      <c r="AZ7043" s="51"/>
    </row>
    <row r="7044" spans="49:52" x14ac:dyDescent="0.25">
      <c r="AW7044" t="s">
        <v>11693</v>
      </c>
      <c r="AY7044" s="51"/>
      <c r="AZ7044" s="51"/>
    </row>
    <row r="7045" spans="49:52" x14ac:dyDescent="0.25">
      <c r="AW7045" t="s">
        <v>11694</v>
      </c>
      <c r="AY7045" s="51"/>
      <c r="AZ7045" s="51"/>
    </row>
    <row r="7046" spans="49:52" x14ac:dyDescent="0.25">
      <c r="AW7046" t="s">
        <v>11695</v>
      </c>
      <c r="AY7046" s="51"/>
      <c r="AZ7046" s="51"/>
    </row>
    <row r="7047" spans="49:52" x14ac:dyDescent="0.25">
      <c r="AW7047" t="s">
        <v>11696</v>
      </c>
      <c r="AY7047" s="51"/>
      <c r="AZ7047" s="51"/>
    </row>
    <row r="7048" spans="49:52" x14ac:dyDescent="0.25">
      <c r="AW7048" t="s">
        <v>11697</v>
      </c>
      <c r="AY7048" s="51"/>
      <c r="AZ7048" s="51"/>
    </row>
    <row r="7049" spans="49:52" x14ac:dyDescent="0.25">
      <c r="AW7049" t="s">
        <v>11698</v>
      </c>
      <c r="AY7049" s="51"/>
      <c r="AZ7049" s="51"/>
    </row>
    <row r="7050" spans="49:52" x14ac:dyDescent="0.25">
      <c r="AW7050" t="s">
        <v>11699</v>
      </c>
      <c r="AY7050" s="51"/>
      <c r="AZ7050" s="51"/>
    </row>
    <row r="7051" spans="49:52" x14ac:dyDescent="0.25">
      <c r="AW7051" t="s">
        <v>11700</v>
      </c>
      <c r="AY7051" s="51"/>
      <c r="AZ7051" s="51"/>
    </row>
    <row r="7052" spans="49:52" x14ac:dyDescent="0.25">
      <c r="AW7052" t="s">
        <v>11701</v>
      </c>
      <c r="AY7052" s="51"/>
      <c r="AZ7052" s="51"/>
    </row>
    <row r="7053" spans="49:52" x14ac:dyDescent="0.25">
      <c r="AW7053" t="s">
        <v>11702</v>
      </c>
      <c r="AY7053" s="51"/>
      <c r="AZ7053" s="51"/>
    </row>
    <row r="7054" spans="49:52" x14ac:dyDescent="0.25">
      <c r="AW7054" t="s">
        <v>11703</v>
      </c>
      <c r="AY7054" s="51"/>
      <c r="AZ7054" s="51"/>
    </row>
    <row r="7055" spans="49:52" x14ac:dyDescent="0.25">
      <c r="AW7055" t="s">
        <v>11704</v>
      </c>
      <c r="AY7055" s="51"/>
      <c r="AZ7055" s="51"/>
    </row>
    <row r="7056" spans="49:52" x14ac:dyDescent="0.25">
      <c r="AW7056" t="s">
        <v>11705</v>
      </c>
      <c r="AY7056" s="51"/>
      <c r="AZ7056" s="51"/>
    </row>
    <row r="7057" spans="49:52" x14ac:dyDescent="0.25">
      <c r="AW7057" t="s">
        <v>11706</v>
      </c>
      <c r="AY7057" s="51"/>
      <c r="AZ7057" s="51"/>
    </row>
    <row r="7058" spans="49:52" x14ac:dyDescent="0.25">
      <c r="AW7058" t="s">
        <v>11707</v>
      </c>
      <c r="AY7058" s="51"/>
      <c r="AZ7058" s="51"/>
    </row>
    <row r="7059" spans="49:52" x14ac:dyDescent="0.25">
      <c r="AW7059" t="s">
        <v>11708</v>
      </c>
      <c r="AY7059" s="51"/>
      <c r="AZ7059" s="51"/>
    </row>
    <row r="7060" spans="49:52" x14ac:dyDescent="0.25">
      <c r="AW7060" t="s">
        <v>11709</v>
      </c>
      <c r="AY7060" s="51"/>
      <c r="AZ7060" s="51"/>
    </row>
    <row r="7061" spans="49:52" x14ac:dyDescent="0.25">
      <c r="AW7061" t="s">
        <v>11710</v>
      </c>
      <c r="AY7061" s="51"/>
      <c r="AZ7061" s="51"/>
    </row>
    <row r="7062" spans="49:52" x14ac:dyDescent="0.25">
      <c r="AW7062" t="s">
        <v>11711</v>
      </c>
      <c r="AY7062" s="51"/>
      <c r="AZ7062" s="51"/>
    </row>
    <row r="7063" spans="49:52" x14ac:dyDescent="0.25">
      <c r="AW7063" t="s">
        <v>11712</v>
      </c>
      <c r="AY7063" s="51"/>
      <c r="AZ7063" s="51"/>
    </row>
    <row r="7064" spans="49:52" x14ac:dyDescent="0.25">
      <c r="AW7064" t="s">
        <v>11713</v>
      </c>
      <c r="AY7064" s="51"/>
      <c r="AZ7064" s="51"/>
    </row>
    <row r="7065" spans="49:52" x14ac:dyDescent="0.25">
      <c r="AW7065" t="s">
        <v>11714</v>
      </c>
      <c r="AY7065" s="51"/>
      <c r="AZ7065" s="51"/>
    </row>
    <row r="7066" spans="49:52" x14ac:dyDescent="0.25">
      <c r="AW7066" t="s">
        <v>11715</v>
      </c>
      <c r="AY7066" s="51"/>
      <c r="AZ7066" s="51"/>
    </row>
    <row r="7067" spans="49:52" x14ac:dyDescent="0.25">
      <c r="AW7067" t="s">
        <v>11716</v>
      </c>
      <c r="AY7067" s="51"/>
      <c r="AZ7067" s="51"/>
    </row>
    <row r="7068" spans="49:52" x14ac:dyDescent="0.25">
      <c r="AW7068" t="s">
        <v>11717</v>
      </c>
      <c r="AY7068" s="51"/>
      <c r="AZ7068" s="51"/>
    </row>
    <row r="7069" spans="49:52" x14ac:dyDescent="0.25">
      <c r="AW7069" t="s">
        <v>11718</v>
      </c>
      <c r="AY7069" s="51"/>
      <c r="AZ7069" s="51"/>
    </row>
    <row r="7070" spans="49:52" x14ac:dyDescent="0.25">
      <c r="AW7070" t="s">
        <v>11719</v>
      </c>
      <c r="AY7070" s="51"/>
      <c r="AZ7070" s="51"/>
    </row>
    <row r="7071" spans="49:52" x14ac:dyDescent="0.25">
      <c r="AW7071" t="s">
        <v>11720</v>
      </c>
      <c r="AY7071" s="51"/>
      <c r="AZ7071" s="51"/>
    </row>
    <row r="7072" spans="49:52" x14ac:dyDescent="0.25">
      <c r="AW7072" t="s">
        <v>11721</v>
      </c>
      <c r="AY7072" s="51"/>
      <c r="AZ7072" s="51"/>
    </row>
    <row r="7073" spans="49:52" x14ac:dyDescent="0.25">
      <c r="AW7073" t="s">
        <v>11722</v>
      </c>
      <c r="AY7073" s="51"/>
      <c r="AZ7073" s="51"/>
    </row>
    <row r="7074" spans="49:52" x14ac:dyDescent="0.25">
      <c r="AW7074" t="s">
        <v>11723</v>
      </c>
      <c r="AY7074" s="51"/>
      <c r="AZ7074" s="51"/>
    </row>
    <row r="7075" spans="49:52" x14ac:dyDescent="0.25">
      <c r="AW7075" t="s">
        <v>11724</v>
      </c>
      <c r="AY7075" s="51"/>
      <c r="AZ7075" s="51"/>
    </row>
    <row r="7076" spans="49:52" x14ac:dyDescent="0.25">
      <c r="AW7076" t="s">
        <v>11725</v>
      </c>
      <c r="AY7076" s="51"/>
      <c r="AZ7076" s="51"/>
    </row>
    <row r="7077" spans="49:52" x14ac:dyDescent="0.25">
      <c r="AW7077" t="s">
        <v>11726</v>
      </c>
      <c r="AY7077" s="51"/>
      <c r="AZ7077" s="51"/>
    </row>
    <row r="7078" spans="49:52" x14ac:dyDescent="0.25">
      <c r="AW7078" t="s">
        <v>11727</v>
      </c>
      <c r="AY7078" s="51"/>
      <c r="AZ7078" s="51"/>
    </row>
    <row r="7079" spans="49:52" x14ac:dyDescent="0.25">
      <c r="AW7079" t="s">
        <v>11728</v>
      </c>
      <c r="AY7079" s="51"/>
      <c r="AZ7079" s="51"/>
    </row>
    <row r="7080" spans="49:52" x14ac:dyDescent="0.25">
      <c r="AW7080" t="s">
        <v>11729</v>
      </c>
      <c r="AY7080" s="51"/>
      <c r="AZ7080" s="51"/>
    </row>
    <row r="7081" spans="49:52" x14ac:dyDescent="0.25">
      <c r="AW7081" t="s">
        <v>11730</v>
      </c>
      <c r="AY7081" s="51"/>
      <c r="AZ7081" s="51"/>
    </row>
    <row r="7082" spans="49:52" x14ac:dyDescent="0.25">
      <c r="AW7082" t="s">
        <v>11731</v>
      </c>
      <c r="AY7082" s="51"/>
      <c r="AZ7082" s="51"/>
    </row>
    <row r="7083" spans="49:52" x14ac:dyDescent="0.25">
      <c r="AW7083" t="s">
        <v>11732</v>
      </c>
      <c r="AY7083" s="51"/>
      <c r="AZ7083" s="51"/>
    </row>
    <row r="7084" spans="49:52" x14ac:dyDescent="0.25">
      <c r="AW7084" t="s">
        <v>11733</v>
      </c>
      <c r="AY7084" s="51"/>
      <c r="AZ7084" s="51"/>
    </row>
    <row r="7085" spans="49:52" x14ac:dyDescent="0.25">
      <c r="AW7085" t="s">
        <v>11734</v>
      </c>
      <c r="AY7085" s="51"/>
      <c r="AZ7085" s="51"/>
    </row>
    <row r="7086" spans="49:52" x14ac:dyDescent="0.25">
      <c r="AW7086" t="s">
        <v>11735</v>
      </c>
      <c r="AY7086" s="51"/>
      <c r="AZ7086" s="51"/>
    </row>
    <row r="7087" spans="49:52" x14ac:dyDescent="0.25">
      <c r="AW7087" t="s">
        <v>11736</v>
      </c>
      <c r="AY7087" s="51"/>
      <c r="AZ7087" s="51"/>
    </row>
    <row r="7088" spans="49:52" x14ac:dyDescent="0.25">
      <c r="AW7088" t="s">
        <v>11737</v>
      </c>
      <c r="AY7088" s="51"/>
      <c r="AZ7088" s="51"/>
    </row>
    <row r="7089" spans="49:52" x14ac:dyDescent="0.25">
      <c r="AW7089" t="s">
        <v>11738</v>
      </c>
      <c r="AY7089" s="51"/>
      <c r="AZ7089" s="51"/>
    </row>
    <row r="7090" spans="49:52" x14ac:dyDescent="0.25">
      <c r="AW7090" t="s">
        <v>11739</v>
      </c>
      <c r="AY7090" s="51"/>
      <c r="AZ7090" s="51"/>
    </row>
    <row r="7091" spans="49:52" x14ac:dyDescent="0.25">
      <c r="AW7091" t="s">
        <v>11740</v>
      </c>
      <c r="AY7091" s="51"/>
      <c r="AZ7091" s="51"/>
    </row>
    <row r="7092" spans="49:52" x14ac:dyDescent="0.25">
      <c r="AW7092" t="s">
        <v>11741</v>
      </c>
      <c r="AY7092" s="51"/>
      <c r="AZ7092" s="51"/>
    </row>
    <row r="7093" spans="49:52" x14ac:dyDescent="0.25">
      <c r="AW7093" t="s">
        <v>11742</v>
      </c>
      <c r="AY7093" s="51"/>
      <c r="AZ7093" s="51"/>
    </row>
    <row r="7094" spans="49:52" x14ac:dyDescent="0.25">
      <c r="AW7094" t="s">
        <v>11743</v>
      </c>
      <c r="AY7094" s="51"/>
      <c r="AZ7094" s="51"/>
    </row>
    <row r="7095" spans="49:52" x14ac:dyDescent="0.25">
      <c r="AW7095" t="s">
        <v>11744</v>
      </c>
      <c r="AY7095" s="51"/>
      <c r="AZ7095" s="51"/>
    </row>
    <row r="7096" spans="49:52" x14ac:dyDescent="0.25">
      <c r="AW7096" t="s">
        <v>11745</v>
      </c>
      <c r="AY7096" s="51"/>
      <c r="AZ7096" s="51"/>
    </row>
    <row r="7097" spans="49:52" x14ac:dyDescent="0.25">
      <c r="AW7097" t="s">
        <v>11746</v>
      </c>
      <c r="AY7097" s="51"/>
      <c r="AZ7097" s="51"/>
    </row>
    <row r="7098" spans="49:52" x14ac:dyDescent="0.25">
      <c r="AW7098" t="s">
        <v>11747</v>
      </c>
      <c r="AY7098" s="51"/>
      <c r="AZ7098" s="51"/>
    </row>
    <row r="7099" spans="49:52" x14ac:dyDescent="0.25">
      <c r="AW7099" t="s">
        <v>11748</v>
      </c>
      <c r="AY7099" s="51"/>
      <c r="AZ7099" s="51"/>
    </row>
    <row r="7100" spans="49:52" x14ac:dyDescent="0.25">
      <c r="AW7100" t="s">
        <v>11749</v>
      </c>
      <c r="AY7100" s="51"/>
      <c r="AZ7100" s="51"/>
    </row>
    <row r="7101" spans="49:52" x14ac:dyDescent="0.25">
      <c r="AW7101" t="s">
        <v>11750</v>
      </c>
      <c r="AY7101" s="51"/>
      <c r="AZ7101" s="51"/>
    </row>
    <row r="7102" spans="49:52" x14ac:dyDescent="0.25">
      <c r="AW7102" t="s">
        <v>11751</v>
      </c>
      <c r="AY7102" s="51"/>
      <c r="AZ7102" s="51"/>
    </row>
    <row r="7103" spans="49:52" x14ac:dyDescent="0.25">
      <c r="AW7103" t="s">
        <v>11752</v>
      </c>
      <c r="AY7103" s="51"/>
      <c r="AZ7103" s="51"/>
    </row>
    <row r="7104" spans="49:52" x14ac:dyDescent="0.25">
      <c r="AW7104" t="s">
        <v>11753</v>
      </c>
      <c r="AY7104" s="51"/>
      <c r="AZ7104" s="51"/>
    </row>
    <row r="7105" spans="49:52" x14ac:dyDescent="0.25">
      <c r="AW7105" t="s">
        <v>11754</v>
      </c>
      <c r="AY7105" s="51"/>
      <c r="AZ7105" s="51"/>
    </row>
    <row r="7106" spans="49:52" x14ac:dyDescent="0.25">
      <c r="AW7106" t="s">
        <v>11755</v>
      </c>
      <c r="AY7106" s="51"/>
      <c r="AZ7106" s="51"/>
    </row>
    <row r="7107" spans="49:52" x14ac:dyDescent="0.25">
      <c r="AW7107" t="s">
        <v>11756</v>
      </c>
      <c r="AY7107" s="51"/>
      <c r="AZ7107" s="51"/>
    </row>
    <row r="7108" spans="49:52" x14ac:dyDescent="0.25">
      <c r="AW7108" t="s">
        <v>11757</v>
      </c>
      <c r="AY7108" s="51"/>
      <c r="AZ7108" s="51"/>
    </row>
    <row r="7109" spans="49:52" x14ac:dyDescent="0.25">
      <c r="AW7109" t="s">
        <v>11758</v>
      </c>
      <c r="AY7109" s="51"/>
      <c r="AZ7109" s="51"/>
    </row>
    <row r="7110" spans="49:52" x14ac:dyDescent="0.25">
      <c r="AW7110" t="s">
        <v>11759</v>
      </c>
      <c r="AY7110" s="51"/>
      <c r="AZ7110" s="51"/>
    </row>
    <row r="7111" spans="49:52" x14ac:dyDescent="0.25">
      <c r="AW7111" t="s">
        <v>11760</v>
      </c>
      <c r="AY7111" s="51"/>
      <c r="AZ7111" s="51"/>
    </row>
    <row r="7112" spans="49:52" x14ac:dyDescent="0.25">
      <c r="AW7112" t="s">
        <v>11761</v>
      </c>
      <c r="AY7112" s="51"/>
      <c r="AZ7112" s="51"/>
    </row>
    <row r="7113" spans="49:52" x14ac:dyDescent="0.25">
      <c r="AW7113" t="s">
        <v>11762</v>
      </c>
      <c r="AY7113" s="51"/>
      <c r="AZ7113" s="51"/>
    </row>
    <row r="7114" spans="49:52" x14ac:dyDescent="0.25">
      <c r="AW7114" t="s">
        <v>11763</v>
      </c>
      <c r="AY7114" s="51"/>
      <c r="AZ7114" s="51"/>
    </row>
    <row r="7115" spans="49:52" x14ac:dyDescent="0.25">
      <c r="AW7115" t="s">
        <v>11764</v>
      </c>
      <c r="AY7115" s="51"/>
      <c r="AZ7115" s="51"/>
    </row>
    <row r="7116" spans="49:52" x14ac:dyDescent="0.25">
      <c r="AW7116" t="s">
        <v>11765</v>
      </c>
      <c r="AY7116" s="51"/>
      <c r="AZ7116" s="51"/>
    </row>
    <row r="7117" spans="49:52" x14ac:dyDescent="0.25">
      <c r="AW7117" t="s">
        <v>11766</v>
      </c>
      <c r="AY7117" s="51"/>
      <c r="AZ7117" s="51"/>
    </row>
    <row r="7118" spans="49:52" x14ac:dyDescent="0.25">
      <c r="AW7118" t="s">
        <v>11767</v>
      </c>
      <c r="AY7118" s="51"/>
      <c r="AZ7118" s="51"/>
    </row>
    <row r="7119" spans="49:52" x14ac:dyDescent="0.25">
      <c r="AW7119" t="s">
        <v>11768</v>
      </c>
      <c r="AY7119" s="51"/>
      <c r="AZ7119" s="51"/>
    </row>
    <row r="7120" spans="49:52" x14ac:dyDescent="0.25">
      <c r="AW7120" t="s">
        <v>11769</v>
      </c>
      <c r="AY7120" s="51"/>
      <c r="AZ7120" s="51"/>
    </row>
    <row r="7121" spans="49:52" x14ac:dyDescent="0.25">
      <c r="AW7121" t="s">
        <v>11770</v>
      </c>
      <c r="AY7121" s="51"/>
      <c r="AZ7121" s="51"/>
    </row>
    <row r="7122" spans="49:52" x14ac:dyDescent="0.25">
      <c r="AW7122" t="s">
        <v>11771</v>
      </c>
      <c r="AY7122" s="51"/>
      <c r="AZ7122" s="51"/>
    </row>
    <row r="7123" spans="49:52" x14ac:dyDescent="0.25">
      <c r="AW7123" t="s">
        <v>11772</v>
      </c>
      <c r="AY7123" s="51"/>
      <c r="AZ7123" s="51"/>
    </row>
    <row r="7124" spans="49:52" x14ac:dyDescent="0.25">
      <c r="AW7124" t="s">
        <v>11773</v>
      </c>
      <c r="AY7124" s="51"/>
      <c r="AZ7124" s="51"/>
    </row>
    <row r="7125" spans="49:52" x14ac:dyDescent="0.25">
      <c r="AW7125" t="s">
        <v>11774</v>
      </c>
      <c r="AY7125" s="51"/>
      <c r="AZ7125" s="51"/>
    </row>
    <row r="7126" spans="49:52" x14ac:dyDescent="0.25">
      <c r="AW7126" t="s">
        <v>11775</v>
      </c>
      <c r="AY7126" s="51"/>
      <c r="AZ7126" s="51"/>
    </row>
    <row r="7127" spans="49:52" x14ac:dyDescent="0.25">
      <c r="AW7127" t="s">
        <v>11776</v>
      </c>
      <c r="AY7127" s="51"/>
      <c r="AZ7127" s="51"/>
    </row>
    <row r="7128" spans="49:52" x14ac:dyDescent="0.25">
      <c r="AW7128" t="s">
        <v>11777</v>
      </c>
      <c r="AY7128" s="51"/>
      <c r="AZ7128" s="51"/>
    </row>
    <row r="7129" spans="49:52" x14ac:dyDescent="0.25">
      <c r="AW7129" t="s">
        <v>11778</v>
      </c>
      <c r="AY7129" s="51"/>
      <c r="AZ7129" s="51"/>
    </row>
    <row r="7130" spans="49:52" x14ac:dyDescent="0.25">
      <c r="AW7130" t="s">
        <v>11779</v>
      </c>
      <c r="AY7130" s="51"/>
      <c r="AZ7130" s="51"/>
    </row>
    <row r="7131" spans="49:52" x14ac:dyDescent="0.25">
      <c r="AW7131" t="s">
        <v>11780</v>
      </c>
      <c r="AY7131" s="51"/>
      <c r="AZ7131" s="51"/>
    </row>
    <row r="7132" spans="49:52" x14ac:dyDescent="0.25">
      <c r="AW7132" t="s">
        <v>11781</v>
      </c>
      <c r="AY7132" s="51"/>
      <c r="AZ7132" s="51"/>
    </row>
    <row r="7133" spans="49:52" x14ac:dyDescent="0.25">
      <c r="AW7133" t="s">
        <v>11782</v>
      </c>
      <c r="AY7133" s="51"/>
      <c r="AZ7133" s="51"/>
    </row>
    <row r="7134" spans="49:52" x14ac:dyDescent="0.25">
      <c r="AW7134" t="s">
        <v>11783</v>
      </c>
      <c r="AY7134" s="51"/>
      <c r="AZ7134" s="51"/>
    </row>
    <row r="7135" spans="49:52" x14ac:dyDescent="0.25">
      <c r="AW7135" t="s">
        <v>11784</v>
      </c>
      <c r="AY7135" s="51"/>
      <c r="AZ7135" s="51"/>
    </row>
    <row r="7136" spans="49:52" x14ac:dyDescent="0.25">
      <c r="AW7136" t="s">
        <v>11785</v>
      </c>
      <c r="AY7136" s="51"/>
      <c r="AZ7136" s="51"/>
    </row>
    <row r="7137" spans="49:52" x14ac:dyDescent="0.25">
      <c r="AW7137" t="s">
        <v>11786</v>
      </c>
      <c r="AY7137" s="51"/>
      <c r="AZ7137" s="51"/>
    </row>
    <row r="7138" spans="49:52" x14ac:dyDescent="0.25">
      <c r="AW7138" t="s">
        <v>11787</v>
      </c>
      <c r="AY7138" s="51"/>
      <c r="AZ7138" s="51"/>
    </row>
    <row r="7139" spans="49:52" x14ac:dyDescent="0.25">
      <c r="AW7139" t="s">
        <v>11788</v>
      </c>
      <c r="AY7139" s="51"/>
      <c r="AZ7139" s="51"/>
    </row>
    <row r="7140" spans="49:52" x14ac:dyDescent="0.25">
      <c r="AW7140" t="s">
        <v>11789</v>
      </c>
      <c r="AY7140" s="51"/>
      <c r="AZ7140" s="51"/>
    </row>
    <row r="7141" spans="49:52" x14ac:dyDescent="0.25">
      <c r="AW7141" t="s">
        <v>11790</v>
      </c>
      <c r="AY7141" s="51"/>
      <c r="AZ7141" s="51"/>
    </row>
    <row r="7142" spans="49:52" x14ac:dyDescent="0.25">
      <c r="AW7142" t="s">
        <v>11791</v>
      </c>
      <c r="AY7142" s="51"/>
      <c r="AZ7142" s="51"/>
    </row>
    <row r="7143" spans="49:52" x14ac:dyDescent="0.25">
      <c r="AW7143" t="s">
        <v>11792</v>
      </c>
      <c r="AY7143" s="51"/>
      <c r="AZ7143" s="51"/>
    </row>
    <row r="7144" spans="49:52" x14ac:dyDescent="0.25">
      <c r="AW7144" t="s">
        <v>11793</v>
      </c>
      <c r="AY7144" s="51"/>
      <c r="AZ7144" s="51"/>
    </row>
    <row r="7145" spans="49:52" x14ac:dyDescent="0.25">
      <c r="AW7145" t="s">
        <v>11794</v>
      </c>
      <c r="AY7145" s="51"/>
      <c r="AZ7145" s="51"/>
    </row>
    <row r="7146" spans="49:52" x14ac:dyDescent="0.25">
      <c r="AW7146" t="s">
        <v>11795</v>
      </c>
      <c r="AY7146" s="51"/>
      <c r="AZ7146" s="51"/>
    </row>
    <row r="7147" spans="49:52" x14ac:dyDescent="0.25">
      <c r="AW7147" t="s">
        <v>11796</v>
      </c>
      <c r="AY7147" s="51"/>
      <c r="AZ7147" s="51"/>
    </row>
    <row r="7148" spans="49:52" x14ac:dyDescent="0.25">
      <c r="AW7148" t="s">
        <v>11797</v>
      </c>
      <c r="AY7148" s="51"/>
      <c r="AZ7148" s="51"/>
    </row>
    <row r="7149" spans="49:52" x14ac:dyDescent="0.25">
      <c r="AW7149" t="s">
        <v>11798</v>
      </c>
      <c r="AY7149" s="51"/>
      <c r="AZ7149" s="51"/>
    </row>
    <row r="7150" spans="49:52" x14ac:dyDescent="0.25">
      <c r="AW7150" t="s">
        <v>11799</v>
      </c>
      <c r="AY7150" s="51"/>
      <c r="AZ7150" s="51"/>
    </row>
    <row r="7151" spans="49:52" x14ac:dyDescent="0.25">
      <c r="AW7151" t="s">
        <v>11800</v>
      </c>
      <c r="AY7151" s="51"/>
      <c r="AZ7151" s="51"/>
    </row>
    <row r="7152" spans="49:52" x14ac:dyDescent="0.25">
      <c r="AW7152" t="s">
        <v>11801</v>
      </c>
      <c r="AY7152" s="51"/>
      <c r="AZ7152" s="51"/>
    </row>
    <row r="7153" spans="49:52" x14ac:dyDescent="0.25">
      <c r="AW7153" t="s">
        <v>11802</v>
      </c>
      <c r="AY7153" s="51"/>
      <c r="AZ7153" s="51"/>
    </row>
    <row r="7154" spans="49:52" x14ac:dyDescent="0.25">
      <c r="AW7154" t="s">
        <v>11803</v>
      </c>
      <c r="AY7154" s="51"/>
      <c r="AZ7154" s="51"/>
    </row>
    <row r="7155" spans="49:52" x14ac:dyDescent="0.25">
      <c r="AW7155" t="s">
        <v>11804</v>
      </c>
      <c r="AY7155" s="51"/>
      <c r="AZ7155" s="51"/>
    </row>
    <row r="7156" spans="49:52" x14ac:dyDescent="0.25">
      <c r="AW7156" t="s">
        <v>11805</v>
      </c>
      <c r="AY7156" s="51"/>
      <c r="AZ7156" s="51"/>
    </row>
    <row r="7157" spans="49:52" x14ac:dyDescent="0.25">
      <c r="AW7157" t="s">
        <v>11806</v>
      </c>
      <c r="AY7157" s="51"/>
      <c r="AZ7157" s="51"/>
    </row>
    <row r="7158" spans="49:52" x14ac:dyDescent="0.25">
      <c r="AW7158" t="s">
        <v>11807</v>
      </c>
      <c r="AY7158" s="51"/>
      <c r="AZ7158" s="51"/>
    </row>
    <row r="7159" spans="49:52" x14ac:dyDescent="0.25">
      <c r="AW7159" t="s">
        <v>11808</v>
      </c>
      <c r="AY7159" s="51"/>
      <c r="AZ7159" s="51"/>
    </row>
    <row r="7160" spans="49:52" x14ac:dyDescent="0.25">
      <c r="AW7160" t="s">
        <v>11809</v>
      </c>
      <c r="AY7160" s="51"/>
      <c r="AZ7160" s="51"/>
    </row>
    <row r="7161" spans="49:52" x14ac:dyDescent="0.25">
      <c r="AW7161" t="s">
        <v>11810</v>
      </c>
      <c r="AY7161" s="51"/>
      <c r="AZ7161" s="51"/>
    </row>
    <row r="7162" spans="49:52" x14ac:dyDescent="0.25">
      <c r="AW7162" t="s">
        <v>11811</v>
      </c>
      <c r="AY7162" s="51"/>
      <c r="AZ7162" s="51"/>
    </row>
    <row r="7163" spans="49:52" x14ac:dyDescent="0.25">
      <c r="AW7163" t="s">
        <v>11812</v>
      </c>
      <c r="AY7163" s="51"/>
      <c r="AZ7163" s="51"/>
    </row>
    <row r="7164" spans="49:52" x14ac:dyDescent="0.25">
      <c r="AW7164" t="s">
        <v>11813</v>
      </c>
      <c r="AY7164" s="51"/>
      <c r="AZ7164" s="51"/>
    </row>
    <row r="7165" spans="49:52" x14ac:dyDescent="0.25">
      <c r="AW7165" t="s">
        <v>11814</v>
      </c>
      <c r="AY7165" s="51"/>
      <c r="AZ7165" s="51"/>
    </row>
    <row r="7166" spans="49:52" x14ac:dyDescent="0.25">
      <c r="AW7166" t="s">
        <v>11815</v>
      </c>
      <c r="AY7166" s="51"/>
      <c r="AZ7166" s="51"/>
    </row>
    <row r="7167" spans="49:52" x14ac:dyDescent="0.25">
      <c r="AW7167" t="s">
        <v>11816</v>
      </c>
      <c r="AY7167" s="51"/>
      <c r="AZ7167" s="51"/>
    </row>
    <row r="7168" spans="49:52" x14ac:dyDescent="0.25">
      <c r="AW7168" t="s">
        <v>11817</v>
      </c>
      <c r="AY7168" s="51"/>
      <c r="AZ7168" s="51"/>
    </row>
    <row r="7169" spans="49:52" x14ac:dyDescent="0.25">
      <c r="AW7169" t="s">
        <v>11818</v>
      </c>
      <c r="AY7169" s="51"/>
      <c r="AZ7169" s="51"/>
    </row>
    <row r="7170" spans="49:52" x14ac:dyDescent="0.25">
      <c r="AW7170" t="s">
        <v>11819</v>
      </c>
      <c r="AY7170" s="51"/>
      <c r="AZ7170" s="51"/>
    </row>
    <row r="7171" spans="49:52" x14ac:dyDescent="0.25">
      <c r="AW7171" t="s">
        <v>11820</v>
      </c>
      <c r="AY7171" s="51"/>
      <c r="AZ7171" s="51"/>
    </row>
    <row r="7172" spans="49:52" x14ac:dyDescent="0.25">
      <c r="AW7172" t="s">
        <v>11821</v>
      </c>
      <c r="AY7172" s="51"/>
      <c r="AZ7172" s="51"/>
    </row>
    <row r="7173" spans="49:52" x14ac:dyDescent="0.25">
      <c r="AW7173" t="s">
        <v>11822</v>
      </c>
      <c r="AY7173" s="51"/>
      <c r="AZ7173" s="51"/>
    </row>
    <row r="7174" spans="49:52" x14ac:dyDescent="0.25">
      <c r="AW7174" t="s">
        <v>11823</v>
      </c>
      <c r="AY7174" s="51"/>
      <c r="AZ7174" s="51"/>
    </row>
    <row r="7175" spans="49:52" x14ac:dyDescent="0.25">
      <c r="AW7175" t="s">
        <v>11824</v>
      </c>
      <c r="AY7175" s="51"/>
      <c r="AZ7175" s="51"/>
    </row>
    <row r="7176" spans="49:52" x14ac:dyDescent="0.25">
      <c r="AW7176" t="s">
        <v>11825</v>
      </c>
      <c r="AY7176" s="51"/>
      <c r="AZ7176" s="51"/>
    </row>
    <row r="7177" spans="49:52" x14ac:dyDescent="0.25">
      <c r="AW7177" t="s">
        <v>11826</v>
      </c>
      <c r="AY7177" s="51"/>
      <c r="AZ7177" s="51"/>
    </row>
    <row r="7178" spans="49:52" x14ac:dyDescent="0.25">
      <c r="AW7178" t="s">
        <v>11827</v>
      </c>
      <c r="AY7178" s="51"/>
      <c r="AZ7178" s="51"/>
    </row>
    <row r="7179" spans="49:52" x14ac:dyDescent="0.25">
      <c r="AW7179" t="s">
        <v>11828</v>
      </c>
      <c r="AY7179" s="51"/>
      <c r="AZ7179" s="51"/>
    </row>
    <row r="7180" spans="49:52" x14ac:dyDescent="0.25">
      <c r="AW7180" t="s">
        <v>11829</v>
      </c>
      <c r="AY7180" s="51"/>
      <c r="AZ7180" s="51"/>
    </row>
    <row r="7181" spans="49:52" x14ac:dyDescent="0.25">
      <c r="AW7181" t="s">
        <v>11830</v>
      </c>
      <c r="AY7181" s="51"/>
      <c r="AZ7181" s="51"/>
    </row>
    <row r="7182" spans="49:52" x14ac:dyDescent="0.25">
      <c r="AW7182" t="s">
        <v>11831</v>
      </c>
      <c r="AY7182" s="51"/>
      <c r="AZ7182" s="51"/>
    </row>
    <row r="7183" spans="49:52" x14ac:dyDescent="0.25">
      <c r="AW7183" t="s">
        <v>11832</v>
      </c>
      <c r="AY7183" s="51"/>
      <c r="AZ7183" s="51"/>
    </row>
    <row r="7184" spans="49:52" x14ac:dyDescent="0.25">
      <c r="AW7184" t="s">
        <v>11833</v>
      </c>
      <c r="AY7184" s="51"/>
      <c r="AZ7184" s="51"/>
    </row>
    <row r="7185" spans="49:52" x14ac:dyDescent="0.25">
      <c r="AW7185" t="s">
        <v>11834</v>
      </c>
      <c r="AY7185" s="51"/>
      <c r="AZ7185" s="51"/>
    </row>
    <row r="7186" spans="49:52" x14ac:dyDescent="0.25">
      <c r="AW7186" t="s">
        <v>11835</v>
      </c>
      <c r="AY7186" s="51"/>
      <c r="AZ7186" s="51"/>
    </row>
    <row r="7187" spans="49:52" x14ac:dyDescent="0.25">
      <c r="AW7187" t="s">
        <v>11836</v>
      </c>
      <c r="AY7187" s="51"/>
      <c r="AZ7187" s="51"/>
    </row>
    <row r="7188" spans="49:52" x14ac:dyDescent="0.25">
      <c r="AW7188" t="s">
        <v>11837</v>
      </c>
      <c r="AY7188" s="51"/>
      <c r="AZ7188" s="51"/>
    </row>
    <row r="7189" spans="49:52" x14ac:dyDescent="0.25">
      <c r="AW7189" t="s">
        <v>11838</v>
      </c>
      <c r="AY7189" s="51"/>
      <c r="AZ7189" s="51"/>
    </row>
    <row r="7190" spans="49:52" x14ac:dyDescent="0.25">
      <c r="AW7190" t="s">
        <v>11839</v>
      </c>
      <c r="AY7190" s="51"/>
      <c r="AZ7190" s="51"/>
    </row>
    <row r="7191" spans="49:52" x14ac:dyDescent="0.25">
      <c r="AW7191" t="s">
        <v>11840</v>
      </c>
      <c r="AY7191" s="51"/>
      <c r="AZ7191" s="51"/>
    </row>
    <row r="7192" spans="49:52" x14ac:dyDescent="0.25">
      <c r="AW7192" t="s">
        <v>11841</v>
      </c>
      <c r="AY7192" s="51"/>
      <c r="AZ7192" s="51"/>
    </row>
    <row r="7193" spans="49:52" x14ac:dyDescent="0.25">
      <c r="AW7193" t="s">
        <v>11842</v>
      </c>
      <c r="AY7193" s="51"/>
      <c r="AZ7193" s="51"/>
    </row>
    <row r="7194" spans="49:52" x14ac:dyDescent="0.25">
      <c r="AW7194" t="s">
        <v>11843</v>
      </c>
      <c r="AY7194" s="51"/>
      <c r="AZ7194" s="51"/>
    </row>
    <row r="7195" spans="49:52" x14ac:dyDescent="0.25">
      <c r="AW7195" t="s">
        <v>11844</v>
      </c>
      <c r="AY7195" s="51"/>
      <c r="AZ7195" s="51"/>
    </row>
    <row r="7196" spans="49:52" x14ac:dyDescent="0.25">
      <c r="AW7196" t="s">
        <v>11845</v>
      </c>
      <c r="AY7196" s="51"/>
      <c r="AZ7196" s="51"/>
    </row>
    <row r="7197" spans="49:52" x14ac:dyDescent="0.25">
      <c r="AW7197" t="s">
        <v>11846</v>
      </c>
      <c r="AY7197" s="51"/>
      <c r="AZ7197" s="51"/>
    </row>
    <row r="7198" spans="49:52" x14ac:dyDescent="0.25">
      <c r="AW7198" t="s">
        <v>11847</v>
      </c>
      <c r="AY7198" s="51"/>
      <c r="AZ7198" s="51"/>
    </row>
    <row r="7199" spans="49:52" x14ac:dyDescent="0.25">
      <c r="AW7199" t="s">
        <v>11848</v>
      </c>
      <c r="AY7199" s="51"/>
      <c r="AZ7199" s="51"/>
    </row>
    <row r="7200" spans="49:52" x14ac:dyDescent="0.25">
      <c r="AW7200" t="s">
        <v>11849</v>
      </c>
      <c r="AY7200" s="51"/>
      <c r="AZ7200" s="51"/>
    </row>
    <row r="7201" spans="49:52" x14ac:dyDescent="0.25">
      <c r="AW7201" t="s">
        <v>11850</v>
      </c>
      <c r="AY7201" s="51"/>
      <c r="AZ7201" s="51"/>
    </row>
    <row r="7202" spans="49:52" x14ac:dyDescent="0.25">
      <c r="AW7202" t="s">
        <v>11851</v>
      </c>
      <c r="AY7202" s="51"/>
      <c r="AZ7202" s="51"/>
    </row>
    <row r="7203" spans="49:52" x14ac:dyDescent="0.25">
      <c r="AW7203" t="s">
        <v>11852</v>
      </c>
      <c r="AY7203" s="51"/>
      <c r="AZ7203" s="51"/>
    </row>
    <row r="7204" spans="49:52" x14ac:dyDescent="0.25">
      <c r="AW7204" t="s">
        <v>11853</v>
      </c>
      <c r="AY7204" s="51"/>
      <c r="AZ7204" s="51"/>
    </row>
    <row r="7205" spans="49:52" x14ac:dyDescent="0.25">
      <c r="AW7205" t="s">
        <v>11854</v>
      </c>
      <c r="AY7205" s="51"/>
      <c r="AZ7205" s="51"/>
    </row>
    <row r="7206" spans="49:52" x14ac:dyDescent="0.25">
      <c r="AW7206" t="s">
        <v>11855</v>
      </c>
      <c r="AY7206" s="51"/>
      <c r="AZ7206" s="51"/>
    </row>
    <row r="7207" spans="49:52" x14ac:dyDescent="0.25">
      <c r="AW7207" t="s">
        <v>11856</v>
      </c>
      <c r="AY7207" s="51"/>
      <c r="AZ7207" s="51"/>
    </row>
    <row r="7208" spans="49:52" x14ac:dyDescent="0.25">
      <c r="AW7208" t="s">
        <v>11857</v>
      </c>
      <c r="AY7208" s="51"/>
      <c r="AZ7208" s="51"/>
    </row>
    <row r="7209" spans="49:52" x14ac:dyDescent="0.25">
      <c r="AW7209" t="s">
        <v>11858</v>
      </c>
      <c r="AY7209" s="51"/>
      <c r="AZ7209" s="51"/>
    </row>
    <row r="7210" spans="49:52" x14ac:dyDescent="0.25">
      <c r="AW7210" t="s">
        <v>11859</v>
      </c>
      <c r="AY7210" s="51"/>
      <c r="AZ7210" s="51"/>
    </row>
    <row r="7211" spans="49:52" x14ac:dyDescent="0.25">
      <c r="AW7211" t="s">
        <v>11860</v>
      </c>
      <c r="AY7211" s="51"/>
      <c r="AZ7211" s="51"/>
    </row>
    <row r="7212" spans="49:52" x14ac:dyDescent="0.25">
      <c r="AW7212" t="s">
        <v>11861</v>
      </c>
      <c r="AY7212" s="51"/>
      <c r="AZ7212" s="51"/>
    </row>
    <row r="7213" spans="49:52" x14ac:dyDescent="0.25">
      <c r="AW7213" t="s">
        <v>11862</v>
      </c>
      <c r="AY7213" s="51"/>
      <c r="AZ7213" s="51"/>
    </row>
    <row r="7214" spans="49:52" x14ac:dyDescent="0.25">
      <c r="AW7214" t="s">
        <v>11863</v>
      </c>
      <c r="AY7214" s="51"/>
      <c r="AZ7214" s="51"/>
    </row>
    <row r="7215" spans="49:52" x14ac:dyDescent="0.25">
      <c r="AW7215" t="s">
        <v>11864</v>
      </c>
      <c r="AY7215" s="51"/>
      <c r="AZ7215" s="51"/>
    </row>
    <row r="7216" spans="49:52" x14ac:dyDescent="0.25">
      <c r="AW7216" t="s">
        <v>11865</v>
      </c>
      <c r="AY7216" s="51"/>
      <c r="AZ7216" s="51"/>
    </row>
    <row r="7217" spans="49:52" x14ac:dyDescent="0.25">
      <c r="AW7217" t="s">
        <v>11866</v>
      </c>
      <c r="AY7217" s="51"/>
      <c r="AZ7217" s="51"/>
    </row>
    <row r="7218" spans="49:52" x14ac:dyDescent="0.25">
      <c r="AW7218" t="s">
        <v>11867</v>
      </c>
      <c r="AY7218" s="51"/>
      <c r="AZ7218" s="51"/>
    </row>
    <row r="7219" spans="49:52" x14ac:dyDescent="0.25">
      <c r="AW7219" t="s">
        <v>11868</v>
      </c>
      <c r="AY7219" s="51"/>
      <c r="AZ7219" s="51"/>
    </row>
    <row r="7220" spans="49:52" x14ac:dyDescent="0.25">
      <c r="AW7220" t="s">
        <v>11869</v>
      </c>
      <c r="AY7220" s="51"/>
      <c r="AZ7220" s="51"/>
    </row>
    <row r="7221" spans="49:52" x14ac:dyDescent="0.25">
      <c r="AW7221" t="s">
        <v>11870</v>
      </c>
      <c r="AY7221" s="51"/>
      <c r="AZ7221" s="51"/>
    </row>
    <row r="7222" spans="49:52" x14ac:dyDescent="0.25">
      <c r="AW7222" t="s">
        <v>11871</v>
      </c>
      <c r="AY7222" s="51"/>
      <c r="AZ7222" s="51"/>
    </row>
    <row r="7223" spans="49:52" x14ac:dyDescent="0.25">
      <c r="AW7223" t="s">
        <v>11872</v>
      </c>
      <c r="AY7223" s="51"/>
      <c r="AZ7223" s="51"/>
    </row>
    <row r="7224" spans="49:52" x14ac:dyDescent="0.25">
      <c r="AW7224" t="s">
        <v>11873</v>
      </c>
      <c r="AY7224" s="51"/>
      <c r="AZ7224" s="51"/>
    </row>
    <row r="7225" spans="49:52" x14ac:dyDescent="0.25">
      <c r="AW7225" t="s">
        <v>11874</v>
      </c>
      <c r="AY7225" s="51"/>
      <c r="AZ7225" s="51"/>
    </row>
    <row r="7226" spans="49:52" x14ac:dyDescent="0.25">
      <c r="AW7226" t="s">
        <v>11875</v>
      </c>
      <c r="AY7226" s="51"/>
      <c r="AZ7226" s="51"/>
    </row>
    <row r="7227" spans="49:52" x14ac:dyDescent="0.25">
      <c r="AW7227" t="s">
        <v>11876</v>
      </c>
      <c r="AY7227" s="51"/>
      <c r="AZ7227" s="51"/>
    </row>
    <row r="7228" spans="49:52" x14ac:dyDescent="0.25">
      <c r="AW7228" t="s">
        <v>11877</v>
      </c>
      <c r="AY7228" s="51"/>
      <c r="AZ7228" s="51"/>
    </row>
    <row r="7229" spans="49:52" x14ac:dyDescent="0.25">
      <c r="AW7229" t="s">
        <v>11878</v>
      </c>
      <c r="AY7229" s="51"/>
      <c r="AZ7229" s="51"/>
    </row>
    <row r="7230" spans="49:52" x14ac:dyDescent="0.25">
      <c r="AW7230" t="s">
        <v>11879</v>
      </c>
      <c r="AY7230" s="51"/>
      <c r="AZ7230" s="51"/>
    </row>
    <row r="7231" spans="49:52" x14ac:dyDescent="0.25">
      <c r="AW7231" t="s">
        <v>11880</v>
      </c>
      <c r="AY7231" s="51"/>
      <c r="AZ7231" s="51"/>
    </row>
    <row r="7232" spans="49:52" x14ac:dyDescent="0.25">
      <c r="AW7232" t="s">
        <v>11881</v>
      </c>
      <c r="AY7232" s="51"/>
      <c r="AZ7232" s="51"/>
    </row>
    <row r="7233" spans="49:52" x14ac:dyDescent="0.25">
      <c r="AW7233" t="s">
        <v>11882</v>
      </c>
      <c r="AY7233" s="51"/>
      <c r="AZ7233" s="51"/>
    </row>
    <row r="7234" spans="49:52" x14ac:dyDescent="0.25">
      <c r="AW7234" t="s">
        <v>11883</v>
      </c>
      <c r="AY7234" s="51"/>
      <c r="AZ7234" s="51"/>
    </row>
    <row r="7235" spans="49:52" x14ac:dyDescent="0.25">
      <c r="AW7235" t="s">
        <v>11884</v>
      </c>
      <c r="AY7235" s="51"/>
      <c r="AZ7235" s="51"/>
    </row>
    <row r="7236" spans="49:52" x14ac:dyDescent="0.25">
      <c r="AW7236" t="s">
        <v>11885</v>
      </c>
      <c r="AY7236" s="51"/>
      <c r="AZ7236" s="51"/>
    </row>
    <row r="7237" spans="49:52" x14ac:dyDescent="0.25">
      <c r="AW7237" t="s">
        <v>11886</v>
      </c>
      <c r="AY7237" s="51"/>
      <c r="AZ7237" s="51"/>
    </row>
    <row r="7238" spans="49:52" x14ac:dyDescent="0.25">
      <c r="AW7238" t="s">
        <v>11887</v>
      </c>
      <c r="AY7238" s="51"/>
      <c r="AZ7238" s="51"/>
    </row>
    <row r="7239" spans="49:52" x14ac:dyDescent="0.25">
      <c r="AW7239" t="s">
        <v>11888</v>
      </c>
      <c r="AY7239" s="51"/>
      <c r="AZ7239" s="51"/>
    </row>
    <row r="7240" spans="49:52" x14ac:dyDescent="0.25">
      <c r="AW7240" t="s">
        <v>11889</v>
      </c>
      <c r="AY7240" s="51"/>
      <c r="AZ7240" s="51"/>
    </row>
    <row r="7241" spans="49:52" x14ac:dyDescent="0.25">
      <c r="AW7241" t="s">
        <v>11890</v>
      </c>
      <c r="AY7241" s="51"/>
      <c r="AZ7241" s="51"/>
    </row>
    <row r="7242" spans="49:52" x14ac:dyDescent="0.25">
      <c r="AW7242" t="s">
        <v>11891</v>
      </c>
      <c r="AY7242" s="51"/>
      <c r="AZ7242" s="51"/>
    </row>
    <row r="7243" spans="49:52" x14ac:dyDescent="0.25">
      <c r="AW7243" t="s">
        <v>11892</v>
      </c>
      <c r="AY7243" s="51"/>
      <c r="AZ7243" s="51"/>
    </row>
    <row r="7244" spans="49:52" x14ac:dyDescent="0.25">
      <c r="AW7244" t="s">
        <v>11893</v>
      </c>
      <c r="AY7244" s="51"/>
      <c r="AZ7244" s="51"/>
    </row>
    <row r="7245" spans="49:52" x14ac:dyDescent="0.25">
      <c r="AW7245" t="s">
        <v>11894</v>
      </c>
      <c r="AY7245" s="51"/>
      <c r="AZ7245" s="51"/>
    </row>
    <row r="7246" spans="49:52" x14ac:dyDescent="0.25">
      <c r="AW7246" t="s">
        <v>11895</v>
      </c>
      <c r="AY7246" s="51"/>
      <c r="AZ7246" s="51"/>
    </row>
    <row r="7247" spans="49:52" x14ac:dyDescent="0.25">
      <c r="AW7247" t="s">
        <v>11896</v>
      </c>
      <c r="AY7247" s="51"/>
      <c r="AZ7247" s="51"/>
    </row>
    <row r="7248" spans="49:52" x14ac:dyDescent="0.25">
      <c r="AW7248" t="s">
        <v>11897</v>
      </c>
      <c r="AY7248" s="51"/>
      <c r="AZ7248" s="51"/>
    </row>
    <row r="7249" spans="49:52" x14ac:dyDescent="0.25">
      <c r="AW7249" t="s">
        <v>11898</v>
      </c>
      <c r="AY7249" s="51"/>
      <c r="AZ7249" s="51"/>
    </row>
    <row r="7250" spans="49:52" x14ac:dyDescent="0.25">
      <c r="AW7250" t="s">
        <v>11899</v>
      </c>
      <c r="AY7250" s="51"/>
      <c r="AZ7250" s="51"/>
    </row>
    <row r="7251" spans="49:52" x14ac:dyDescent="0.25">
      <c r="AW7251" t="s">
        <v>11900</v>
      </c>
      <c r="AY7251" s="51"/>
      <c r="AZ7251" s="51"/>
    </row>
    <row r="7252" spans="49:52" x14ac:dyDescent="0.25">
      <c r="AW7252" t="s">
        <v>11901</v>
      </c>
      <c r="AY7252" s="51"/>
      <c r="AZ7252" s="51"/>
    </row>
    <row r="7253" spans="49:52" x14ac:dyDescent="0.25">
      <c r="AW7253" t="s">
        <v>11902</v>
      </c>
      <c r="AY7253" s="51"/>
      <c r="AZ7253" s="51"/>
    </row>
    <row r="7254" spans="49:52" x14ac:dyDescent="0.25">
      <c r="AW7254" t="s">
        <v>11903</v>
      </c>
      <c r="AY7254" s="51"/>
      <c r="AZ7254" s="51"/>
    </row>
    <row r="7255" spans="49:52" x14ac:dyDescent="0.25">
      <c r="AW7255" t="s">
        <v>11904</v>
      </c>
      <c r="AY7255" s="51"/>
      <c r="AZ7255" s="51"/>
    </row>
    <row r="7256" spans="49:52" x14ac:dyDescent="0.25">
      <c r="AW7256" t="s">
        <v>11905</v>
      </c>
      <c r="AY7256" s="51"/>
      <c r="AZ7256" s="51"/>
    </row>
    <row r="7257" spans="49:52" x14ac:dyDescent="0.25">
      <c r="AW7257" t="s">
        <v>11906</v>
      </c>
      <c r="AY7257" s="51"/>
      <c r="AZ7257" s="51"/>
    </row>
    <row r="7258" spans="49:52" x14ac:dyDescent="0.25">
      <c r="AW7258" t="s">
        <v>11907</v>
      </c>
      <c r="AY7258" s="51"/>
      <c r="AZ7258" s="51"/>
    </row>
    <row r="7259" spans="49:52" x14ac:dyDescent="0.25">
      <c r="AW7259" t="s">
        <v>11908</v>
      </c>
      <c r="AY7259" s="51"/>
      <c r="AZ7259" s="51"/>
    </row>
    <row r="7260" spans="49:52" x14ac:dyDescent="0.25">
      <c r="AW7260" t="s">
        <v>11909</v>
      </c>
      <c r="AY7260" s="51"/>
      <c r="AZ7260" s="51"/>
    </row>
    <row r="7261" spans="49:52" x14ac:dyDescent="0.25">
      <c r="AW7261" t="s">
        <v>11910</v>
      </c>
      <c r="AY7261" s="51"/>
      <c r="AZ7261" s="51"/>
    </row>
    <row r="7262" spans="49:52" x14ac:dyDescent="0.25">
      <c r="AW7262" t="s">
        <v>11911</v>
      </c>
      <c r="AY7262" s="51"/>
      <c r="AZ7262" s="51"/>
    </row>
    <row r="7263" spans="49:52" x14ac:dyDescent="0.25">
      <c r="AW7263" t="s">
        <v>11912</v>
      </c>
      <c r="AY7263" s="51"/>
      <c r="AZ7263" s="51"/>
    </row>
    <row r="7264" spans="49:52" x14ac:dyDescent="0.25">
      <c r="AW7264" t="s">
        <v>11913</v>
      </c>
      <c r="AY7264" s="51"/>
      <c r="AZ7264" s="51"/>
    </row>
    <row r="7265" spans="49:52" x14ac:dyDescent="0.25">
      <c r="AW7265" t="s">
        <v>11914</v>
      </c>
      <c r="AY7265" s="51"/>
      <c r="AZ7265" s="51"/>
    </row>
    <row r="7266" spans="49:52" x14ac:dyDescent="0.25">
      <c r="AW7266" t="s">
        <v>11915</v>
      </c>
      <c r="AY7266" s="51"/>
      <c r="AZ7266" s="51"/>
    </row>
    <row r="7267" spans="49:52" x14ac:dyDescent="0.25">
      <c r="AW7267" t="s">
        <v>11916</v>
      </c>
      <c r="AY7267" s="51"/>
      <c r="AZ7267" s="51"/>
    </row>
    <row r="7268" spans="49:52" x14ac:dyDescent="0.25">
      <c r="AW7268" t="s">
        <v>11917</v>
      </c>
      <c r="AY7268" s="51"/>
      <c r="AZ7268" s="51"/>
    </row>
    <row r="7269" spans="49:52" x14ac:dyDescent="0.25">
      <c r="AW7269" t="s">
        <v>11918</v>
      </c>
      <c r="AY7269" s="51"/>
      <c r="AZ7269" s="51"/>
    </row>
    <row r="7270" spans="49:52" x14ac:dyDescent="0.25">
      <c r="AW7270" t="s">
        <v>11919</v>
      </c>
      <c r="AY7270" s="51"/>
      <c r="AZ7270" s="51"/>
    </row>
    <row r="7271" spans="49:52" x14ac:dyDescent="0.25">
      <c r="AW7271" t="s">
        <v>11920</v>
      </c>
      <c r="AY7271" s="51"/>
      <c r="AZ7271" s="51"/>
    </row>
    <row r="7272" spans="49:52" x14ac:dyDescent="0.25">
      <c r="AW7272" t="s">
        <v>11921</v>
      </c>
      <c r="AY7272" s="51"/>
      <c r="AZ7272" s="51"/>
    </row>
    <row r="7273" spans="49:52" x14ac:dyDescent="0.25">
      <c r="AW7273" t="s">
        <v>11922</v>
      </c>
      <c r="AY7273" s="51"/>
      <c r="AZ7273" s="51"/>
    </row>
    <row r="7274" spans="49:52" x14ac:dyDescent="0.25">
      <c r="AW7274" t="s">
        <v>11923</v>
      </c>
      <c r="AY7274" s="51"/>
      <c r="AZ7274" s="51"/>
    </row>
    <row r="7275" spans="49:52" x14ac:dyDescent="0.25">
      <c r="AW7275" t="s">
        <v>11924</v>
      </c>
      <c r="AY7275" s="51"/>
      <c r="AZ7275" s="51"/>
    </row>
    <row r="7276" spans="49:52" x14ac:dyDescent="0.25">
      <c r="AW7276" t="s">
        <v>11925</v>
      </c>
      <c r="AY7276" s="51"/>
      <c r="AZ7276" s="51"/>
    </row>
    <row r="7277" spans="49:52" x14ac:dyDescent="0.25">
      <c r="AW7277" t="s">
        <v>11926</v>
      </c>
      <c r="AY7277" s="51"/>
      <c r="AZ7277" s="51"/>
    </row>
    <row r="7278" spans="49:52" x14ac:dyDescent="0.25">
      <c r="AW7278" t="s">
        <v>11927</v>
      </c>
      <c r="AY7278" s="51"/>
      <c r="AZ7278" s="51"/>
    </row>
    <row r="7279" spans="49:52" x14ac:dyDescent="0.25">
      <c r="AW7279" t="s">
        <v>11928</v>
      </c>
      <c r="AY7279" s="51"/>
      <c r="AZ7279" s="51"/>
    </row>
    <row r="7280" spans="49:52" x14ac:dyDescent="0.25">
      <c r="AW7280" t="s">
        <v>11929</v>
      </c>
      <c r="AY7280" s="51"/>
      <c r="AZ7280" s="51"/>
    </row>
    <row r="7281" spans="49:52" x14ac:dyDescent="0.25">
      <c r="AW7281" t="s">
        <v>11930</v>
      </c>
      <c r="AY7281" s="51"/>
      <c r="AZ7281" s="51"/>
    </row>
    <row r="7282" spans="49:52" x14ac:dyDescent="0.25">
      <c r="AW7282" t="s">
        <v>11931</v>
      </c>
      <c r="AY7282" s="51"/>
      <c r="AZ7282" s="51"/>
    </row>
    <row r="7283" spans="49:52" x14ac:dyDescent="0.25">
      <c r="AW7283" t="s">
        <v>11932</v>
      </c>
      <c r="AY7283" s="51"/>
      <c r="AZ7283" s="51"/>
    </row>
    <row r="7284" spans="49:52" x14ac:dyDescent="0.25">
      <c r="AW7284" t="s">
        <v>11933</v>
      </c>
      <c r="AY7284" s="51"/>
      <c r="AZ7284" s="51"/>
    </row>
    <row r="7285" spans="49:52" x14ac:dyDescent="0.25">
      <c r="AW7285" t="s">
        <v>11934</v>
      </c>
      <c r="AY7285" s="51"/>
      <c r="AZ7285" s="51"/>
    </row>
    <row r="7286" spans="49:52" x14ac:dyDescent="0.25">
      <c r="AW7286" t="s">
        <v>11935</v>
      </c>
      <c r="AY7286" s="51"/>
      <c r="AZ7286" s="51"/>
    </row>
    <row r="7287" spans="49:52" x14ac:dyDescent="0.25">
      <c r="AW7287" t="s">
        <v>11936</v>
      </c>
      <c r="AY7287" s="51"/>
      <c r="AZ7287" s="51"/>
    </row>
    <row r="7288" spans="49:52" x14ac:dyDescent="0.25">
      <c r="AW7288" t="s">
        <v>11937</v>
      </c>
      <c r="AY7288" s="51"/>
      <c r="AZ7288" s="51"/>
    </row>
    <row r="7289" spans="49:52" x14ac:dyDescent="0.25">
      <c r="AW7289" t="s">
        <v>11938</v>
      </c>
      <c r="AY7289" s="51"/>
      <c r="AZ7289" s="51"/>
    </row>
    <row r="7290" spans="49:52" x14ac:dyDescent="0.25">
      <c r="AW7290" t="s">
        <v>11939</v>
      </c>
      <c r="AY7290" s="51"/>
      <c r="AZ7290" s="51"/>
    </row>
    <row r="7291" spans="49:52" x14ac:dyDescent="0.25">
      <c r="AW7291" t="s">
        <v>11940</v>
      </c>
      <c r="AY7291" s="51"/>
      <c r="AZ7291" s="51"/>
    </row>
    <row r="7292" spans="49:52" x14ac:dyDescent="0.25">
      <c r="AW7292" t="s">
        <v>11941</v>
      </c>
      <c r="AY7292" s="51"/>
      <c r="AZ7292" s="51"/>
    </row>
    <row r="7293" spans="49:52" x14ac:dyDescent="0.25">
      <c r="AW7293" t="s">
        <v>11942</v>
      </c>
      <c r="AY7293" s="51"/>
      <c r="AZ7293" s="51"/>
    </row>
    <row r="7294" spans="49:52" x14ac:dyDescent="0.25">
      <c r="AW7294" t="s">
        <v>11943</v>
      </c>
      <c r="AY7294" s="51"/>
      <c r="AZ7294" s="51"/>
    </row>
    <row r="7295" spans="49:52" x14ac:dyDescent="0.25">
      <c r="AW7295" t="s">
        <v>11944</v>
      </c>
      <c r="AY7295" s="51"/>
      <c r="AZ7295" s="51"/>
    </row>
    <row r="7296" spans="49:52" x14ac:dyDescent="0.25">
      <c r="AW7296" t="s">
        <v>11945</v>
      </c>
      <c r="AY7296" s="51"/>
      <c r="AZ7296" s="51"/>
    </row>
    <row r="7297" spans="49:52" x14ac:dyDescent="0.25">
      <c r="AW7297" t="s">
        <v>11946</v>
      </c>
      <c r="AY7297" s="51"/>
      <c r="AZ7297" s="51"/>
    </row>
    <row r="7298" spans="49:52" x14ac:dyDescent="0.25">
      <c r="AW7298" t="s">
        <v>11947</v>
      </c>
      <c r="AY7298" s="51"/>
      <c r="AZ7298" s="51"/>
    </row>
    <row r="7299" spans="49:52" x14ac:dyDescent="0.25">
      <c r="AW7299" t="s">
        <v>11948</v>
      </c>
      <c r="AY7299" s="51"/>
      <c r="AZ7299" s="51"/>
    </row>
    <row r="7300" spans="49:52" x14ac:dyDescent="0.25">
      <c r="AW7300" t="s">
        <v>11949</v>
      </c>
      <c r="AY7300" s="51"/>
      <c r="AZ7300" s="51"/>
    </row>
    <row r="7301" spans="49:52" x14ac:dyDescent="0.25">
      <c r="AW7301" t="s">
        <v>11950</v>
      </c>
      <c r="AY7301" s="51"/>
      <c r="AZ7301" s="51"/>
    </row>
    <row r="7302" spans="49:52" x14ac:dyDescent="0.25">
      <c r="AW7302" t="s">
        <v>11951</v>
      </c>
      <c r="AY7302" s="51"/>
      <c r="AZ7302" s="51"/>
    </row>
    <row r="7303" spans="49:52" x14ac:dyDescent="0.25">
      <c r="AW7303" t="s">
        <v>11952</v>
      </c>
      <c r="AY7303" s="51"/>
      <c r="AZ7303" s="51"/>
    </row>
    <row r="7304" spans="49:52" x14ac:dyDescent="0.25">
      <c r="AW7304" t="s">
        <v>11953</v>
      </c>
      <c r="AY7304" s="51"/>
      <c r="AZ7304" s="51"/>
    </row>
    <row r="7305" spans="49:52" x14ac:dyDescent="0.25">
      <c r="AW7305" t="s">
        <v>11954</v>
      </c>
      <c r="AY7305" s="51"/>
      <c r="AZ7305" s="51"/>
    </row>
    <row r="7306" spans="49:52" x14ac:dyDescent="0.25">
      <c r="AW7306" t="s">
        <v>11955</v>
      </c>
      <c r="AY7306" s="51"/>
      <c r="AZ7306" s="51"/>
    </row>
    <row r="7307" spans="49:52" x14ac:dyDescent="0.25">
      <c r="AW7307" t="s">
        <v>11956</v>
      </c>
      <c r="AY7307" s="51"/>
      <c r="AZ7307" s="51"/>
    </row>
    <row r="7308" spans="49:52" x14ac:dyDescent="0.25">
      <c r="AW7308" t="s">
        <v>11957</v>
      </c>
      <c r="AY7308" s="51"/>
      <c r="AZ7308" s="51"/>
    </row>
    <row r="7309" spans="49:52" x14ac:dyDescent="0.25">
      <c r="AW7309" t="s">
        <v>11958</v>
      </c>
      <c r="AY7309" s="51"/>
      <c r="AZ7309" s="51"/>
    </row>
    <row r="7310" spans="49:52" x14ac:dyDescent="0.25">
      <c r="AW7310" t="s">
        <v>11959</v>
      </c>
      <c r="AY7310" s="51"/>
      <c r="AZ7310" s="51"/>
    </row>
    <row r="7311" spans="49:52" x14ac:dyDescent="0.25">
      <c r="AW7311" t="s">
        <v>11960</v>
      </c>
      <c r="AY7311" s="51"/>
      <c r="AZ7311" s="51"/>
    </row>
    <row r="7312" spans="49:52" x14ac:dyDescent="0.25">
      <c r="AW7312" t="s">
        <v>11961</v>
      </c>
      <c r="AY7312" s="51"/>
      <c r="AZ7312" s="51"/>
    </row>
    <row r="7313" spans="49:52" x14ac:dyDescent="0.25">
      <c r="AW7313" t="s">
        <v>11962</v>
      </c>
      <c r="AY7313" s="51"/>
      <c r="AZ7313" s="51"/>
    </row>
    <row r="7314" spans="49:52" x14ac:dyDescent="0.25">
      <c r="AW7314" t="s">
        <v>11963</v>
      </c>
      <c r="AY7314" s="51"/>
      <c r="AZ7314" s="51"/>
    </row>
    <row r="7315" spans="49:52" x14ac:dyDescent="0.25">
      <c r="AW7315" t="s">
        <v>11964</v>
      </c>
      <c r="AY7315" s="51"/>
      <c r="AZ7315" s="51"/>
    </row>
    <row r="7316" spans="49:52" x14ac:dyDescent="0.25">
      <c r="AW7316" t="s">
        <v>11965</v>
      </c>
      <c r="AY7316" s="51"/>
      <c r="AZ7316" s="51"/>
    </row>
    <row r="7317" spans="49:52" x14ac:dyDescent="0.25">
      <c r="AW7317" t="s">
        <v>11966</v>
      </c>
      <c r="AY7317" s="51"/>
      <c r="AZ7317" s="51"/>
    </row>
    <row r="7318" spans="49:52" x14ac:dyDescent="0.25">
      <c r="AW7318" t="s">
        <v>11967</v>
      </c>
      <c r="AY7318" s="51"/>
      <c r="AZ7318" s="51"/>
    </row>
    <row r="7319" spans="49:52" x14ac:dyDescent="0.25">
      <c r="AW7319" t="s">
        <v>11968</v>
      </c>
      <c r="AY7319" s="51"/>
      <c r="AZ7319" s="51"/>
    </row>
    <row r="7320" spans="49:52" x14ac:dyDescent="0.25">
      <c r="AW7320" t="s">
        <v>11969</v>
      </c>
      <c r="AY7320" s="51"/>
      <c r="AZ7320" s="51"/>
    </row>
    <row r="7321" spans="49:52" x14ac:dyDescent="0.25">
      <c r="AW7321" t="s">
        <v>11970</v>
      </c>
      <c r="AY7321" s="51"/>
      <c r="AZ7321" s="51"/>
    </row>
    <row r="7322" spans="49:52" x14ac:dyDescent="0.25">
      <c r="AW7322" t="s">
        <v>11971</v>
      </c>
      <c r="AY7322" s="51"/>
      <c r="AZ7322" s="51"/>
    </row>
    <row r="7323" spans="49:52" x14ac:dyDescent="0.25">
      <c r="AW7323" t="s">
        <v>11972</v>
      </c>
      <c r="AY7323" s="51"/>
      <c r="AZ7323" s="51"/>
    </row>
    <row r="7324" spans="49:52" x14ac:dyDescent="0.25">
      <c r="AW7324" t="s">
        <v>11973</v>
      </c>
      <c r="AY7324" s="51"/>
      <c r="AZ7324" s="51"/>
    </row>
    <row r="7325" spans="49:52" x14ac:dyDescent="0.25">
      <c r="AW7325" t="s">
        <v>11974</v>
      </c>
      <c r="AY7325" s="51"/>
      <c r="AZ7325" s="51"/>
    </row>
    <row r="7326" spans="49:52" x14ac:dyDescent="0.25">
      <c r="AW7326" t="s">
        <v>11975</v>
      </c>
      <c r="AY7326" s="51"/>
      <c r="AZ7326" s="51"/>
    </row>
    <row r="7327" spans="49:52" x14ac:dyDescent="0.25">
      <c r="AW7327" t="s">
        <v>11976</v>
      </c>
      <c r="AY7327" s="51"/>
      <c r="AZ7327" s="51"/>
    </row>
    <row r="7328" spans="49:52" x14ac:dyDescent="0.25">
      <c r="AW7328" t="s">
        <v>11977</v>
      </c>
      <c r="AY7328" s="51"/>
      <c r="AZ7328" s="51"/>
    </row>
    <row r="7329" spans="49:52" x14ac:dyDescent="0.25">
      <c r="AW7329" t="s">
        <v>11978</v>
      </c>
      <c r="AY7329" s="51"/>
      <c r="AZ7329" s="51"/>
    </row>
    <row r="7330" spans="49:52" x14ac:dyDescent="0.25">
      <c r="AW7330" t="s">
        <v>11979</v>
      </c>
      <c r="AY7330" s="51"/>
      <c r="AZ7330" s="51"/>
    </row>
    <row r="7331" spans="49:52" x14ac:dyDescent="0.25">
      <c r="AW7331" t="s">
        <v>11980</v>
      </c>
      <c r="AY7331" s="51"/>
      <c r="AZ7331" s="51"/>
    </row>
    <row r="7332" spans="49:52" x14ac:dyDescent="0.25">
      <c r="AW7332" t="s">
        <v>11981</v>
      </c>
      <c r="AY7332" s="51"/>
      <c r="AZ7332" s="51"/>
    </row>
    <row r="7333" spans="49:52" x14ac:dyDescent="0.25">
      <c r="AW7333" t="s">
        <v>11982</v>
      </c>
      <c r="AY7333" s="51"/>
      <c r="AZ7333" s="51"/>
    </row>
    <row r="7334" spans="49:52" x14ac:dyDescent="0.25">
      <c r="AW7334" t="s">
        <v>11983</v>
      </c>
      <c r="AY7334" s="51"/>
      <c r="AZ7334" s="51"/>
    </row>
    <row r="7335" spans="49:52" x14ac:dyDescent="0.25">
      <c r="AW7335" t="s">
        <v>11984</v>
      </c>
      <c r="AY7335" s="51"/>
      <c r="AZ7335" s="51"/>
    </row>
    <row r="7336" spans="49:52" x14ac:dyDescent="0.25">
      <c r="AW7336" t="s">
        <v>11985</v>
      </c>
      <c r="AY7336" s="51"/>
      <c r="AZ7336" s="51"/>
    </row>
    <row r="7337" spans="49:52" x14ac:dyDescent="0.25">
      <c r="AW7337" t="s">
        <v>11986</v>
      </c>
      <c r="AY7337" s="51"/>
      <c r="AZ7337" s="51"/>
    </row>
    <row r="7338" spans="49:52" x14ac:dyDescent="0.25">
      <c r="AW7338" t="s">
        <v>11987</v>
      </c>
      <c r="AY7338" s="51"/>
      <c r="AZ7338" s="51"/>
    </row>
    <row r="7339" spans="49:52" x14ac:dyDescent="0.25">
      <c r="AW7339" t="s">
        <v>11988</v>
      </c>
      <c r="AY7339" s="51"/>
      <c r="AZ7339" s="51"/>
    </row>
    <row r="7340" spans="49:52" x14ac:dyDescent="0.25">
      <c r="AW7340" t="s">
        <v>11989</v>
      </c>
      <c r="AY7340" s="51"/>
      <c r="AZ7340" s="51"/>
    </row>
    <row r="7341" spans="49:52" x14ac:dyDescent="0.25">
      <c r="AW7341" t="s">
        <v>11990</v>
      </c>
      <c r="AY7341" s="51"/>
      <c r="AZ7341" s="51"/>
    </row>
    <row r="7342" spans="49:52" x14ac:dyDescent="0.25">
      <c r="AW7342" t="s">
        <v>11991</v>
      </c>
      <c r="AY7342" s="51"/>
      <c r="AZ7342" s="51"/>
    </row>
    <row r="7343" spans="49:52" x14ac:dyDescent="0.25">
      <c r="AW7343" t="s">
        <v>11992</v>
      </c>
      <c r="AY7343" s="51"/>
      <c r="AZ7343" s="51"/>
    </row>
    <row r="7344" spans="49:52" x14ac:dyDescent="0.25">
      <c r="AW7344" t="s">
        <v>11993</v>
      </c>
      <c r="AY7344" s="51"/>
      <c r="AZ7344" s="51"/>
    </row>
    <row r="7345" spans="49:52" x14ac:dyDescent="0.25">
      <c r="AW7345" t="s">
        <v>11994</v>
      </c>
      <c r="AY7345" s="51"/>
      <c r="AZ7345" s="51"/>
    </row>
    <row r="7346" spans="49:52" x14ac:dyDescent="0.25">
      <c r="AW7346" t="s">
        <v>11995</v>
      </c>
      <c r="AY7346" s="51"/>
      <c r="AZ7346" s="51"/>
    </row>
    <row r="7347" spans="49:52" x14ac:dyDescent="0.25">
      <c r="AW7347" t="s">
        <v>11996</v>
      </c>
      <c r="AY7347" s="51"/>
      <c r="AZ7347" s="51"/>
    </row>
    <row r="7348" spans="49:52" x14ac:dyDescent="0.25">
      <c r="AW7348" t="s">
        <v>11997</v>
      </c>
      <c r="AY7348" s="51"/>
      <c r="AZ7348" s="51"/>
    </row>
    <row r="7349" spans="49:52" x14ac:dyDescent="0.25">
      <c r="AW7349" t="s">
        <v>11998</v>
      </c>
      <c r="AY7349" s="51"/>
      <c r="AZ7349" s="51"/>
    </row>
    <row r="7350" spans="49:52" x14ac:dyDescent="0.25">
      <c r="AW7350" t="s">
        <v>11999</v>
      </c>
      <c r="AY7350" s="51"/>
      <c r="AZ7350" s="51"/>
    </row>
    <row r="7351" spans="49:52" x14ac:dyDescent="0.25">
      <c r="AW7351" t="s">
        <v>12000</v>
      </c>
      <c r="AY7351" s="51"/>
      <c r="AZ7351" s="51"/>
    </row>
    <row r="7352" spans="49:52" x14ac:dyDescent="0.25">
      <c r="AW7352" t="s">
        <v>12001</v>
      </c>
      <c r="AY7352" s="51"/>
      <c r="AZ7352" s="51"/>
    </row>
    <row r="7353" spans="49:52" x14ac:dyDescent="0.25">
      <c r="AW7353" t="s">
        <v>12002</v>
      </c>
      <c r="AY7353" s="51"/>
      <c r="AZ7353" s="51"/>
    </row>
    <row r="7354" spans="49:52" x14ac:dyDescent="0.25">
      <c r="AW7354" t="s">
        <v>12003</v>
      </c>
      <c r="AY7354" s="51"/>
      <c r="AZ7354" s="51"/>
    </row>
    <row r="7355" spans="49:52" x14ac:dyDescent="0.25">
      <c r="AW7355" t="s">
        <v>12004</v>
      </c>
      <c r="AY7355" s="51"/>
      <c r="AZ7355" s="51"/>
    </row>
    <row r="7356" spans="49:52" x14ac:dyDescent="0.25">
      <c r="AW7356" t="s">
        <v>12005</v>
      </c>
      <c r="AY7356" s="51"/>
      <c r="AZ7356" s="51"/>
    </row>
    <row r="7357" spans="49:52" x14ac:dyDescent="0.25">
      <c r="AW7357" t="s">
        <v>12006</v>
      </c>
      <c r="AY7357" s="51"/>
      <c r="AZ7357" s="51"/>
    </row>
    <row r="7358" spans="49:52" x14ac:dyDescent="0.25">
      <c r="AW7358" t="s">
        <v>12007</v>
      </c>
      <c r="AY7358" s="51"/>
      <c r="AZ7358" s="51"/>
    </row>
    <row r="7359" spans="49:52" x14ac:dyDescent="0.25">
      <c r="AW7359" t="s">
        <v>12008</v>
      </c>
      <c r="AY7359" s="51"/>
      <c r="AZ7359" s="51"/>
    </row>
    <row r="7360" spans="49:52" x14ac:dyDescent="0.25">
      <c r="AW7360" t="s">
        <v>12009</v>
      </c>
      <c r="AY7360" s="51"/>
      <c r="AZ7360" s="51"/>
    </row>
    <row r="7361" spans="49:52" x14ac:dyDescent="0.25">
      <c r="AW7361" t="s">
        <v>12010</v>
      </c>
      <c r="AY7361" s="51"/>
      <c r="AZ7361" s="51"/>
    </row>
    <row r="7362" spans="49:52" x14ac:dyDescent="0.25">
      <c r="AW7362" t="s">
        <v>12011</v>
      </c>
      <c r="AY7362" s="51"/>
      <c r="AZ7362" s="51"/>
    </row>
    <row r="7363" spans="49:52" x14ac:dyDescent="0.25">
      <c r="AW7363" t="s">
        <v>12012</v>
      </c>
      <c r="AY7363" s="51"/>
      <c r="AZ7363" s="51"/>
    </row>
    <row r="7364" spans="49:52" x14ac:dyDescent="0.25">
      <c r="AW7364" t="s">
        <v>12013</v>
      </c>
      <c r="AY7364" s="51"/>
      <c r="AZ7364" s="51"/>
    </row>
    <row r="7365" spans="49:52" x14ac:dyDescent="0.25">
      <c r="AW7365" t="s">
        <v>12014</v>
      </c>
      <c r="AY7365" s="51"/>
      <c r="AZ7365" s="51"/>
    </row>
    <row r="7366" spans="49:52" x14ac:dyDescent="0.25">
      <c r="AW7366" t="s">
        <v>12015</v>
      </c>
      <c r="AY7366" s="51"/>
      <c r="AZ7366" s="51"/>
    </row>
    <row r="7367" spans="49:52" x14ac:dyDescent="0.25">
      <c r="AW7367" t="s">
        <v>12016</v>
      </c>
      <c r="AY7367" s="51"/>
      <c r="AZ7367" s="51"/>
    </row>
    <row r="7368" spans="49:52" x14ac:dyDescent="0.25">
      <c r="AW7368" t="s">
        <v>12017</v>
      </c>
      <c r="AY7368" s="51"/>
      <c r="AZ7368" s="51"/>
    </row>
    <row r="7369" spans="49:52" x14ac:dyDescent="0.25">
      <c r="AW7369" t="s">
        <v>12018</v>
      </c>
      <c r="AY7369" s="51"/>
      <c r="AZ7369" s="51"/>
    </row>
    <row r="7370" spans="49:52" x14ac:dyDescent="0.25">
      <c r="AW7370" t="s">
        <v>12019</v>
      </c>
      <c r="AY7370" s="51"/>
      <c r="AZ7370" s="51"/>
    </row>
    <row r="7371" spans="49:52" x14ac:dyDescent="0.25">
      <c r="AW7371" t="s">
        <v>12020</v>
      </c>
      <c r="AY7371" s="51"/>
      <c r="AZ7371" s="51"/>
    </row>
    <row r="7372" spans="49:52" x14ac:dyDescent="0.25">
      <c r="AW7372" t="s">
        <v>12021</v>
      </c>
      <c r="AY7372" s="51"/>
      <c r="AZ7372" s="51"/>
    </row>
    <row r="7373" spans="49:52" x14ac:dyDescent="0.25">
      <c r="AW7373" t="s">
        <v>12022</v>
      </c>
      <c r="AY7373" s="51"/>
      <c r="AZ7373" s="51"/>
    </row>
    <row r="7374" spans="49:52" x14ac:dyDescent="0.25">
      <c r="AW7374" t="s">
        <v>12023</v>
      </c>
      <c r="AY7374" s="51"/>
      <c r="AZ7374" s="51"/>
    </row>
    <row r="7375" spans="49:52" x14ac:dyDescent="0.25">
      <c r="AW7375" t="s">
        <v>12024</v>
      </c>
      <c r="AY7375" s="51"/>
      <c r="AZ7375" s="51"/>
    </row>
    <row r="7376" spans="49:52" x14ac:dyDescent="0.25">
      <c r="AW7376" t="s">
        <v>12025</v>
      </c>
      <c r="AY7376" s="51"/>
      <c r="AZ7376" s="51"/>
    </row>
    <row r="7377" spans="49:52" x14ac:dyDescent="0.25">
      <c r="AW7377" t="s">
        <v>12026</v>
      </c>
      <c r="AY7377" s="51"/>
      <c r="AZ7377" s="51"/>
    </row>
    <row r="7378" spans="49:52" x14ac:dyDescent="0.25">
      <c r="AW7378" t="s">
        <v>12027</v>
      </c>
      <c r="AY7378" s="51"/>
      <c r="AZ7378" s="51"/>
    </row>
    <row r="7379" spans="49:52" x14ac:dyDescent="0.25">
      <c r="AW7379" t="s">
        <v>12028</v>
      </c>
      <c r="AY7379" s="51"/>
      <c r="AZ7379" s="51"/>
    </row>
    <row r="7380" spans="49:52" x14ac:dyDescent="0.25">
      <c r="AW7380" t="s">
        <v>12029</v>
      </c>
      <c r="AY7380" s="51"/>
      <c r="AZ7380" s="51"/>
    </row>
    <row r="7381" spans="49:52" x14ac:dyDescent="0.25">
      <c r="AW7381" t="s">
        <v>12030</v>
      </c>
      <c r="AY7381" s="51"/>
      <c r="AZ7381" s="51"/>
    </row>
    <row r="7382" spans="49:52" x14ac:dyDescent="0.25">
      <c r="AW7382" t="s">
        <v>12031</v>
      </c>
      <c r="AY7382" s="51"/>
      <c r="AZ7382" s="51"/>
    </row>
    <row r="7383" spans="49:52" x14ac:dyDescent="0.25">
      <c r="AW7383" t="s">
        <v>12032</v>
      </c>
      <c r="AY7383" s="51"/>
      <c r="AZ7383" s="51"/>
    </row>
    <row r="7384" spans="49:52" x14ac:dyDescent="0.25">
      <c r="AW7384" t="s">
        <v>12033</v>
      </c>
      <c r="AY7384" s="51"/>
      <c r="AZ7384" s="51"/>
    </row>
    <row r="7385" spans="49:52" x14ac:dyDescent="0.25">
      <c r="AW7385" t="s">
        <v>12034</v>
      </c>
      <c r="AY7385" s="51"/>
      <c r="AZ7385" s="51"/>
    </row>
    <row r="7386" spans="49:52" x14ac:dyDescent="0.25">
      <c r="AW7386" t="s">
        <v>12035</v>
      </c>
      <c r="AY7386" s="51"/>
      <c r="AZ7386" s="51"/>
    </row>
    <row r="7387" spans="49:52" x14ac:dyDescent="0.25">
      <c r="AW7387" t="s">
        <v>12036</v>
      </c>
      <c r="AY7387" s="51"/>
      <c r="AZ7387" s="51"/>
    </row>
    <row r="7388" spans="49:52" x14ac:dyDescent="0.25">
      <c r="AW7388" t="s">
        <v>12037</v>
      </c>
      <c r="AY7388" s="51"/>
      <c r="AZ7388" s="51"/>
    </row>
    <row r="7389" spans="49:52" x14ac:dyDescent="0.25">
      <c r="AW7389" t="s">
        <v>12038</v>
      </c>
      <c r="AY7389" s="51"/>
      <c r="AZ7389" s="51"/>
    </row>
    <row r="7390" spans="49:52" x14ac:dyDescent="0.25">
      <c r="AW7390" t="s">
        <v>12039</v>
      </c>
      <c r="AY7390" s="51"/>
      <c r="AZ7390" s="51"/>
    </row>
    <row r="7391" spans="49:52" x14ac:dyDescent="0.25">
      <c r="AW7391" t="s">
        <v>12040</v>
      </c>
      <c r="AY7391" s="51"/>
      <c r="AZ7391" s="51"/>
    </row>
    <row r="7392" spans="49:52" x14ac:dyDescent="0.25">
      <c r="AW7392" t="s">
        <v>12041</v>
      </c>
      <c r="AY7392" s="51"/>
      <c r="AZ7392" s="51"/>
    </row>
    <row r="7393" spans="49:52" x14ac:dyDescent="0.25">
      <c r="AW7393" t="s">
        <v>12042</v>
      </c>
      <c r="AY7393" s="51"/>
      <c r="AZ7393" s="51"/>
    </row>
    <row r="7394" spans="49:52" x14ac:dyDescent="0.25">
      <c r="AW7394" t="s">
        <v>12043</v>
      </c>
      <c r="AY7394" s="51"/>
      <c r="AZ7394" s="51"/>
    </row>
    <row r="7395" spans="49:52" x14ac:dyDescent="0.25">
      <c r="AW7395" t="s">
        <v>12044</v>
      </c>
      <c r="AY7395" s="51"/>
      <c r="AZ7395" s="51"/>
    </row>
    <row r="7396" spans="49:52" x14ac:dyDescent="0.25">
      <c r="AW7396" t="s">
        <v>12045</v>
      </c>
      <c r="AY7396" s="51"/>
      <c r="AZ7396" s="51"/>
    </row>
    <row r="7397" spans="49:52" x14ac:dyDescent="0.25">
      <c r="AW7397" t="s">
        <v>12046</v>
      </c>
      <c r="AY7397" s="51"/>
      <c r="AZ7397" s="51"/>
    </row>
    <row r="7398" spans="49:52" x14ac:dyDescent="0.25">
      <c r="AW7398" t="s">
        <v>12047</v>
      </c>
      <c r="AY7398" s="51"/>
      <c r="AZ7398" s="51"/>
    </row>
    <row r="7399" spans="49:52" x14ac:dyDescent="0.25">
      <c r="AW7399" t="s">
        <v>12048</v>
      </c>
      <c r="AY7399" s="51"/>
      <c r="AZ7399" s="51"/>
    </row>
    <row r="7400" spans="49:52" x14ac:dyDescent="0.25">
      <c r="AW7400" t="s">
        <v>12049</v>
      </c>
      <c r="AY7400" s="51"/>
      <c r="AZ7400" s="51"/>
    </row>
    <row r="7401" spans="49:52" x14ac:dyDescent="0.25">
      <c r="AW7401" t="s">
        <v>12050</v>
      </c>
      <c r="AY7401" s="51"/>
      <c r="AZ7401" s="51"/>
    </row>
    <row r="7402" spans="49:52" x14ac:dyDescent="0.25">
      <c r="AW7402" t="s">
        <v>12051</v>
      </c>
      <c r="AY7402" s="51"/>
      <c r="AZ7402" s="51"/>
    </row>
    <row r="7403" spans="49:52" x14ac:dyDescent="0.25">
      <c r="AW7403" t="s">
        <v>12052</v>
      </c>
      <c r="AY7403" s="51"/>
      <c r="AZ7403" s="51"/>
    </row>
    <row r="7404" spans="49:52" x14ac:dyDescent="0.25">
      <c r="AW7404" t="s">
        <v>12053</v>
      </c>
      <c r="AY7404" s="51"/>
      <c r="AZ7404" s="51"/>
    </row>
    <row r="7405" spans="49:52" x14ac:dyDescent="0.25">
      <c r="AW7405" t="s">
        <v>12054</v>
      </c>
      <c r="AY7405" s="51"/>
      <c r="AZ7405" s="51"/>
    </row>
    <row r="7406" spans="49:52" x14ac:dyDescent="0.25">
      <c r="AW7406" t="s">
        <v>12055</v>
      </c>
      <c r="AY7406" s="51"/>
      <c r="AZ7406" s="51"/>
    </row>
    <row r="7407" spans="49:52" x14ac:dyDescent="0.25">
      <c r="AW7407" t="s">
        <v>12056</v>
      </c>
      <c r="AY7407" s="51"/>
      <c r="AZ7407" s="51"/>
    </row>
    <row r="7408" spans="49:52" x14ac:dyDescent="0.25">
      <c r="AW7408" t="s">
        <v>12057</v>
      </c>
      <c r="AY7408" s="51"/>
      <c r="AZ7408" s="51"/>
    </row>
    <row r="7409" spans="49:52" x14ac:dyDescent="0.25">
      <c r="AW7409" t="s">
        <v>12058</v>
      </c>
      <c r="AY7409" s="51"/>
      <c r="AZ7409" s="51"/>
    </row>
    <row r="7410" spans="49:52" x14ac:dyDescent="0.25">
      <c r="AW7410" t="s">
        <v>12059</v>
      </c>
      <c r="AY7410" s="51"/>
      <c r="AZ7410" s="51"/>
    </row>
    <row r="7411" spans="49:52" x14ac:dyDescent="0.25">
      <c r="AW7411" t="s">
        <v>12060</v>
      </c>
      <c r="AY7411" s="51"/>
      <c r="AZ7411" s="51"/>
    </row>
    <row r="7412" spans="49:52" x14ac:dyDescent="0.25">
      <c r="AW7412" t="s">
        <v>12061</v>
      </c>
      <c r="AY7412" s="51"/>
      <c r="AZ7412" s="51"/>
    </row>
    <row r="7413" spans="49:52" x14ac:dyDescent="0.25">
      <c r="AW7413" t="s">
        <v>12062</v>
      </c>
      <c r="AY7413" s="51"/>
      <c r="AZ7413" s="51"/>
    </row>
    <row r="7414" spans="49:52" x14ac:dyDescent="0.25">
      <c r="AW7414" t="s">
        <v>12063</v>
      </c>
      <c r="AY7414" s="51"/>
      <c r="AZ7414" s="51"/>
    </row>
    <row r="7415" spans="49:52" x14ac:dyDescent="0.25">
      <c r="AW7415" t="s">
        <v>12064</v>
      </c>
      <c r="AY7415" s="51"/>
      <c r="AZ7415" s="51"/>
    </row>
    <row r="7416" spans="49:52" x14ac:dyDescent="0.25">
      <c r="AW7416" t="s">
        <v>12065</v>
      </c>
      <c r="AY7416" s="51"/>
      <c r="AZ7416" s="51"/>
    </row>
    <row r="7417" spans="49:52" x14ac:dyDescent="0.25">
      <c r="AW7417" t="s">
        <v>12066</v>
      </c>
      <c r="AY7417" s="51"/>
      <c r="AZ7417" s="51"/>
    </row>
    <row r="7418" spans="49:52" x14ac:dyDescent="0.25">
      <c r="AW7418" t="s">
        <v>12067</v>
      </c>
      <c r="AY7418" s="51"/>
      <c r="AZ7418" s="51"/>
    </row>
    <row r="7419" spans="49:52" x14ac:dyDescent="0.25">
      <c r="AW7419" t="s">
        <v>12068</v>
      </c>
      <c r="AY7419" s="51"/>
      <c r="AZ7419" s="51"/>
    </row>
    <row r="7420" spans="49:52" x14ac:dyDescent="0.25">
      <c r="AW7420" t="s">
        <v>12069</v>
      </c>
      <c r="AY7420" s="51"/>
      <c r="AZ7420" s="51"/>
    </row>
    <row r="7421" spans="49:52" x14ac:dyDescent="0.25">
      <c r="AW7421" t="s">
        <v>12070</v>
      </c>
      <c r="AY7421" s="51"/>
      <c r="AZ7421" s="51"/>
    </row>
    <row r="7422" spans="49:52" x14ac:dyDescent="0.25">
      <c r="AW7422" t="s">
        <v>12071</v>
      </c>
      <c r="AY7422" s="51"/>
      <c r="AZ7422" s="51"/>
    </row>
    <row r="7423" spans="49:52" x14ac:dyDescent="0.25">
      <c r="AW7423" t="s">
        <v>12072</v>
      </c>
      <c r="AY7423" s="51"/>
      <c r="AZ7423" s="51"/>
    </row>
    <row r="7424" spans="49:52" x14ac:dyDescent="0.25">
      <c r="AW7424" t="s">
        <v>12073</v>
      </c>
      <c r="AY7424" s="51"/>
      <c r="AZ7424" s="51"/>
    </row>
    <row r="7425" spans="49:52" x14ac:dyDescent="0.25">
      <c r="AW7425" t="s">
        <v>12074</v>
      </c>
      <c r="AY7425" s="51"/>
      <c r="AZ7425" s="51"/>
    </row>
    <row r="7426" spans="49:52" x14ac:dyDescent="0.25">
      <c r="AW7426" t="s">
        <v>12075</v>
      </c>
      <c r="AY7426" s="51"/>
      <c r="AZ7426" s="51"/>
    </row>
    <row r="7427" spans="49:52" x14ac:dyDescent="0.25">
      <c r="AW7427" t="s">
        <v>12076</v>
      </c>
      <c r="AY7427" s="51"/>
      <c r="AZ7427" s="51"/>
    </row>
    <row r="7428" spans="49:52" x14ac:dyDescent="0.25">
      <c r="AW7428" t="s">
        <v>12077</v>
      </c>
      <c r="AY7428" s="51"/>
      <c r="AZ7428" s="51"/>
    </row>
    <row r="7429" spans="49:52" x14ac:dyDescent="0.25">
      <c r="AW7429" t="s">
        <v>12078</v>
      </c>
      <c r="AY7429" s="51"/>
      <c r="AZ7429" s="51"/>
    </row>
    <row r="7430" spans="49:52" x14ac:dyDescent="0.25">
      <c r="AW7430" t="s">
        <v>12079</v>
      </c>
      <c r="AY7430" s="51"/>
      <c r="AZ7430" s="51"/>
    </row>
    <row r="7431" spans="49:52" x14ac:dyDescent="0.25">
      <c r="AW7431" t="s">
        <v>12080</v>
      </c>
      <c r="AY7431" s="51"/>
      <c r="AZ7431" s="51"/>
    </row>
    <row r="7432" spans="49:52" x14ac:dyDescent="0.25">
      <c r="AW7432" t="s">
        <v>12081</v>
      </c>
      <c r="AY7432" s="51"/>
      <c r="AZ7432" s="51"/>
    </row>
    <row r="7433" spans="49:52" x14ac:dyDescent="0.25">
      <c r="AW7433" t="s">
        <v>12082</v>
      </c>
      <c r="AY7433" s="51"/>
      <c r="AZ7433" s="51"/>
    </row>
    <row r="7434" spans="49:52" x14ac:dyDescent="0.25">
      <c r="AW7434" t="s">
        <v>12083</v>
      </c>
      <c r="AY7434" s="51"/>
      <c r="AZ7434" s="51"/>
    </row>
    <row r="7435" spans="49:52" x14ac:dyDescent="0.25">
      <c r="AW7435" t="s">
        <v>12084</v>
      </c>
      <c r="AY7435" s="51"/>
      <c r="AZ7435" s="51"/>
    </row>
    <row r="7436" spans="49:52" x14ac:dyDescent="0.25">
      <c r="AW7436" t="s">
        <v>12085</v>
      </c>
      <c r="AY7436" s="51"/>
      <c r="AZ7436" s="51"/>
    </row>
    <row r="7437" spans="49:52" x14ac:dyDescent="0.25">
      <c r="AW7437" t="s">
        <v>12086</v>
      </c>
      <c r="AY7437" s="51"/>
      <c r="AZ7437" s="51"/>
    </row>
    <row r="7438" spans="49:52" x14ac:dyDescent="0.25">
      <c r="AW7438" t="s">
        <v>12087</v>
      </c>
      <c r="AY7438" s="51"/>
      <c r="AZ7438" s="51"/>
    </row>
    <row r="7439" spans="49:52" x14ac:dyDescent="0.25">
      <c r="AW7439" t="s">
        <v>12088</v>
      </c>
      <c r="AY7439" s="51"/>
      <c r="AZ7439" s="51"/>
    </row>
    <row r="7440" spans="49:52" x14ac:dyDescent="0.25">
      <c r="AW7440" t="s">
        <v>12089</v>
      </c>
      <c r="AY7440" s="51"/>
      <c r="AZ7440" s="51"/>
    </row>
    <row r="7441" spans="49:52" x14ac:dyDescent="0.25">
      <c r="AW7441" t="s">
        <v>12090</v>
      </c>
      <c r="AY7441" s="51"/>
      <c r="AZ7441" s="51"/>
    </row>
    <row r="7442" spans="49:52" x14ac:dyDescent="0.25">
      <c r="AW7442" t="s">
        <v>12091</v>
      </c>
      <c r="AY7442" s="51"/>
      <c r="AZ7442" s="51"/>
    </row>
    <row r="7443" spans="49:52" x14ac:dyDescent="0.25">
      <c r="AW7443" t="s">
        <v>12092</v>
      </c>
      <c r="AY7443" s="51"/>
      <c r="AZ7443" s="51"/>
    </row>
    <row r="7444" spans="49:52" x14ac:dyDescent="0.25">
      <c r="AW7444" t="s">
        <v>12093</v>
      </c>
      <c r="AY7444" s="51"/>
      <c r="AZ7444" s="51"/>
    </row>
    <row r="7445" spans="49:52" x14ac:dyDescent="0.25">
      <c r="AW7445" t="s">
        <v>12094</v>
      </c>
      <c r="AY7445" s="51"/>
      <c r="AZ7445" s="51"/>
    </row>
    <row r="7446" spans="49:52" x14ac:dyDescent="0.25">
      <c r="AW7446" t="s">
        <v>12095</v>
      </c>
      <c r="AY7446" s="51"/>
      <c r="AZ7446" s="51"/>
    </row>
    <row r="7447" spans="49:52" x14ac:dyDescent="0.25">
      <c r="AW7447" t="s">
        <v>12096</v>
      </c>
      <c r="AY7447" s="51"/>
      <c r="AZ7447" s="51"/>
    </row>
    <row r="7448" spans="49:52" x14ac:dyDescent="0.25">
      <c r="AW7448" t="s">
        <v>12097</v>
      </c>
      <c r="AY7448" s="51"/>
      <c r="AZ7448" s="51"/>
    </row>
    <row r="7449" spans="49:52" x14ac:dyDescent="0.25">
      <c r="AW7449" t="s">
        <v>12098</v>
      </c>
      <c r="AY7449" s="51"/>
      <c r="AZ7449" s="51"/>
    </row>
    <row r="7450" spans="49:52" x14ac:dyDescent="0.25">
      <c r="AW7450" t="s">
        <v>12099</v>
      </c>
      <c r="AY7450" s="51"/>
      <c r="AZ7450" s="51"/>
    </row>
    <row r="7451" spans="49:52" x14ac:dyDescent="0.25">
      <c r="AW7451" t="s">
        <v>12100</v>
      </c>
      <c r="AY7451" s="51"/>
      <c r="AZ7451" s="51"/>
    </row>
    <row r="7452" spans="49:52" x14ac:dyDescent="0.25">
      <c r="AW7452" t="s">
        <v>12101</v>
      </c>
      <c r="AY7452" s="51"/>
      <c r="AZ7452" s="51"/>
    </row>
    <row r="7453" spans="49:52" x14ac:dyDescent="0.25">
      <c r="AW7453" t="s">
        <v>12102</v>
      </c>
      <c r="AY7453" s="51"/>
      <c r="AZ7453" s="51"/>
    </row>
    <row r="7454" spans="49:52" x14ac:dyDescent="0.25">
      <c r="AW7454" t="s">
        <v>12103</v>
      </c>
      <c r="AY7454" s="51"/>
      <c r="AZ7454" s="51"/>
    </row>
    <row r="7455" spans="49:52" x14ac:dyDescent="0.25">
      <c r="AW7455" t="s">
        <v>12104</v>
      </c>
      <c r="AY7455" s="51"/>
      <c r="AZ7455" s="51"/>
    </row>
    <row r="7456" spans="49:52" x14ac:dyDescent="0.25">
      <c r="AW7456" t="s">
        <v>12105</v>
      </c>
      <c r="AY7456" s="51"/>
      <c r="AZ7456" s="51"/>
    </row>
    <row r="7457" spans="49:52" x14ac:dyDescent="0.25">
      <c r="AW7457" t="s">
        <v>12106</v>
      </c>
      <c r="AY7457" s="51"/>
      <c r="AZ7457" s="51"/>
    </row>
    <row r="7458" spans="49:52" x14ac:dyDescent="0.25">
      <c r="AW7458" t="s">
        <v>12107</v>
      </c>
      <c r="AY7458" s="51"/>
      <c r="AZ7458" s="51"/>
    </row>
    <row r="7459" spans="49:52" x14ac:dyDescent="0.25">
      <c r="AW7459" t="s">
        <v>12108</v>
      </c>
      <c r="AY7459" s="51"/>
      <c r="AZ7459" s="51"/>
    </row>
    <row r="7460" spans="49:52" x14ac:dyDescent="0.25">
      <c r="AW7460" t="s">
        <v>12109</v>
      </c>
      <c r="AY7460" s="51"/>
      <c r="AZ7460" s="51"/>
    </row>
    <row r="7461" spans="49:52" x14ac:dyDescent="0.25">
      <c r="AW7461" t="s">
        <v>12110</v>
      </c>
      <c r="AY7461" s="51"/>
      <c r="AZ7461" s="51"/>
    </row>
    <row r="7462" spans="49:52" x14ac:dyDescent="0.25">
      <c r="AW7462" t="s">
        <v>12111</v>
      </c>
      <c r="AY7462" s="51"/>
      <c r="AZ7462" s="51"/>
    </row>
    <row r="7463" spans="49:52" x14ac:dyDescent="0.25">
      <c r="AW7463" t="s">
        <v>12112</v>
      </c>
      <c r="AY7463" s="51"/>
      <c r="AZ7463" s="51"/>
    </row>
    <row r="7464" spans="49:52" x14ac:dyDescent="0.25">
      <c r="AW7464" t="s">
        <v>12113</v>
      </c>
      <c r="AY7464" s="51"/>
      <c r="AZ7464" s="51"/>
    </row>
    <row r="7465" spans="49:52" x14ac:dyDescent="0.25">
      <c r="AW7465" t="s">
        <v>12114</v>
      </c>
      <c r="AY7465" s="51"/>
      <c r="AZ7465" s="51"/>
    </row>
    <row r="7466" spans="49:52" x14ac:dyDescent="0.25">
      <c r="AW7466" t="s">
        <v>12115</v>
      </c>
      <c r="AY7466" s="51"/>
      <c r="AZ7466" s="51"/>
    </row>
    <row r="7467" spans="49:52" x14ac:dyDescent="0.25">
      <c r="AW7467" t="s">
        <v>12116</v>
      </c>
      <c r="AY7467" s="51"/>
      <c r="AZ7467" s="51"/>
    </row>
    <row r="7468" spans="49:52" x14ac:dyDescent="0.25">
      <c r="AW7468" t="s">
        <v>12117</v>
      </c>
      <c r="AY7468" s="51"/>
      <c r="AZ7468" s="51"/>
    </row>
    <row r="7469" spans="49:52" x14ac:dyDescent="0.25">
      <c r="AW7469" t="s">
        <v>12118</v>
      </c>
      <c r="AY7469" s="51"/>
      <c r="AZ7469" s="51"/>
    </row>
    <row r="7470" spans="49:52" x14ac:dyDescent="0.25">
      <c r="AW7470" t="s">
        <v>12119</v>
      </c>
      <c r="AY7470" s="51"/>
      <c r="AZ7470" s="51"/>
    </row>
    <row r="7471" spans="49:52" x14ac:dyDescent="0.25">
      <c r="AW7471" t="s">
        <v>12120</v>
      </c>
      <c r="AY7471" s="51"/>
      <c r="AZ7471" s="51"/>
    </row>
    <row r="7472" spans="49:52" x14ac:dyDescent="0.25">
      <c r="AW7472" t="s">
        <v>12121</v>
      </c>
      <c r="AY7472" s="51"/>
      <c r="AZ7472" s="51"/>
    </row>
    <row r="7473" spans="49:52" x14ac:dyDescent="0.25">
      <c r="AW7473" t="s">
        <v>12122</v>
      </c>
      <c r="AY7473" s="51"/>
      <c r="AZ7473" s="51"/>
    </row>
    <row r="7474" spans="49:52" x14ac:dyDescent="0.25">
      <c r="AW7474" t="s">
        <v>12123</v>
      </c>
      <c r="AY7474" s="51"/>
      <c r="AZ7474" s="51"/>
    </row>
    <row r="7475" spans="49:52" x14ac:dyDescent="0.25">
      <c r="AW7475" t="s">
        <v>12124</v>
      </c>
      <c r="AY7475" s="51"/>
      <c r="AZ7475" s="51"/>
    </row>
    <row r="7476" spans="49:52" x14ac:dyDescent="0.25">
      <c r="AW7476" t="s">
        <v>12125</v>
      </c>
      <c r="AY7476" s="51"/>
      <c r="AZ7476" s="51"/>
    </row>
    <row r="7477" spans="49:52" x14ac:dyDescent="0.25">
      <c r="AW7477" t="s">
        <v>12126</v>
      </c>
      <c r="AY7477" s="51"/>
      <c r="AZ7477" s="51"/>
    </row>
    <row r="7478" spans="49:52" x14ac:dyDescent="0.25">
      <c r="AW7478" t="s">
        <v>12127</v>
      </c>
      <c r="AY7478" s="51"/>
      <c r="AZ7478" s="51"/>
    </row>
    <row r="7479" spans="49:52" x14ac:dyDescent="0.25">
      <c r="AW7479" t="s">
        <v>12128</v>
      </c>
      <c r="AY7479" s="51"/>
      <c r="AZ7479" s="51"/>
    </row>
    <row r="7480" spans="49:52" x14ac:dyDescent="0.25">
      <c r="AW7480" t="s">
        <v>12129</v>
      </c>
      <c r="AY7480" s="51"/>
      <c r="AZ7480" s="51"/>
    </row>
    <row r="7481" spans="49:52" x14ac:dyDescent="0.25">
      <c r="AW7481" t="s">
        <v>12130</v>
      </c>
      <c r="AY7481" s="51"/>
      <c r="AZ7481" s="51"/>
    </row>
    <row r="7482" spans="49:52" x14ac:dyDescent="0.25">
      <c r="AW7482" t="s">
        <v>12131</v>
      </c>
      <c r="AY7482" s="51"/>
      <c r="AZ7482" s="51"/>
    </row>
    <row r="7483" spans="49:52" x14ac:dyDescent="0.25">
      <c r="AW7483" t="s">
        <v>12132</v>
      </c>
      <c r="AY7483" s="51"/>
      <c r="AZ7483" s="51"/>
    </row>
    <row r="7484" spans="49:52" x14ac:dyDescent="0.25">
      <c r="AW7484" t="s">
        <v>12133</v>
      </c>
      <c r="AY7484" s="51"/>
      <c r="AZ7484" s="51"/>
    </row>
    <row r="7485" spans="49:52" x14ac:dyDescent="0.25">
      <c r="AW7485" t="s">
        <v>12134</v>
      </c>
      <c r="AY7485" s="51"/>
      <c r="AZ7485" s="51"/>
    </row>
    <row r="7486" spans="49:52" x14ac:dyDescent="0.25">
      <c r="AW7486" t="s">
        <v>12135</v>
      </c>
      <c r="AY7486" s="51"/>
      <c r="AZ7486" s="51"/>
    </row>
    <row r="7487" spans="49:52" x14ac:dyDescent="0.25">
      <c r="AW7487" t="s">
        <v>12136</v>
      </c>
      <c r="AY7487" s="51"/>
      <c r="AZ7487" s="51"/>
    </row>
    <row r="7488" spans="49:52" x14ac:dyDescent="0.25">
      <c r="AW7488" t="s">
        <v>12137</v>
      </c>
      <c r="AY7488" s="51"/>
      <c r="AZ7488" s="51"/>
    </row>
    <row r="7489" spans="49:52" x14ac:dyDescent="0.25">
      <c r="AW7489" t="s">
        <v>12138</v>
      </c>
      <c r="AY7489" s="51"/>
      <c r="AZ7489" s="51"/>
    </row>
    <row r="7490" spans="49:52" x14ac:dyDescent="0.25">
      <c r="AW7490" t="s">
        <v>12139</v>
      </c>
      <c r="AY7490" s="51"/>
      <c r="AZ7490" s="51"/>
    </row>
    <row r="7491" spans="49:52" x14ac:dyDescent="0.25">
      <c r="AW7491" t="s">
        <v>12140</v>
      </c>
      <c r="AY7491" s="51"/>
      <c r="AZ7491" s="51"/>
    </row>
    <row r="7492" spans="49:52" x14ac:dyDescent="0.25">
      <c r="AW7492" t="s">
        <v>12141</v>
      </c>
      <c r="AY7492" s="51"/>
      <c r="AZ7492" s="51"/>
    </row>
    <row r="7493" spans="49:52" x14ac:dyDescent="0.25">
      <c r="AW7493" t="s">
        <v>12142</v>
      </c>
      <c r="AY7493" s="51"/>
      <c r="AZ7493" s="51"/>
    </row>
    <row r="7494" spans="49:52" x14ac:dyDescent="0.25">
      <c r="AW7494" t="s">
        <v>12143</v>
      </c>
      <c r="AY7494" s="51"/>
      <c r="AZ7494" s="51"/>
    </row>
    <row r="7495" spans="49:52" x14ac:dyDescent="0.25">
      <c r="AW7495" t="s">
        <v>12144</v>
      </c>
      <c r="AY7495" s="51"/>
      <c r="AZ7495" s="51"/>
    </row>
    <row r="7496" spans="49:52" x14ac:dyDescent="0.25">
      <c r="AW7496" t="s">
        <v>12145</v>
      </c>
      <c r="AY7496" s="51"/>
      <c r="AZ7496" s="51"/>
    </row>
    <row r="7497" spans="49:52" x14ac:dyDescent="0.25">
      <c r="AW7497" t="s">
        <v>12146</v>
      </c>
      <c r="AY7497" s="51"/>
      <c r="AZ7497" s="51"/>
    </row>
    <row r="7498" spans="49:52" x14ac:dyDescent="0.25">
      <c r="AW7498" t="s">
        <v>12147</v>
      </c>
      <c r="AY7498" s="51"/>
      <c r="AZ7498" s="51"/>
    </row>
    <row r="7499" spans="49:52" x14ac:dyDescent="0.25">
      <c r="AW7499" t="s">
        <v>12148</v>
      </c>
      <c r="AY7499" s="51"/>
      <c r="AZ7499" s="51"/>
    </row>
    <row r="7500" spans="49:52" x14ac:dyDescent="0.25">
      <c r="AW7500" t="s">
        <v>12149</v>
      </c>
      <c r="AY7500" s="51"/>
      <c r="AZ7500" s="51"/>
    </row>
    <row r="7501" spans="49:52" x14ac:dyDescent="0.25">
      <c r="AW7501" t="s">
        <v>12150</v>
      </c>
      <c r="AY7501" s="51"/>
      <c r="AZ7501" s="51"/>
    </row>
    <row r="7502" spans="49:52" x14ac:dyDescent="0.25">
      <c r="AW7502" t="s">
        <v>12151</v>
      </c>
      <c r="AY7502" s="51"/>
      <c r="AZ7502" s="51"/>
    </row>
    <row r="7503" spans="49:52" x14ac:dyDescent="0.25">
      <c r="AW7503" t="s">
        <v>12152</v>
      </c>
      <c r="AY7503" s="51"/>
      <c r="AZ7503" s="51"/>
    </row>
    <row r="7504" spans="49:52" x14ac:dyDescent="0.25">
      <c r="AW7504" t="s">
        <v>12153</v>
      </c>
      <c r="AY7504" s="51"/>
      <c r="AZ7504" s="51"/>
    </row>
    <row r="7505" spans="49:52" x14ac:dyDescent="0.25">
      <c r="AW7505" t="s">
        <v>12154</v>
      </c>
      <c r="AY7505" s="51"/>
      <c r="AZ7505" s="51"/>
    </row>
    <row r="7506" spans="49:52" x14ac:dyDescent="0.25">
      <c r="AW7506" t="s">
        <v>12155</v>
      </c>
      <c r="AY7506" s="51"/>
      <c r="AZ7506" s="51"/>
    </row>
    <row r="7507" spans="49:52" x14ac:dyDescent="0.25">
      <c r="AW7507" t="s">
        <v>12156</v>
      </c>
      <c r="AY7507" s="51"/>
      <c r="AZ7507" s="51"/>
    </row>
    <row r="7508" spans="49:52" x14ac:dyDescent="0.25">
      <c r="AW7508" t="s">
        <v>12157</v>
      </c>
      <c r="AY7508" s="51"/>
      <c r="AZ7508" s="51"/>
    </row>
    <row r="7509" spans="49:52" x14ac:dyDescent="0.25">
      <c r="AW7509" t="s">
        <v>12158</v>
      </c>
      <c r="AY7509" s="51"/>
      <c r="AZ7509" s="51"/>
    </row>
    <row r="7510" spans="49:52" x14ac:dyDescent="0.25">
      <c r="AW7510" t="s">
        <v>12159</v>
      </c>
      <c r="AY7510" s="51"/>
      <c r="AZ7510" s="51"/>
    </row>
    <row r="7511" spans="49:52" x14ac:dyDescent="0.25">
      <c r="AW7511" t="s">
        <v>12160</v>
      </c>
      <c r="AY7511" s="51"/>
      <c r="AZ7511" s="51"/>
    </row>
    <row r="7512" spans="49:52" x14ac:dyDescent="0.25">
      <c r="AW7512" t="s">
        <v>12161</v>
      </c>
      <c r="AY7512" s="51"/>
      <c r="AZ7512" s="51"/>
    </row>
    <row r="7513" spans="49:52" x14ac:dyDescent="0.25">
      <c r="AW7513" t="s">
        <v>12162</v>
      </c>
      <c r="AY7513" s="51"/>
      <c r="AZ7513" s="51"/>
    </row>
    <row r="7514" spans="49:52" x14ac:dyDescent="0.25">
      <c r="AW7514" t="s">
        <v>12163</v>
      </c>
      <c r="AY7514" s="51"/>
      <c r="AZ7514" s="51"/>
    </row>
    <row r="7515" spans="49:52" x14ac:dyDescent="0.25">
      <c r="AW7515" t="s">
        <v>12164</v>
      </c>
      <c r="AY7515" s="51"/>
      <c r="AZ7515" s="51"/>
    </row>
    <row r="7516" spans="49:52" x14ac:dyDescent="0.25">
      <c r="AW7516" t="s">
        <v>12165</v>
      </c>
      <c r="AY7516" s="51"/>
      <c r="AZ7516" s="51"/>
    </row>
    <row r="7517" spans="49:52" x14ac:dyDescent="0.25">
      <c r="AW7517" t="s">
        <v>12166</v>
      </c>
      <c r="AY7517" s="51"/>
      <c r="AZ7517" s="51"/>
    </row>
    <row r="7518" spans="49:52" x14ac:dyDescent="0.25">
      <c r="AW7518" t="s">
        <v>12167</v>
      </c>
      <c r="AY7518" s="51"/>
      <c r="AZ7518" s="51"/>
    </row>
    <row r="7519" spans="49:52" x14ac:dyDescent="0.25">
      <c r="AW7519" t="s">
        <v>12168</v>
      </c>
      <c r="AY7519" s="51"/>
      <c r="AZ7519" s="51"/>
    </row>
    <row r="7520" spans="49:52" x14ac:dyDescent="0.25">
      <c r="AW7520" t="s">
        <v>12169</v>
      </c>
      <c r="AY7520" s="51"/>
      <c r="AZ7520" s="51"/>
    </row>
    <row r="7521" spans="49:52" x14ac:dyDescent="0.25">
      <c r="AW7521" t="s">
        <v>12170</v>
      </c>
      <c r="AY7521" s="51"/>
      <c r="AZ7521" s="51"/>
    </row>
    <row r="7522" spans="49:52" x14ac:dyDescent="0.25">
      <c r="AW7522" t="s">
        <v>12171</v>
      </c>
      <c r="AY7522" s="51"/>
      <c r="AZ7522" s="51"/>
    </row>
    <row r="7523" spans="49:52" x14ac:dyDescent="0.25">
      <c r="AW7523" t="s">
        <v>12172</v>
      </c>
      <c r="AY7523" s="51"/>
      <c r="AZ7523" s="51"/>
    </row>
    <row r="7524" spans="49:52" x14ac:dyDescent="0.25">
      <c r="AW7524" t="s">
        <v>12173</v>
      </c>
      <c r="AY7524" s="51"/>
      <c r="AZ7524" s="51"/>
    </row>
    <row r="7525" spans="49:52" x14ac:dyDescent="0.25">
      <c r="AW7525" t="s">
        <v>12174</v>
      </c>
      <c r="AY7525" s="51"/>
      <c r="AZ7525" s="51"/>
    </row>
    <row r="7526" spans="49:52" x14ac:dyDescent="0.25">
      <c r="AW7526" t="s">
        <v>12175</v>
      </c>
      <c r="AY7526" s="51"/>
      <c r="AZ7526" s="51"/>
    </row>
    <row r="7527" spans="49:52" x14ac:dyDescent="0.25">
      <c r="AW7527" t="s">
        <v>12176</v>
      </c>
      <c r="AY7527" s="51"/>
      <c r="AZ7527" s="51"/>
    </row>
    <row r="7528" spans="49:52" x14ac:dyDescent="0.25">
      <c r="AW7528" t="s">
        <v>12177</v>
      </c>
      <c r="AY7528" s="51"/>
      <c r="AZ7528" s="51"/>
    </row>
    <row r="7529" spans="49:52" x14ac:dyDescent="0.25">
      <c r="AW7529" t="s">
        <v>12178</v>
      </c>
      <c r="AY7529" s="51"/>
      <c r="AZ7529" s="51"/>
    </row>
    <row r="7530" spans="49:52" x14ac:dyDescent="0.25">
      <c r="AW7530" t="s">
        <v>12179</v>
      </c>
      <c r="AY7530" s="51"/>
      <c r="AZ7530" s="51"/>
    </row>
    <row r="7531" spans="49:52" x14ac:dyDescent="0.25">
      <c r="AW7531" t="s">
        <v>12180</v>
      </c>
      <c r="AY7531" s="51"/>
      <c r="AZ7531" s="51"/>
    </row>
    <row r="7532" spans="49:52" x14ac:dyDescent="0.25">
      <c r="AW7532" t="s">
        <v>12181</v>
      </c>
      <c r="AY7532" s="51"/>
      <c r="AZ7532" s="51"/>
    </row>
    <row r="7533" spans="49:52" x14ac:dyDescent="0.25">
      <c r="AW7533" t="s">
        <v>12182</v>
      </c>
      <c r="AY7533" s="51"/>
      <c r="AZ7533" s="51"/>
    </row>
    <row r="7534" spans="49:52" x14ac:dyDescent="0.25">
      <c r="AW7534" t="s">
        <v>12183</v>
      </c>
      <c r="AY7534" s="51"/>
      <c r="AZ7534" s="51"/>
    </row>
    <row r="7535" spans="49:52" x14ac:dyDescent="0.25">
      <c r="AW7535" t="s">
        <v>12184</v>
      </c>
      <c r="AY7535" s="51"/>
      <c r="AZ7535" s="51"/>
    </row>
    <row r="7536" spans="49:52" x14ac:dyDescent="0.25">
      <c r="AW7536" t="s">
        <v>12185</v>
      </c>
      <c r="AY7536" s="51"/>
      <c r="AZ7536" s="51"/>
    </row>
    <row r="7537" spans="49:52" x14ac:dyDescent="0.25">
      <c r="AW7537" t="s">
        <v>12186</v>
      </c>
      <c r="AY7537" s="51"/>
      <c r="AZ7537" s="51"/>
    </row>
    <row r="7538" spans="49:52" x14ac:dyDescent="0.25">
      <c r="AW7538" t="s">
        <v>12187</v>
      </c>
      <c r="AY7538" s="51"/>
      <c r="AZ7538" s="51"/>
    </row>
    <row r="7539" spans="49:52" x14ac:dyDescent="0.25">
      <c r="AW7539" t="s">
        <v>12188</v>
      </c>
      <c r="AY7539" s="51"/>
      <c r="AZ7539" s="51"/>
    </row>
    <row r="7540" spans="49:52" x14ac:dyDescent="0.25">
      <c r="AW7540" t="s">
        <v>12189</v>
      </c>
      <c r="AY7540" s="51"/>
      <c r="AZ7540" s="51"/>
    </row>
    <row r="7541" spans="49:52" x14ac:dyDescent="0.25">
      <c r="AW7541" t="s">
        <v>12190</v>
      </c>
      <c r="AY7541" s="51"/>
      <c r="AZ7541" s="51"/>
    </row>
    <row r="7542" spans="49:52" x14ac:dyDescent="0.25">
      <c r="AW7542" t="s">
        <v>12191</v>
      </c>
      <c r="AY7542" s="51"/>
      <c r="AZ7542" s="51"/>
    </row>
    <row r="7543" spans="49:52" x14ac:dyDescent="0.25">
      <c r="AW7543" t="s">
        <v>12192</v>
      </c>
      <c r="AY7543" s="51"/>
      <c r="AZ7543" s="51"/>
    </row>
    <row r="7544" spans="49:52" x14ac:dyDescent="0.25">
      <c r="AW7544" t="s">
        <v>12193</v>
      </c>
      <c r="AY7544" s="51"/>
      <c r="AZ7544" s="51"/>
    </row>
    <row r="7545" spans="49:52" x14ac:dyDescent="0.25">
      <c r="AW7545" t="s">
        <v>12194</v>
      </c>
      <c r="AY7545" s="51"/>
      <c r="AZ7545" s="51"/>
    </row>
    <row r="7546" spans="49:52" x14ac:dyDescent="0.25">
      <c r="AW7546" t="s">
        <v>12195</v>
      </c>
      <c r="AY7546" s="51"/>
      <c r="AZ7546" s="51"/>
    </row>
    <row r="7547" spans="49:52" x14ac:dyDescent="0.25">
      <c r="AW7547" t="s">
        <v>12196</v>
      </c>
      <c r="AY7547" s="51"/>
      <c r="AZ7547" s="51"/>
    </row>
    <row r="7548" spans="49:52" x14ac:dyDescent="0.25">
      <c r="AW7548" t="s">
        <v>12197</v>
      </c>
      <c r="AY7548" s="51"/>
      <c r="AZ7548" s="51"/>
    </row>
    <row r="7549" spans="49:52" x14ac:dyDescent="0.25">
      <c r="AW7549" t="s">
        <v>12198</v>
      </c>
      <c r="AY7549" s="51"/>
      <c r="AZ7549" s="51"/>
    </row>
    <row r="7550" spans="49:52" x14ac:dyDescent="0.25">
      <c r="AW7550" t="s">
        <v>12199</v>
      </c>
      <c r="AY7550" s="51"/>
      <c r="AZ7550" s="51"/>
    </row>
    <row r="7551" spans="49:52" x14ac:dyDescent="0.25">
      <c r="AW7551" t="s">
        <v>12200</v>
      </c>
      <c r="AY7551" s="51"/>
      <c r="AZ7551" s="51"/>
    </row>
    <row r="7552" spans="49:52" x14ac:dyDescent="0.25">
      <c r="AW7552" t="s">
        <v>12201</v>
      </c>
      <c r="AY7552" s="51"/>
      <c r="AZ7552" s="51"/>
    </row>
    <row r="7553" spans="49:52" x14ac:dyDescent="0.25">
      <c r="AW7553" t="s">
        <v>12202</v>
      </c>
      <c r="AY7553" s="51"/>
      <c r="AZ7553" s="51"/>
    </row>
    <row r="7554" spans="49:52" x14ac:dyDescent="0.25">
      <c r="AW7554" t="s">
        <v>12203</v>
      </c>
      <c r="AY7554" s="51"/>
      <c r="AZ7554" s="51"/>
    </row>
    <row r="7555" spans="49:52" x14ac:dyDescent="0.25">
      <c r="AW7555" t="s">
        <v>12204</v>
      </c>
      <c r="AY7555" s="51"/>
      <c r="AZ7555" s="51"/>
    </row>
    <row r="7556" spans="49:52" x14ac:dyDescent="0.25">
      <c r="AW7556" t="s">
        <v>12205</v>
      </c>
      <c r="AY7556" s="51"/>
      <c r="AZ7556" s="51"/>
    </row>
    <row r="7557" spans="49:52" x14ac:dyDescent="0.25">
      <c r="AW7557" t="s">
        <v>12206</v>
      </c>
      <c r="AY7557" s="51"/>
      <c r="AZ7557" s="51"/>
    </row>
    <row r="7558" spans="49:52" x14ac:dyDescent="0.25">
      <c r="AW7558" t="s">
        <v>12207</v>
      </c>
      <c r="AY7558" s="51"/>
      <c r="AZ7558" s="51"/>
    </row>
    <row r="7559" spans="49:52" x14ac:dyDescent="0.25">
      <c r="AW7559" t="s">
        <v>12208</v>
      </c>
      <c r="AY7559" s="51"/>
      <c r="AZ7559" s="51"/>
    </row>
    <row r="7560" spans="49:52" x14ac:dyDescent="0.25">
      <c r="AW7560" t="s">
        <v>12209</v>
      </c>
      <c r="AY7560" s="51"/>
      <c r="AZ7560" s="51"/>
    </row>
    <row r="7561" spans="49:52" x14ac:dyDescent="0.25">
      <c r="AW7561" t="s">
        <v>12210</v>
      </c>
      <c r="AY7561" s="51"/>
      <c r="AZ7561" s="51"/>
    </row>
    <row r="7562" spans="49:52" x14ac:dyDescent="0.25">
      <c r="AW7562" t="s">
        <v>12211</v>
      </c>
      <c r="AY7562" s="51"/>
      <c r="AZ7562" s="51"/>
    </row>
    <row r="7563" spans="49:52" x14ac:dyDescent="0.25">
      <c r="AW7563" t="s">
        <v>12212</v>
      </c>
      <c r="AY7563" s="51"/>
      <c r="AZ7563" s="51"/>
    </row>
    <row r="7564" spans="49:52" x14ac:dyDescent="0.25">
      <c r="AW7564" t="s">
        <v>12213</v>
      </c>
      <c r="AY7564" s="51"/>
      <c r="AZ7564" s="51"/>
    </row>
    <row r="7565" spans="49:52" x14ac:dyDescent="0.25">
      <c r="AW7565" t="s">
        <v>12214</v>
      </c>
      <c r="AY7565" s="51"/>
      <c r="AZ7565" s="51"/>
    </row>
    <row r="7566" spans="49:52" x14ac:dyDescent="0.25">
      <c r="AW7566" t="s">
        <v>12215</v>
      </c>
      <c r="AY7566" s="51"/>
      <c r="AZ7566" s="51"/>
    </row>
    <row r="7567" spans="49:52" x14ac:dyDescent="0.25">
      <c r="AW7567" t="s">
        <v>12216</v>
      </c>
      <c r="AY7567" s="51"/>
      <c r="AZ7567" s="51"/>
    </row>
    <row r="7568" spans="49:52" x14ac:dyDescent="0.25">
      <c r="AW7568" t="s">
        <v>12217</v>
      </c>
      <c r="AY7568" s="51"/>
      <c r="AZ7568" s="51"/>
    </row>
    <row r="7569" spans="49:52" x14ac:dyDescent="0.25">
      <c r="AW7569" t="s">
        <v>12218</v>
      </c>
      <c r="AY7569" s="51"/>
      <c r="AZ7569" s="51"/>
    </row>
    <row r="7570" spans="49:52" x14ac:dyDescent="0.25">
      <c r="AW7570" t="s">
        <v>12219</v>
      </c>
      <c r="AY7570" s="51"/>
      <c r="AZ7570" s="51"/>
    </row>
    <row r="7571" spans="49:52" x14ac:dyDescent="0.25">
      <c r="AW7571" t="s">
        <v>12220</v>
      </c>
      <c r="AY7571" s="51"/>
      <c r="AZ7571" s="51"/>
    </row>
    <row r="7572" spans="49:52" x14ac:dyDescent="0.25">
      <c r="AW7572" t="s">
        <v>12221</v>
      </c>
      <c r="AY7572" s="51"/>
      <c r="AZ7572" s="51"/>
    </row>
    <row r="7573" spans="49:52" x14ac:dyDescent="0.25">
      <c r="AW7573" t="s">
        <v>12222</v>
      </c>
      <c r="AY7573" s="51"/>
      <c r="AZ7573" s="51"/>
    </row>
    <row r="7574" spans="49:52" x14ac:dyDescent="0.25">
      <c r="AW7574" t="s">
        <v>12223</v>
      </c>
      <c r="AY7574" s="51"/>
      <c r="AZ7574" s="51"/>
    </row>
    <row r="7575" spans="49:52" x14ac:dyDescent="0.25">
      <c r="AW7575" t="s">
        <v>12224</v>
      </c>
      <c r="AY7575" s="51"/>
      <c r="AZ7575" s="51"/>
    </row>
    <row r="7576" spans="49:52" x14ac:dyDescent="0.25">
      <c r="AW7576" t="s">
        <v>12225</v>
      </c>
      <c r="AY7576" s="51"/>
      <c r="AZ7576" s="51"/>
    </row>
    <row r="7577" spans="49:52" x14ac:dyDescent="0.25">
      <c r="AW7577" t="s">
        <v>12226</v>
      </c>
      <c r="AY7577" s="51"/>
      <c r="AZ7577" s="51"/>
    </row>
    <row r="7578" spans="49:52" x14ac:dyDescent="0.25">
      <c r="AW7578" t="s">
        <v>12227</v>
      </c>
      <c r="AY7578" s="51"/>
      <c r="AZ7578" s="51"/>
    </row>
    <row r="7579" spans="49:52" x14ac:dyDescent="0.25">
      <c r="AW7579" t="s">
        <v>12228</v>
      </c>
      <c r="AY7579" s="51"/>
      <c r="AZ7579" s="51"/>
    </row>
    <row r="7580" spans="49:52" x14ac:dyDescent="0.25">
      <c r="AW7580" t="s">
        <v>12229</v>
      </c>
      <c r="AY7580" s="51"/>
      <c r="AZ7580" s="51"/>
    </row>
    <row r="7581" spans="49:52" x14ac:dyDescent="0.25">
      <c r="AW7581" t="s">
        <v>12230</v>
      </c>
      <c r="AY7581" s="51"/>
      <c r="AZ7581" s="51"/>
    </row>
    <row r="7582" spans="49:52" x14ac:dyDescent="0.25">
      <c r="AW7582" t="s">
        <v>12231</v>
      </c>
      <c r="AY7582" s="51"/>
      <c r="AZ7582" s="51"/>
    </row>
    <row r="7583" spans="49:52" x14ac:dyDescent="0.25">
      <c r="AW7583" t="s">
        <v>12232</v>
      </c>
      <c r="AY7583" s="51"/>
      <c r="AZ7583" s="51"/>
    </row>
    <row r="7584" spans="49:52" x14ac:dyDescent="0.25">
      <c r="AW7584" t="s">
        <v>12233</v>
      </c>
      <c r="AY7584" s="51"/>
      <c r="AZ7584" s="51"/>
    </row>
    <row r="7585" spans="49:52" x14ac:dyDescent="0.25">
      <c r="AW7585" t="s">
        <v>12234</v>
      </c>
      <c r="AY7585" s="51"/>
      <c r="AZ7585" s="51"/>
    </row>
    <row r="7586" spans="49:52" x14ac:dyDescent="0.25">
      <c r="AW7586" t="s">
        <v>12235</v>
      </c>
      <c r="AY7586" s="51"/>
      <c r="AZ7586" s="51"/>
    </row>
    <row r="7587" spans="49:52" x14ac:dyDescent="0.25">
      <c r="AW7587" t="s">
        <v>12236</v>
      </c>
      <c r="AY7587" s="51"/>
      <c r="AZ7587" s="51"/>
    </row>
    <row r="7588" spans="49:52" x14ac:dyDescent="0.25">
      <c r="AW7588" t="s">
        <v>12237</v>
      </c>
      <c r="AY7588" s="51"/>
      <c r="AZ7588" s="51"/>
    </row>
    <row r="7589" spans="49:52" x14ac:dyDescent="0.25">
      <c r="AW7589" t="s">
        <v>12238</v>
      </c>
      <c r="AY7589" s="51"/>
      <c r="AZ7589" s="51"/>
    </row>
    <row r="7590" spans="49:52" x14ac:dyDescent="0.25">
      <c r="AW7590" t="s">
        <v>12239</v>
      </c>
      <c r="AY7590" s="51"/>
      <c r="AZ7590" s="51"/>
    </row>
    <row r="7591" spans="49:52" x14ac:dyDescent="0.25">
      <c r="AW7591" t="s">
        <v>12240</v>
      </c>
      <c r="AY7591" s="51"/>
      <c r="AZ7591" s="51"/>
    </row>
    <row r="7592" spans="49:52" x14ac:dyDescent="0.25">
      <c r="AW7592" t="s">
        <v>12241</v>
      </c>
      <c r="AY7592" s="51"/>
      <c r="AZ7592" s="51"/>
    </row>
    <row r="7593" spans="49:52" x14ac:dyDescent="0.25">
      <c r="AW7593" t="s">
        <v>12242</v>
      </c>
      <c r="AY7593" s="51"/>
      <c r="AZ7593" s="51"/>
    </row>
    <row r="7594" spans="49:52" x14ac:dyDescent="0.25">
      <c r="AW7594" t="s">
        <v>12243</v>
      </c>
      <c r="AY7594" s="51"/>
      <c r="AZ7594" s="51"/>
    </row>
    <row r="7595" spans="49:52" x14ac:dyDescent="0.25">
      <c r="AW7595" t="s">
        <v>12244</v>
      </c>
      <c r="AY7595" s="51"/>
      <c r="AZ7595" s="51"/>
    </row>
    <row r="7596" spans="49:52" x14ac:dyDescent="0.25">
      <c r="AW7596" t="s">
        <v>12245</v>
      </c>
      <c r="AY7596" s="51"/>
      <c r="AZ7596" s="51"/>
    </row>
    <row r="7597" spans="49:52" x14ac:dyDescent="0.25">
      <c r="AW7597" t="s">
        <v>12246</v>
      </c>
      <c r="AY7597" s="51"/>
      <c r="AZ7597" s="51"/>
    </row>
    <row r="7598" spans="49:52" x14ac:dyDescent="0.25">
      <c r="AW7598" t="s">
        <v>12247</v>
      </c>
      <c r="AY7598" s="51"/>
      <c r="AZ7598" s="51"/>
    </row>
    <row r="7599" spans="49:52" x14ac:dyDescent="0.25">
      <c r="AW7599" t="s">
        <v>12248</v>
      </c>
      <c r="AY7599" s="51"/>
      <c r="AZ7599" s="51"/>
    </row>
    <row r="7600" spans="49:52" x14ac:dyDescent="0.25">
      <c r="AW7600" t="s">
        <v>12249</v>
      </c>
      <c r="AY7600" s="51"/>
      <c r="AZ7600" s="51"/>
    </row>
    <row r="7601" spans="49:52" x14ac:dyDescent="0.25">
      <c r="AW7601" t="s">
        <v>12250</v>
      </c>
      <c r="AY7601" s="51"/>
      <c r="AZ7601" s="51"/>
    </row>
    <row r="7602" spans="49:52" x14ac:dyDescent="0.25">
      <c r="AW7602" t="s">
        <v>12251</v>
      </c>
      <c r="AY7602" s="51"/>
      <c r="AZ7602" s="51"/>
    </row>
    <row r="7603" spans="49:52" x14ac:dyDescent="0.25">
      <c r="AW7603" t="s">
        <v>12252</v>
      </c>
      <c r="AY7603" s="51"/>
      <c r="AZ7603" s="51"/>
    </row>
    <row r="7604" spans="49:52" x14ac:dyDescent="0.25">
      <c r="AW7604" t="s">
        <v>12253</v>
      </c>
      <c r="AY7604" s="51"/>
      <c r="AZ7604" s="51"/>
    </row>
    <row r="7605" spans="49:52" x14ac:dyDescent="0.25">
      <c r="AW7605" t="s">
        <v>12254</v>
      </c>
      <c r="AY7605" s="51"/>
      <c r="AZ7605" s="51"/>
    </row>
    <row r="7606" spans="49:52" x14ac:dyDescent="0.25">
      <c r="AW7606" t="s">
        <v>12255</v>
      </c>
      <c r="AY7606" s="51"/>
      <c r="AZ7606" s="51"/>
    </row>
    <row r="7607" spans="49:52" x14ac:dyDescent="0.25">
      <c r="AW7607" t="s">
        <v>12256</v>
      </c>
      <c r="AY7607" s="51"/>
      <c r="AZ7607" s="51"/>
    </row>
    <row r="7608" spans="49:52" x14ac:dyDescent="0.25">
      <c r="AW7608" t="s">
        <v>12257</v>
      </c>
      <c r="AY7608" s="51"/>
      <c r="AZ7608" s="51"/>
    </row>
    <row r="7609" spans="49:52" x14ac:dyDescent="0.25">
      <c r="AW7609" t="s">
        <v>12258</v>
      </c>
      <c r="AY7609" s="51"/>
      <c r="AZ7609" s="51"/>
    </row>
    <row r="7610" spans="49:52" x14ac:dyDescent="0.25">
      <c r="AW7610" t="s">
        <v>12259</v>
      </c>
      <c r="AY7610" s="51"/>
      <c r="AZ7610" s="51"/>
    </row>
    <row r="7611" spans="49:52" x14ac:dyDescent="0.25">
      <c r="AW7611" t="s">
        <v>12260</v>
      </c>
      <c r="AY7611" s="51"/>
      <c r="AZ7611" s="51"/>
    </row>
    <row r="7612" spans="49:52" x14ac:dyDescent="0.25">
      <c r="AW7612" t="s">
        <v>12261</v>
      </c>
      <c r="AY7612" s="51"/>
      <c r="AZ7612" s="51"/>
    </row>
    <row r="7613" spans="49:52" x14ac:dyDescent="0.25">
      <c r="AW7613" t="s">
        <v>12262</v>
      </c>
      <c r="AY7613" s="51"/>
      <c r="AZ7613" s="51"/>
    </row>
    <row r="7614" spans="49:52" x14ac:dyDescent="0.25">
      <c r="AW7614" t="s">
        <v>12263</v>
      </c>
      <c r="AY7614" s="51"/>
      <c r="AZ7614" s="51"/>
    </row>
    <row r="7615" spans="49:52" x14ac:dyDescent="0.25">
      <c r="AW7615" t="s">
        <v>12264</v>
      </c>
      <c r="AY7615" s="51"/>
      <c r="AZ7615" s="51"/>
    </row>
    <row r="7616" spans="49:52" x14ac:dyDescent="0.25">
      <c r="AW7616" t="s">
        <v>12265</v>
      </c>
      <c r="AY7616" s="51"/>
      <c r="AZ7616" s="51"/>
    </row>
    <row r="7617" spans="49:52" x14ac:dyDescent="0.25">
      <c r="AW7617" t="s">
        <v>12266</v>
      </c>
      <c r="AY7617" s="51"/>
      <c r="AZ7617" s="51"/>
    </row>
    <row r="7618" spans="49:52" x14ac:dyDescent="0.25">
      <c r="AW7618" t="s">
        <v>12267</v>
      </c>
      <c r="AY7618" s="51"/>
      <c r="AZ7618" s="51"/>
    </row>
    <row r="7619" spans="49:52" x14ac:dyDescent="0.25">
      <c r="AW7619" t="s">
        <v>12268</v>
      </c>
      <c r="AY7619" s="51"/>
      <c r="AZ7619" s="51"/>
    </row>
    <row r="7620" spans="49:52" x14ac:dyDescent="0.25">
      <c r="AW7620" t="s">
        <v>12269</v>
      </c>
      <c r="AY7620" s="51"/>
      <c r="AZ7620" s="51"/>
    </row>
    <row r="7621" spans="49:52" x14ac:dyDescent="0.25">
      <c r="AW7621" t="s">
        <v>12270</v>
      </c>
      <c r="AY7621" s="51"/>
      <c r="AZ7621" s="51"/>
    </row>
    <row r="7622" spans="49:52" x14ac:dyDescent="0.25">
      <c r="AW7622" t="s">
        <v>12271</v>
      </c>
      <c r="AY7622" s="51"/>
      <c r="AZ7622" s="51"/>
    </row>
    <row r="7623" spans="49:52" x14ac:dyDescent="0.25">
      <c r="AW7623" t="s">
        <v>12272</v>
      </c>
      <c r="AY7623" s="51"/>
      <c r="AZ7623" s="51"/>
    </row>
    <row r="7624" spans="49:52" x14ac:dyDescent="0.25">
      <c r="AW7624" t="s">
        <v>12273</v>
      </c>
      <c r="AY7624" s="51"/>
      <c r="AZ7624" s="51"/>
    </row>
    <row r="7625" spans="49:52" x14ac:dyDescent="0.25">
      <c r="AW7625" t="s">
        <v>12274</v>
      </c>
      <c r="AY7625" s="51"/>
      <c r="AZ7625" s="51"/>
    </row>
    <row r="7626" spans="49:52" x14ac:dyDescent="0.25">
      <c r="AW7626" t="s">
        <v>12275</v>
      </c>
      <c r="AY7626" s="51"/>
      <c r="AZ7626" s="51"/>
    </row>
    <row r="7627" spans="49:52" x14ac:dyDescent="0.25">
      <c r="AW7627" t="s">
        <v>12276</v>
      </c>
      <c r="AY7627" s="51"/>
      <c r="AZ7627" s="51"/>
    </row>
    <row r="7628" spans="49:52" x14ac:dyDescent="0.25">
      <c r="AW7628" t="s">
        <v>12277</v>
      </c>
      <c r="AY7628" s="51"/>
      <c r="AZ7628" s="51"/>
    </row>
    <row r="7629" spans="49:52" x14ac:dyDescent="0.25">
      <c r="AW7629" t="s">
        <v>12278</v>
      </c>
      <c r="AY7629" s="51"/>
      <c r="AZ7629" s="51"/>
    </row>
    <row r="7630" spans="49:52" x14ac:dyDescent="0.25">
      <c r="AW7630" t="s">
        <v>12279</v>
      </c>
      <c r="AY7630" s="51"/>
      <c r="AZ7630" s="51"/>
    </row>
    <row r="7631" spans="49:52" x14ac:dyDescent="0.25">
      <c r="AW7631" t="s">
        <v>12280</v>
      </c>
      <c r="AY7631" s="51"/>
      <c r="AZ7631" s="51"/>
    </row>
    <row r="7632" spans="49:52" x14ac:dyDescent="0.25">
      <c r="AW7632" t="s">
        <v>12281</v>
      </c>
      <c r="AY7632" s="51"/>
      <c r="AZ7632" s="51"/>
    </row>
    <row r="7633" spans="49:52" x14ac:dyDescent="0.25">
      <c r="AW7633" t="s">
        <v>12282</v>
      </c>
      <c r="AY7633" s="51"/>
      <c r="AZ7633" s="51"/>
    </row>
    <row r="7634" spans="49:52" x14ac:dyDescent="0.25">
      <c r="AW7634" t="s">
        <v>12283</v>
      </c>
      <c r="AY7634" s="51"/>
      <c r="AZ7634" s="51"/>
    </row>
    <row r="7635" spans="49:52" x14ac:dyDescent="0.25">
      <c r="AW7635" t="s">
        <v>12284</v>
      </c>
      <c r="AY7635" s="51"/>
      <c r="AZ7635" s="51"/>
    </row>
    <row r="7636" spans="49:52" x14ac:dyDescent="0.25">
      <c r="AW7636" t="s">
        <v>12285</v>
      </c>
      <c r="AY7636" s="51"/>
      <c r="AZ7636" s="51"/>
    </row>
    <row r="7637" spans="49:52" x14ac:dyDescent="0.25">
      <c r="AW7637" t="s">
        <v>12286</v>
      </c>
      <c r="AY7637" s="51"/>
      <c r="AZ7637" s="51"/>
    </row>
    <row r="7638" spans="49:52" x14ac:dyDescent="0.25">
      <c r="AW7638" t="s">
        <v>12287</v>
      </c>
      <c r="AY7638" s="51"/>
      <c r="AZ7638" s="51"/>
    </row>
    <row r="7639" spans="49:52" x14ac:dyDescent="0.25">
      <c r="AW7639" t="s">
        <v>12288</v>
      </c>
      <c r="AY7639" s="51"/>
      <c r="AZ7639" s="51"/>
    </row>
    <row r="7640" spans="49:52" x14ac:dyDescent="0.25">
      <c r="AW7640" t="s">
        <v>12289</v>
      </c>
      <c r="AY7640" s="51"/>
      <c r="AZ7640" s="51"/>
    </row>
    <row r="7641" spans="49:52" x14ac:dyDescent="0.25">
      <c r="AW7641" t="s">
        <v>12290</v>
      </c>
      <c r="AY7641" s="51"/>
      <c r="AZ7641" s="51"/>
    </row>
    <row r="7642" spans="49:52" x14ac:dyDescent="0.25">
      <c r="AW7642" t="s">
        <v>12291</v>
      </c>
      <c r="AY7642" s="51"/>
      <c r="AZ7642" s="51"/>
    </row>
    <row r="7643" spans="49:52" x14ac:dyDescent="0.25">
      <c r="AW7643" t="s">
        <v>12292</v>
      </c>
      <c r="AY7643" s="51"/>
      <c r="AZ7643" s="51"/>
    </row>
    <row r="7644" spans="49:52" x14ac:dyDescent="0.25">
      <c r="AW7644" t="s">
        <v>12293</v>
      </c>
      <c r="AY7644" s="51"/>
      <c r="AZ7644" s="51"/>
    </row>
    <row r="7645" spans="49:52" x14ac:dyDescent="0.25">
      <c r="AW7645" t="s">
        <v>12294</v>
      </c>
      <c r="AY7645" s="51"/>
      <c r="AZ7645" s="51"/>
    </row>
    <row r="7646" spans="49:52" x14ac:dyDescent="0.25">
      <c r="AW7646" t="s">
        <v>12295</v>
      </c>
      <c r="AY7646" s="51"/>
      <c r="AZ7646" s="51"/>
    </row>
    <row r="7647" spans="49:52" x14ac:dyDescent="0.25">
      <c r="AW7647" t="s">
        <v>12296</v>
      </c>
      <c r="AY7647" s="51"/>
      <c r="AZ7647" s="51"/>
    </row>
    <row r="7648" spans="49:52" x14ac:dyDescent="0.25">
      <c r="AW7648" t="s">
        <v>12297</v>
      </c>
      <c r="AY7648" s="51"/>
      <c r="AZ7648" s="51"/>
    </row>
    <row r="7649" spans="49:52" x14ac:dyDescent="0.25">
      <c r="AW7649" t="s">
        <v>12298</v>
      </c>
      <c r="AY7649" s="51"/>
      <c r="AZ7649" s="51"/>
    </row>
    <row r="7650" spans="49:52" x14ac:dyDescent="0.25">
      <c r="AW7650" t="s">
        <v>12299</v>
      </c>
      <c r="AY7650" s="51"/>
      <c r="AZ7650" s="51"/>
    </row>
    <row r="7651" spans="49:52" x14ac:dyDescent="0.25">
      <c r="AW7651" t="s">
        <v>12300</v>
      </c>
      <c r="AY7651" s="51"/>
      <c r="AZ7651" s="51"/>
    </row>
    <row r="7652" spans="49:52" x14ac:dyDescent="0.25">
      <c r="AW7652" t="s">
        <v>12301</v>
      </c>
      <c r="AY7652" s="51"/>
      <c r="AZ7652" s="51"/>
    </row>
    <row r="7653" spans="49:52" x14ac:dyDescent="0.25">
      <c r="AW7653" t="s">
        <v>12302</v>
      </c>
      <c r="AY7653" s="51"/>
      <c r="AZ7653" s="51"/>
    </row>
    <row r="7654" spans="49:52" x14ac:dyDescent="0.25">
      <c r="AW7654" t="s">
        <v>12303</v>
      </c>
      <c r="AY7654" s="51"/>
      <c r="AZ7654" s="51"/>
    </row>
    <row r="7655" spans="49:52" x14ac:dyDescent="0.25">
      <c r="AW7655" t="s">
        <v>12304</v>
      </c>
      <c r="AY7655" s="51"/>
      <c r="AZ7655" s="51"/>
    </row>
    <row r="7656" spans="49:52" x14ac:dyDescent="0.25">
      <c r="AW7656" t="s">
        <v>12305</v>
      </c>
      <c r="AY7656" s="51"/>
      <c r="AZ7656" s="51"/>
    </row>
    <row r="7657" spans="49:52" x14ac:dyDescent="0.25">
      <c r="AW7657" t="s">
        <v>12306</v>
      </c>
      <c r="AY7657" s="51"/>
      <c r="AZ7657" s="51"/>
    </row>
    <row r="7658" spans="49:52" x14ac:dyDescent="0.25">
      <c r="AW7658" t="s">
        <v>12307</v>
      </c>
      <c r="AY7658" s="51"/>
      <c r="AZ7658" s="51"/>
    </row>
    <row r="7659" spans="49:52" x14ac:dyDescent="0.25">
      <c r="AW7659" t="s">
        <v>12308</v>
      </c>
      <c r="AY7659" s="51"/>
      <c r="AZ7659" s="51"/>
    </row>
    <row r="7660" spans="49:52" x14ac:dyDescent="0.25">
      <c r="AW7660" t="s">
        <v>12309</v>
      </c>
      <c r="AY7660" s="51"/>
      <c r="AZ7660" s="51"/>
    </row>
    <row r="7661" spans="49:52" x14ac:dyDescent="0.25">
      <c r="AW7661" t="s">
        <v>12310</v>
      </c>
      <c r="AY7661" s="51"/>
      <c r="AZ7661" s="51"/>
    </row>
    <row r="7662" spans="49:52" x14ac:dyDescent="0.25">
      <c r="AW7662" t="s">
        <v>12311</v>
      </c>
      <c r="AY7662" s="51"/>
      <c r="AZ7662" s="51"/>
    </row>
    <row r="7663" spans="49:52" x14ac:dyDescent="0.25">
      <c r="AW7663" t="s">
        <v>12312</v>
      </c>
      <c r="AY7663" s="51"/>
      <c r="AZ7663" s="51"/>
    </row>
    <row r="7664" spans="49:52" x14ac:dyDescent="0.25">
      <c r="AW7664" t="s">
        <v>12313</v>
      </c>
      <c r="AY7664" s="51"/>
      <c r="AZ7664" s="51"/>
    </row>
    <row r="7665" spans="49:52" x14ac:dyDescent="0.25">
      <c r="AW7665" t="s">
        <v>12314</v>
      </c>
      <c r="AY7665" s="51"/>
      <c r="AZ7665" s="51"/>
    </row>
    <row r="7666" spans="49:52" x14ac:dyDescent="0.25">
      <c r="AW7666" t="s">
        <v>12315</v>
      </c>
      <c r="AY7666" s="51"/>
      <c r="AZ7666" s="51"/>
    </row>
    <row r="7667" spans="49:52" x14ac:dyDescent="0.25">
      <c r="AW7667" t="s">
        <v>12316</v>
      </c>
      <c r="AY7667" s="51"/>
      <c r="AZ7667" s="51"/>
    </row>
    <row r="7668" spans="49:52" x14ac:dyDescent="0.25">
      <c r="AW7668" t="s">
        <v>12317</v>
      </c>
      <c r="AY7668" s="51"/>
      <c r="AZ7668" s="51"/>
    </row>
    <row r="7669" spans="49:52" x14ac:dyDescent="0.25">
      <c r="AW7669" t="s">
        <v>12318</v>
      </c>
      <c r="AY7669" s="51"/>
      <c r="AZ7669" s="51"/>
    </row>
    <row r="7670" spans="49:52" x14ac:dyDescent="0.25">
      <c r="AW7670" t="s">
        <v>12319</v>
      </c>
      <c r="AY7670" s="51"/>
      <c r="AZ7670" s="51"/>
    </row>
    <row r="7671" spans="49:52" x14ac:dyDescent="0.25">
      <c r="AW7671" t="s">
        <v>12320</v>
      </c>
      <c r="AY7671" s="51"/>
      <c r="AZ7671" s="51"/>
    </row>
    <row r="7672" spans="49:52" x14ac:dyDescent="0.25">
      <c r="AW7672" t="s">
        <v>12321</v>
      </c>
      <c r="AY7672" s="51"/>
      <c r="AZ7672" s="51"/>
    </row>
    <row r="7673" spans="49:52" x14ac:dyDescent="0.25">
      <c r="AW7673" t="s">
        <v>12322</v>
      </c>
      <c r="AY7673" s="51"/>
      <c r="AZ7673" s="51"/>
    </row>
    <row r="7674" spans="49:52" x14ac:dyDescent="0.25">
      <c r="AW7674" t="s">
        <v>12323</v>
      </c>
      <c r="AY7674" s="51"/>
      <c r="AZ7674" s="51"/>
    </row>
    <row r="7675" spans="49:52" x14ac:dyDescent="0.25">
      <c r="AW7675" t="s">
        <v>12324</v>
      </c>
      <c r="AY7675" s="51"/>
      <c r="AZ7675" s="51"/>
    </row>
    <row r="7676" spans="49:52" x14ac:dyDescent="0.25">
      <c r="AW7676" t="s">
        <v>12325</v>
      </c>
      <c r="AY7676" s="51"/>
      <c r="AZ7676" s="51"/>
    </row>
    <row r="7677" spans="49:52" x14ac:dyDescent="0.25">
      <c r="AW7677" t="s">
        <v>12326</v>
      </c>
      <c r="AY7677" s="51"/>
      <c r="AZ7677" s="51"/>
    </row>
    <row r="7678" spans="49:52" x14ac:dyDescent="0.25">
      <c r="AW7678" t="s">
        <v>12327</v>
      </c>
      <c r="AY7678" s="51"/>
      <c r="AZ7678" s="51"/>
    </row>
    <row r="7679" spans="49:52" x14ac:dyDescent="0.25">
      <c r="AW7679" t="s">
        <v>12328</v>
      </c>
      <c r="AY7679" s="51"/>
      <c r="AZ7679" s="51"/>
    </row>
    <row r="7680" spans="49:52" x14ac:dyDescent="0.25">
      <c r="AW7680" t="s">
        <v>12329</v>
      </c>
      <c r="AY7680" s="51"/>
      <c r="AZ7680" s="51"/>
    </row>
    <row r="7681" spans="49:52" x14ac:dyDescent="0.25">
      <c r="AW7681" t="s">
        <v>12330</v>
      </c>
      <c r="AY7681" s="51"/>
      <c r="AZ7681" s="51"/>
    </row>
    <row r="7682" spans="49:52" x14ac:dyDescent="0.25">
      <c r="AW7682" t="s">
        <v>12331</v>
      </c>
      <c r="AY7682" s="51"/>
      <c r="AZ7682" s="51"/>
    </row>
    <row r="7683" spans="49:52" x14ac:dyDescent="0.25">
      <c r="AW7683" t="s">
        <v>12332</v>
      </c>
      <c r="AY7683" s="51"/>
      <c r="AZ7683" s="51"/>
    </row>
    <row r="7684" spans="49:52" x14ac:dyDescent="0.25">
      <c r="AW7684" t="s">
        <v>12333</v>
      </c>
      <c r="AY7684" s="51"/>
      <c r="AZ7684" s="51"/>
    </row>
    <row r="7685" spans="49:52" x14ac:dyDescent="0.25">
      <c r="AW7685" t="s">
        <v>12334</v>
      </c>
      <c r="AY7685" s="51"/>
      <c r="AZ7685" s="51"/>
    </row>
    <row r="7686" spans="49:52" x14ac:dyDescent="0.25">
      <c r="AW7686" t="s">
        <v>12335</v>
      </c>
      <c r="AY7686" s="51"/>
      <c r="AZ7686" s="51"/>
    </row>
    <row r="7687" spans="49:52" x14ac:dyDescent="0.25">
      <c r="AW7687" t="s">
        <v>12336</v>
      </c>
      <c r="AY7687" s="51"/>
      <c r="AZ7687" s="51"/>
    </row>
    <row r="7688" spans="49:52" x14ac:dyDescent="0.25">
      <c r="AW7688" t="s">
        <v>12337</v>
      </c>
      <c r="AY7688" s="51"/>
      <c r="AZ7688" s="51"/>
    </row>
    <row r="7689" spans="49:52" x14ac:dyDescent="0.25">
      <c r="AW7689" t="s">
        <v>12338</v>
      </c>
      <c r="AY7689" s="51"/>
      <c r="AZ7689" s="51"/>
    </row>
    <row r="7690" spans="49:52" x14ac:dyDescent="0.25">
      <c r="AW7690" t="s">
        <v>12339</v>
      </c>
      <c r="AY7690" s="51"/>
      <c r="AZ7690" s="51"/>
    </row>
    <row r="7691" spans="49:52" x14ac:dyDescent="0.25">
      <c r="AW7691" t="s">
        <v>12340</v>
      </c>
      <c r="AY7691" s="51"/>
      <c r="AZ7691" s="51"/>
    </row>
    <row r="7692" spans="49:52" x14ac:dyDescent="0.25">
      <c r="AW7692" t="s">
        <v>12341</v>
      </c>
      <c r="AY7692" s="51"/>
      <c r="AZ7692" s="51"/>
    </row>
    <row r="7693" spans="49:52" x14ac:dyDescent="0.25">
      <c r="AW7693" t="s">
        <v>12342</v>
      </c>
      <c r="AY7693" s="51"/>
      <c r="AZ7693" s="51"/>
    </row>
    <row r="7694" spans="49:52" x14ac:dyDescent="0.25">
      <c r="AW7694" t="s">
        <v>12343</v>
      </c>
      <c r="AY7694" s="51"/>
      <c r="AZ7694" s="51"/>
    </row>
    <row r="7695" spans="49:52" x14ac:dyDescent="0.25">
      <c r="AW7695" t="s">
        <v>12344</v>
      </c>
      <c r="AY7695" s="51"/>
      <c r="AZ7695" s="51"/>
    </row>
    <row r="7696" spans="49:52" x14ac:dyDescent="0.25">
      <c r="AW7696" t="s">
        <v>12345</v>
      </c>
      <c r="AY7696" s="51"/>
      <c r="AZ7696" s="51"/>
    </row>
    <row r="7697" spans="49:52" x14ac:dyDescent="0.25">
      <c r="AW7697" t="s">
        <v>12346</v>
      </c>
      <c r="AY7697" s="51"/>
      <c r="AZ7697" s="51"/>
    </row>
    <row r="7698" spans="49:52" x14ac:dyDescent="0.25">
      <c r="AW7698" t="s">
        <v>12347</v>
      </c>
      <c r="AY7698" s="51"/>
      <c r="AZ7698" s="51"/>
    </row>
    <row r="7699" spans="49:52" x14ac:dyDescent="0.25">
      <c r="AW7699" t="s">
        <v>12348</v>
      </c>
      <c r="AY7699" s="51"/>
      <c r="AZ7699" s="51"/>
    </row>
    <row r="7700" spans="49:52" x14ac:dyDescent="0.25">
      <c r="AW7700" t="s">
        <v>12349</v>
      </c>
      <c r="AY7700" s="51"/>
      <c r="AZ7700" s="51"/>
    </row>
    <row r="7701" spans="49:52" x14ac:dyDescent="0.25">
      <c r="AW7701" t="s">
        <v>12350</v>
      </c>
      <c r="AY7701" s="51"/>
      <c r="AZ7701" s="51"/>
    </row>
    <row r="7702" spans="49:52" x14ac:dyDescent="0.25">
      <c r="AW7702" t="s">
        <v>12351</v>
      </c>
      <c r="AY7702" s="51"/>
      <c r="AZ7702" s="51"/>
    </row>
    <row r="7703" spans="49:52" x14ac:dyDescent="0.25">
      <c r="AW7703" t="s">
        <v>12352</v>
      </c>
      <c r="AY7703" s="51"/>
      <c r="AZ7703" s="51"/>
    </row>
    <row r="7704" spans="49:52" x14ac:dyDescent="0.25">
      <c r="AW7704" t="s">
        <v>12353</v>
      </c>
      <c r="AY7704" s="51"/>
      <c r="AZ7704" s="51"/>
    </row>
    <row r="7705" spans="49:52" x14ac:dyDescent="0.25">
      <c r="AW7705" t="s">
        <v>12354</v>
      </c>
      <c r="AY7705" s="51"/>
      <c r="AZ7705" s="51"/>
    </row>
    <row r="7706" spans="49:52" x14ac:dyDescent="0.25">
      <c r="AW7706" t="s">
        <v>12355</v>
      </c>
      <c r="AY7706" s="51"/>
      <c r="AZ7706" s="51"/>
    </row>
    <row r="7707" spans="49:52" x14ac:dyDescent="0.25">
      <c r="AW7707" t="s">
        <v>12356</v>
      </c>
      <c r="AY7707" s="51"/>
      <c r="AZ7707" s="51"/>
    </row>
    <row r="7708" spans="49:52" x14ac:dyDescent="0.25">
      <c r="AW7708" t="s">
        <v>12357</v>
      </c>
      <c r="AY7708" s="51"/>
      <c r="AZ7708" s="51"/>
    </row>
    <row r="7709" spans="49:52" x14ac:dyDescent="0.25">
      <c r="AW7709" t="s">
        <v>12358</v>
      </c>
      <c r="AY7709" s="51"/>
      <c r="AZ7709" s="51"/>
    </row>
    <row r="7710" spans="49:52" x14ac:dyDescent="0.25">
      <c r="AW7710" t="s">
        <v>12359</v>
      </c>
      <c r="AY7710" s="51"/>
      <c r="AZ7710" s="51"/>
    </row>
    <row r="7711" spans="49:52" x14ac:dyDescent="0.25">
      <c r="AW7711" t="s">
        <v>12360</v>
      </c>
      <c r="AY7711" s="51"/>
      <c r="AZ7711" s="51"/>
    </row>
    <row r="7712" spans="49:52" x14ac:dyDescent="0.25">
      <c r="AW7712" t="s">
        <v>12361</v>
      </c>
      <c r="AY7712" s="51"/>
      <c r="AZ7712" s="51"/>
    </row>
    <row r="7713" spans="49:52" x14ac:dyDescent="0.25">
      <c r="AW7713" t="s">
        <v>12362</v>
      </c>
      <c r="AY7713" s="51"/>
      <c r="AZ7713" s="51"/>
    </row>
    <row r="7714" spans="49:52" x14ac:dyDescent="0.25">
      <c r="AW7714" t="s">
        <v>12363</v>
      </c>
      <c r="AY7714" s="51"/>
      <c r="AZ7714" s="51"/>
    </row>
    <row r="7715" spans="49:52" x14ac:dyDescent="0.25">
      <c r="AW7715" t="s">
        <v>12364</v>
      </c>
      <c r="AY7715" s="51"/>
      <c r="AZ7715" s="51"/>
    </row>
    <row r="7716" spans="49:52" x14ac:dyDescent="0.25">
      <c r="AW7716" t="s">
        <v>12365</v>
      </c>
      <c r="AY7716" s="51"/>
      <c r="AZ7716" s="51"/>
    </row>
    <row r="7717" spans="49:52" x14ac:dyDescent="0.25">
      <c r="AW7717" t="s">
        <v>12366</v>
      </c>
      <c r="AY7717" s="51"/>
      <c r="AZ7717" s="51"/>
    </row>
    <row r="7718" spans="49:52" x14ac:dyDescent="0.25">
      <c r="AW7718" t="s">
        <v>12367</v>
      </c>
      <c r="AY7718" s="51"/>
      <c r="AZ7718" s="51"/>
    </row>
    <row r="7719" spans="49:52" x14ac:dyDescent="0.25">
      <c r="AW7719" t="s">
        <v>12368</v>
      </c>
      <c r="AY7719" s="51"/>
      <c r="AZ7719" s="51"/>
    </row>
    <row r="7720" spans="49:52" x14ac:dyDescent="0.25">
      <c r="AW7720" t="s">
        <v>12369</v>
      </c>
      <c r="AY7720" s="51"/>
      <c r="AZ7720" s="51"/>
    </row>
    <row r="7721" spans="49:52" x14ac:dyDescent="0.25">
      <c r="AW7721" t="s">
        <v>12370</v>
      </c>
      <c r="AY7721" s="51"/>
      <c r="AZ7721" s="51"/>
    </row>
    <row r="7722" spans="49:52" x14ac:dyDescent="0.25">
      <c r="AW7722" t="s">
        <v>12371</v>
      </c>
      <c r="AY7722" s="51"/>
      <c r="AZ7722" s="51"/>
    </row>
    <row r="7723" spans="49:52" x14ac:dyDescent="0.25">
      <c r="AW7723" t="s">
        <v>12372</v>
      </c>
      <c r="AY7723" s="51"/>
      <c r="AZ7723" s="51"/>
    </row>
    <row r="7724" spans="49:52" x14ac:dyDescent="0.25">
      <c r="AW7724" t="s">
        <v>12373</v>
      </c>
      <c r="AY7724" s="51"/>
      <c r="AZ7724" s="51"/>
    </row>
    <row r="7725" spans="49:52" x14ac:dyDescent="0.25">
      <c r="AW7725" t="s">
        <v>12374</v>
      </c>
      <c r="AY7725" s="51"/>
      <c r="AZ7725" s="51"/>
    </row>
    <row r="7726" spans="49:52" x14ac:dyDescent="0.25">
      <c r="AW7726" t="s">
        <v>12375</v>
      </c>
      <c r="AY7726" s="51"/>
      <c r="AZ7726" s="51"/>
    </row>
    <row r="7727" spans="49:52" x14ac:dyDescent="0.25">
      <c r="AW7727" t="s">
        <v>12376</v>
      </c>
      <c r="AY7727" s="51"/>
      <c r="AZ7727" s="51"/>
    </row>
    <row r="7728" spans="49:52" x14ac:dyDescent="0.25">
      <c r="AW7728" t="s">
        <v>12377</v>
      </c>
      <c r="AY7728" s="51"/>
      <c r="AZ7728" s="51"/>
    </row>
    <row r="7729" spans="49:52" x14ac:dyDescent="0.25">
      <c r="AW7729" t="s">
        <v>12378</v>
      </c>
      <c r="AY7729" s="51"/>
      <c r="AZ7729" s="51"/>
    </row>
    <row r="7730" spans="49:52" x14ac:dyDescent="0.25">
      <c r="AW7730" t="s">
        <v>12379</v>
      </c>
      <c r="AY7730" s="51"/>
      <c r="AZ7730" s="51"/>
    </row>
    <row r="7731" spans="49:52" x14ac:dyDescent="0.25">
      <c r="AW7731" t="s">
        <v>12380</v>
      </c>
      <c r="AY7731" s="51"/>
      <c r="AZ7731" s="51"/>
    </row>
    <row r="7732" spans="49:52" x14ac:dyDescent="0.25">
      <c r="AW7732" t="s">
        <v>12381</v>
      </c>
      <c r="AY7732" s="51"/>
      <c r="AZ7732" s="51"/>
    </row>
    <row r="7733" spans="49:52" x14ac:dyDescent="0.25">
      <c r="AW7733" t="s">
        <v>12382</v>
      </c>
      <c r="AY7733" s="51"/>
      <c r="AZ7733" s="51"/>
    </row>
    <row r="7734" spans="49:52" x14ac:dyDescent="0.25">
      <c r="AW7734" t="s">
        <v>12383</v>
      </c>
      <c r="AY7734" s="51"/>
      <c r="AZ7734" s="51"/>
    </row>
    <row r="7735" spans="49:52" x14ac:dyDescent="0.25">
      <c r="AW7735" t="s">
        <v>12384</v>
      </c>
      <c r="AY7735" s="51"/>
      <c r="AZ7735" s="51"/>
    </row>
    <row r="7736" spans="49:52" x14ac:dyDescent="0.25">
      <c r="AW7736" t="s">
        <v>12385</v>
      </c>
      <c r="AY7736" s="51"/>
      <c r="AZ7736" s="51"/>
    </row>
    <row r="7737" spans="49:52" x14ac:dyDescent="0.25">
      <c r="AW7737" t="s">
        <v>12386</v>
      </c>
      <c r="AY7737" s="51"/>
      <c r="AZ7737" s="51"/>
    </row>
    <row r="7738" spans="49:52" x14ac:dyDescent="0.25">
      <c r="AW7738" t="s">
        <v>12387</v>
      </c>
      <c r="AY7738" s="51"/>
      <c r="AZ7738" s="51"/>
    </row>
    <row r="7739" spans="49:52" x14ac:dyDescent="0.25">
      <c r="AW7739" t="s">
        <v>12388</v>
      </c>
      <c r="AY7739" s="51"/>
      <c r="AZ7739" s="51"/>
    </row>
    <row r="7740" spans="49:52" x14ac:dyDescent="0.25">
      <c r="AW7740" t="s">
        <v>12389</v>
      </c>
      <c r="AY7740" s="51"/>
      <c r="AZ7740" s="51"/>
    </row>
    <row r="7741" spans="49:52" x14ac:dyDescent="0.25">
      <c r="AW7741" t="s">
        <v>12390</v>
      </c>
      <c r="AY7741" s="51"/>
      <c r="AZ7741" s="51"/>
    </row>
    <row r="7742" spans="49:52" x14ac:dyDescent="0.25">
      <c r="AW7742" t="s">
        <v>12391</v>
      </c>
      <c r="AY7742" s="51"/>
      <c r="AZ7742" s="51"/>
    </row>
    <row r="7743" spans="49:52" x14ac:dyDescent="0.25">
      <c r="AW7743" t="s">
        <v>12392</v>
      </c>
      <c r="AY7743" s="51"/>
      <c r="AZ7743" s="51"/>
    </row>
    <row r="7744" spans="49:52" x14ac:dyDescent="0.25">
      <c r="AW7744" t="s">
        <v>12393</v>
      </c>
      <c r="AY7744" s="51"/>
      <c r="AZ7744" s="51"/>
    </row>
    <row r="7745" spans="49:52" x14ac:dyDescent="0.25">
      <c r="AW7745" t="s">
        <v>12394</v>
      </c>
      <c r="AY7745" s="51"/>
      <c r="AZ7745" s="51"/>
    </row>
    <row r="7746" spans="49:52" x14ac:dyDescent="0.25">
      <c r="AW7746" t="s">
        <v>12395</v>
      </c>
      <c r="AY7746" s="51"/>
      <c r="AZ7746" s="51"/>
    </row>
    <row r="7747" spans="49:52" x14ac:dyDescent="0.25">
      <c r="AW7747" t="s">
        <v>12396</v>
      </c>
      <c r="AY7747" s="51"/>
      <c r="AZ7747" s="51"/>
    </row>
    <row r="7748" spans="49:52" x14ac:dyDescent="0.25">
      <c r="AW7748" t="s">
        <v>12397</v>
      </c>
      <c r="AY7748" s="51"/>
      <c r="AZ7748" s="51"/>
    </row>
    <row r="7749" spans="49:52" x14ac:dyDescent="0.25">
      <c r="AW7749" t="s">
        <v>12398</v>
      </c>
      <c r="AY7749" s="51"/>
      <c r="AZ7749" s="51"/>
    </row>
    <row r="7750" spans="49:52" x14ac:dyDescent="0.25">
      <c r="AW7750" t="s">
        <v>12399</v>
      </c>
      <c r="AY7750" s="51"/>
      <c r="AZ7750" s="51"/>
    </row>
    <row r="7751" spans="49:52" x14ac:dyDescent="0.25">
      <c r="AW7751" t="s">
        <v>12400</v>
      </c>
      <c r="AY7751" s="51"/>
      <c r="AZ7751" s="51"/>
    </row>
    <row r="7752" spans="49:52" x14ac:dyDescent="0.25">
      <c r="AW7752" t="s">
        <v>12401</v>
      </c>
      <c r="AY7752" s="51"/>
      <c r="AZ7752" s="51"/>
    </row>
    <row r="7753" spans="49:52" x14ac:dyDescent="0.25">
      <c r="AW7753" t="s">
        <v>12402</v>
      </c>
      <c r="AY7753" s="51"/>
      <c r="AZ7753" s="51"/>
    </row>
    <row r="7754" spans="49:52" x14ac:dyDescent="0.25">
      <c r="AW7754" t="s">
        <v>12403</v>
      </c>
      <c r="AY7754" s="51"/>
      <c r="AZ7754" s="51"/>
    </row>
    <row r="7755" spans="49:52" x14ac:dyDescent="0.25">
      <c r="AW7755" t="s">
        <v>12404</v>
      </c>
      <c r="AY7755" s="51"/>
      <c r="AZ7755" s="51"/>
    </row>
    <row r="7756" spans="49:52" x14ac:dyDescent="0.25">
      <c r="AW7756" t="s">
        <v>12405</v>
      </c>
      <c r="AY7756" s="51"/>
      <c r="AZ7756" s="51"/>
    </row>
    <row r="7757" spans="49:52" x14ac:dyDescent="0.25">
      <c r="AW7757" t="s">
        <v>12406</v>
      </c>
      <c r="AY7757" s="51"/>
      <c r="AZ7757" s="51"/>
    </row>
    <row r="7758" spans="49:52" x14ac:dyDescent="0.25">
      <c r="AW7758" t="s">
        <v>12407</v>
      </c>
      <c r="AY7758" s="51"/>
      <c r="AZ7758" s="51"/>
    </row>
    <row r="7759" spans="49:52" x14ac:dyDescent="0.25">
      <c r="AW7759" t="s">
        <v>12408</v>
      </c>
      <c r="AY7759" s="51"/>
      <c r="AZ7759" s="51"/>
    </row>
    <row r="7760" spans="49:52" x14ac:dyDescent="0.25">
      <c r="AW7760" t="s">
        <v>12409</v>
      </c>
      <c r="AY7760" s="51"/>
      <c r="AZ7760" s="51"/>
    </row>
    <row r="7761" spans="49:52" x14ac:dyDescent="0.25">
      <c r="AW7761" t="s">
        <v>12410</v>
      </c>
      <c r="AY7761" s="51"/>
      <c r="AZ7761" s="51"/>
    </row>
    <row r="7762" spans="49:52" x14ac:dyDescent="0.25">
      <c r="AW7762" t="s">
        <v>12411</v>
      </c>
      <c r="AY7762" s="51"/>
      <c r="AZ7762" s="51"/>
    </row>
    <row r="7763" spans="49:52" x14ac:dyDescent="0.25">
      <c r="AW7763" t="s">
        <v>12412</v>
      </c>
      <c r="AY7763" s="51"/>
      <c r="AZ7763" s="51"/>
    </row>
    <row r="7764" spans="49:52" x14ac:dyDescent="0.25">
      <c r="AW7764" t="s">
        <v>12413</v>
      </c>
      <c r="AY7764" s="51"/>
      <c r="AZ7764" s="51"/>
    </row>
    <row r="7765" spans="49:52" x14ac:dyDescent="0.25">
      <c r="AW7765" t="s">
        <v>12414</v>
      </c>
      <c r="AY7765" s="51"/>
      <c r="AZ7765" s="51"/>
    </row>
    <row r="7766" spans="49:52" x14ac:dyDescent="0.25">
      <c r="AW7766" t="s">
        <v>12415</v>
      </c>
      <c r="AY7766" s="51"/>
      <c r="AZ7766" s="51"/>
    </row>
    <row r="7767" spans="49:52" x14ac:dyDescent="0.25">
      <c r="AW7767" t="s">
        <v>12416</v>
      </c>
      <c r="AY7767" s="51"/>
      <c r="AZ7767" s="51"/>
    </row>
    <row r="7768" spans="49:52" x14ac:dyDescent="0.25">
      <c r="AW7768" t="s">
        <v>12417</v>
      </c>
      <c r="AY7768" s="51"/>
      <c r="AZ7768" s="51"/>
    </row>
    <row r="7769" spans="49:52" x14ac:dyDescent="0.25">
      <c r="AW7769" t="s">
        <v>12418</v>
      </c>
      <c r="AY7769" s="51"/>
      <c r="AZ7769" s="51"/>
    </row>
    <row r="7770" spans="49:52" x14ac:dyDescent="0.25">
      <c r="AW7770" t="s">
        <v>12419</v>
      </c>
      <c r="AY7770" s="51"/>
      <c r="AZ7770" s="51"/>
    </row>
    <row r="7771" spans="49:52" x14ac:dyDescent="0.25">
      <c r="AW7771" t="s">
        <v>12420</v>
      </c>
      <c r="AY7771" s="51"/>
      <c r="AZ7771" s="51"/>
    </row>
    <row r="7772" spans="49:52" x14ac:dyDescent="0.25">
      <c r="AW7772" t="s">
        <v>12421</v>
      </c>
      <c r="AY7772" s="51"/>
      <c r="AZ7772" s="51"/>
    </row>
    <row r="7773" spans="49:52" x14ac:dyDescent="0.25">
      <c r="AW7773" t="s">
        <v>12422</v>
      </c>
      <c r="AY7773" s="51"/>
      <c r="AZ7773" s="51"/>
    </row>
    <row r="7774" spans="49:52" x14ac:dyDescent="0.25">
      <c r="AW7774" t="s">
        <v>12423</v>
      </c>
      <c r="AY7774" s="51"/>
      <c r="AZ7774" s="51"/>
    </row>
    <row r="7775" spans="49:52" x14ac:dyDescent="0.25">
      <c r="AW7775" t="s">
        <v>12424</v>
      </c>
      <c r="AY7775" s="51"/>
      <c r="AZ7775" s="51"/>
    </row>
    <row r="7776" spans="49:52" x14ac:dyDescent="0.25">
      <c r="AW7776" t="s">
        <v>12425</v>
      </c>
      <c r="AY7776" s="51"/>
      <c r="AZ7776" s="51"/>
    </row>
    <row r="7777" spans="49:52" x14ac:dyDescent="0.25">
      <c r="AW7777" t="s">
        <v>12426</v>
      </c>
      <c r="AY7777" s="51"/>
      <c r="AZ7777" s="51"/>
    </row>
    <row r="7778" spans="49:52" x14ac:dyDescent="0.25">
      <c r="AW7778" t="s">
        <v>12427</v>
      </c>
      <c r="AY7778" s="51"/>
      <c r="AZ7778" s="51"/>
    </row>
    <row r="7779" spans="49:52" x14ac:dyDescent="0.25">
      <c r="AW7779" t="s">
        <v>12428</v>
      </c>
      <c r="AY7779" s="51"/>
      <c r="AZ7779" s="51"/>
    </row>
    <row r="7780" spans="49:52" x14ac:dyDescent="0.25">
      <c r="AW7780" t="s">
        <v>12429</v>
      </c>
      <c r="AY7780" s="51"/>
      <c r="AZ7780" s="51"/>
    </row>
    <row r="7781" spans="49:52" x14ac:dyDescent="0.25">
      <c r="AW7781" t="s">
        <v>12430</v>
      </c>
      <c r="AY7781" s="51"/>
      <c r="AZ7781" s="51"/>
    </row>
    <row r="7782" spans="49:52" x14ac:dyDescent="0.25">
      <c r="AW7782" t="s">
        <v>12431</v>
      </c>
      <c r="AY7782" s="51"/>
      <c r="AZ7782" s="51"/>
    </row>
    <row r="7783" spans="49:52" x14ac:dyDescent="0.25">
      <c r="AW7783" t="s">
        <v>12432</v>
      </c>
      <c r="AY7783" s="51"/>
      <c r="AZ7783" s="51"/>
    </row>
    <row r="7784" spans="49:52" x14ac:dyDescent="0.25">
      <c r="AW7784" t="s">
        <v>12433</v>
      </c>
      <c r="AY7784" s="51"/>
      <c r="AZ7784" s="51"/>
    </row>
    <row r="7785" spans="49:52" x14ac:dyDescent="0.25">
      <c r="AW7785" t="s">
        <v>12434</v>
      </c>
      <c r="AY7785" s="51"/>
      <c r="AZ7785" s="51"/>
    </row>
    <row r="7786" spans="49:52" x14ac:dyDescent="0.25">
      <c r="AW7786" t="s">
        <v>12435</v>
      </c>
      <c r="AY7786" s="51"/>
      <c r="AZ7786" s="51"/>
    </row>
    <row r="7787" spans="49:52" x14ac:dyDescent="0.25">
      <c r="AW7787" t="s">
        <v>12436</v>
      </c>
      <c r="AY7787" s="51"/>
      <c r="AZ7787" s="51"/>
    </row>
    <row r="7788" spans="49:52" x14ac:dyDescent="0.25">
      <c r="AW7788" t="s">
        <v>12437</v>
      </c>
      <c r="AY7788" s="51"/>
      <c r="AZ7788" s="51"/>
    </row>
    <row r="7789" spans="49:52" x14ac:dyDescent="0.25">
      <c r="AW7789" t="s">
        <v>12438</v>
      </c>
      <c r="AY7789" s="51"/>
      <c r="AZ7789" s="51"/>
    </row>
    <row r="7790" spans="49:52" x14ac:dyDescent="0.25">
      <c r="AW7790" t="s">
        <v>12439</v>
      </c>
      <c r="AY7790" s="51"/>
      <c r="AZ7790" s="51"/>
    </row>
    <row r="7791" spans="49:52" x14ac:dyDescent="0.25">
      <c r="AW7791" t="s">
        <v>12440</v>
      </c>
      <c r="AY7791" s="51"/>
      <c r="AZ7791" s="51"/>
    </row>
    <row r="7792" spans="49:52" x14ac:dyDescent="0.25">
      <c r="AW7792" t="s">
        <v>12441</v>
      </c>
      <c r="AY7792" s="51"/>
      <c r="AZ7792" s="51"/>
    </row>
    <row r="7793" spans="49:52" x14ac:dyDescent="0.25">
      <c r="AW7793" t="s">
        <v>12442</v>
      </c>
      <c r="AY7793" s="51"/>
      <c r="AZ7793" s="51"/>
    </row>
    <row r="7794" spans="49:52" x14ac:dyDescent="0.25">
      <c r="AW7794" t="s">
        <v>12443</v>
      </c>
      <c r="AY7794" s="51"/>
      <c r="AZ7794" s="51"/>
    </row>
    <row r="7795" spans="49:52" x14ac:dyDescent="0.25">
      <c r="AW7795" t="s">
        <v>12444</v>
      </c>
      <c r="AY7795" s="51"/>
      <c r="AZ7795" s="51"/>
    </row>
    <row r="7796" spans="49:52" x14ac:dyDescent="0.25">
      <c r="AW7796" t="s">
        <v>12445</v>
      </c>
      <c r="AY7796" s="51"/>
      <c r="AZ7796" s="51"/>
    </row>
    <row r="7797" spans="49:52" x14ac:dyDescent="0.25">
      <c r="AW7797" t="s">
        <v>12446</v>
      </c>
      <c r="AY7797" s="51"/>
      <c r="AZ7797" s="51"/>
    </row>
    <row r="7798" spans="49:52" x14ac:dyDescent="0.25">
      <c r="AW7798" t="s">
        <v>12447</v>
      </c>
      <c r="AY7798" s="51"/>
      <c r="AZ7798" s="51"/>
    </row>
    <row r="7799" spans="49:52" x14ac:dyDescent="0.25">
      <c r="AW7799" t="s">
        <v>12448</v>
      </c>
      <c r="AY7799" s="51"/>
      <c r="AZ7799" s="51"/>
    </row>
    <row r="7800" spans="49:52" x14ac:dyDescent="0.25">
      <c r="AW7800" t="s">
        <v>12449</v>
      </c>
      <c r="AY7800" s="51"/>
      <c r="AZ7800" s="51"/>
    </row>
    <row r="7801" spans="49:52" x14ac:dyDescent="0.25">
      <c r="AW7801" t="s">
        <v>12450</v>
      </c>
      <c r="AY7801" s="51"/>
      <c r="AZ7801" s="51"/>
    </row>
    <row r="7802" spans="49:52" x14ac:dyDescent="0.25">
      <c r="AW7802" t="s">
        <v>12451</v>
      </c>
      <c r="AY7802" s="51"/>
      <c r="AZ7802" s="51"/>
    </row>
    <row r="7803" spans="49:52" x14ac:dyDescent="0.25">
      <c r="AW7803" t="s">
        <v>12452</v>
      </c>
      <c r="AY7803" s="51"/>
      <c r="AZ7803" s="51"/>
    </row>
    <row r="7804" spans="49:52" x14ac:dyDescent="0.25">
      <c r="AW7804" t="s">
        <v>12453</v>
      </c>
      <c r="AY7804" s="51"/>
      <c r="AZ7804" s="51"/>
    </row>
    <row r="7805" spans="49:52" x14ac:dyDescent="0.25">
      <c r="AW7805" t="s">
        <v>12454</v>
      </c>
      <c r="AY7805" s="51"/>
      <c r="AZ7805" s="51"/>
    </row>
    <row r="7806" spans="49:52" x14ac:dyDescent="0.25">
      <c r="AW7806" t="s">
        <v>12455</v>
      </c>
      <c r="AY7806" s="51"/>
      <c r="AZ7806" s="51"/>
    </row>
    <row r="7807" spans="49:52" x14ac:dyDescent="0.25">
      <c r="AW7807" t="s">
        <v>12456</v>
      </c>
      <c r="AY7807" s="51"/>
      <c r="AZ7807" s="51"/>
    </row>
    <row r="7808" spans="49:52" x14ac:dyDescent="0.25">
      <c r="AW7808" t="s">
        <v>12457</v>
      </c>
      <c r="AY7808" s="51"/>
      <c r="AZ7808" s="51"/>
    </row>
    <row r="7809" spans="49:52" x14ac:dyDescent="0.25">
      <c r="AW7809" t="s">
        <v>12458</v>
      </c>
      <c r="AY7809" s="51"/>
      <c r="AZ7809" s="51"/>
    </row>
    <row r="7810" spans="49:52" x14ac:dyDescent="0.25">
      <c r="AW7810" t="s">
        <v>12459</v>
      </c>
      <c r="AY7810" s="51"/>
      <c r="AZ7810" s="51"/>
    </row>
    <row r="7811" spans="49:52" x14ac:dyDescent="0.25">
      <c r="AW7811" t="s">
        <v>12460</v>
      </c>
      <c r="AY7811" s="51"/>
      <c r="AZ7811" s="51"/>
    </row>
    <row r="7812" spans="49:52" x14ac:dyDescent="0.25">
      <c r="AW7812" t="s">
        <v>12461</v>
      </c>
      <c r="AY7812" s="51"/>
      <c r="AZ7812" s="51"/>
    </row>
    <row r="7813" spans="49:52" x14ac:dyDescent="0.25">
      <c r="AW7813" t="s">
        <v>12462</v>
      </c>
      <c r="AY7813" s="51"/>
      <c r="AZ7813" s="51"/>
    </row>
    <row r="7814" spans="49:52" x14ac:dyDescent="0.25">
      <c r="AW7814" t="s">
        <v>12463</v>
      </c>
      <c r="AY7814" s="51"/>
      <c r="AZ7814" s="51"/>
    </row>
    <row r="7815" spans="49:52" x14ac:dyDescent="0.25">
      <c r="AW7815" t="s">
        <v>12464</v>
      </c>
      <c r="AY7815" s="51"/>
      <c r="AZ7815" s="51"/>
    </row>
    <row r="7816" spans="49:52" x14ac:dyDescent="0.25">
      <c r="AW7816" t="s">
        <v>12465</v>
      </c>
      <c r="AY7816" s="51"/>
      <c r="AZ7816" s="51"/>
    </row>
    <row r="7817" spans="49:52" x14ac:dyDescent="0.25">
      <c r="AW7817" t="s">
        <v>12466</v>
      </c>
      <c r="AY7817" s="51"/>
      <c r="AZ7817" s="51"/>
    </row>
    <row r="7818" spans="49:52" x14ac:dyDescent="0.25">
      <c r="AW7818" t="s">
        <v>12467</v>
      </c>
      <c r="AY7818" s="51"/>
      <c r="AZ7818" s="51"/>
    </row>
    <row r="7819" spans="49:52" x14ac:dyDescent="0.25">
      <c r="AW7819" t="s">
        <v>12468</v>
      </c>
      <c r="AY7819" s="51"/>
      <c r="AZ7819" s="51"/>
    </row>
    <row r="7820" spans="49:52" x14ac:dyDescent="0.25">
      <c r="AW7820" t="s">
        <v>12469</v>
      </c>
      <c r="AY7820" s="51"/>
      <c r="AZ7820" s="51"/>
    </row>
    <row r="7821" spans="49:52" x14ac:dyDescent="0.25">
      <c r="AW7821" t="s">
        <v>12470</v>
      </c>
      <c r="AY7821" s="51"/>
      <c r="AZ7821" s="51"/>
    </row>
    <row r="7822" spans="49:52" x14ac:dyDescent="0.25">
      <c r="AW7822" t="s">
        <v>12471</v>
      </c>
      <c r="AY7822" s="51"/>
      <c r="AZ7822" s="51"/>
    </row>
    <row r="7823" spans="49:52" x14ac:dyDescent="0.25">
      <c r="AW7823" t="s">
        <v>12472</v>
      </c>
      <c r="AY7823" s="51"/>
      <c r="AZ7823" s="51"/>
    </row>
    <row r="7824" spans="49:52" x14ac:dyDescent="0.25">
      <c r="AW7824" t="s">
        <v>12473</v>
      </c>
      <c r="AY7824" s="51"/>
      <c r="AZ7824" s="51"/>
    </row>
    <row r="7825" spans="49:52" x14ac:dyDescent="0.25">
      <c r="AW7825" t="s">
        <v>12474</v>
      </c>
      <c r="AY7825" s="51"/>
      <c r="AZ7825" s="51"/>
    </row>
    <row r="7826" spans="49:52" x14ac:dyDescent="0.25">
      <c r="AW7826" t="s">
        <v>12475</v>
      </c>
      <c r="AY7826" s="51"/>
      <c r="AZ7826" s="51"/>
    </row>
    <row r="7827" spans="49:52" x14ac:dyDescent="0.25">
      <c r="AW7827" t="s">
        <v>12476</v>
      </c>
      <c r="AY7827" s="51"/>
      <c r="AZ7827" s="51"/>
    </row>
    <row r="7828" spans="49:52" x14ac:dyDescent="0.25">
      <c r="AW7828" t="s">
        <v>12477</v>
      </c>
      <c r="AY7828" s="51"/>
      <c r="AZ7828" s="51"/>
    </row>
    <row r="7829" spans="49:52" x14ac:dyDescent="0.25">
      <c r="AW7829" t="s">
        <v>12478</v>
      </c>
      <c r="AY7829" s="51"/>
      <c r="AZ7829" s="51"/>
    </row>
    <row r="7830" spans="49:52" x14ac:dyDescent="0.25">
      <c r="AW7830" t="s">
        <v>12479</v>
      </c>
      <c r="AY7830" s="51"/>
      <c r="AZ7830" s="51"/>
    </row>
    <row r="7831" spans="49:52" x14ac:dyDescent="0.25">
      <c r="AW7831" t="s">
        <v>12480</v>
      </c>
      <c r="AY7831" s="51"/>
      <c r="AZ7831" s="51"/>
    </row>
    <row r="7832" spans="49:52" x14ac:dyDescent="0.25">
      <c r="AW7832" t="s">
        <v>12481</v>
      </c>
      <c r="AY7832" s="51"/>
      <c r="AZ7832" s="51"/>
    </row>
    <row r="7833" spans="49:52" x14ac:dyDescent="0.25">
      <c r="AW7833" t="s">
        <v>12482</v>
      </c>
      <c r="AY7833" s="51"/>
      <c r="AZ7833" s="51"/>
    </row>
    <row r="7834" spans="49:52" x14ac:dyDescent="0.25">
      <c r="AW7834" t="s">
        <v>12483</v>
      </c>
      <c r="AY7834" s="51"/>
      <c r="AZ7834" s="51"/>
    </row>
    <row r="7835" spans="49:52" x14ac:dyDescent="0.25">
      <c r="AW7835" t="s">
        <v>12484</v>
      </c>
      <c r="AY7835" s="51"/>
      <c r="AZ7835" s="51"/>
    </row>
    <row r="7836" spans="49:52" x14ac:dyDescent="0.25">
      <c r="AW7836" t="s">
        <v>12485</v>
      </c>
      <c r="AY7836" s="51"/>
      <c r="AZ7836" s="51"/>
    </row>
    <row r="7837" spans="49:52" x14ac:dyDescent="0.25">
      <c r="AW7837" t="s">
        <v>12486</v>
      </c>
      <c r="AY7837" s="51"/>
      <c r="AZ7837" s="51"/>
    </row>
    <row r="7838" spans="49:52" x14ac:dyDescent="0.25">
      <c r="AW7838" t="s">
        <v>12487</v>
      </c>
      <c r="AY7838" s="51"/>
      <c r="AZ7838" s="51"/>
    </row>
    <row r="7839" spans="49:52" x14ac:dyDescent="0.25">
      <c r="AW7839" t="s">
        <v>12488</v>
      </c>
      <c r="AY7839" s="51"/>
      <c r="AZ7839" s="51"/>
    </row>
    <row r="7840" spans="49:52" x14ac:dyDescent="0.25">
      <c r="AW7840" t="s">
        <v>12489</v>
      </c>
      <c r="AY7840" s="51"/>
      <c r="AZ7840" s="51"/>
    </row>
    <row r="7841" spans="49:52" x14ac:dyDescent="0.25">
      <c r="AW7841" t="s">
        <v>12490</v>
      </c>
      <c r="AY7841" s="51"/>
      <c r="AZ7841" s="51"/>
    </row>
    <row r="7842" spans="49:52" x14ac:dyDescent="0.25">
      <c r="AW7842" t="s">
        <v>12491</v>
      </c>
      <c r="AY7842" s="51"/>
      <c r="AZ7842" s="51"/>
    </row>
    <row r="7843" spans="49:52" x14ac:dyDescent="0.25">
      <c r="AW7843" t="s">
        <v>12492</v>
      </c>
      <c r="AY7843" s="51"/>
      <c r="AZ7843" s="51"/>
    </row>
    <row r="7844" spans="49:52" x14ac:dyDescent="0.25">
      <c r="AW7844" t="s">
        <v>12493</v>
      </c>
      <c r="AY7844" s="51"/>
      <c r="AZ7844" s="51"/>
    </row>
    <row r="7845" spans="49:52" x14ac:dyDescent="0.25">
      <c r="AW7845" t="s">
        <v>12494</v>
      </c>
      <c r="AY7845" s="51"/>
      <c r="AZ7845" s="51"/>
    </row>
    <row r="7846" spans="49:52" x14ac:dyDescent="0.25">
      <c r="AW7846" t="s">
        <v>12495</v>
      </c>
      <c r="AY7846" s="51"/>
      <c r="AZ7846" s="51"/>
    </row>
    <row r="7847" spans="49:52" x14ac:dyDescent="0.25">
      <c r="AW7847" t="s">
        <v>12496</v>
      </c>
      <c r="AY7847" s="51"/>
      <c r="AZ7847" s="51"/>
    </row>
    <row r="7848" spans="49:52" x14ac:dyDescent="0.25">
      <c r="AW7848" t="s">
        <v>12497</v>
      </c>
      <c r="AY7848" s="51"/>
      <c r="AZ7848" s="51"/>
    </row>
    <row r="7849" spans="49:52" x14ac:dyDescent="0.25">
      <c r="AW7849" t="s">
        <v>12498</v>
      </c>
      <c r="AY7849" s="51"/>
      <c r="AZ7849" s="51"/>
    </row>
    <row r="7850" spans="49:52" x14ac:dyDescent="0.25">
      <c r="AW7850" t="s">
        <v>12499</v>
      </c>
      <c r="AY7850" s="51"/>
      <c r="AZ7850" s="51"/>
    </row>
    <row r="7851" spans="49:52" x14ac:dyDescent="0.25">
      <c r="AW7851" t="s">
        <v>12500</v>
      </c>
      <c r="AY7851" s="51"/>
      <c r="AZ7851" s="51"/>
    </row>
    <row r="7852" spans="49:52" x14ac:dyDescent="0.25">
      <c r="AW7852" t="s">
        <v>12501</v>
      </c>
      <c r="AY7852" s="51"/>
      <c r="AZ7852" s="51"/>
    </row>
    <row r="7853" spans="49:52" x14ac:dyDescent="0.25">
      <c r="AW7853" t="s">
        <v>12502</v>
      </c>
      <c r="AY7853" s="51"/>
      <c r="AZ7853" s="51"/>
    </row>
    <row r="7854" spans="49:52" x14ac:dyDescent="0.25">
      <c r="AW7854" t="s">
        <v>12503</v>
      </c>
      <c r="AY7854" s="51"/>
      <c r="AZ7854" s="51"/>
    </row>
    <row r="7855" spans="49:52" x14ac:dyDescent="0.25">
      <c r="AW7855" t="s">
        <v>12504</v>
      </c>
      <c r="AY7855" s="51"/>
      <c r="AZ7855" s="51"/>
    </row>
    <row r="7856" spans="49:52" x14ac:dyDescent="0.25">
      <c r="AW7856" t="s">
        <v>12505</v>
      </c>
      <c r="AY7856" s="51"/>
      <c r="AZ7856" s="51"/>
    </row>
    <row r="7857" spans="49:52" x14ac:dyDescent="0.25">
      <c r="AW7857" t="s">
        <v>12506</v>
      </c>
      <c r="AY7857" s="51"/>
      <c r="AZ7857" s="51"/>
    </row>
    <row r="7858" spans="49:52" x14ac:dyDescent="0.25">
      <c r="AW7858" t="s">
        <v>12507</v>
      </c>
      <c r="AY7858" s="51"/>
      <c r="AZ7858" s="51"/>
    </row>
    <row r="7859" spans="49:52" x14ac:dyDescent="0.25">
      <c r="AW7859" t="s">
        <v>12508</v>
      </c>
      <c r="AY7859" s="51"/>
      <c r="AZ7859" s="51"/>
    </row>
    <row r="7860" spans="49:52" x14ac:dyDescent="0.25">
      <c r="AW7860" t="s">
        <v>12509</v>
      </c>
      <c r="AY7860" s="51"/>
      <c r="AZ7860" s="51"/>
    </row>
    <row r="7861" spans="49:52" x14ac:dyDescent="0.25">
      <c r="AW7861" t="s">
        <v>12510</v>
      </c>
      <c r="AY7861" s="51"/>
      <c r="AZ7861" s="51"/>
    </row>
    <row r="7862" spans="49:52" x14ac:dyDescent="0.25">
      <c r="AW7862" t="s">
        <v>12511</v>
      </c>
      <c r="AY7862" s="51"/>
      <c r="AZ7862" s="51"/>
    </row>
    <row r="7863" spans="49:52" x14ac:dyDescent="0.25">
      <c r="AW7863" t="s">
        <v>12512</v>
      </c>
      <c r="AY7863" s="51"/>
      <c r="AZ7863" s="51"/>
    </row>
    <row r="7864" spans="49:52" x14ac:dyDescent="0.25">
      <c r="AW7864" t="s">
        <v>12513</v>
      </c>
      <c r="AY7864" s="51"/>
      <c r="AZ7864" s="51"/>
    </row>
    <row r="7865" spans="49:52" x14ac:dyDescent="0.25">
      <c r="AW7865" t="s">
        <v>12514</v>
      </c>
      <c r="AY7865" s="51"/>
      <c r="AZ7865" s="51"/>
    </row>
    <row r="7866" spans="49:52" x14ac:dyDescent="0.25">
      <c r="AW7866" t="s">
        <v>12515</v>
      </c>
      <c r="AY7866" s="51"/>
      <c r="AZ7866" s="51"/>
    </row>
    <row r="7867" spans="49:52" x14ac:dyDescent="0.25">
      <c r="AW7867" t="s">
        <v>12516</v>
      </c>
      <c r="AY7867" s="51"/>
      <c r="AZ7867" s="51"/>
    </row>
    <row r="7868" spans="49:52" x14ac:dyDescent="0.25">
      <c r="AW7868" t="s">
        <v>12517</v>
      </c>
      <c r="AY7868" s="51"/>
      <c r="AZ7868" s="51"/>
    </row>
    <row r="7869" spans="49:52" x14ac:dyDescent="0.25">
      <c r="AW7869" t="s">
        <v>12518</v>
      </c>
      <c r="AY7869" s="51"/>
      <c r="AZ7869" s="51"/>
    </row>
    <row r="7870" spans="49:52" x14ac:dyDescent="0.25">
      <c r="AW7870" t="s">
        <v>12519</v>
      </c>
      <c r="AY7870" s="51"/>
      <c r="AZ7870" s="51"/>
    </row>
    <row r="7871" spans="49:52" x14ac:dyDescent="0.25">
      <c r="AW7871" t="s">
        <v>12520</v>
      </c>
      <c r="AY7871" s="51"/>
      <c r="AZ7871" s="51"/>
    </row>
    <row r="7872" spans="49:52" x14ac:dyDescent="0.25">
      <c r="AW7872" t="s">
        <v>12521</v>
      </c>
      <c r="AY7872" s="51"/>
      <c r="AZ7872" s="51"/>
    </row>
    <row r="7873" spans="49:52" x14ac:dyDescent="0.25">
      <c r="AW7873" t="s">
        <v>12522</v>
      </c>
      <c r="AY7873" s="51"/>
      <c r="AZ7873" s="51"/>
    </row>
    <row r="7874" spans="49:52" x14ac:dyDescent="0.25">
      <c r="AW7874" t="s">
        <v>12523</v>
      </c>
      <c r="AY7874" s="51"/>
      <c r="AZ7874" s="51"/>
    </row>
    <row r="7875" spans="49:52" x14ac:dyDescent="0.25">
      <c r="AW7875" t="s">
        <v>12524</v>
      </c>
      <c r="AY7875" s="51"/>
      <c r="AZ7875" s="51"/>
    </row>
    <row r="7876" spans="49:52" x14ac:dyDescent="0.25">
      <c r="AW7876" t="s">
        <v>12525</v>
      </c>
      <c r="AY7876" s="51"/>
      <c r="AZ7876" s="51"/>
    </row>
    <row r="7877" spans="49:52" x14ac:dyDescent="0.25">
      <c r="AW7877" t="s">
        <v>12526</v>
      </c>
      <c r="AY7877" s="51"/>
      <c r="AZ7877" s="51"/>
    </row>
    <row r="7878" spans="49:52" x14ac:dyDescent="0.25">
      <c r="AW7878" t="s">
        <v>12527</v>
      </c>
      <c r="AY7878" s="51"/>
      <c r="AZ7878" s="51"/>
    </row>
    <row r="7879" spans="49:52" x14ac:dyDescent="0.25">
      <c r="AW7879" t="s">
        <v>12528</v>
      </c>
      <c r="AY7879" s="51"/>
      <c r="AZ7879" s="51"/>
    </row>
    <row r="7880" spans="49:52" x14ac:dyDescent="0.25">
      <c r="AW7880" t="s">
        <v>12529</v>
      </c>
      <c r="AY7880" s="51"/>
      <c r="AZ7880" s="51"/>
    </row>
    <row r="7881" spans="49:52" x14ac:dyDescent="0.25">
      <c r="AW7881" t="s">
        <v>12530</v>
      </c>
      <c r="AY7881" s="51"/>
      <c r="AZ7881" s="51"/>
    </row>
    <row r="7882" spans="49:52" x14ac:dyDescent="0.25">
      <c r="AW7882" t="s">
        <v>12531</v>
      </c>
      <c r="AY7882" s="51"/>
      <c r="AZ7882" s="51"/>
    </row>
    <row r="7883" spans="49:52" x14ac:dyDescent="0.25">
      <c r="AW7883" t="s">
        <v>12532</v>
      </c>
      <c r="AY7883" s="51"/>
      <c r="AZ7883" s="51"/>
    </row>
    <row r="7884" spans="49:52" x14ac:dyDescent="0.25">
      <c r="AW7884" t="s">
        <v>12533</v>
      </c>
      <c r="AY7884" s="51"/>
      <c r="AZ7884" s="51"/>
    </row>
    <row r="7885" spans="49:52" x14ac:dyDescent="0.25">
      <c r="AW7885" t="s">
        <v>12534</v>
      </c>
      <c r="AY7885" s="51"/>
      <c r="AZ7885" s="51"/>
    </row>
    <row r="7886" spans="49:52" x14ac:dyDescent="0.25">
      <c r="AW7886" t="s">
        <v>12535</v>
      </c>
      <c r="AY7886" s="51"/>
      <c r="AZ7886" s="51"/>
    </row>
    <row r="7887" spans="49:52" x14ac:dyDescent="0.25">
      <c r="AW7887" t="s">
        <v>12536</v>
      </c>
      <c r="AY7887" s="51"/>
      <c r="AZ7887" s="51"/>
    </row>
    <row r="7888" spans="49:52" x14ac:dyDescent="0.25">
      <c r="AW7888" t="s">
        <v>12537</v>
      </c>
      <c r="AY7888" s="51"/>
      <c r="AZ7888" s="51"/>
    </row>
    <row r="7889" spans="49:52" x14ac:dyDescent="0.25">
      <c r="AW7889" t="s">
        <v>12538</v>
      </c>
      <c r="AY7889" s="51"/>
      <c r="AZ7889" s="51"/>
    </row>
    <row r="7890" spans="49:52" x14ac:dyDescent="0.25">
      <c r="AW7890" t="s">
        <v>12539</v>
      </c>
      <c r="AY7890" s="51"/>
      <c r="AZ7890" s="51"/>
    </row>
    <row r="7891" spans="49:52" x14ac:dyDescent="0.25">
      <c r="AW7891" t="s">
        <v>12540</v>
      </c>
      <c r="AY7891" s="51"/>
      <c r="AZ7891" s="51"/>
    </row>
    <row r="7892" spans="49:52" x14ac:dyDescent="0.25">
      <c r="AW7892" t="s">
        <v>12541</v>
      </c>
      <c r="AY7892" s="51"/>
      <c r="AZ7892" s="51"/>
    </row>
    <row r="7893" spans="49:52" x14ac:dyDescent="0.25">
      <c r="AW7893" t="s">
        <v>12542</v>
      </c>
      <c r="AY7893" s="51"/>
      <c r="AZ7893" s="51"/>
    </row>
    <row r="7894" spans="49:52" x14ac:dyDescent="0.25">
      <c r="AW7894" t="s">
        <v>12543</v>
      </c>
      <c r="AY7894" s="51"/>
      <c r="AZ7894" s="51"/>
    </row>
    <row r="7895" spans="49:52" x14ac:dyDescent="0.25">
      <c r="AW7895" t="s">
        <v>12544</v>
      </c>
      <c r="AY7895" s="51"/>
      <c r="AZ7895" s="51"/>
    </row>
    <row r="7896" spans="49:52" x14ac:dyDescent="0.25">
      <c r="AW7896" t="s">
        <v>12545</v>
      </c>
      <c r="AY7896" s="51"/>
      <c r="AZ7896" s="51"/>
    </row>
    <row r="7897" spans="49:52" x14ac:dyDescent="0.25">
      <c r="AW7897" t="s">
        <v>12546</v>
      </c>
      <c r="AY7897" s="51"/>
      <c r="AZ7897" s="51"/>
    </row>
    <row r="7898" spans="49:52" x14ac:dyDescent="0.25">
      <c r="AW7898" t="s">
        <v>12547</v>
      </c>
      <c r="AY7898" s="51"/>
      <c r="AZ7898" s="51"/>
    </row>
    <row r="7899" spans="49:52" x14ac:dyDescent="0.25">
      <c r="AW7899" t="s">
        <v>12548</v>
      </c>
      <c r="AY7899" s="51"/>
      <c r="AZ7899" s="51"/>
    </row>
    <row r="7900" spans="49:52" x14ac:dyDescent="0.25">
      <c r="AW7900" t="s">
        <v>12549</v>
      </c>
      <c r="AY7900" s="51"/>
      <c r="AZ7900" s="51"/>
    </row>
    <row r="7901" spans="49:52" x14ac:dyDescent="0.25">
      <c r="AW7901" t="s">
        <v>12550</v>
      </c>
      <c r="AY7901" s="51"/>
      <c r="AZ7901" s="51"/>
    </row>
    <row r="7902" spans="49:52" x14ac:dyDescent="0.25">
      <c r="AW7902" t="s">
        <v>12551</v>
      </c>
      <c r="AY7902" s="51"/>
      <c r="AZ7902" s="51"/>
    </row>
    <row r="7903" spans="49:52" x14ac:dyDescent="0.25">
      <c r="AW7903" t="s">
        <v>12552</v>
      </c>
      <c r="AY7903" s="51"/>
      <c r="AZ7903" s="51"/>
    </row>
    <row r="7904" spans="49:52" x14ac:dyDescent="0.25">
      <c r="AW7904" t="s">
        <v>12553</v>
      </c>
      <c r="AY7904" s="51"/>
      <c r="AZ7904" s="51"/>
    </row>
    <row r="7905" spans="49:52" x14ac:dyDescent="0.25">
      <c r="AW7905" t="s">
        <v>12554</v>
      </c>
      <c r="AY7905" s="51"/>
      <c r="AZ7905" s="51"/>
    </row>
    <row r="7906" spans="49:52" x14ac:dyDescent="0.25">
      <c r="AW7906" t="s">
        <v>12555</v>
      </c>
      <c r="AY7906" s="51"/>
      <c r="AZ7906" s="51"/>
    </row>
    <row r="7907" spans="49:52" x14ac:dyDescent="0.25">
      <c r="AW7907" t="s">
        <v>12556</v>
      </c>
      <c r="AY7907" s="51"/>
      <c r="AZ7907" s="51"/>
    </row>
    <row r="7908" spans="49:52" x14ac:dyDescent="0.25">
      <c r="AW7908" t="s">
        <v>12557</v>
      </c>
      <c r="AY7908" s="51"/>
      <c r="AZ7908" s="51"/>
    </row>
    <row r="7909" spans="49:52" x14ac:dyDescent="0.25">
      <c r="AW7909" t="s">
        <v>12558</v>
      </c>
      <c r="AY7909" s="51"/>
      <c r="AZ7909" s="51"/>
    </row>
    <row r="7910" spans="49:52" x14ac:dyDescent="0.25">
      <c r="AW7910" t="s">
        <v>12559</v>
      </c>
      <c r="AY7910" s="51"/>
      <c r="AZ7910" s="51"/>
    </row>
    <row r="7911" spans="49:52" x14ac:dyDescent="0.25">
      <c r="AW7911" t="s">
        <v>12560</v>
      </c>
      <c r="AY7911" s="51"/>
      <c r="AZ7911" s="51"/>
    </row>
    <row r="7912" spans="49:52" x14ac:dyDescent="0.25">
      <c r="AW7912" t="s">
        <v>12561</v>
      </c>
      <c r="AY7912" s="51"/>
      <c r="AZ7912" s="51"/>
    </row>
    <row r="7913" spans="49:52" x14ac:dyDescent="0.25">
      <c r="AW7913" t="s">
        <v>12562</v>
      </c>
      <c r="AY7913" s="51"/>
      <c r="AZ7913" s="51"/>
    </row>
    <row r="7914" spans="49:52" x14ac:dyDescent="0.25">
      <c r="AW7914" t="s">
        <v>12563</v>
      </c>
      <c r="AY7914" s="51"/>
      <c r="AZ7914" s="51"/>
    </row>
    <row r="7915" spans="49:52" x14ac:dyDescent="0.25">
      <c r="AW7915" t="s">
        <v>12564</v>
      </c>
      <c r="AY7915" s="51"/>
      <c r="AZ7915" s="51"/>
    </row>
    <row r="7916" spans="49:52" x14ac:dyDescent="0.25">
      <c r="AW7916" t="s">
        <v>12565</v>
      </c>
      <c r="AY7916" s="51"/>
      <c r="AZ7916" s="51"/>
    </row>
    <row r="7917" spans="49:52" x14ac:dyDescent="0.25">
      <c r="AW7917" t="s">
        <v>12566</v>
      </c>
      <c r="AY7917" s="51"/>
      <c r="AZ7917" s="51"/>
    </row>
    <row r="7918" spans="49:52" x14ac:dyDescent="0.25">
      <c r="AW7918" t="s">
        <v>12567</v>
      </c>
      <c r="AY7918" s="51"/>
      <c r="AZ7918" s="51"/>
    </row>
    <row r="7919" spans="49:52" x14ac:dyDescent="0.25">
      <c r="AW7919" t="s">
        <v>12568</v>
      </c>
      <c r="AY7919" s="51"/>
      <c r="AZ7919" s="51"/>
    </row>
    <row r="7920" spans="49:52" x14ac:dyDescent="0.25">
      <c r="AW7920" t="s">
        <v>12569</v>
      </c>
      <c r="AY7920" s="51"/>
      <c r="AZ7920" s="51"/>
    </row>
    <row r="7921" spans="49:52" x14ac:dyDescent="0.25">
      <c r="AW7921" t="s">
        <v>12570</v>
      </c>
      <c r="AY7921" s="51"/>
      <c r="AZ7921" s="51"/>
    </row>
    <row r="7922" spans="49:52" x14ac:dyDescent="0.25">
      <c r="AW7922" t="s">
        <v>12571</v>
      </c>
      <c r="AY7922" s="51"/>
      <c r="AZ7922" s="51"/>
    </row>
    <row r="7923" spans="49:52" x14ac:dyDescent="0.25">
      <c r="AW7923" t="s">
        <v>12572</v>
      </c>
      <c r="AY7923" s="51"/>
      <c r="AZ7923" s="51"/>
    </row>
    <row r="7924" spans="49:52" x14ac:dyDescent="0.25">
      <c r="AW7924" t="s">
        <v>12573</v>
      </c>
      <c r="AY7924" s="51"/>
      <c r="AZ7924" s="51"/>
    </row>
    <row r="7925" spans="49:52" x14ac:dyDescent="0.25">
      <c r="AW7925" t="s">
        <v>12574</v>
      </c>
      <c r="AY7925" s="51"/>
      <c r="AZ7925" s="51"/>
    </row>
    <row r="7926" spans="49:52" x14ac:dyDescent="0.25">
      <c r="AW7926" t="s">
        <v>12575</v>
      </c>
      <c r="AY7926" s="51"/>
      <c r="AZ7926" s="51"/>
    </row>
    <row r="7927" spans="49:52" x14ac:dyDescent="0.25">
      <c r="AW7927" t="s">
        <v>12576</v>
      </c>
      <c r="AY7927" s="51"/>
      <c r="AZ7927" s="51"/>
    </row>
    <row r="7928" spans="49:52" x14ac:dyDescent="0.25">
      <c r="AW7928" t="s">
        <v>12577</v>
      </c>
      <c r="AY7928" s="51"/>
      <c r="AZ7928" s="51"/>
    </row>
    <row r="7929" spans="49:52" x14ac:dyDescent="0.25">
      <c r="AW7929" t="s">
        <v>12578</v>
      </c>
      <c r="AY7929" s="51"/>
      <c r="AZ7929" s="51"/>
    </row>
    <row r="7930" spans="49:52" x14ac:dyDescent="0.25">
      <c r="AW7930" t="s">
        <v>12579</v>
      </c>
      <c r="AY7930" s="51"/>
      <c r="AZ7930" s="51"/>
    </row>
    <row r="7931" spans="49:52" x14ac:dyDescent="0.25">
      <c r="AW7931" t="s">
        <v>12580</v>
      </c>
      <c r="AY7931" s="51"/>
      <c r="AZ7931" s="51"/>
    </row>
    <row r="7932" spans="49:52" x14ac:dyDescent="0.25">
      <c r="AW7932" t="s">
        <v>12581</v>
      </c>
      <c r="AY7932" s="51"/>
      <c r="AZ7932" s="51"/>
    </row>
    <row r="7933" spans="49:52" x14ac:dyDescent="0.25">
      <c r="AW7933" t="s">
        <v>12582</v>
      </c>
      <c r="AY7933" s="51"/>
      <c r="AZ7933" s="51"/>
    </row>
    <row r="7934" spans="49:52" x14ac:dyDescent="0.25">
      <c r="AW7934" t="s">
        <v>12583</v>
      </c>
      <c r="AY7934" s="51"/>
      <c r="AZ7934" s="51"/>
    </row>
    <row r="7935" spans="49:52" x14ac:dyDescent="0.25">
      <c r="AW7935" t="s">
        <v>12584</v>
      </c>
      <c r="AY7935" s="51"/>
      <c r="AZ7935" s="51"/>
    </row>
    <row r="7936" spans="49:52" x14ac:dyDescent="0.25">
      <c r="AW7936" t="s">
        <v>12585</v>
      </c>
      <c r="AY7936" s="51"/>
      <c r="AZ7936" s="51"/>
    </row>
    <row r="7937" spans="49:52" x14ac:dyDescent="0.25">
      <c r="AW7937" t="s">
        <v>12586</v>
      </c>
      <c r="AY7937" s="51"/>
      <c r="AZ7937" s="51"/>
    </row>
    <row r="7938" spans="49:52" x14ac:dyDescent="0.25">
      <c r="AW7938" t="s">
        <v>12587</v>
      </c>
      <c r="AY7938" s="51"/>
      <c r="AZ7938" s="51"/>
    </row>
    <row r="7939" spans="49:52" x14ac:dyDescent="0.25">
      <c r="AW7939" t="s">
        <v>12588</v>
      </c>
      <c r="AY7939" s="51"/>
      <c r="AZ7939" s="51"/>
    </row>
    <row r="7940" spans="49:52" x14ac:dyDescent="0.25">
      <c r="AW7940" t="s">
        <v>12589</v>
      </c>
      <c r="AY7940" s="51"/>
      <c r="AZ7940" s="51"/>
    </row>
    <row r="7941" spans="49:52" x14ac:dyDescent="0.25">
      <c r="AW7941" t="s">
        <v>12590</v>
      </c>
      <c r="AY7941" s="51"/>
      <c r="AZ7941" s="51"/>
    </row>
    <row r="7942" spans="49:52" x14ac:dyDescent="0.25">
      <c r="AW7942" t="s">
        <v>12591</v>
      </c>
      <c r="AY7942" s="51"/>
      <c r="AZ7942" s="51"/>
    </row>
    <row r="7943" spans="49:52" x14ac:dyDescent="0.25">
      <c r="AW7943" t="s">
        <v>12592</v>
      </c>
      <c r="AY7943" s="51"/>
      <c r="AZ7943" s="51"/>
    </row>
    <row r="7944" spans="49:52" x14ac:dyDescent="0.25">
      <c r="AW7944" t="s">
        <v>12593</v>
      </c>
      <c r="AY7944" s="51"/>
      <c r="AZ7944" s="51"/>
    </row>
    <row r="7945" spans="49:52" x14ac:dyDescent="0.25">
      <c r="AW7945" t="s">
        <v>12594</v>
      </c>
      <c r="AY7945" s="51"/>
      <c r="AZ7945" s="51"/>
    </row>
    <row r="7946" spans="49:52" x14ac:dyDescent="0.25">
      <c r="AW7946" t="s">
        <v>12595</v>
      </c>
      <c r="AY7946" s="51"/>
      <c r="AZ7946" s="51"/>
    </row>
    <row r="7947" spans="49:52" x14ac:dyDescent="0.25">
      <c r="AW7947" t="s">
        <v>12596</v>
      </c>
      <c r="AY7947" s="51"/>
      <c r="AZ7947" s="51"/>
    </row>
    <row r="7948" spans="49:52" x14ac:dyDescent="0.25">
      <c r="AW7948" t="s">
        <v>12597</v>
      </c>
      <c r="AY7948" s="51"/>
      <c r="AZ7948" s="51"/>
    </row>
    <row r="7949" spans="49:52" x14ac:dyDescent="0.25">
      <c r="AW7949" t="s">
        <v>12598</v>
      </c>
      <c r="AY7949" s="51"/>
      <c r="AZ7949" s="51"/>
    </row>
    <row r="7950" spans="49:52" x14ac:dyDescent="0.25">
      <c r="AW7950" t="s">
        <v>12599</v>
      </c>
      <c r="AY7950" s="51"/>
      <c r="AZ7950" s="51"/>
    </row>
    <row r="7951" spans="49:52" x14ac:dyDescent="0.25">
      <c r="AW7951" t="s">
        <v>12600</v>
      </c>
      <c r="AY7951" s="51"/>
      <c r="AZ7951" s="51"/>
    </row>
    <row r="7952" spans="49:52" x14ac:dyDescent="0.25">
      <c r="AW7952" t="s">
        <v>12601</v>
      </c>
      <c r="AY7952" s="51"/>
      <c r="AZ7952" s="51"/>
    </row>
    <row r="7953" spans="49:52" x14ac:dyDescent="0.25">
      <c r="AW7953" t="s">
        <v>12602</v>
      </c>
      <c r="AY7953" s="51"/>
      <c r="AZ7953" s="51"/>
    </row>
    <row r="7954" spans="49:52" x14ac:dyDescent="0.25">
      <c r="AW7954" t="s">
        <v>12603</v>
      </c>
      <c r="AY7954" s="51"/>
      <c r="AZ7954" s="51"/>
    </row>
    <row r="7955" spans="49:52" x14ac:dyDescent="0.25">
      <c r="AW7955" t="s">
        <v>12604</v>
      </c>
      <c r="AY7955" s="51"/>
      <c r="AZ7955" s="51"/>
    </row>
    <row r="7956" spans="49:52" x14ac:dyDescent="0.25">
      <c r="AW7956" t="s">
        <v>12605</v>
      </c>
      <c r="AY7956" s="51"/>
      <c r="AZ7956" s="51"/>
    </row>
    <row r="7957" spans="49:52" x14ac:dyDescent="0.25">
      <c r="AW7957" t="s">
        <v>12606</v>
      </c>
      <c r="AY7957" s="51"/>
      <c r="AZ7957" s="51"/>
    </row>
    <row r="7958" spans="49:52" x14ac:dyDescent="0.25">
      <c r="AW7958" t="s">
        <v>12607</v>
      </c>
      <c r="AY7958" s="51"/>
      <c r="AZ7958" s="51"/>
    </row>
    <row r="7959" spans="49:52" x14ac:dyDescent="0.25">
      <c r="AW7959" t="s">
        <v>12608</v>
      </c>
      <c r="AY7959" s="51"/>
      <c r="AZ7959" s="51"/>
    </row>
    <row r="7960" spans="49:52" x14ac:dyDescent="0.25">
      <c r="AW7960" t="s">
        <v>12609</v>
      </c>
      <c r="AY7960" s="51"/>
      <c r="AZ7960" s="51"/>
    </row>
    <row r="7961" spans="49:52" x14ac:dyDescent="0.25">
      <c r="AW7961" t="s">
        <v>12610</v>
      </c>
      <c r="AY7961" s="51"/>
      <c r="AZ7961" s="51"/>
    </row>
    <row r="7962" spans="49:52" x14ac:dyDescent="0.25">
      <c r="AW7962" t="s">
        <v>12611</v>
      </c>
      <c r="AY7962" s="51"/>
      <c r="AZ7962" s="51"/>
    </row>
    <row r="7963" spans="49:52" x14ac:dyDescent="0.25">
      <c r="AW7963" t="s">
        <v>12612</v>
      </c>
      <c r="AY7963" s="51"/>
      <c r="AZ7963" s="51"/>
    </row>
    <row r="7964" spans="49:52" x14ac:dyDescent="0.25">
      <c r="AW7964" t="s">
        <v>12613</v>
      </c>
      <c r="AY7964" s="51"/>
      <c r="AZ7964" s="51"/>
    </row>
    <row r="7965" spans="49:52" x14ac:dyDescent="0.25">
      <c r="AW7965" t="s">
        <v>12614</v>
      </c>
      <c r="AY7965" s="51"/>
      <c r="AZ7965" s="51"/>
    </row>
    <row r="7966" spans="49:52" x14ac:dyDescent="0.25">
      <c r="AW7966" t="s">
        <v>12615</v>
      </c>
      <c r="AY7966" s="51"/>
      <c r="AZ7966" s="51"/>
    </row>
    <row r="7967" spans="49:52" x14ac:dyDescent="0.25">
      <c r="AW7967" t="s">
        <v>12616</v>
      </c>
      <c r="AY7967" s="51"/>
      <c r="AZ7967" s="51"/>
    </row>
    <row r="7968" spans="49:52" x14ac:dyDescent="0.25">
      <c r="AW7968" t="s">
        <v>12617</v>
      </c>
      <c r="AY7968" s="51"/>
      <c r="AZ7968" s="51"/>
    </row>
    <row r="7969" spans="49:52" x14ac:dyDescent="0.25">
      <c r="AW7969" t="s">
        <v>12618</v>
      </c>
      <c r="AY7969" s="51"/>
      <c r="AZ7969" s="51"/>
    </row>
    <row r="7970" spans="49:52" x14ac:dyDescent="0.25">
      <c r="AW7970" t="s">
        <v>12619</v>
      </c>
      <c r="AY7970" s="51"/>
      <c r="AZ7970" s="51"/>
    </row>
    <row r="7971" spans="49:52" x14ac:dyDescent="0.25">
      <c r="AW7971" t="s">
        <v>12620</v>
      </c>
      <c r="AY7971" s="51"/>
      <c r="AZ7971" s="51"/>
    </row>
    <row r="7972" spans="49:52" x14ac:dyDescent="0.25">
      <c r="AW7972" t="s">
        <v>12621</v>
      </c>
      <c r="AY7972" s="51"/>
      <c r="AZ7972" s="51"/>
    </row>
    <row r="7973" spans="49:52" x14ac:dyDescent="0.25">
      <c r="AW7973" t="s">
        <v>12622</v>
      </c>
      <c r="AY7973" s="51"/>
      <c r="AZ7973" s="51"/>
    </row>
    <row r="7974" spans="49:52" x14ac:dyDescent="0.25">
      <c r="AW7974" t="s">
        <v>12623</v>
      </c>
      <c r="AY7974" s="51"/>
      <c r="AZ7974" s="51"/>
    </row>
    <row r="7975" spans="49:52" x14ac:dyDescent="0.25">
      <c r="AW7975" t="s">
        <v>12624</v>
      </c>
      <c r="AY7975" s="51"/>
      <c r="AZ7975" s="51"/>
    </row>
    <row r="7976" spans="49:52" x14ac:dyDescent="0.25">
      <c r="AW7976" t="s">
        <v>12625</v>
      </c>
      <c r="AY7976" s="51"/>
      <c r="AZ7976" s="51"/>
    </row>
    <row r="7977" spans="49:52" x14ac:dyDescent="0.25">
      <c r="AW7977" t="s">
        <v>12626</v>
      </c>
      <c r="AY7977" s="51"/>
      <c r="AZ7977" s="51"/>
    </row>
    <row r="7978" spans="49:52" x14ac:dyDescent="0.25">
      <c r="AW7978" t="s">
        <v>12627</v>
      </c>
      <c r="AY7978" s="51"/>
      <c r="AZ7978" s="51"/>
    </row>
    <row r="7979" spans="49:52" x14ac:dyDescent="0.25">
      <c r="AW7979" t="s">
        <v>12628</v>
      </c>
      <c r="AY7979" s="51"/>
      <c r="AZ7979" s="51"/>
    </row>
    <row r="7980" spans="49:52" x14ac:dyDescent="0.25">
      <c r="AW7980" t="s">
        <v>12629</v>
      </c>
      <c r="AY7980" s="51"/>
      <c r="AZ7980" s="51"/>
    </row>
    <row r="7981" spans="49:52" x14ac:dyDescent="0.25">
      <c r="AW7981" t="s">
        <v>12630</v>
      </c>
      <c r="AY7981" s="51"/>
      <c r="AZ7981" s="51"/>
    </row>
    <row r="7982" spans="49:52" x14ac:dyDescent="0.25">
      <c r="AW7982" t="s">
        <v>12631</v>
      </c>
      <c r="AY7982" s="51"/>
      <c r="AZ7982" s="51"/>
    </row>
    <row r="7983" spans="49:52" x14ac:dyDescent="0.25">
      <c r="AW7983" t="s">
        <v>12632</v>
      </c>
      <c r="AY7983" s="51"/>
      <c r="AZ7983" s="51"/>
    </row>
    <row r="7984" spans="49:52" x14ac:dyDescent="0.25">
      <c r="AW7984" t="s">
        <v>12633</v>
      </c>
      <c r="AY7984" s="51"/>
      <c r="AZ7984" s="51"/>
    </row>
    <row r="7985" spans="49:52" x14ac:dyDescent="0.25">
      <c r="AW7985" t="s">
        <v>12634</v>
      </c>
      <c r="AY7985" s="51"/>
      <c r="AZ7985" s="51"/>
    </row>
    <row r="7986" spans="49:52" x14ac:dyDescent="0.25">
      <c r="AW7986" t="s">
        <v>12635</v>
      </c>
      <c r="AY7986" s="51"/>
      <c r="AZ7986" s="51"/>
    </row>
    <row r="7987" spans="49:52" x14ac:dyDescent="0.25">
      <c r="AW7987" t="s">
        <v>12636</v>
      </c>
      <c r="AY7987" s="51"/>
      <c r="AZ7987" s="51"/>
    </row>
    <row r="7988" spans="49:52" x14ac:dyDescent="0.25">
      <c r="AW7988" t="s">
        <v>12637</v>
      </c>
      <c r="AY7988" s="51"/>
      <c r="AZ7988" s="51"/>
    </row>
    <row r="7989" spans="49:52" x14ac:dyDescent="0.25">
      <c r="AW7989" t="s">
        <v>12638</v>
      </c>
      <c r="AY7989" s="51"/>
      <c r="AZ7989" s="51"/>
    </row>
    <row r="7990" spans="49:52" x14ac:dyDescent="0.25">
      <c r="AW7990" t="s">
        <v>12639</v>
      </c>
      <c r="AY7990" s="51"/>
      <c r="AZ7990" s="51"/>
    </row>
    <row r="7991" spans="49:52" x14ac:dyDescent="0.25">
      <c r="AW7991" t="s">
        <v>12640</v>
      </c>
      <c r="AY7991" s="51"/>
      <c r="AZ7991" s="51"/>
    </row>
    <row r="7992" spans="49:52" x14ac:dyDescent="0.25">
      <c r="AW7992" t="s">
        <v>12641</v>
      </c>
      <c r="AY7992" s="51"/>
      <c r="AZ7992" s="51"/>
    </row>
    <row r="7993" spans="49:52" x14ac:dyDescent="0.25">
      <c r="AW7993" t="s">
        <v>12642</v>
      </c>
      <c r="AY7993" s="51"/>
      <c r="AZ7993" s="51"/>
    </row>
    <row r="7994" spans="49:52" x14ac:dyDescent="0.25">
      <c r="AW7994" t="s">
        <v>12643</v>
      </c>
      <c r="AY7994" s="51"/>
      <c r="AZ7994" s="51"/>
    </row>
    <row r="7995" spans="49:52" x14ac:dyDescent="0.25">
      <c r="AW7995" t="s">
        <v>12644</v>
      </c>
      <c r="AY7995" s="51"/>
      <c r="AZ7995" s="51"/>
    </row>
    <row r="7996" spans="49:52" x14ac:dyDescent="0.25">
      <c r="AW7996" t="s">
        <v>12645</v>
      </c>
      <c r="AY7996" s="51"/>
      <c r="AZ7996" s="51"/>
    </row>
    <row r="7997" spans="49:52" x14ac:dyDescent="0.25">
      <c r="AW7997" t="s">
        <v>12646</v>
      </c>
      <c r="AY7997" s="51"/>
      <c r="AZ7997" s="51"/>
    </row>
    <row r="7998" spans="49:52" x14ac:dyDescent="0.25">
      <c r="AW7998" t="s">
        <v>12647</v>
      </c>
      <c r="AY7998" s="51"/>
      <c r="AZ7998" s="51"/>
    </row>
    <row r="7999" spans="49:52" x14ac:dyDescent="0.25">
      <c r="AW7999" t="s">
        <v>12648</v>
      </c>
      <c r="AY7999" s="51"/>
      <c r="AZ7999" s="51"/>
    </row>
    <row r="8000" spans="49:52" x14ac:dyDescent="0.25">
      <c r="AW8000" t="s">
        <v>12649</v>
      </c>
      <c r="AY8000" s="51"/>
      <c r="AZ8000" s="51"/>
    </row>
    <row r="8001" spans="49:52" x14ac:dyDescent="0.25">
      <c r="AW8001" t="s">
        <v>12650</v>
      </c>
      <c r="AY8001" s="51"/>
      <c r="AZ8001" s="51"/>
    </row>
    <row r="8002" spans="49:52" x14ac:dyDescent="0.25">
      <c r="AW8002" t="s">
        <v>12651</v>
      </c>
      <c r="AY8002" s="51"/>
      <c r="AZ8002" s="51"/>
    </row>
    <row r="8003" spans="49:52" x14ac:dyDescent="0.25">
      <c r="AW8003" t="s">
        <v>12652</v>
      </c>
      <c r="AY8003" s="51"/>
      <c r="AZ8003" s="51"/>
    </row>
    <row r="8004" spans="49:52" x14ac:dyDescent="0.25">
      <c r="AW8004" t="s">
        <v>12653</v>
      </c>
      <c r="AY8004" s="51"/>
      <c r="AZ8004" s="51"/>
    </row>
    <row r="8005" spans="49:52" x14ac:dyDescent="0.25">
      <c r="AW8005" t="s">
        <v>12654</v>
      </c>
      <c r="AY8005" s="51"/>
      <c r="AZ8005" s="51"/>
    </row>
    <row r="8006" spans="49:52" x14ac:dyDescent="0.25">
      <c r="AW8006" t="s">
        <v>12655</v>
      </c>
      <c r="AY8006" s="51"/>
      <c r="AZ8006" s="51"/>
    </row>
    <row r="8007" spans="49:52" x14ac:dyDescent="0.25">
      <c r="AW8007" t="s">
        <v>12656</v>
      </c>
      <c r="AY8007" s="51"/>
      <c r="AZ8007" s="51"/>
    </row>
    <row r="8008" spans="49:52" x14ac:dyDescent="0.25">
      <c r="AW8008" t="s">
        <v>12657</v>
      </c>
      <c r="AY8008" s="51"/>
      <c r="AZ8008" s="51"/>
    </row>
    <row r="8009" spans="49:52" x14ac:dyDescent="0.25">
      <c r="AW8009" t="s">
        <v>12658</v>
      </c>
      <c r="AY8009" s="51"/>
      <c r="AZ8009" s="51"/>
    </row>
    <row r="8010" spans="49:52" x14ac:dyDescent="0.25">
      <c r="AW8010" t="s">
        <v>12659</v>
      </c>
      <c r="AY8010" s="51"/>
      <c r="AZ8010" s="51"/>
    </row>
    <row r="8011" spans="49:52" x14ac:dyDescent="0.25">
      <c r="AW8011" t="s">
        <v>12660</v>
      </c>
      <c r="AY8011" s="51"/>
      <c r="AZ8011" s="51"/>
    </row>
    <row r="8012" spans="49:52" x14ac:dyDescent="0.25">
      <c r="AW8012" t="s">
        <v>12661</v>
      </c>
      <c r="AY8012" s="51"/>
      <c r="AZ8012" s="51"/>
    </row>
    <row r="8013" spans="49:52" x14ac:dyDescent="0.25">
      <c r="AW8013" t="s">
        <v>12662</v>
      </c>
      <c r="AY8013" s="51"/>
      <c r="AZ8013" s="51"/>
    </row>
    <row r="8014" spans="49:52" x14ac:dyDescent="0.25">
      <c r="AW8014" t="s">
        <v>12663</v>
      </c>
      <c r="AY8014" s="51"/>
      <c r="AZ8014" s="51"/>
    </row>
    <row r="8015" spans="49:52" x14ac:dyDescent="0.25">
      <c r="AW8015" t="s">
        <v>12664</v>
      </c>
      <c r="AY8015" s="51"/>
      <c r="AZ8015" s="51"/>
    </row>
    <row r="8016" spans="49:52" x14ac:dyDescent="0.25">
      <c r="AW8016" t="s">
        <v>12665</v>
      </c>
      <c r="AY8016" s="51"/>
      <c r="AZ8016" s="51"/>
    </row>
    <row r="8017" spans="49:52" x14ac:dyDescent="0.25">
      <c r="AW8017" t="s">
        <v>12666</v>
      </c>
      <c r="AY8017" s="51"/>
      <c r="AZ8017" s="51"/>
    </row>
    <row r="8018" spans="49:52" x14ac:dyDescent="0.25">
      <c r="AW8018" t="s">
        <v>12667</v>
      </c>
      <c r="AY8018" s="51"/>
      <c r="AZ8018" s="51"/>
    </row>
    <row r="8019" spans="49:52" x14ac:dyDescent="0.25">
      <c r="AW8019" t="s">
        <v>12668</v>
      </c>
      <c r="AY8019" s="51"/>
      <c r="AZ8019" s="51"/>
    </row>
    <row r="8020" spans="49:52" x14ac:dyDescent="0.25">
      <c r="AW8020" t="s">
        <v>12669</v>
      </c>
      <c r="AY8020" s="51"/>
      <c r="AZ8020" s="51"/>
    </row>
    <row r="8021" spans="49:52" x14ac:dyDescent="0.25">
      <c r="AW8021" t="s">
        <v>12670</v>
      </c>
      <c r="AY8021" s="51"/>
      <c r="AZ8021" s="51"/>
    </row>
    <row r="8022" spans="49:52" x14ac:dyDescent="0.25">
      <c r="AW8022" t="s">
        <v>12671</v>
      </c>
      <c r="AY8022" s="51"/>
      <c r="AZ8022" s="51"/>
    </row>
    <row r="8023" spans="49:52" x14ac:dyDescent="0.25">
      <c r="AW8023" t="s">
        <v>12672</v>
      </c>
      <c r="AY8023" s="51"/>
      <c r="AZ8023" s="51"/>
    </row>
    <row r="8024" spans="49:52" x14ac:dyDescent="0.25">
      <c r="AW8024" t="s">
        <v>12673</v>
      </c>
      <c r="AY8024" s="51"/>
      <c r="AZ8024" s="51"/>
    </row>
    <row r="8025" spans="49:52" x14ac:dyDescent="0.25">
      <c r="AW8025" t="s">
        <v>12674</v>
      </c>
      <c r="AY8025" s="51"/>
      <c r="AZ8025" s="51"/>
    </row>
    <row r="8026" spans="49:52" x14ac:dyDescent="0.25">
      <c r="AW8026" t="s">
        <v>12675</v>
      </c>
      <c r="AY8026" s="51"/>
      <c r="AZ8026" s="51"/>
    </row>
    <row r="8027" spans="49:52" x14ac:dyDescent="0.25">
      <c r="AW8027" t="s">
        <v>12676</v>
      </c>
      <c r="AY8027" s="51"/>
      <c r="AZ8027" s="51"/>
    </row>
    <row r="8028" spans="49:52" x14ac:dyDescent="0.25">
      <c r="AW8028" t="s">
        <v>12677</v>
      </c>
      <c r="AY8028" s="51"/>
      <c r="AZ8028" s="51"/>
    </row>
    <row r="8029" spans="49:52" x14ac:dyDescent="0.25">
      <c r="AW8029" t="s">
        <v>12678</v>
      </c>
      <c r="AY8029" s="51"/>
      <c r="AZ8029" s="51"/>
    </row>
    <row r="8030" spans="49:52" x14ac:dyDescent="0.25">
      <c r="AW8030" t="s">
        <v>12679</v>
      </c>
      <c r="AY8030" s="51"/>
      <c r="AZ8030" s="51"/>
    </row>
    <row r="8031" spans="49:52" x14ac:dyDescent="0.25">
      <c r="AW8031" t="s">
        <v>12680</v>
      </c>
      <c r="AY8031" s="51"/>
      <c r="AZ8031" s="51"/>
    </row>
    <row r="8032" spans="49:52" x14ac:dyDescent="0.25">
      <c r="AW8032" t="s">
        <v>12681</v>
      </c>
      <c r="AY8032" s="51"/>
      <c r="AZ8032" s="51"/>
    </row>
    <row r="8033" spans="49:52" x14ac:dyDescent="0.25">
      <c r="AW8033" t="s">
        <v>12682</v>
      </c>
      <c r="AY8033" s="51"/>
      <c r="AZ8033" s="51"/>
    </row>
    <row r="8034" spans="49:52" x14ac:dyDescent="0.25">
      <c r="AW8034" t="s">
        <v>12683</v>
      </c>
      <c r="AY8034" s="51"/>
      <c r="AZ8034" s="51"/>
    </row>
    <row r="8035" spans="49:52" x14ac:dyDescent="0.25">
      <c r="AW8035" t="s">
        <v>12684</v>
      </c>
      <c r="AY8035" s="51"/>
      <c r="AZ8035" s="51"/>
    </row>
    <row r="8036" spans="49:52" x14ac:dyDescent="0.25">
      <c r="AW8036" t="s">
        <v>12685</v>
      </c>
      <c r="AY8036" s="51"/>
      <c r="AZ8036" s="51"/>
    </row>
    <row r="8037" spans="49:52" x14ac:dyDescent="0.25">
      <c r="AW8037" t="s">
        <v>12686</v>
      </c>
      <c r="AY8037" s="51"/>
      <c r="AZ8037" s="51"/>
    </row>
    <row r="8038" spans="49:52" x14ac:dyDescent="0.25">
      <c r="AW8038" t="s">
        <v>12687</v>
      </c>
      <c r="AY8038" s="51"/>
      <c r="AZ8038" s="51"/>
    </row>
    <row r="8039" spans="49:52" x14ac:dyDescent="0.25">
      <c r="AW8039" t="s">
        <v>12688</v>
      </c>
      <c r="AY8039" s="51"/>
      <c r="AZ8039" s="51"/>
    </row>
    <row r="8040" spans="49:52" x14ac:dyDescent="0.25">
      <c r="AW8040" t="s">
        <v>12689</v>
      </c>
      <c r="AY8040" s="51"/>
      <c r="AZ8040" s="51"/>
    </row>
    <row r="8041" spans="49:52" x14ac:dyDescent="0.25">
      <c r="AW8041" t="s">
        <v>12690</v>
      </c>
      <c r="AY8041" s="51"/>
      <c r="AZ8041" s="51"/>
    </row>
    <row r="8042" spans="49:52" x14ac:dyDescent="0.25">
      <c r="AW8042" t="s">
        <v>12691</v>
      </c>
      <c r="AY8042" s="51"/>
      <c r="AZ8042" s="51"/>
    </row>
    <row r="8043" spans="49:52" x14ac:dyDescent="0.25">
      <c r="AW8043" t="s">
        <v>12692</v>
      </c>
      <c r="AY8043" s="51"/>
      <c r="AZ8043" s="51"/>
    </row>
    <row r="8044" spans="49:52" x14ac:dyDescent="0.25">
      <c r="AW8044" t="s">
        <v>12693</v>
      </c>
      <c r="AY8044" s="51"/>
      <c r="AZ8044" s="51"/>
    </row>
    <row r="8045" spans="49:52" x14ac:dyDescent="0.25">
      <c r="AW8045" t="s">
        <v>12694</v>
      </c>
      <c r="AY8045" s="51"/>
      <c r="AZ8045" s="51"/>
    </row>
    <row r="8046" spans="49:52" x14ac:dyDescent="0.25">
      <c r="AW8046" t="s">
        <v>12695</v>
      </c>
      <c r="AY8046" s="51"/>
      <c r="AZ8046" s="51"/>
    </row>
    <row r="8047" spans="49:52" x14ac:dyDescent="0.25">
      <c r="AW8047" t="s">
        <v>12696</v>
      </c>
      <c r="AY8047" s="51"/>
      <c r="AZ8047" s="51"/>
    </row>
    <row r="8048" spans="49:52" x14ac:dyDescent="0.25">
      <c r="AW8048" t="s">
        <v>12697</v>
      </c>
      <c r="AY8048" s="51"/>
      <c r="AZ8048" s="51"/>
    </row>
    <row r="8049" spans="49:52" x14ac:dyDescent="0.25">
      <c r="AW8049" t="s">
        <v>12698</v>
      </c>
      <c r="AY8049" s="51"/>
      <c r="AZ8049" s="51"/>
    </row>
    <row r="8050" spans="49:52" x14ac:dyDescent="0.25">
      <c r="AW8050" t="s">
        <v>12699</v>
      </c>
      <c r="AY8050" s="51"/>
      <c r="AZ8050" s="51"/>
    </row>
    <row r="8051" spans="49:52" x14ac:dyDescent="0.25">
      <c r="AW8051" t="s">
        <v>12700</v>
      </c>
      <c r="AY8051" s="51"/>
      <c r="AZ8051" s="51"/>
    </row>
    <row r="8052" spans="49:52" x14ac:dyDescent="0.25">
      <c r="AW8052" t="s">
        <v>12701</v>
      </c>
      <c r="AY8052" s="51"/>
      <c r="AZ8052" s="51"/>
    </row>
    <row r="8053" spans="49:52" x14ac:dyDescent="0.25">
      <c r="AW8053" t="s">
        <v>12702</v>
      </c>
      <c r="AY8053" s="51"/>
      <c r="AZ8053" s="51"/>
    </row>
    <row r="8054" spans="49:52" x14ac:dyDescent="0.25">
      <c r="AW8054" t="s">
        <v>12703</v>
      </c>
      <c r="AY8054" s="51"/>
      <c r="AZ8054" s="51"/>
    </row>
    <row r="8055" spans="49:52" x14ac:dyDescent="0.25">
      <c r="AW8055" t="s">
        <v>12704</v>
      </c>
      <c r="AY8055" s="51"/>
      <c r="AZ8055" s="51"/>
    </row>
    <row r="8056" spans="49:52" x14ac:dyDescent="0.25">
      <c r="AW8056" t="s">
        <v>12705</v>
      </c>
      <c r="AY8056" s="51"/>
      <c r="AZ8056" s="51"/>
    </row>
    <row r="8057" spans="49:52" x14ac:dyDescent="0.25">
      <c r="AW8057" t="s">
        <v>12706</v>
      </c>
      <c r="AY8057" s="51"/>
      <c r="AZ8057" s="51"/>
    </row>
    <row r="8058" spans="49:52" x14ac:dyDescent="0.25">
      <c r="AW8058" t="s">
        <v>12707</v>
      </c>
      <c r="AY8058" s="51"/>
      <c r="AZ8058" s="51"/>
    </row>
    <row r="8059" spans="49:52" x14ac:dyDescent="0.25">
      <c r="AW8059" t="s">
        <v>12708</v>
      </c>
      <c r="AY8059" s="51"/>
      <c r="AZ8059" s="51"/>
    </row>
    <row r="8060" spans="49:52" x14ac:dyDescent="0.25">
      <c r="AW8060" t="s">
        <v>12709</v>
      </c>
      <c r="AY8060" s="51"/>
      <c r="AZ8060" s="51"/>
    </row>
    <row r="8061" spans="49:52" x14ac:dyDescent="0.25">
      <c r="AW8061" t="s">
        <v>12710</v>
      </c>
      <c r="AY8061" s="51"/>
      <c r="AZ8061" s="51"/>
    </row>
    <row r="8062" spans="49:52" x14ac:dyDescent="0.25">
      <c r="AW8062" t="s">
        <v>12711</v>
      </c>
      <c r="AY8062" s="51"/>
      <c r="AZ8062" s="51"/>
    </row>
    <row r="8063" spans="49:52" x14ac:dyDescent="0.25">
      <c r="AW8063" t="s">
        <v>12712</v>
      </c>
      <c r="AY8063" s="51"/>
      <c r="AZ8063" s="51"/>
    </row>
    <row r="8064" spans="49:52" x14ac:dyDescent="0.25">
      <c r="AW8064" t="s">
        <v>12713</v>
      </c>
      <c r="AY8064" s="51"/>
      <c r="AZ8064" s="51"/>
    </row>
    <row r="8065" spans="49:52" x14ac:dyDescent="0.25">
      <c r="AW8065" t="s">
        <v>12714</v>
      </c>
      <c r="AY8065" s="51"/>
      <c r="AZ8065" s="51"/>
    </row>
    <row r="8066" spans="49:52" x14ac:dyDescent="0.25">
      <c r="AW8066" t="s">
        <v>12715</v>
      </c>
      <c r="AY8066" s="51"/>
      <c r="AZ8066" s="51"/>
    </row>
    <row r="8067" spans="49:52" x14ac:dyDescent="0.25">
      <c r="AW8067" t="s">
        <v>12716</v>
      </c>
      <c r="AY8067" s="51"/>
      <c r="AZ8067" s="51"/>
    </row>
    <row r="8068" spans="49:52" x14ac:dyDescent="0.25">
      <c r="AW8068" t="s">
        <v>12717</v>
      </c>
      <c r="AY8068" s="51"/>
      <c r="AZ8068" s="51"/>
    </row>
    <row r="8069" spans="49:52" x14ac:dyDescent="0.25">
      <c r="AW8069" t="s">
        <v>12718</v>
      </c>
      <c r="AY8069" s="51"/>
      <c r="AZ8069" s="51"/>
    </row>
    <row r="8070" spans="49:52" x14ac:dyDescent="0.25">
      <c r="AW8070" t="s">
        <v>12719</v>
      </c>
      <c r="AY8070" s="51"/>
      <c r="AZ8070" s="51"/>
    </row>
    <row r="8071" spans="49:52" x14ac:dyDescent="0.25">
      <c r="AW8071" t="s">
        <v>12720</v>
      </c>
      <c r="AY8071" s="51"/>
      <c r="AZ8071" s="51"/>
    </row>
    <row r="8072" spans="49:52" x14ac:dyDescent="0.25">
      <c r="AW8072" t="s">
        <v>12721</v>
      </c>
      <c r="AY8072" s="51"/>
      <c r="AZ8072" s="51"/>
    </row>
    <row r="8073" spans="49:52" x14ac:dyDescent="0.25">
      <c r="AW8073" t="s">
        <v>12722</v>
      </c>
      <c r="AY8073" s="51"/>
      <c r="AZ8073" s="51"/>
    </row>
    <row r="8074" spans="49:52" x14ac:dyDescent="0.25">
      <c r="AW8074" t="s">
        <v>12723</v>
      </c>
      <c r="AY8074" s="51"/>
      <c r="AZ8074" s="51"/>
    </row>
    <row r="8075" spans="49:52" x14ac:dyDescent="0.25">
      <c r="AW8075" t="s">
        <v>12724</v>
      </c>
      <c r="AY8075" s="51"/>
      <c r="AZ8075" s="51"/>
    </row>
    <row r="8076" spans="49:52" x14ac:dyDescent="0.25">
      <c r="AW8076" t="s">
        <v>12725</v>
      </c>
      <c r="AY8076" s="51"/>
      <c r="AZ8076" s="51"/>
    </row>
    <row r="8077" spans="49:52" x14ac:dyDescent="0.25">
      <c r="AW8077" t="s">
        <v>12726</v>
      </c>
      <c r="AY8077" s="51"/>
      <c r="AZ8077" s="51"/>
    </row>
    <row r="8078" spans="49:52" x14ac:dyDescent="0.25">
      <c r="AW8078" t="s">
        <v>12727</v>
      </c>
      <c r="AY8078" s="51"/>
      <c r="AZ8078" s="51"/>
    </row>
    <row r="8079" spans="49:52" x14ac:dyDescent="0.25">
      <c r="AW8079" t="s">
        <v>12728</v>
      </c>
      <c r="AY8079" s="51"/>
      <c r="AZ8079" s="51"/>
    </row>
    <row r="8080" spans="49:52" x14ac:dyDescent="0.25">
      <c r="AW8080" t="s">
        <v>12729</v>
      </c>
      <c r="AY8080" s="51"/>
      <c r="AZ8080" s="51"/>
    </row>
    <row r="8081" spans="49:52" x14ac:dyDescent="0.25">
      <c r="AW8081" t="s">
        <v>12730</v>
      </c>
      <c r="AY8081" s="51"/>
      <c r="AZ8081" s="51"/>
    </row>
    <row r="8082" spans="49:52" x14ac:dyDescent="0.25">
      <c r="AW8082" t="s">
        <v>12731</v>
      </c>
      <c r="AY8082" s="51"/>
      <c r="AZ8082" s="51"/>
    </row>
    <row r="8083" spans="49:52" x14ac:dyDescent="0.25">
      <c r="AW8083" t="s">
        <v>12732</v>
      </c>
      <c r="AY8083" s="51"/>
      <c r="AZ8083" s="51"/>
    </row>
    <row r="8084" spans="49:52" x14ac:dyDescent="0.25">
      <c r="AW8084" t="s">
        <v>12733</v>
      </c>
      <c r="AY8084" s="51"/>
      <c r="AZ8084" s="51"/>
    </row>
    <row r="8085" spans="49:52" x14ac:dyDescent="0.25">
      <c r="AW8085" t="s">
        <v>12734</v>
      </c>
      <c r="AY8085" s="51"/>
      <c r="AZ8085" s="51"/>
    </row>
    <row r="8086" spans="49:52" x14ac:dyDescent="0.25">
      <c r="AW8086" t="s">
        <v>12735</v>
      </c>
      <c r="AY8086" s="51"/>
      <c r="AZ8086" s="51"/>
    </row>
    <row r="8087" spans="49:52" x14ac:dyDescent="0.25">
      <c r="AW8087" t="s">
        <v>12736</v>
      </c>
      <c r="AY8087" s="51"/>
      <c r="AZ8087" s="51"/>
    </row>
    <row r="8088" spans="49:52" x14ac:dyDescent="0.25">
      <c r="AW8088" t="s">
        <v>12737</v>
      </c>
      <c r="AY8088" s="51"/>
      <c r="AZ8088" s="51"/>
    </row>
    <row r="8089" spans="49:52" x14ac:dyDescent="0.25">
      <c r="AW8089" t="s">
        <v>12738</v>
      </c>
      <c r="AY8089" s="51"/>
      <c r="AZ8089" s="51"/>
    </row>
    <row r="8090" spans="49:52" x14ac:dyDescent="0.25">
      <c r="AW8090" t="s">
        <v>12739</v>
      </c>
      <c r="AY8090" s="51"/>
      <c r="AZ8090" s="51"/>
    </row>
    <row r="8091" spans="49:52" x14ac:dyDescent="0.25">
      <c r="AW8091" t="s">
        <v>12740</v>
      </c>
      <c r="AY8091" s="51"/>
      <c r="AZ8091" s="51"/>
    </row>
    <row r="8092" spans="49:52" x14ac:dyDescent="0.25">
      <c r="AW8092" t="s">
        <v>12741</v>
      </c>
      <c r="AY8092" s="51"/>
      <c r="AZ8092" s="51"/>
    </row>
    <row r="8093" spans="49:52" x14ac:dyDescent="0.25">
      <c r="AW8093" t="s">
        <v>12742</v>
      </c>
      <c r="AY8093" s="51"/>
      <c r="AZ8093" s="51"/>
    </row>
    <row r="8094" spans="49:52" x14ac:dyDescent="0.25">
      <c r="AW8094" t="s">
        <v>12743</v>
      </c>
      <c r="AY8094" s="51"/>
      <c r="AZ8094" s="51"/>
    </row>
    <row r="8095" spans="49:52" x14ac:dyDescent="0.25">
      <c r="AW8095" t="s">
        <v>12744</v>
      </c>
      <c r="AY8095" s="51"/>
      <c r="AZ8095" s="51"/>
    </row>
    <row r="8096" spans="49:52" x14ac:dyDescent="0.25">
      <c r="AW8096" t="s">
        <v>12745</v>
      </c>
      <c r="AY8096" s="51"/>
      <c r="AZ8096" s="51"/>
    </row>
    <row r="8097" spans="49:52" x14ac:dyDescent="0.25">
      <c r="AW8097" t="s">
        <v>12746</v>
      </c>
      <c r="AY8097" s="51"/>
      <c r="AZ8097" s="51"/>
    </row>
    <row r="8098" spans="49:52" x14ac:dyDescent="0.25">
      <c r="AW8098" t="s">
        <v>12747</v>
      </c>
      <c r="AY8098" s="51"/>
      <c r="AZ8098" s="51"/>
    </row>
    <row r="8099" spans="49:52" x14ac:dyDescent="0.25">
      <c r="AW8099" t="s">
        <v>12748</v>
      </c>
      <c r="AY8099" s="51"/>
      <c r="AZ8099" s="51"/>
    </row>
    <row r="8100" spans="49:52" x14ac:dyDescent="0.25">
      <c r="AW8100" t="s">
        <v>12749</v>
      </c>
      <c r="AY8100" s="51"/>
      <c r="AZ8100" s="51"/>
    </row>
    <row r="8101" spans="49:52" x14ac:dyDescent="0.25">
      <c r="AW8101" t="s">
        <v>12750</v>
      </c>
      <c r="AY8101" s="51"/>
      <c r="AZ8101" s="51"/>
    </row>
    <row r="8102" spans="49:52" x14ac:dyDescent="0.25">
      <c r="AW8102" t="s">
        <v>12751</v>
      </c>
      <c r="AY8102" s="51"/>
      <c r="AZ8102" s="51"/>
    </row>
    <row r="8103" spans="49:52" x14ac:dyDescent="0.25">
      <c r="AW8103" t="s">
        <v>12752</v>
      </c>
      <c r="AY8103" s="51"/>
      <c r="AZ8103" s="51"/>
    </row>
    <row r="8104" spans="49:52" x14ac:dyDescent="0.25">
      <c r="AW8104" t="s">
        <v>12753</v>
      </c>
      <c r="AY8104" s="51"/>
      <c r="AZ8104" s="51"/>
    </row>
    <row r="8105" spans="49:52" x14ac:dyDescent="0.25">
      <c r="AW8105" t="s">
        <v>12754</v>
      </c>
      <c r="AY8105" s="51"/>
      <c r="AZ8105" s="51"/>
    </row>
    <row r="8106" spans="49:52" x14ac:dyDescent="0.25">
      <c r="AW8106" t="s">
        <v>12755</v>
      </c>
      <c r="AY8106" s="51"/>
      <c r="AZ8106" s="51"/>
    </row>
    <row r="8107" spans="49:52" x14ac:dyDescent="0.25">
      <c r="AW8107" t="s">
        <v>12756</v>
      </c>
      <c r="AY8107" s="51"/>
      <c r="AZ8107" s="51"/>
    </row>
    <row r="8108" spans="49:52" x14ac:dyDescent="0.25">
      <c r="AW8108" t="s">
        <v>12757</v>
      </c>
      <c r="AY8108" s="51"/>
      <c r="AZ8108" s="51"/>
    </row>
    <row r="8109" spans="49:52" x14ac:dyDescent="0.25">
      <c r="AW8109" t="s">
        <v>12758</v>
      </c>
      <c r="AY8109" s="51"/>
      <c r="AZ8109" s="51"/>
    </row>
    <row r="8110" spans="49:52" x14ac:dyDescent="0.25">
      <c r="AW8110" t="s">
        <v>12759</v>
      </c>
      <c r="AY8110" s="51"/>
      <c r="AZ8110" s="51"/>
    </row>
    <row r="8111" spans="49:52" x14ac:dyDescent="0.25">
      <c r="AW8111" t="s">
        <v>12760</v>
      </c>
      <c r="AY8111" s="51"/>
      <c r="AZ8111" s="51"/>
    </row>
    <row r="8112" spans="49:52" x14ac:dyDescent="0.25">
      <c r="AW8112" t="s">
        <v>12761</v>
      </c>
      <c r="AY8112" s="51"/>
      <c r="AZ8112" s="51"/>
    </row>
    <row r="8113" spans="49:52" x14ac:dyDescent="0.25">
      <c r="AW8113" t="s">
        <v>12762</v>
      </c>
      <c r="AY8113" s="51"/>
      <c r="AZ8113" s="51"/>
    </row>
    <row r="8114" spans="49:52" x14ac:dyDescent="0.25">
      <c r="AW8114" t="s">
        <v>12763</v>
      </c>
      <c r="AY8114" s="51"/>
      <c r="AZ8114" s="51"/>
    </row>
    <row r="8115" spans="49:52" x14ac:dyDescent="0.25">
      <c r="AW8115" t="s">
        <v>12764</v>
      </c>
      <c r="AY8115" s="51"/>
      <c r="AZ8115" s="51"/>
    </row>
    <row r="8116" spans="49:52" x14ac:dyDescent="0.25">
      <c r="AW8116" t="s">
        <v>12765</v>
      </c>
      <c r="AY8116" s="51"/>
      <c r="AZ8116" s="51"/>
    </row>
    <row r="8117" spans="49:52" x14ac:dyDescent="0.25">
      <c r="AW8117" t="s">
        <v>12766</v>
      </c>
      <c r="AY8117" s="51"/>
      <c r="AZ8117" s="51"/>
    </row>
    <row r="8118" spans="49:52" x14ac:dyDescent="0.25">
      <c r="AW8118" t="s">
        <v>12767</v>
      </c>
      <c r="AY8118" s="51"/>
      <c r="AZ8118" s="51"/>
    </row>
    <row r="8119" spans="49:52" x14ac:dyDescent="0.25">
      <c r="AW8119" t="s">
        <v>12768</v>
      </c>
      <c r="AY8119" s="51"/>
      <c r="AZ8119" s="51"/>
    </row>
    <row r="8120" spans="49:52" x14ac:dyDescent="0.25">
      <c r="AW8120" t="s">
        <v>12769</v>
      </c>
      <c r="AY8120" s="51"/>
      <c r="AZ8120" s="51"/>
    </row>
    <row r="8121" spans="49:52" x14ac:dyDescent="0.25">
      <c r="AW8121" t="s">
        <v>12770</v>
      </c>
      <c r="AY8121" s="51"/>
      <c r="AZ8121" s="51"/>
    </row>
    <row r="8122" spans="49:52" x14ac:dyDescent="0.25">
      <c r="AW8122" t="s">
        <v>12771</v>
      </c>
      <c r="AY8122" s="51"/>
      <c r="AZ8122" s="51"/>
    </row>
    <row r="8123" spans="49:52" x14ac:dyDescent="0.25">
      <c r="AW8123" t="s">
        <v>12772</v>
      </c>
      <c r="AY8123" s="51"/>
      <c r="AZ8123" s="51"/>
    </row>
    <row r="8124" spans="49:52" x14ac:dyDescent="0.25">
      <c r="AW8124" t="s">
        <v>12773</v>
      </c>
      <c r="AY8124" s="51"/>
      <c r="AZ8124" s="51"/>
    </row>
    <row r="8125" spans="49:52" x14ac:dyDescent="0.25">
      <c r="AW8125" t="s">
        <v>12774</v>
      </c>
      <c r="AY8125" s="51"/>
      <c r="AZ8125" s="51"/>
    </row>
    <row r="8126" spans="49:52" x14ac:dyDescent="0.25">
      <c r="AW8126" t="s">
        <v>12775</v>
      </c>
      <c r="AY8126" s="51"/>
      <c r="AZ8126" s="51"/>
    </row>
    <row r="8127" spans="49:52" x14ac:dyDescent="0.25">
      <c r="AW8127" t="s">
        <v>12776</v>
      </c>
      <c r="AY8127" s="51"/>
      <c r="AZ8127" s="51"/>
    </row>
    <row r="8128" spans="49:52" x14ac:dyDescent="0.25">
      <c r="AW8128" t="s">
        <v>12777</v>
      </c>
      <c r="AY8128" s="51"/>
      <c r="AZ8128" s="51"/>
    </row>
    <row r="8129" spans="49:52" x14ac:dyDescent="0.25">
      <c r="AW8129" t="s">
        <v>12778</v>
      </c>
      <c r="AY8129" s="51"/>
      <c r="AZ8129" s="51"/>
    </row>
    <row r="8130" spans="49:52" x14ac:dyDescent="0.25">
      <c r="AW8130" t="s">
        <v>12779</v>
      </c>
      <c r="AY8130" s="51"/>
      <c r="AZ8130" s="51"/>
    </row>
    <row r="8131" spans="49:52" x14ac:dyDescent="0.25">
      <c r="AW8131" t="s">
        <v>12780</v>
      </c>
      <c r="AY8131" s="51"/>
      <c r="AZ8131" s="51"/>
    </row>
    <row r="8132" spans="49:52" x14ac:dyDescent="0.25">
      <c r="AW8132" t="s">
        <v>12781</v>
      </c>
      <c r="AY8132" s="51"/>
      <c r="AZ8132" s="51"/>
    </row>
    <row r="8133" spans="49:52" x14ac:dyDescent="0.25">
      <c r="AW8133" t="s">
        <v>12782</v>
      </c>
      <c r="AY8133" s="51"/>
      <c r="AZ8133" s="51"/>
    </row>
    <row r="8134" spans="49:52" x14ac:dyDescent="0.25">
      <c r="AW8134" t="s">
        <v>12783</v>
      </c>
      <c r="AY8134" s="51"/>
      <c r="AZ8134" s="51"/>
    </row>
    <row r="8135" spans="49:52" x14ac:dyDescent="0.25">
      <c r="AW8135" t="s">
        <v>12784</v>
      </c>
      <c r="AY8135" s="51"/>
      <c r="AZ8135" s="51"/>
    </row>
    <row r="8136" spans="49:52" x14ac:dyDescent="0.25">
      <c r="AW8136" t="s">
        <v>12785</v>
      </c>
      <c r="AY8136" s="51"/>
      <c r="AZ8136" s="51"/>
    </row>
    <row r="8137" spans="49:52" x14ac:dyDescent="0.25">
      <c r="AW8137" t="s">
        <v>12786</v>
      </c>
      <c r="AY8137" s="51"/>
      <c r="AZ8137" s="51"/>
    </row>
    <row r="8138" spans="49:52" x14ac:dyDescent="0.25">
      <c r="AW8138" t="s">
        <v>12787</v>
      </c>
      <c r="AY8138" s="51"/>
      <c r="AZ8138" s="51"/>
    </row>
    <row r="8139" spans="49:52" x14ac:dyDescent="0.25">
      <c r="AW8139" t="s">
        <v>12788</v>
      </c>
      <c r="AY8139" s="51"/>
      <c r="AZ8139" s="51"/>
    </row>
    <row r="8140" spans="49:52" x14ac:dyDescent="0.25">
      <c r="AW8140" t="s">
        <v>12789</v>
      </c>
      <c r="AY8140" s="51"/>
      <c r="AZ8140" s="51"/>
    </row>
    <row r="8141" spans="49:52" x14ac:dyDescent="0.25">
      <c r="AW8141" t="s">
        <v>12790</v>
      </c>
      <c r="AY8141" s="51"/>
      <c r="AZ8141" s="51"/>
    </row>
    <row r="8142" spans="49:52" x14ac:dyDescent="0.25">
      <c r="AW8142" t="s">
        <v>12791</v>
      </c>
      <c r="AY8142" s="51"/>
      <c r="AZ8142" s="51"/>
    </row>
    <row r="8143" spans="49:52" x14ac:dyDescent="0.25">
      <c r="AW8143" t="s">
        <v>12792</v>
      </c>
      <c r="AY8143" s="51"/>
      <c r="AZ8143" s="51"/>
    </row>
    <row r="8144" spans="49:52" x14ac:dyDescent="0.25">
      <c r="AW8144" t="s">
        <v>12793</v>
      </c>
      <c r="AY8144" s="51"/>
      <c r="AZ8144" s="51"/>
    </row>
    <row r="8145" spans="49:52" x14ac:dyDescent="0.25">
      <c r="AW8145" t="s">
        <v>12794</v>
      </c>
      <c r="AY8145" s="51"/>
      <c r="AZ8145" s="51"/>
    </row>
    <row r="8146" spans="49:52" x14ac:dyDescent="0.25">
      <c r="AW8146" t="s">
        <v>12795</v>
      </c>
      <c r="AY8146" s="51"/>
      <c r="AZ8146" s="51"/>
    </row>
    <row r="8147" spans="49:52" x14ac:dyDescent="0.25">
      <c r="AW8147" t="s">
        <v>12796</v>
      </c>
      <c r="AY8147" s="51"/>
      <c r="AZ8147" s="51"/>
    </row>
    <row r="8148" spans="49:52" x14ac:dyDescent="0.25">
      <c r="AW8148" t="s">
        <v>12797</v>
      </c>
      <c r="AY8148" s="51"/>
      <c r="AZ8148" s="51"/>
    </row>
    <row r="8149" spans="49:52" x14ac:dyDescent="0.25">
      <c r="AW8149" t="s">
        <v>12798</v>
      </c>
      <c r="AY8149" s="51"/>
      <c r="AZ8149" s="51"/>
    </row>
    <row r="8150" spans="49:52" x14ac:dyDescent="0.25">
      <c r="AW8150" t="s">
        <v>12799</v>
      </c>
      <c r="AY8150" s="51"/>
      <c r="AZ8150" s="51"/>
    </row>
    <row r="8151" spans="49:52" x14ac:dyDescent="0.25">
      <c r="AW8151" t="s">
        <v>12800</v>
      </c>
      <c r="AY8151" s="51"/>
      <c r="AZ8151" s="51"/>
    </row>
    <row r="8152" spans="49:52" x14ac:dyDescent="0.25">
      <c r="AW8152" t="s">
        <v>12801</v>
      </c>
      <c r="AY8152" s="51"/>
      <c r="AZ8152" s="51"/>
    </row>
    <row r="8153" spans="49:52" x14ac:dyDescent="0.25">
      <c r="AW8153" t="s">
        <v>12802</v>
      </c>
      <c r="AY8153" s="51"/>
      <c r="AZ8153" s="51"/>
    </row>
    <row r="8154" spans="49:52" x14ac:dyDescent="0.25">
      <c r="AW8154" t="s">
        <v>12803</v>
      </c>
      <c r="AY8154" s="51"/>
      <c r="AZ8154" s="51"/>
    </row>
    <row r="8155" spans="49:52" x14ac:dyDescent="0.25">
      <c r="AW8155" t="s">
        <v>12804</v>
      </c>
      <c r="AY8155" s="51"/>
      <c r="AZ8155" s="51"/>
    </row>
    <row r="8156" spans="49:52" x14ac:dyDescent="0.25">
      <c r="AW8156" t="s">
        <v>12805</v>
      </c>
      <c r="AY8156" s="51"/>
      <c r="AZ8156" s="51"/>
    </row>
    <row r="8157" spans="49:52" x14ac:dyDescent="0.25">
      <c r="AW8157" t="s">
        <v>12806</v>
      </c>
      <c r="AY8157" s="51"/>
      <c r="AZ8157" s="51"/>
    </row>
    <row r="8158" spans="49:52" x14ac:dyDescent="0.25">
      <c r="AW8158" t="s">
        <v>12807</v>
      </c>
      <c r="AY8158" s="51"/>
      <c r="AZ8158" s="51"/>
    </row>
    <row r="8159" spans="49:52" x14ac:dyDescent="0.25">
      <c r="AW8159" t="s">
        <v>12808</v>
      </c>
      <c r="AY8159" s="51"/>
      <c r="AZ8159" s="51"/>
    </row>
    <row r="8160" spans="49:52" x14ac:dyDescent="0.25">
      <c r="AW8160" t="s">
        <v>12809</v>
      </c>
      <c r="AY8160" s="51"/>
      <c r="AZ8160" s="51"/>
    </row>
    <row r="8161" spans="49:52" x14ac:dyDescent="0.25">
      <c r="AW8161" t="s">
        <v>12810</v>
      </c>
      <c r="AY8161" s="51"/>
      <c r="AZ8161" s="51"/>
    </row>
    <row r="8162" spans="49:52" x14ac:dyDescent="0.25">
      <c r="AW8162" t="s">
        <v>12811</v>
      </c>
      <c r="AY8162" s="51"/>
      <c r="AZ8162" s="51"/>
    </row>
    <row r="8163" spans="49:52" x14ac:dyDescent="0.25">
      <c r="AW8163" t="s">
        <v>12812</v>
      </c>
      <c r="AY8163" s="51"/>
      <c r="AZ8163" s="51"/>
    </row>
    <row r="8164" spans="49:52" x14ac:dyDescent="0.25">
      <c r="AW8164" t="s">
        <v>12813</v>
      </c>
      <c r="AY8164" s="51"/>
      <c r="AZ8164" s="51"/>
    </row>
    <row r="8165" spans="49:52" x14ac:dyDescent="0.25">
      <c r="AW8165" t="s">
        <v>12814</v>
      </c>
      <c r="AY8165" s="51"/>
      <c r="AZ8165" s="51"/>
    </row>
    <row r="8166" spans="49:52" x14ac:dyDescent="0.25">
      <c r="AW8166" t="s">
        <v>12815</v>
      </c>
      <c r="AY8166" s="51"/>
      <c r="AZ8166" s="51"/>
    </row>
    <row r="8167" spans="49:52" x14ac:dyDescent="0.25">
      <c r="AW8167" t="s">
        <v>12816</v>
      </c>
      <c r="AY8167" s="51"/>
      <c r="AZ8167" s="51"/>
    </row>
    <row r="8168" spans="49:52" x14ac:dyDescent="0.25">
      <c r="AW8168" t="s">
        <v>12817</v>
      </c>
      <c r="AY8168" s="51"/>
      <c r="AZ8168" s="51"/>
    </row>
    <row r="8169" spans="49:52" x14ac:dyDescent="0.25">
      <c r="AW8169" t="s">
        <v>12818</v>
      </c>
      <c r="AY8169" s="51"/>
      <c r="AZ8169" s="51"/>
    </row>
    <row r="8170" spans="49:52" x14ac:dyDescent="0.25">
      <c r="AW8170" t="s">
        <v>12819</v>
      </c>
      <c r="AY8170" s="51"/>
      <c r="AZ8170" s="51"/>
    </row>
    <row r="8171" spans="49:52" x14ac:dyDescent="0.25">
      <c r="AW8171" t="s">
        <v>12820</v>
      </c>
      <c r="AY8171" s="51"/>
      <c r="AZ8171" s="51"/>
    </row>
    <row r="8172" spans="49:52" x14ac:dyDescent="0.25">
      <c r="AW8172" t="s">
        <v>12821</v>
      </c>
      <c r="AY8172" s="51"/>
      <c r="AZ8172" s="51"/>
    </row>
    <row r="8173" spans="49:52" x14ac:dyDescent="0.25">
      <c r="AW8173" t="s">
        <v>12822</v>
      </c>
      <c r="AY8173" s="51"/>
      <c r="AZ8173" s="51"/>
    </row>
    <row r="8174" spans="49:52" x14ac:dyDescent="0.25">
      <c r="AW8174" t="s">
        <v>12823</v>
      </c>
      <c r="AY8174" s="51"/>
      <c r="AZ8174" s="51"/>
    </row>
    <row r="8175" spans="49:52" x14ac:dyDescent="0.25">
      <c r="AW8175" t="s">
        <v>12824</v>
      </c>
      <c r="AY8175" s="51"/>
      <c r="AZ8175" s="51"/>
    </row>
    <row r="8176" spans="49:52" x14ac:dyDescent="0.25">
      <c r="AW8176" t="s">
        <v>12825</v>
      </c>
      <c r="AY8176" s="51"/>
      <c r="AZ8176" s="51"/>
    </row>
    <row r="8177" spans="49:52" x14ac:dyDescent="0.25">
      <c r="AW8177" t="s">
        <v>12826</v>
      </c>
      <c r="AY8177" s="51"/>
      <c r="AZ8177" s="51"/>
    </row>
    <row r="8178" spans="49:52" x14ac:dyDescent="0.25">
      <c r="AW8178" t="s">
        <v>12827</v>
      </c>
      <c r="AY8178" s="51"/>
      <c r="AZ8178" s="51"/>
    </row>
    <row r="8179" spans="49:52" x14ac:dyDescent="0.25">
      <c r="AW8179" t="s">
        <v>12828</v>
      </c>
      <c r="AY8179" s="51"/>
      <c r="AZ8179" s="51"/>
    </row>
    <row r="8180" spans="49:52" x14ac:dyDescent="0.25">
      <c r="AW8180" t="s">
        <v>12829</v>
      </c>
      <c r="AY8180" s="51"/>
      <c r="AZ8180" s="51"/>
    </row>
    <row r="8181" spans="49:52" x14ac:dyDescent="0.25">
      <c r="AW8181" t="s">
        <v>12830</v>
      </c>
      <c r="AY8181" s="51"/>
      <c r="AZ8181" s="51"/>
    </row>
    <row r="8182" spans="49:52" x14ac:dyDescent="0.25">
      <c r="AW8182" t="s">
        <v>12831</v>
      </c>
      <c r="AY8182" s="51"/>
      <c r="AZ8182" s="51"/>
    </row>
    <row r="8183" spans="49:52" x14ac:dyDescent="0.25">
      <c r="AW8183" t="s">
        <v>12832</v>
      </c>
      <c r="AY8183" s="51"/>
      <c r="AZ8183" s="51"/>
    </row>
    <row r="8184" spans="49:52" x14ac:dyDescent="0.25">
      <c r="AW8184" t="s">
        <v>12833</v>
      </c>
      <c r="AY8184" s="51"/>
      <c r="AZ8184" s="51"/>
    </row>
    <row r="8185" spans="49:52" x14ac:dyDescent="0.25">
      <c r="AW8185" t="s">
        <v>12834</v>
      </c>
      <c r="AY8185" s="51"/>
      <c r="AZ8185" s="51"/>
    </row>
    <row r="8186" spans="49:52" x14ac:dyDescent="0.25">
      <c r="AW8186" t="s">
        <v>12835</v>
      </c>
      <c r="AY8186" s="51"/>
      <c r="AZ8186" s="51"/>
    </row>
    <row r="8187" spans="49:52" x14ac:dyDescent="0.25">
      <c r="AW8187" t="s">
        <v>12836</v>
      </c>
      <c r="AY8187" s="51"/>
      <c r="AZ8187" s="51"/>
    </row>
    <row r="8188" spans="49:52" x14ac:dyDescent="0.25">
      <c r="AW8188" t="s">
        <v>12837</v>
      </c>
      <c r="AY8188" s="51"/>
      <c r="AZ8188" s="51"/>
    </row>
    <row r="8189" spans="49:52" x14ac:dyDescent="0.25">
      <c r="AW8189" t="s">
        <v>12838</v>
      </c>
      <c r="AY8189" s="51"/>
      <c r="AZ8189" s="51"/>
    </row>
    <row r="8190" spans="49:52" x14ac:dyDescent="0.25">
      <c r="AW8190" t="s">
        <v>12839</v>
      </c>
      <c r="AY8190" s="51"/>
      <c r="AZ8190" s="51"/>
    </row>
    <row r="8191" spans="49:52" x14ac:dyDescent="0.25">
      <c r="AW8191" t="s">
        <v>12840</v>
      </c>
      <c r="AY8191" s="51"/>
      <c r="AZ8191" s="51"/>
    </row>
    <row r="8192" spans="49:52" x14ac:dyDescent="0.25">
      <c r="AW8192" t="s">
        <v>12841</v>
      </c>
      <c r="AY8192" s="51"/>
      <c r="AZ8192" s="51"/>
    </row>
    <row r="8193" spans="49:52" x14ac:dyDescent="0.25">
      <c r="AW8193" t="s">
        <v>12842</v>
      </c>
      <c r="AY8193" s="51"/>
      <c r="AZ8193" s="51"/>
    </row>
    <row r="8194" spans="49:52" x14ac:dyDescent="0.25">
      <c r="AW8194" t="s">
        <v>12843</v>
      </c>
      <c r="AY8194" s="51"/>
      <c r="AZ8194" s="51"/>
    </row>
    <row r="8195" spans="49:52" x14ac:dyDescent="0.25">
      <c r="AW8195" t="s">
        <v>12844</v>
      </c>
      <c r="AY8195" s="51"/>
      <c r="AZ8195" s="51"/>
    </row>
    <row r="8196" spans="49:52" x14ac:dyDescent="0.25">
      <c r="AW8196" t="s">
        <v>12845</v>
      </c>
      <c r="AY8196" s="51"/>
      <c r="AZ8196" s="51"/>
    </row>
    <row r="8197" spans="49:52" x14ac:dyDescent="0.25">
      <c r="AW8197" t="s">
        <v>12846</v>
      </c>
      <c r="AY8197" s="51"/>
      <c r="AZ8197" s="51"/>
    </row>
    <row r="8198" spans="49:52" x14ac:dyDescent="0.25">
      <c r="AW8198" t="s">
        <v>12847</v>
      </c>
      <c r="AY8198" s="51"/>
      <c r="AZ8198" s="51"/>
    </row>
    <row r="8199" spans="49:52" x14ac:dyDescent="0.25">
      <c r="AW8199" t="s">
        <v>12848</v>
      </c>
      <c r="AY8199" s="51"/>
      <c r="AZ8199" s="51"/>
    </row>
    <row r="8200" spans="49:52" x14ac:dyDescent="0.25">
      <c r="AW8200" t="s">
        <v>12849</v>
      </c>
      <c r="AY8200" s="51"/>
      <c r="AZ8200" s="51"/>
    </row>
    <row r="8201" spans="49:52" x14ac:dyDescent="0.25">
      <c r="AW8201" t="s">
        <v>12850</v>
      </c>
      <c r="AY8201" s="51"/>
      <c r="AZ8201" s="51"/>
    </row>
    <row r="8202" spans="49:52" x14ac:dyDescent="0.25">
      <c r="AW8202" t="s">
        <v>12851</v>
      </c>
      <c r="AY8202" s="51"/>
      <c r="AZ8202" s="51"/>
    </row>
    <row r="8203" spans="49:52" x14ac:dyDescent="0.25">
      <c r="AW8203" t="s">
        <v>12852</v>
      </c>
      <c r="AY8203" s="51"/>
      <c r="AZ8203" s="51"/>
    </row>
    <row r="8204" spans="49:52" x14ac:dyDescent="0.25">
      <c r="AW8204" t="s">
        <v>12853</v>
      </c>
      <c r="AY8204" s="51"/>
      <c r="AZ8204" s="51"/>
    </row>
    <row r="8205" spans="49:52" x14ac:dyDescent="0.25">
      <c r="AW8205" t="s">
        <v>12854</v>
      </c>
      <c r="AY8205" s="51"/>
      <c r="AZ8205" s="51"/>
    </row>
    <row r="8206" spans="49:52" x14ac:dyDescent="0.25">
      <c r="AW8206" t="s">
        <v>12855</v>
      </c>
      <c r="AY8206" s="51"/>
      <c r="AZ8206" s="51"/>
    </row>
    <row r="8207" spans="49:52" x14ac:dyDescent="0.25">
      <c r="AW8207" t="s">
        <v>12856</v>
      </c>
      <c r="AY8207" s="51"/>
      <c r="AZ8207" s="51"/>
    </row>
    <row r="8208" spans="49:52" x14ac:dyDescent="0.25">
      <c r="AW8208" t="s">
        <v>12857</v>
      </c>
      <c r="AY8208" s="51"/>
      <c r="AZ8208" s="51"/>
    </row>
    <row r="8209" spans="49:52" x14ac:dyDescent="0.25">
      <c r="AW8209" t="s">
        <v>12858</v>
      </c>
      <c r="AY8209" s="51"/>
      <c r="AZ8209" s="51"/>
    </row>
    <row r="8210" spans="49:52" x14ac:dyDescent="0.25">
      <c r="AW8210" t="s">
        <v>12859</v>
      </c>
      <c r="AY8210" s="51"/>
      <c r="AZ8210" s="51"/>
    </row>
    <row r="8211" spans="49:52" x14ac:dyDescent="0.25">
      <c r="AW8211" t="s">
        <v>12860</v>
      </c>
      <c r="AY8211" s="51"/>
      <c r="AZ8211" s="51"/>
    </row>
    <row r="8212" spans="49:52" x14ac:dyDescent="0.25">
      <c r="AW8212" t="s">
        <v>12861</v>
      </c>
      <c r="AY8212" s="51"/>
      <c r="AZ8212" s="51"/>
    </row>
    <row r="8213" spans="49:52" x14ac:dyDescent="0.25">
      <c r="AW8213" t="s">
        <v>12862</v>
      </c>
      <c r="AY8213" s="51"/>
      <c r="AZ8213" s="51"/>
    </row>
    <row r="8214" spans="49:52" x14ac:dyDescent="0.25">
      <c r="AW8214" t="s">
        <v>12863</v>
      </c>
      <c r="AY8214" s="51"/>
      <c r="AZ8214" s="51"/>
    </row>
    <row r="8215" spans="49:52" x14ac:dyDescent="0.25">
      <c r="AW8215" t="s">
        <v>12864</v>
      </c>
      <c r="AY8215" s="51"/>
      <c r="AZ8215" s="51"/>
    </row>
    <row r="8216" spans="49:52" x14ac:dyDescent="0.25">
      <c r="AW8216" t="s">
        <v>12865</v>
      </c>
      <c r="AY8216" s="51"/>
      <c r="AZ8216" s="51"/>
    </row>
    <row r="8217" spans="49:52" x14ac:dyDescent="0.25">
      <c r="AW8217" t="s">
        <v>12866</v>
      </c>
      <c r="AY8217" s="51"/>
      <c r="AZ8217" s="51"/>
    </row>
    <row r="8218" spans="49:52" x14ac:dyDescent="0.25">
      <c r="AW8218" t="s">
        <v>12867</v>
      </c>
      <c r="AY8218" s="51"/>
      <c r="AZ8218" s="51"/>
    </row>
    <row r="8219" spans="49:52" x14ac:dyDescent="0.25">
      <c r="AW8219" t="s">
        <v>12868</v>
      </c>
      <c r="AY8219" s="51"/>
      <c r="AZ8219" s="51"/>
    </row>
    <row r="8220" spans="49:52" x14ac:dyDescent="0.25">
      <c r="AW8220" t="s">
        <v>12869</v>
      </c>
      <c r="AY8220" s="51"/>
      <c r="AZ8220" s="51"/>
    </row>
    <row r="8221" spans="49:52" x14ac:dyDescent="0.25">
      <c r="AW8221" t="s">
        <v>12870</v>
      </c>
      <c r="AY8221" s="51"/>
      <c r="AZ8221" s="51"/>
    </row>
    <row r="8222" spans="49:52" x14ac:dyDescent="0.25">
      <c r="AW8222" t="s">
        <v>12871</v>
      </c>
      <c r="AY8222" s="51"/>
      <c r="AZ8222" s="51"/>
    </row>
    <row r="8223" spans="49:52" x14ac:dyDescent="0.25">
      <c r="AW8223" t="s">
        <v>12872</v>
      </c>
      <c r="AY8223" s="51"/>
      <c r="AZ8223" s="51"/>
    </row>
    <row r="8224" spans="49:52" x14ac:dyDescent="0.25">
      <c r="AW8224" t="s">
        <v>12873</v>
      </c>
      <c r="AY8224" s="51"/>
      <c r="AZ8224" s="51"/>
    </row>
    <row r="8225" spans="49:52" x14ac:dyDescent="0.25">
      <c r="AW8225" t="s">
        <v>12874</v>
      </c>
      <c r="AY8225" s="51"/>
      <c r="AZ8225" s="51"/>
    </row>
    <row r="8226" spans="49:52" x14ac:dyDescent="0.25">
      <c r="AW8226" t="s">
        <v>12875</v>
      </c>
      <c r="AY8226" s="51"/>
      <c r="AZ8226" s="51"/>
    </row>
    <row r="8227" spans="49:52" x14ac:dyDescent="0.25">
      <c r="AW8227" t="s">
        <v>12876</v>
      </c>
      <c r="AY8227" s="51"/>
      <c r="AZ8227" s="51"/>
    </row>
    <row r="8228" spans="49:52" x14ac:dyDescent="0.25">
      <c r="AW8228" t="s">
        <v>12877</v>
      </c>
      <c r="AY8228" s="51"/>
      <c r="AZ8228" s="51"/>
    </row>
    <row r="8229" spans="49:52" x14ac:dyDescent="0.25">
      <c r="AW8229" t="s">
        <v>12878</v>
      </c>
      <c r="AY8229" s="51"/>
      <c r="AZ8229" s="51"/>
    </row>
    <row r="8230" spans="49:52" x14ac:dyDescent="0.25">
      <c r="AW8230" t="s">
        <v>12879</v>
      </c>
      <c r="AY8230" s="51"/>
      <c r="AZ8230" s="51"/>
    </row>
    <row r="8231" spans="49:52" x14ac:dyDescent="0.25">
      <c r="AW8231" t="s">
        <v>12880</v>
      </c>
      <c r="AY8231" s="51"/>
      <c r="AZ8231" s="51"/>
    </row>
    <row r="8232" spans="49:52" x14ac:dyDescent="0.25">
      <c r="AW8232" t="s">
        <v>12881</v>
      </c>
      <c r="AY8232" s="51"/>
      <c r="AZ8232" s="51"/>
    </row>
    <row r="8233" spans="49:52" x14ac:dyDescent="0.25">
      <c r="AW8233" t="s">
        <v>12882</v>
      </c>
      <c r="AY8233" s="51"/>
      <c r="AZ8233" s="51"/>
    </row>
    <row r="8234" spans="49:52" x14ac:dyDescent="0.25">
      <c r="AW8234" t="s">
        <v>12883</v>
      </c>
      <c r="AY8234" s="51"/>
      <c r="AZ8234" s="51"/>
    </row>
    <row r="8235" spans="49:52" x14ac:dyDescent="0.25">
      <c r="AW8235" t="s">
        <v>12884</v>
      </c>
      <c r="AY8235" s="51"/>
      <c r="AZ8235" s="51"/>
    </row>
    <row r="8236" spans="49:52" x14ac:dyDescent="0.25">
      <c r="AW8236" t="s">
        <v>12885</v>
      </c>
      <c r="AY8236" s="51"/>
      <c r="AZ8236" s="51"/>
    </row>
    <row r="8237" spans="49:52" x14ac:dyDescent="0.25">
      <c r="AW8237" t="s">
        <v>12886</v>
      </c>
      <c r="AY8237" s="51"/>
      <c r="AZ8237" s="51"/>
    </row>
    <row r="8238" spans="49:52" x14ac:dyDescent="0.25">
      <c r="AW8238" t="s">
        <v>12887</v>
      </c>
      <c r="AY8238" s="51"/>
      <c r="AZ8238" s="51"/>
    </row>
    <row r="8239" spans="49:52" x14ac:dyDescent="0.25">
      <c r="AW8239" t="s">
        <v>12888</v>
      </c>
      <c r="AY8239" s="51"/>
      <c r="AZ8239" s="51"/>
    </row>
    <row r="8240" spans="49:52" x14ac:dyDescent="0.25">
      <c r="AW8240" t="s">
        <v>12889</v>
      </c>
      <c r="AY8240" s="51"/>
      <c r="AZ8240" s="51"/>
    </row>
    <row r="8241" spans="49:52" x14ac:dyDescent="0.25">
      <c r="AW8241" t="s">
        <v>12890</v>
      </c>
      <c r="AY8241" s="51"/>
      <c r="AZ8241" s="51"/>
    </row>
    <row r="8242" spans="49:52" x14ac:dyDescent="0.25">
      <c r="AW8242" t="s">
        <v>12891</v>
      </c>
      <c r="AY8242" s="51"/>
      <c r="AZ8242" s="51"/>
    </row>
    <row r="8243" spans="49:52" x14ac:dyDescent="0.25">
      <c r="AW8243" t="s">
        <v>12892</v>
      </c>
      <c r="AY8243" s="51"/>
      <c r="AZ8243" s="51"/>
    </row>
    <row r="8244" spans="49:52" x14ac:dyDescent="0.25">
      <c r="AW8244" t="s">
        <v>12893</v>
      </c>
      <c r="AY8244" s="51"/>
      <c r="AZ8244" s="51"/>
    </row>
    <row r="8245" spans="49:52" x14ac:dyDescent="0.25">
      <c r="AW8245" t="s">
        <v>12894</v>
      </c>
      <c r="AY8245" s="51"/>
      <c r="AZ8245" s="51"/>
    </row>
    <row r="8246" spans="49:52" x14ac:dyDescent="0.25">
      <c r="AW8246" t="s">
        <v>12895</v>
      </c>
      <c r="AY8246" s="51"/>
      <c r="AZ8246" s="51"/>
    </row>
    <row r="8247" spans="49:52" x14ac:dyDescent="0.25">
      <c r="AW8247" t="s">
        <v>12896</v>
      </c>
      <c r="AY8247" s="51"/>
      <c r="AZ8247" s="51"/>
    </row>
    <row r="8248" spans="49:52" x14ac:dyDescent="0.25">
      <c r="AW8248" t="s">
        <v>12897</v>
      </c>
      <c r="AY8248" s="51"/>
      <c r="AZ8248" s="51"/>
    </row>
    <row r="8249" spans="49:52" x14ac:dyDescent="0.25">
      <c r="AW8249" t="s">
        <v>12898</v>
      </c>
      <c r="AY8249" s="51"/>
      <c r="AZ8249" s="51"/>
    </row>
    <row r="8250" spans="49:52" x14ac:dyDescent="0.25">
      <c r="AW8250" t="s">
        <v>12899</v>
      </c>
      <c r="AY8250" s="51"/>
      <c r="AZ8250" s="51"/>
    </row>
    <row r="8251" spans="49:52" x14ac:dyDescent="0.25">
      <c r="AW8251" t="s">
        <v>12900</v>
      </c>
      <c r="AY8251" s="51"/>
      <c r="AZ8251" s="51"/>
    </row>
    <row r="8252" spans="49:52" x14ac:dyDescent="0.25">
      <c r="AW8252" t="s">
        <v>12901</v>
      </c>
      <c r="AY8252" s="51"/>
      <c r="AZ8252" s="51"/>
    </row>
    <row r="8253" spans="49:52" x14ac:dyDescent="0.25">
      <c r="AW8253" t="s">
        <v>12902</v>
      </c>
      <c r="AY8253" s="51"/>
      <c r="AZ8253" s="51"/>
    </row>
    <row r="8254" spans="49:52" x14ac:dyDescent="0.25">
      <c r="AW8254" t="s">
        <v>12903</v>
      </c>
      <c r="AY8254" s="51"/>
      <c r="AZ8254" s="51"/>
    </row>
    <row r="8255" spans="49:52" x14ac:dyDescent="0.25">
      <c r="AW8255" t="s">
        <v>12904</v>
      </c>
      <c r="AY8255" s="51"/>
      <c r="AZ8255" s="51"/>
    </row>
    <row r="8256" spans="49:52" x14ac:dyDescent="0.25">
      <c r="AW8256" t="s">
        <v>12905</v>
      </c>
      <c r="AY8256" s="51"/>
      <c r="AZ8256" s="51"/>
    </row>
    <row r="8257" spans="49:52" x14ac:dyDescent="0.25">
      <c r="AW8257" t="s">
        <v>12906</v>
      </c>
      <c r="AY8257" s="51"/>
      <c r="AZ8257" s="51"/>
    </row>
    <row r="8258" spans="49:52" x14ac:dyDescent="0.25">
      <c r="AW8258" t="s">
        <v>12907</v>
      </c>
      <c r="AY8258" s="51"/>
      <c r="AZ8258" s="51"/>
    </row>
    <row r="8259" spans="49:52" x14ac:dyDescent="0.25">
      <c r="AW8259" t="s">
        <v>12908</v>
      </c>
      <c r="AY8259" s="51"/>
      <c r="AZ8259" s="51"/>
    </row>
    <row r="8260" spans="49:52" x14ac:dyDescent="0.25">
      <c r="AW8260" t="s">
        <v>12909</v>
      </c>
      <c r="AY8260" s="51"/>
      <c r="AZ8260" s="51"/>
    </row>
    <row r="8261" spans="49:52" x14ac:dyDescent="0.25">
      <c r="AW8261" t="s">
        <v>12910</v>
      </c>
      <c r="AY8261" s="51"/>
      <c r="AZ8261" s="51"/>
    </row>
    <row r="8262" spans="49:52" x14ac:dyDescent="0.25">
      <c r="AW8262" t="s">
        <v>12911</v>
      </c>
      <c r="AY8262" s="51"/>
      <c r="AZ8262" s="51"/>
    </row>
    <row r="8263" spans="49:52" x14ac:dyDescent="0.25">
      <c r="AW8263" t="s">
        <v>12912</v>
      </c>
      <c r="AY8263" s="51"/>
      <c r="AZ8263" s="51"/>
    </row>
    <row r="8264" spans="49:52" x14ac:dyDescent="0.25">
      <c r="AW8264" t="s">
        <v>12913</v>
      </c>
      <c r="AY8264" s="51"/>
      <c r="AZ8264" s="51"/>
    </row>
    <row r="8265" spans="49:52" x14ac:dyDescent="0.25">
      <c r="AW8265" t="s">
        <v>12914</v>
      </c>
      <c r="AY8265" s="51"/>
      <c r="AZ8265" s="51"/>
    </row>
    <row r="8266" spans="49:52" x14ac:dyDescent="0.25">
      <c r="AW8266" t="s">
        <v>12915</v>
      </c>
      <c r="AY8266" s="51"/>
      <c r="AZ8266" s="51"/>
    </row>
    <row r="8267" spans="49:52" x14ac:dyDescent="0.25">
      <c r="AW8267" t="s">
        <v>12916</v>
      </c>
      <c r="AY8267" s="51"/>
      <c r="AZ8267" s="51"/>
    </row>
    <row r="8268" spans="49:52" x14ac:dyDescent="0.25">
      <c r="AW8268" t="s">
        <v>12917</v>
      </c>
      <c r="AY8268" s="51"/>
      <c r="AZ8268" s="51"/>
    </row>
    <row r="8269" spans="49:52" x14ac:dyDescent="0.25">
      <c r="AW8269" t="s">
        <v>12918</v>
      </c>
      <c r="AY8269" s="51"/>
      <c r="AZ8269" s="51"/>
    </row>
    <row r="8270" spans="49:52" x14ac:dyDescent="0.25">
      <c r="AW8270" t="s">
        <v>12919</v>
      </c>
      <c r="AY8270" s="51"/>
      <c r="AZ8270" s="51"/>
    </row>
    <row r="8271" spans="49:52" x14ac:dyDescent="0.25">
      <c r="AW8271" t="s">
        <v>12920</v>
      </c>
      <c r="AY8271" s="51"/>
      <c r="AZ8271" s="51"/>
    </row>
    <row r="8272" spans="49:52" x14ac:dyDescent="0.25">
      <c r="AW8272" t="s">
        <v>12921</v>
      </c>
      <c r="AY8272" s="51"/>
      <c r="AZ8272" s="51"/>
    </row>
    <row r="8273" spans="49:52" x14ac:dyDescent="0.25">
      <c r="AW8273" t="s">
        <v>12922</v>
      </c>
      <c r="AY8273" s="51"/>
      <c r="AZ8273" s="51"/>
    </row>
    <row r="8274" spans="49:52" x14ac:dyDescent="0.25">
      <c r="AW8274" t="s">
        <v>12923</v>
      </c>
      <c r="AY8274" s="51"/>
      <c r="AZ8274" s="51"/>
    </row>
    <row r="8275" spans="49:52" x14ac:dyDescent="0.25">
      <c r="AW8275" t="s">
        <v>12924</v>
      </c>
      <c r="AY8275" s="51"/>
      <c r="AZ8275" s="51"/>
    </row>
    <row r="8276" spans="49:52" x14ac:dyDescent="0.25">
      <c r="AW8276" t="s">
        <v>12925</v>
      </c>
      <c r="AY8276" s="51"/>
      <c r="AZ8276" s="51"/>
    </row>
    <row r="8277" spans="49:52" x14ac:dyDescent="0.25">
      <c r="AW8277" t="s">
        <v>12926</v>
      </c>
      <c r="AY8277" s="51"/>
      <c r="AZ8277" s="51"/>
    </row>
    <row r="8278" spans="49:52" x14ac:dyDescent="0.25">
      <c r="AW8278" t="s">
        <v>12927</v>
      </c>
      <c r="AY8278" s="51"/>
      <c r="AZ8278" s="51"/>
    </row>
    <row r="8279" spans="49:52" x14ac:dyDescent="0.25">
      <c r="AW8279" t="s">
        <v>12928</v>
      </c>
      <c r="AY8279" s="51"/>
      <c r="AZ8279" s="51"/>
    </row>
    <row r="8280" spans="49:52" x14ac:dyDescent="0.25">
      <c r="AW8280" t="s">
        <v>12929</v>
      </c>
      <c r="AY8280" s="51"/>
      <c r="AZ8280" s="51"/>
    </row>
    <row r="8281" spans="49:52" x14ac:dyDescent="0.25">
      <c r="AW8281" t="s">
        <v>12930</v>
      </c>
      <c r="AY8281" s="51"/>
      <c r="AZ8281" s="51"/>
    </row>
    <row r="8282" spans="49:52" x14ac:dyDescent="0.25">
      <c r="AW8282" t="s">
        <v>12931</v>
      </c>
      <c r="AY8282" s="51"/>
      <c r="AZ8282" s="51"/>
    </row>
    <row r="8283" spans="49:52" x14ac:dyDescent="0.25">
      <c r="AW8283" t="s">
        <v>12932</v>
      </c>
      <c r="AY8283" s="51"/>
      <c r="AZ8283" s="51"/>
    </row>
    <row r="8284" spans="49:52" x14ac:dyDescent="0.25">
      <c r="AW8284" t="s">
        <v>12933</v>
      </c>
      <c r="AY8284" s="51"/>
      <c r="AZ8284" s="51"/>
    </row>
    <row r="8285" spans="49:52" x14ac:dyDescent="0.25">
      <c r="AW8285" t="s">
        <v>12934</v>
      </c>
      <c r="AY8285" s="51"/>
      <c r="AZ8285" s="51"/>
    </row>
    <row r="8286" spans="49:52" x14ac:dyDescent="0.25">
      <c r="AW8286" t="s">
        <v>12935</v>
      </c>
      <c r="AY8286" s="51"/>
      <c r="AZ8286" s="51"/>
    </row>
    <row r="8287" spans="49:52" x14ac:dyDescent="0.25">
      <c r="AW8287" t="s">
        <v>12936</v>
      </c>
      <c r="AY8287" s="51"/>
      <c r="AZ8287" s="51"/>
    </row>
    <row r="8288" spans="49:52" x14ac:dyDescent="0.25">
      <c r="AW8288" t="s">
        <v>12937</v>
      </c>
      <c r="AY8288" s="51"/>
      <c r="AZ8288" s="51"/>
    </row>
    <row r="8289" spans="49:52" x14ac:dyDescent="0.25">
      <c r="AW8289" t="s">
        <v>12938</v>
      </c>
      <c r="AY8289" s="51"/>
      <c r="AZ8289" s="51"/>
    </row>
    <row r="8290" spans="49:52" x14ac:dyDescent="0.25">
      <c r="AW8290" t="s">
        <v>12939</v>
      </c>
      <c r="AY8290" s="51"/>
      <c r="AZ8290" s="51"/>
    </row>
    <row r="8291" spans="49:52" x14ac:dyDescent="0.25">
      <c r="AW8291" t="s">
        <v>12940</v>
      </c>
      <c r="AY8291" s="51"/>
      <c r="AZ8291" s="51"/>
    </row>
    <row r="8292" spans="49:52" x14ac:dyDescent="0.25">
      <c r="AW8292" t="s">
        <v>12941</v>
      </c>
      <c r="AY8292" s="51"/>
      <c r="AZ8292" s="51"/>
    </row>
    <row r="8293" spans="49:52" x14ac:dyDescent="0.25">
      <c r="AW8293" t="s">
        <v>12942</v>
      </c>
      <c r="AY8293" s="51"/>
      <c r="AZ8293" s="51"/>
    </row>
    <row r="8294" spans="49:52" x14ac:dyDescent="0.25">
      <c r="AW8294" t="s">
        <v>12943</v>
      </c>
      <c r="AY8294" s="51"/>
      <c r="AZ8294" s="51"/>
    </row>
    <row r="8295" spans="49:52" x14ac:dyDescent="0.25">
      <c r="AW8295" t="s">
        <v>12944</v>
      </c>
      <c r="AY8295" s="51"/>
      <c r="AZ8295" s="51"/>
    </row>
    <row r="8296" spans="49:52" x14ac:dyDescent="0.25">
      <c r="AW8296" t="s">
        <v>12945</v>
      </c>
      <c r="AY8296" s="51"/>
      <c r="AZ8296" s="51"/>
    </row>
    <row r="8297" spans="49:52" x14ac:dyDescent="0.25">
      <c r="AW8297" t="s">
        <v>12946</v>
      </c>
      <c r="AY8297" s="51"/>
      <c r="AZ8297" s="51"/>
    </row>
    <row r="8298" spans="49:52" x14ac:dyDescent="0.25">
      <c r="AW8298" t="s">
        <v>12947</v>
      </c>
      <c r="AY8298" s="51"/>
      <c r="AZ8298" s="51"/>
    </row>
    <row r="8299" spans="49:52" x14ac:dyDescent="0.25">
      <c r="AW8299" t="s">
        <v>12948</v>
      </c>
      <c r="AY8299" s="51"/>
      <c r="AZ8299" s="51"/>
    </row>
    <row r="8300" spans="49:52" x14ac:dyDescent="0.25">
      <c r="AW8300" t="s">
        <v>12949</v>
      </c>
      <c r="AY8300" s="51"/>
      <c r="AZ8300" s="51"/>
    </row>
    <row r="8301" spans="49:52" x14ac:dyDescent="0.25">
      <c r="AW8301" t="s">
        <v>12950</v>
      </c>
      <c r="AY8301" s="51"/>
      <c r="AZ8301" s="51"/>
    </row>
    <row r="8302" spans="49:52" x14ac:dyDescent="0.25">
      <c r="AW8302" t="s">
        <v>12951</v>
      </c>
      <c r="AY8302" s="51"/>
      <c r="AZ8302" s="51"/>
    </row>
    <row r="8303" spans="49:52" x14ac:dyDescent="0.25">
      <c r="AW8303" t="s">
        <v>12952</v>
      </c>
      <c r="AY8303" s="51"/>
      <c r="AZ8303" s="51"/>
    </row>
    <row r="8304" spans="49:52" x14ac:dyDescent="0.25">
      <c r="AW8304" t="s">
        <v>12953</v>
      </c>
      <c r="AY8304" s="51"/>
      <c r="AZ8304" s="51"/>
    </row>
    <row r="8305" spans="49:52" x14ac:dyDescent="0.25">
      <c r="AW8305" t="s">
        <v>12954</v>
      </c>
      <c r="AY8305" s="51"/>
      <c r="AZ8305" s="51"/>
    </row>
    <row r="8306" spans="49:52" x14ac:dyDescent="0.25">
      <c r="AW8306" t="s">
        <v>12955</v>
      </c>
      <c r="AY8306" s="51"/>
      <c r="AZ8306" s="51"/>
    </row>
    <row r="8307" spans="49:52" x14ac:dyDescent="0.25">
      <c r="AW8307" t="s">
        <v>12956</v>
      </c>
      <c r="AY8307" s="51"/>
      <c r="AZ8307" s="51"/>
    </row>
    <row r="8308" spans="49:52" x14ac:dyDescent="0.25">
      <c r="AW8308" t="s">
        <v>12957</v>
      </c>
      <c r="AY8308" s="51"/>
      <c r="AZ8308" s="51"/>
    </row>
    <row r="8309" spans="49:52" x14ac:dyDescent="0.25">
      <c r="AW8309" t="s">
        <v>12958</v>
      </c>
      <c r="AY8309" s="51"/>
      <c r="AZ8309" s="51"/>
    </row>
    <row r="8310" spans="49:52" x14ac:dyDescent="0.25">
      <c r="AW8310" t="s">
        <v>12959</v>
      </c>
      <c r="AY8310" s="51"/>
      <c r="AZ8310" s="51"/>
    </row>
    <row r="8311" spans="49:52" x14ac:dyDescent="0.25">
      <c r="AW8311" t="s">
        <v>12960</v>
      </c>
      <c r="AY8311" s="51"/>
      <c r="AZ8311" s="51"/>
    </row>
    <row r="8312" spans="49:52" x14ac:dyDescent="0.25">
      <c r="AW8312" t="s">
        <v>12961</v>
      </c>
      <c r="AY8312" s="51"/>
      <c r="AZ8312" s="51"/>
    </row>
    <row r="8313" spans="49:52" x14ac:dyDescent="0.25">
      <c r="AW8313" t="s">
        <v>12962</v>
      </c>
      <c r="AY8313" s="51"/>
      <c r="AZ8313" s="51"/>
    </row>
    <row r="8314" spans="49:52" x14ac:dyDescent="0.25">
      <c r="AW8314" t="s">
        <v>12963</v>
      </c>
      <c r="AY8314" s="51"/>
      <c r="AZ8314" s="51"/>
    </row>
    <row r="8315" spans="49:52" x14ac:dyDescent="0.25">
      <c r="AW8315" t="s">
        <v>12964</v>
      </c>
      <c r="AY8315" s="51"/>
      <c r="AZ8315" s="51"/>
    </row>
    <row r="8316" spans="49:52" x14ac:dyDescent="0.25">
      <c r="AW8316" t="s">
        <v>12965</v>
      </c>
      <c r="AY8316" s="51"/>
      <c r="AZ8316" s="51"/>
    </row>
    <row r="8317" spans="49:52" x14ac:dyDescent="0.25">
      <c r="AW8317" t="s">
        <v>12966</v>
      </c>
      <c r="AY8317" s="51"/>
      <c r="AZ8317" s="51"/>
    </row>
    <row r="8318" spans="49:52" x14ac:dyDescent="0.25">
      <c r="AW8318" t="s">
        <v>12967</v>
      </c>
      <c r="AY8318" s="51"/>
      <c r="AZ8318" s="51"/>
    </row>
    <row r="8319" spans="49:52" x14ac:dyDescent="0.25">
      <c r="AW8319" t="s">
        <v>12968</v>
      </c>
      <c r="AY8319" s="51"/>
      <c r="AZ8319" s="51"/>
    </row>
    <row r="8320" spans="49:52" x14ac:dyDescent="0.25">
      <c r="AW8320" t="s">
        <v>12969</v>
      </c>
      <c r="AY8320" s="51"/>
      <c r="AZ8320" s="51"/>
    </row>
    <row r="8321" spans="49:52" x14ac:dyDescent="0.25">
      <c r="AW8321" t="s">
        <v>12970</v>
      </c>
      <c r="AY8321" s="51"/>
      <c r="AZ8321" s="51"/>
    </row>
    <row r="8322" spans="49:52" x14ac:dyDescent="0.25">
      <c r="AW8322" t="s">
        <v>12971</v>
      </c>
      <c r="AY8322" s="51"/>
      <c r="AZ8322" s="51"/>
    </row>
    <row r="8323" spans="49:52" x14ac:dyDescent="0.25">
      <c r="AW8323" t="s">
        <v>12972</v>
      </c>
      <c r="AY8323" s="51"/>
      <c r="AZ8323" s="51"/>
    </row>
    <row r="8324" spans="49:52" x14ac:dyDescent="0.25">
      <c r="AW8324" t="s">
        <v>12973</v>
      </c>
      <c r="AY8324" s="51"/>
      <c r="AZ8324" s="51"/>
    </row>
    <row r="8325" spans="49:52" x14ac:dyDescent="0.25">
      <c r="AW8325" t="s">
        <v>12974</v>
      </c>
      <c r="AY8325" s="51"/>
      <c r="AZ8325" s="51"/>
    </row>
    <row r="8326" spans="49:52" x14ac:dyDescent="0.25">
      <c r="AW8326" t="s">
        <v>12975</v>
      </c>
      <c r="AY8326" s="51"/>
      <c r="AZ8326" s="51"/>
    </row>
    <row r="8327" spans="49:52" x14ac:dyDescent="0.25">
      <c r="AW8327" t="s">
        <v>12976</v>
      </c>
      <c r="AY8327" s="51"/>
      <c r="AZ8327" s="51"/>
    </row>
    <row r="8328" spans="49:52" x14ac:dyDescent="0.25">
      <c r="AW8328" t="s">
        <v>12977</v>
      </c>
      <c r="AY8328" s="51"/>
      <c r="AZ8328" s="51"/>
    </row>
    <row r="8329" spans="49:52" x14ac:dyDescent="0.25">
      <c r="AW8329" t="s">
        <v>12978</v>
      </c>
      <c r="AY8329" s="51"/>
      <c r="AZ8329" s="51"/>
    </row>
    <row r="8330" spans="49:52" x14ac:dyDescent="0.25">
      <c r="AW8330" t="s">
        <v>12979</v>
      </c>
      <c r="AY8330" s="51"/>
      <c r="AZ8330" s="51"/>
    </row>
    <row r="8331" spans="49:52" x14ac:dyDescent="0.25">
      <c r="AW8331" t="s">
        <v>12980</v>
      </c>
      <c r="AY8331" s="51"/>
      <c r="AZ8331" s="51"/>
    </row>
    <row r="8332" spans="49:52" x14ac:dyDescent="0.25">
      <c r="AW8332" t="s">
        <v>12981</v>
      </c>
      <c r="AY8332" s="51"/>
      <c r="AZ8332" s="51"/>
    </row>
    <row r="8333" spans="49:52" x14ac:dyDescent="0.25">
      <c r="AW8333" t="s">
        <v>12982</v>
      </c>
      <c r="AY8333" s="51"/>
      <c r="AZ8333" s="51"/>
    </row>
    <row r="8334" spans="49:52" x14ac:dyDescent="0.25">
      <c r="AW8334" t="s">
        <v>12983</v>
      </c>
      <c r="AY8334" s="51"/>
      <c r="AZ8334" s="51"/>
    </row>
    <row r="8335" spans="49:52" x14ac:dyDescent="0.25">
      <c r="AW8335" t="s">
        <v>12984</v>
      </c>
      <c r="AY8335" s="51"/>
      <c r="AZ8335" s="51"/>
    </row>
    <row r="8336" spans="49:52" x14ac:dyDescent="0.25">
      <c r="AW8336" t="s">
        <v>12985</v>
      </c>
      <c r="AY8336" s="51"/>
      <c r="AZ8336" s="51"/>
    </row>
    <row r="8337" spans="49:52" x14ac:dyDescent="0.25">
      <c r="AW8337" t="s">
        <v>12986</v>
      </c>
      <c r="AY8337" s="51"/>
      <c r="AZ8337" s="51"/>
    </row>
    <row r="8338" spans="49:52" x14ac:dyDescent="0.25">
      <c r="AW8338" t="s">
        <v>12987</v>
      </c>
      <c r="AY8338" s="51"/>
      <c r="AZ8338" s="51"/>
    </row>
    <row r="8339" spans="49:52" x14ac:dyDescent="0.25">
      <c r="AW8339" t="s">
        <v>12988</v>
      </c>
      <c r="AY8339" s="51"/>
      <c r="AZ8339" s="51"/>
    </row>
    <row r="8340" spans="49:52" x14ac:dyDescent="0.25">
      <c r="AW8340" t="s">
        <v>12989</v>
      </c>
      <c r="AY8340" s="51"/>
      <c r="AZ8340" s="51"/>
    </row>
    <row r="8341" spans="49:52" x14ac:dyDescent="0.25">
      <c r="AW8341" t="s">
        <v>12990</v>
      </c>
      <c r="AY8341" s="51"/>
      <c r="AZ8341" s="51"/>
    </row>
    <row r="8342" spans="49:52" x14ac:dyDescent="0.25">
      <c r="AW8342" t="s">
        <v>12991</v>
      </c>
      <c r="AY8342" s="51"/>
      <c r="AZ8342" s="51"/>
    </row>
    <row r="8343" spans="49:52" x14ac:dyDescent="0.25">
      <c r="AW8343" t="s">
        <v>12992</v>
      </c>
      <c r="AY8343" s="51"/>
      <c r="AZ8343" s="51"/>
    </row>
    <row r="8344" spans="49:52" x14ac:dyDescent="0.25">
      <c r="AW8344" t="s">
        <v>12993</v>
      </c>
      <c r="AY8344" s="51"/>
      <c r="AZ8344" s="51"/>
    </row>
    <row r="8345" spans="49:52" x14ac:dyDescent="0.25">
      <c r="AW8345" t="s">
        <v>12994</v>
      </c>
      <c r="AY8345" s="51"/>
      <c r="AZ8345" s="51"/>
    </row>
    <row r="8346" spans="49:52" x14ac:dyDescent="0.25">
      <c r="AW8346" t="s">
        <v>12995</v>
      </c>
      <c r="AY8346" s="51"/>
      <c r="AZ8346" s="51"/>
    </row>
    <row r="8347" spans="49:52" x14ac:dyDescent="0.25">
      <c r="AW8347" t="s">
        <v>12996</v>
      </c>
      <c r="AY8347" s="51"/>
      <c r="AZ8347" s="51"/>
    </row>
    <row r="8348" spans="49:52" x14ac:dyDescent="0.25">
      <c r="AW8348" t="s">
        <v>12997</v>
      </c>
      <c r="AY8348" s="51"/>
      <c r="AZ8348" s="51"/>
    </row>
    <row r="8349" spans="49:52" x14ac:dyDescent="0.25">
      <c r="AW8349" t="s">
        <v>12998</v>
      </c>
      <c r="AY8349" s="51"/>
      <c r="AZ8349" s="51"/>
    </row>
    <row r="8350" spans="49:52" x14ac:dyDescent="0.25">
      <c r="AW8350" t="s">
        <v>12999</v>
      </c>
      <c r="AY8350" s="51"/>
      <c r="AZ8350" s="51"/>
    </row>
    <row r="8351" spans="49:52" x14ac:dyDescent="0.25">
      <c r="AW8351" t="s">
        <v>13000</v>
      </c>
      <c r="AY8351" s="51"/>
      <c r="AZ8351" s="51"/>
    </row>
    <row r="8352" spans="49:52" x14ac:dyDescent="0.25">
      <c r="AW8352" t="s">
        <v>13001</v>
      </c>
      <c r="AY8352" s="51"/>
      <c r="AZ8352" s="51"/>
    </row>
    <row r="8353" spans="49:52" x14ac:dyDescent="0.25">
      <c r="AW8353" t="s">
        <v>13002</v>
      </c>
      <c r="AY8353" s="51"/>
      <c r="AZ8353" s="51"/>
    </row>
    <row r="8354" spans="49:52" x14ac:dyDescent="0.25">
      <c r="AW8354" t="s">
        <v>13003</v>
      </c>
      <c r="AY8354" s="51"/>
      <c r="AZ8354" s="51"/>
    </row>
    <row r="8355" spans="49:52" x14ac:dyDescent="0.25">
      <c r="AW8355" t="s">
        <v>13004</v>
      </c>
      <c r="AY8355" s="51"/>
      <c r="AZ8355" s="51"/>
    </row>
    <row r="8356" spans="49:52" x14ac:dyDescent="0.25">
      <c r="AW8356" t="s">
        <v>13005</v>
      </c>
      <c r="AY8356" s="51"/>
      <c r="AZ8356" s="51"/>
    </row>
    <row r="8357" spans="49:52" x14ac:dyDescent="0.25">
      <c r="AW8357" t="s">
        <v>13006</v>
      </c>
      <c r="AY8357" s="51"/>
      <c r="AZ8357" s="51"/>
    </row>
    <row r="8358" spans="49:52" x14ac:dyDescent="0.25">
      <c r="AW8358" t="s">
        <v>13007</v>
      </c>
      <c r="AY8358" s="51"/>
      <c r="AZ8358" s="51"/>
    </row>
    <row r="8359" spans="49:52" x14ac:dyDescent="0.25">
      <c r="AW8359" t="s">
        <v>13008</v>
      </c>
      <c r="AY8359" s="51"/>
      <c r="AZ8359" s="51"/>
    </row>
    <row r="8360" spans="49:52" x14ac:dyDescent="0.25">
      <c r="AW8360" t="s">
        <v>13009</v>
      </c>
      <c r="AY8360" s="51"/>
      <c r="AZ8360" s="51"/>
    </row>
    <row r="8361" spans="49:52" x14ac:dyDescent="0.25">
      <c r="AW8361" t="s">
        <v>13010</v>
      </c>
      <c r="AY8361" s="51"/>
      <c r="AZ8361" s="51"/>
    </row>
    <row r="8362" spans="49:52" x14ac:dyDescent="0.25">
      <c r="AW8362" t="s">
        <v>13011</v>
      </c>
      <c r="AY8362" s="51"/>
      <c r="AZ8362" s="51"/>
    </row>
    <row r="8363" spans="49:52" x14ac:dyDescent="0.25">
      <c r="AW8363" t="s">
        <v>13012</v>
      </c>
      <c r="AY8363" s="51"/>
      <c r="AZ8363" s="51"/>
    </row>
    <row r="8364" spans="49:52" x14ac:dyDescent="0.25">
      <c r="AW8364" t="s">
        <v>13013</v>
      </c>
      <c r="AY8364" s="51"/>
      <c r="AZ8364" s="51"/>
    </row>
    <row r="8365" spans="49:52" x14ac:dyDescent="0.25">
      <c r="AW8365" t="s">
        <v>13014</v>
      </c>
      <c r="AY8365" s="51"/>
      <c r="AZ8365" s="51"/>
    </row>
    <row r="8366" spans="49:52" x14ac:dyDescent="0.25">
      <c r="AW8366" t="s">
        <v>13015</v>
      </c>
      <c r="AY8366" s="51"/>
      <c r="AZ8366" s="51"/>
    </row>
    <row r="8367" spans="49:52" x14ac:dyDescent="0.25">
      <c r="AW8367" t="s">
        <v>13016</v>
      </c>
      <c r="AY8367" s="51"/>
      <c r="AZ8367" s="51"/>
    </row>
    <row r="8368" spans="49:52" x14ac:dyDescent="0.25">
      <c r="AW8368" t="s">
        <v>13017</v>
      </c>
      <c r="AY8368" s="51"/>
      <c r="AZ8368" s="51"/>
    </row>
    <row r="8369" spans="49:52" x14ac:dyDescent="0.25">
      <c r="AW8369" t="s">
        <v>13018</v>
      </c>
      <c r="AY8369" s="51"/>
      <c r="AZ8369" s="51"/>
    </row>
    <row r="8370" spans="49:52" x14ac:dyDescent="0.25">
      <c r="AW8370" t="s">
        <v>13019</v>
      </c>
      <c r="AY8370" s="51"/>
      <c r="AZ8370" s="51"/>
    </row>
    <row r="8371" spans="49:52" x14ac:dyDescent="0.25">
      <c r="AW8371" t="s">
        <v>13020</v>
      </c>
      <c r="AY8371" s="51"/>
      <c r="AZ8371" s="51"/>
    </row>
    <row r="8372" spans="49:52" x14ac:dyDescent="0.25">
      <c r="AW8372" t="s">
        <v>13021</v>
      </c>
      <c r="AY8372" s="51"/>
      <c r="AZ8372" s="51"/>
    </row>
    <row r="8373" spans="49:52" x14ac:dyDescent="0.25">
      <c r="AW8373" t="s">
        <v>13022</v>
      </c>
      <c r="AY8373" s="51"/>
      <c r="AZ8373" s="51"/>
    </row>
    <row r="8374" spans="49:52" x14ac:dyDescent="0.25">
      <c r="AW8374" t="s">
        <v>13023</v>
      </c>
      <c r="AY8374" s="51"/>
      <c r="AZ8374" s="51"/>
    </row>
    <row r="8375" spans="49:52" x14ac:dyDescent="0.25">
      <c r="AW8375" t="s">
        <v>13024</v>
      </c>
      <c r="AY8375" s="51"/>
      <c r="AZ8375" s="51"/>
    </row>
    <row r="8376" spans="49:52" x14ac:dyDescent="0.25">
      <c r="AW8376" t="s">
        <v>13025</v>
      </c>
      <c r="AY8376" s="51"/>
      <c r="AZ8376" s="51"/>
    </row>
    <row r="8377" spans="49:52" x14ac:dyDescent="0.25">
      <c r="AW8377" t="s">
        <v>13026</v>
      </c>
      <c r="AY8377" s="51"/>
      <c r="AZ8377" s="51"/>
    </row>
    <row r="8378" spans="49:52" x14ac:dyDescent="0.25">
      <c r="AW8378" t="s">
        <v>13027</v>
      </c>
      <c r="AY8378" s="51"/>
      <c r="AZ8378" s="51"/>
    </row>
    <row r="8379" spans="49:52" x14ac:dyDescent="0.25">
      <c r="AW8379" t="s">
        <v>13028</v>
      </c>
      <c r="AY8379" s="51"/>
      <c r="AZ8379" s="51"/>
    </row>
    <row r="8380" spans="49:52" x14ac:dyDescent="0.25">
      <c r="AW8380" t="s">
        <v>13029</v>
      </c>
      <c r="AY8380" s="51"/>
      <c r="AZ8380" s="51"/>
    </row>
    <row r="8381" spans="49:52" x14ac:dyDescent="0.25">
      <c r="AW8381" t="s">
        <v>13030</v>
      </c>
      <c r="AY8381" s="51"/>
      <c r="AZ8381" s="51"/>
    </row>
    <row r="8382" spans="49:52" x14ac:dyDescent="0.25">
      <c r="AW8382" t="s">
        <v>13031</v>
      </c>
      <c r="AY8382" s="51"/>
      <c r="AZ8382" s="51"/>
    </row>
    <row r="8383" spans="49:52" x14ac:dyDescent="0.25">
      <c r="AW8383" t="s">
        <v>13032</v>
      </c>
      <c r="AY8383" s="51"/>
      <c r="AZ8383" s="51"/>
    </row>
    <row r="8384" spans="49:52" x14ac:dyDescent="0.25">
      <c r="AW8384" t="s">
        <v>13033</v>
      </c>
      <c r="AY8384" s="51"/>
      <c r="AZ8384" s="51"/>
    </row>
    <row r="8385" spans="49:52" x14ac:dyDescent="0.25">
      <c r="AW8385" t="s">
        <v>13034</v>
      </c>
      <c r="AY8385" s="51"/>
      <c r="AZ8385" s="51"/>
    </row>
    <row r="8386" spans="49:52" x14ac:dyDescent="0.25">
      <c r="AW8386" t="s">
        <v>13035</v>
      </c>
      <c r="AY8386" s="51"/>
      <c r="AZ8386" s="51"/>
    </row>
    <row r="8387" spans="49:52" x14ac:dyDescent="0.25">
      <c r="AW8387" t="s">
        <v>13036</v>
      </c>
      <c r="AY8387" s="51"/>
      <c r="AZ8387" s="51"/>
    </row>
    <row r="8388" spans="49:52" x14ac:dyDescent="0.25">
      <c r="AW8388" t="s">
        <v>13037</v>
      </c>
      <c r="AY8388" s="51"/>
      <c r="AZ8388" s="51"/>
    </row>
    <row r="8389" spans="49:52" x14ac:dyDescent="0.25">
      <c r="AW8389" t="s">
        <v>13038</v>
      </c>
      <c r="AY8389" s="51"/>
      <c r="AZ8389" s="51"/>
    </row>
    <row r="8390" spans="49:52" x14ac:dyDescent="0.25">
      <c r="AW8390" t="s">
        <v>13039</v>
      </c>
      <c r="AY8390" s="51"/>
      <c r="AZ8390" s="51"/>
    </row>
    <row r="8391" spans="49:52" x14ac:dyDescent="0.25">
      <c r="AW8391" t="s">
        <v>13040</v>
      </c>
      <c r="AY8391" s="51"/>
      <c r="AZ8391" s="51"/>
    </row>
    <row r="8392" spans="49:52" x14ac:dyDescent="0.25">
      <c r="AW8392" t="s">
        <v>13041</v>
      </c>
      <c r="AY8392" s="51"/>
      <c r="AZ8392" s="51"/>
    </row>
    <row r="8393" spans="49:52" x14ac:dyDescent="0.25">
      <c r="AW8393" t="s">
        <v>13042</v>
      </c>
      <c r="AY8393" s="51"/>
      <c r="AZ8393" s="51"/>
    </row>
    <row r="8394" spans="49:52" x14ac:dyDescent="0.25">
      <c r="AW8394" t="s">
        <v>13043</v>
      </c>
      <c r="AY8394" s="51"/>
      <c r="AZ8394" s="51"/>
    </row>
    <row r="8395" spans="49:52" x14ac:dyDescent="0.25">
      <c r="AW8395" t="s">
        <v>13044</v>
      </c>
      <c r="AY8395" s="51"/>
      <c r="AZ8395" s="51"/>
    </row>
    <row r="8396" spans="49:52" x14ac:dyDescent="0.25">
      <c r="AW8396" t="s">
        <v>13045</v>
      </c>
      <c r="AY8396" s="51"/>
      <c r="AZ8396" s="51"/>
    </row>
    <row r="8397" spans="49:52" x14ac:dyDescent="0.25">
      <c r="AW8397" t="s">
        <v>13046</v>
      </c>
      <c r="AY8397" s="51"/>
      <c r="AZ8397" s="51"/>
    </row>
    <row r="8398" spans="49:52" x14ac:dyDescent="0.25">
      <c r="AW8398" t="s">
        <v>13047</v>
      </c>
      <c r="AY8398" s="51"/>
      <c r="AZ8398" s="51"/>
    </row>
    <row r="8399" spans="49:52" x14ac:dyDescent="0.25">
      <c r="AW8399" t="s">
        <v>13048</v>
      </c>
      <c r="AY8399" s="51"/>
      <c r="AZ8399" s="51"/>
    </row>
    <row r="8400" spans="49:52" x14ac:dyDescent="0.25">
      <c r="AW8400" t="s">
        <v>13049</v>
      </c>
      <c r="AY8400" s="51"/>
      <c r="AZ8400" s="51"/>
    </row>
    <row r="8401" spans="49:52" x14ac:dyDescent="0.25">
      <c r="AW8401" t="s">
        <v>13050</v>
      </c>
      <c r="AY8401" s="51"/>
      <c r="AZ8401" s="51"/>
    </row>
    <row r="8402" spans="49:52" x14ac:dyDescent="0.25">
      <c r="AW8402" t="s">
        <v>13051</v>
      </c>
      <c r="AY8402" s="51"/>
      <c r="AZ8402" s="51"/>
    </row>
    <row r="8403" spans="49:52" x14ac:dyDescent="0.25">
      <c r="AW8403" t="s">
        <v>13052</v>
      </c>
      <c r="AY8403" s="51"/>
      <c r="AZ8403" s="51"/>
    </row>
    <row r="8404" spans="49:52" x14ac:dyDescent="0.25">
      <c r="AW8404" t="s">
        <v>13053</v>
      </c>
      <c r="AY8404" s="51"/>
      <c r="AZ8404" s="51"/>
    </row>
    <row r="8405" spans="49:52" x14ac:dyDescent="0.25">
      <c r="AW8405" t="s">
        <v>13054</v>
      </c>
      <c r="AY8405" s="51"/>
      <c r="AZ8405" s="51"/>
    </row>
    <row r="8406" spans="49:52" x14ac:dyDescent="0.25">
      <c r="AW8406" t="s">
        <v>13055</v>
      </c>
      <c r="AY8406" s="51"/>
      <c r="AZ8406" s="51"/>
    </row>
    <row r="8407" spans="49:52" x14ac:dyDescent="0.25">
      <c r="AW8407" t="s">
        <v>13056</v>
      </c>
      <c r="AY8407" s="51"/>
      <c r="AZ8407" s="51"/>
    </row>
    <row r="8408" spans="49:52" x14ac:dyDescent="0.25">
      <c r="AW8408" t="s">
        <v>13057</v>
      </c>
      <c r="AY8408" s="51"/>
      <c r="AZ8408" s="51"/>
    </row>
    <row r="8409" spans="49:52" x14ac:dyDescent="0.25">
      <c r="AW8409" t="s">
        <v>13058</v>
      </c>
      <c r="AY8409" s="51"/>
      <c r="AZ8409" s="51"/>
    </row>
    <row r="8410" spans="49:52" x14ac:dyDescent="0.25">
      <c r="AW8410" t="s">
        <v>13059</v>
      </c>
      <c r="AY8410" s="51"/>
      <c r="AZ8410" s="51"/>
    </row>
    <row r="8411" spans="49:52" x14ac:dyDescent="0.25">
      <c r="AW8411" t="s">
        <v>13060</v>
      </c>
      <c r="AY8411" s="51"/>
      <c r="AZ8411" s="51"/>
    </row>
    <row r="8412" spans="49:52" x14ac:dyDescent="0.25">
      <c r="AW8412" t="s">
        <v>13061</v>
      </c>
      <c r="AY8412" s="51"/>
      <c r="AZ8412" s="51"/>
    </row>
    <row r="8413" spans="49:52" x14ac:dyDescent="0.25">
      <c r="AW8413" t="s">
        <v>13062</v>
      </c>
      <c r="AY8413" s="51"/>
      <c r="AZ8413" s="51"/>
    </row>
    <row r="8414" spans="49:52" x14ac:dyDescent="0.25">
      <c r="AW8414" t="s">
        <v>13063</v>
      </c>
      <c r="AY8414" s="51"/>
      <c r="AZ8414" s="51"/>
    </row>
    <row r="8415" spans="49:52" x14ac:dyDescent="0.25">
      <c r="AW8415" t="s">
        <v>13064</v>
      </c>
      <c r="AY8415" s="51"/>
      <c r="AZ8415" s="51"/>
    </row>
    <row r="8416" spans="49:52" x14ac:dyDescent="0.25">
      <c r="AW8416" t="s">
        <v>13065</v>
      </c>
      <c r="AY8416" s="51"/>
      <c r="AZ8416" s="51"/>
    </row>
    <row r="8417" spans="49:52" x14ac:dyDescent="0.25">
      <c r="AW8417" t="s">
        <v>13066</v>
      </c>
      <c r="AY8417" s="51"/>
      <c r="AZ8417" s="51"/>
    </row>
    <row r="8418" spans="49:52" x14ac:dyDescent="0.25">
      <c r="AW8418" t="s">
        <v>13067</v>
      </c>
      <c r="AY8418" s="51"/>
      <c r="AZ8418" s="51"/>
    </row>
    <row r="8419" spans="49:52" x14ac:dyDescent="0.25">
      <c r="AW8419" t="s">
        <v>13068</v>
      </c>
      <c r="AY8419" s="51"/>
      <c r="AZ8419" s="51"/>
    </row>
    <row r="8420" spans="49:52" x14ac:dyDescent="0.25">
      <c r="AW8420" t="s">
        <v>13069</v>
      </c>
      <c r="AY8420" s="51"/>
      <c r="AZ8420" s="51"/>
    </row>
    <row r="8421" spans="49:52" x14ac:dyDescent="0.25">
      <c r="AW8421" t="s">
        <v>13070</v>
      </c>
      <c r="AY8421" s="51"/>
      <c r="AZ8421" s="51"/>
    </row>
    <row r="8422" spans="49:52" x14ac:dyDescent="0.25">
      <c r="AW8422" t="s">
        <v>13071</v>
      </c>
      <c r="AY8422" s="51"/>
      <c r="AZ8422" s="51"/>
    </row>
    <row r="8423" spans="49:52" x14ac:dyDescent="0.25">
      <c r="AW8423" t="s">
        <v>13072</v>
      </c>
      <c r="AY8423" s="51"/>
      <c r="AZ8423" s="51"/>
    </row>
    <row r="8424" spans="49:52" x14ac:dyDescent="0.25">
      <c r="AW8424" t="s">
        <v>13073</v>
      </c>
      <c r="AY8424" s="51"/>
      <c r="AZ8424" s="51"/>
    </row>
    <row r="8425" spans="49:52" x14ac:dyDescent="0.25">
      <c r="AW8425" t="s">
        <v>13074</v>
      </c>
      <c r="AY8425" s="51"/>
      <c r="AZ8425" s="51"/>
    </row>
    <row r="8426" spans="49:52" x14ac:dyDescent="0.25">
      <c r="AW8426" t="s">
        <v>13075</v>
      </c>
      <c r="AY8426" s="51"/>
      <c r="AZ8426" s="51"/>
    </row>
    <row r="8427" spans="49:52" x14ac:dyDescent="0.25">
      <c r="AW8427" t="s">
        <v>13076</v>
      </c>
      <c r="AY8427" s="51"/>
      <c r="AZ8427" s="51"/>
    </row>
    <row r="8428" spans="49:52" x14ac:dyDescent="0.25">
      <c r="AW8428" t="s">
        <v>13077</v>
      </c>
      <c r="AY8428" s="51"/>
      <c r="AZ8428" s="51"/>
    </row>
    <row r="8429" spans="49:52" x14ac:dyDescent="0.25">
      <c r="AW8429" t="s">
        <v>13078</v>
      </c>
      <c r="AY8429" s="51"/>
      <c r="AZ8429" s="51"/>
    </row>
    <row r="8430" spans="49:52" x14ac:dyDescent="0.25">
      <c r="AW8430" t="s">
        <v>13079</v>
      </c>
      <c r="AY8430" s="51"/>
      <c r="AZ8430" s="51"/>
    </row>
    <row r="8431" spans="49:52" x14ac:dyDescent="0.25">
      <c r="AW8431" t="s">
        <v>13080</v>
      </c>
      <c r="AY8431" s="51"/>
      <c r="AZ8431" s="51"/>
    </row>
    <row r="8432" spans="49:52" x14ac:dyDescent="0.25">
      <c r="AW8432" t="s">
        <v>13081</v>
      </c>
      <c r="AY8432" s="51"/>
      <c r="AZ8432" s="51"/>
    </row>
    <row r="8433" spans="49:52" x14ac:dyDescent="0.25">
      <c r="AW8433" t="s">
        <v>13082</v>
      </c>
      <c r="AY8433" s="51"/>
      <c r="AZ8433" s="51"/>
    </row>
    <row r="8434" spans="49:52" x14ac:dyDescent="0.25">
      <c r="AW8434" t="s">
        <v>13083</v>
      </c>
      <c r="AY8434" s="51"/>
      <c r="AZ8434" s="51"/>
    </row>
    <row r="8435" spans="49:52" x14ac:dyDescent="0.25">
      <c r="AW8435" t="s">
        <v>13084</v>
      </c>
      <c r="AY8435" s="51"/>
      <c r="AZ8435" s="51"/>
    </row>
    <row r="8436" spans="49:52" x14ac:dyDescent="0.25">
      <c r="AW8436" t="s">
        <v>13085</v>
      </c>
      <c r="AY8436" s="51"/>
      <c r="AZ8436" s="51"/>
    </row>
    <row r="8437" spans="49:52" x14ac:dyDescent="0.25">
      <c r="AW8437" t="s">
        <v>13086</v>
      </c>
      <c r="AY8437" s="51"/>
      <c r="AZ8437" s="51"/>
    </row>
    <row r="8438" spans="49:52" x14ac:dyDescent="0.25">
      <c r="AW8438" t="s">
        <v>13087</v>
      </c>
      <c r="AY8438" s="51"/>
      <c r="AZ8438" s="51"/>
    </row>
    <row r="8439" spans="49:52" x14ac:dyDescent="0.25">
      <c r="AW8439" t="s">
        <v>13088</v>
      </c>
      <c r="AY8439" s="51"/>
      <c r="AZ8439" s="51"/>
    </row>
    <row r="8440" spans="49:52" x14ac:dyDescent="0.25">
      <c r="AW8440" t="s">
        <v>13089</v>
      </c>
      <c r="AY8440" s="51"/>
      <c r="AZ8440" s="51"/>
    </row>
    <row r="8441" spans="49:52" x14ac:dyDescent="0.25">
      <c r="AW8441" t="s">
        <v>13090</v>
      </c>
      <c r="AY8441" s="51"/>
      <c r="AZ8441" s="51"/>
    </row>
    <row r="8442" spans="49:52" x14ac:dyDescent="0.25">
      <c r="AW8442" t="s">
        <v>13091</v>
      </c>
      <c r="AY8442" s="51"/>
      <c r="AZ8442" s="51"/>
    </row>
    <row r="8443" spans="49:52" x14ac:dyDescent="0.25">
      <c r="AW8443" t="s">
        <v>13092</v>
      </c>
      <c r="AY8443" s="51"/>
      <c r="AZ8443" s="51"/>
    </row>
    <row r="8444" spans="49:52" x14ac:dyDescent="0.25">
      <c r="AW8444" t="s">
        <v>13093</v>
      </c>
      <c r="AY8444" s="51"/>
      <c r="AZ8444" s="51"/>
    </row>
    <row r="8445" spans="49:52" x14ac:dyDescent="0.25">
      <c r="AW8445" t="s">
        <v>13094</v>
      </c>
      <c r="AY8445" s="51"/>
      <c r="AZ8445" s="51"/>
    </row>
    <row r="8446" spans="49:52" x14ac:dyDescent="0.25">
      <c r="AW8446" t="s">
        <v>13095</v>
      </c>
      <c r="AY8446" s="51"/>
      <c r="AZ8446" s="51"/>
    </row>
    <row r="8447" spans="49:52" x14ac:dyDescent="0.25">
      <c r="AW8447" t="s">
        <v>13096</v>
      </c>
      <c r="AY8447" s="51"/>
      <c r="AZ8447" s="51"/>
    </row>
    <row r="8448" spans="49:52" x14ac:dyDescent="0.25">
      <c r="AW8448" t="s">
        <v>13097</v>
      </c>
      <c r="AY8448" s="51"/>
      <c r="AZ8448" s="51"/>
    </row>
    <row r="8449" spans="49:52" x14ac:dyDescent="0.25">
      <c r="AW8449" t="s">
        <v>13098</v>
      </c>
      <c r="AY8449" s="51"/>
      <c r="AZ8449" s="51"/>
    </row>
    <row r="8450" spans="49:52" x14ac:dyDescent="0.25">
      <c r="AW8450" t="s">
        <v>13099</v>
      </c>
      <c r="AY8450" s="51"/>
      <c r="AZ8450" s="51"/>
    </row>
    <row r="8451" spans="49:52" x14ac:dyDescent="0.25">
      <c r="AW8451" t="s">
        <v>13100</v>
      </c>
      <c r="AY8451" s="51"/>
      <c r="AZ8451" s="51"/>
    </row>
    <row r="8452" spans="49:52" x14ac:dyDescent="0.25">
      <c r="AW8452" t="s">
        <v>13101</v>
      </c>
      <c r="AY8452" s="51"/>
      <c r="AZ8452" s="51"/>
    </row>
    <row r="8453" spans="49:52" x14ac:dyDescent="0.25">
      <c r="AW8453" t="s">
        <v>13102</v>
      </c>
      <c r="AY8453" s="51"/>
      <c r="AZ8453" s="51"/>
    </row>
    <row r="8454" spans="49:52" x14ac:dyDescent="0.25">
      <c r="AW8454" t="s">
        <v>13103</v>
      </c>
      <c r="AY8454" s="51"/>
      <c r="AZ8454" s="51"/>
    </row>
    <row r="8455" spans="49:52" x14ac:dyDescent="0.25">
      <c r="AW8455" t="s">
        <v>13104</v>
      </c>
      <c r="AY8455" s="51"/>
      <c r="AZ8455" s="51"/>
    </row>
    <row r="8456" spans="49:52" x14ac:dyDescent="0.25">
      <c r="AW8456" t="s">
        <v>13105</v>
      </c>
      <c r="AY8456" s="51"/>
      <c r="AZ8456" s="51"/>
    </row>
    <row r="8457" spans="49:52" x14ac:dyDescent="0.25">
      <c r="AW8457" t="s">
        <v>13106</v>
      </c>
      <c r="AY8457" s="51"/>
      <c r="AZ8457" s="51"/>
    </row>
    <row r="8458" spans="49:52" x14ac:dyDescent="0.25">
      <c r="AW8458" t="s">
        <v>13107</v>
      </c>
      <c r="AY8458" s="51"/>
      <c r="AZ8458" s="51"/>
    </row>
    <row r="8459" spans="49:52" x14ac:dyDescent="0.25">
      <c r="AW8459" t="s">
        <v>13108</v>
      </c>
      <c r="AY8459" s="51"/>
      <c r="AZ8459" s="51"/>
    </row>
    <row r="8460" spans="49:52" x14ac:dyDescent="0.25">
      <c r="AW8460" t="s">
        <v>13109</v>
      </c>
      <c r="AY8460" s="51"/>
      <c r="AZ8460" s="51"/>
    </row>
    <row r="8461" spans="49:52" x14ac:dyDescent="0.25">
      <c r="AW8461" t="s">
        <v>13110</v>
      </c>
      <c r="AY8461" s="51"/>
      <c r="AZ8461" s="51"/>
    </row>
    <row r="8462" spans="49:52" x14ac:dyDescent="0.25">
      <c r="AW8462" t="s">
        <v>13111</v>
      </c>
      <c r="AY8462" s="51"/>
      <c r="AZ8462" s="51"/>
    </row>
    <row r="8463" spans="49:52" x14ac:dyDescent="0.25">
      <c r="AW8463" t="s">
        <v>13112</v>
      </c>
      <c r="AY8463" s="51"/>
      <c r="AZ8463" s="51"/>
    </row>
    <row r="8464" spans="49:52" x14ac:dyDescent="0.25">
      <c r="AW8464" t="s">
        <v>13113</v>
      </c>
      <c r="AY8464" s="51"/>
      <c r="AZ8464" s="51"/>
    </row>
    <row r="8465" spans="49:52" x14ac:dyDescent="0.25">
      <c r="AW8465" t="s">
        <v>13114</v>
      </c>
      <c r="AY8465" s="51"/>
      <c r="AZ8465" s="51"/>
    </row>
    <row r="8466" spans="49:52" x14ac:dyDescent="0.25">
      <c r="AW8466" t="s">
        <v>13115</v>
      </c>
      <c r="AY8466" s="51"/>
      <c r="AZ8466" s="51"/>
    </row>
    <row r="8467" spans="49:52" x14ac:dyDescent="0.25">
      <c r="AW8467" t="s">
        <v>13116</v>
      </c>
      <c r="AY8467" s="51"/>
      <c r="AZ8467" s="51"/>
    </row>
    <row r="8468" spans="49:52" x14ac:dyDescent="0.25">
      <c r="AW8468" t="s">
        <v>13117</v>
      </c>
      <c r="AY8468" s="51"/>
      <c r="AZ8468" s="51"/>
    </row>
    <row r="8469" spans="49:52" x14ac:dyDescent="0.25">
      <c r="AW8469" t="s">
        <v>13118</v>
      </c>
      <c r="AY8469" s="51"/>
      <c r="AZ8469" s="51"/>
    </row>
    <row r="8470" spans="49:52" x14ac:dyDescent="0.25">
      <c r="AW8470" t="s">
        <v>13119</v>
      </c>
      <c r="AY8470" s="51"/>
      <c r="AZ8470" s="51"/>
    </row>
    <row r="8471" spans="49:52" x14ac:dyDescent="0.25">
      <c r="AW8471" t="s">
        <v>13120</v>
      </c>
      <c r="AY8471" s="51"/>
      <c r="AZ8471" s="51"/>
    </row>
    <row r="8472" spans="49:52" x14ac:dyDescent="0.25">
      <c r="AW8472" t="s">
        <v>13121</v>
      </c>
      <c r="AY8472" s="51"/>
      <c r="AZ8472" s="51"/>
    </row>
    <row r="8473" spans="49:52" x14ac:dyDescent="0.25">
      <c r="AW8473" t="s">
        <v>13122</v>
      </c>
      <c r="AY8473" s="51"/>
      <c r="AZ8473" s="51"/>
    </row>
    <row r="8474" spans="49:52" x14ac:dyDescent="0.25">
      <c r="AW8474" t="s">
        <v>13123</v>
      </c>
      <c r="AY8474" s="51"/>
      <c r="AZ8474" s="51"/>
    </row>
    <row r="8475" spans="49:52" x14ac:dyDescent="0.25">
      <c r="AW8475" t="s">
        <v>13124</v>
      </c>
      <c r="AY8475" s="51"/>
      <c r="AZ8475" s="51"/>
    </row>
    <row r="8476" spans="49:52" x14ac:dyDescent="0.25">
      <c r="AW8476" t="s">
        <v>13125</v>
      </c>
      <c r="AY8476" s="51"/>
      <c r="AZ8476" s="51"/>
    </row>
    <row r="8477" spans="49:52" x14ac:dyDescent="0.25">
      <c r="AW8477" t="s">
        <v>13126</v>
      </c>
      <c r="AY8477" s="51"/>
      <c r="AZ8477" s="51"/>
    </row>
    <row r="8478" spans="49:52" x14ac:dyDescent="0.25">
      <c r="AW8478" t="s">
        <v>13127</v>
      </c>
      <c r="AY8478" s="51"/>
      <c r="AZ8478" s="51"/>
    </row>
    <row r="8479" spans="49:52" x14ac:dyDescent="0.25">
      <c r="AW8479" t="s">
        <v>13128</v>
      </c>
      <c r="AY8479" s="51"/>
      <c r="AZ8479" s="51"/>
    </row>
    <row r="8480" spans="49:52" x14ac:dyDescent="0.25">
      <c r="AW8480" t="s">
        <v>13129</v>
      </c>
      <c r="AY8480" s="51"/>
      <c r="AZ8480" s="51"/>
    </row>
    <row r="8481" spans="49:52" x14ac:dyDescent="0.25">
      <c r="AW8481" t="s">
        <v>13130</v>
      </c>
      <c r="AY8481" s="51"/>
      <c r="AZ8481" s="51"/>
    </row>
    <row r="8482" spans="49:52" x14ac:dyDescent="0.25">
      <c r="AW8482" t="s">
        <v>13131</v>
      </c>
      <c r="AY8482" s="51"/>
      <c r="AZ8482" s="51"/>
    </row>
    <row r="8483" spans="49:52" x14ac:dyDescent="0.25">
      <c r="AW8483" t="s">
        <v>13132</v>
      </c>
      <c r="AY8483" s="51"/>
      <c r="AZ8483" s="51"/>
    </row>
    <row r="8484" spans="49:52" x14ac:dyDescent="0.25">
      <c r="AW8484" t="s">
        <v>13133</v>
      </c>
      <c r="AY8484" s="51"/>
      <c r="AZ8484" s="51"/>
    </row>
    <row r="8485" spans="49:52" x14ac:dyDescent="0.25">
      <c r="AW8485" t="s">
        <v>13134</v>
      </c>
      <c r="AY8485" s="51"/>
      <c r="AZ8485" s="51"/>
    </row>
    <row r="8486" spans="49:52" x14ac:dyDescent="0.25">
      <c r="AW8486" t="s">
        <v>13135</v>
      </c>
      <c r="AY8486" s="51"/>
      <c r="AZ8486" s="51"/>
    </row>
    <row r="8487" spans="49:52" x14ac:dyDescent="0.25">
      <c r="AW8487" t="s">
        <v>13136</v>
      </c>
      <c r="AY8487" s="51"/>
      <c r="AZ8487" s="51"/>
    </row>
    <row r="8488" spans="49:52" x14ac:dyDescent="0.25">
      <c r="AW8488" t="s">
        <v>13137</v>
      </c>
      <c r="AY8488" s="51"/>
      <c r="AZ8488" s="51"/>
    </row>
    <row r="8489" spans="49:52" x14ac:dyDescent="0.25">
      <c r="AW8489" t="s">
        <v>13138</v>
      </c>
      <c r="AY8489" s="51"/>
      <c r="AZ8489" s="51"/>
    </row>
    <row r="8490" spans="49:52" x14ac:dyDescent="0.25">
      <c r="AW8490" t="s">
        <v>13139</v>
      </c>
      <c r="AY8490" s="51"/>
      <c r="AZ8490" s="51"/>
    </row>
    <row r="8491" spans="49:52" x14ac:dyDescent="0.25">
      <c r="AW8491" t="s">
        <v>13140</v>
      </c>
      <c r="AY8491" s="51"/>
      <c r="AZ8491" s="51"/>
    </row>
    <row r="8492" spans="49:52" x14ac:dyDescent="0.25">
      <c r="AW8492" t="s">
        <v>13141</v>
      </c>
      <c r="AY8492" s="51"/>
      <c r="AZ8492" s="51"/>
    </row>
    <row r="8493" spans="49:52" x14ac:dyDescent="0.25">
      <c r="AW8493" t="s">
        <v>13142</v>
      </c>
      <c r="AY8493" s="51"/>
      <c r="AZ8493" s="51"/>
    </row>
    <row r="8494" spans="49:52" x14ac:dyDescent="0.25">
      <c r="AW8494" t="s">
        <v>13143</v>
      </c>
      <c r="AY8494" s="51"/>
      <c r="AZ8494" s="51"/>
    </row>
    <row r="8495" spans="49:52" x14ac:dyDescent="0.25">
      <c r="AW8495" t="s">
        <v>13144</v>
      </c>
      <c r="AY8495" s="51"/>
      <c r="AZ8495" s="51"/>
    </row>
    <row r="8496" spans="49:52" x14ac:dyDescent="0.25">
      <c r="AW8496" t="s">
        <v>13145</v>
      </c>
      <c r="AY8496" s="51"/>
      <c r="AZ8496" s="51"/>
    </row>
    <row r="8497" spans="49:52" x14ac:dyDescent="0.25">
      <c r="AW8497" t="s">
        <v>13146</v>
      </c>
      <c r="AY8497" s="51"/>
      <c r="AZ8497" s="51"/>
    </row>
    <row r="8498" spans="49:52" x14ac:dyDescent="0.25">
      <c r="AW8498" t="s">
        <v>13147</v>
      </c>
      <c r="AY8498" s="51"/>
      <c r="AZ8498" s="51"/>
    </row>
    <row r="8499" spans="49:52" x14ac:dyDescent="0.25">
      <c r="AW8499" t="s">
        <v>13148</v>
      </c>
      <c r="AY8499" s="51"/>
      <c r="AZ8499" s="51"/>
    </row>
    <row r="8500" spans="49:52" x14ac:dyDescent="0.25">
      <c r="AW8500" t="s">
        <v>13149</v>
      </c>
      <c r="AY8500" s="51"/>
      <c r="AZ8500" s="51"/>
    </row>
    <row r="8501" spans="49:52" x14ac:dyDescent="0.25">
      <c r="AW8501" t="s">
        <v>13150</v>
      </c>
      <c r="AY8501" s="51"/>
      <c r="AZ8501" s="51"/>
    </row>
    <row r="8502" spans="49:52" x14ac:dyDescent="0.25">
      <c r="AW8502" t="s">
        <v>13151</v>
      </c>
      <c r="AY8502" s="51"/>
      <c r="AZ8502" s="51"/>
    </row>
    <row r="8503" spans="49:52" x14ac:dyDescent="0.25">
      <c r="AW8503" t="s">
        <v>13152</v>
      </c>
      <c r="AY8503" s="51"/>
      <c r="AZ8503" s="51"/>
    </row>
    <row r="8504" spans="49:52" x14ac:dyDescent="0.25">
      <c r="AW8504" t="s">
        <v>13153</v>
      </c>
      <c r="AY8504" s="51"/>
      <c r="AZ8504" s="51"/>
    </row>
    <row r="8505" spans="49:52" x14ac:dyDescent="0.25">
      <c r="AW8505" t="s">
        <v>13154</v>
      </c>
      <c r="AY8505" s="51"/>
      <c r="AZ8505" s="51"/>
    </row>
    <row r="8506" spans="49:52" x14ac:dyDescent="0.25">
      <c r="AW8506" t="s">
        <v>13155</v>
      </c>
      <c r="AY8506" s="51"/>
      <c r="AZ8506" s="51"/>
    </row>
    <row r="8507" spans="49:52" x14ac:dyDescent="0.25">
      <c r="AW8507" t="s">
        <v>13156</v>
      </c>
      <c r="AY8507" s="51"/>
      <c r="AZ8507" s="51"/>
    </row>
    <row r="8508" spans="49:52" x14ac:dyDescent="0.25">
      <c r="AW8508" t="s">
        <v>13157</v>
      </c>
      <c r="AY8508" s="51"/>
      <c r="AZ8508" s="51"/>
    </row>
    <row r="8509" spans="49:52" x14ac:dyDescent="0.25">
      <c r="AW8509" t="s">
        <v>13158</v>
      </c>
      <c r="AY8509" s="51"/>
      <c r="AZ8509" s="51"/>
    </row>
    <row r="8510" spans="49:52" x14ac:dyDescent="0.25">
      <c r="AW8510" t="s">
        <v>13159</v>
      </c>
      <c r="AY8510" s="51"/>
      <c r="AZ8510" s="51"/>
    </row>
    <row r="8511" spans="49:52" x14ac:dyDescent="0.25">
      <c r="AW8511" t="s">
        <v>13160</v>
      </c>
      <c r="AY8511" s="51"/>
      <c r="AZ8511" s="51"/>
    </row>
    <row r="8512" spans="49:52" x14ac:dyDescent="0.25">
      <c r="AW8512" t="s">
        <v>13161</v>
      </c>
      <c r="AY8512" s="51"/>
      <c r="AZ8512" s="51"/>
    </row>
    <row r="8513" spans="49:52" x14ac:dyDescent="0.25">
      <c r="AW8513" t="s">
        <v>13162</v>
      </c>
      <c r="AY8513" s="51"/>
      <c r="AZ8513" s="51"/>
    </row>
    <row r="8514" spans="49:52" x14ac:dyDescent="0.25">
      <c r="AW8514" t="s">
        <v>13163</v>
      </c>
      <c r="AY8514" s="51"/>
      <c r="AZ8514" s="51"/>
    </row>
    <row r="8515" spans="49:52" x14ac:dyDescent="0.25">
      <c r="AW8515" t="s">
        <v>13164</v>
      </c>
      <c r="AY8515" s="51"/>
      <c r="AZ8515" s="51"/>
    </row>
    <row r="8516" spans="49:52" x14ac:dyDescent="0.25">
      <c r="AW8516" t="s">
        <v>13165</v>
      </c>
      <c r="AY8516" s="51"/>
      <c r="AZ8516" s="51"/>
    </row>
    <row r="8517" spans="49:52" x14ac:dyDescent="0.25">
      <c r="AW8517" t="s">
        <v>13166</v>
      </c>
      <c r="AY8517" s="51"/>
      <c r="AZ8517" s="51"/>
    </row>
    <row r="8518" spans="49:52" x14ac:dyDescent="0.25">
      <c r="AW8518" t="s">
        <v>13167</v>
      </c>
      <c r="AY8518" s="51"/>
      <c r="AZ8518" s="51"/>
    </row>
    <row r="8519" spans="49:52" x14ac:dyDescent="0.25">
      <c r="AW8519" t="s">
        <v>13168</v>
      </c>
      <c r="AY8519" s="51"/>
      <c r="AZ8519" s="51"/>
    </row>
    <row r="8520" spans="49:52" x14ac:dyDescent="0.25">
      <c r="AW8520" t="s">
        <v>13169</v>
      </c>
      <c r="AY8520" s="51"/>
      <c r="AZ8520" s="51"/>
    </row>
    <row r="8521" spans="49:52" x14ac:dyDescent="0.25">
      <c r="AW8521" t="s">
        <v>13170</v>
      </c>
      <c r="AY8521" s="51"/>
      <c r="AZ8521" s="51"/>
    </row>
    <row r="8522" spans="49:52" x14ac:dyDescent="0.25">
      <c r="AW8522" t="s">
        <v>13171</v>
      </c>
      <c r="AY8522" s="51"/>
      <c r="AZ8522" s="51"/>
    </row>
    <row r="8523" spans="49:52" x14ac:dyDescent="0.25">
      <c r="AW8523" t="s">
        <v>13172</v>
      </c>
      <c r="AY8523" s="51"/>
      <c r="AZ8523" s="51"/>
    </row>
    <row r="8524" spans="49:52" x14ac:dyDescent="0.25">
      <c r="AW8524" t="s">
        <v>13173</v>
      </c>
      <c r="AY8524" s="51"/>
      <c r="AZ8524" s="51"/>
    </row>
    <row r="8525" spans="49:52" x14ac:dyDescent="0.25">
      <c r="AW8525" t="s">
        <v>13174</v>
      </c>
      <c r="AY8525" s="51"/>
      <c r="AZ8525" s="51"/>
    </row>
    <row r="8526" spans="49:52" x14ac:dyDescent="0.25">
      <c r="AW8526" t="s">
        <v>13175</v>
      </c>
      <c r="AY8526" s="51"/>
      <c r="AZ8526" s="51"/>
    </row>
    <row r="8527" spans="49:52" x14ac:dyDescent="0.25">
      <c r="AW8527" t="s">
        <v>13176</v>
      </c>
      <c r="AY8527" s="51"/>
      <c r="AZ8527" s="51"/>
    </row>
    <row r="8528" spans="49:52" x14ac:dyDescent="0.25">
      <c r="AW8528" t="s">
        <v>13177</v>
      </c>
      <c r="AY8528" s="51"/>
      <c r="AZ8528" s="51"/>
    </row>
    <row r="8529" spans="49:52" x14ac:dyDescent="0.25">
      <c r="AW8529" t="s">
        <v>13178</v>
      </c>
      <c r="AY8529" s="51"/>
      <c r="AZ8529" s="51"/>
    </row>
    <row r="8530" spans="49:52" x14ac:dyDescent="0.25">
      <c r="AW8530" t="s">
        <v>13179</v>
      </c>
      <c r="AY8530" s="51"/>
      <c r="AZ8530" s="51"/>
    </row>
    <row r="8531" spans="49:52" x14ac:dyDescent="0.25">
      <c r="AW8531" t="s">
        <v>13180</v>
      </c>
      <c r="AY8531" s="51"/>
      <c r="AZ8531" s="51"/>
    </row>
    <row r="8532" spans="49:52" x14ac:dyDescent="0.25">
      <c r="AW8532" t="s">
        <v>13181</v>
      </c>
      <c r="AY8532" s="51"/>
      <c r="AZ8532" s="51"/>
    </row>
    <row r="8533" spans="49:52" x14ac:dyDescent="0.25">
      <c r="AW8533" t="s">
        <v>13182</v>
      </c>
      <c r="AY8533" s="51"/>
      <c r="AZ8533" s="51"/>
    </row>
    <row r="8534" spans="49:52" x14ac:dyDescent="0.25">
      <c r="AW8534" t="s">
        <v>13183</v>
      </c>
      <c r="AY8534" s="51"/>
      <c r="AZ8534" s="51"/>
    </row>
    <row r="8535" spans="49:52" x14ac:dyDescent="0.25">
      <c r="AW8535" t="s">
        <v>13184</v>
      </c>
      <c r="AY8535" s="51"/>
      <c r="AZ8535" s="51"/>
    </row>
    <row r="8536" spans="49:52" x14ac:dyDescent="0.25">
      <c r="AW8536" t="s">
        <v>13185</v>
      </c>
      <c r="AY8536" s="51"/>
      <c r="AZ8536" s="51"/>
    </row>
    <row r="8537" spans="49:52" x14ac:dyDescent="0.25">
      <c r="AW8537" t="s">
        <v>13186</v>
      </c>
      <c r="AY8537" s="51"/>
      <c r="AZ8537" s="51"/>
    </row>
    <row r="8538" spans="49:52" x14ac:dyDescent="0.25">
      <c r="AW8538" t="s">
        <v>13187</v>
      </c>
      <c r="AY8538" s="51"/>
      <c r="AZ8538" s="51"/>
    </row>
    <row r="8539" spans="49:52" x14ac:dyDescent="0.25">
      <c r="AW8539" t="s">
        <v>13188</v>
      </c>
      <c r="AY8539" s="51"/>
      <c r="AZ8539" s="51"/>
    </row>
    <row r="8540" spans="49:52" x14ac:dyDescent="0.25">
      <c r="AW8540" t="s">
        <v>13189</v>
      </c>
      <c r="AY8540" s="51"/>
      <c r="AZ8540" s="51"/>
    </row>
    <row r="8541" spans="49:52" x14ac:dyDescent="0.25">
      <c r="AW8541" t="s">
        <v>13190</v>
      </c>
      <c r="AY8541" s="51"/>
      <c r="AZ8541" s="51"/>
    </row>
    <row r="8542" spans="49:52" x14ac:dyDescent="0.25">
      <c r="AW8542" t="s">
        <v>13191</v>
      </c>
      <c r="AY8542" s="51"/>
      <c r="AZ8542" s="51"/>
    </row>
    <row r="8543" spans="49:52" x14ac:dyDescent="0.25">
      <c r="AW8543" t="s">
        <v>13192</v>
      </c>
      <c r="AY8543" s="51"/>
      <c r="AZ8543" s="51"/>
    </row>
    <row r="8544" spans="49:52" x14ac:dyDescent="0.25">
      <c r="AW8544" t="s">
        <v>13193</v>
      </c>
      <c r="AY8544" s="51"/>
      <c r="AZ8544" s="51"/>
    </row>
    <row r="8545" spans="49:52" x14ac:dyDescent="0.25">
      <c r="AW8545" t="s">
        <v>13194</v>
      </c>
      <c r="AY8545" s="51"/>
      <c r="AZ8545" s="51"/>
    </row>
    <row r="8546" spans="49:52" x14ac:dyDescent="0.25">
      <c r="AW8546" t="s">
        <v>13195</v>
      </c>
      <c r="AY8546" s="51"/>
      <c r="AZ8546" s="51"/>
    </row>
    <row r="8547" spans="49:52" x14ac:dyDescent="0.25">
      <c r="AW8547" t="s">
        <v>13196</v>
      </c>
      <c r="AY8547" s="51"/>
      <c r="AZ8547" s="51"/>
    </row>
    <row r="8548" spans="49:52" x14ac:dyDescent="0.25">
      <c r="AW8548" t="s">
        <v>13197</v>
      </c>
      <c r="AY8548" s="51"/>
      <c r="AZ8548" s="51"/>
    </row>
    <row r="8549" spans="49:52" x14ac:dyDescent="0.25">
      <c r="AW8549" t="s">
        <v>13198</v>
      </c>
      <c r="AY8549" s="51"/>
      <c r="AZ8549" s="51"/>
    </row>
    <row r="8550" spans="49:52" x14ac:dyDescent="0.25">
      <c r="AW8550" t="s">
        <v>13199</v>
      </c>
      <c r="AY8550" s="51"/>
      <c r="AZ8550" s="51"/>
    </row>
    <row r="8551" spans="49:52" x14ac:dyDescent="0.25">
      <c r="AW8551" t="s">
        <v>13200</v>
      </c>
      <c r="AY8551" s="51"/>
      <c r="AZ8551" s="51"/>
    </row>
    <row r="8552" spans="49:52" x14ac:dyDescent="0.25">
      <c r="AW8552" t="s">
        <v>13201</v>
      </c>
      <c r="AY8552" s="51"/>
      <c r="AZ8552" s="51"/>
    </row>
    <row r="8553" spans="49:52" x14ac:dyDescent="0.25">
      <c r="AW8553" t="s">
        <v>13202</v>
      </c>
      <c r="AY8553" s="51"/>
      <c r="AZ8553" s="51"/>
    </row>
    <row r="8554" spans="49:52" x14ac:dyDescent="0.25">
      <c r="AW8554" t="s">
        <v>13203</v>
      </c>
      <c r="AY8554" s="51"/>
      <c r="AZ8554" s="51"/>
    </row>
    <row r="8555" spans="49:52" x14ac:dyDescent="0.25">
      <c r="AW8555" t="s">
        <v>13204</v>
      </c>
      <c r="AY8555" s="51"/>
      <c r="AZ8555" s="51"/>
    </row>
    <row r="8556" spans="49:52" x14ac:dyDescent="0.25">
      <c r="AW8556" t="s">
        <v>13205</v>
      </c>
      <c r="AY8556" s="51"/>
      <c r="AZ8556" s="51"/>
    </row>
    <row r="8557" spans="49:52" x14ac:dyDescent="0.25">
      <c r="AW8557" t="s">
        <v>13206</v>
      </c>
      <c r="AY8557" s="51"/>
      <c r="AZ8557" s="51"/>
    </row>
    <row r="8558" spans="49:52" x14ac:dyDescent="0.25">
      <c r="AW8558" t="s">
        <v>13207</v>
      </c>
      <c r="AY8558" s="51"/>
      <c r="AZ8558" s="51"/>
    </row>
    <row r="8559" spans="49:52" x14ac:dyDescent="0.25">
      <c r="AW8559" t="s">
        <v>13208</v>
      </c>
      <c r="AY8559" s="51"/>
      <c r="AZ8559" s="51"/>
    </row>
    <row r="8560" spans="49:52" x14ac:dyDescent="0.25">
      <c r="AW8560" t="s">
        <v>13209</v>
      </c>
      <c r="AY8560" s="51"/>
      <c r="AZ8560" s="51"/>
    </row>
    <row r="8561" spans="49:52" x14ac:dyDescent="0.25">
      <c r="AW8561" t="s">
        <v>13210</v>
      </c>
      <c r="AY8561" s="51"/>
      <c r="AZ8561" s="51"/>
    </row>
    <row r="8562" spans="49:52" x14ac:dyDescent="0.25">
      <c r="AW8562" t="s">
        <v>13211</v>
      </c>
      <c r="AY8562" s="51"/>
      <c r="AZ8562" s="51"/>
    </row>
    <row r="8563" spans="49:52" x14ac:dyDescent="0.25">
      <c r="AW8563" t="s">
        <v>13212</v>
      </c>
      <c r="AY8563" s="51"/>
      <c r="AZ8563" s="51"/>
    </row>
    <row r="8564" spans="49:52" x14ac:dyDescent="0.25">
      <c r="AW8564" t="s">
        <v>13213</v>
      </c>
      <c r="AY8564" s="51"/>
      <c r="AZ8564" s="51"/>
    </row>
    <row r="8565" spans="49:52" x14ac:dyDescent="0.25">
      <c r="AW8565" t="s">
        <v>13214</v>
      </c>
      <c r="AY8565" s="51"/>
      <c r="AZ8565" s="51"/>
    </row>
    <row r="8566" spans="49:52" x14ac:dyDescent="0.25">
      <c r="AW8566" t="s">
        <v>13215</v>
      </c>
      <c r="AY8566" s="51"/>
      <c r="AZ8566" s="51"/>
    </row>
    <row r="8567" spans="49:52" x14ac:dyDescent="0.25">
      <c r="AW8567" t="s">
        <v>13216</v>
      </c>
      <c r="AY8567" s="51"/>
      <c r="AZ8567" s="51"/>
    </row>
    <row r="8568" spans="49:52" x14ac:dyDescent="0.25">
      <c r="AW8568" t="s">
        <v>13217</v>
      </c>
      <c r="AY8568" s="51"/>
      <c r="AZ8568" s="51"/>
    </row>
    <row r="8569" spans="49:52" x14ac:dyDescent="0.25">
      <c r="AW8569" t="s">
        <v>13218</v>
      </c>
      <c r="AY8569" s="51"/>
      <c r="AZ8569" s="51"/>
    </row>
    <row r="8570" spans="49:52" x14ac:dyDescent="0.25">
      <c r="AW8570" t="s">
        <v>13219</v>
      </c>
      <c r="AY8570" s="51"/>
      <c r="AZ8570" s="51"/>
    </row>
    <row r="8571" spans="49:52" x14ac:dyDescent="0.25">
      <c r="AW8571" t="s">
        <v>13220</v>
      </c>
      <c r="AY8571" s="51"/>
      <c r="AZ8571" s="51"/>
    </row>
    <row r="8572" spans="49:52" x14ac:dyDescent="0.25">
      <c r="AW8572" t="s">
        <v>13221</v>
      </c>
      <c r="AY8572" s="51"/>
      <c r="AZ8572" s="51"/>
    </row>
    <row r="8573" spans="49:52" x14ac:dyDescent="0.25">
      <c r="AW8573" t="s">
        <v>13222</v>
      </c>
      <c r="AY8573" s="51"/>
      <c r="AZ8573" s="51"/>
    </row>
    <row r="8574" spans="49:52" x14ac:dyDescent="0.25">
      <c r="AW8574" t="s">
        <v>13223</v>
      </c>
      <c r="AY8574" s="51"/>
      <c r="AZ8574" s="51"/>
    </row>
    <row r="8575" spans="49:52" x14ac:dyDescent="0.25">
      <c r="AW8575" t="s">
        <v>13224</v>
      </c>
      <c r="AY8575" s="51"/>
      <c r="AZ8575" s="51"/>
    </row>
    <row r="8576" spans="49:52" x14ac:dyDescent="0.25">
      <c r="AW8576" t="s">
        <v>13225</v>
      </c>
      <c r="AY8576" s="51"/>
      <c r="AZ8576" s="51"/>
    </row>
    <row r="8577" spans="49:52" x14ac:dyDescent="0.25">
      <c r="AW8577" t="s">
        <v>13226</v>
      </c>
      <c r="AY8577" s="51"/>
      <c r="AZ8577" s="51"/>
    </row>
    <row r="8578" spans="49:52" x14ac:dyDescent="0.25">
      <c r="AW8578" t="s">
        <v>13227</v>
      </c>
      <c r="AY8578" s="51"/>
      <c r="AZ8578" s="51"/>
    </row>
    <row r="8579" spans="49:52" x14ac:dyDescent="0.25">
      <c r="AW8579" t="s">
        <v>13228</v>
      </c>
      <c r="AY8579" s="51"/>
      <c r="AZ8579" s="51"/>
    </row>
    <row r="8580" spans="49:52" x14ac:dyDescent="0.25">
      <c r="AW8580" t="s">
        <v>13229</v>
      </c>
      <c r="AY8580" s="51"/>
      <c r="AZ8580" s="51"/>
    </row>
    <row r="8581" spans="49:52" x14ac:dyDescent="0.25">
      <c r="AW8581" t="s">
        <v>13230</v>
      </c>
      <c r="AY8581" s="51"/>
      <c r="AZ8581" s="51"/>
    </row>
    <row r="8582" spans="49:52" x14ac:dyDescent="0.25">
      <c r="AW8582" t="s">
        <v>13231</v>
      </c>
      <c r="AY8582" s="51"/>
      <c r="AZ8582" s="51"/>
    </row>
    <row r="8583" spans="49:52" x14ac:dyDescent="0.25">
      <c r="AW8583" t="s">
        <v>13232</v>
      </c>
      <c r="AY8583" s="51"/>
      <c r="AZ8583" s="51"/>
    </row>
    <row r="8584" spans="49:52" x14ac:dyDescent="0.25">
      <c r="AW8584" t="s">
        <v>13233</v>
      </c>
      <c r="AY8584" s="51"/>
      <c r="AZ8584" s="51"/>
    </row>
    <row r="8585" spans="49:52" x14ac:dyDescent="0.25">
      <c r="AW8585" t="s">
        <v>13234</v>
      </c>
      <c r="AY8585" s="51"/>
      <c r="AZ8585" s="51"/>
    </row>
    <row r="8586" spans="49:52" x14ac:dyDescent="0.25">
      <c r="AW8586" t="s">
        <v>13235</v>
      </c>
      <c r="AY8586" s="51"/>
      <c r="AZ8586" s="51"/>
    </row>
    <row r="8587" spans="49:52" x14ac:dyDescent="0.25">
      <c r="AW8587" t="s">
        <v>13236</v>
      </c>
      <c r="AY8587" s="51"/>
      <c r="AZ8587" s="51"/>
    </row>
    <row r="8588" spans="49:52" x14ac:dyDescent="0.25">
      <c r="AW8588" t="s">
        <v>13237</v>
      </c>
      <c r="AY8588" s="51"/>
      <c r="AZ8588" s="51"/>
    </row>
    <row r="8589" spans="49:52" x14ac:dyDescent="0.25">
      <c r="AW8589" t="s">
        <v>13238</v>
      </c>
      <c r="AY8589" s="51"/>
      <c r="AZ8589" s="51"/>
    </row>
    <row r="8590" spans="49:52" x14ac:dyDescent="0.25">
      <c r="AW8590" t="s">
        <v>13239</v>
      </c>
      <c r="AY8590" s="51"/>
      <c r="AZ8590" s="51"/>
    </row>
    <row r="8591" spans="49:52" x14ac:dyDescent="0.25">
      <c r="AW8591" t="s">
        <v>13240</v>
      </c>
      <c r="AY8591" s="51"/>
      <c r="AZ8591" s="51"/>
    </row>
    <row r="8592" spans="49:52" x14ac:dyDescent="0.25">
      <c r="AW8592" t="s">
        <v>13241</v>
      </c>
      <c r="AY8592" s="51"/>
      <c r="AZ8592" s="51"/>
    </row>
    <row r="8593" spans="49:52" x14ac:dyDescent="0.25">
      <c r="AW8593" t="s">
        <v>13242</v>
      </c>
      <c r="AY8593" s="51"/>
      <c r="AZ8593" s="51"/>
    </row>
    <row r="8594" spans="49:52" x14ac:dyDescent="0.25">
      <c r="AW8594" t="s">
        <v>13243</v>
      </c>
      <c r="AY8594" s="51"/>
      <c r="AZ8594" s="51"/>
    </row>
    <row r="8595" spans="49:52" x14ac:dyDescent="0.25">
      <c r="AW8595" t="s">
        <v>13244</v>
      </c>
      <c r="AY8595" s="51"/>
      <c r="AZ8595" s="51"/>
    </row>
    <row r="8596" spans="49:52" x14ac:dyDescent="0.25">
      <c r="AW8596" t="s">
        <v>13245</v>
      </c>
      <c r="AY8596" s="51"/>
      <c r="AZ8596" s="51"/>
    </row>
    <row r="8597" spans="49:52" x14ac:dyDescent="0.25">
      <c r="AW8597" t="s">
        <v>13246</v>
      </c>
      <c r="AY8597" s="51"/>
      <c r="AZ8597" s="51"/>
    </row>
    <row r="8598" spans="49:52" x14ac:dyDescent="0.25">
      <c r="AW8598" t="s">
        <v>13247</v>
      </c>
      <c r="AY8598" s="51"/>
      <c r="AZ8598" s="51"/>
    </row>
    <row r="8599" spans="49:52" x14ac:dyDescent="0.25">
      <c r="AW8599" t="s">
        <v>13248</v>
      </c>
      <c r="AY8599" s="51"/>
      <c r="AZ8599" s="51"/>
    </row>
    <row r="8600" spans="49:52" x14ac:dyDescent="0.25">
      <c r="AW8600" t="s">
        <v>13249</v>
      </c>
      <c r="AY8600" s="51"/>
      <c r="AZ8600" s="51"/>
    </row>
    <row r="8601" spans="49:52" x14ac:dyDescent="0.25">
      <c r="AW8601" t="s">
        <v>13250</v>
      </c>
      <c r="AY8601" s="51"/>
      <c r="AZ8601" s="51"/>
    </row>
    <row r="8602" spans="49:52" x14ac:dyDescent="0.25">
      <c r="AW8602" t="s">
        <v>13251</v>
      </c>
      <c r="AY8602" s="51"/>
      <c r="AZ8602" s="51"/>
    </row>
    <row r="8603" spans="49:52" x14ac:dyDescent="0.25">
      <c r="AW8603" t="s">
        <v>13252</v>
      </c>
      <c r="AY8603" s="51"/>
      <c r="AZ8603" s="51"/>
    </row>
    <row r="8604" spans="49:52" x14ac:dyDescent="0.25">
      <c r="AW8604" t="s">
        <v>13253</v>
      </c>
      <c r="AY8604" s="51"/>
      <c r="AZ8604" s="51"/>
    </row>
    <row r="8605" spans="49:52" x14ac:dyDescent="0.25">
      <c r="AW8605" t="s">
        <v>13254</v>
      </c>
      <c r="AY8605" s="51"/>
      <c r="AZ8605" s="51"/>
    </row>
    <row r="8606" spans="49:52" x14ac:dyDescent="0.25">
      <c r="AW8606" t="s">
        <v>13255</v>
      </c>
      <c r="AY8606" s="51"/>
      <c r="AZ8606" s="51"/>
    </row>
    <row r="8607" spans="49:52" x14ac:dyDescent="0.25">
      <c r="AW8607" t="s">
        <v>13256</v>
      </c>
      <c r="AY8607" s="51"/>
      <c r="AZ8607" s="51"/>
    </row>
    <row r="8608" spans="49:52" x14ac:dyDescent="0.25">
      <c r="AW8608" t="s">
        <v>13257</v>
      </c>
      <c r="AY8608" s="51"/>
      <c r="AZ8608" s="51"/>
    </row>
    <row r="8609" spans="49:52" x14ac:dyDescent="0.25">
      <c r="AW8609" t="s">
        <v>13258</v>
      </c>
      <c r="AY8609" s="51"/>
      <c r="AZ8609" s="51"/>
    </row>
    <row r="8610" spans="49:52" x14ac:dyDescent="0.25">
      <c r="AW8610" t="s">
        <v>13259</v>
      </c>
      <c r="AY8610" s="51"/>
      <c r="AZ8610" s="51"/>
    </row>
    <row r="8611" spans="49:52" x14ac:dyDescent="0.25">
      <c r="AW8611" t="s">
        <v>13260</v>
      </c>
      <c r="AY8611" s="51"/>
      <c r="AZ8611" s="51"/>
    </row>
    <row r="8612" spans="49:52" x14ac:dyDescent="0.25">
      <c r="AW8612" t="s">
        <v>13261</v>
      </c>
      <c r="AY8612" s="51"/>
      <c r="AZ8612" s="51"/>
    </row>
    <row r="8613" spans="49:52" x14ac:dyDescent="0.25">
      <c r="AW8613" t="s">
        <v>13262</v>
      </c>
      <c r="AY8613" s="51"/>
      <c r="AZ8613" s="51"/>
    </row>
    <row r="8614" spans="49:52" x14ac:dyDescent="0.25">
      <c r="AW8614" t="s">
        <v>13263</v>
      </c>
      <c r="AY8614" s="51"/>
      <c r="AZ8614" s="51"/>
    </row>
    <row r="8615" spans="49:52" x14ac:dyDescent="0.25">
      <c r="AW8615" t="s">
        <v>13264</v>
      </c>
      <c r="AY8615" s="51"/>
      <c r="AZ8615" s="51"/>
    </row>
    <row r="8616" spans="49:52" x14ac:dyDescent="0.25">
      <c r="AW8616" t="s">
        <v>13265</v>
      </c>
      <c r="AY8616" s="51"/>
      <c r="AZ8616" s="51"/>
    </row>
    <row r="8617" spans="49:52" x14ac:dyDescent="0.25">
      <c r="AW8617" t="s">
        <v>13266</v>
      </c>
      <c r="AY8617" s="51"/>
      <c r="AZ8617" s="51"/>
    </row>
    <row r="8618" spans="49:52" x14ac:dyDescent="0.25">
      <c r="AW8618" t="s">
        <v>13267</v>
      </c>
      <c r="AY8618" s="51"/>
      <c r="AZ8618" s="51"/>
    </row>
    <row r="8619" spans="49:52" x14ac:dyDescent="0.25">
      <c r="AW8619" t="s">
        <v>13268</v>
      </c>
      <c r="AY8619" s="51"/>
      <c r="AZ8619" s="51"/>
    </row>
    <row r="8620" spans="49:52" x14ac:dyDescent="0.25">
      <c r="AW8620" t="s">
        <v>13269</v>
      </c>
      <c r="AY8620" s="51"/>
      <c r="AZ8620" s="51"/>
    </row>
    <row r="8621" spans="49:52" x14ac:dyDescent="0.25">
      <c r="AW8621" t="s">
        <v>13270</v>
      </c>
      <c r="AY8621" s="51"/>
      <c r="AZ8621" s="51"/>
    </row>
    <row r="8622" spans="49:52" x14ac:dyDescent="0.25">
      <c r="AW8622" t="s">
        <v>13271</v>
      </c>
      <c r="AY8622" s="51"/>
      <c r="AZ8622" s="51"/>
    </row>
    <row r="8623" spans="49:52" x14ac:dyDescent="0.25">
      <c r="AW8623" t="s">
        <v>13272</v>
      </c>
      <c r="AY8623" s="51"/>
      <c r="AZ8623" s="51"/>
    </row>
    <row r="8624" spans="49:52" x14ac:dyDescent="0.25">
      <c r="AW8624" t="s">
        <v>13273</v>
      </c>
      <c r="AY8624" s="51"/>
      <c r="AZ8624" s="51"/>
    </row>
    <row r="8625" spans="49:52" x14ac:dyDescent="0.25">
      <c r="AW8625" t="s">
        <v>13274</v>
      </c>
      <c r="AY8625" s="51"/>
      <c r="AZ8625" s="51"/>
    </row>
    <row r="8626" spans="49:52" x14ac:dyDescent="0.25">
      <c r="AW8626" t="s">
        <v>13275</v>
      </c>
      <c r="AY8626" s="51"/>
      <c r="AZ8626" s="51"/>
    </row>
    <row r="8627" spans="49:52" x14ac:dyDescent="0.25">
      <c r="AW8627" t="s">
        <v>13276</v>
      </c>
      <c r="AY8627" s="51"/>
      <c r="AZ8627" s="51"/>
    </row>
    <row r="8628" spans="49:52" x14ac:dyDescent="0.25">
      <c r="AW8628" t="s">
        <v>13277</v>
      </c>
      <c r="AY8628" s="51"/>
      <c r="AZ8628" s="51"/>
    </row>
    <row r="8629" spans="49:52" x14ac:dyDescent="0.25">
      <c r="AW8629" t="s">
        <v>13278</v>
      </c>
      <c r="AY8629" s="51"/>
      <c r="AZ8629" s="51"/>
    </row>
    <row r="8630" spans="49:52" x14ac:dyDescent="0.25">
      <c r="AW8630" t="s">
        <v>13279</v>
      </c>
      <c r="AY8630" s="51"/>
      <c r="AZ8630" s="51"/>
    </row>
    <row r="8631" spans="49:52" x14ac:dyDescent="0.25">
      <c r="AW8631" t="s">
        <v>13280</v>
      </c>
      <c r="AY8631" s="51"/>
      <c r="AZ8631" s="51"/>
    </row>
    <row r="8632" spans="49:52" x14ac:dyDescent="0.25">
      <c r="AW8632" t="s">
        <v>13281</v>
      </c>
      <c r="AY8632" s="51"/>
      <c r="AZ8632" s="51"/>
    </row>
    <row r="8633" spans="49:52" x14ac:dyDescent="0.25">
      <c r="AW8633" t="s">
        <v>13282</v>
      </c>
      <c r="AY8633" s="51"/>
      <c r="AZ8633" s="51"/>
    </row>
    <row r="8634" spans="49:52" x14ac:dyDescent="0.25">
      <c r="AW8634" t="s">
        <v>13283</v>
      </c>
      <c r="AY8634" s="51"/>
      <c r="AZ8634" s="51"/>
    </row>
    <row r="8635" spans="49:52" x14ac:dyDescent="0.25">
      <c r="AW8635" t="s">
        <v>13284</v>
      </c>
      <c r="AY8635" s="51"/>
      <c r="AZ8635" s="51"/>
    </row>
    <row r="8636" spans="49:52" x14ac:dyDescent="0.25">
      <c r="AW8636" t="s">
        <v>13285</v>
      </c>
      <c r="AY8636" s="51"/>
      <c r="AZ8636" s="51"/>
    </row>
    <row r="8637" spans="49:52" x14ac:dyDescent="0.25">
      <c r="AW8637" t="s">
        <v>13286</v>
      </c>
      <c r="AY8637" s="51"/>
      <c r="AZ8637" s="51"/>
    </row>
    <row r="8638" spans="49:52" x14ac:dyDescent="0.25">
      <c r="AW8638" t="s">
        <v>13287</v>
      </c>
      <c r="AY8638" s="51"/>
      <c r="AZ8638" s="51"/>
    </row>
    <row r="8639" spans="49:52" x14ac:dyDescent="0.25">
      <c r="AW8639" t="s">
        <v>13288</v>
      </c>
      <c r="AY8639" s="51"/>
      <c r="AZ8639" s="51"/>
    </row>
    <row r="8640" spans="49:52" x14ac:dyDescent="0.25">
      <c r="AW8640" t="s">
        <v>13289</v>
      </c>
      <c r="AY8640" s="51"/>
      <c r="AZ8640" s="51"/>
    </row>
    <row r="8641" spans="49:52" x14ac:dyDescent="0.25">
      <c r="AW8641" t="s">
        <v>13290</v>
      </c>
      <c r="AY8641" s="51"/>
      <c r="AZ8641" s="51"/>
    </row>
    <row r="8642" spans="49:52" x14ac:dyDescent="0.25">
      <c r="AW8642" t="s">
        <v>13291</v>
      </c>
      <c r="AY8642" s="51"/>
      <c r="AZ8642" s="51"/>
    </row>
    <row r="8643" spans="49:52" x14ac:dyDescent="0.25">
      <c r="AW8643" t="s">
        <v>13292</v>
      </c>
      <c r="AY8643" s="51"/>
      <c r="AZ8643" s="51"/>
    </row>
    <row r="8644" spans="49:52" x14ac:dyDescent="0.25">
      <c r="AW8644" t="s">
        <v>13293</v>
      </c>
      <c r="AY8644" s="51"/>
      <c r="AZ8644" s="51"/>
    </row>
    <row r="8645" spans="49:52" x14ac:dyDescent="0.25">
      <c r="AW8645" t="s">
        <v>13294</v>
      </c>
      <c r="AY8645" s="51"/>
      <c r="AZ8645" s="51"/>
    </row>
    <row r="8646" spans="49:52" x14ac:dyDescent="0.25">
      <c r="AW8646" t="s">
        <v>13295</v>
      </c>
      <c r="AY8646" s="51"/>
      <c r="AZ8646" s="51"/>
    </row>
    <row r="8647" spans="49:52" x14ac:dyDescent="0.25">
      <c r="AW8647" t="s">
        <v>13296</v>
      </c>
      <c r="AY8647" s="51"/>
      <c r="AZ8647" s="51"/>
    </row>
    <row r="8648" spans="49:52" x14ac:dyDescent="0.25">
      <c r="AW8648" t="s">
        <v>13297</v>
      </c>
      <c r="AY8648" s="51"/>
      <c r="AZ8648" s="51"/>
    </row>
    <row r="8649" spans="49:52" x14ac:dyDescent="0.25">
      <c r="AW8649" t="s">
        <v>13298</v>
      </c>
      <c r="AY8649" s="51"/>
      <c r="AZ8649" s="51"/>
    </row>
    <row r="8650" spans="49:52" x14ac:dyDescent="0.25">
      <c r="AW8650" t="s">
        <v>13299</v>
      </c>
      <c r="AY8650" s="51"/>
      <c r="AZ8650" s="51"/>
    </row>
    <row r="8651" spans="49:52" x14ac:dyDescent="0.25">
      <c r="AW8651" t="s">
        <v>13300</v>
      </c>
      <c r="AY8651" s="51"/>
      <c r="AZ8651" s="51"/>
    </row>
    <row r="8652" spans="49:52" x14ac:dyDescent="0.25">
      <c r="AW8652" t="s">
        <v>13301</v>
      </c>
      <c r="AY8652" s="51"/>
      <c r="AZ8652" s="51"/>
    </row>
    <row r="8653" spans="49:52" x14ac:dyDescent="0.25">
      <c r="AW8653" t="s">
        <v>13302</v>
      </c>
      <c r="AY8653" s="51"/>
      <c r="AZ8653" s="51"/>
    </row>
    <row r="8654" spans="49:52" x14ac:dyDescent="0.25">
      <c r="AW8654" t="s">
        <v>13303</v>
      </c>
      <c r="AY8654" s="51"/>
      <c r="AZ8654" s="51"/>
    </row>
    <row r="8655" spans="49:52" x14ac:dyDescent="0.25">
      <c r="AW8655" t="s">
        <v>13304</v>
      </c>
      <c r="AY8655" s="51"/>
      <c r="AZ8655" s="51"/>
    </row>
    <row r="8656" spans="49:52" x14ac:dyDescent="0.25">
      <c r="AW8656" t="s">
        <v>13305</v>
      </c>
      <c r="AY8656" s="51"/>
      <c r="AZ8656" s="51"/>
    </row>
    <row r="8657" spans="49:52" x14ac:dyDescent="0.25">
      <c r="AW8657" t="s">
        <v>13306</v>
      </c>
      <c r="AY8657" s="51"/>
      <c r="AZ8657" s="51"/>
    </row>
    <row r="8658" spans="49:52" x14ac:dyDescent="0.25">
      <c r="AW8658" t="s">
        <v>13307</v>
      </c>
      <c r="AY8658" s="51"/>
      <c r="AZ8658" s="51"/>
    </row>
    <row r="8659" spans="49:52" x14ac:dyDescent="0.25">
      <c r="AW8659" t="s">
        <v>13308</v>
      </c>
      <c r="AY8659" s="51"/>
      <c r="AZ8659" s="51"/>
    </row>
    <row r="8660" spans="49:52" x14ac:dyDescent="0.25">
      <c r="AW8660" t="s">
        <v>13309</v>
      </c>
      <c r="AY8660" s="51"/>
      <c r="AZ8660" s="51"/>
    </row>
    <row r="8661" spans="49:52" x14ac:dyDescent="0.25">
      <c r="AW8661" t="s">
        <v>13310</v>
      </c>
      <c r="AY8661" s="51"/>
      <c r="AZ8661" s="51"/>
    </row>
    <row r="8662" spans="49:52" x14ac:dyDescent="0.25">
      <c r="AW8662" t="s">
        <v>13311</v>
      </c>
      <c r="AY8662" s="51"/>
      <c r="AZ8662" s="51"/>
    </row>
    <row r="8663" spans="49:52" x14ac:dyDescent="0.25">
      <c r="AW8663" t="s">
        <v>13312</v>
      </c>
      <c r="AY8663" s="51"/>
      <c r="AZ8663" s="51"/>
    </row>
    <row r="8664" spans="49:52" x14ac:dyDescent="0.25">
      <c r="AW8664" t="s">
        <v>13313</v>
      </c>
      <c r="AY8664" s="51"/>
      <c r="AZ8664" s="51"/>
    </row>
    <row r="8665" spans="49:52" x14ac:dyDescent="0.25">
      <c r="AW8665" t="s">
        <v>13314</v>
      </c>
      <c r="AY8665" s="51"/>
      <c r="AZ8665" s="51"/>
    </row>
    <row r="8666" spans="49:52" x14ac:dyDescent="0.25">
      <c r="AW8666" t="s">
        <v>13315</v>
      </c>
      <c r="AY8666" s="51"/>
      <c r="AZ8666" s="51"/>
    </row>
    <row r="8667" spans="49:52" x14ac:dyDescent="0.25">
      <c r="AW8667" t="s">
        <v>13316</v>
      </c>
      <c r="AY8667" s="51"/>
      <c r="AZ8667" s="51"/>
    </row>
    <row r="8668" spans="49:52" x14ac:dyDescent="0.25">
      <c r="AW8668" t="s">
        <v>13317</v>
      </c>
      <c r="AY8668" s="51"/>
      <c r="AZ8668" s="51"/>
    </row>
    <row r="8669" spans="49:52" x14ac:dyDescent="0.25">
      <c r="AW8669" t="s">
        <v>13318</v>
      </c>
      <c r="AY8669" s="51"/>
      <c r="AZ8669" s="51"/>
    </row>
    <row r="8670" spans="49:52" x14ac:dyDescent="0.25">
      <c r="AW8670" t="s">
        <v>13319</v>
      </c>
      <c r="AY8670" s="51"/>
      <c r="AZ8670" s="51"/>
    </row>
    <row r="8671" spans="49:52" x14ac:dyDescent="0.25">
      <c r="AW8671" t="s">
        <v>13320</v>
      </c>
      <c r="AY8671" s="51"/>
      <c r="AZ8671" s="51"/>
    </row>
    <row r="8672" spans="49:52" x14ac:dyDescent="0.25">
      <c r="AW8672" t="s">
        <v>13321</v>
      </c>
      <c r="AY8672" s="51"/>
      <c r="AZ8672" s="51"/>
    </row>
    <row r="8673" spans="49:52" x14ac:dyDescent="0.25">
      <c r="AW8673" t="s">
        <v>13322</v>
      </c>
      <c r="AY8673" s="51"/>
      <c r="AZ8673" s="51"/>
    </row>
    <row r="8674" spans="49:52" x14ac:dyDescent="0.25">
      <c r="AW8674" t="s">
        <v>13323</v>
      </c>
      <c r="AY8674" s="51"/>
      <c r="AZ8674" s="51"/>
    </row>
    <row r="8675" spans="49:52" x14ac:dyDescent="0.25">
      <c r="AW8675" t="s">
        <v>13324</v>
      </c>
      <c r="AY8675" s="51"/>
      <c r="AZ8675" s="51"/>
    </row>
    <row r="8676" spans="49:52" x14ac:dyDescent="0.25">
      <c r="AW8676" t="s">
        <v>13325</v>
      </c>
      <c r="AY8676" s="51"/>
      <c r="AZ8676" s="51"/>
    </row>
    <row r="8677" spans="49:52" x14ac:dyDescent="0.25">
      <c r="AW8677" t="s">
        <v>13326</v>
      </c>
      <c r="AY8677" s="51"/>
      <c r="AZ8677" s="51"/>
    </row>
    <row r="8678" spans="49:52" x14ac:dyDescent="0.25">
      <c r="AW8678" t="s">
        <v>13327</v>
      </c>
      <c r="AY8678" s="51"/>
      <c r="AZ8678" s="51"/>
    </row>
    <row r="8679" spans="49:52" x14ac:dyDescent="0.25">
      <c r="AW8679" t="s">
        <v>13328</v>
      </c>
      <c r="AY8679" s="51"/>
      <c r="AZ8679" s="51"/>
    </row>
    <row r="8680" spans="49:52" x14ac:dyDescent="0.25">
      <c r="AW8680" t="s">
        <v>13329</v>
      </c>
      <c r="AY8680" s="51"/>
      <c r="AZ8680" s="51"/>
    </row>
    <row r="8681" spans="49:52" x14ac:dyDescent="0.25">
      <c r="AW8681" t="s">
        <v>13330</v>
      </c>
      <c r="AY8681" s="51"/>
      <c r="AZ8681" s="51"/>
    </row>
    <row r="8682" spans="49:52" x14ac:dyDescent="0.25">
      <c r="AW8682" t="s">
        <v>13331</v>
      </c>
      <c r="AY8682" s="51"/>
      <c r="AZ8682" s="51"/>
    </row>
    <row r="8683" spans="49:52" x14ac:dyDescent="0.25">
      <c r="AW8683" t="s">
        <v>13332</v>
      </c>
      <c r="AY8683" s="51"/>
      <c r="AZ8683" s="51"/>
    </row>
    <row r="8684" spans="49:52" x14ac:dyDescent="0.25">
      <c r="AW8684" t="s">
        <v>13333</v>
      </c>
      <c r="AY8684" s="51"/>
      <c r="AZ8684" s="51"/>
    </row>
    <row r="8685" spans="49:52" x14ac:dyDescent="0.25">
      <c r="AW8685" t="s">
        <v>13334</v>
      </c>
      <c r="AY8685" s="51"/>
      <c r="AZ8685" s="51"/>
    </row>
    <row r="8686" spans="49:52" x14ac:dyDescent="0.25">
      <c r="AW8686" t="s">
        <v>13335</v>
      </c>
      <c r="AY8686" s="51"/>
      <c r="AZ8686" s="51"/>
    </row>
    <row r="8687" spans="49:52" x14ac:dyDescent="0.25">
      <c r="AW8687" t="s">
        <v>13336</v>
      </c>
      <c r="AY8687" s="51"/>
      <c r="AZ8687" s="51"/>
    </row>
    <row r="8688" spans="49:52" x14ac:dyDescent="0.25">
      <c r="AW8688" t="s">
        <v>13337</v>
      </c>
      <c r="AY8688" s="51"/>
      <c r="AZ8688" s="51"/>
    </row>
    <row r="8689" spans="49:52" x14ac:dyDescent="0.25">
      <c r="AW8689" t="s">
        <v>13338</v>
      </c>
      <c r="AY8689" s="51"/>
      <c r="AZ8689" s="51"/>
    </row>
    <row r="8690" spans="49:52" x14ac:dyDescent="0.25">
      <c r="AW8690" t="s">
        <v>13339</v>
      </c>
      <c r="AY8690" s="51"/>
      <c r="AZ8690" s="51"/>
    </row>
    <row r="8691" spans="49:52" x14ac:dyDescent="0.25">
      <c r="AW8691" t="s">
        <v>13340</v>
      </c>
      <c r="AY8691" s="51"/>
      <c r="AZ8691" s="51"/>
    </row>
    <row r="8692" spans="49:52" x14ac:dyDescent="0.25">
      <c r="AW8692" t="s">
        <v>13341</v>
      </c>
      <c r="AY8692" s="51"/>
      <c r="AZ8692" s="51"/>
    </row>
    <row r="8693" spans="49:52" x14ac:dyDescent="0.25">
      <c r="AW8693" t="s">
        <v>13342</v>
      </c>
      <c r="AY8693" s="51"/>
      <c r="AZ8693" s="51"/>
    </row>
    <row r="8694" spans="49:52" x14ac:dyDescent="0.25">
      <c r="AW8694" t="s">
        <v>13343</v>
      </c>
      <c r="AY8694" s="51"/>
      <c r="AZ8694" s="51"/>
    </row>
    <row r="8695" spans="49:52" x14ac:dyDescent="0.25">
      <c r="AW8695" t="s">
        <v>13344</v>
      </c>
      <c r="AY8695" s="51"/>
      <c r="AZ8695" s="51"/>
    </row>
    <row r="8696" spans="49:52" x14ac:dyDescent="0.25">
      <c r="AW8696" t="s">
        <v>13345</v>
      </c>
      <c r="AY8696" s="51"/>
      <c r="AZ8696" s="51"/>
    </row>
    <row r="8697" spans="49:52" x14ac:dyDescent="0.25">
      <c r="AW8697" t="s">
        <v>13346</v>
      </c>
      <c r="AY8697" s="51"/>
      <c r="AZ8697" s="51"/>
    </row>
    <row r="8698" spans="49:52" x14ac:dyDescent="0.25">
      <c r="AW8698" t="s">
        <v>13347</v>
      </c>
      <c r="AY8698" s="51"/>
      <c r="AZ8698" s="51"/>
    </row>
    <row r="8699" spans="49:52" x14ac:dyDescent="0.25">
      <c r="AW8699" t="s">
        <v>13348</v>
      </c>
      <c r="AY8699" s="51"/>
      <c r="AZ8699" s="51"/>
    </row>
    <row r="8700" spans="49:52" x14ac:dyDescent="0.25">
      <c r="AW8700" t="s">
        <v>13349</v>
      </c>
      <c r="AY8700" s="51"/>
      <c r="AZ8700" s="51"/>
    </row>
    <row r="8701" spans="49:52" x14ac:dyDescent="0.25">
      <c r="AW8701" t="s">
        <v>13350</v>
      </c>
      <c r="AY8701" s="51"/>
      <c r="AZ8701" s="51"/>
    </row>
    <row r="8702" spans="49:52" x14ac:dyDescent="0.25">
      <c r="AW8702" t="s">
        <v>13351</v>
      </c>
      <c r="AY8702" s="51"/>
      <c r="AZ8702" s="51"/>
    </row>
    <row r="8703" spans="49:52" x14ac:dyDescent="0.25">
      <c r="AW8703" t="s">
        <v>13352</v>
      </c>
      <c r="AY8703" s="51"/>
      <c r="AZ8703" s="51"/>
    </row>
    <row r="8704" spans="49:52" x14ac:dyDescent="0.25">
      <c r="AW8704" t="s">
        <v>13353</v>
      </c>
      <c r="AY8704" s="51"/>
      <c r="AZ8704" s="51"/>
    </row>
    <row r="8705" spans="49:52" x14ac:dyDescent="0.25">
      <c r="AW8705" t="s">
        <v>13354</v>
      </c>
      <c r="AY8705" s="51"/>
      <c r="AZ8705" s="51"/>
    </row>
    <row r="8706" spans="49:52" x14ac:dyDescent="0.25">
      <c r="AW8706" t="s">
        <v>13355</v>
      </c>
      <c r="AY8706" s="51"/>
      <c r="AZ8706" s="51"/>
    </row>
    <row r="8707" spans="49:52" x14ac:dyDescent="0.25">
      <c r="AW8707" t="s">
        <v>13356</v>
      </c>
      <c r="AY8707" s="51"/>
      <c r="AZ8707" s="51"/>
    </row>
    <row r="8708" spans="49:52" x14ac:dyDescent="0.25">
      <c r="AW8708" t="s">
        <v>13357</v>
      </c>
      <c r="AY8708" s="51"/>
      <c r="AZ8708" s="51"/>
    </row>
    <row r="8709" spans="49:52" x14ac:dyDescent="0.25">
      <c r="AW8709" t="s">
        <v>13358</v>
      </c>
      <c r="AY8709" s="51"/>
      <c r="AZ8709" s="51"/>
    </row>
    <row r="8710" spans="49:52" x14ac:dyDescent="0.25">
      <c r="AW8710" t="s">
        <v>13359</v>
      </c>
      <c r="AY8710" s="51"/>
      <c r="AZ8710" s="51"/>
    </row>
    <row r="8711" spans="49:52" x14ac:dyDescent="0.25">
      <c r="AW8711" t="s">
        <v>13360</v>
      </c>
      <c r="AY8711" s="51"/>
      <c r="AZ8711" s="51"/>
    </row>
    <row r="8712" spans="49:52" x14ac:dyDescent="0.25">
      <c r="AW8712" t="s">
        <v>13361</v>
      </c>
      <c r="AY8712" s="51"/>
      <c r="AZ8712" s="51"/>
    </row>
    <row r="8713" spans="49:52" x14ac:dyDescent="0.25">
      <c r="AW8713" t="s">
        <v>13362</v>
      </c>
      <c r="AY8713" s="51"/>
      <c r="AZ8713" s="51"/>
    </row>
    <row r="8714" spans="49:52" x14ac:dyDescent="0.25">
      <c r="AW8714" t="s">
        <v>13363</v>
      </c>
      <c r="AY8714" s="51"/>
      <c r="AZ8714" s="51"/>
    </row>
    <row r="8715" spans="49:52" x14ac:dyDescent="0.25">
      <c r="AW8715" t="s">
        <v>13364</v>
      </c>
      <c r="AY8715" s="51"/>
      <c r="AZ8715" s="51"/>
    </row>
    <row r="8716" spans="49:52" x14ac:dyDescent="0.25">
      <c r="AW8716" t="s">
        <v>13365</v>
      </c>
      <c r="AY8716" s="51"/>
      <c r="AZ8716" s="51"/>
    </row>
    <row r="8717" spans="49:52" x14ac:dyDescent="0.25">
      <c r="AW8717" t="s">
        <v>13366</v>
      </c>
      <c r="AY8717" s="51"/>
      <c r="AZ8717" s="51"/>
    </row>
    <row r="8718" spans="49:52" x14ac:dyDescent="0.25">
      <c r="AW8718" t="s">
        <v>13367</v>
      </c>
      <c r="AY8718" s="51"/>
      <c r="AZ8718" s="51"/>
    </row>
    <row r="8719" spans="49:52" x14ac:dyDescent="0.25">
      <c r="AW8719" t="s">
        <v>13368</v>
      </c>
      <c r="AY8719" s="51"/>
      <c r="AZ8719" s="51"/>
    </row>
    <row r="8720" spans="49:52" x14ac:dyDescent="0.25">
      <c r="AW8720" t="s">
        <v>13369</v>
      </c>
      <c r="AY8720" s="51"/>
      <c r="AZ8720" s="51"/>
    </row>
    <row r="8721" spans="49:52" x14ac:dyDescent="0.25">
      <c r="AW8721" t="s">
        <v>13370</v>
      </c>
      <c r="AY8721" s="51"/>
      <c r="AZ8721" s="51"/>
    </row>
    <row r="8722" spans="49:52" x14ac:dyDescent="0.25">
      <c r="AW8722" t="s">
        <v>13371</v>
      </c>
      <c r="AY8722" s="51"/>
      <c r="AZ8722" s="51"/>
    </row>
    <row r="8723" spans="49:52" x14ac:dyDescent="0.25">
      <c r="AW8723" t="s">
        <v>13372</v>
      </c>
      <c r="AY8723" s="51"/>
      <c r="AZ8723" s="51"/>
    </row>
    <row r="8724" spans="49:52" x14ac:dyDescent="0.25">
      <c r="AW8724" t="s">
        <v>13373</v>
      </c>
      <c r="AY8724" s="51"/>
      <c r="AZ8724" s="51"/>
    </row>
    <row r="8725" spans="49:52" x14ac:dyDescent="0.25">
      <c r="AW8725" t="s">
        <v>13374</v>
      </c>
      <c r="AY8725" s="51"/>
      <c r="AZ8725" s="51"/>
    </row>
    <row r="8726" spans="49:52" x14ac:dyDescent="0.25">
      <c r="AW8726" t="s">
        <v>13375</v>
      </c>
      <c r="AY8726" s="51"/>
      <c r="AZ8726" s="51"/>
    </row>
    <row r="8727" spans="49:52" x14ac:dyDescent="0.25">
      <c r="AW8727" t="s">
        <v>13376</v>
      </c>
      <c r="AY8727" s="51"/>
      <c r="AZ8727" s="51"/>
    </row>
    <row r="8728" spans="49:52" x14ac:dyDescent="0.25">
      <c r="AW8728" t="s">
        <v>13377</v>
      </c>
      <c r="AY8728" s="51"/>
      <c r="AZ8728" s="51"/>
    </row>
    <row r="8729" spans="49:52" x14ac:dyDescent="0.25">
      <c r="AW8729" t="s">
        <v>13378</v>
      </c>
      <c r="AY8729" s="51"/>
      <c r="AZ8729" s="51"/>
    </row>
    <row r="8730" spans="49:52" x14ac:dyDescent="0.25">
      <c r="AW8730" t="s">
        <v>13379</v>
      </c>
      <c r="AY8730" s="51"/>
      <c r="AZ8730" s="51"/>
    </row>
    <row r="8731" spans="49:52" x14ac:dyDescent="0.25">
      <c r="AW8731" t="s">
        <v>13380</v>
      </c>
      <c r="AY8731" s="51"/>
      <c r="AZ8731" s="51"/>
    </row>
    <row r="8732" spans="49:52" x14ac:dyDescent="0.25">
      <c r="AW8732" t="s">
        <v>13381</v>
      </c>
      <c r="AY8732" s="51"/>
      <c r="AZ8732" s="51"/>
    </row>
    <row r="8733" spans="49:52" x14ac:dyDescent="0.25">
      <c r="AW8733" t="s">
        <v>13382</v>
      </c>
      <c r="AY8733" s="51"/>
      <c r="AZ8733" s="51"/>
    </row>
    <row r="8734" spans="49:52" x14ac:dyDescent="0.25">
      <c r="AW8734" t="s">
        <v>13383</v>
      </c>
      <c r="AY8734" s="51"/>
      <c r="AZ8734" s="51"/>
    </row>
    <row r="8735" spans="49:52" x14ac:dyDescent="0.25">
      <c r="AW8735" t="s">
        <v>13384</v>
      </c>
      <c r="AY8735" s="51"/>
      <c r="AZ8735" s="51"/>
    </row>
    <row r="8736" spans="49:52" x14ac:dyDescent="0.25">
      <c r="AW8736" t="s">
        <v>13385</v>
      </c>
      <c r="AY8736" s="51"/>
      <c r="AZ8736" s="51"/>
    </row>
    <row r="8737" spans="49:52" x14ac:dyDescent="0.25">
      <c r="AW8737" t="s">
        <v>13386</v>
      </c>
      <c r="AY8737" s="51"/>
      <c r="AZ8737" s="51"/>
    </row>
    <row r="8738" spans="49:52" x14ac:dyDescent="0.25">
      <c r="AW8738" t="s">
        <v>13387</v>
      </c>
      <c r="AY8738" s="51"/>
      <c r="AZ8738" s="51"/>
    </row>
    <row r="8739" spans="49:52" x14ac:dyDescent="0.25">
      <c r="AW8739" t="s">
        <v>13388</v>
      </c>
      <c r="AY8739" s="51"/>
      <c r="AZ8739" s="51"/>
    </row>
    <row r="8740" spans="49:52" x14ac:dyDescent="0.25">
      <c r="AW8740" t="s">
        <v>13389</v>
      </c>
      <c r="AY8740" s="51"/>
      <c r="AZ8740" s="51"/>
    </row>
    <row r="8741" spans="49:52" x14ac:dyDescent="0.25">
      <c r="AW8741" t="s">
        <v>13390</v>
      </c>
      <c r="AY8741" s="51"/>
      <c r="AZ8741" s="51"/>
    </row>
    <row r="8742" spans="49:52" x14ac:dyDescent="0.25">
      <c r="AW8742" t="s">
        <v>13391</v>
      </c>
      <c r="AY8742" s="51"/>
      <c r="AZ8742" s="51"/>
    </row>
    <row r="8743" spans="49:52" x14ac:dyDescent="0.25">
      <c r="AW8743" t="s">
        <v>13392</v>
      </c>
      <c r="AY8743" s="51"/>
      <c r="AZ8743" s="51"/>
    </row>
    <row r="8744" spans="49:52" x14ac:dyDescent="0.25">
      <c r="AW8744" t="s">
        <v>13393</v>
      </c>
      <c r="AY8744" s="51"/>
      <c r="AZ8744" s="51"/>
    </row>
    <row r="8745" spans="49:52" x14ac:dyDescent="0.25">
      <c r="AW8745" t="s">
        <v>13394</v>
      </c>
      <c r="AY8745" s="51"/>
      <c r="AZ8745" s="51"/>
    </row>
    <row r="8746" spans="49:52" x14ac:dyDescent="0.25">
      <c r="AW8746" t="s">
        <v>13395</v>
      </c>
      <c r="AY8746" s="51"/>
      <c r="AZ8746" s="51"/>
    </row>
    <row r="8747" spans="49:52" x14ac:dyDescent="0.25">
      <c r="AW8747" t="s">
        <v>13396</v>
      </c>
      <c r="AY8747" s="51"/>
      <c r="AZ8747" s="51"/>
    </row>
    <row r="8748" spans="49:52" x14ac:dyDescent="0.25">
      <c r="AW8748" t="s">
        <v>13397</v>
      </c>
      <c r="AY8748" s="51"/>
      <c r="AZ8748" s="51"/>
    </row>
    <row r="8749" spans="49:52" x14ac:dyDescent="0.25">
      <c r="AW8749" t="s">
        <v>13398</v>
      </c>
      <c r="AY8749" s="51"/>
      <c r="AZ8749" s="51"/>
    </row>
    <row r="8750" spans="49:52" x14ac:dyDescent="0.25">
      <c r="AW8750" t="s">
        <v>13399</v>
      </c>
      <c r="AY8750" s="51"/>
      <c r="AZ8750" s="51"/>
    </row>
    <row r="8751" spans="49:52" x14ac:dyDescent="0.25">
      <c r="AW8751" t="s">
        <v>13400</v>
      </c>
      <c r="AY8751" s="51"/>
      <c r="AZ8751" s="51"/>
    </row>
    <row r="8752" spans="49:52" x14ac:dyDescent="0.25">
      <c r="AW8752" t="s">
        <v>13401</v>
      </c>
      <c r="AY8752" s="51"/>
      <c r="AZ8752" s="51"/>
    </row>
    <row r="8753" spans="49:52" x14ac:dyDescent="0.25">
      <c r="AW8753" t="s">
        <v>13402</v>
      </c>
      <c r="AY8753" s="51"/>
      <c r="AZ8753" s="51"/>
    </row>
    <row r="8754" spans="49:52" x14ac:dyDescent="0.25">
      <c r="AW8754" t="s">
        <v>13403</v>
      </c>
      <c r="AY8754" s="51"/>
      <c r="AZ8754" s="51"/>
    </row>
    <row r="8755" spans="49:52" x14ac:dyDescent="0.25">
      <c r="AW8755" t="s">
        <v>13404</v>
      </c>
      <c r="AY8755" s="51"/>
      <c r="AZ8755" s="51"/>
    </row>
    <row r="8756" spans="49:52" x14ac:dyDescent="0.25">
      <c r="AW8756" t="s">
        <v>13405</v>
      </c>
      <c r="AY8756" s="51"/>
      <c r="AZ8756" s="51"/>
    </row>
    <row r="8757" spans="49:52" x14ac:dyDescent="0.25">
      <c r="AW8757" t="s">
        <v>13406</v>
      </c>
      <c r="AY8757" s="51"/>
      <c r="AZ8757" s="51"/>
    </row>
    <row r="8758" spans="49:52" x14ac:dyDescent="0.25">
      <c r="AW8758" t="s">
        <v>13407</v>
      </c>
      <c r="AY8758" s="51"/>
      <c r="AZ8758" s="51"/>
    </row>
    <row r="8759" spans="49:52" x14ac:dyDescent="0.25">
      <c r="AW8759" t="s">
        <v>13408</v>
      </c>
      <c r="AY8759" s="51"/>
      <c r="AZ8759" s="51"/>
    </row>
    <row r="8760" spans="49:52" x14ac:dyDescent="0.25">
      <c r="AW8760" t="s">
        <v>13409</v>
      </c>
      <c r="AY8760" s="51"/>
      <c r="AZ8760" s="51"/>
    </row>
    <row r="8761" spans="49:52" x14ac:dyDescent="0.25">
      <c r="AW8761" t="s">
        <v>13410</v>
      </c>
      <c r="AY8761" s="51"/>
      <c r="AZ8761" s="51"/>
    </row>
    <row r="8762" spans="49:52" x14ac:dyDescent="0.25">
      <c r="AW8762" t="s">
        <v>13411</v>
      </c>
      <c r="AY8762" s="51"/>
      <c r="AZ8762" s="51"/>
    </row>
    <row r="8763" spans="49:52" x14ac:dyDescent="0.25">
      <c r="AW8763" t="s">
        <v>13412</v>
      </c>
      <c r="AY8763" s="51"/>
      <c r="AZ8763" s="51"/>
    </row>
    <row r="8764" spans="49:52" x14ac:dyDescent="0.25">
      <c r="AW8764" t="s">
        <v>13413</v>
      </c>
      <c r="AY8764" s="51"/>
      <c r="AZ8764" s="51"/>
    </row>
    <row r="8765" spans="49:52" x14ac:dyDescent="0.25">
      <c r="AW8765" t="s">
        <v>13414</v>
      </c>
      <c r="AY8765" s="51"/>
      <c r="AZ8765" s="51"/>
    </row>
    <row r="8766" spans="49:52" x14ac:dyDescent="0.25">
      <c r="AW8766" t="s">
        <v>13415</v>
      </c>
      <c r="AY8766" s="51"/>
      <c r="AZ8766" s="51"/>
    </row>
    <row r="8767" spans="49:52" x14ac:dyDescent="0.25">
      <c r="AW8767" t="s">
        <v>13416</v>
      </c>
      <c r="AY8767" s="51"/>
      <c r="AZ8767" s="51"/>
    </row>
    <row r="8768" spans="49:52" x14ac:dyDescent="0.25">
      <c r="AW8768" t="s">
        <v>13417</v>
      </c>
      <c r="AY8768" s="51"/>
      <c r="AZ8768" s="51"/>
    </row>
    <row r="8769" spans="49:52" x14ac:dyDescent="0.25">
      <c r="AW8769" t="s">
        <v>13418</v>
      </c>
      <c r="AY8769" s="51"/>
      <c r="AZ8769" s="51"/>
    </row>
    <row r="8770" spans="49:52" x14ac:dyDescent="0.25">
      <c r="AW8770" t="s">
        <v>13419</v>
      </c>
      <c r="AY8770" s="51"/>
      <c r="AZ8770" s="51"/>
    </row>
    <row r="8771" spans="49:52" x14ac:dyDescent="0.25">
      <c r="AW8771" t="s">
        <v>13420</v>
      </c>
      <c r="AY8771" s="51"/>
      <c r="AZ8771" s="51"/>
    </row>
    <row r="8772" spans="49:52" x14ac:dyDescent="0.25">
      <c r="AW8772" t="s">
        <v>13421</v>
      </c>
      <c r="AY8772" s="51"/>
      <c r="AZ8772" s="51"/>
    </row>
    <row r="8773" spans="49:52" x14ac:dyDescent="0.25">
      <c r="AW8773" t="s">
        <v>13422</v>
      </c>
      <c r="AY8773" s="51"/>
      <c r="AZ8773" s="51"/>
    </row>
    <row r="8774" spans="49:52" x14ac:dyDescent="0.25">
      <c r="AW8774" t="s">
        <v>13423</v>
      </c>
      <c r="AY8774" s="51"/>
      <c r="AZ8774" s="51"/>
    </row>
    <row r="8775" spans="49:52" x14ac:dyDescent="0.25">
      <c r="AW8775" t="s">
        <v>13424</v>
      </c>
      <c r="AY8775" s="51"/>
      <c r="AZ8775" s="51"/>
    </row>
    <row r="8776" spans="49:52" x14ac:dyDescent="0.25">
      <c r="AW8776" t="s">
        <v>13425</v>
      </c>
      <c r="AY8776" s="51"/>
      <c r="AZ8776" s="51"/>
    </row>
    <row r="8777" spans="49:52" x14ac:dyDescent="0.25">
      <c r="AW8777" t="s">
        <v>13426</v>
      </c>
      <c r="AY8777" s="51"/>
      <c r="AZ8777" s="51"/>
    </row>
    <row r="8778" spans="49:52" x14ac:dyDescent="0.25">
      <c r="AW8778" t="s">
        <v>13427</v>
      </c>
      <c r="AY8778" s="51"/>
      <c r="AZ8778" s="51"/>
    </row>
    <row r="8779" spans="49:52" x14ac:dyDescent="0.25">
      <c r="AW8779" t="s">
        <v>13428</v>
      </c>
      <c r="AY8779" s="51"/>
      <c r="AZ8779" s="51"/>
    </row>
    <row r="8780" spans="49:52" x14ac:dyDescent="0.25">
      <c r="AW8780" t="s">
        <v>13429</v>
      </c>
      <c r="AY8780" s="51"/>
      <c r="AZ8780" s="51"/>
    </row>
    <row r="8781" spans="49:52" x14ac:dyDescent="0.25">
      <c r="AW8781" t="s">
        <v>13430</v>
      </c>
      <c r="AY8781" s="51"/>
      <c r="AZ8781" s="51"/>
    </row>
    <row r="8782" spans="49:52" x14ac:dyDescent="0.25">
      <c r="AW8782" t="s">
        <v>13431</v>
      </c>
      <c r="AY8782" s="51"/>
      <c r="AZ8782" s="51"/>
    </row>
    <row r="8783" spans="49:52" x14ac:dyDescent="0.25">
      <c r="AW8783" t="s">
        <v>13432</v>
      </c>
      <c r="AY8783" s="51"/>
      <c r="AZ8783" s="51"/>
    </row>
    <row r="8784" spans="49:52" x14ac:dyDescent="0.25">
      <c r="AW8784" t="s">
        <v>13433</v>
      </c>
      <c r="AY8784" s="51"/>
      <c r="AZ8784" s="51"/>
    </row>
    <row r="8785" spans="49:52" x14ac:dyDescent="0.25">
      <c r="AW8785" t="s">
        <v>13434</v>
      </c>
      <c r="AY8785" s="51"/>
      <c r="AZ8785" s="51"/>
    </row>
    <row r="8786" spans="49:52" x14ac:dyDescent="0.25">
      <c r="AW8786" t="s">
        <v>13435</v>
      </c>
      <c r="AY8786" s="51"/>
      <c r="AZ8786" s="51"/>
    </row>
    <row r="8787" spans="49:52" x14ac:dyDescent="0.25">
      <c r="AW8787" t="s">
        <v>13436</v>
      </c>
      <c r="AY8787" s="51"/>
      <c r="AZ8787" s="51"/>
    </row>
    <row r="8788" spans="49:52" x14ac:dyDescent="0.25">
      <c r="AW8788" t="s">
        <v>13437</v>
      </c>
      <c r="AY8788" s="51"/>
      <c r="AZ8788" s="51"/>
    </row>
    <row r="8789" spans="49:52" x14ac:dyDescent="0.25">
      <c r="AW8789" t="s">
        <v>13438</v>
      </c>
      <c r="AY8789" s="51"/>
      <c r="AZ8789" s="51"/>
    </row>
    <row r="8790" spans="49:52" x14ac:dyDescent="0.25">
      <c r="AW8790" t="s">
        <v>13439</v>
      </c>
      <c r="AY8790" s="51"/>
      <c r="AZ8790" s="51"/>
    </row>
    <row r="8791" spans="49:52" x14ac:dyDescent="0.25">
      <c r="AW8791" t="s">
        <v>13440</v>
      </c>
      <c r="AY8791" s="51"/>
      <c r="AZ8791" s="51"/>
    </row>
    <row r="8792" spans="49:52" x14ac:dyDescent="0.25">
      <c r="AW8792" t="s">
        <v>13441</v>
      </c>
      <c r="AY8792" s="51"/>
      <c r="AZ8792" s="51"/>
    </row>
    <row r="8793" spans="49:52" x14ac:dyDescent="0.25">
      <c r="AW8793" t="s">
        <v>13442</v>
      </c>
      <c r="AY8793" s="51"/>
      <c r="AZ8793" s="51"/>
    </row>
    <row r="8794" spans="49:52" x14ac:dyDescent="0.25">
      <c r="AW8794" t="s">
        <v>13443</v>
      </c>
      <c r="AY8794" s="51"/>
      <c r="AZ8794" s="51"/>
    </row>
    <row r="8795" spans="49:52" x14ac:dyDescent="0.25">
      <c r="AW8795" t="s">
        <v>13444</v>
      </c>
      <c r="AY8795" s="51"/>
      <c r="AZ8795" s="51"/>
    </row>
    <row r="8796" spans="49:52" x14ac:dyDescent="0.25">
      <c r="AW8796" t="s">
        <v>13445</v>
      </c>
      <c r="AY8796" s="51"/>
      <c r="AZ8796" s="51"/>
    </row>
    <row r="8797" spans="49:52" x14ac:dyDescent="0.25">
      <c r="AW8797" t="s">
        <v>13446</v>
      </c>
      <c r="AY8797" s="51"/>
      <c r="AZ8797" s="51"/>
    </row>
    <row r="8798" spans="49:52" x14ac:dyDescent="0.25">
      <c r="AW8798" t="s">
        <v>13447</v>
      </c>
      <c r="AY8798" s="51"/>
      <c r="AZ8798" s="51"/>
    </row>
    <row r="8799" spans="49:52" x14ac:dyDescent="0.25">
      <c r="AW8799" t="s">
        <v>13448</v>
      </c>
      <c r="AY8799" s="51"/>
      <c r="AZ8799" s="51"/>
    </row>
    <row r="8800" spans="49:52" x14ac:dyDescent="0.25">
      <c r="AW8800" t="s">
        <v>13449</v>
      </c>
      <c r="AY8800" s="51"/>
      <c r="AZ8800" s="51"/>
    </row>
    <row r="8801" spans="49:52" x14ac:dyDescent="0.25">
      <c r="AW8801" t="s">
        <v>13450</v>
      </c>
      <c r="AY8801" s="51"/>
      <c r="AZ8801" s="51"/>
    </row>
    <row r="8802" spans="49:52" x14ac:dyDescent="0.25">
      <c r="AW8802" t="s">
        <v>13451</v>
      </c>
      <c r="AY8802" s="51"/>
      <c r="AZ8802" s="51"/>
    </row>
    <row r="8803" spans="49:52" x14ac:dyDescent="0.25">
      <c r="AW8803" t="s">
        <v>13452</v>
      </c>
      <c r="AY8803" s="51"/>
      <c r="AZ8803" s="51"/>
    </row>
    <row r="8804" spans="49:52" x14ac:dyDescent="0.25">
      <c r="AW8804" t="s">
        <v>13453</v>
      </c>
      <c r="AY8804" s="51"/>
      <c r="AZ8804" s="51"/>
    </row>
    <row r="8805" spans="49:52" x14ac:dyDescent="0.25">
      <c r="AW8805" t="s">
        <v>13454</v>
      </c>
      <c r="AY8805" s="51"/>
      <c r="AZ8805" s="51"/>
    </row>
    <row r="8806" spans="49:52" x14ac:dyDescent="0.25">
      <c r="AW8806" t="s">
        <v>13455</v>
      </c>
      <c r="AY8806" s="51"/>
      <c r="AZ8806" s="51"/>
    </row>
    <row r="8807" spans="49:52" x14ac:dyDescent="0.25">
      <c r="AW8807" t="s">
        <v>13456</v>
      </c>
      <c r="AY8807" s="51"/>
      <c r="AZ8807" s="51"/>
    </row>
    <row r="8808" spans="49:52" x14ac:dyDescent="0.25">
      <c r="AW8808" t="s">
        <v>13457</v>
      </c>
      <c r="AY8808" s="51"/>
      <c r="AZ8808" s="51"/>
    </row>
    <row r="8809" spans="49:52" x14ac:dyDescent="0.25">
      <c r="AW8809" t="s">
        <v>13458</v>
      </c>
      <c r="AY8809" s="51"/>
      <c r="AZ8809" s="51"/>
    </row>
    <row r="8810" spans="49:52" x14ac:dyDescent="0.25">
      <c r="AW8810" t="s">
        <v>13459</v>
      </c>
      <c r="AY8810" s="51"/>
      <c r="AZ8810" s="51"/>
    </row>
    <row r="8811" spans="49:52" x14ac:dyDescent="0.25">
      <c r="AW8811" t="s">
        <v>13460</v>
      </c>
      <c r="AY8811" s="51"/>
      <c r="AZ8811" s="51"/>
    </row>
    <row r="8812" spans="49:52" x14ac:dyDescent="0.25">
      <c r="AW8812" t="s">
        <v>13461</v>
      </c>
      <c r="AY8812" s="51"/>
      <c r="AZ8812" s="51"/>
    </row>
    <row r="8813" spans="49:52" x14ac:dyDescent="0.25">
      <c r="AW8813" t="s">
        <v>13462</v>
      </c>
      <c r="AY8813" s="51"/>
      <c r="AZ8813" s="51"/>
    </row>
    <row r="8814" spans="49:52" x14ac:dyDescent="0.25">
      <c r="AW8814" t="s">
        <v>13463</v>
      </c>
      <c r="AY8814" s="51"/>
      <c r="AZ8814" s="51"/>
    </row>
    <row r="8815" spans="49:52" x14ac:dyDescent="0.25">
      <c r="AW8815" t="s">
        <v>13464</v>
      </c>
      <c r="AY8815" s="51"/>
      <c r="AZ8815" s="51"/>
    </row>
    <row r="8816" spans="49:52" x14ac:dyDescent="0.25">
      <c r="AW8816" t="s">
        <v>13465</v>
      </c>
      <c r="AY8816" s="51"/>
      <c r="AZ8816" s="51"/>
    </row>
    <row r="8817" spans="49:52" x14ac:dyDescent="0.25">
      <c r="AW8817" t="s">
        <v>13466</v>
      </c>
      <c r="AY8817" s="51"/>
      <c r="AZ8817" s="51"/>
    </row>
    <row r="8818" spans="49:52" x14ac:dyDescent="0.25">
      <c r="AW8818" t="s">
        <v>13467</v>
      </c>
      <c r="AY8818" s="51"/>
      <c r="AZ8818" s="51"/>
    </row>
    <row r="8819" spans="49:52" x14ac:dyDescent="0.25">
      <c r="AW8819" t="s">
        <v>13468</v>
      </c>
      <c r="AY8819" s="51"/>
      <c r="AZ8819" s="51"/>
    </row>
    <row r="8820" spans="49:52" x14ac:dyDescent="0.25">
      <c r="AW8820" t="s">
        <v>13469</v>
      </c>
      <c r="AY8820" s="51"/>
      <c r="AZ8820" s="51"/>
    </row>
    <row r="8821" spans="49:52" x14ac:dyDescent="0.25">
      <c r="AW8821" t="s">
        <v>13470</v>
      </c>
      <c r="AY8821" s="51"/>
      <c r="AZ8821" s="51"/>
    </row>
    <row r="8822" spans="49:52" x14ac:dyDescent="0.25">
      <c r="AW8822" t="s">
        <v>13471</v>
      </c>
      <c r="AY8822" s="51"/>
      <c r="AZ8822" s="51"/>
    </row>
    <row r="8823" spans="49:52" x14ac:dyDescent="0.25">
      <c r="AW8823" t="s">
        <v>13472</v>
      </c>
      <c r="AY8823" s="51"/>
      <c r="AZ8823" s="51"/>
    </row>
    <row r="8824" spans="49:52" x14ac:dyDescent="0.25">
      <c r="AW8824" t="s">
        <v>13473</v>
      </c>
      <c r="AY8824" s="51"/>
      <c r="AZ8824" s="51"/>
    </row>
    <row r="8825" spans="49:52" x14ac:dyDescent="0.25">
      <c r="AW8825" t="s">
        <v>13474</v>
      </c>
      <c r="AY8825" s="51"/>
      <c r="AZ8825" s="51"/>
    </row>
    <row r="8826" spans="49:52" x14ac:dyDescent="0.25">
      <c r="AW8826" t="s">
        <v>13475</v>
      </c>
      <c r="AY8826" s="51"/>
      <c r="AZ8826" s="51"/>
    </row>
    <row r="8827" spans="49:52" x14ac:dyDescent="0.25">
      <c r="AW8827" t="s">
        <v>13476</v>
      </c>
      <c r="AY8827" s="51"/>
      <c r="AZ8827" s="51"/>
    </row>
    <row r="8828" spans="49:52" x14ac:dyDescent="0.25">
      <c r="AW8828" t="s">
        <v>13477</v>
      </c>
      <c r="AY8828" s="51"/>
      <c r="AZ8828" s="51"/>
    </row>
    <row r="8829" spans="49:52" x14ac:dyDescent="0.25">
      <c r="AW8829" t="s">
        <v>13478</v>
      </c>
      <c r="AY8829" s="51"/>
      <c r="AZ8829" s="51"/>
    </row>
    <row r="8830" spans="49:52" x14ac:dyDescent="0.25">
      <c r="AW8830" t="s">
        <v>13479</v>
      </c>
      <c r="AY8830" s="51"/>
      <c r="AZ8830" s="51"/>
    </row>
    <row r="8831" spans="49:52" x14ac:dyDescent="0.25">
      <c r="AW8831" t="s">
        <v>13480</v>
      </c>
      <c r="AY8831" s="51"/>
      <c r="AZ8831" s="51"/>
    </row>
    <row r="8832" spans="49:52" x14ac:dyDescent="0.25">
      <c r="AW8832" t="s">
        <v>13481</v>
      </c>
      <c r="AY8832" s="51"/>
      <c r="AZ8832" s="51"/>
    </row>
    <row r="8833" spans="49:52" x14ac:dyDescent="0.25">
      <c r="AW8833" t="s">
        <v>13482</v>
      </c>
      <c r="AY8833" s="51"/>
      <c r="AZ8833" s="51"/>
    </row>
    <row r="8834" spans="49:52" x14ac:dyDescent="0.25">
      <c r="AW8834" t="s">
        <v>13483</v>
      </c>
      <c r="AY8834" s="51"/>
      <c r="AZ8834" s="51"/>
    </row>
    <row r="8835" spans="49:52" x14ac:dyDescent="0.25">
      <c r="AW8835" t="s">
        <v>13484</v>
      </c>
      <c r="AY8835" s="51"/>
      <c r="AZ8835" s="51"/>
    </row>
    <row r="8836" spans="49:52" x14ac:dyDescent="0.25">
      <c r="AW8836" t="s">
        <v>13485</v>
      </c>
      <c r="AY8836" s="51"/>
      <c r="AZ8836" s="51"/>
    </row>
    <row r="8837" spans="49:52" x14ac:dyDescent="0.25">
      <c r="AW8837" t="s">
        <v>13486</v>
      </c>
      <c r="AY8837" s="51"/>
      <c r="AZ8837" s="51"/>
    </row>
    <row r="8838" spans="49:52" x14ac:dyDescent="0.25">
      <c r="AW8838" t="s">
        <v>13487</v>
      </c>
      <c r="AY8838" s="51"/>
      <c r="AZ8838" s="51"/>
    </row>
    <row r="8839" spans="49:52" x14ac:dyDescent="0.25">
      <c r="AW8839" t="s">
        <v>13488</v>
      </c>
      <c r="AY8839" s="51"/>
      <c r="AZ8839" s="51"/>
    </row>
    <row r="8840" spans="49:52" x14ac:dyDescent="0.25">
      <c r="AW8840" t="s">
        <v>13489</v>
      </c>
      <c r="AY8840" s="51"/>
      <c r="AZ8840" s="51"/>
    </row>
    <row r="8841" spans="49:52" x14ac:dyDescent="0.25">
      <c r="AW8841" t="s">
        <v>13490</v>
      </c>
      <c r="AY8841" s="51"/>
      <c r="AZ8841" s="51"/>
    </row>
    <row r="8842" spans="49:52" x14ac:dyDescent="0.25">
      <c r="AW8842" t="s">
        <v>13491</v>
      </c>
      <c r="AY8842" s="51"/>
      <c r="AZ8842" s="51"/>
    </row>
    <row r="8843" spans="49:52" x14ac:dyDescent="0.25">
      <c r="AW8843" t="s">
        <v>13492</v>
      </c>
      <c r="AY8843" s="51"/>
      <c r="AZ8843" s="51"/>
    </row>
    <row r="8844" spans="49:52" x14ac:dyDescent="0.25">
      <c r="AW8844" t="s">
        <v>13493</v>
      </c>
      <c r="AY8844" s="51"/>
      <c r="AZ8844" s="51"/>
    </row>
    <row r="8845" spans="49:52" x14ac:dyDescent="0.25">
      <c r="AW8845" t="s">
        <v>13494</v>
      </c>
      <c r="AY8845" s="51"/>
      <c r="AZ8845" s="51"/>
    </row>
    <row r="8846" spans="49:52" x14ac:dyDescent="0.25">
      <c r="AW8846" t="s">
        <v>13495</v>
      </c>
      <c r="AY8846" s="51"/>
      <c r="AZ8846" s="51"/>
    </row>
    <row r="8847" spans="49:52" x14ac:dyDescent="0.25">
      <c r="AW8847" t="s">
        <v>13496</v>
      </c>
      <c r="AY8847" s="51"/>
      <c r="AZ8847" s="51"/>
    </row>
    <row r="8848" spans="49:52" x14ac:dyDescent="0.25">
      <c r="AW8848" t="s">
        <v>13497</v>
      </c>
      <c r="AY8848" s="51"/>
      <c r="AZ8848" s="51"/>
    </row>
    <row r="8849" spans="49:52" x14ac:dyDescent="0.25">
      <c r="AW8849" t="s">
        <v>13498</v>
      </c>
      <c r="AY8849" s="51"/>
      <c r="AZ8849" s="51"/>
    </row>
    <row r="8850" spans="49:52" x14ac:dyDescent="0.25">
      <c r="AW8850" t="s">
        <v>13499</v>
      </c>
      <c r="AY8850" s="51"/>
      <c r="AZ8850" s="51"/>
    </row>
    <row r="8851" spans="49:52" x14ac:dyDescent="0.25">
      <c r="AW8851" t="s">
        <v>13500</v>
      </c>
      <c r="AY8851" s="51"/>
      <c r="AZ8851" s="51"/>
    </row>
    <row r="8852" spans="49:52" x14ac:dyDescent="0.25">
      <c r="AW8852" t="s">
        <v>13501</v>
      </c>
      <c r="AY8852" s="51"/>
      <c r="AZ8852" s="51"/>
    </row>
    <row r="8853" spans="49:52" x14ac:dyDescent="0.25">
      <c r="AW8853" t="s">
        <v>13502</v>
      </c>
      <c r="AY8853" s="51"/>
      <c r="AZ8853" s="51"/>
    </row>
    <row r="8854" spans="49:52" x14ac:dyDescent="0.25">
      <c r="AW8854" t="s">
        <v>13503</v>
      </c>
      <c r="AY8854" s="51"/>
      <c r="AZ8854" s="51"/>
    </row>
    <row r="8855" spans="49:52" x14ac:dyDescent="0.25">
      <c r="AW8855" t="s">
        <v>13504</v>
      </c>
      <c r="AY8855" s="51"/>
      <c r="AZ8855" s="51"/>
    </row>
    <row r="8856" spans="49:52" x14ac:dyDescent="0.25">
      <c r="AW8856" t="s">
        <v>13505</v>
      </c>
      <c r="AY8856" s="51"/>
      <c r="AZ8856" s="51"/>
    </row>
    <row r="8857" spans="49:52" x14ac:dyDescent="0.25">
      <c r="AW8857" t="s">
        <v>13506</v>
      </c>
      <c r="AY8857" s="51"/>
      <c r="AZ8857" s="51"/>
    </row>
    <row r="8858" spans="49:52" x14ac:dyDescent="0.25">
      <c r="AW8858" t="s">
        <v>13507</v>
      </c>
      <c r="AY8858" s="51"/>
      <c r="AZ8858" s="51"/>
    </row>
    <row r="8859" spans="49:52" x14ac:dyDescent="0.25">
      <c r="AW8859" t="s">
        <v>13508</v>
      </c>
      <c r="AY8859" s="51"/>
      <c r="AZ8859" s="51"/>
    </row>
    <row r="8860" spans="49:52" x14ac:dyDescent="0.25">
      <c r="AW8860" t="s">
        <v>13509</v>
      </c>
      <c r="AY8860" s="51"/>
      <c r="AZ8860" s="51"/>
    </row>
    <row r="8861" spans="49:52" x14ac:dyDescent="0.25">
      <c r="AW8861" t="s">
        <v>13510</v>
      </c>
      <c r="AY8861" s="51"/>
      <c r="AZ8861" s="51"/>
    </row>
    <row r="8862" spans="49:52" x14ac:dyDescent="0.25">
      <c r="AW8862" t="s">
        <v>13511</v>
      </c>
      <c r="AY8862" s="51"/>
      <c r="AZ8862" s="51"/>
    </row>
    <row r="8863" spans="49:52" x14ac:dyDescent="0.25">
      <c r="AW8863" t="s">
        <v>13512</v>
      </c>
      <c r="AY8863" s="51"/>
      <c r="AZ8863" s="51"/>
    </row>
    <row r="8864" spans="49:52" x14ac:dyDescent="0.25">
      <c r="AW8864" t="s">
        <v>13513</v>
      </c>
      <c r="AY8864" s="51"/>
      <c r="AZ8864" s="51"/>
    </row>
    <row r="8865" spans="49:52" x14ac:dyDescent="0.25">
      <c r="AW8865" t="s">
        <v>13514</v>
      </c>
      <c r="AY8865" s="51"/>
      <c r="AZ8865" s="51"/>
    </row>
    <row r="8866" spans="49:52" x14ac:dyDescent="0.25">
      <c r="AW8866" t="s">
        <v>13515</v>
      </c>
      <c r="AY8866" s="51"/>
      <c r="AZ8866" s="51"/>
    </row>
    <row r="8867" spans="49:52" x14ac:dyDescent="0.25">
      <c r="AW8867" t="s">
        <v>13516</v>
      </c>
      <c r="AY8867" s="51"/>
      <c r="AZ8867" s="51"/>
    </row>
    <row r="8868" spans="49:52" x14ac:dyDescent="0.25">
      <c r="AW8868" t="s">
        <v>13517</v>
      </c>
      <c r="AY8868" s="51"/>
      <c r="AZ8868" s="51"/>
    </row>
    <row r="8869" spans="49:52" x14ac:dyDescent="0.25">
      <c r="AW8869" t="s">
        <v>13518</v>
      </c>
      <c r="AY8869" s="51"/>
      <c r="AZ8869" s="51"/>
    </row>
    <row r="8870" spans="49:52" x14ac:dyDescent="0.25">
      <c r="AW8870" t="s">
        <v>13519</v>
      </c>
      <c r="AY8870" s="51"/>
      <c r="AZ8870" s="51"/>
    </row>
    <row r="8871" spans="49:52" x14ac:dyDescent="0.25">
      <c r="AW8871" t="s">
        <v>13520</v>
      </c>
      <c r="AY8871" s="51"/>
      <c r="AZ8871" s="51"/>
    </row>
    <row r="8872" spans="49:52" x14ac:dyDescent="0.25">
      <c r="AW8872" t="s">
        <v>13521</v>
      </c>
      <c r="AY8872" s="51"/>
      <c r="AZ8872" s="51"/>
    </row>
    <row r="8873" spans="49:52" x14ac:dyDescent="0.25">
      <c r="AW8873" t="s">
        <v>13522</v>
      </c>
      <c r="AY8873" s="51"/>
      <c r="AZ8873" s="51"/>
    </row>
    <row r="8874" spans="49:52" x14ac:dyDescent="0.25">
      <c r="AW8874" t="s">
        <v>13523</v>
      </c>
      <c r="AY8874" s="51"/>
      <c r="AZ8874" s="51"/>
    </row>
    <row r="8875" spans="49:52" x14ac:dyDescent="0.25">
      <c r="AW8875" t="s">
        <v>13524</v>
      </c>
      <c r="AY8875" s="51"/>
      <c r="AZ8875" s="51"/>
    </row>
    <row r="8876" spans="49:52" x14ac:dyDescent="0.25">
      <c r="AW8876" t="s">
        <v>13525</v>
      </c>
      <c r="AY8876" s="51"/>
      <c r="AZ8876" s="51"/>
    </row>
    <row r="8877" spans="49:52" x14ac:dyDescent="0.25">
      <c r="AW8877" t="s">
        <v>13526</v>
      </c>
      <c r="AY8877" s="51"/>
      <c r="AZ8877" s="51"/>
    </row>
    <row r="8878" spans="49:52" x14ac:dyDescent="0.25">
      <c r="AW8878" t="s">
        <v>13527</v>
      </c>
      <c r="AY8878" s="51"/>
      <c r="AZ8878" s="51"/>
    </row>
    <row r="8879" spans="49:52" x14ac:dyDescent="0.25">
      <c r="AW8879" t="s">
        <v>13528</v>
      </c>
      <c r="AY8879" s="51"/>
      <c r="AZ8879" s="51"/>
    </row>
    <row r="8880" spans="49:52" x14ac:dyDescent="0.25">
      <c r="AW8880" t="s">
        <v>13529</v>
      </c>
      <c r="AY8880" s="51"/>
      <c r="AZ8880" s="51"/>
    </row>
    <row r="8881" spans="49:52" x14ac:dyDescent="0.25">
      <c r="AW8881" t="s">
        <v>13530</v>
      </c>
      <c r="AY8881" s="51"/>
      <c r="AZ8881" s="51"/>
    </row>
    <row r="8882" spans="49:52" x14ac:dyDescent="0.25">
      <c r="AW8882" t="s">
        <v>13531</v>
      </c>
      <c r="AY8882" s="51"/>
      <c r="AZ8882" s="51"/>
    </row>
    <row r="8883" spans="49:52" x14ac:dyDescent="0.25">
      <c r="AW8883" t="s">
        <v>13532</v>
      </c>
      <c r="AY8883" s="51"/>
      <c r="AZ8883" s="51"/>
    </row>
    <row r="8884" spans="49:52" x14ac:dyDescent="0.25">
      <c r="AW8884" t="s">
        <v>13533</v>
      </c>
      <c r="AY8884" s="51"/>
      <c r="AZ8884" s="51"/>
    </row>
    <row r="8885" spans="49:52" x14ac:dyDescent="0.25">
      <c r="AW8885" t="s">
        <v>13534</v>
      </c>
      <c r="AY8885" s="51"/>
      <c r="AZ8885" s="51"/>
    </row>
    <row r="8886" spans="49:52" x14ac:dyDescent="0.25">
      <c r="AW8886" t="s">
        <v>13535</v>
      </c>
      <c r="AY8886" s="51"/>
      <c r="AZ8886" s="51"/>
    </row>
    <row r="8887" spans="49:52" x14ac:dyDescent="0.25">
      <c r="AW8887" t="s">
        <v>13536</v>
      </c>
      <c r="AY8887" s="51"/>
      <c r="AZ8887" s="51"/>
    </row>
    <row r="8888" spans="49:52" x14ac:dyDescent="0.25">
      <c r="AW8888" t="s">
        <v>13537</v>
      </c>
      <c r="AY8888" s="51"/>
      <c r="AZ8888" s="51"/>
    </row>
    <row r="8889" spans="49:52" x14ac:dyDescent="0.25">
      <c r="AW8889" t="s">
        <v>13538</v>
      </c>
      <c r="AY8889" s="51"/>
      <c r="AZ8889" s="51"/>
    </row>
    <row r="8890" spans="49:52" x14ac:dyDescent="0.25">
      <c r="AW8890" t="s">
        <v>13539</v>
      </c>
      <c r="AY8890" s="51"/>
      <c r="AZ8890" s="51"/>
    </row>
    <row r="8891" spans="49:52" x14ac:dyDescent="0.25">
      <c r="AW8891" t="s">
        <v>13540</v>
      </c>
      <c r="AY8891" s="51"/>
      <c r="AZ8891" s="51"/>
    </row>
    <row r="8892" spans="49:52" x14ac:dyDescent="0.25">
      <c r="AW8892" t="s">
        <v>13541</v>
      </c>
      <c r="AY8892" s="51"/>
      <c r="AZ8892" s="51"/>
    </row>
    <row r="8893" spans="49:52" x14ac:dyDescent="0.25">
      <c r="AW8893" t="s">
        <v>13542</v>
      </c>
      <c r="AY8893" s="51"/>
      <c r="AZ8893" s="51"/>
    </row>
    <row r="8894" spans="49:52" x14ac:dyDescent="0.25">
      <c r="AW8894" t="s">
        <v>13543</v>
      </c>
      <c r="AY8894" s="51"/>
      <c r="AZ8894" s="51"/>
    </row>
    <row r="8895" spans="49:52" x14ac:dyDescent="0.25">
      <c r="AW8895" t="s">
        <v>13544</v>
      </c>
      <c r="AY8895" s="51"/>
      <c r="AZ8895" s="51"/>
    </row>
    <row r="8896" spans="49:52" x14ac:dyDescent="0.25">
      <c r="AW8896" t="s">
        <v>13545</v>
      </c>
      <c r="AY8896" s="51"/>
      <c r="AZ8896" s="51"/>
    </row>
    <row r="8897" spans="49:52" x14ac:dyDescent="0.25">
      <c r="AW8897" t="s">
        <v>13546</v>
      </c>
      <c r="AY8897" s="51"/>
      <c r="AZ8897" s="51"/>
    </row>
    <row r="8898" spans="49:52" x14ac:dyDescent="0.25">
      <c r="AW8898" t="s">
        <v>13547</v>
      </c>
      <c r="AY8898" s="51"/>
      <c r="AZ8898" s="51"/>
    </row>
    <row r="8899" spans="49:52" x14ac:dyDescent="0.25">
      <c r="AW8899" t="s">
        <v>13548</v>
      </c>
      <c r="AY8899" s="51"/>
      <c r="AZ8899" s="51"/>
    </row>
    <row r="8900" spans="49:52" x14ac:dyDescent="0.25">
      <c r="AW8900" t="s">
        <v>13549</v>
      </c>
      <c r="AY8900" s="51"/>
      <c r="AZ8900" s="51"/>
    </row>
    <row r="8901" spans="49:52" x14ac:dyDescent="0.25">
      <c r="AW8901" t="s">
        <v>13550</v>
      </c>
      <c r="AY8901" s="51"/>
      <c r="AZ8901" s="51"/>
    </row>
    <row r="8902" spans="49:52" x14ac:dyDescent="0.25">
      <c r="AW8902" t="s">
        <v>13551</v>
      </c>
      <c r="AY8902" s="51"/>
      <c r="AZ8902" s="51"/>
    </row>
    <row r="8903" spans="49:52" x14ac:dyDescent="0.25">
      <c r="AW8903" t="s">
        <v>13552</v>
      </c>
      <c r="AY8903" s="51"/>
      <c r="AZ8903" s="51"/>
    </row>
    <row r="8904" spans="49:52" x14ac:dyDescent="0.25">
      <c r="AW8904" t="s">
        <v>13553</v>
      </c>
      <c r="AY8904" s="51"/>
      <c r="AZ8904" s="51"/>
    </row>
    <row r="8905" spans="49:52" x14ac:dyDescent="0.25">
      <c r="AW8905" t="s">
        <v>13554</v>
      </c>
      <c r="AY8905" s="51"/>
      <c r="AZ8905" s="51"/>
    </row>
    <row r="8906" spans="49:52" x14ac:dyDescent="0.25">
      <c r="AW8906" t="s">
        <v>13555</v>
      </c>
      <c r="AY8906" s="51"/>
      <c r="AZ8906" s="51"/>
    </row>
    <row r="8907" spans="49:52" x14ac:dyDescent="0.25">
      <c r="AW8907" t="s">
        <v>13556</v>
      </c>
      <c r="AY8907" s="51"/>
      <c r="AZ8907" s="51"/>
    </row>
    <row r="8908" spans="49:52" x14ac:dyDescent="0.25">
      <c r="AW8908" t="s">
        <v>13557</v>
      </c>
      <c r="AY8908" s="51"/>
      <c r="AZ8908" s="51"/>
    </row>
    <row r="8909" spans="49:52" x14ac:dyDescent="0.25">
      <c r="AW8909" t="s">
        <v>13558</v>
      </c>
      <c r="AY8909" s="51"/>
      <c r="AZ8909" s="51"/>
    </row>
    <row r="8910" spans="49:52" x14ac:dyDescent="0.25">
      <c r="AW8910" t="s">
        <v>13559</v>
      </c>
      <c r="AY8910" s="51"/>
      <c r="AZ8910" s="51"/>
    </row>
    <row r="8911" spans="49:52" x14ac:dyDescent="0.25">
      <c r="AW8911" t="s">
        <v>13560</v>
      </c>
      <c r="AY8911" s="51"/>
      <c r="AZ8911" s="51"/>
    </row>
    <row r="8912" spans="49:52" x14ac:dyDescent="0.25">
      <c r="AW8912" t="s">
        <v>13561</v>
      </c>
      <c r="AY8912" s="51"/>
      <c r="AZ8912" s="51"/>
    </row>
    <row r="8913" spans="49:52" x14ac:dyDescent="0.25">
      <c r="AW8913" t="s">
        <v>13562</v>
      </c>
      <c r="AY8913" s="51"/>
      <c r="AZ8913" s="51"/>
    </row>
    <row r="8914" spans="49:52" x14ac:dyDescent="0.25">
      <c r="AW8914" t="s">
        <v>13563</v>
      </c>
      <c r="AY8914" s="51"/>
      <c r="AZ8914" s="51"/>
    </row>
    <row r="8915" spans="49:52" x14ac:dyDescent="0.25">
      <c r="AW8915" t="s">
        <v>13564</v>
      </c>
      <c r="AY8915" s="51"/>
      <c r="AZ8915" s="51"/>
    </row>
    <row r="8916" spans="49:52" x14ac:dyDescent="0.25">
      <c r="AW8916" t="s">
        <v>13565</v>
      </c>
      <c r="AY8916" s="51"/>
      <c r="AZ8916" s="51"/>
    </row>
    <row r="8917" spans="49:52" x14ac:dyDescent="0.25">
      <c r="AW8917" t="s">
        <v>13566</v>
      </c>
      <c r="AY8917" s="51"/>
      <c r="AZ8917" s="51"/>
    </row>
    <row r="8918" spans="49:52" x14ac:dyDescent="0.25">
      <c r="AW8918" t="s">
        <v>13567</v>
      </c>
      <c r="AY8918" s="51"/>
      <c r="AZ8918" s="51"/>
    </row>
    <row r="8919" spans="49:52" x14ac:dyDescent="0.25">
      <c r="AW8919" t="s">
        <v>13568</v>
      </c>
      <c r="AY8919" s="51"/>
      <c r="AZ8919" s="51"/>
    </row>
    <row r="8920" spans="49:52" x14ac:dyDescent="0.25">
      <c r="AW8920" t="s">
        <v>13569</v>
      </c>
      <c r="AY8920" s="51"/>
      <c r="AZ8920" s="51"/>
    </row>
    <row r="8921" spans="49:52" x14ac:dyDescent="0.25">
      <c r="AW8921" t="s">
        <v>13570</v>
      </c>
      <c r="AY8921" s="51"/>
      <c r="AZ8921" s="51"/>
    </row>
    <row r="8922" spans="49:52" x14ac:dyDescent="0.25">
      <c r="AW8922" t="s">
        <v>13571</v>
      </c>
      <c r="AY8922" s="51"/>
      <c r="AZ8922" s="51"/>
    </row>
    <row r="8923" spans="49:52" x14ac:dyDescent="0.25">
      <c r="AW8923" t="s">
        <v>13572</v>
      </c>
      <c r="AY8923" s="51"/>
      <c r="AZ8923" s="51"/>
    </row>
    <row r="8924" spans="49:52" x14ac:dyDescent="0.25">
      <c r="AW8924" t="s">
        <v>13573</v>
      </c>
      <c r="AY8924" s="51"/>
      <c r="AZ8924" s="51"/>
    </row>
    <row r="8925" spans="49:52" x14ac:dyDescent="0.25">
      <c r="AW8925" t="s">
        <v>13574</v>
      </c>
      <c r="AY8925" s="51"/>
      <c r="AZ8925" s="51"/>
    </row>
    <row r="8926" spans="49:52" x14ac:dyDescent="0.25">
      <c r="AW8926" t="s">
        <v>13575</v>
      </c>
      <c r="AY8926" s="51"/>
      <c r="AZ8926" s="51"/>
    </row>
    <row r="8927" spans="49:52" x14ac:dyDescent="0.25">
      <c r="AW8927" t="s">
        <v>13576</v>
      </c>
      <c r="AY8927" s="51"/>
      <c r="AZ8927" s="51"/>
    </row>
    <row r="8928" spans="49:52" x14ac:dyDescent="0.25">
      <c r="AW8928" t="s">
        <v>13577</v>
      </c>
      <c r="AY8928" s="51"/>
      <c r="AZ8928" s="51"/>
    </row>
    <row r="8929" spans="49:52" x14ac:dyDescent="0.25">
      <c r="AW8929" t="s">
        <v>13578</v>
      </c>
      <c r="AY8929" s="51"/>
      <c r="AZ8929" s="51"/>
    </row>
    <row r="8930" spans="49:52" x14ac:dyDescent="0.25">
      <c r="AW8930" t="s">
        <v>13579</v>
      </c>
      <c r="AY8930" s="51"/>
      <c r="AZ8930" s="51"/>
    </row>
    <row r="8931" spans="49:52" x14ac:dyDescent="0.25">
      <c r="AW8931" t="s">
        <v>13580</v>
      </c>
      <c r="AY8931" s="51"/>
      <c r="AZ8931" s="51"/>
    </row>
    <row r="8932" spans="49:52" x14ac:dyDescent="0.25">
      <c r="AW8932" t="s">
        <v>13581</v>
      </c>
      <c r="AY8932" s="51"/>
      <c r="AZ8932" s="51"/>
    </row>
    <row r="8933" spans="49:52" x14ac:dyDescent="0.25">
      <c r="AW8933" t="s">
        <v>13582</v>
      </c>
      <c r="AY8933" s="51"/>
      <c r="AZ8933" s="51"/>
    </row>
    <row r="8934" spans="49:52" x14ac:dyDescent="0.25">
      <c r="AW8934" t="s">
        <v>13583</v>
      </c>
      <c r="AY8934" s="51"/>
      <c r="AZ8934" s="51"/>
    </row>
    <row r="8935" spans="49:52" x14ac:dyDescent="0.25">
      <c r="AW8935" t="s">
        <v>13584</v>
      </c>
      <c r="AY8935" s="51"/>
      <c r="AZ8935" s="51"/>
    </row>
    <row r="8936" spans="49:52" x14ac:dyDescent="0.25">
      <c r="AW8936" t="s">
        <v>13585</v>
      </c>
      <c r="AY8936" s="51"/>
      <c r="AZ8936" s="51"/>
    </row>
    <row r="8937" spans="49:52" x14ac:dyDescent="0.25">
      <c r="AW8937" t="s">
        <v>13586</v>
      </c>
      <c r="AY8937" s="51"/>
      <c r="AZ8937" s="51"/>
    </row>
    <row r="8938" spans="49:52" x14ac:dyDescent="0.25">
      <c r="AW8938" t="s">
        <v>13587</v>
      </c>
      <c r="AY8938" s="51"/>
      <c r="AZ8938" s="51"/>
    </row>
    <row r="8939" spans="49:52" x14ac:dyDescent="0.25">
      <c r="AW8939" t="s">
        <v>13588</v>
      </c>
      <c r="AY8939" s="51"/>
      <c r="AZ8939" s="51"/>
    </row>
    <row r="8940" spans="49:52" x14ac:dyDescent="0.25">
      <c r="AW8940" t="s">
        <v>13589</v>
      </c>
      <c r="AY8940" s="51"/>
      <c r="AZ8940" s="51"/>
    </row>
    <row r="8941" spans="49:52" x14ac:dyDescent="0.25">
      <c r="AW8941" t="s">
        <v>13590</v>
      </c>
      <c r="AY8941" s="51"/>
      <c r="AZ8941" s="51"/>
    </row>
    <row r="8942" spans="49:52" x14ac:dyDescent="0.25">
      <c r="AW8942" t="s">
        <v>13591</v>
      </c>
      <c r="AY8942" s="51"/>
      <c r="AZ8942" s="51"/>
    </row>
    <row r="8943" spans="49:52" x14ac:dyDescent="0.25">
      <c r="AW8943" t="s">
        <v>13592</v>
      </c>
      <c r="AY8943" s="51"/>
      <c r="AZ8943" s="51"/>
    </row>
    <row r="8944" spans="49:52" x14ac:dyDescent="0.25">
      <c r="AW8944" t="s">
        <v>13593</v>
      </c>
      <c r="AY8944" s="51"/>
      <c r="AZ8944" s="51"/>
    </row>
    <row r="8945" spans="49:52" x14ac:dyDescent="0.25">
      <c r="AW8945" t="s">
        <v>13594</v>
      </c>
      <c r="AY8945" s="51"/>
      <c r="AZ8945" s="51"/>
    </row>
    <row r="8946" spans="49:52" x14ac:dyDescent="0.25">
      <c r="AW8946" t="s">
        <v>13595</v>
      </c>
      <c r="AY8946" s="51"/>
      <c r="AZ8946" s="51"/>
    </row>
    <row r="8947" spans="49:52" x14ac:dyDescent="0.25">
      <c r="AW8947" t="s">
        <v>13596</v>
      </c>
      <c r="AY8947" s="51"/>
      <c r="AZ8947" s="51"/>
    </row>
    <row r="8948" spans="49:52" x14ac:dyDescent="0.25">
      <c r="AW8948" t="s">
        <v>13597</v>
      </c>
      <c r="AY8948" s="51"/>
      <c r="AZ8948" s="51"/>
    </row>
    <row r="8949" spans="49:52" x14ac:dyDescent="0.25">
      <c r="AW8949" t="s">
        <v>13598</v>
      </c>
      <c r="AY8949" s="51"/>
      <c r="AZ8949" s="51"/>
    </row>
    <row r="8950" spans="49:52" x14ac:dyDescent="0.25">
      <c r="AW8950" t="s">
        <v>13599</v>
      </c>
      <c r="AY8950" s="51"/>
      <c r="AZ8950" s="51"/>
    </row>
    <row r="8951" spans="49:52" x14ac:dyDescent="0.25">
      <c r="AW8951" t="s">
        <v>13600</v>
      </c>
      <c r="AY8951" s="51"/>
      <c r="AZ8951" s="51"/>
    </row>
    <row r="8952" spans="49:52" x14ac:dyDescent="0.25">
      <c r="AW8952" t="s">
        <v>13601</v>
      </c>
      <c r="AY8952" s="51"/>
      <c r="AZ8952" s="51"/>
    </row>
    <row r="8953" spans="49:52" x14ac:dyDescent="0.25">
      <c r="AW8953" t="s">
        <v>13602</v>
      </c>
      <c r="AY8953" s="51"/>
      <c r="AZ8953" s="51"/>
    </row>
    <row r="8954" spans="49:52" x14ac:dyDescent="0.25">
      <c r="AW8954" t="s">
        <v>13603</v>
      </c>
      <c r="AY8954" s="51"/>
      <c r="AZ8954" s="51"/>
    </row>
    <row r="8955" spans="49:52" x14ac:dyDescent="0.25">
      <c r="AW8955" t="s">
        <v>13604</v>
      </c>
      <c r="AY8955" s="51"/>
      <c r="AZ8955" s="51"/>
    </row>
    <row r="8956" spans="49:52" x14ac:dyDescent="0.25">
      <c r="AW8956" t="s">
        <v>13605</v>
      </c>
      <c r="AY8956" s="51"/>
      <c r="AZ8956" s="51"/>
    </row>
    <row r="8957" spans="49:52" x14ac:dyDescent="0.25">
      <c r="AW8957" t="s">
        <v>13606</v>
      </c>
      <c r="AY8957" s="51"/>
      <c r="AZ8957" s="51"/>
    </row>
    <row r="8958" spans="49:52" x14ac:dyDescent="0.25">
      <c r="AW8958" t="s">
        <v>13607</v>
      </c>
      <c r="AY8958" s="51"/>
      <c r="AZ8958" s="51"/>
    </row>
    <row r="8959" spans="49:52" x14ac:dyDescent="0.25">
      <c r="AW8959" t="s">
        <v>13608</v>
      </c>
      <c r="AY8959" s="51"/>
      <c r="AZ8959" s="51"/>
    </row>
    <row r="8960" spans="49:52" x14ac:dyDescent="0.25">
      <c r="AW8960" t="s">
        <v>13609</v>
      </c>
      <c r="AY8960" s="51"/>
      <c r="AZ8960" s="51"/>
    </row>
    <row r="8961" spans="49:52" x14ac:dyDescent="0.25">
      <c r="AW8961" t="s">
        <v>13610</v>
      </c>
      <c r="AY8961" s="51"/>
      <c r="AZ8961" s="51"/>
    </row>
    <row r="8962" spans="49:52" x14ac:dyDescent="0.25">
      <c r="AW8962" t="s">
        <v>13611</v>
      </c>
      <c r="AY8962" s="51"/>
      <c r="AZ8962" s="51"/>
    </row>
    <row r="8963" spans="49:52" x14ac:dyDescent="0.25">
      <c r="AW8963" t="s">
        <v>13612</v>
      </c>
      <c r="AY8963" s="51"/>
      <c r="AZ8963" s="51"/>
    </row>
    <row r="8964" spans="49:52" x14ac:dyDescent="0.25">
      <c r="AW8964" t="s">
        <v>13613</v>
      </c>
      <c r="AY8964" s="51"/>
      <c r="AZ8964" s="51"/>
    </row>
    <row r="8965" spans="49:52" x14ac:dyDescent="0.25">
      <c r="AW8965" t="s">
        <v>13614</v>
      </c>
      <c r="AY8965" s="51"/>
      <c r="AZ8965" s="51"/>
    </row>
    <row r="8966" spans="49:52" x14ac:dyDescent="0.25">
      <c r="AW8966" t="s">
        <v>13615</v>
      </c>
      <c r="AY8966" s="51"/>
      <c r="AZ8966" s="51"/>
    </row>
    <row r="8967" spans="49:52" x14ac:dyDescent="0.25">
      <c r="AW8967" t="s">
        <v>13616</v>
      </c>
      <c r="AY8967" s="51"/>
      <c r="AZ8967" s="51"/>
    </row>
    <row r="8968" spans="49:52" x14ac:dyDescent="0.25">
      <c r="AW8968" t="s">
        <v>13617</v>
      </c>
      <c r="AY8968" s="51"/>
      <c r="AZ8968" s="51"/>
    </row>
    <row r="8969" spans="49:52" x14ac:dyDescent="0.25">
      <c r="AW8969" t="s">
        <v>13618</v>
      </c>
      <c r="AY8969" s="51"/>
      <c r="AZ8969" s="51"/>
    </row>
    <row r="8970" spans="49:52" x14ac:dyDescent="0.25">
      <c r="AW8970" t="s">
        <v>13619</v>
      </c>
      <c r="AY8970" s="51"/>
      <c r="AZ8970" s="51"/>
    </row>
    <row r="8971" spans="49:52" x14ac:dyDescent="0.25">
      <c r="AW8971" t="s">
        <v>13620</v>
      </c>
      <c r="AY8971" s="51"/>
      <c r="AZ8971" s="51"/>
    </row>
    <row r="8972" spans="49:52" x14ac:dyDescent="0.25">
      <c r="AW8972" t="s">
        <v>13621</v>
      </c>
      <c r="AY8972" s="51"/>
      <c r="AZ8972" s="51"/>
    </row>
    <row r="8973" spans="49:52" x14ac:dyDescent="0.25">
      <c r="AW8973" t="s">
        <v>13622</v>
      </c>
      <c r="AY8973" s="51"/>
      <c r="AZ8973" s="51"/>
    </row>
    <row r="8974" spans="49:52" x14ac:dyDescent="0.25">
      <c r="AW8974" t="s">
        <v>13623</v>
      </c>
      <c r="AY8974" s="51"/>
      <c r="AZ8974" s="51"/>
    </row>
    <row r="8975" spans="49:52" x14ac:dyDescent="0.25">
      <c r="AW8975" t="s">
        <v>13624</v>
      </c>
      <c r="AY8975" s="51"/>
      <c r="AZ8975" s="51"/>
    </row>
    <row r="8976" spans="49:52" x14ac:dyDescent="0.25">
      <c r="AW8976" t="s">
        <v>13625</v>
      </c>
      <c r="AY8976" s="51"/>
      <c r="AZ8976" s="51"/>
    </row>
    <row r="8977" spans="49:52" x14ac:dyDescent="0.25">
      <c r="AW8977" t="s">
        <v>13626</v>
      </c>
      <c r="AY8977" s="51"/>
      <c r="AZ8977" s="51"/>
    </row>
    <row r="8978" spans="49:52" x14ac:dyDescent="0.25">
      <c r="AW8978" t="s">
        <v>13627</v>
      </c>
      <c r="AY8978" s="51"/>
      <c r="AZ8978" s="51"/>
    </row>
    <row r="8979" spans="49:52" x14ac:dyDescent="0.25">
      <c r="AW8979" t="s">
        <v>13628</v>
      </c>
      <c r="AY8979" s="51"/>
      <c r="AZ8979" s="51"/>
    </row>
    <row r="8980" spans="49:52" x14ac:dyDescent="0.25">
      <c r="AW8980" t="s">
        <v>13629</v>
      </c>
      <c r="AY8980" s="51"/>
      <c r="AZ8980" s="51"/>
    </row>
    <row r="8981" spans="49:52" x14ac:dyDescent="0.25">
      <c r="AW8981" t="s">
        <v>13630</v>
      </c>
      <c r="AY8981" s="51"/>
      <c r="AZ8981" s="51"/>
    </row>
    <row r="8982" spans="49:52" x14ac:dyDescent="0.25">
      <c r="AW8982" t="s">
        <v>13631</v>
      </c>
      <c r="AY8982" s="51"/>
      <c r="AZ8982" s="51"/>
    </row>
    <row r="8983" spans="49:52" x14ac:dyDescent="0.25">
      <c r="AW8983" t="s">
        <v>13632</v>
      </c>
      <c r="AY8983" s="51"/>
      <c r="AZ8983" s="51"/>
    </row>
    <row r="8984" spans="49:52" x14ac:dyDescent="0.25">
      <c r="AW8984" t="s">
        <v>13633</v>
      </c>
      <c r="AY8984" s="51"/>
      <c r="AZ8984" s="51"/>
    </row>
    <row r="8985" spans="49:52" x14ac:dyDescent="0.25">
      <c r="AW8985" t="s">
        <v>13634</v>
      </c>
      <c r="AY8985" s="51"/>
      <c r="AZ8985" s="51"/>
    </row>
    <row r="8986" spans="49:52" x14ac:dyDescent="0.25">
      <c r="AW8986" t="s">
        <v>13635</v>
      </c>
      <c r="AY8986" s="51"/>
      <c r="AZ8986" s="51"/>
    </row>
    <row r="8987" spans="49:52" x14ac:dyDescent="0.25">
      <c r="AW8987" t="s">
        <v>13636</v>
      </c>
      <c r="AY8987" s="51"/>
      <c r="AZ8987" s="51"/>
    </row>
    <row r="8988" spans="49:52" x14ac:dyDescent="0.25">
      <c r="AW8988" t="s">
        <v>13637</v>
      </c>
      <c r="AY8988" s="51"/>
      <c r="AZ8988" s="51"/>
    </row>
    <row r="8989" spans="49:52" x14ac:dyDescent="0.25">
      <c r="AW8989" t="s">
        <v>13638</v>
      </c>
      <c r="AY8989" s="51"/>
      <c r="AZ8989" s="51"/>
    </row>
    <row r="8990" spans="49:52" x14ac:dyDescent="0.25">
      <c r="AW8990" t="s">
        <v>13639</v>
      </c>
      <c r="AY8990" s="51"/>
      <c r="AZ8990" s="51"/>
    </row>
    <row r="8991" spans="49:52" x14ac:dyDescent="0.25">
      <c r="AW8991" t="s">
        <v>13640</v>
      </c>
      <c r="AY8991" s="51"/>
      <c r="AZ8991" s="51"/>
    </row>
    <row r="8992" spans="49:52" x14ac:dyDescent="0.25">
      <c r="AW8992" t="s">
        <v>13641</v>
      </c>
      <c r="AY8992" s="51"/>
      <c r="AZ8992" s="51"/>
    </row>
    <row r="8993" spans="49:52" x14ac:dyDescent="0.25">
      <c r="AW8993" t="s">
        <v>13642</v>
      </c>
      <c r="AY8993" s="51"/>
      <c r="AZ8993" s="51"/>
    </row>
    <row r="8994" spans="49:52" x14ac:dyDescent="0.25">
      <c r="AW8994" t="s">
        <v>13643</v>
      </c>
      <c r="AY8994" s="51"/>
      <c r="AZ8994" s="51"/>
    </row>
    <row r="8995" spans="49:52" x14ac:dyDescent="0.25">
      <c r="AW8995" t="s">
        <v>13644</v>
      </c>
      <c r="AY8995" s="51"/>
      <c r="AZ8995" s="51"/>
    </row>
    <row r="8996" spans="49:52" x14ac:dyDescent="0.25">
      <c r="AW8996" t="s">
        <v>13645</v>
      </c>
      <c r="AY8996" s="51"/>
      <c r="AZ8996" s="51"/>
    </row>
    <row r="8997" spans="49:52" x14ac:dyDescent="0.25">
      <c r="AW8997" t="s">
        <v>13646</v>
      </c>
      <c r="AY8997" s="51"/>
      <c r="AZ8997" s="51"/>
    </row>
    <row r="8998" spans="49:52" x14ac:dyDescent="0.25">
      <c r="AW8998" t="s">
        <v>13647</v>
      </c>
      <c r="AY8998" s="51"/>
      <c r="AZ8998" s="51"/>
    </row>
    <row r="8999" spans="49:52" x14ac:dyDescent="0.25">
      <c r="AW8999" t="s">
        <v>13648</v>
      </c>
      <c r="AY8999" s="51"/>
      <c r="AZ8999" s="51"/>
    </row>
    <row r="9000" spans="49:52" x14ac:dyDescent="0.25">
      <c r="AW9000" t="s">
        <v>13649</v>
      </c>
      <c r="AY9000" s="51"/>
      <c r="AZ9000" s="51"/>
    </row>
    <row r="9001" spans="49:52" x14ac:dyDescent="0.25">
      <c r="AW9001" t="s">
        <v>13650</v>
      </c>
      <c r="AY9001" s="51"/>
      <c r="AZ9001" s="51"/>
    </row>
    <row r="9002" spans="49:52" x14ac:dyDescent="0.25">
      <c r="AW9002" t="s">
        <v>13651</v>
      </c>
      <c r="AY9002" s="51"/>
      <c r="AZ9002" s="51"/>
    </row>
    <row r="9003" spans="49:52" x14ac:dyDescent="0.25">
      <c r="AW9003" t="s">
        <v>13652</v>
      </c>
      <c r="AY9003" s="51"/>
      <c r="AZ9003" s="51"/>
    </row>
    <row r="9004" spans="49:52" x14ac:dyDescent="0.25">
      <c r="AW9004" t="s">
        <v>13653</v>
      </c>
      <c r="AY9004" s="51"/>
      <c r="AZ9004" s="51"/>
    </row>
    <row r="9005" spans="49:52" x14ac:dyDescent="0.25">
      <c r="AW9005" t="s">
        <v>13654</v>
      </c>
      <c r="AY9005" s="51"/>
      <c r="AZ9005" s="51"/>
    </row>
    <row r="9006" spans="49:52" x14ac:dyDescent="0.25">
      <c r="AW9006" t="s">
        <v>13655</v>
      </c>
      <c r="AY9006" s="51"/>
      <c r="AZ9006" s="51"/>
    </row>
    <row r="9007" spans="49:52" x14ac:dyDescent="0.25">
      <c r="AW9007" t="s">
        <v>13656</v>
      </c>
      <c r="AY9007" s="51"/>
      <c r="AZ9007" s="51"/>
    </row>
    <row r="9008" spans="49:52" x14ac:dyDescent="0.25">
      <c r="AW9008" t="s">
        <v>13657</v>
      </c>
      <c r="AY9008" s="51"/>
      <c r="AZ9008" s="51"/>
    </row>
    <row r="9009" spans="49:52" x14ac:dyDescent="0.25">
      <c r="AW9009" t="s">
        <v>13658</v>
      </c>
      <c r="AY9009" s="51"/>
      <c r="AZ9009" s="51"/>
    </row>
    <row r="9010" spans="49:52" x14ac:dyDescent="0.25">
      <c r="AW9010" t="s">
        <v>13659</v>
      </c>
      <c r="AY9010" s="51"/>
      <c r="AZ9010" s="51"/>
    </row>
    <row r="9011" spans="49:52" x14ac:dyDescent="0.25">
      <c r="AW9011" t="s">
        <v>13660</v>
      </c>
      <c r="AY9011" s="51"/>
      <c r="AZ9011" s="51"/>
    </row>
    <row r="9012" spans="49:52" x14ac:dyDescent="0.25">
      <c r="AW9012" t="s">
        <v>13661</v>
      </c>
      <c r="AY9012" s="51"/>
      <c r="AZ9012" s="51"/>
    </row>
    <row r="9013" spans="49:52" x14ac:dyDescent="0.25">
      <c r="AW9013" t="s">
        <v>13662</v>
      </c>
      <c r="AY9013" s="51"/>
      <c r="AZ9013" s="51"/>
    </row>
    <row r="9014" spans="49:52" x14ac:dyDescent="0.25">
      <c r="AW9014" t="s">
        <v>13663</v>
      </c>
      <c r="AY9014" s="51"/>
      <c r="AZ9014" s="51"/>
    </row>
    <row r="9015" spans="49:52" x14ac:dyDescent="0.25">
      <c r="AW9015" t="s">
        <v>13664</v>
      </c>
      <c r="AY9015" s="51"/>
      <c r="AZ9015" s="51"/>
    </row>
    <row r="9016" spans="49:52" x14ac:dyDescent="0.25">
      <c r="AW9016" t="s">
        <v>13665</v>
      </c>
      <c r="AY9016" s="51"/>
      <c r="AZ9016" s="51"/>
    </row>
    <row r="9017" spans="49:52" x14ac:dyDescent="0.25">
      <c r="AW9017" t="s">
        <v>13666</v>
      </c>
      <c r="AY9017" s="51"/>
      <c r="AZ9017" s="51"/>
    </row>
    <row r="9018" spans="49:52" x14ac:dyDescent="0.25">
      <c r="AW9018" t="s">
        <v>13667</v>
      </c>
      <c r="AY9018" s="51"/>
      <c r="AZ9018" s="51"/>
    </row>
    <row r="9019" spans="49:52" x14ac:dyDescent="0.25">
      <c r="AW9019" t="s">
        <v>13668</v>
      </c>
      <c r="AY9019" s="51"/>
      <c r="AZ9019" s="51"/>
    </row>
    <row r="9020" spans="49:52" x14ac:dyDescent="0.25">
      <c r="AW9020" t="s">
        <v>13669</v>
      </c>
      <c r="AY9020" s="51"/>
      <c r="AZ9020" s="51"/>
    </row>
    <row r="9021" spans="49:52" x14ac:dyDescent="0.25">
      <c r="AW9021" t="s">
        <v>13670</v>
      </c>
      <c r="AY9021" s="51"/>
      <c r="AZ9021" s="51"/>
    </row>
    <row r="9022" spans="49:52" x14ac:dyDescent="0.25">
      <c r="AW9022" t="s">
        <v>13671</v>
      </c>
      <c r="AY9022" s="51"/>
      <c r="AZ9022" s="51"/>
    </row>
    <row r="9023" spans="49:52" x14ac:dyDescent="0.25">
      <c r="AW9023" t="s">
        <v>13672</v>
      </c>
      <c r="AY9023" s="51"/>
      <c r="AZ9023" s="51"/>
    </row>
    <row r="9024" spans="49:52" x14ac:dyDescent="0.25">
      <c r="AW9024" t="s">
        <v>13673</v>
      </c>
      <c r="AY9024" s="51"/>
      <c r="AZ9024" s="51"/>
    </row>
    <row r="9025" spans="49:52" x14ac:dyDescent="0.25">
      <c r="AW9025" t="s">
        <v>13674</v>
      </c>
      <c r="AY9025" s="51"/>
      <c r="AZ9025" s="51"/>
    </row>
    <row r="9026" spans="49:52" x14ac:dyDescent="0.25">
      <c r="AW9026" t="s">
        <v>13675</v>
      </c>
      <c r="AY9026" s="51"/>
      <c r="AZ9026" s="51"/>
    </row>
    <row r="9027" spans="49:52" x14ac:dyDescent="0.25">
      <c r="AW9027" t="s">
        <v>13676</v>
      </c>
      <c r="AY9027" s="51"/>
      <c r="AZ9027" s="51"/>
    </row>
    <row r="9028" spans="49:52" x14ac:dyDescent="0.25">
      <c r="AW9028" t="s">
        <v>13677</v>
      </c>
      <c r="AY9028" s="51"/>
      <c r="AZ9028" s="51"/>
    </row>
    <row r="9029" spans="49:52" x14ac:dyDescent="0.25">
      <c r="AW9029" t="s">
        <v>13678</v>
      </c>
      <c r="AY9029" s="51"/>
      <c r="AZ9029" s="51"/>
    </row>
    <row r="9030" spans="49:52" x14ac:dyDescent="0.25">
      <c r="AW9030" t="s">
        <v>13679</v>
      </c>
      <c r="AY9030" s="51"/>
      <c r="AZ9030" s="51"/>
    </row>
    <row r="9031" spans="49:52" x14ac:dyDescent="0.25">
      <c r="AW9031" t="s">
        <v>13680</v>
      </c>
      <c r="AY9031" s="51"/>
      <c r="AZ9031" s="51"/>
    </row>
    <row r="9032" spans="49:52" x14ac:dyDescent="0.25">
      <c r="AW9032" t="s">
        <v>13681</v>
      </c>
      <c r="AY9032" s="51"/>
      <c r="AZ9032" s="51"/>
    </row>
    <row r="9033" spans="49:52" x14ac:dyDescent="0.25">
      <c r="AW9033" t="s">
        <v>13682</v>
      </c>
      <c r="AY9033" s="51"/>
      <c r="AZ9033" s="51"/>
    </row>
    <row r="9034" spans="49:52" x14ac:dyDescent="0.25">
      <c r="AW9034" t="s">
        <v>13683</v>
      </c>
      <c r="AY9034" s="51"/>
      <c r="AZ9034" s="51"/>
    </row>
    <row r="9035" spans="49:52" x14ac:dyDescent="0.25">
      <c r="AW9035" t="s">
        <v>13684</v>
      </c>
      <c r="AY9035" s="51"/>
      <c r="AZ9035" s="51"/>
    </row>
    <row r="9036" spans="49:52" x14ac:dyDescent="0.25">
      <c r="AW9036" t="s">
        <v>13685</v>
      </c>
      <c r="AY9036" s="51"/>
      <c r="AZ9036" s="51"/>
    </row>
    <row r="9037" spans="49:52" x14ac:dyDescent="0.25">
      <c r="AW9037" t="s">
        <v>13686</v>
      </c>
      <c r="AY9037" s="51"/>
      <c r="AZ9037" s="51"/>
    </row>
    <row r="9038" spans="49:52" x14ac:dyDescent="0.25">
      <c r="AW9038" t="s">
        <v>13687</v>
      </c>
      <c r="AY9038" s="51"/>
      <c r="AZ9038" s="51"/>
    </row>
    <row r="9039" spans="49:52" x14ac:dyDescent="0.25">
      <c r="AW9039" t="s">
        <v>13688</v>
      </c>
      <c r="AY9039" s="51"/>
      <c r="AZ9039" s="51"/>
    </row>
    <row r="9040" spans="49:52" x14ac:dyDescent="0.25">
      <c r="AW9040" t="s">
        <v>13689</v>
      </c>
      <c r="AY9040" s="51"/>
      <c r="AZ9040" s="51"/>
    </row>
    <row r="9041" spans="49:52" x14ac:dyDescent="0.25">
      <c r="AW9041" t="s">
        <v>13690</v>
      </c>
      <c r="AY9041" s="51"/>
      <c r="AZ9041" s="51"/>
    </row>
    <row r="9042" spans="49:52" x14ac:dyDescent="0.25">
      <c r="AW9042" t="s">
        <v>13691</v>
      </c>
      <c r="AY9042" s="51"/>
      <c r="AZ9042" s="51"/>
    </row>
    <row r="9043" spans="49:52" x14ac:dyDescent="0.25">
      <c r="AW9043" t="s">
        <v>13692</v>
      </c>
      <c r="AY9043" s="51"/>
      <c r="AZ9043" s="51"/>
    </row>
    <row r="9044" spans="49:52" x14ac:dyDescent="0.25">
      <c r="AW9044" t="s">
        <v>13693</v>
      </c>
      <c r="AY9044" s="51"/>
      <c r="AZ9044" s="51"/>
    </row>
    <row r="9045" spans="49:52" x14ac:dyDescent="0.25">
      <c r="AW9045" t="s">
        <v>13694</v>
      </c>
      <c r="AY9045" s="51"/>
      <c r="AZ9045" s="51"/>
    </row>
    <row r="9046" spans="49:52" x14ac:dyDescent="0.25">
      <c r="AW9046" t="s">
        <v>13695</v>
      </c>
      <c r="AY9046" s="51"/>
      <c r="AZ9046" s="51"/>
    </row>
    <row r="9047" spans="49:52" x14ac:dyDescent="0.25">
      <c r="AW9047" t="s">
        <v>13696</v>
      </c>
      <c r="AY9047" s="51"/>
      <c r="AZ9047" s="51"/>
    </row>
    <row r="9048" spans="49:52" x14ac:dyDescent="0.25">
      <c r="AW9048" t="s">
        <v>13697</v>
      </c>
      <c r="AY9048" s="51"/>
      <c r="AZ9048" s="51"/>
    </row>
    <row r="9049" spans="49:52" x14ac:dyDescent="0.25">
      <c r="AW9049" t="s">
        <v>13698</v>
      </c>
      <c r="AY9049" s="51"/>
      <c r="AZ9049" s="51"/>
    </row>
    <row r="9050" spans="49:52" x14ac:dyDescent="0.25">
      <c r="AW9050" t="s">
        <v>13699</v>
      </c>
      <c r="AY9050" s="51"/>
      <c r="AZ9050" s="51"/>
    </row>
    <row r="9051" spans="49:52" x14ac:dyDescent="0.25">
      <c r="AW9051" t="s">
        <v>13700</v>
      </c>
      <c r="AY9051" s="51"/>
      <c r="AZ9051" s="51"/>
    </row>
    <row r="9052" spans="49:52" x14ac:dyDescent="0.25">
      <c r="AW9052" t="s">
        <v>13701</v>
      </c>
      <c r="AY9052" s="51"/>
      <c r="AZ9052" s="51"/>
    </row>
    <row r="9053" spans="49:52" x14ac:dyDescent="0.25">
      <c r="AW9053" t="s">
        <v>13702</v>
      </c>
      <c r="AY9053" s="51"/>
      <c r="AZ9053" s="51"/>
    </row>
    <row r="9054" spans="49:52" x14ac:dyDescent="0.25">
      <c r="AW9054" t="s">
        <v>13703</v>
      </c>
      <c r="AY9054" s="51"/>
      <c r="AZ9054" s="51"/>
    </row>
    <row r="9055" spans="49:52" x14ac:dyDescent="0.25">
      <c r="AW9055" t="s">
        <v>13704</v>
      </c>
      <c r="AY9055" s="51"/>
      <c r="AZ9055" s="51"/>
    </row>
    <row r="9056" spans="49:52" x14ac:dyDescent="0.25">
      <c r="AW9056" t="s">
        <v>13705</v>
      </c>
      <c r="AY9056" s="51"/>
      <c r="AZ9056" s="51"/>
    </row>
    <row r="9057" spans="49:52" x14ac:dyDescent="0.25">
      <c r="AW9057" t="s">
        <v>13706</v>
      </c>
      <c r="AY9057" s="51"/>
      <c r="AZ9057" s="51"/>
    </row>
    <row r="9058" spans="49:52" x14ac:dyDescent="0.25">
      <c r="AW9058" t="s">
        <v>13707</v>
      </c>
      <c r="AY9058" s="51"/>
      <c r="AZ9058" s="51"/>
    </row>
    <row r="9059" spans="49:52" x14ac:dyDescent="0.25">
      <c r="AW9059" t="s">
        <v>13708</v>
      </c>
      <c r="AY9059" s="51"/>
      <c r="AZ9059" s="51"/>
    </row>
    <row r="9060" spans="49:52" x14ac:dyDescent="0.25">
      <c r="AW9060" t="s">
        <v>13709</v>
      </c>
      <c r="AY9060" s="51"/>
      <c r="AZ9060" s="51"/>
    </row>
    <row r="9061" spans="49:52" x14ac:dyDescent="0.25">
      <c r="AW9061" t="s">
        <v>13710</v>
      </c>
      <c r="AY9061" s="51"/>
      <c r="AZ9061" s="51"/>
    </row>
    <row r="9062" spans="49:52" x14ac:dyDescent="0.25">
      <c r="AW9062" t="s">
        <v>13711</v>
      </c>
      <c r="AY9062" s="51"/>
      <c r="AZ9062" s="51"/>
    </row>
    <row r="9063" spans="49:52" x14ac:dyDescent="0.25">
      <c r="AW9063" t="s">
        <v>13712</v>
      </c>
      <c r="AY9063" s="51"/>
      <c r="AZ9063" s="51"/>
    </row>
    <row r="9064" spans="49:52" x14ac:dyDescent="0.25">
      <c r="AW9064" t="s">
        <v>13713</v>
      </c>
      <c r="AY9064" s="51"/>
      <c r="AZ9064" s="51"/>
    </row>
    <row r="9065" spans="49:52" x14ac:dyDescent="0.25">
      <c r="AW9065" t="s">
        <v>13714</v>
      </c>
      <c r="AY9065" s="51"/>
      <c r="AZ9065" s="51"/>
    </row>
    <row r="9066" spans="49:52" x14ac:dyDescent="0.25">
      <c r="AW9066" t="s">
        <v>13715</v>
      </c>
      <c r="AY9066" s="51"/>
      <c r="AZ9066" s="51"/>
    </row>
    <row r="9067" spans="49:52" x14ac:dyDescent="0.25">
      <c r="AW9067" t="s">
        <v>13716</v>
      </c>
      <c r="AY9067" s="51"/>
      <c r="AZ9067" s="51"/>
    </row>
    <row r="9068" spans="49:52" x14ac:dyDescent="0.25">
      <c r="AW9068" t="s">
        <v>13717</v>
      </c>
      <c r="AY9068" s="51"/>
      <c r="AZ9068" s="51"/>
    </row>
    <row r="9069" spans="49:52" x14ac:dyDescent="0.25">
      <c r="AW9069" t="s">
        <v>13718</v>
      </c>
      <c r="AY9069" s="51"/>
      <c r="AZ9069" s="51"/>
    </row>
    <row r="9070" spans="49:52" x14ac:dyDescent="0.25">
      <c r="AW9070" t="s">
        <v>13719</v>
      </c>
      <c r="AY9070" s="51"/>
      <c r="AZ9070" s="51"/>
    </row>
    <row r="9071" spans="49:52" x14ac:dyDescent="0.25">
      <c r="AW9071" t="s">
        <v>13720</v>
      </c>
      <c r="AY9071" s="51"/>
      <c r="AZ9071" s="51"/>
    </row>
    <row r="9072" spans="49:52" x14ac:dyDescent="0.25">
      <c r="AW9072" t="s">
        <v>13721</v>
      </c>
      <c r="AY9072" s="51"/>
      <c r="AZ9072" s="51"/>
    </row>
    <row r="9073" spans="49:52" x14ac:dyDescent="0.25">
      <c r="AW9073" t="s">
        <v>13722</v>
      </c>
      <c r="AY9073" s="51"/>
      <c r="AZ9073" s="51"/>
    </row>
    <row r="9074" spans="49:52" x14ac:dyDescent="0.25">
      <c r="AW9074" t="s">
        <v>13723</v>
      </c>
      <c r="AY9074" s="51"/>
      <c r="AZ9074" s="51"/>
    </row>
    <row r="9075" spans="49:52" x14ac:dyDescent="0.25">
      <c r="AW9075" t="s">
        <v>13724</v>
      </c>
      <c r="AY9075" s="51"/>
      <c r="AZ9075" s="51"/>
    </row>
    <row r="9076" spans="49:52" x14ac:dyDescent="0.25">
      <c r="AW9076" t="s">
        <v>13725</v>
      </c>
      <c r="AY9076" s="51"/>
      <c r="AZ9076" s="51"/>
    </row>
    <row r="9077" spans="49:52" x14ac:dyDescent="0.25">
      <c r="AW9077" t="s">
        <v>13726</v>
      </c>
      <c r="AY9077" s="51"/>
      <c r="AZ9077" s="51"/>
    </row>
    <row r="9078" spans="49:52" x14ac:dyDescent="0.25">
      <c r="AW9078" t="s">
        <v>13727</v>
      </c>
      <c r="AY9078" s="51"/>
      <c r="AZ9078" s="51"/>
    </row>
    <row r="9079" spans="49:52" x14ac:dyDescent="0.25">
      <c r="AW9079" t="s">
        <v>13728</v>
      </c>
      <c r="AY9079" s="51"/>
      <c r="AZ9079" s="51"/>
    </row>
    <row r="9080" spans="49:52" x14ac:dyDescent="0.25">
      <c r="AW9080" t="s">
        <v>13729</v>
      </c>
      <c r="AY9080" s="51"/>
      <c r="AZ9080" s="51"/>
    </row>
    <row r="9081" spans="49:52" x14ac:dyDescent="0.25">
      <c r="AW9081" t="s">
        <v>13730</v>
      </c>
      <c r="AY9081" s="51"/>
      <c r="AZ9081" s="51"/>
    </row>
    <row r="9082" spans="49:52" x14ac:dyDescent="0.25">
      <c r="AW9082" t="s">
        <v>13731</v>
      </c>
      <c r="AY9082" s="51"/>
      <c r="AZ9082" s="51"/>
    </row>
    <row r="9083" spans="49:52" x14ac:dyDescent="0.25">
      <c r="AW9083" t="s">
        <v>13732</v>
      </c>
      <c r="AY9083" s="51"/>
      <c r="AZ9083" s="51"/>
    </row>
    <row r="9084" spans="49:52" x14ac:dyDescent="0.25">
      <c r="AW9084" t="s">
        <v>13733</v>
      </c>
      <c r="AY9084" s="51"/>
      <c r="AZ9084" s="51"/>
    </row>
    <row r="9085" spans="49:52" x14ac:dyDescent="0.25">
      <c r="AW9085" t="s">
        <v>13734</v>
      </c>
      <c r="AY9085" s="51"/>
      <c r="AZ9085" s="51"/>
    </row>
    <row r="9086" spans="49:52" x14ac:dyDescent="0.25">
      <c r="AW9086" t="s">
        <v>13735</v>
      </c>
      <c r="AY9086" s="51"/>
      <c r="AZ9086" s="51"/>
    </row>
    <row r="9087" spans="49:52" x14ac:dyDescent="0.25">
      <c r="AW9087" t="s">
        <v>13736</v>
      </c>
      <c r="AY9087" s="51"/>
      <c r="AZ9087" s="51"/>
    </row>
    <row r="9088" spans="49:52" x14ac:dyDescent="0.25">
      <c r="AW9088" t="s">
        <v>13737</v>
      </c>
      <c r="AY9088" s="51"/>
      <c r="AZ9088" s="51"/>
    </row>
    <row r="9089" spans="49:52" x14ac:dyDescent="0.25">
      <c r="AW9089" t="s">
        <v>13738</v>
      </c>
      <c r="AY9089" s="51"/>
      <c r="AZ9089" s="51"/>
    </row>
    <row r="9090" spans="49:52" x14ac:dyDescent="0.25">
      <c r="AW9090" t="s">
        <v>13739</v>
      </c>
      <c r="AY9090" s="51"/>
      <c r="AZ9090" s="51"/>
    </row>
    <row r="9091" spans="49:52" x14ac:dyDescent="0.25">
      <c r="AW9091" t="s">
        <v>13740</v>
      </c>
      <c r="AY9091" s="51"/>
      <c r="AZ9091" s="51"/>
    </row>
    <row r="9092" spans="49:52" x14ac:dyDescent="0.25">
      <c r="AW9092" t="s">
        <v>13741</v>
      </c>
      <c r="AY9092" s="51"/>
      <c r="AZ9092" s="51"/>
    </row>
    <row r="9093" spans="49:52" x14ac:dyDescent="0.25">
      <c r="AW9093" t="s">
        <v>13742</v>
      </c>
      <c r="AY9093" s="51"/>
      <c r="AZ9093" s="51"/>
    </row>
    <row r="9094" spans="49:52" x14ac:dyDescent="0.25">
      <c r="AW9094" t="s">
        <v>13743</v>
      </c>
      <c r="AY9094" s="51"/>
      <c r="AZ9094" s="51"/>
    </row>
    <row r="9095" spans="49:52" x14ac:dyDescent="0.25">
      <c r="AW9095" t="s">
        <v>13744</v>
      </c>
      <c r="AY9095" s="51"/>
      <c r="AZ9095" s="51"/>
    </row>
    <row r="9096" spans="49:52" x14ac:dyDescent="0.25">
      <c r="AW9096" t="s">
        <v>13745</v>
      </c>
      <c r="AY9096" s="51"/>
      <c r="AZ9096" s="51"/>
    </row>
    <row r="9097" spans="49:52" x14ac:dyDescent="0.25">
      <c r="AW9097" t="s">
        <v>13746</v>
      </c>
      <c r="AY9097" s="51"/>
      <c r="AZ9097" s="51"/>
    </row>
    <row r="9098" spans="49:52" x14ac:dyDescent="0.25">
      <c r="AW9098" t="s">
        <v>13747</v>
      </c>
      <c r="AY9098" s="51"/>
      <c r="AZ9098" s="51"/>
    </row>
    <row r="9099" spans="49:52" x14ac:dyDescent="0.25">
      <c r="AW9099" t="s">
        <v>13748</v>
      </c>
      <c r="AY9099" s="51"/>
      <c r="AZ9099" s="51"/>
    </row>
    <row r="9100" spans="49:52" x14ac:dyDescent="0.25">
      <c r="AW9100" t="s">
        <v>13749</v>
      </c>
      <c r="AY9100" s="51"/>
      <c r="AZ9100" s="51"/>
    </row>
    <row r="9101" spans="49:52" x14ac:dyDescent="0.25">
      <c r="AW9101" t="s">
        <v>13750</v>
      </c>
      <c r="AY9101" s="51"/>
      <c r="AZ9101" s="51"/>
    </row>
    <row r="9102" spans="49:52" x14ac:dyDescent="0.25">
      <c r="AW9102" t="s">
        <v>13751</v>
      </c>
      <c r="AY9102" s="51"/>
      <c r="AZ9102" s="51"/>
    </row>
    <row r="9103" spans="49:52" x14ac:dyDescent="0.25">
      <c r="AW9103" t="s">
        <v>13752</v>
      </c>
      <c r="AY9103" s="51"/>
      <c r="AZ9103" s="51"/>
    </row>
    <row r="9104" spans="49:52" x14ac:dyDescent="0.25">
      <c r="AW9104" t="s">
        <v>13753</v>
      </c>
      <c r="AY9104" s="51"/>
      <c r="AZ9104" s="51"/>
    </row>
    <row r="9105" spans="49:52" x14ac:dyDescent="0.25">
      <c r="AW9105" t="s">
        <v>13754</v>
      </c>
      <c r="AY9105" s="51"/>
      <c r="AZ9105" s="51"/>
    </row>
    <row r="9106" spans="49:52" x14ac:dyDescent="0.25">
      <c r="AW9106" t="s">
        <v>13755</v>
      </c>
      <c r="AY9106" s="51"/>
      <c r="AZ9106" s="51"/>
    </row>
    <row r="9107" spans="49:52" x14ac:dyDescent="0.25">
      <c r="AW9107" t="s">
        <v>13756</v>
      </c>
      <c r="AY9107" s="51"/>
      <c r="AZ9107" s="51"/>
    </row>
    <row r="9108" spans="49:52" x14ac:dyDescent="0.25">
      <c r="AW9108" t="s">
        <v>13757</v>
      </c>
      <c r="AY9108" s="51"/>
      <c r="AZ9108" s="51"/>
    </row>
    <row r="9109" spans="49:52" x14ac:dyDescent="0.25">
      <c r="AW9109" t="s">
        <v>13758</v>
      </c>
      <c r="AY9109" s="51"/>
      <c r="AZ9109" s="51"/>
    </row>
    <row r="9110" spans="49:52" x14ac:dyDescent="0.25">
      <c r="AW9110" t="s">
        <v>13759</v>
      </c>
      <c r="AY9110" s="51"/>
      <c r="AZ9110" s="51"/>
    </row>
    <row r="9111" spans="49:52" x14ac:dyDescent="0.25">
      <c r="AW9111" t="s">
        <v>13760</v>
      </c>
      <c r="AY9111" s="51"/>
      <c r="AZ9111" s="51"/>
    </row>
    <row r="9112" spans="49:52" x14ac:dyDescent="0.25">
      <c r="AW9112" t="s">
        <v>13761</v>
      </c>
      <c r="AY9112" s="51"/>
      <c r="AZ9112" s="51"/>
    </row>
    <row r="9113" spans="49:52" x14ac:dyDescent="0.25">
      <c r="AW9113" t="s">
        <v>13762</v>
      </c>
      <c r="AY9113" s="51"/>
      <c r="AZ9113" s="51"/>
    </row>
    <row r="9114" spans="49:52" x14ac:dyDescent="0.25">
      <c r="AW9114" t="s">
        <v>13763</v>
      </c>
      <c r="AY9114" s="51"/>
      <c r="AZ9114" s="51"/>
    </row>
    <row r="9115" spans="49:52" x14ac:dyDescent="0.25">
      <c r="AW9115" t="s">
        <v>13764</v>
      </c>
      <c r="AY9115" s="51"/>
      <c r="AZ9115" s="51"/>
    </row>
    <row r="9116" spans="49:52" x14ac:dyDescent="0.25">
      <c r="AW9116" t="s">
        <v>13765</v>
      </c>
      <c r="AY9116" s="51"/>
      <c r="AZ9116" s="51"/>
    </row>
    <row r="9117" spans="49:52" x14ac:dyDescent="0.25">
      <c r="AW9117" t="s">
        <v>13766</v>
      </c>
      <c r="AY9117" s="51"/>
      <c r="AZ9117" s="51"/>
    </row>
    <row r="9118" spans="49:52" x14ac:dyDescent="0.25">
      <c r="AW9118" t="s">
        <v>13767</v>
      </c>
      <c r="AY9118" s="51"/>
      <c r="AZ9118" s="51"/>
    </row>
    <row r="9119" spans="49:52" x14ac:dyDescent="0.25">
      <c r="AW9119" t="s">
        <v>13768</v>
      </c>
      <c r="AY9119" s="51"/>
      <c r="AZ9119" s="51"/>
    </row>
    <row r="9120" spans="49:52" x14ac:dyDescent="0.25">
      <c r="AW9120" t="s">
        <v>13769</v>
      </c>
      <c r="AY9120" s="51"/>
      <c r="AZ9120" s="51"/>
    </row>
    <row r="9121" spans="49:52" x14ac:dyDescent="0.25">
      <c r="AW9121" t="s">
        <v>13770</v>
      </c>
      <c r="AY9121" s="51"/>
      <c r="AZ9121" s="51"/>
    </row>
    <row r="9122" spans="49:52" x14ac:dyDescent="0.25">
      <c r="AW9122" t="s">
        <v>13771</v>
      </c>
      <c r="AY9122" s="51"/>
      <c r="AZ9122" s="51"/>
    </row>
    <row r="9123" spans="49:52" x14ac:dyDescent="0.25">
      <c r="AW9123" t="s">
        <v>13772</v>
      </c>
      <c r="AY9123" s="51"/>
      <c r="AZ9123" s="51"/>
    </row>
    <row r="9124" spans="49:52" x14ac:dyDescent="0.25">
      <c r="AW9124" t="s">
        <v>13773</v>
      </c>
      <c r="AY9124" s="51"/>
      <c r="AZ9124" s="51"/>
    </row>
    <row r="9125" spans="49:52" x14ac:dyDescent="0.25">
      <c r="AW9125" t="s">
        <v>13774</v>
      </c>
      <c r="AY9125" s="51"/>
      <c r="AZ9125" s="51"/>
    </row>
    <row r="9126" spans="49:52" x14ac:dyDescent="0.25">
      <c r="AW9126" t="s">
        <v>13775</v>
      </c>
      <c r="AY9126" s="51"/>
      <c r="AZ9126" s="51"/>
    </row>
    <row r="9127" spans="49:52" x14ac:dyDescent="0.25">
      <c r="AW9127" t="s">
        <v>13776</v>
      </c>
      <c r="AY9127" s="51"/>
      <c r="AZ9127" s="51"/>
    </row>
    <row r="9128" spans="49:52" x14ac:dyDescent="0.25">
      <c r="AW9128" t="s">
        <v>13777</v>
      </c>
      <c r="AY9128" s="51"/>
      <c r="AZ9128" s="51"/>
    </row>
    <row r="9129" spans="49:52" x14ac:dyDescent="0.25">
      <c r="AW9129" t="s">
        <v>13778</v>
      </c>
      <c r="AY9129" s="51"/>
      <c r="AZ9129" s="51"/>
    </row>
    <row r="9130" spans="49:52" x14ac:dyDescent="0.25">
      <c r="AW9130" t="s">
        <v>13779</v>
      </c>
      <c r="AY9130" s="51"/>
      <c r="AZ9130" s="51"/>
    </row>
    <row r="9131" spans="49:52" x14ac:dyDescent="0.25">
      <c r="AW9131" t="s">
        <v>13780</v>
      </c>
      <c r="AY9131" s="51"/>
      <c r="AZ9131" s="51"/>
    </row>
    <row r="9132" spans="49:52" x14ac:dyDescent="0.25">
      <c r="AW9132" t="s">
        <v>13781</v>
      </c>
      <c r="AY9132" s="51"/>
      <c r="AZ9132" s="51"/>
    </row>
    <row r="9133" spans="49:52" x14ac:dyDescent="0.25">
      <c r="AW9133" t="s">
        <v>13782</v>
      </c>
      <c r="AY9133" s="51"/>
      <c r="AZ9133" s="51"/>
    </row>
    <row r="9134" spans="49:52" x14ac:dyDescent="0.25">
      <c r="AW9134" t="s">
        <v>13783</v>
      </c>
      <c r="AY9134" s="51"/>
      <c r="AZ9134" s="51"/>
    </row>
    <row r="9135" spans="49:52" x14ac:dyDescent="0.25">
      <c r="AW9135" t="s">
        <v>13784</v>
      </c>
      <c r="AY9135" s="51"/>
      <c r="AZ9135" s="51"/>
    </row>
    <row r="9136" spans="49:52" x14ac:dyDescent="0.25">
      <c r="AW9136" t="s">
        <v>13785</v>
      </c>
      <c r="AY9136" s="51"/>
      <c r="AZ9136" s="51"/>
    </row>
    <row r="9137" spans="49:52" x14ac:dyDescent="0.25">
      <c r="AW9137" t="s">
        <v>13786</v>
      </c>
      <c r="AY9137" s="51"/>
      <c r="AZ9137" s="51"/>
    </row>
    <row r="9138" spans="49:52" x14ac:dyDescent="0.25">
      <c r="AW9138" t="s">
        <v>13787</v>
      </c>
      <c r="AY9138" s="51"/>
      <c r="AZ9138" s="51"/>
    </row>
    <row r="9139" spans="49:52" x14ac:dyDescent="0.25">
      <c r="AW9139" t="s">
        <v>13788</v>
      </c>
      <c r="AY9139" s="51"/>
      <c r="AZ9139" s="51"/>
    </row>
    <row r="9140" spans="49:52" x14ac:dyDescent="0.25">
      <c r="AW9140" t="s">
        <v>13789</v>
      </c>
      <c r="AY9140" s="51"/>
      <c r="AZ9140" s="51"/>
    </row>
    <row r="9141" spans="49:52" x14ac:dyDescent="0.25">
      <c r="AW9141" t="s">
        <v>13790</v>
      </c>
      <c r="AY9141" s="51"/>
      <c r="AZ9141" s="51"/>
    </row>
    <row r="9142" spans="49:52" x14ac:dyDescent="0.25">
      <c r="AW9142" t="s">
        <v>13791</v>
      </c>
      <c r="AY9142" s="51"/>
      <c r="AZ9142" s="51"/>
    </row>
    <row r="9143" spans="49:52" x14ac:dyDescent="0.25">
      <c r="AW9143" t="s">
        <v>13792</v>
      </c>
      <c r="AY9143" s="51"/>
      <c r="AZ9143" s="51"/>
    </row>
    <row r="9144" spans="49:52" x14ac:dyDescent="0.25">
      <c r="AW9144" t="s">
        <v>13793</v>
      </c>
      <c r="AY9144" s="51"/>
      <c r="AZ9144" s="51"/>
    </row>
    <row r="9145" spans="49:52" x14ac:dyDescent="0.25">
      <c r="AW9145" t="s">
        <v>13794</v>
      </c>
      <c r="AY9145" s="51"/>
      <c r="AZ9145" s="51"/>
    </row>
    <row r="9146" spans="49:52" x14ac:dyDescent="0.25">
      <c r="AW9146" t="s">
        <v>13795</v>
      </c>
      <c r="AY9146" s="51"/>
      <c r="AZ9146" s="51"/>
    </row>
    <row r="9147" spans="49:52" x14ac:dyDescent="0.25">
      <c r="AW9147" t="s">
        <v>13796</v>
      </c>
      <c r="AY9147" s="51"/>
      <c r="AZ9147" s="51"/>
    </row>
    <row r="9148" spans="49:52" x14ac:dyDescent="0.25">
      <c r="AW9148" t="s">
        <v>13797</v>
      </c>
      <c r="AY9148" s="51"/>
      <c r="AZ9148" s="51"/>
    </row>
    <row r="9149" spans="49:52" x14ac:dyDescent="0.25">
      <c r="AW9149" t="s">
        <v>13798</v>
      </c>
      <c r="AY9149" s="51"/>
      <c r="AZ9149" s="51"/>
    </row>
    <row r="9150" spans="49:52" x14ac:dyDescent="0.25">
      <c r="AW9150" t="s">
        <v>13799</v>
      </c>
      <c r="AY9150" s="51"/>
      <c r="AZ9150" s="51"/>
    </row>
    <row r="9151" spans="49:52" x14ac:dyDescent="0.25">
      <c r="AW9151" t="s">
        <v>13800</v>
      </c>
      <c r="AY9151" s="51"/>
      <c r="AZ9151" s="51"/>
    </row>
    <row r="9152" spans="49:52" x14ac:dyDescent="0.25">
      <c r="AW9152" t="s">
        <v>13801</v>
      </c>
      <c r="AY9152" s="51"/>
      <c r="AZ9152" s="51"/>
    </row>
    <row r="9153" spans="49:52" x14ac:dyDescent="0.25">
      <c r="AW9153" t="s">
        <v>13802</v>
      </c>
      <c r="AY9153" s="51"/>
      <c r="AZ9153" s="51"/>
    </row>
    <row r="9154" spans="49:52" x14ac:dyDescent="0.25">
      <c r="AW9154" t="s">
        <v>13803</v>
      </c>
      <c r="AY9154" s="51"/>
      <c r="AZ9154" s="51"/>
    </row>
    <row r="9155" spans="49:52" x14ac:dyDescent="0.25">
      <c r="AW9155" t="s">
        <v>13804</v>
      </c>
      <c r="AY9155" s="51"/>
      <c r="AZ9155" s="51"/>
    </row>
    <row r="9156" spans="49:52" x14ac:dyDescent="0.25">
      <c r="AW9156" t="s">
        <v>13805</v>
      </c>
      <c r="AY9156" s="51"/>
      <c r="AZ9156" s="51"/>
    </row>
    <row r="9157" spans="49:52" x14ac:dyDescent="0.25">
      <c r="AW9157" t="s">
        <v>13806</v>
      </c>
      <c r="AY9157" s="51"/>
      <c r="AZ9157" s="51"/>
    </row>
    <row r="9158" spans="49:52" x14ac:dyDescent="0.25">
      <c r="AW9158" t="s">
        <v>13807</v>
      </c>
      <c r="AY9158" s="51"/>
      <c r="AZ9158" s="51"/>
    </row>
    <row r="9159" spans="49:52" x14ac:dyDescent="0.25">
      <c r="AW9159" t="s">
        <v>13808</v>
      </c>
      <c r="AY9159" s="51"/>
      <c r="AZ9159" s="51"/>
    </row>
    <row r="9160" spans="49:52" x14ac:dyDescent="0.25">
      <c r="AW9160" t="s">
        <v>13809</v>
      </c>
      <c r="AY9160" s="51"/>
      <c r="AZ9160" s="51"/>
    </row>
    <row r="9161" spans="49:52" x14ac:dyDescent="0.25">
      <c r="AW9161" t="s">
        <v>13810</v>
      </c>
      <c r="AY9161" s="51"/>
      <c r="AZ9161" s="51"/>
    </row>
    <row r="9162" spans="49:52" x14ac:dyDescent="0.25">
      <c r="AW9162" t="s">
        <v>13811</v>
      </c>
      <c r="AY9162" s="51"/>
      <c r="AZ9162" s="51"/>
    </row>
    <row r="9163" spans="49:52" x14ac:dyDescent="0.25">
      <c r="AW9163" t="s">
        <v>13812</v>
      </c>
      <c r="AY9163" s="51"/>
      <c r="AZ9163" s="51"/>
    </row>
    <row r="9164" spans="49:52" x14ac:dyDescent="0.25">
      <c r="AW9164" t="s">
        <v>13813</v>
      </c>
      <c r="AY9164" s="51"/>
      <c r="AZ9164" s="51"/>
    </row>
    <row r="9165" spans="49:52" x14ac:dyDescent="0.25">
      <c r="AW9165" t="s">
        <v>13814</v>
      </c>
      <c r="AY9165" s="51"/>
      <c r="AZ9165" s="51"/>
    </row>
    <row r="9166" spans="49:52" x14ac:dyDescent="0.25">
      <c r="AW9166" t="s">
        <v>13815</v>
      </c>
      <c r="AY9166" s="51"/>
      <c r="AZ9166" s="51"/>
    </row>
    <row r="9167" spans="49:52" x14ac:dyDescent="0.25">
      <c r="AW9167" t="s">
        <v>13816</v>
      </c>
      <c r="AY9167" s="51"/>
      <c r="AZ9167" s="51"/>
    </row>
    <row r="9168" spans="49:52" x14ac:dyDescent="0.25">
      <c r="AW9168" t="s">
        <v>13817</v>
      </c>
      <c r="AY9168" s="51"/>
      <c r="AZ9168" s="51"/>
    </row>
    <row r="9169" spans="49:52" x14ac:dyDescent="0.25">
      <c r="AW9169" t="s">
        <v>13818</v>
      </c>
      <c r="AY9169" s="51"/>
      <c r="AZ9169" s="51"/>
    </row>
    <row r="9170" spans="49:52" x14ac:dyDescent="0.25">
      <c r="AW9170" t="s">
        <v>13819</v>
      </c>
      <c r="AY9170" s="51"/>
      <c r="AZ9170" s="51"/>
    </row>
    <row r="9171" spans="49:52" x14ac:dyDescent="0.25">
      <c r="AW9171" t="s">
        <v>13820</v>
      </c>
      <c r="AY9171" s="51"/>
      <c r="AZ9171" s="51"/>
    </row>
    <row r="9172" spans="49:52" x14ac:dyDescent="0.25">
      <c r="AW9172" t="s">
        <v>13821</v>
      </c>
      <c r="AY9172" s="51"/>
      <c r="AZ9172" s="51"/>
    </row>
    <row r="9173" spans="49:52" x14ac:dyDescent="0.25">
      <c r="AW9173" t="s">
        <v>13822</v>
      </c>
      <c r="AY9173" s="51"/>
      <c r="AZ9173" s="51"/>
    </row>
    <row r="9174" spans="49:52" x14ac:dyDescent="0.25">
      <c r="AW9174" t="s">
        <v>13823</v>
      </c>
      <c r="AY9174" s="51"/>
      <c r="AZ9174" s="51"/>
    </row>
    <row r="9175" spans="49:52" x14ac:dyDescent="0.25">
      <c r="AW9175" t="s">
        <v>13824</v>
      </c>
      <c r="AY9175" s="51"/>
      <c r="AZ9175" s="51"/>
    </row>
    <row r="9176" spans="49:52" x14ac:dyDescent="0.25">
      <c r="AW9176" t="s">
        <v>13825</v>
      </c>
      <c r="AY9176" s="51"/>
      <c r="AZ9176" s="51"/>
    </row>
    <row r="9177" spans="49:52" x14ac:dyDescent="0.25">
      <c r="AW9177" t="s">
        <v>13826</v>
      </c>
      <c r="AY9177" s="51"/>
      <c r="AZ9177" s="51"/>
    </row>
    <row r="9178" spans="49:52" x14ac:dyDescent="0.25">
      <c r="AW9178" t="s">
        <v>13827</v>
      </c>
      <c r="AY9178" s="51"/>
      <c r="AZ9178" s="51"/>
    </row>
    <row r="9179" spans="49:52" x14ac:dyDescent="0.25">
      <c r="AW9179" t="s">
        <v>13828</v>
      </c>
      <c r="AY9179" s="51"/>
      <c r="AZ9179" s="51"/>
    </row>
    <row r="9180" spans="49:52" x14ac:dyDescent="0.25">
      <c r="AW9180" t="s">
        <v>13829</v>
      </c>
      <c r="AY9180" s="51"/>
      <c r="AZ9180" s="51"/>
    </row>
    <row r="9181" spans="49:52" x14ac:dyDescent="0.25">
      <c r="AW9181" t="s">
        <v>13830</v>
      </c>
      <c r="AY9181" s="51"/>
      <c r="AZ9181" s="51"/>
    </row>
    <row r="9182" spans="49:52" x14ac:dyDescent="0.25">
      <c r="AW9182" t="s">
        <v>13831</v>
      </c>
      <c r="AY9182" s="51"/>
      <c r="AZ9182" s="51"/>
    </row>
    <row r="9183" spans="49:52" x14ac:dyDescent="0.25">
      <c r="AW9183" t="s">
        <v>13832</v>
      </c>
      <c r="AY9183" s="51"/>
      <c r="AZ9183" s="51"/>
    </row>
    <row r="9184" spans="49:52" x14ac:dyDescent="0.25">
      <c r="AW9184" t="s">
        <v>13833</v>
      </c>
      <c r="AY9184" s="51"/>
      <c r="AZ9184" s="51"/>
    </row>
    <row r="9185" spans="49:52" x14ac:dyDescent="0.25">
      <c r="AW9185" t="s">
        <v>13834</v>
      </c>
      <c r="AY9185" s="51"/>
      <c r="AZ9185" s="51"/>
    </row>
    <row r="9186" spans="49:52" x14ac:dyDescent="0.25">
      <c r="AW9186" t="s">
        <v>13835</v>
      </c>
      <c r="AY9186" s="51"/>
      <c r="AZ9186" s="51"/>
    </row>
    <row r="9187" spans="49:52" x14ac:dyDescent="0.25">
      <c r="AW9187" t="s">
        <v>13836</v>
      </c>
      <c r="AY9187" s="51"/>
      <c r="AZ9187" s="51"/>
    </row>
    <row r="9188" spans="49:52" x14ac:dyDescent="0.25">
      <c r="AW9188" t="s">
        <v>13837</v>
      </c>
      <c r="AY9188" s="51"/>
      <c r="AZ9188" s="51"/>
    </row>
    <row r="9189" spans="49:52" x14ac:dyDescent="0.25">
      <c r="AW9189" t="s">
        <v>13838</v>
      </c>
      <c r="AY9189" s="51"/>
      <c r="AZ9189" s="51"/>
    </row>
    <row r="9190" spans="49:52" x14ac:dyDescent="0.25">
      <c r="AW9190" t="s">
        <v>13839</v>
      </c>
      <c r="AY9190" s="51"/>
      <c r="AZ9190" s="51"/>
    </row>
    <row r="9191" spans="49:52" x14ac:dyDescent="0.25">
      <c r="AW9191" t="s">
        <v>13840</v>
      </c>
      <c r="AY9191" s="51"/>
      <c r="AZ9191" s="51"/>
    </row>
    <row r="9192" spans="49:52" x14ac:dyDescent="0.25">
      <c r="AW9192" t="s">
        <v>13841</v>
      </c>
      <c r="AY9192" s="51"/>
      <c r="AZ9192" s="51"/>
    </row>
    <row r="9193" spans="49:52" x14ac:dyDescent="0.25">
      <c r="AW9193" t="s">
        <v>13842</v>
      </c>
      <c r="AY9193" s="51"/>
      <c r="AZ9193" s="51"/>
    </row>
    <row r="9194" spans="49:52" x14ac:dyDescent="0.25">
      <c r="AW9194" t="s">
        <v>13843</v>
      </c>
      <c r="AY9194" s="51"/>
      <c r="AZ9194" s="51"/>
    </row>
    <row r="9195" spans="49:52" x14ac:dyDescent="0.25">
      <c r="AW9195" t="s">
        <v>13844</v>
      </c>
      <c r="AY9195" s="51"/>
      <c r="AZ9195" s="51"/>
    </row>
    <row r="9196" spans="49:52" x14ac:dyDescent="0.25">
      <c r="AW9196" t="s">
        <v>13845</v>
      </c>
      <c r="AY9196" s="51"/>
      <c r="AZ9196" s="51"/>
    </row>
    <row r="9197" spans="49:52" x14ac:dyDescent="0.25">
      <c r="AW9197" t="s">
        <v>13846</v>
      </c>
      <c r="AY9197" s="51"/>
      <c r="AZ9197" s="51"/>
    </row>
    <row r="9198" spans="49:52" x14ac:dyDescent="0.25">
      <c r="AW9198" t="s">
        <v>13847</v>
      </c>
      <c r="AY9198" s="51"/>
      <c r="AZ9198" s="51"/>
    </row>
    <row r="9199" spans="49:52" x14ac:dyDescent="0.25">
      <c r="AW9199" t="s">
        <v>13848</v>
      </c>
      <c r="AY9199" s="51"/>
      <c r="AZ9199" s="51"/>
    </row>
    <row r="9200" spans="49:52" x14ac:dyDescent="0.25">
      <c r="AW9200" t="s">
        <v>13849</v>
      </c>
      <c r="AY9200" s="51"/>
      <c r="AZ9200" s="51"/>
    </row>
    <row r="9201" spans="49:52" x14ac:dyDescent="0.25">
      <c r="AW9201" t="s">
        <v>13850</v>
      </c>
      <c r="AY9201" s="51"/>
      <c r="AZ9201" s="51"/>
    </row>
    <row r="9202" spans="49:52" x14ac:dyDescent="0.25">
      <c r="AW9202" t="s">
        <v>13851</v>
      </c>
      <c r="AY9202" s="51"/>
      <c r="AZ9202" s="51"/>
    </row>
    <row r="9203" spans="49:52" x14ac:dyDescent="0.25">
      <c r="AW9203" t="s">
        <v>13852</v>
      </c>
      <c r="AY9203" s="51"/>
      <c r="AZ9203" s="51"/>
    </row>
    <row r="9204" spans="49:52" x14ac:dyDescent="0.25">
      <c r="AW9204" t="s">
        <v>13853</v>
      </c>
      <c r="AY9204" s="51"/>
      <c r="AZ9204" s="51"/>
    </row>
    <row r="9205" spans="49:52" x14ac:dyDescent="0.25">
      <c r="AW9205" t="s">
        <v>13854</v>
      </c>
      <c r="AY9205" s="51"/>
      <c r="AZ9205" s="51"/>
    </row>
    <row r="9206" spans="49:52" x14ac:dyDescent="0.25">
      <c r="AW9206" t="s">
        <v>13855</v>
      </c>
      <c r="AY9206" s="51"/>
      <c r="AZ9206" s="51"/>
    </row>
    <row r="9207" spans="49:52" x14ac:dyDescent="0.25">
      <c r="AW9207" t="s">
        <v>13856</v>
      </c>
      <c r="AY9207" s="51"/>
      <c r="AZ9207" s="51"/>
    </row>
    <row r="9208" spans="49:52" x14ac:dyDescent="0.25">
      <c r="AW9208" t="s">
        <v>13857</v>
      </c>
      <c r="AY9208" s="51"/>
      <c r="AZ9208" s="51"/>
    </row>
    <row r="9209" spans="49:52" x14ac:dyDescent="0.25">
      <c r="AW9209" t="s">
        <v>13858</v>
      </c>
      <c r="AY9209" s="51"/>
      <c r="AZ9209" s="51"/>
    </row>
    <row r="9210" spans="49:52" x14ac:dyDescent="0.25">
      <c r="AW9210" t="s">
        <v>13859</v>
      </c>
      <c r="AY9210" s="51"/>
      <c r="AZ9210" s="51"/>
    </row>
    <row r="9211" spans="49:52" x14ac:dyDescent="0.25">
      <c r="AW9211" t="s">
        <v>13860</v>
      </c>
      <c r="AY9211" s="51"/>
      <c r="AZ9211" s="51"/>
    </row>
    <row r="9212" spans="49:52" x14ac:dyDescent="0.25">
      <c r="AW9212" t="s">
        <v>13861</v>
      </c>
      <c r="AY9212" s="51"/>
      <c r="AZ9212" s="51"/>
    </row>
    <row r="9213" spans="49:52" x14ac:dyDescent="0.25">
      <c r="AW9213" t="s">
        <v>13862</v>
      </c>
      <c r="AY9213" s="51"/>
      <c r="AZ9213" s="51"/>
    </row>
    <row r="9214" spans="49:52" x14ac:dyDescent="0.25">
      <c r="AW9214" t="s">
        <v>13863</v>
      </c>
      <c r="AY9214" s="51"/>
      <c r="AZ9214" s="51"/>
    </row>
    <row r="9215" spans="49:52" x14ac:dyDescent="0.25">
      <c r="AW9215" t="s">
        <v>13864</v>
      </c>
      <c r="AY9215" s="51"/>
      <c r="AZ9215" s="51"/>
    </row>
    <row r="9216" spans="49:52" x14ac:dyDescent="0.25">
      <c r="AW9216" t="s">
        <v>13865</v>
      </c>
      <c r="AY9216" s="51"/>
      <c r="AZ9216" s="51"/>
    </row>
    <row r="9217" spans="49:52" x14ac:dyDescent="0.25">
      <c r="AW9217" t="s">
        <v>13866</v>
      </c>
      <c r="AY9217" s="51"/>
      <c r="AZ9217" s="51"/>
    </row>
    <row r="9218" spans="49:52" x14ac:dyDescent="0.25">
      <c r="AW9218" t="s">
        <v>13867</v>
      </c>
      <c r="AY9218" s="51"/>
      <c r="AZ9218" s="51"/>
    </row>
    <row r="9219" spans="49:52" x14ac:dyDescent="0.25">
      <c r="AW9219" t="s">
        <v>13868</v>
      </c>
      <c r="AY9219" s="51"/>
      <c r="AZ9219" s="51"/>
    </row>
    <row r="9220" spans="49:52" x14ac:dyDescent="0.25">
      <c r="AW9220" t="s">
        <v>13869</v>
      </c>
      <c r="AY9220" s="51"/>
      <c r="AZ9220" s="51"/>
    </row>
    <row r="9221" spans="49:52" x14ac:dyDescent="0.25">
      <c r="AW9221" t="s">
        <v>13870</v>
      </c>
      <c r="AY9221" s="51"/>
      <c r="AZ9221" s="51"/>
    </row>
    <row r="9222" spans="49:52" x14ac:dyDescent="0.25">
      <c r="AW9222" t="s">
        <v>13871</v>
      </c>
      <c r="AY9222" s="51"/>
      <c r="AZ9222" s="51"/>
    </row>
    <row r="9223" spans="49:52" x14ac:dyDescent="0.25">
      <c r="AW9223" t="s">
        <v>13872</v>
      </c>
      <c r="AY9223" s="51"/>
      <c r="AZ9223" s="51"/>
    </row>
    <row r="9224" spans="49:52" x14ac:dyDescent="0.25">
      <c r="AW9224" t="s">
        <v>13873</v>
      </c>
      <c r="AY9224" s="51"/>
      <c r="AZ9224" s="51"/>
    </row>
    <row r="9225" spans="49:52" x14ac:dyDescent="0.25">
      <c r="AW9225" t="s">
        <v>13874</v>
      </c>
      <c r="AY9225" s="51"/>
      <c r="AZ9225" s="51"/>
    </row>
    <row r="9226" spans="49:52" x14ac:dyDescent="0.25">
      <c r="AW9226" t="s">
        <v>13875</v>
      </c>
      <c r="AY9226" s="51"/>
      <c r="AZ9226" s="51"/>
    </row>
    <row r="9227" spans="49:52" x14ac:dyDescent="0.25">
      <c r="AW9227" t="s">
        <v>13876</v>
      </c>
      <c r="AY9227" s="51"/>
      <c r="AZ9227" s="51"/>
    </row>
    <row r="9228" spans="49:52" x14ac:dyDescent="0.25">
      <c r="AW9228" t="s">
        <v>13877</v>
      </c>
      <c r="AY9228" s="51"/>
      <c r="AZ9228" s="51"/>
    </row>
    <row r="9229" spans="49:52" x14ac:dyDescent="0.25">
      <c r="AW9229" t="s">
        <v>13878</v>
      </c>
      <c r="AY9229" s="51"/>
      <c r="AZ9229" s="51"/>
    </row>
    <row r="9230" spans="49:52" x14ac:dyDescent="0.25">
      <c r="AW9230" t="s">
        <v>13879</v>
      </c>
      <c r="AY9230" s="51"/>
      <c r="AZ9230" s="51"/>
    </row>
    <row r="9231" spans="49:52" x14ac:dyDescent="0.25">
      <c r="AW9231" t="s">
        <v>13880</v>
      </c>
      <c r="AY9231" s="51"/>
      <c r="AZ9231" s="51"/>
    </row>
    <row r="9232" spans="49:52" x14ac:dyDescent="0.25">
      <c r="AW9232" t="s">
        <v>13881</v>
      </c>
      <c r="AY9232" s="51"/>
      <c r="AZ9232" s="51"/>
    </row>
    <row r="9233" spans="49:52" x14ac:dyDescent="0.25">
      <c r="AW9233" t="s">
        <v>13882</v>
      </c>
      <c r="AY9233" s="51"/>
      <c r="AZ9233" s="51"/>
    </row>
    <row r="9234" spans="49:52" x14ac:dyDescent="0.25">
      <c r="AW9234" t="s">
        <v>13883</v>
      </c>
      <c r="AY9234" s="51"/>
      <c r="AZ9234" s="51"/>
    </row>
    <row r="9235" spans="49:52" x14ac:dyDescent="0.25">
      <c r="AW9235" t="s">
        <v>13884</v>
      </c>
      <c r="AY9235" s="51"/>
      <c r="AZ9235" s="51"/>
    </row>
    <row r="9236" spans="49:52" x14ac:dyDescent="0.25">
      <c r="AW9236" t="s">
        <v>13885</v>
      </c>
      <c r="AY9236" s="51"/>
      <c r="AZ9236" s="51"/>
    </row>
    <row r="9237" spans="49:52" x14ac:dyDescent="0.25">
      <c r="AW9237" t="s">
        <v>13886</v>
      </c>
      <c r="AY9237" s="51"/>
      <c r="AZ9237" s="51"/>
    </row>
    <row r="9238" spans="49:52" x14ac:dyDescent="0.25">
      <c r="AW9238" t="s">
        <v>13887</v>
      </c>
      <c r="AY9238" s="51"/>
      <c r="AZ9238" s="51"/>
    </row>
    <row r="9239" spans="49:52" x14ac:dyDescent="0.25">
      <c r="AW9239" t="s">
        <v>13888</v>
      </c>
      <c r="AY9239" s="51"/>
      <c r="AZ9239" s="51"/>
    </row>
    <row r="9240" spans="49:52" x14ac:dyDescent="0.25">
      <c r="AW9240" t="s">
        <v>13889</v>
      </c>
      <c r="AY9240" s="51"/>
      <c r="AZ9240" s="51"/>
    </row>
    <row r="9241" spans="49:52" x14ac:dyDescent="0.25">
      <c r="AW9241" t="s">
        <v>13890</v>
      </c>
      <c r="AY9241" s="51"/>
      <c r="AZ9241" s="51"/>
    </row>
    <row r="9242" spans="49:52" x14ac:dyDescent="0.25">
      <c r="AW9242" t="s">
        <v>13891</v>
      </c>
      <c r="AY9242" s="51"/>
      <c r="AZ9242" s="51"/>
    </row>
    <row r="9243" spans="49:52" x14ac:dyDescent="0.25">
      <c r="AW9243" t="s">
        <v>13892</v>
      </c>
      <c r="AY9243" s="51"/>
      <c r="AZ9243" s="51"/>
    </row>
    <row r="9244" spans="49:52" x14ac:dyDescent="0.25">
      <c r="AW9244" t="s">
        <v>13893</v>
      </c>
      <c r="AY9244" s="51"/>
      <c r="AZ9244" s="51"/>
    </row>
    <row r="9245" spans="49:52" x14ac:dyDescent="0.25">
      <c r="AW9245" t="s">
        <v>13894</v>
      </c>
      <c r="AY9245" s="51"/>
      <c r="AZ9245" s="51"/>
    </row>
    <row r="9246" spans="49:52" x14ac:dyDescent="0.25">
      <c r="AW9246" t="s">
        <v>13895</v>
      </c>
      <c r="AY9246" s="51"/>
      <c r="AZ9246" s="51"/>
    </row>
    <row r="9247" spans="49:52" x14ac:dyDescent="0.25">
      <c r="AW9247" t="s">
        <v>13896</v>
      </c>
      <c r="AY9247" s="51"/>
      <c r="AZ9247" s="51"/>
    </row>
    <row r="9248" spans="49:52" x14ac:dyDescent="0.25">
      <c r="AW9248" t="s">
        <v>13897</v>
      </c>
      <c r="AY9248" s="51"/>
      <c r="AZ9248" s="51"/>
    </row>
    <row r="9249" spans="49:52" x14ac:dyDescent="0.25">
      <c r="AW9249" t="s">
        <v>13898</v>
      </c>
      <c r="AY9249" s="51"/>
      <c r="AZ9249" s="51"/>
    </row>
    <row r="9250" spans="49:52" x14ac:dyDescent="0.25">
      <c r="AW9250" t="s">
        <v>13899</v>
      </c>
      <c r="AY9250" s="51"/>
      <c r="AZ9250" s="51"/>
    </row>
    <row r="9251" spans="49:52" x14ac:dyDescent="0.25">
      <c r="AW9251" t="s">
        <v>13900</v>
      </c>
      <c r="AY9251" s="51"/>
      <c r="AZ9251" s="51"/>
    </row>
    <row r="9252" spans="49:52" x14ac:dyDescent="0.25">
      <c r="AW9252" t="s">
        <v>13901</v>
      </c>
      <c r="AY9252" s="51"/>
      <c r="AZ9252" s="51"/>
    </row>
    <row r="9253" spans="49:52" x14ac:dyDescent="0.25">
      <c r="AW9253" t="s">
        <v>13902</v>
      </c>
      <c r="AY9253" s="51"/>
      <c r="AZ9253" s="51"/>
    </row>
    <row r="9254" spans="49:52" x14ac:dyDescent="0.25">
      <c r="AW9254" t="s">
        <v>13903</v>
      </c>
      <c r="AY9254" s="51"/>
      <c r="AZ9254" s="51"/>
    </row>
    <row r="9255" spans="49:52" x14ac:dyDescent="0.25">
      <c r="AW9255" t="s">
        <v>13904</v>
      </c>
      <c r="AY9255" s="51"/>
      <c r="AZ9255" s="51"/>
    </row>
    <row r="9256" spans="49:52" x14ac:dyDescent="0.25">
      <c r="AW9256" t="s">
        <v>13905</v>
      </c>
      <c r="AY9256" s="51"/>
      <c r="AZ9256" s="51"/>
    </row>
    <row r="9257" spans="49:52" x14ac:dyDescent="0.25">
      <c r="AW9257" t="s">
        <v>13906</v>
      </c>
      <c r="AY9257" s="51"/>
      <c r="AZ9257" s="51"/>
    </row>
    <row r="9258" spans="49:52" x14ac:dyDescent="0.25">
      <c r="AW9258" t="s">
        <v>13907</v>
      </c>
      <c r="AY9258" s="51"/>
      <c r="AZ9258" s="51"/>
    </row>
    <row r="9259" spans="49:52" x14ac:dyDescent="0.25">
      <c r="AW9259" t="s">
        <v>13908</v>
      </c>
      <c r="AY9259" s="51"/>
      <c r="AZ9259" s="51"/>
    </row>
    <row r="9260" spans="49:52" x14ac:dyDescent="0.25">
      <c r="AW9260" t="s">
        <v>13909</v>
      </c>
      <c r="AY9260" s="51"/>
      <c r="AZ9260" s="51"/>
    </row>
    <row r="9261" spans="49:52" x14ac:dyDescent="0.25">
      <c r="AW9261" t="s">
        <v>13910</v>
      </c>
      <c r="AY9261" s="51"/>
      <c r="AZ9261" s="51"/>
    </row>
    <row r="9262" spans="49:52" x14ac:dyDescent="0.25">
      <c r="AW9262" t="s">
        <v>13911</v>
      </c>
      <c r="AY9262" s="51"/>
      <c r="AZ9262" s="51"/>
    </row>
    <row r="9263" spans="49:52" x14ac:dyDescent="0.25">
      <c r="AW9263" t="s">
        <v>13912</v>
      </c>
      <c r="AY9263" s="51"/>
      <c r="AZ9263" s="51"/>
    </row>
    <row r="9264" spans="49:52" x14ac:dyDescent="0.25">
      <c r="AW9264" t="s">
        <v>13913</v>
      </c>
      <c r="AY9264" s="51"/>
      <c r="AZ9264" s="51"/>
    </row>
    <row r="9265" spans="49:52" x14ac:dyDescent="0.25">
      <c r="AW9265" t="s">
        <v>13914</v>
      </c>
      <c r="AY9265" s="51"/>
      <c r="AZ9265" s="51"/>
    </row>
    <row r="9266" spans="49:52" x14ac:dyDescent="0.25">
      <c r="AW9266" t="s">
        <v>13915</v>
      </c>
      <c r="AY9266" s="51"/>
      <c r="AZ9266" s="51"/>
    </row>
    <row r="9267" spans="49:52" x14ac:dyDescent="0.25">
      <c r="AW9267" t="s">
        <v>13916</v>
      </c>
      <c r="AY9267" s="51"/>
      <c r="AZ9267" s="51"/>
    </row>
    <row r="9268" spans="49:52" x14ac:dyDescent="0.25">
      <c r="AW9268" t="s">
        <v>13917</v>
      </c>
      <c r="AY9268" s="51"/>
      <c r="AZ9268" s="51"/>
    </row>
    <row r="9269" spans="49:52" x14ac:dyDescent="0.25">
      <c r="AW9269" t="s">
        <v>13918</v>
      </c>
      <c r="AY9269" s="51"/>
      <c r="AZ9269" s="51"/>
    </row>
    <row r="9270" spans="49:52" x14ac:dyDescent="0.25">
      <c r="AW9270" t="s">
        <v>13919</v>
      </c>
      <c r="AY9270" s="51"/>
      <c r="AZ9270" s="51"/>
    </row>
    <row r="9271" spans="49:52" x14ac:dyDescent="0.25">
      <c r="AW9271" t="s">
        <v>13920</v>
      </c>
      <c r="AY9271" s="51"/>
      <c r="AZ9271" s="51"/>
    </row>
    <row r="9272" spans="49:52" x14ac:dyDescent="0.25">
      <c r="AW9272" t="s">
        <v>13921</v>
      </c>
      <c r="AY9272" s="51"/>
      <c r="AZ9272" s="51"/>
    </row>
    <row r="9273" spans="49:52" x14ac:dyDescent="0.25">
      <c r="AW9273" t="s">
        <v>13922</v>
      </c>
      <c r="AY9273" s="51"/>
      <c r="AZ9273" s="51"/>
    </row>
    <row r="9274" spans="49:52" x14ac:dyDescent="0.25">
      <c r="AW9274" t="s">
        <v>13923</v>
      </c>
      <c r="AY9274" s="51"/>
      <c r="AZ9274" s="51"/>
    </row>
    <row r="9275" spans="49:52" x14ac:dyDescent="0.25">
      <c r="AW9275" t="s">
        <v>13924</v>
      </c>
      <c r="AY9275" s="51"/>
      <c r="AZ9275" s="51"/>
    </row>
    <row r="9276" spans="49:52" x14ac:dyDescent="0.25">
      <c r="AW9276" t="s">
        <v>13925</v>
      </c>
      <c r="AY9276" s="51"/>
      <c r="AZ9276" s="51"/>
    </row>
    <row r="9277" spans="49:52" x14ac:dyDescent="0.25">
      <c r="AW9277" t="s">
        <v>13926</v>
      </c>
      <c r="AY9277" s="51"/>
      <c r="AZ9277" s="51"/>
    </row>
    <row r="9278" spans="49:52" x14ac:dyDescent="0.25">
      <c r="AW9278" t="s">
        <v>13927</v>
      </c>
      <c r="AY9278" s="51"/>
      <c r="AZ9278" s="51"/>
    </row>
    <row r="9279" spans="49:52" x14ac:dyDescent="0.25">
      <c r="AW9279" t="s">
        <v>13928</v>
      </c>
      <c r="AY9279" s="51"/>
      <c r="AZ9279" s="51"/>
    </row>
    <row r="9280" spans="49:52" x14ac:dyDescent="0.25">
      <c r="AW9280" t="s">
        <v>13929</v>
      </c>
      <c r="AY9280" s="51"/>
      <c r="AZ9280" s="51"/>
    </row>
    <row r="9281" spans="49:52" x14ac:dyDescent="0.25">
      <c r="AW9281" t="s">
        <v>13930</v>
      </c>
      <c r="AY9281" s="51"/>
      <c r="AZ9281" s="51"/>
    </row>
    <row r="9282" spans="49:52" x14ac:dyDescent="0.25">
      <c r="AW9282" t="s">
        <v>13931</v>
      </c>
      <c r="AY9282" s="51"/>
      <c r="AZ9282" s="51"/>
    </row>
    <row r="9283" spans="49:52" x14ac:dyDescent="0.25">
      <c r="AW9283" t="s">
        <v>13932</v>
      </c>
      <c r="AY9283" s="51"/>
      <c r="AZ9283" s="51"/>
    </row>
    <row r="9284" spans="49:52" x14ac:dyDescent="0.25">
      <c r="AW9284" t="s">
        <v>13933</v>
      </c>
      <c r="AY9284" s="51"/>
      <c r="AZ9284" s="51"/>
    </row>
    <row r="9285" spans="49:52" x14ac:dyDescent="0.25">
      <c r="AW9285" t="s">
        <v>13934</v>
      </c>
      <c r="AY9285" s="51"/>
      <c r="AZ9285" s="51"/>
    </row>
    <row r="9286" spans="49:52" x14ac:dyDescent="0.25">
      <c r="AW9286" t="s">
        <v>13935</v>
      </c>
      <c r="AY9286" s="51"/>
      <c r="AZ9286" s="51"/>
    </row>
    <row r="9287" spans="49:52" x14ac:dyDescent="0.25">
      <c r="AW9287" t="s">
        <v>13936</v>
      </c>
      <c r="AY9287" s="51"/>
      <c r="AZ9287" s="51"/>
    </row>
    <row r="9288" spans="49:52" x14ac:dyDescent="0.25">
      <c r="AW9288" t="s">
        <v>13937</v>
      </c>
      <c r="AY9288" s="51"/>
      <c r="AZ9288" s="51"/>
    </row>
    <row r="9289" spans="49:52" x14ac:dyDescent="0.25">
      <c r="AW9289" t="s">
        <v>13938</v>
      </c>
      <c r="AY9289" s="51"/>
      <c r="AZ9289" s="51"/>
    </row>
    <row r="9290" spans="49:52" x14ac:dyDescent="0.25">
      <c r="AW9290" t="s">
        <v>13939</v>
      </c>
      <c r="AY9290" s="51"/>
      <c r="AZ9290" s="51"/>
    </row>
    <row r="9291" spans="49:52" x14ac:dyDescent="0.25">
      <c r="AW9291" t="s">
        <v>13940</v>
      </c>
      <c r="AY9291" s="51"/>
      <c r="AZ9291" s="51"/>
    </row>
    <row r="9292" spans="49:52" x14ac:dyDescent="0.25">
      <c r="AW9292" t="s">
        <v>13941</v>
      </c>
      <c r="AY9292" s="51"/>
      <c r="AZ9292" s="51"/>
    </row>
    <row r="9293" spans="49:52" x14ac:dyDescent="0.25">
      <c r="AW9293" t="s">
        <v>13942</v>
      </c>
      <c r="AY9293" s="51"/>
      <c r="AZ9293" s="51"/>
    </row>
    <row r="9294" spans="49:52" x14ac:dyDescent="0.25">
      <c r="AW9294" t="s">
        <v>13943</v>
      </c>
      <c r="AY9294" s="51"/>
      <c r="AZ9294" s="51"/>
    </row>
    <row r="9295" spans="49:52" x14ac:dyDescent="0.25">
      <c r="AW9295" t="s">
        <v>13944</v>
      </c>
      <c r="AY9295" s="51"/>
      <c r="AZ9295" s="51"/>
    </row>
    <row r="9296" spans="49:52" x14ac:dyDescent="0.25">
      <c r="AW9296" t="s">
        <v>13945</v>
      </c>
      <c r="AY9296" s="51"/>
      <c r="AZ9296" s="51"/>
    </row>
    <row r="9297" spans="49:52" x14ac:dyDescent="0.25">
      <c r="AW9297" t="s">
        <v>13946</v>
      </c>
      <c r="AY9297" s="51"/>
      <c r="AZ9297" s="51"/>
    </row>
    <row r="9298" spans="49:52" x14ac:dyDescent="0.25">
      <c r="AW9298" t="s">
        <v>13947</v>
      </c>
      <c r="AY9298" s="51"/>
      <c r="AZ9298" s="51"/>
    </row>
    <row r="9299" spans="49:52" x14ac:dyDescent="0.25">
      <c r="AW9299" t="s">
        <v>13948</v>
      </c>
      <c r="AY9299" s="51"/>
      <c r="AZ9299" s="51"/>
    </row>
    <row r="9300" spans="49:52" x14ac:dyDescent="0.25">
      <c r="AW9300" t="s">
        <v>13949</v>
      </c>
      <c r="AY9300" s="51"/>
      <c r="AZ9300" s="51"/>
    </row>
    <row r="9301" spans="49:52" x14ac:dyDescent="0.25">
      <c r="AW9301" t="s">
        <v>13950</v>
      </c>
      <c r="AY9301" s="51"/>
      <c r="AZ9301" s="51"/>
    </row>
    <row r="9302" spans="49:52" x14ac:dyDescent="0.25">
      <c r="AW9302" t="s">
        <v>13951</v>
      </c>
      <c r="AY9302" s="51"/>
      <c r="AZ9302" s="51"/>
    </row>
    <row r="9303" spans="49:52" x14ac:dyDescent="0.25">
      <c r="AW9303" t="s">
        <v>13952</v>
      </c>
      <c r="AY9303" s="51"/>
      <c r="AZ9303" s="51"/>
    </row>
    <row r="9304" spans="49:52" x14ac:dyDescent="0.25">
      <c r="AW9304" t="s">
        <v>13953</v>
      </c>
      <c r="AY9304" s="51"/>
      <c r="AZ9304" s="51"/>
    </row>
    <row r="9305" spans="49:52" x14ac:dyDescent="0.25">
      <c r="AW9305" t="s">
        <v>13954</v>
      </c>
      <c r="AY9305" s="51"/>
      <c r="AZ9305" s="51"/>
    </row>
    <row r="9306" spans="49:52" x14ac:dyDescent="0.25">
      <c r="AW9306" t="s">
        <v>13955</v>
      </c>
      <c r="AY9306" s="51"/>
      <c r="AZ9306" s="51"/>
    </row>
    <row r="9307" spans="49:52" x14ac:dyDescent="0.25">
      <c r="AW9307" t="s">
        <v>13956</v>
      </c>
      <c r="AY9307" s="51"/>
      <c r="AZ9307" s="51"/>
    </row>
    <row r="9308" spans="49:52" x14ac:dyDescent="0.25">
      <c r="AW9308" t="s">
        <v>13957</v>
      </c>
      <c r="AY9308" s="51"/>
      <c r="AZ9308" s="51"/>
    </row>
    <row r="9309" spans="49:52" x14ac:dyDescent="0.25">
      <c r="AW9309" t="s">
        <v>13958</v>
      </c>
      <c r="AY9309" s="51"/>
      <c r="AZ9309" s="51"/>
    </row>
    <row r="9310" spans="49:52" x14ac:dyDescent="0.25">
      <c r="AW9310" t="s">
        <v>13959</v>
      </c>
      <c r="AY9310" s="51"/>
      <c r="AZ9310" s="51"/>
    </row>
    <row r="9311" spans="49:52" x14ac:dyDescent="0.25">
      <c r="AW9311" t="s">
        <v>13960</v>
      </c>
      <c r="AY9311" s="51"/>
      <c r="AZ9311" s="51"/>
    </row>
    <row r="9312" spans="49:52" x14ac:dyDescent="0.25">
      <c r="AW9312" t="s">
        <v>13961</v>
      </c>
      <c r="AY9312" s="51"/>
      <c r="AZ9312" s="51"/>
    </row>
    <row r="9313" spans="49:52" x14ac:dyDescent="0.25">
      <c r="AW9313" t="s">
        <v>13962</v>
      </c>
      <c r="AY9313" s="51"/>
      <c r="AZ9313" s="51"/>
    </row>
    <row r="9314" spans="49:52" x14ac:dyDescent="0.25">
      <c r="AW9314" t="s">
        <v>13963</v>
      </c>
      <c r="AY9314" s="51"/>
      <c r="AZ9314" s="51"/>
    </row>
    <row r="9315" spans="49:52" x14ac:dyDescent="0.25">
      <c r="AW9315" t="s">
        <v>13964</v>
      </c>
      <c r="AY9315" s="51"/>
      <c r="AZ9315" s="51"/>
    </row>
    <row r="9316" spans="49:52" x14ac:dyDescent="0.25">
      <c r="AW9316" t="s">
        <v>13965</v>
      </c>
      <c r="AY9316" s="51"/>
      <c r="AZ9316" s="51"/>
    </row>
    <row r="9317" spans="49:52" x14ac:dyDescent="0.25">
      <c r="AW9317" t="s">
        <v>13966</v>
      </c>
      <c r="AY9317" s="51"/>
      <c r="AZ9317" s="51"/>
    </row>
    <row r="9318" spans="49:52" x14ac:dyDescent="0.25">
      <c r="AW9318" t="s">
        <v>13967</v>
      </c>
      <c r="AY9318" s="51"/>
      <c r="AZ9318" s="51"/>
    </row>
    <row r="9319" spans="49:52" x14ac:dyDescent="0.25">
      <c r="AW9319" t="s">
        <v>13968</v>
      </c>
      <c r="AY9319" s="51"/>
      <c r="AZ9319" s="51"/>
    </row>
    <row r="9320" spans="49:52" x14ac:dyDescent="0.25">
      <c r="AW9320" t="s">
        <v>13969</v>
      </c>
      <c r="AY9320" s="51"/>
      <c r="AZ9320" s="51"/>
    </row>
    <row r="9321" spans="49:52" x14ac:dyDescent="0.25">
      <c r="AW9321" t="s">
        <v>13970</v>
      </c>
      <c r="AY9321" s="51"/>
      <c r="AZ9321" s="51"/>
    </row>
    <row r="9322" spans="49:52" x14ac:dyDescent="0.25">
      <c r="AW9322" t="s">
        <v>13971</v>
      </c>
      <c r="AY9322" s="51"/>
      <c r="AZ9322" s="51"/>
    </row>
    <row r="9323" spans="49:52" x14ac:dyDescent="0.25">
      <c r="AW9323" t="s">
        <v>13972</v>
      </c>
      <c r="AY9323" s="51"/>
      <c r="AZ9323" s="51"/>
    </row>
    <row r="9324" spans="49:52" x14ac:dyDescent="0.25">
      <c r="AW9324" t="s">
        <v>13973</v>
      </c>
      <c r="AY9324" s="51"/>
      <c r="AZ9324" s="51"/>
    </row>
    <row r="9325" spans="49:52" x14ac:dyDescent="0.25">
      <c r="AW9325" t="s">
        <v>13974</v>
      </c>
      <c r="AY9325" s="51"/>
      <c r="AZ9325" s="51"/>
    </row>
    <row r="9326" spans="49:52" x14ac:dyDescent="0.25">
      <c r="AW9326" t="s">
        <v>13975</v>
      </c>
      <c r="AY9326" s="51"/>
      <c r="AZ9326" s="51"/>
    </row>
    <row r="9327" spans="49:52" x14ac:dyDescent="0.25">
      <c r="AW9327" t="s">
        <v>13976</v>
      </c>
      <c r="AY9327" s="51"/>
      <c r="AZ9327" s="51"/>
    </row>
    <row r="9328" spans="49:52" x14ac:dyDescent="0.25">
      <c r="AW9328" t="s">
        <v>13977</v>
      </c>
      <c r="AY9328" s="51"/>
      <c r="AZ9328" s="51"/>
    </row>
    <row r="9329" spans="49:52" x14ac:dyDescent="0.25">
      <c r="AW9329" t="s">
        <v>13978</v>
      </c>
      <c r="AY9329" s="51"/>
      <c r="AZ9329" s="51"/>
    </row>
    <row r="9330" spans="49:52" x14ac:dyDescent="0.25">
      <c r="AW9330" t="s">
        <v>13979</v>
      </c>
      <c r="AY9330" s="51"/>
      <c r="AZ9330" s="51"/>
    </row>
    <row r="9331" spans="49:52" x14ac:dyDescent="0.25">
      <c r="AW9331" t="s">
        <v>13980</v>
      </c>
      <c r="AY9331" s="51"/>
      <c r="AZ9331" s="51"/>
    </row>
    <row r="9332" spans="49:52" x14ac:dyDescent="0.25">
      <c r="AW9332" t="s">
        <v>13981</v>
      </c>
      <c r="AY9332" s="51"/>
      <c r="AZ9332" s="51"/>
    </row>
    <row r="9333" spans="49:52" x14ac:dyDescent="0.25">
      <c r="AW9333" t="s">
        <v>13982</v>
      </c>
      <c r="AY9333" s="51"/>
      <c r="AZ9333" s="51"/>
    </row>
    <row r="9334" spans="49:52" x14ac:dyDescent="0.25">
      <c r="AW9334" t="s">
        <v>13983</v>
      </c>
      <c r="AY9334" s="51"/>
      <c r="AZ9334" s="51"/>
    </row>
    <row r="9335" spans="49:52" x14ac:dyDescent="0.25">
      <c r="AW9335" t="s">
        <v>13984</v>
      </c>
      <c r="AY9335" s="51"/>
      <c r="AZ9335" s="51"/>
    </row>
    <row r="9336" spans="49:52" x14ac:dyDescent="0.25">
      <c r="AW9336" t="s">
        <v>13985</v>
      </c>
      <c r="AY9336" s="51"/>
      <c r="AZ9336" s="51"/>
    </row>
    <row r="9337" spans="49:52" x14ac:dyDescent="0.25">
      <c r="AW9337" t="s">
        <v>13986</v>
      </c>
      <c r="AY9337" s="51"/>
      <c r="AZ9337" s="51"/>
    </row>
    <row r="9338" spans="49:52" x14ac:dyDescent="0.25">
      <c r="AW9338" t="s">
        <v>13987</v>
      </c>
      <c r="AY9338" s="51"/>
      <c r="AZ9338" s="51"/>
    </row>
    <row r="9339" spans="49:52" x14ac:dyDescent="0.25">
      <c r="AW9339" t="s">
        <v>13988</v>
      </c>
      <c r="AY9339" s="51"/>
      <c r="AZ9339" s="51"/>
    </row>
    <row r="9340" spans="49:52" x14ac:dyDescent="0.25">
      <c r="AW9340" t="s">
        <v>13989</v>
      </c>
      <c r="AY9340" s="51"/>
      <c r="AZ9340" s="51"/>
    </row>
    <row r="9341" spans="49:52" x14ac:dyDescent="0.25">
      <c r="AW9341" t="s">
        <v>13990</v>
      </c>
      <c r="AY9341" s="51"/>
      <c r="AZ9341" s="51"/>
    </row>
    <row r="9342" spans="49:52" x14ac:dyDescent="0.25">
      <c r="AW9342" t="s">
        <v>13991</v>
      </c>
      <c r="AY9342" s="51"/>
      <c r="AZ9342" s="51"/>
    </row>
    <row r="9343" spans="49:52" x14ac:dyDescent="0.25">
      <c r="AW9343" t="s">
        <v>13992</v>
      </c>
      <c r="AY9343" s="51"/>
      <c r="AZ9343" s="51"/>
    </row>
    <row r="9344" spans="49:52" x14ac:dyDescent="0.25">
      <c r="AW9344" t="s">
        <v>13993</v>
      </c>
      <c r="AY9344" s="51"/>
      <c r="AZ9344" s="51"/>
    </row>
    <row r="9345" spans="49:52" x14ac:dyDescent="0.25">
      <c r="AW9345" t="s">
        <v>13994</v>
      </c>
      <c r="AY9345" s="51"/>
      <c r="AZ9345" s="51"/>
    </row>
    <row r="9346" spans="49:52" x14ac:dyDescent="0.25">
      <c r="AW9346" t="s">
        <v>13995</v>
      </c>
      <c r="AY9346" s="51"/>
      <c r="AZ9346" s="51"/>
    </row>
    <row r="9347" spans="49:52" x14ac:dyDescent="0.25">
      <c r="AW9347" t="s">
        <v>13996</v>
      </c>
      <c r="AY9347" s="51"/>
      <c r="AZ9347" s="51"/>
    </row>
    <row r="9348" spans="49:52" x14ac:dyDescent="0.25">
      <c r="AW9348" t="s">
        <v>13997</v>
      </c>
      <c r="AY9348" s="51"/>
      <c r="AZ9348" s="51"/>
    </row>
    <row r="9349" spans="49:52" x14ac:dyDescent="0.25">
      <c r="AW9349" t="s">
        <v>13998</v>
      </c>
      <c r="AY9349" s="51"/>
      <c r="AZ9349" s="51"/>
    </row>
    <row r="9350" spans="49:52" x14ac:dyDescent="0.25">
      <c r="AW9350" t="s">
        <v>13999</v>
      </c>
      <c r="AY9350" s="51"/>
      <c r="AZ9350" s="51"/>
    </row>
    <row r="9351" spans="49:52" x14ac:dyDescent="0.25">
      <c r="AW9351" t="s">
        <v>14000</v>
      </c>
      <c r="AY9351" s="51"/>
      <c r="AZ9351" s="51"/>
    </row>
    <row r="9352" spans="49:52" x14ac:dyDescent="0.25">
      <c r="AW9352" t="s">
        <v>14001</v>
      </c>
      <c r="AY9352" s="51"/>
      <c r="AZ9352" s="51"/>
    </row>
    <row r="9353" spans="49:52" x14ac:dyDescent="0.25">
      <c r="AW9353" t="s">
        <v>14002</v>
      </c>
      <c r="AY9353" s="51"/>
      <c r="AZ9353" s="51"/>
    </row>
    <row r="9354" spans="49:52" x14ac:dyDescent="0.25">
      <c r="AW9354" t="s">
        <v>14003</v>
      </c>
      <c r="AY9354" s="51"/>
      <c r="AZ9354" s="51"/>
    </row>
    <row r="9355" spans="49:52" x14ac:dyDescent="0.25">
      <c r="AW9355" t="s">
        <v>14004</v>
      </c>
      <c r="AY9355" s="51"/>
      <c r="AZ9355" s="51"/>
    </row>
    <row r="9356" spans="49:52" x14ac:dyDescent="0.25">
      <c r="AW9356" t="s">
        <v>14005</v>
      </c>
      <c r="AY9356" s="51"/>
      <c r="AZ9356" s="51"/>
    </row>
    <row r="9357" spans="49:52" x14ac:dyDescent="0.25">
      <c r="AW9357" t="s">
        <v>14006</v>
      </c>
      <c r="AY9357" s="51"/>
      <c r="AZ9357" s="51"/>
    </row>
    <row r="9358" spans="49:52" x14ac:dyDescent="0.25">
      <c r="AW9358" t="s">
        <v>14007</v>
      </c>
      <c r="AY9358" s="51"/>
      <c r="AZ9358" s="51"/>
    </row>
    <row r="9359" spans="49:52" x14ac:dyDescent="0.25">
      <c r="AW9359" t="s">
        <v>14008</v>
      </c>
      <c r="AY9359" s="51"/>
      <c r="AZ9359" s="51"/>
    </row>
    <row r="9360" spans="49:52" x14ac:dyDescent="0.25">
      <c r="AW9360" t="s">
        <v>14009</v>
      </c>
      <c r="AY9360" s="51"/>
      <c r="AZ9360" s="51"/>
    </row>
    <row r="9361" spans="49:52" x14ac:dyDescent="0.25">
      <c r="AW9361" t="s">
        <v>14010</v>
      </c>
      <c r="AY9361" s="51"/>
      <c r="AZ9361" s="51"/>
    </row>
    <row r="9362" spans="49:52" x14ac:dyDescent="0.25">
      <c r="AW9362" t="s">
        <v>14011</v>
      </c>
      <c r="AY9362" s="51"/>
      <c r="AZ9362" s="51"/>
    </row>
    <row r="9363" spans="49:52" x14ac:dyDescent="0.25">
      <c r="AW9363" t="s">
        <v>14012</v>
      </c>
      <c r="AY9363" s="51"/>
      <c r="AZ9363" s="51"/>
    </row>
    <row r="9364" spans="49:52" x14ac:dyDescent="0.25">
      <c r="AW9364" t="s">
        <v>14013</v>
      </c>
      <c r="AY9364" s="51"/>
      <c r="AZ9364" s="51"/>
    </row>
    <row r="9365" spans="49:52" x14ac:dyDescent="0.25">
      <c r="AW9365" t="s">
        <v>14014</v>
      </c>
      <c r="AY9365" s="51"/>
      <c r="AZ9365" s="51"/>
    </row>
    <row r="9366" spans="49:52" x14ac:dyDescent="0.25">
      <c r="AW9366" t="s">
        <v>14015</v>
      </c>
      <c r="AY9366" s="51"/>
      <c r="AZ9366" s="51"/>
    </row>
    <row r="9367" spans="49:52" x14ac:dyDescent="0.25">
      <c r="AW9367" t="s">
        <v>14016</v>
      </c>
      <c r="AY9367" s="51"/>
      <c r="AZ9367" s="51"/>
    </row>
    <row r="9368" spans="49:52" x14ac:dyDescent="0.25">
      <c r="AW9368" t="s">
        <v>14017</v>
      </c>
      <c r="AY9368" s="51"/>
      <c r="AZ9368" s="51"/>
    </row>
    <row r="9369" spans="49:52" x14ac:dyDescent="0.25">
      <c r="AW9369" t="s">
        <v>14018</v>
      </c>
      <c r="AY9369" s="51"/>
      <c r="AZ9369" s="51"/>
    </row>
    <row r="9370" spans="49:52" x14ac:dyDescent="0.25">
      <c r="AW9370" t="s">
        <v>14019</v>
      </c>
      <c r="AY9370" s="51"/>
      <c r="AZ9370" s="51"/>
    </row>
    <row r="9371" spans="49:52" x14ac:dyDescent="0.25">
      <c r="AW9371" t="s">
        <v>14020</v>
      </c>
      <c r="AY9371" s="51"/>
      <c r="AZ9371" s="51"/>
    </row>
    <row r="9372" spans="49:52" x14ac:dyDescent="0.25">
      <c r="AW9372" t="s">
        <v>14021</v>
      </c>
      <c r="AY9372" s="51"/>
      <c r="AZ9372" s="51"/>
    </row>
    <row r="9373" spans="49:52" x14ac:dyDescent="0.25">
      <c r="AW9373" t="s">
        <v>14022</v>
      </c>
      <c r="AY9373" s="51"/>
      <c r="AZ9373" s="51"/>
    </row>
    <row r="9374" spans="49:52" x14ac:dyDescent="0.25">
      <c r="AW9374" t="s">
        <v>14023</v>
      </c>
      <c r="AY9374" s="51"/>
      <c r="AZ9374" s="51"/>
    </row>
    <row r="9375" spans="49:52" x14ac:dyDescent="0.25">
      <c r="AW9375" t="s">
        <v>14024</v>
      </c>
      <c r="AY9375" s="51"/>
      <c r="AZ9375" s="51"/>
    </row>
    <row r="9376" spans="49:52" x14ac:dyDescent="0.25">
      <c r="AW9376" t="s">
        <v>14025</v>
      </c>
      <c r="AY9376" s="51"/>
      <c r="AZ9376" s="51"/>
    </row>
    <row r="9377" spans="49:52" x14ac:dyDescent="0.25">
      <c r="AW9377" t="s">
        <v>14026</v>
      </c>
      <c r="AY9377" s="51"/>
      <c r="AZ9377" s="51"/>
    </row>
    <row r="9378" spans="49:52" x14ac:dyDescent="0.25">
      <c r="AW9378" t="s">
        <v>14027</v>
      </c>
      <c r="AY9378" s="51"/>
      <c r="AZ9378" s="51"/>
    </row>
    <row r="9379" spans="49:52" x14ac:dyDescent="0.25">
      <c r="AW9379" t="s">
        <v>14028</v>
      </c>
      <c r="AY9379" s="51"/>
      <c r="AZ9379" s="51"/>
    </row>
    <row r="9380" spans="49:52" x14ac:dyDescent="0.25">
      <c r="AW9380" t="s">
        <v>14029</v>
      </c>
      <c r="AY9380" s="51"/>
      <c r="AZ9380" s="51"/>
    </row>
    <row r="9381" spans="49:52" x14ac:dyDescent="0.25">
      <c r="AW9381" t="s">
        <v>14030</v>
      </c>
      <c r="AY9381" s="51"/>
      <c r="AZ9381" s="51"/>
    </row>
    <row r="9382" spans="49:52" x14ac:dyDescent="0.25">
      <c r="AW9382" t="s">
        <v>14031</v>
      </c>
      <c r="AY9382" s="51"/>
      <c r="AZ9382" s="51"/>
    </row>
    <row r="9383" spans="49:52" x14ac:dyDescent="0.25">
      <c r="AW9383" t="s">
        <v>14032</v>
      </c>
      <c r="AY9383" s="51"/>
      <c r="AZ9383" s="51"/>
    </row>
    <row r="9384" spans="49:52" x14ac:dyDescent="0.25">
      <c r="AW9384" t="s">
        <v>14033</v>
      </c>
      <c r="AY9384" s="51"/>
      <c r="AZ9384" s="51"/>
    </row>
    <row r="9385" spans="49:52" x14ac:dyDescent="0.25">
      <c r="AW9385" t="s">
        <v>14034</v>
      </c>
      <c r="AY9385" s="51"/>
      <c r="AZ9385" s="51"/>
    </row>
    <row r="9386" spans="49:52" x14ac:dyDescent="0.25">
      <c r="AW9386" t="s">
        <v>14035</v>
      </c>
      <c r="AY9386" s="51"/>
      <c r="AZ9386" s="51"/>
    </row>
    <row r="9387" spans="49:52" x14ac:dyDescent="0.25">
      <c r="AW9387" t="s">
        <v>14036</v>
      </c>
      <c r="AY9387" s="51"/>
      <c r="AZ9387" s="51"/>
    </row>
    <row r="9388" spans="49:52" x14ac:dyDescent="0.25">
      <c r="AW9388" t="s">
        <v>14037</v>
      </c>
      <c r="AY9388" s="51"/>
      <c r="AZ9388" s="51"/>
    </row>
    <row r="9389" spans="49:52" x14ac:dyDescent="0.25">
      <c r="AW9389" t="s">
        <v>14038</v>
      </c>
      <c r="AY9389" s="51"/>
      <c r="AZ9389" s="51"/>
    </row>
    <row r="9390" spans="49:52" x14ac:dyDescent="0.25">
      <c r="AW9390" t="s">
        <v>14039</v>
      </c>
      <c r="AY9390" s="51"/>
      <c r="AZ9390" s="51"/>
    </row>
    <row r="9391" spans="49:52" x14ac:dyDescent="0.25">
      <c r="AW9391" t="s">
        <v>14040</v>
      </c>
      <c r="AY9391" s="51"/>
      <c r="AZ9391" s="51"/>
    </row>
    <row r="9392" spans="49:52" x14ac:dyDescent="0.25">
      <c r="AW9392" t="s">
        <v>14041</v>
      </c>
      <c r="AY9392" s="51"/>
      <c r="AZ9392" s="51"/>
    </row>
    <row r="9393" spans="49:52" x14ac:dyDescent="0.25">
      <c r="AW9393" t="s">
        <v>14042</v>
      </c>
      <c r="AY9393" s="51"/>
      <c r="AZ9393" s="51"/>
    </row>
    <row r="9394" spans="49:52" x14ac:dyDescent="0.25">
      <c r="AW9394" t="s">
        <v>14043</v>
      </c>
      <c r="AY9394" s="51"/>
      <c r="AZ9394" s="51"/>
    </row>
    <row r="9395" spans="49:52" x14ac:dyDescent="0.25">
      <c r="AW9395" t="s">
        <v>14044</v>
      </c>
      <c r="AY9395" s="51"/>
      <c r="AZ9395" s="51"/>
    </row>
    <row r="9396" spans="49:52" x14ac:dyDescent="0.25">
      <c r="AW9396" t="s">
        <v>14045</v>
      </c>
      <c r="AY9396" s="51"/>
      <c r="AZ9396" s="51"/>
    </row>
    <row r="9397" spans="49:52" x14ac:dyDescent="0.25">
      <c r="AW9397" t="s">
        <v>14046</v>
      </c>
      <c r="AY9397" s="51"/>
      <c r="AZ9397" s="51"/>
    </row>
    <row r="9398" spans="49:52" x14ac:dyDescent="0.25">
      <c r="AW9398" t="s">
        <v>14047</v>
      </c>
      <c r="AY9398" s="51"/>
      <c r="AZ9398" s="51"/>
    </row>
    <row r="9399" spans="49:52" x14ac:dyDescent="0.25">
      <c r="AW9399" t="s">
        <v>14048</v>
      </c>
      <c r="AY9399" s="51"/>
      <c r="AZ9399" s="51"/>
    </row>
    <row r="9400" spans="49:52" x14ac:dyDescent="0.25">
      <c r="AW9400" t="s">
        <v>14049</v>
      </c>
      <c r="AY9400" s="51"/>
      <c r="AZ9400" s="51"/>
    </row>
    <row r="9401" spans="49:52" x14ac:dyDescent="0.25">
      <c r="AW9401" t="s">
        <v>14050</v>
      </c>
      <c r="AY9401" s="51"/>
      <c r="AZ9401" s="51"/>
    </row>
    <row r="9402" spans="49:52" x14ac:dyDescent="0.25">
      <c r="AW9402" t="s">
        <v>14051</v>
      </c>
      <c r="AY9402" s="51"/>
      <c r="AZ9402" s="51"/>
    </row>
    <row r="9403" spans="49:52" x14ac:dyDescent="0.25">
      <c r="AW9403" t="s">
        <v>14052</v>
      </c>
      <c r="AY9403" s="51"/>
      <c r="AZ9403" s="51"/>
    </row>
    <row r="9404" spans="49:52" x14ac:dyDescent="0.25">
      <c r="AW9404" t="s">
        <v>14053</v>
      </c>
      <c r="AY9404" s="51"/>
      <c r="AZ9404" s="51"/>
    </row>
    <row r="9405" spans="49:52" x14ac:dyDescent="0.25">
      <c r="AW9405" t="s">
        <v>14054</v>
      </c>
      <c r="AY9405" s="51"/>
      <c r="AZ9405" s="51"/>
    </row>
    <row r="9406" spans="49:52" x14ac:dyDescent="0.25">
      <c r="AW9406" t="s">
        <v>14055</v>
      </c>
      <c r="AY9406" s="51"/>
      <c r="AZ9406" s="51"/>
    </row>
    <row r="9407" spans="49:52" x14ac:dyDescent="0.25">
      <c r="AW9407" t="s">
        <v>14056</v>
      </c>
      <c r="AY9407" s="51"/>
      <c r="AZ9407" s="51"/>
    </row>
    <row r="9408" spans="49:52" x14ac:dyDescent="0.25">
      <c r="AW9408" t="s">
        <v>14057</v>
      </c>
      <c r="AY9408" s="51"/>
      <c r="AZ9408" s="51"/>
    </row>
    <row r="9409" spans="49:52" x14ac:dyDescent="0.25">
      <c r="AW9409" t="s">
        <v>14058</v>
      </c>
      <c r="AY9409" s="51"/>
      <c r="AZ9409" s="51"/>
    </row>
    <row r="9410" spans="49:52" x14ac:dyDescent="0.25">
      <c r="AW9410" t="s">
        <v>14059</v>
      </c>
      <c r="AY9410" s="51"/>
      <c r="AZ9410" s="51"/>
    </row>
    <row r="9411" spans="49:52" x14ac:dyDescent="0.25">
      <c r="AW9411" t="s">
        <v>14060</v>
      </c>
      <c r="AY9411" s="51"/>
      <c r="AZ9411" s="51"/>
    </row>
    <row r="9412" spans="49:52" x14ac:dyDescent="0.25">
      <c r="AW9412" t="s">
        <v>14061</v>
      </c>
      <c r="AY9412" s="51"/>
      <c r="AZ9412" s="51"/>
    </row>
    <row r="9413" spans="49:52" x14ac:dyDescent="0.25">
      <c r="AW9413" t="s">
        <v>14062</v>
      </c>
      <c r="AY9413" s="51"/>
      <c r="AZ9413" s="51"/>
    </row>
    <row r="9414" spans="49:52" x14ac:dyDescent="0.25">
      <c r="AW9414" t="s">
        <v>14063</v>
      </c>
      <c r="AY9414" s="51"/>
      <c r="AZ9414" s="51"/>
    </row>
    <row r="9415" spans="49:52" x14ac:dyDescent="0.25">
      <c r="AW9415" t="s">
        <v>14064</v>
      </c>
      <c r="AY9415" s="51"/>
      <c r="AZ9415" s="51"/>
    </row>
    <row r="9416" spans="49:52" x14ac:dyDescent="0.25">
      <c r="AW9416" t="s">
        <v>14065</v>
      </c>
      <c r="AY9416" s="51"/>
      <c r="AZ9416" s="51"/>
    </row>
    <row r="9417" spans="49:52" x14ac:dyDescent="0.25">
      <c r="AW9417" t="s">
        <v>14066</v>
      </c>
      <c r="AY9417" s="51"/>
      <c r="AZ9417" s="51"/>
    </row>
    <row r="9418" spans="49:52" x14ac:dyDescent="0.25">
      <c r="AW9418" t="s">
        <v>14067</v>
      </c>
      <c r="AY9418" s="51"/>
      <c r="AZ9418" s="51"/>
    </row>
    <row r="9419" spans="49:52" x14ac:dyDescent="0.25">
      <c r="AW9419" t="s">
        <v>14068</v>
      </c>
      <c r="AY9419" s="51"/>
      <c r="AZ9419" s="51"/>
    </row>
    <row r="9420" spans="49:52" x14ac:dyDescent="0.25">
      <c r="AW9420" t="s">
        <v>14069</v>
      </c>
      <c r="AY9420" s="51"/>
      <c r="AZ9420" s="51"/>
    </row>
    <row r="9421" spans="49:52" x14ac:dyDescent="0.25">
      <c r="AW9421" t="s">
        <v>14070</v>
      </c>
      <c r="AY9421" s="51"/>
      <c r="AZ9421" s="51"/>
    </row>
    <row r="9422" spans="49:52" x14ac:dyDescent="0.25">
      <c r="AW9422" t="s">
        <v>14071</v>
      </c>
      <c r="AY9422" s="51"/>
      <c r="AZ9422" s="51"/>
    </row>
    <row r="9423" spans="49:52" x14ac:dyDescent="0.25">
      <c r="AW9423" t="s">
        <v>14072</v>
      </c>
      <c r="AY9423" s="51"/>
      <c r="AZ9423" s="51"/>
    </row>
    <row r="9424" spans="49:52" x14ac:dyDescent="0.25">
      <c r="AW9424" t="s">
        <v>14073</v>
      </c>
      <c r="AY9424" s="51"/>
      <c r="AZ9424" s="51"/>
    </row>
    <row r="9425" spans="49:52" x14ac:dyDescent="0.25">
      <c r="AW9425" t="s">
        <v>14074</v>
      </c>
      <c r="AY9425" s="51"/>
      <c r="AZ9425" s="51"/>
    </row>
    <row r="9426" spans="49:52" x14ac:dyDescent="0.25">
      <c r="AW9426" t="s">
        <v>14075</v>
      </c>
      <c r="AY9426" s="51"/>
      <c r="AZ9426" s="51"/>
    </row>
    <row r="9427" spans="49:52" x14ac:dyDescent="0.25">
      <c r="AW9427" t="s">
        <v>14076</v>
      </c>
      <c r="AY9427" s="51"/>
      <c r="AZ9427" s="51"/>
    </row>
    <row r="9428" spans="49:52" x14ac:dyDescent="0.25">
      <c r="AW9428" t="s">
        <v>14077</v>
      </c>
      <c r="AY9428" s="51"/>
      <c r="AZ9428" s="51"/>
    </row>
    <row r="9429" spans="49:52" x14ac:dyDescent="0.25">
      <c r="AW9429" t="s">
        <v>14078</v>
      </c>
      <c r="AY9429" s="51"/>
      <c r="AZ9429" s="51"/>
    </row>
    <row r="9430" spans="49:52" x14ac:dyDescent="0.25">
      <c r="AW9430" t="s">
        <v>14079</v>
      </c>
      <c r="AY9430" s="51"/>
      <c r="AZ9430" s="51"/>
    </row>
    <row r="9431" spans="49:52" x14ac:dyDescent="0.25">
      <c r="AW9431" t="s">
        <v>14080</v>
      </c>
      <c r="AY9431" s="51"/>
      <c r="AZ9431" s="51"/>
    </row>
    <row r="9432" spans="49:52" x14ac:dyDescent="0.25">
      <c r="AW9432" t="s">
        <v>14081</v>
      </c>
      <c r="AY9432" s="51"/>
      <c r="AZ9432" s="51"/>
    </row>
    <row r="9433" spans="49:52" x14ac:dyDescent="0.25">
      <c r="AW9433" t="s">
        <v>14082</v>
      </c>
      <c r="AY9433" s="51"/>
      <c r="AZ9433" s="51"/>
    </row>
    <row r="9434" spans="49:52" x14ac:dyDescent="0.25">
      <c r="AW9434" t="s">
        <v>14083</v>
      </c>
      <c r="AY9434" s="51"/>
      <c r="AZ9434" s="51"/>
    </row>
    <row r="9435" spans="49:52" x14ac:dyDescent="0.25">
      <c r="AW9435" t="s">
        <v>14084</v>
      </c>
      <c r="AY9435" s="51"/>
      <c r="AZ9435" s="51"/>
    </row>
    <row r="9436" spans="49:52" x14ac:dyDescent="0.25">
      <c r="AW9436" t="s">
        <v>14085</v>
      </c>
      <c r="AY9436" s="51"/>
      <c r="AZ9436" s="51"/>
    </row>
    <row r="9437" spans="49:52" x14ac:dyDescent="0.25">
      <c r="AW9437" t="s">
        <v>14086</v>
      </c>
      <c r="AY9437" s="51"/>
      <c r="AZ9437" s="51"/>
    </row>
    <row r="9438" spans="49:52" x14ac:dyDescent="0.25">
      <c r="AW9438" t="s">
        <v>14087</v>
      </c>
      <c r="AY9438" s="51"/>
      <c r="AZ9438" s="51"/>
    </row>
    <row r="9439" spans="49:52" x14ac:dyDescent="0.25">
      <c r="AW9439" t="s">
        <v>14088</v>
      </c>
      <c r="AY9439" s="51"/>
      <c r="AZ9439" s="51"/>
    </row>
    <row r="9440" spans="49:52" x14ac:dyDescent="0.25">
      <c r="AW9440" t="s">
        <v>14089</v>
      </c>
      <c r="AY9440" s="51"/>
      <c r="AZ9440" s="51"/>
    </row>
    <row r="9441" spans="49:52" x14ac:dyDescent="0.25">
      <c r="AW9441" t="s">
        <v>14090</v>
      </c>
      <c r="AY9441" s="51"/>
      <c r="AZ9441" s="51"/>
    </row>
    <row r="9442" spans="49:52" x14ac:dyDescent="0.25">
      <c r="AW9442" t="s">
        <v>14091</v>
      </c>
      <c r="AY9442" s="51"/>
      <c r="AZ9442" s="51"/>
    </row>
    <row r="9443" spans="49:52" x14ac:dyDescent="0.25">
      <c r="AW9443" t="s">
        <v>14092</v>
      </c>
      <c r="AY9443" s="51"/>
      <c r="AZ9443" s="51"/>
    </row>
    <row r="9444" spans="49:52" x14ac:dyDescent="0.25">
      <c r="AW9444" t="s">
        <v>14093</v>
      </c>
      <c r="AY9444" s="51"/>
      <c r="AZ9444" s="51"/>
    </row>
    <row r="9445" spans="49:52" x14ac:dyDescent="0.25">
      <c r="AW9445" t="s">
        <v>14094</v>
      </c>
      <c r="AY9445" s="51"/>
      <c r="AZ9445" s="51"/>
    </row>
    <row r="9446" spans="49:52" x14ac:dyDescent="0.25">
      <c r="AW9446" t="s">
        <v>14095</v>
      </c>
      <c r="AY9446" s="51"/>
      <c r="AZ9446" s="51"/>
    </row>
    <row r="9447" spans="49:52" x14ac:dyDescent="0.25">
      <c r="AW9447" t="s">
        <v>14096</v>
      </c>
      <c r="AY9447" s="51"/>
      <c r="AZ9447" s="51"/>
    </row>
    <row r="9448" spans="49:52" x14ac:dyDescent="0.25">
      <c r="AW9448" t="s">
        <v>14097</v>
      </c>
      <c r="AY9448" s="51"/>
      <c r="AZ9448" s="51"/>
    </row>
    <row r="9449" spans="49:52" x14ac:dyDescent="0.25">
      <c r="AW9449" t="s">
        <v>14098</v>
      </c>
      <c r="AY9449" s="51"/>
      <c r="AZ9449" s="51"/>
    </row>
    <row r="9450" spans="49:52" x14ac:dyDescent="0.25">
      <c r="AW9450" t="s">
        <v>14099</v>
      </c>
      <c r="AY9450" s="51"/>
      <c r="AZ9450" s="51"/>
    </row>
    <row r="9451" spans="49:52" x14ac:dyDescent="0.25">
      <c r="AW9451" t="s">
        <v>14100</v>
      </c>
      <c r="AY9451" s="51"/>
      <c r="AZ9451" s="51"/>
    </row>
    <row r="9452" spans="49:52" x14ac:dyDescent="0.25">
      <c r="AW9452" t="s">
        <v>14101</v>
      </c>
      <c r="AY9452" s="51"/>
      <c r="AZ9452" s="51"/>
    </row>
    <row r="9453" spans="49:52" x14ac:dyDescent="0.25">
      <c r="AW9453" t="s">
        <v>14102</v>
      </c>
      <c r="AY9453" s="51"/>
      <c r="AZ9453" s="51"/>
    </row>
    <row r="9454" spans="49:52" x14ac:dyDescent="0.25">
      <c r="AW9454" t="s">
        <v>14103</v>
      </c>
      <c r="AY9454" s="51"/>
      <c r="AZ9454" s="51"/>
    </row>
    <row r="9455" spans="49:52" x14ac:dyDescent="0.25">
      <c r="AW9455" t="s">
        <v>14104</v>
      </c>
      <c r="AY9455" s="51"/>
      <c r="AZ9455" s="51"/>
    </row>
    <row r="9456" spans="49:52" x14ac:dyDescent="0.25">
      <c r="AW9456" t="s">
        <v>14105</v>
      </c>
      <c r="AY9456" s="51"/>
      <c r="AZ9456" s="51"/>
    </row>
    <row r="9457" spans="49:52" x14ac:dyDescent="0.25">
      <c r="AW9457" t="s">
        <v>14106</v>
      </c>
      <c r="AY9457" s="51"/>
      <c r="AZ9457" s="51"/>
    </row>
    <row r="9458" spans="49:52" x14ac:dyDescent="0.25">
      <c r="AW9458" t="s">
        <v>14107</v>
      </c>
      <c r="AY9458" s="51"/>
      <c r="AZ9458" s="51"/>
    </row>
    <row r="9459" spans="49:52" x14ac:dyDescent="0.25">
      <c r="AW9459" t="s">
        <v>14108</v>
      </c>
      <c r="AY9459" s="51"/>
      <c r="AZ9459" s="51"/>
    </row>
    <row r="9460" spans="49:52" x14ac:dyDescent="0.25">
      <c r="AW9460" t="s">
        <v>14109</v>
      </c>
      <c r="AY9460" s="51"/>
      <c r="AZ9460" s="51"/>
    </row>
    <row r="9461" spans="49:52" x14ac:dyDescent="0.25">
      <c r="AW9461" t="s">
        <v>14110</v>
      </c>
      <c r="AY9461" s="51"/>
      <c r="AZ9461" s="51"/>
    </row>
    <row r="9462" spans="49:52" x14ac:dyDescent="0.25">
      <c r="AW9462" t="s">
        <v>14111</v>
      </c>
      <c r="AY9462" s="51"/>
      <c r="AZ9462" s="51"/>
    </row>
    <row r="9463" spans="49:52" x14ac:dyDescent="0.25">
      <c r="AW9463" t="s">
        <v>14112</v>
      </c>
      <c r="AY9463" s="51"/>
      <c r="AZ9463" s="51"/>
    </row>
    <row r="9464" spans="49:52" x14ac:dyDescent="0.25">
      <c r="AW9464" t="s">
        <v>14113</v>
      </c>
      <c r="AY9464" s="51"/>
      <c r="AZ9464" s="51"/>
    </row>
    <row r="9465" spans="49:52" x14ac:dyDescent="0.25">
      <c r="AW9465" t="s">
        <v>14114</v>
      </c>
      <c r="AY9465" s="51"/>
      <c r="AZ9465" s="51"/>
    </row>
    <row r="9466" spans="49:52" x14ac:dyDescent="0.25">
      <c r="AW9466" t="s">
        <v>14115</v>
      </c>
      <c r="AY9466" s="51"/>
      <c r="AZ9466" s="51"/>
    </row>
    <row r="9467" spans="49:52" x14ac:dyDescent="0.25">
      <c r="AW9467" t="s">
        <v>14116</v>
      </c>
      <c r="AY9467" s="51"/>
      <c r="AZ9467" s="51"/>
    </row>
    <row r="9468" spans="49:52" x14ac:dyDescent="0.25">
      <c r="AW9468" t="s">
        <v>14117</v>
      </c>
      <c r="AY9468" s="51"/>
      <c r="AZ9468" s="51"/>
    </row>
    <row r="9469" spans="49:52" x14ac:dyDescent="0.25">
      <c r="AW9469" t="s">
        <v>14118</v>
      </c>
      <c r="AY9469" s="51"/>
      <c r="AZ9469" s="51"/>
    </row>
    <row r="9470" spans="49:52" x14ac:dyDescent="0.25">
      <c r="AW9470" t="s">
        <v>14119</v>
      </c>
      <c r="AY9470" s="51"/>
      <c r="AZ9470" s="51"/>
    </row>
    <row r="9471" spans="49:52" x14ac:dyDescent="0.25">
      <c r="AW9471" t="s">
        <v>14120</v>
      </c>
      <c r="AY9471" s="51"/>
      <c r="AZ9471" s="51"/>
    </row>
    <row r="9472" spans="49:52" x14ac:dyDescent="0.25">
      <c r="AW9472" t="s">
        <v>14121</v>
      </c>
      <c r="AY9472" s="51"/>
      <c r="AZ9472" s="51"/>
    </row>
    <row r="9473" spans="49:52" x14ac:dyDescent="0.25">
      <c r="AW9473" t="s">
        <v>14122</v>
      </c>
      <c r="AY9473" s="51"/>
      <c r="AZ9473" s="51"/>
    </row>
    <row r="9474" spans="49:52" x14ac:dyDescent="0.25">
      <c r="AW9474" t="s">
        <v>14123</v>
      </c>
      <c r="AY9474" s="51"/>
      <c r="AZ9474" s="51"/>
    </row>
    <row r="9475" spans="49:52" x14ac:dyDescent="0.25">
      <c r="AW9475" t="s">
        <v>14124</v>
      </c>
      <c r="AY9475" s="51"/>
      <c r="AZ9475" s="51"/>
    </row>
    <row r="9476" spans="49:52" x14ac:dyDescent="0.25">
      <c r="AW9476" t="s">
        <v>14125</v>
      </c>
      <c r="AY9476" s="51"/>
      <c r="AZ9476" s="51"/>
    </row>
    <row r="9477" spans="49:52" x14ac:dyDescent="0.25">
      <c r="AW9477" t="s">
        <v>14126</v>
      </c>
      <c r="AY9477" s="51"/>
      <c r="AZ9477" s="51"/>
    </row>
    <row r="9478" spans="49:52" x14ac:dyDescent="0.25">
      <c r="AW9478" t="s">
        <v>14127</v>
      </c>
      <c r="AY9478" s="51"/>
      <c r="AZ9478" s="51"/>
    </row>
    <row r="9479" spans="49:52" x14ac:dyDescent="0.25">
      <c r="AW9479" t="s">
        <v>14128</v>
      </c>
      <c r="AY9479" s="51"/>
      <c r="AZ9479" s="51"/>
    </row>
    <row r="9480" spans="49:52" x14ac:dyDescent="0.25">
      <c r="AW9480" t="s">
        <v>14129</v>
      </c>
      <c r="AY9480" s="51"/>
      <c r="AZ9480" s="51"/>
    </row>
    <row r="9481" spans="49:52" x14ac:dyDescent="0.25">
      <c r="AW9481" t="s">
        <v>14130</v>
      </c>
      <c r="AY9481" s="51"/>
      <c r="AZ9481" s="51"/>
    </row>
    <row r="9482" spans="49:52" x14ac:dyDescent="0.25">
      <c r="AW9482" t="s">
        <v>14131</v>
      </c>
      <c r="AY9482" s="51"/>
      <c r="AZ9482" s="51"/>
    </row>
    <row r="9483" spans="49:52" x14ac:dyDescent="0.25">
      <c r="AW9483" t="s">
        <v>14132</v>
      </c>
      <c r="AY9483" s="51"/>
      <c r="AZ9483" s="51"/>
    </row>
    <row r="9484" spans="49:52" x14ac:dyDescent="0.25">
      <c r="AW9484" t="s">
        <v>14133</v>
      </c>
      <c r="AY9484" s="51"/>
      <c r="AZ9484" s="51"/>
    </row>
    <row r="9485" spans="49:52" x14ac:dyDescent="0.25">
      <c r="AW9485" t="s">
        <v>14134</v>
      </c>
      <c r="AY9485" s="51"/>
      <c r="AZ9485" s="51"/>
    </row>
    <row r="9486" spans="49:52" x14ac:dyDescent="0.25">
      <c r="AW9486" t="s">
        <v>14135</v>
      </c>
      <c r="AY9486" s="51"/>
      <c r="AZ9486" s="51"/>
    </row>
    <row r="9487" spans="49:52" x14ac:dyDescent="0.25">
      <c r="AW9487" t="s">
        <v>14136</v>
      </c>
      <c r="AY9487" s="51"/>
      <c r="AZ9487" s="51"/>
    </row>
    <row r="9488" spans="49:52" x14ac:dyDescent="0.25">
      <c r="AW9488" t="s">
        <v>14137</v>
      </c>
      <c r="AY9488" s="51"/>
      <c r="AZ9488" s="51"/>
    </row>
    <row r="9489" spans="49:52" x14ac:dyDescent="0.25">
      <c r="AW9489" t="s">
        <v>14138</v>
      </c>
      <c r="AY9489" s="51"/>
      <c r="AZ9489" s="51"/>
    </row>
    <row r="9490" spans="49:52" x14ac:dyDescent="0.25">
      <c r="AW9490" t="s">
        <v>14139</v>
      </c>
      <c r="AY9490" s="51"/>
      <c r="AZ9490" s="51"/>
    </row>
    <row r="9491" spans="49:52" x14ac:dyDescent="0.25">
      <c r="AW9491" t="s">
        <v>14140</v>
      </c>
      <c r="AY9491" s="51"/>
      <c r="AZ9491" s="51"/>
    </row>
    <row r="9492" spans="49:52" x14ac:dyDescent="0.25">
      <c r="AW9492" t="s">
        <v>14141</v>
      </c>
      <c r="AY9492" s="51"/>
      <c r="AZ9492" s="51"/>
    </row>
    <row r="9493" spans="49:52" x14ac:dyDescent="0.25">
      <c r="AW9493" t="s">
        <v>14142</v>
      </c>
      <c r="AY9493" s="51"/>
      <c r="AZ9493" s="51"/>
    </row>
    <row r="9494" spans="49:52" x14ac:dyDescent="0.25">
      <c r="AW9494" t="s">
        <v>14143</v>
      </c>
      <c r="AY9494" s="51"/>
      <c r="AZ9494" s="51"/>
    </row>
    <row r="9495" spans="49:52" x14ac:dyDescent="0.25">
      <c r="AW9495" t="s">
        <v>14144</v>
      </c>
      <c r="AY9495" s="51"/>
      <c r="AZ9495" s="51"/>
    </row>
    <row r="9496" spans="49:52" x14ac:dyDescent="0.25">
      <c r="AW9496" t="s">
        <v>14145</v>
      </c>
      <c r="AY9496" s="51"/>
      <c r="AZ9496" s="51"/>
    </row>
    <row r="9497" spans="49:52" x14ac:dyDescent="0.25">
      <c r="AW9497" t="s">
        <v>14146</v>
      </c>
      <c r="AY9497" s="51"/>
      <c r="AZ9497" s="51"/>
    </row>
    <row r="9498" spans="49:52" x14ac:dyDescent="0.25">
      <c r="AW9498" t="s">
        <v>14147</v>
      </c>
      <c r="AY9498" s="51"/>
      <c r="AZ9498" s="51"/>
    </row>
    <row r="9499" spans="49:52" x14ac:dyDescent="0.25">
      <c r="AW9499" t="s">
        <v>14148</v>
      </c>
      <c r="AY9499" s="51"/>
      <c r="AZ9499" s="51"/>
    </row>
    <row r="9500" spans="49:52" x14ac:dyDescent="0.25">
      <c r="AW9500" t="s">
        <v>14149</v>
      </c>
      <c r="AY9500" s="51"/>
      <c r="AZ9500" s="51"/>
    </row>
    <row r="9501" spans="49:52" x14ac:dyDescent="0.25">
      <c r="AW9501" t="s">
        <v>14150</v>
      </c>
      <c r="AY9501" s="51"/>
      <c r="AZ9501" s="51"/>
    </row>
    <row r="9502" spans="49:52" x14ac:dyDescent="0.25">
      <c r="AW9502" t="s">
        <v>14151</v>
      </c>
      <c r="AY9502" s="51"/>
      <c r="AZ9502" s="51"/>
    </row>
    <row r="9503" spans="49:52" x14ac:dyDescent="0.25">
      <c r="AW9503" t="s">
        <v>14152</v>
      </c>
      <c r="AY9503" s="51"/>
      <c r="AZ9503" s="51"/>
    </row>
    <row r="9504" spans="49:52" x14ac:dyDescent="0.25">
      <c r="AW9504" t="s">
        <v>14153</v>
      </c>
      <c r="AY9504" s="51"/>
      <c r="AZ9504" s="51"/>
    </row>
    <row r="9505" spans="49:52" x14ac:dyDescent="0.25">
      <c r="AW9505" t="s">
        <v>14154</v>
      </c>
      <c r="AY9505" s="51"/>
      <c r="AZ9505" s="51"/>
    </row>
    <row r="9506" spans="49:52" x14ac:dyDescent="0.25">
      <c r="AW9506" t="s">
        <v>14155</v>
      </c>
      <c r="AY9506" s="51"/>
      <c r="AZ9506" s="51"/>
    </row>
    <row r="9507" spans="49:52" x14ac:dyDescent="0.25">
      <c r="AW9507" t="s">
        <v>14156</v>
      </c>
      <c r="AY9507" s="51"/>
      <c r="AZ9507" s="51"/>
    </row>
    <row r="9508" spans="49:52" x14ac:dyDescent="0.25">
      <c r="AW9508" t="s">
        <v>14157</v>
      </c>
      <c r="AY9508" s="51"/>
      <c r="AZ9508" s="51"/>
    </row>
    <row r="9509" spans="49:52" x14ac:dyDescent="0.25">
      <c r="AW9509" t="s">
        <v>14158</v>
      </c>
      <c r="AY9509" s="51"/>
      <c r="AZ9509" s="51"/>
    </row>
    <row r="9510" spans="49:52" x14ac:dyDescent="0.25">
      <c r="AW9510" t="s">
        <v>14159</v>
      </c>
      <c r="AY9510" s="51"/>
      <c r="AZ9510" s="51"/>
    </row>
    <row r="9511" spans="49:52" x14ac:dyDescent="0.25">
      <c r="AW9511" t="s">
        <v>14160</v>
      </c>
      <c r="AY9511" s="51"/>
      <c r="AZ9511" s="51"/>
    </row>
    <row r="9512" spans="49:52" x14ac:dyDescent="0.25">
      <c r="AW9512" t="s">
        <v>14161</v>
      </c>
      <c r="AY9512" s="51"/>
      <c r="AZ9512" s="51"/>
    </row>
    <row r="9513" spans="49:52" x14ac:dyDescent="0.25">
      <c r="AW9513" t="s">
        <v>14162</v>
      </c>
      <c r="AY9513" s="51"/>
      <c r="AZ9513" s="51"/>
    </row>
    <row r="9514" spans="49:52" x14ac:dyDescent="0.25">
      <c r="AW9514" t="s">
        <v>14163</v>
      </c>
      <c r="AY9514" s="51"/>
      <c r="AZ9514" s="51"/>
    </row>
    <row r="9515" spans="49:52" x14ac:dyDescent="0.25">
      <c r="AW9515" t="s">
        <v>14164</v>
      </c>
      <c r="AY9515" s="51"/>
      <c r="AZ9515" s="51"/>
    </row>
    <row r="9516" spans="49:52" x14ac:dyDescent="0.25">
      <c r="AW9516" t="s">
        <v>14165</v>
      </c>
      <c r="AY9516" s="51"/>
      <c r="AZ9516" s="51"/>
    </row>
    <row r="9517" spans="49:52" x14ac:dyDescent="0.25">
      <c r="AW9517" t="s">
        <v>14166</v>
      </c>
      <c r="AY9517" s="51"/>
      <c r="AZ9517" s="51"/>
    </row>
    <row r="9518" spans="49:52" x14ac:dyDescent="0.25">
      <c r="AW9518" t="s">
        <v>14167</v>
      </c>
      <c r="AY9518" s="51"/>
      <c r="AZ9518" s="51"/>
    </row>
    <row r="9519" spans="49:52" x14ac:dyDescent="0.25">
      <c r="AW9519" t="s">
        <v>14168</v>
      </c>
      <c r="AY9519" s="51"/>
      <c r="AZ9519" s="51"/>
    </row>
    <row r="9520" spans="49:52" x14ac:dyDescent="0.25">
      <c r="AW9520" t="s">
        <v>14169</v>
      </c>
      <c r="AY9520" s="51"/>
      <c r="AZ9520" s="51"/>
    </row>
    <row r="9521" spans="49:52" x14ac:dyDescent="0.25">
      <c r="AW9521" t="s">
        <v>14170</v>
      </c>
      <c r="AY9521" s="51"/>
      <c r="AZ9521" s="51"/>
    </row>
    <row r="9522" spans="49:52" x14ac:dyDescent="0.25">
      <c r="AW9522" t="s">
        <v>14171</v>
      </c>
      <c r="AY9522" s="51"/>
      <c r="AZ9522" s="51"/>
    </row>
    <row r="9523" spans="49:52" x14ac:dyDescent="0.25">
      <c r="AW9523" t="s">
        <v>14172</v>
      </c>
      <c r="AY9523" s="51"/>
      <c r="AZ9523" s="51"/>
    </row>
    <row r="9524" spans="49:52" x14ac:dyDescent="0.25">
      <c r="AW9524" t="s">
        <v>14173</v>
      </c>
      <c r="AY9524" s="51"/>
      <c r="AZ9524" s="51"/>
    </row>
    <row r="9525" spans="49:52" x14ac:dyDescent="0.25">
      <c r="AW9525" t="s">
        <v>14174</v>
      </c>
      <c r="AY9525" s="51"/>
      <c r="AZ9525" s="51"/>
    </row>
    <row r="9526" spans="49:52" x14ac:dyDescent="0.25">
      <c r="AW9526" t="s">
        <v>14175</v>
      </c>
      <c r="AY9526" s="51"/>
      <c r="AZ9526" s="51"/>
    </row>
    <row r="9527" spans="49:52" x14ac:dyDescent="0.25">
      <c r="AW9527" t="s">
        <v>14176</v>
      </c>
      <c r="AY9527" s="51"/>
      <c r="AZ9527" s="51"/>
    </row>
    <row r="9528" spans="49:52" x14ac:dyDescent="0.25">
      <c r="AW9528" t="s">
        <v>14177</v>
      </c>
      <c r="AY9528" s="51"/>
      <c r="AZ9528" s="51"/>
    </row>
    <row r="9529" spans="49:52" x14ac:dyDescent="0.25">
      <c r="AW9529" t="s">
        <v>14178</v>
      </c>
      <c r="AY9529" s="51"/>
      <c r="AZ9529" s="51"/>
    </row>
    <row r="9530" spans="49:52" x14ac:dyDescent="0.25">
      <c r="AW9530" t="s">
        <v>14179</v>
      </c>
      <c r="AY9530" s="51"/>
      <c r="AZ9530" s="51"/>
    </row>
    <row r="9531" spans="49:52" x14ac:dyDescent="0.25">
      <c r="AW9531" t="s">
        <v>14180</v>
      </c>
      <c r="AY9531" s="51"/>
      <c r="AZ9531" s="51"/>
    </row>
    <row r="9532" spans="49:52" x14ac:dyDescent="0.25">
      <c r="AW9532" t="s">
        <v>14181</v>
      </c>
      <c r="AY9532" s="51"/>
      <c r="AZ9532" s="51"/>
    </row>
    <row r="9533" spans="49:52" x14ac:dyDescent="0.25">
      <c r="AW9533" t="s">
        <v>14182</v>
      </c>
      <c r="AY9533" s="51"/>
      <c r="AZ9533" s="51"/>
    </row>
    <row r="9534" spans="49:52" x14ac:dyDescent="0.25">
      <c r="AW9534" t="s">
        <v>14183</v>
      </c>
      <c r="AY9534" s="51"/>
      <c r="AZ9534" s="51"/>
    </row>
    <row r="9535" spans="49:52" x14ac:dyDescent="0.25">
      <c r="AW9535" t="s">
        <v>14184</v>
      </c>
      <c r="AY9535" s="51"/>
      <c r="AZ9535" s="51"/>
    </row>
    <row r="9536" spans="49:52" x14ac:dyDescent="0.25">
      <c r="AW9536" t="s">
        <v>14185</v>
      </c>
      <c r="AY9536" s="51"/>
      <c r="AZ9536" s="51"/>
    </row>
    <row r="9537" spans="49:52" x14ac:dyDescent="0.25">
      <c r="AW9537" t="s">
        <v>14186</v>
      </c>
      <c r="AY9537" s="51"/>
      <c r="AZ9537" s="51"/>
    </row>
    <row r="9538" spans="49:52" x14ac:dyDescent="0.25">
      <c r="AW9538" t="s">
        <v>14187</v>
      </c>
      <c r="AY9538" s="51"/>
      <c r="AZ9538" s="51"/>
    </row>
    <row r="9539" spans="49:52" x14ac:dyDescent="0.25">
      <c r="AW9539" t="s">
        <v>14188</v>
      </c>
      <c r="AY9539" s="51"/>
      <c r="AZ9539" s="51"/>
    </row>
    <row r="9540" spans="49:52" x14ac:dyDescent="0.25">
      <c r="AW9540" t="s">
        <v>14189</v>
      </c>
      <c r="AY9540" s="51"/>
      <c r="AZ9540" s="51"/>
    </row>
    <row r="9541" spans="49:52" x14ac:dyDescent="0.25">
      <c r="AW9541" t="s">
        <v>14190</v>
      </c>
      <c r="AY9541" s="51"/>
      <c r="AZ9541" s="51"/>
    </row>
    <row r="9542" spans="49:52" x14ac:dyDescent="0.25">
      <c r="AW9542" t="s">
        <v>14191</v>
      </c>
      <c r="AY9542" s="51"/>
      <c r="AZ9542" s="51"/>
    </row>
    <row r="9543" spans="49:52" x14ac:dyDescent="0.25">
      <c r="AW9543" t="s">
        <v>14192</v>
      </c>
      <c r="AY9543" s="51"/>
      <c r="AZ9543" s="51"/>
    </row>
    <row r="9544" spans="49:52" x14ac:dyDescent="0.25">
      <c r="AW9544" t="s">
        <v>14193</v>
      </c>
      <c r="AY9544" s="51"/>
      <c r="AZ9544" s="51"/>
    </row>
    <row r="9545" spans="49:52" x14ac:dyDescent="0.25">
      <c r="AW9545" t="s">
        <v>14194</v>
      </c>
      <c r="AY9545" s="51"/>
      <c r="AZ9545" s="51"/>
    </row>
    <row r="9546" spans="49:52" x14ac:dyDescent="0.25">
      <c r="AW9546" t="s">
        <v>14195</v>
      </c>
      <c r="AY9546" s="51"/>
      <c r="AZ9546" s="51"/>
    </row>
    <row r="9547" spans="49:52" x14ac:dyDescent="0.25">
      <c r="AW9547" t="s">
        <v>14196</v>
      </c>
      <c r="AY9547" s="51"/>
      <c r="AZ9547" s="51"/>
    </row>
    <row r="9548" spans="49:52" x14ac:dyDescent="0.25">
      <c r="AW9548" t="s">
        <v>14197</v>
      </c>
      <c r="AY9548" s="51"/>
      <c r="AZ9548" s="51"/>
    </row>
    <row r="9549" spans="49:52" x14ac:dyDescent="0.25">
      <c r="AW9549" t="s">
        <v>14198</v>
      </c>
      <c r="AY9549" s="51"/>
      <c r="AZ9549" s="51"/>
    </row>
    <row r="9550" spans="49:52" x14ac:dyDescent="0.25">
      <c r="AW9550" t="s">
        <v>14199</v>
      </c>
      <c r="AY9550" s="51"/>
      <c r="AZ9550" s="51"/>
    </row>
    <row r="9551" spans="49:52" x14ac:dyDescent="0.25">
      <c r="AW9551" t="s">
        <v>14200</v>
      </c>
      <c r="AY9551" s="51"/>
      <c r="AZ9551" s="51"/>
    </row>
    <row r="9552" spans="49:52" x14ac:dyDescent="0.25">
      <c r="AW9552" t="s">
        <v>14201</v>
      </c>
      <c r="AY9552" s="51"/>
      <c r="AZ9552" s="51"/>
    </row>
    <row r="9553" spans="49:52" x14ac:dyDescent="0.25">
      <c r="AW9553" t="s">
        <v>14202</v>
      </c>
      <c r="AY9553" s="51"/>
      <c r="AZ9553" s="51"/>
    </row>
    <row r="9554" spans="49:52" x14ac:dyDescent="0.25">
      <c r="AW9554" t="s">
        <v>14203</v>
      </c>
      <c r="AY9554" s="51"/>
      <c r="AZ9554" s="51"/>
    </row>
    <row r="9555" spans="49:52" x14ac:dyDescent="0.25">
      <c r="AW9555" t="s">
        <v>14204</v>
      </c>
      <c r="AY9555" s="51"/>
      <c r="AZ9555" s="51"/>
    </row>
    <row r="9556" spans="49:52" x14ac:dyDescent="0.25">
      <c r="AW9556" t="s">
        <v>14205</v>
      </c>
      <c r="AY9556" s="51"/>
      <c r="AZ9556" s="51"/>
    </row>
    <row r="9557" spans="49:52" x14ac:dyDescent="0.25">
      <c r="AW9557" t="s">
        <v>14206</v>
      </c>
      <c r="AY9557" s="51"/>
      <c r="AZ9557" s="51"/>
    </row>
    <row r="9558" spans="49:52" x14ac:dyDescent="0.25">
      <c r="AW9558" t="s">
        <v>14207</v>
      </c>
      <c r="AY9558" s="51"/>
      <c r="AZ9558" s="51"/>
    </row>
    <row r="9559" spans="49:52" x14ac:dyDescent="0.25">
      <c r="AW9559" t="s">
        <v>14208</v>
      </c>
      <c r="AY9559" s="51"/>
      <c r="AZ9559" s="51"/>
    </row>
    <row r="9560" spans="49:52" x14ac:dyDescent="0.25">
      <c r="AW9560" t="s">
        <v>14209</v>
      </c>
      <c r="AY9560" s="51"/>
      <c r="AZ9560" s="51"/>
    </row>
    <row r="9561" spans="49:52" x14ac:dyDescent="0.25">
      <c r="AW9561" t="s">
        <v>14210</v>
      </c>
      <c r="AY9561" s="51"/>
      <c r="AZ9561" s="51"/>
    </row>
    <row r="9562" spans="49:52" x14ac:dyDescent="0.25">
      <c r="AW9562" t="s">
        <v>14211</v>
      </c>
      <c r="AY9562" s="51"/>
      <c r="AZ9562" s="51"/>
    </row>
    <row r="9563" spans="49:52" x14ac:dyDescent="0.25">
      <c r="AW9563" t="s">
        <v>14212</v>
      </c>
      <c r="AY9563" s="51"/>
      <c r="AZ9563" s="51"/>
    </row>
    <row r="9564" spans="49:52" x14ac:dyDescent="0.25">
      <c r="AW9564" t="s">
        <v>14213</v>
      </c>
      <c r="AY9564" s="51"/>
      <c r="AZ9564" s="51"/>
    </row>
    <row r="9565" spans="49:52" x14ac:dyDescent="0.25">
      <c r="AW9565" t="s">
        <v>14214</v>
      </c>
      <c r="AY9565" s="51"/>
      <c r="AZ9565" s="51"/>
    </row>
    <row r="9566" spans="49:52" x14ac:dyDescent="0.25">
      <c r="AW9566" t="s">
        <v>14215</v>
      </c>
      <c r="AY9566" s="51"/>
      <c r="AZ9566" s="51"/>
    </row>
    <row r="9567" spans="49:52" x14ac:dyDescent="0.25">
      <c r="AW9567" t="s">
        <v>14216</v>
      </c>
      <c r="AY9567" s="51"/>
      <c r="AZ9567" s="51"/>
    </row>
    <row r="9568" spans="49:52" x14ac:dyDescent="0.25">
      <c r="AW9568" t="s">
        <v>14217</v>
      </c>
      <c r="AY9568" s="51"/>
      <c r="AZ9568" s="51"/>
    </row>
    <row r="9569" spans="49:52" x14ac:dyDescent="0.25">
      <c r="AW9569" t="s">
        <v>14218</v>
      </c>
      <c r="AY9569" s="51"/>
      <c r="AZ9569" s="51"/>
    </row>
    <row r="9570" spans="49:52" x14ac:dyDescent="0.25">
      <c r="AW9570" t="s">
        <v>14219</v>
      </c>
      <c r="AY9570" s="51"/>
      <c r="AZ9570" s="51"/>
    </row>
    <row r="9571" spans="49:52" x14ac:dyDescent="0.25">
      <c r="AW9571" t="s">
        <v>14220</v>
      </c>
      <c r="AY9571" s="51"/>
      <c r="AZ9571" s="51"/>
    </row>
    <row r="9572" spans="49:52" x14ac:dyDescent="0.25">
      <c r="AW9572" t="s">
        <v>14221</v>
      </c>
      <c r="AY9572" s="51"/>
      <c r="AZ9572" s="51"/>
    </row>
    <row r="9573" spans="49:52" x14ac:dyDescent="0.25">
      <c r="AW9573" t="s">
        <v>14222</v>
      </c>
      <c r="AY9573" s="51"/>
      <c r="AZ9573" s="51"/>
    </row>
    <row r="9574" spans="49:52" x14ac:dyDescent="0.25">
      <c r="AW9574" t="s">
        <v>14223</v>
      </c>
      <c r="AY9574" s="51"/>
      <c r="AZ9574" s="51"/>
    </row>
    <row r="9575" spans="49:52" x14ac:dyDescent="0.25">
      <c r="AW9575" t="s">
        <v>14224</v>
      </c>
      <c r="AY9575" s="51"/>
      <c r="AZ9575" s="51"/>
    </row>
    <row r="9576" spans="49:52" x14ac:dyDescent="0.25">
      <c r="AW9576" t="s">
        <v>14225</v>
      </c>
      <c r="AY9576" s="51"/>
      <c r="AZ9576" s="51"/>
    </row>
    <row r="9577" spans="49:52" x14ac:dyDescent="0.25">
      <c r="AW9577" t="s">
        <v>14226</v>
      </c>
      <c r="AY9577" s="51"/>
      <c r="AZ9577" s="51"/>
    </row>
    <row r="9578" spans="49:52" x14ac:dyDescent="0.25">
      <c r="AW9578" t="s">
        <v>14227</v>
      </c>
      <c r="AY9578" s="51"/>
      <c r="AZ9578" s="51"/>
    </row>
    <row r="9579" spans="49:52" x14ac:dyDescent="0.25">
      <c r="AW9579" t="s">
        <v>14228</v>
      </c>
      <c r="AY9579" s="51"/>
      <c r="AZ9579" s="51"/>
    </row>
    <row r="9580" spans="49:52" x14ac:dyDescent="0.25">
      <c r="AW9580" t="s">
        <v>14229</v>
      </c>
      <c r="AY9580" s="51"/>
      <c r="AZ9580" s="51"/>
    </row>
    <row r="9581" spans="49:52" x14ac:dyDescent="0.25">
      <c r="AW9581" t="s">
        <v>14230</v>
      </c>
      <c r="AY9581" s="51"/>
      <c r="AZ9581" s="51"/>
    </row>
    <row r="9582" spans="49:52" x14ac:dyDescent="0.25">
      <c r="AW9582" t="s">
        <v>14231</v>
      </c>
      <c r="AY9582" s="51"/>
      <c r="AZ9582" s="51"/>
    </row>
    <row r="9583" spans="49:52" x14ac:dyDescent="0.25">
      <c r="AW9583" t="s">
        <v>14232</v>
      </c>
      <c r="AY9583" s="51"/>
      <c r="AZ9583" s="51"/>
    </row>
    <row r="9584" spans="49:52" x14ac:dyDescent="0.25">
      <c r="AW9584" t="s">
        <v>14233</v>
      </c>
      <c r="AY9584" s="51"/>
      <c r="AZ9584" s="51"/>
    </row>
    <row r="9585" spans="49:52" x14ac:dyDescent="0.25">
      <c r="AW9585" t="s">
        <v>14234</v>
      </c>
      <c r="AY9585" s="51"/>
      <c r="AZ9585" s="51"/>
    </row>
    <row r="9586" spans="49:52" x14ac:dyDescent="0.25">
      <c r="AW9586" t="s">
        <v>14235</v>
      </c>
      <c r="AY9586" s="51"/>
      <c r="AZ9586" s="51"/>
    </row>
    <row r="9587" spans="49:52" x14ac:dyDescent="0.25">
      <c r="AW9587" t="s">
        <v>14236</v>
      </c>
      <c r="AY9587" s="51"/>
      <c r="AZ9587" s="51"/>
    </row>
    <row r="9588" spans="49:52" x14ac:dyDescent="0.25">
      <c r="AW9588" t="s">
        <v>14237</v>
      </c>
      <c r="AY9588" s="51"/>
      <c r="AZ9588" s="51"/>
    </row>
    <row r="9589" spans="49:52" x14ac:dyDescent="0.25">
      <c r="AW9589" t="s">
        <v>14238</v>
      </c>
      <c r="AY9589" s="51"/>
      <c r="AZ9589" s="51"/>
    </row>
    <row r="9590" spans="49:52" x14ac:dyDescent="0.25">
      <c r="AW9590" t="s">
        <v>14239</v>
      </c>
      <c r="AY9590" s="51"/>
      <c r="AZ9590" s="51"/>
    </row>
    <row r="9591" spans="49:52" x14ac:dyDescent="0.25">
      <c r="AW9591" t="s">
        <v>14240</v>
      </c>
      <c r="AY9591" s="51"/>
      <c r="AZ9591" s="51"/>
    </row>
    <row r="9592" spans="49:52" x14ac:dyDescent="0.25">
      <c r="AW9592" t="s">
        <v>14241</v>
      </c>
      <c r="AY9592" s="51"/>
      <c r="AZ9592" s="51"/>
    </row>
    <row r="9593" spans="49:52" x14ac:dyDescent="0.25">
      <c r="AW9593" t="s">
        <v>14242</v>
      </c>
      <c r="AY9593" s="51"/>
      <c r="AZ9593" s="51"/>
    </row>
    <row r="9594" spans="49:52" x14ac:dyDescent="0.25">
      <c r="AW9594" t="s">
        <v>14243</v>
      </c>
      <c r="AY9594" s="51"/>
      <c r="AZ9594" s="51"/>
    </row>
    <row r="9595" spans="49:52" x14ac:dyDescent="0.25">
      <c r="AW9595" t="s">
        <v>14244</v>
      </c>
      <c r="AY9595" s="51"/>
      <c r="AZ9595" s="51"/>
    </row>
    <row r="9596" spans="49:52" x14ac:dyDescent="0.25">
      <c r="AW9596" t="s">
        <v>14245</v>
      </c>
      <c r="AY9596" s="51"/>
      <c r="AZ9596" s="51"/>
    </row>
    <row r="9597" spans="49:52" x14ac:dyDescent="0.25">
      <c r="AW9597" t="s">
        <v>14246</v>
      </c>
      <c r="AY9597" s="51"/>
      <c r="AZ9597" s="51"/>
    </row>
    <row r="9598" spans="49:52" x14ac:dyDescent="0.25">
      <c r="AW9598" t="s">
        <v>14247</v>
      </c>
      <c r="AY9598" s="51"/>
      <c r="AZ9598" s="51"/>
    </row>
    <row r="9599" spans="49:52" x14ac:dyDescent="0.25">
      <c r="AW9599" t="s">
        <v>14248</v>
      </c>
      <c r="AY9599" s="51"/>
      <c r="AZ9599" s="51"/>
    </row>
    <row r="9600" spans="49:52" x14ac:dyDescent="0.25">
      <c r="AW9600" t="s">
        <v>14249</v>
      </c>
      <c r="AY9600" s="51"/>
      <c r="AZ9600" s="51"/>
    </row>
    <row r="9601" spans="49:52" x14ac:dyDescent="0.25">
      <c r="AW9601" t="s">
        <v>14250</v>
      </c>
      <c r="AY9601" s="51"/>
      <c r="AZ9601" s="51"/>
    </row>
    <row r="9602" spans="49:52" x14ac:dyDescent="0.25">
      <c r="AW9602" t="s">
        <v>14251</v>
      </c>
      <c r="AY9602" s="51"/>
      <c r="AZ9602" s="51"/>
    </row>
    <row r="9603" spans="49:52" x14ac:dyDescent="0.25">
      <c r="AW9603" t="s">
        <v>14252</v>
      </c>
      <c r="AY9603" s="51"/>
      <c r="AZ9603" s="51"/>
    </row>
    <row r="9604" spans="49:52" x14ac:dyDescent="0.25">
      <c r="AW9604" t="s">
        <v>14253</v>
      </c>
      <c r="AY9604" s="51"/>
      <c r="AZ9604" s="51"/>
    </row>
    <row r="9605" spans="49:52" x14ac:dyDescent="0.25">
      <c r="AW9605" t="s">
        <v>14254</v>
      </c>
      <c r="AY9605" s="51"/>
      <c r="AZ9605" s="51"/>
    </row>
    <row r="9606" spans="49:52" x14ac:dyDescent="0.25">
      <c r="AW9606" t="s">
        <v>14255</v>
      </c>
      <c r="AY9606" s="51"/>
      <c r="AZ9606" s="51"/>
    </row>
    <row r="9607" spans="49:52" x14ac:dyDescent="0.25">
      <c r="AW9607" t="s">
        <v>14256</v>
      </c>
      <c r="AY9607" s="51"/>
      <c r="AZ9607" s="51"/>
    </row>
    <row r="9608" spans="49:52" x14ac:dyDescent="0.25">
      <c r="AW9608" t="s">
        <v>14257</v>
      </c>
      <c r="AY9608" s="51"/>
      <c r="AZ9608" s="51"/>
    </row>
    <row r="9609" spans="49:52" x14ac:dyDescent="0.25">
      <c r="AW9609" t="s">
        <v>14258</v>
      </c>
      <c r="AY9609" s="51"/>
      <c r="AZ9609" s="51"/>
    </row>
    <row r="9610" spans="49:52" x14ac:dyDescent="0.25">
      <c r="AW9610" t="s">
        <v>14259</v>
      </c>
      <c r="AY9610" s="51"/>
      <c r="AZ9610" s="51"/>
    </row>
    <row r="9611" spans="49:52" x14ac:dyDescent="0.25">
      <c r="AW9611" t="s">
        <v>14260</v>
      </c>
      <c r="AY9611" s="51"/>
      <c r="AZ9611" s="51"/>
    </row>
    <row r="9612" spans="49:52" x14ac:dyDescent="0.25">
      <c r="AW9612" t="s">
        <v>14261</v>
      </c>
      <c r="AY9612" s="51"/>
      <c r="AZ9612" s="51"/>
    </row>
    <row r="9613" spans="49:52" x14ac:dyDescent="0.25">
      <c r="AW9613" t="s">
        <v>14262</v>
      </c>
      <c r="AY9613" s="51"/>
      <c r="AZ9613" s="51"/>
    </row>
    <row r="9614" spans="49:52" x14ac:dyDescent="0.25">
      <c r="AW9614" t="s">
        <v>14263</v>
      </c>
      <c r="AY9614" s="51"/>
      <c r="AZ9614" s="51"/>
    </row>
    <row r="9615" spans="49:52" x14ac:dyDescent="0.25">
      <c r="AW9615" t="s">
        <v>14264</v>
      </c>
      <c r="AY9615" s="51"/>
      <c r="AZ9615" s="51"/>
    </row>
    <row r="9616" spans="49:52" x14ac:dyDescent="0.25">
      <c r="AW9616" t="s">
        <v>14265</v>
      </c>
      <c r="AY9616" s="51"/>
      <c r="AZ9616" s="51"/>
    </row>
    <row r="9617" spans="49:52" x14ac:dyDescent="0.25">
      <c r="AW9617" t="s">
        <v>14266</v>
      </c>
      <c r="AY9617" s="51"/>
      <c r="AZ9617" s="51"/>
    </row>
    <row r="9618" spans="49:52" x14ac:dyDescent="0.25">
      <c r="AW9618" t="s">
        <v>14267</v>
      </c>
      <c r="AY9618" s="51"/>
      <c r="AZ9618" s="51"/>
    </row>
    <row r="9619" spans="49:52" x14ac:dyDescent="0.25">
      <c r="AW9619" t="s">
        <v>14268</v>
      </c>
      <c r="AY9619" s="51"/>
      <c r="AZ9619" s="51"/>
    </row>
    <row r="9620" spans="49:52" x14ac:dyDescent="0.25">
      <c r="AW9620" t="s">
        <v>14269</v>
      </c>
      <c r="AY9620" s="51"/>
      <c r="AZ9620" s="51"/>
    </row>
    <row r="9621" spans="49:52" x14ac:dyDescent="0.25">
      <c r="AW9621" t="s">
        <v>14270</v>
      </c>
      <c r="AY9621" s="51"/>
      <c r="AZ9621" s="51"/>
    </row>
    <row r="9622" spans="49:52" x14ac:dyDescent="0.25">
      <c r="AW9622" t="s">
        <v>14271</v>
      </c>
      <c r="AY9622" s="51"/>
      <c r="AZ9622" s="51"/>
    </row>
    <row r="9623" spans="49:52" x14ac:dyDescent="0.25">
      <c r="AW9623" t="s">
        <v>14272</v>
      </c>
      <c r="AY9623" s="51"/>
      <c r="AZ9623" s="51"/>
    </row>
    <row r="9624" spans="49:52" x14ac:dyDescent="0.25">
      <c r="AW9624" t="s">
        <v>14273</v>
      </c>
      <c r="AY9624" s="51"/>
      <c r="AZ9624" s="51"/>
    </row>
    <row r="9625" spans="49:52" x14ac:dyDescent="0.25">
      <c r="AW9625" t="s">
        <v>14274</v>
      </c>
      <c r="AY9625" s="51"/>
      <c r="AZ9625" s="51"/>
    </row>
    <row r="9626" spans="49:52" x14ac:dyDescent="0.25">
      <c r="AW9626" t="s">
        <v>14275</v>
      </c>
      <c r="AY9626" s="51"/>
      <c r="AZ9626" s="51"/>
    </row>
    <row r="9627" spans="49:52" x14ac:dyDescent="0.25">
      <c r="AW9627" t="s">
        <v>14276</v>
      </c>
      <c r="AY9627" s="51"/>
      <c r="AZ9627" s="51"/>
    </row>
    <row r="9628" spans="49:52" x14ac:dyDescent="0.25">
      <c r="AW9628" t="s">
        <v>14277</v>
      </c>
      <c r="AY9628" s="51"/>
      <c r="AZ9628" s="51"/>
    </row>
    <row r="9629" spans="49:52" x14ac:dyDescent="0.25">
      <c r="AW9629" t="s">
        <v>14278</v>
      </c>
      <c r="AY9629" s="51"/>
      <c r="AZ9629" s="51"/>
    </row>
    <row r="9630" spans="49:52" x14ac:dyDescent="0.25">
      <c r="AW9630" t="s">
        <v>14279</v>
      </c>
      <c r="AY9630" s="51"/>
      <c r="AZ9630" s="51"/>
    </row>
    <row r="9631" spans="49:52" x14ac:dyDescent="0.25">
      <c r="AW9631" t="s">
        <v>14280</v>
      </c>
      <c r="AY9631" s="51"/>
      <c r="AZ9631" s="51"/>
    </row>
    <row r="9632" spans="49:52" x14ac:dyDescent="0.25">
      <c r="AW9632" t="s">
        <v>14281</v>
      </c>
      <c r="AY9632" s="51"/>
      <c r="AZ9632" s="51"/>
    </row>
    <row r="9633" spans="49:52" x14ac:dyDescent="0.25">
      <c r="AW9633" t="s">
        <v>14282</v>
      </c>
      <c r="AY9633" s="51"/>
      <c r="AZ9633" s="51"/>
    </row>
    <row r="9634" spans="49:52" x14ac:dyDescent="0.25">
      <c r="AW9634" t="s">
        <v>14283</v>
      </c>
      <c r="AY9634" s="51"/>
      <c r="AZ9634" s="51"/>
    </row>
    <row r="9635" spans="49:52" x14ac:dyDescent="0.25">
      <c r="AW9635" t="s">
        <v>14284</v>
      </c>
      <c r="AY9635" s="51"/>
      <c r="AZ9635" s="51"/>
    </row>
    <row r="9636" spans="49:52" x14ac:dyDescent="0.25">
      <c r="AW9636" t="s">
        <v>14285</v>
      </c>
      <c r="AY9636" s="51"/>
      <c r="AZ9636" s="51"/>
    </row>
    <row r="9637" spans="49:52" x14ac:dyDescent="0.25">
      <c r="AW9637" t="s">
        <v>14286</v>
      </c>
      <c r="AY9637" s="51"/>
      <c r="AZ9637" s="51"/>
    </row>
    <row r="9638" spans="49:52" x14ac:dyDescent="0.25">
      <c r="AW9638" t="s">
        <v>14287</v>
      </c>
      <c r="AY9638" s="51"/>
      <c r="AZ9638" s="51"/>
    </row>
    <row r="9639" spans="49:52" x14ac:dyDescent="0.25">
      <c r="AW9639" t="s">
        <v>14288</v>
      </c>
      <c r="AY9639" s="51"/>
      <c r="AZ9639" s="51"/>
    </row>
    <row r="9640" spans="49:52" x14ac:dyDescent="0.25">
      <c r="AW9640" t="s">
        <v>14289</v>
      </c>
      <c r="AY9640" s="51"/>
      <c r="AZ9640" s="51"/>
    </row>
    <row r="9641" spans="49:52" x14ac:dyDescent="0.25">
      <c r="AW9641" t="s">
        <v>14290</v>
      </c>
      <c r="AY9641" s="51"/>
      <c r="AZ9641" s="51"/>
    </row>
    <row r="9642" spans="49:52" x14ac:dyDescent="0.25">
      <c r="AW9642" t="s">
        <v>14291</v>
      </c>
      <c r="AY9642" s="51"/>
      <c r="AZ9642" s="51"/>
    </row>
    <row r="9643" spans="49:52" x14ac:dyDescent="0.25">
      <c r="AW9643" t="s">
        <v>14292</v>
      </c>
      <c r="AY9643" s="51"/>
      <c r="AZ9643" s="51"/>
    </row>
    <row r="9644" spans="49:52" x14ac:dyDescent="0.25">
      <c r="AW9644" t="s">
        <v>14293</v>
      </c>
      <c r="AY9644" s="51"/>
      <c r="AZ9644" s="51"/>
    </row>
    <row r="9645" spans="49:52" x14ac:dyDescent="0.25">
      <c r="AW9645" t="s">
        <v>14294</v>
      </c>
      <c r="AY9645" s="51"/>
      <c r="AZ9645" s="51"/>
    </row>
    <row r="9646" spans="49:52" x14ac:dyDescent="0.25">
      <c r="AW9646" t="s">
        <v>14295</v>
      </c>
      <c r="AY9646" s="51"/>
      <c r="AZ9646" s="51"/>
    </row>
    <row r="9647" spans="49:52" x14ac:dyDescent="0.25">
      <c r="AW9647" t="s">
        <v>14296</v>
      </c>
      <c r="AY9647" s="51"/>
      <c r="AZ9647" s="51"/>
    </row>
    <row r="9648" spans="49:52" x14ac:dyDescent="0.25">
      <c r="AW9648" t="s">
        <v>14297</v>
      </c>
      <c r="AY9648" s="51"/>
      <c r="AZ9648" s="51"/>
    </row>
    <row r="9649" spans="49:52" x14ac:dyDescent="0.25">
      <c r="AW9649" t="s">
        <v>14298</v>
      </c>
      <c r="AY9649" s="51"/>
      <c r="AZ9649" s="51"/>
    </row>
    <row r="9650" spans="49:52" x14ac:dyDescent="0.25">
      <c r="AW9650" t="s">
        <v>14299</v>
      </c>
      <c r="AY9650" s="51"/>
      <c r="AZ9650" s="51"/>
    </row>
    <row r="9651" spans="49:52" x14ac:dyDescent="0.25">
      <c r="AW9651" t="s">
        <v>14300</v>
      </c>
      <c r="AY9651" s="51"/>
      <c r="AZ9651" s="51"/>
    </row>
    <row r="9652" spans="49:52" x14ac:dyDescent="0.25">
      <c r="AW9652" t="s">
        <v>14301</v>
      </c>
      <c r="AY9652" s="51"/>
      <c r="AZ9652" s="51"/>
    </row>
    <row r="9653" spans="49:52" x14ac:dyDescent="0.25">
      <c r="AW9653" t="s">
        <v>14302</v>
      </c>
      <c r="AY9653" s="51"/>
      <c r="AZ9653" s="51"/>
    </row>
    <row r="9654" spans="49:52" x14ac:dyDescent="0.25">
      <c r="AW9654" t="s">
        <v>14303</v>
      </c>
      <c r="AY9654" s="51"/>
      <c r="AZ9654" s="51"/>
    </row>
    <row r="9655" spans="49:52" x14ac:dyDescent="0.25">
      <c r="AW9655" t="s">
        <v>14304</v>
      </c>
      <c r="AY9655" s="51"/>
      <c r="AZ9655" s="51"/>
    </row>
    <row r="9656" spans="49:52" x14ac:dyDescent="0.25">
      <c r="AW9656" t="s">
        <v>14305</v>
      </c>
      <c r="AY9656" s="51"/>
      <c r="AZ9656" s="51"/>
    </row>
    <row r="9657" spans="49:52" x14ac:dyDescent="0.25">
      <c r="AW9657" t="s">
        <v>14306</v>
      </c>
      <c r="AY9657" s="51"/>
      <c r="AZ9657" s="51"/>
    </row>
    <row r="9658" spans="49:52" x14ac:dyDescent="0.25">
      <c r="AW9658" t="s">
        <v>14307</v>
      </c>
      <c r="AY9658" s="51"/>
      <c r="AZ9658" s="51"/>
    </row>
    <row r="9659" spans="49:52" x14ac:dyDescent="0.25">
      <c r="AW9659" t="s">
        <v>14308</v>
      </c>
      <c r="AY9659" s="51"/>
      <c r="AZ9659" s="51"/>
    </row>
    <row r="9660" spans="49:52" x14ac:dyDescent="0.25">
      <c r="AW9660" t="s">
        <v>14309</v>
      </c>
      <c r="AY9660" s="51"/>
      <c r="AZ9660" s="51"/>
    </row>
    <row r="9661" spans="49:52" x14ac:dyDescent="0.25">
      <c r="AW9661" t="s">
        <v>14310</v>
      </c>
      <c r="AY9661" s="51"/>
      <c r="AZ9661" s="51"/>
    </row>
    <row r="9662" spans="49:52" x14ac:dyDescent="0.25">
      <c r="AW9662" t="s">
        <v>14311</v>
      </c>
      <c r="AY9662" s="51"/>
      <c r="AZ9662" s="51"/>
    </row>
    <row r="9663" spans="49:52" x14ac:dyDescent="0.25">
      <c r="AW9663" t="s">
        <v>14312</v>
      </c>
      <c r="AY9663" s="51"/>
      <c r="AZ9663" s="51"/>
    </row>
    <row r="9664" spans="49:52" x14ac:dyDescent="0.25">
      <c r="AW9664" t="s">
        <v>14313</v>
      </c>
      <c r="AY9664" s="51"/>
      <c r="AZ9664" s="51"/>
    </row>
    <row r="9665" spans="49:52" x14ac:dyDescent="0.25">
      <c r="AW9665" t="s">
        <v>14314</v>
      </c>
      <c r="AY9665" s="51"/>
      <c r="AZ9665" s="51"/>
    </row>
    <row r="9666" spans="49:52" x14ac:dyDescent="0.25">
      <c r="AW9666" t="s">
        <v>14315</v>
      </c>
      <c r="AY9666" s="51"/>
      <c r="AZ9666" s="51"/>
    </row>
    <row r="9667" spans="49:52" x14ac:dyDescent="0.25">
      <c r="AW9667" t="s">
        <v>14316</v>
      </c>
      <c r="AY9667" s="51"/>
      <c r="AZ9667" s="51"/>
    </row>
    <row r="9668" spans="49:52" x14ac:dyDescent="0.25">
      <c r="AW9668" t="s">
        <v>14317</v>
      </c>
      <c r="AY9668" s="51"/>
      <c r="AZ9668" s="51"/>
    </row>
    <row r="9669" spans="49:52" x14ac:dyDescent="0.25">
      <c r="AW9669" t="s">
        <v>14318</v>
      </c>
      <c r="AY9669" s="51"/>
      <c r="AZ9669" s="51"/>
    </row>
    <row r="9670" spans="49:52" x14ac:dyDescent="0.25">
      <c r="AW9670" t="s">
        <v>14319</v>
      </c>
      <c r="AY9670" s="51"/>
      <c r="AZ9670" s="51"/>
    </row>
    <row r="9671" spans="49:52" x14ac:dyDescent="0.25">
      <c r="AW9671" t="s">
        <v>14320</v>
      </c>
      <c r="AY9671" s="51"/>
      <c r="AZ9671" s="51"/>
    </row>
    <row r="9672" spans="49:52" x14ac:dyDescent="0.25">
      <c r="AW9672" t="s">
        <v>14321</v>
      </c>
      <c r="AY9672" s="51"/>
      <c r="AZ9672" s="51"/>
    </row>
    <row r="9673" spans="49:52" x14ac:dyDescent="0.25">
      <c r="AW9673" t="s">
        <v>14322</v>
      </c>
      <c r="AY9673" s="51"/>
      <c r="AZ9673" s="51"/>
    </row>
    <row r="9674" spans="49:52" x14ac:dyDescent="0.25">
      <c r="AW9674" t="s">
        <v>14323</v>
      </c>
      <c r="AY9674" s="51"/>
      <c r="AZ9674" s="51"/>
    </row>
    <row r="9675" spans="49:52" x14ac:dyDescent="0.25">
      <c r="AW9675" t="s">
        <v>14324</v>
      </c>
      <c r="AY9675" s="51"/>
      <c r="AZ9675" s="51"/>
    </row>
    <row r="9676" spans="49:52" x14ac:dyDescent="0.25">
      <c r="AW9676" t="s">
        <v>14325</v>
      </c>
      <c r="AY9676" s="51"/>
      <c r="AZ9676" s="51"/>
    </row>
    <row r="9677" spans="49:52" x14ac:dyDescent="0.25">
      <c r="AW9677" t="s">
        <v>14326</v>
      </c>
      <c r="AY9677" s="51"/>
      <c r="AZ9677" s="51"/>
    </row>
    <row r="9678" spans="49:52" x14ac:dyDescent="0.25">
      <c r="AW9678" t="s">
        <v>14327</v>
      </c>
      <c r="AY9678" s="51"/>
      <c r="AZ9678" s="51"/>
    </row>
    <row r="9679" spans="49:52" x14ac:dyDescent="0.25">
      <c r="AW9679" t="s">
        <v>14328</v>
      </c>
      <c r="AY9679" s="51"/>
      <c r="AZ9679" s="51"/>
    </row>
    <row r="9680" spans="49:52" x14ac:dyDescent="0.25">
      <c r="AW9680" t="s">
        <v>14329</v>
      </c>
      <c r="AY9680" s="51"/>
      <c r="AZ9680" s="51"/>
    </row>
    <row r="9681" spans="49:52" x14ac:dyDescent="0.25">
      <c r="AW9681" t="s">
        <v>14330</v>
      </c>
      <c r="AY9681" s="51"/>
      <c r="AZ9681" s="51"/>
    </row>
    <row r="9682" spans="49:52" x14ac:dyDescent="0.25">
      <c r="AW9682" t="s">
        <v>14331</v>
      </c>
      <c r="AY9682" s="51"/>
      <c r="AZ9682" s="51"/>
    </row>
    <row r="9683" spans="49:52" x14ac:dyDescent="0.25">
      <c r="AW9683" t="s">
        <v>14332</v>
      </c>
      <c r="AY9683" s="51"/>
      <c r="AZ9683" s="51"/>
    </row>
    <row r="9684" spans="49:52" x14ac:dyDescent="0.25">
      <c r="AW9684" t="s">
        <v>14333</v>
      </c>
      <c r="AY9684" s="51"/>
      <c r="AZ9684" s="51"/>
    </row>
    <row r="9685" spans="49:52" x14ac:dyDescent="0.25">
      <c r="AW9685" t="s">
        <v>14334</v>
      </c>
      <c r="AY9685" s="51"/>
      <c r="AZ9685" s="51"/>
    </row>
    <row r="9686" spans="49:52" x14ac:dyDescent="0.25">
      <c r="AW9686" t="s">
        <v>14335</v>
      </c>
      <c r="AY9686" s="51"/>
      <c r="AZ9686" s="51"/>
    </row>
    <row r="9687" spans="49:52" x14ac:dyDescent="0.25">
      <c r="AW9687" t="s">
        <v>14336</v>
      </c>
      <c r="AY9687" s="51"/>
      <c r="AZ9687" s="51"/>
    </row>
    <row r="9688" spans="49:52" x14ac:dyDescent="0.25">
      <c r="AW9688" t="s">
        <v>14337</v>
      </c>
      <c r="AY9688" s="51"/>
      <c r="AZ9688" s="51"/>
    </row>
    <row r="9689" spans="49:52" x14ac:dyDescent="0.25">
      <c r="AW9689" t="s">
        <v>14338</v>
      </c>
      <c r="AY9689" s="51"/>
      <c r="AZ9689" s="51"/>
    </row>
    <row r="9690" spans="49:52" x14ac:dyDescent="0.25">
      <c r="AW9690" t="s">
        <v>14339</v>
      </c>
      <c r="AY9690" s="51"/>
      <c r="AZ9690" s="51"/>
    </row>
    <row r="9691" spans="49:52" x14ac:dyDescent="0.25">
      <c r="AW9691" t="s">
        <v>14340</v>
      </c>
      <c r="AY9691" s="51"/>
      <c r="AZ9691" s="51"/>
    </row>
    <row r="9692" spans="49:52" x14ac:dyDescent="0.25">
      <c r="AW9692" t="s">
        <v>14341</v>
      </c>
      <c r="AY9692" s="51"/>
      <c r="AZ9692" s="51"/>
    </row>
    <row r="9693" spans="49:52" x14ac:dyDescent="0.25">
      <c r="AW9693" t="s">
        <v>14342</v>
      </c>
      <c r="AY9693" s="51"/>
      <c r="AZ9693" s="51"/>
    </row>
    <row r="9694" spans="49:52" x14ac:dyDescent="0.25">
      <c r="AW9694" t="s">
        <v>14343</v>
      </c>
      <c r="AY9694" s="51"/>
      <c r="AZ9694" s="51"/>
    </row>
    <row r="9695" spans="49:52" x14ac:dyDescent="0.25">
      <c r="AW9695" t="s">
        <v>14344</v>
      </c>
      <c r="AY9695" s="51"/>
      <c r="AZ9695" s="51"/>
    </row>
    <row r="9696" spans="49:52" x14ac:dyDescent="0.25">
      <c r="AW9696" t="s">
        <v>14345</v>
      </c>
      <c r="AY9696" s="51"/>
      <c r="AZ9696" s="51"/>
    </row>
    <row r="9697" spans="49:52" x14ac:dyDescent="0.25">
      <c r="AW9697" t="s">
        <v>14346</v>
      </c>
      <c r="AY9697" s="51"/>
      <c r="AZ9697" s="51"/>
    </row>
    <row r="9698" spans="49:52" x14ac:dyDescent="0.25">
      <c r="AW9698" t="s">
        <v>14347</v>
      </c>
      <c r="AY9698" s="51"/>
      <c r="AZ9698" s="51"/>
    </row>
    <row r="9699" spans="49:52" x14ac:dyDescent="0.25">
      <c r="AW9699" t="s">
        <v>14348</v>
      </c>
      <c r="AY9699" s="51"/>
      <c r="AZ9699" s="51"/>
    </row>
    <row r="9700" spans="49:52" x14ac:dyDescent="0.25">
      <c r="AW9700" t="s">
        <v>14349</v>
      </c>
      <c r="AY9700" s="51"/>
      <c r="AZ9700" s="51"/>
    </row>
    <row r="9701" spans="49:52" x14ac:dyDescent="0.25">
      <c r="AW9701" t="s">
        <v>14350</v>
      </c>
      <c r="AY9701" s="51"/>
      <c r="AZ9701" s="51"/>
    </row>
    <row r="9702" spans="49:52" x14ac:dyDescent="0.25">
      <c r="AW9702" t="s">
        <v>14351</v>
      </c>
      <c r="AY9702" s="51"/>
      <c r="AZ9702" s="51"/>
    </row>
    <row r="9703" spans="49:52" x14ac:dyDescent="0.25">
      <c r="AW9703" t="s">
        <v>14352</v>
      </c>
      <c r="AY9703" s="51"/>
      <c r="AZ9703" s="51"/>
    </row>
    <row r="9704" spans="49:52" x14ac:dyDescent="0.25">
      <c r="AW9704" t="s">
        <v>14353</v>
      </c>
      <c r="AY9704" s="51"/>
      <c r="AZ9704" s="51"/>
    </row>
    <row r="9705" spans="49:52" x14ac:dyDescent="0.25">
      <c r="AW9705" t="s">
        <v>14354</v>
      </c>
      <c r="AY9705" s="51"/>
      <c r="AZ9705" s="51"/>
    </row>
    <row r="9706" spans="49:52" x14ac:dyDescent="0.25">
      <c r="AW9706" t="s">
        <v>14355</v>
      </c>
      <c r="AY9706" s="51"/>
      <c r="AZ9706" s="51"/>
    </row>
    <row r="9707" spans="49:52" x14ac:dyDescent="0.25">
      <c r="AW9707" t="s">
        <v>14356</v>
      </c>
      <c r="AY9707" s="51"/>
      <c r="AZ9707" s="51"/>
    </row>
    <row r="9708" spans="49:52" x14ac:dyDescent="0.25">
      <c r="AW9708" t="s">
        <v>14357</v>
      </c>
      <c r="AY9708" s="51"/>
      <c r="AZ9708" s="51"/>
    </row>
    <row r="9709" spans="49:52" x14ac:dyDescent="0.25">
      <c r="AW9709" t="s">
        <v>14358</v>
      </c>
      <c r="AY9709" s="51"/>
      <c r="AZ9709" s="51"/>
    </row>
    <row r="9710" spans="49:52" x14ac:dyDescent="0.25">
      <c r="AW9710" t="s">
        <v>14359</v>
      </c>
      <c r="AY9710" s="51"/>
      <c r="AZ9710" s="51"/>
    </row>
    <row r="9711" spans="49:52" x14ac:dyDescent="0.25">
      <c r="AW9711" t="s">
        <v>14360</v>
      </c>
      <c r="AY9711" s="51"/>
      <c r="AZ9711" s="51"/>
    </row>
    <row r="9712" spans="49:52" x14ac:dyDescent="0.25">
      <c r="AW9712" t="s">
        <v>14361</v>
      </c>
      <c r="AY9712" s="51"/>
      <c r="AZ9712" s="51"/>
    </row>
    <row r="9713" spans="49:52" x14ac:dyDescent="0.25">
      <c r="AW9713" t="s">
        <v>14362</v>
      </c>
      <c r="AY9713" s="51"/>
      <c r="AZ9713" s="51"/>
    </row>
    <row r="9714" spans="49:52" x14ac:dyDescent="0.25">
      <c r="AW9714" t="s">
        <v>14363</v>
      </c>
      <c r="AY9714" s="51"/>
      <c r="AZ9714" s="51"/>
    </row>
    <row r="9715" spans="49:52" x14ac:dyDescent="0.25">
      <c r="AW9715" t="s">
        <v>14364</v>
      </c>
      <c r="AY9715" s="51"/>
      <c r="AZ9715" s="51"/>
    </row>
    <row r="9716" spans="49:52" x14ac:dyDescent="0.25">
      <c r="AW9716" t="s">
        <v>14365</v>
      </c>
      <c r="AY9716" s="51"/>
      <c r="AZ9716" s="51"/>
    </row>
    <row r="9717" spans="49:52" x14ac:dyDescent="0.25">
      <c r="AW9717" t="s">
        <v>14366</v>
      </c>
      <c r="AY9717" s="51"/>
      <c r="AZ9717" s="51"/>
    </row>
    <row r="9718" spans="49:52" x14ac:dyDescent="0.25">
      <c r="AW9718" t="s">
        <v>14367</v>
      </c>
      <c r="AY9718" s="51"/>
      <c r="AZ9718" s="51"/>
    </row>
    <row r="9719" spans="49:52" x14ac:dyDescent="0.25">
      <c r="AW9719" t="s">
        <v>14368</v>
      </c>
      <c r="AY9719" s="51"/>
      <c r="AZ9719" s="51"/>
    </row>
    <row r="9720" spans="49:52" x14ac:dyDescent="0.25">
      <c r="AW9720" t="s">
        <v>14369</v>
      </c>
      <c r="AY9720" s="51"/>
      <c r="AZ9720" s="51"/>
    </row>
    <row r="9721" spans="49:52" x14ac:dyDescent="0.25">
      <c r="AW9721" t="s">
        <v>14370</v>
      </c>
      <c r="AY9721" s="51"/>
      <c r="AZ9721" s="51"/>
    </row>
    <row r="9722" spans="49:52" x14ac:dyDescent="0.25">
      <c r="AW9722" t="s">
        <v>14371</v>
      </c>
      <c r="AY9722" s="51"/>
      <c r="AZ9722" s="51"/>
    </row>
    <row r="9723" spans="49:52" x14ac:dyDescent="0.25">
      <c r="AW9723" t="s">
        <v>14372</v>
      </c>
      <c r="AY9723" s="51"/>
      <c r="AZ9723" s="51"/>
    </row>
    <row r="9724" spans="49:52" x14ac:dyDescent="0.25">
      <c r="AW9724" t="s">
        <v>14373</v>
      </c>
      <c r="AY9724" s="51"/>
      <c r="AZ9724" s="51"/>
    </row>
    <row r="9725" spans="49:52" x14ac:dyDescent="0.25">
      <c r="AW9725" t="s">
        <v>14374</v>
      </c>
      <c r="AY9725" s="51"/>
      <c r="AZ9725" s="51"/>
    </row>
    <row r="9726" spans="49:52" x14ac:dyDescent="0.25">
      <c r="AW9726" t="s">
        <v>14375</v>
      </c>
      <c r="AY9726" s="51"/>
      <c r="AZ9726" s="51"/>
    </row>
    <row r="9727" spans="49:52" x14ac:dyDescent="0.25">
      <c r="AW9727" t="s">
        <v>14376</v>
      </c>
      <c r="AY9727" s="51"/>
      <c r="AZ9727" s="51"/>
    </row>
    <row r="9728" spans="49:52" x14ac:dyDescent="0.25">
      <c r="AW9728" t="s">
        <v>14377</v>
      </c>
      <c r="AY9728" s="51"/>
      <c r="AZ9728" s="51"/>
    </row>
    <row r="9729" spans="49:52" x14ac:dyDescent="0.25">
      <c r="AW9729" t="s">
        <v>14378</v>
      </c>
      <c r="AY9729" s="51"/>
      <c r="AZ9729" s="51"/>
    </row>
    <row r="9730" spans="49:52" x14ac:dyDescent="0.25">
      <c r="AW9730" t="s">
        <v>14379</v>
      </c>
      <c r="AY9730" s="51"/>
      <c r="AZ9730" s="51"/>
    </row>
    <row r="9731" spans="49:52" x14ac:dyDescent="0.25">
      <c r="AW9731" t="s">
        <v>14380</v>
      </c>
      <c r="AY9731" s="51"/>
      <c r="AZ9731" s="51"/>
    </row>
    <row r="9732" spans="49:52" x14ac:dyDescent="0.25">
      <c r="AW9732" t="s">
        <v>14381</v>
      </c>
      <c r="AY9732" s="51"/>
      <c r="AZ9732" s="51"/>
    </row>
    <row r="9733" spans="49:52" x14ac:dyDescent="0.25">
      <c r="AW9733" t="s">
        <v>14382</v>
      </c>
      <c r="AY9733" s="51"/>
      <c r="AZ9733" s="51"/>
    </row>
    <row r="9734" spans="49:52" x14ac:dyDescent="0.25">
      <c r="AW9734" t="s">
        <v>14383</v>
      </c>
      <c r="AY9734" s="51"/>
      <c r="AZ9734" s="51"/>
    </row>
    <row r="9735" spans="49:52" x14ac:dyDescent="0.25">
      <c r="AW9735" t="s">
        <v>14384</v>
      </c>
      <c r="AY9735" s="51"/>
      <c r="AZ9735" s="51"/>
    </row>
    <row r="9736" spans="49:52" x14ac:dyDescent="0.25">
      <c r="AW9736" t="s">
        <v>14385</v>
      </c>
      <c r="AY9736" s="51"/>
      <c r="AZ9736" s="51"/>
    </row>
    <row r="9737" spans="49:52" x14ac:dyDescent="0.25">
      <c r="AW9737" t="s">
        <v>14386</v>
      </c>
      <c r="AY9737" s="51"/>
      <c r="AZ9737" s="51"/>
    </row>
    <row r="9738" spans="49:52" x14ac:dyDescent="0.25">
      <c r="AW9738" t="s">
        <v>14387</v>
      </c>
      <c r="AY9738" s="51"/>
      <c r="AZ9738" s="51"/>
    </row>
    <row r="9739" spans="49:52" x14ac:dyDescent="0.25">
      <c r="AW9739" t="s">
        <v>14388</v>
      </c>
      <c r="AY9739" s="51"/>
      <c r="AZ9739" s="51"/>
    </row>
    <row r="9740" spans="49:52" x14ac:dyDescent="0.25">
      <c r="AW9740" t="s">
        <v>14389</v>
      </c>
      <c r="AY9740" s="51"/>
      <c r="AZ9740" s="51"/>
    </row>
    <row r="9741" spans="49:52" x14ac:dyDescent="0.25">
      <c r="AW9741" t="s">
        <v>14390</v>
      </c>
      <c r="AY9741" s="51"/>
      <c r="AZ9741" s="51"/>
    </row>
    <row r="9742" spans="49:52" x14ac:dyDescent="0.25">
      <c r="AW9742" t="s">
        <v>14391</v>
      </c>
      <c r="AY9742" s="51"/>
      <c r="AZ9742" s="51"/>
    </row>
    <row r="9743" spans="49:52" x14ac:dyDescent="0.25">
      <c r="AW9743" t="s">
        <v>14392</v>
      </c>
      <c r="AY9743" s="51"/>
      <c r="AZ9743" s="51"/>
    </row>
    <row r="9744" spans="49:52" x14ac:dyDescent="0.25">
      <c r="AW9744" t="s">
        <v>14393</v>
      </c>
      <c r="AY9744" s="51"/>
      <c r="AZ9744" s="51"/>
    </row>
    <row r="9745" spans="49:52" x14ac:dyDescent="0.25">
      <c r="AW9745" t="s">
        <v>14394</v>
      </c>
      <c r="AY9745" s="51"/>
      <c r="AZ9745" s="51"/>
    </row>
    <row r="9746" spans="49:52" x14ac:dyDescent="0.25">
      <c r="AW9746" t="s">
        <v>14395</v>
      </c>
      <c r="AY9746" s="51"/>
      <c r="AZ9746" s="51"/>
    </row>
    <row r="9747" spans="49:52" x14ac:dyDescent="0.25">
      <c r="AW9747" t="s">
        <v>14396</v>
      </c>
      <c r="AY9747" s="51"/>
      <c r="AZ9747" s="51"/>
    </row>
    <row r="9748" spans="49:52" x14ac:dyDescent="0.25">
      <c r="AW9748" t="s">
        <v>14397</v>
      </c>
      <c r="AY9748" s="51"/>
      <c r="AZ9748" s="51"/>
    </row>
    <row r="9749" spans="49:52" x14ac:dyDescent="0.25">
      <c r="AW9749" t="s">
        <v>14398</v>
      </c>
      <c r="AY9749" s="51"/>
      <c r="AZ9749" s="51"/>
    </row>
    <row r="9750" spans="49:52" x14ac:dyDescent="0.25">
      <c r="AW9750" t="s">
        <v>14399</v>
      </c>
      <c r="AY9750" s="51"/>
      <c r="AZ9750" s="51"/>
    </row>
    <row r="9751" spans="49:52" x14ac:dyDescent="0.25">
      <c r="AW9751" t="s">
        <v>14400</v>
      </c>
      <c r="AY9751" s="51"/>
      <c r="AZ9751" s="51"/>
    </row>
    <row r="9752" spans="49:52" x14ac:dyDescent="0.25">
      <c r="AW9752" t="s">
        <v>14401</v>
      </c>
      <c r="AY9752" s="51"/>
      <c r="AZ9752" s="51"/>
    </row>
    <row r="9753" spans="49:52" x14ac:dyDescent="0.25">
      <c r="AW9753" t="s">
        <v>14402</v>
      </c>
      <c r="AY9753" s="51"/>
      <c r="AZ9753" s="51"/>
    </row>
    <row r="9754" spans="49:52" x14ac:dyDescent="0.25">
      <c r="AW9754" t="s">
        <v>14403</v>
      </c>
      <c r="AY9754" s="51"/>
      <c r="AZ9754" s="51"/>
    </row>
    <row r="9755" spans="49:52" x14ac:dyDescent="0.25">
      <c r="AW9755" t="s">
        <v>14404</v>
      </c>
      <c r="AY9755" s="51"/>
      <c r="AZ9755" s="51"/>
    </row>
    <row r="9756" spans="49:52" x14ac:dyDescent="0.25">
      <c r="AW9756" t="s">
        <v>14405</v>
      </c>
      <c r="AY9756" s="51"/>
      <c r="AZ9756" s="51"/>
    </row>
    <row r="9757" spans="49:52" x14ac:dyDescent="0.25">
      <c r="AW9757" t="s">
        <v>14406</v>
      </c>
      <c r="AY9757" s="51"/>
      <c r="AZ9757" s="51"/>
    </row>
    <row r="9758" spans="49:52" x14ac:dyDescent="0.25">
      <c r="AW9758" t="s">
        <v>14407</v>
      </c>
      <c r="AY9758" s="51"/>
      <c r="AZ9758" s="51"/>
    </row>
    <row r="9759" spans="49:52" x14ac:dyDescent="0.25">
      <c r="AW9759" t="s">
        <v>14408</v>
      </c>
      <c r="AY9759" s="51"/>
      <c r="AZ9759" s="51"/>
    </row>
    <row r="9760" spans="49:52" x14ac:dyDescent="0.25">
      <c r="AW9760" t="s">
        <v>14409</v>
      </c>
      <c r="AY9760" s="51"/>
      <c r="AZ9760" s="51"/>
    </row>
    <row r="9761" spans="49:52" x14ac:dyDescent="0.25">
      <c r="AW9761" t="s">
        <v>14410</v>
      </c>
      <c r="AY9761" s="51"/>
      <c r="AZ9761" s="51"/>
    </row>
    <row r="9762" spans="49:52" x14ac:dyDescent="0.25">
      <c r="AW9762" t="s">
        <v>14411</v>
      </c>
      <c r="AY9762" s="51"/>
      <c r="AZ9762" s="51"/>
    </row>
    <row r="9763" spans="49:52" x14ac:dyDescent="0.25">
      <c r="AW9763" t="s">
        <v>14412</v>
      </c>
      <c r="AY9763" s="51"/>
      <c r="AZ9763" s="51"/>
    </row>
    <row r="9764" spans="49:52" x14ac:dyDescent="0.25">
      <c r="AW9764" t="s">
        <v>14413</v>
      </c>
      <c r="AY9764" s="51"/>
      <c r="AZ9764" s="51"/>
    </row>
    <row r="9765" spans="49:52" x14ac:dyDescent="0.25">
      <c r="AW9765" t="s">
        <v>14414</v>
      </c>
      <c r="AY9765" s="51"/>
      <c r="AZ9765" s="51"/>
    </row>
    <row r="9766" spans="49:52" x14ac:dyDescent="0.25">
      <c r="AW9766" t="s">
        <v>14415</v>
      </c>
      <c r="AY9766" s="51"/>
      <c r="AZ9766" s="51"/>
    </row>
    <row r="9767" spans="49:52" x14ac:dyDescent="0.25">
      <c r="AW9767" t="s">
        <v>14416</v>
      </c>
      <c r="AY9767" s="51"/>
      <c r="AZ9767" s="51"/>
    </row>
    <row r="9768" spans="49:52" x14ac:dyDescent="0.25">
      <c r="AW9768" t="s">
        <v>14417</v>
      </c>
      <c r="AY9768" s="51"/>
      <c r="AZ9768" s="51"/>
    </row>
    <row r="9769" spans="49:52" x14ac:dyDescent="0.25">
      <c r="AW9769" t="s">
        <v>14418</v>
      </c>
      <c r="AY9769" s="51"/>
      <c r="AZ9769" s="51"/>
    </row>
    <row r="9770" spans="49:52" x14ac:dyDescent="0.25">
      <c r="AW9770" t="s">
        <v>14419</v>
      </c>
      <c r="AY9770" s="51"/>
      <c r="AZ9770" s="51"/>
    </row>
    <row r="9771" spans="49:52" x14ac:dyDescent="0.25">
      <c r="AW9771" t="s">
        <v>14420</v>
      </c>
      <c r="AY9771" s="51"/>
      <c r="AZ9771" s="51"/>
    </row>
    <row r="9772" spans="49:52" x14ac:dyDescent="0.25">
      <c r="AW9772" t="s">
        <v>14421</v>
      </c>
      <c r="AY9772" s="51"/>
      <c r="AZ9772" s="51"/>
    </row>
    <row r="9773" spans="49:52" x14ac:dyDescent="0.25">
      <c r="AW9773" t="s">
        <v>14422</v>
      </c>
      <c r="AY9773" s="51"/>
      <c r="AZ9773" s="51"/>
    </row>
    <row r="9774" spans="49:52" x14ac:dyDescent="0.25">
      <c r="AW9774" t="s">
        <v>14423</v>
      </c>
      <c r="AY9774" s="51"/>
      <c r="AZ9774" s="51"/>
    </row>
    <row r="9775" spans="49:52" x14ac:dyDescent="0.25">
      <c r="AW9775" t="s">
        <v>14424</v>
      </c>
      <c r="AY9775" s="51"/>
      <c r="AZ9775" s="51"/>
    </row>
    <row r="9776" spans="49:52" x14ac:dyDescent="0.25">
      <c r="AW9776" t="s">
        <v>14425</v>
      </c>
      <c r="AY9776" s="51"/>
      <c r="AZ9776" s="51"/>
    </row>
    <row r="9777" spans="49:52" x14ac:dyDescent="0.25">
      <c r="AW9777" t="s">
        <v>14426</v>
      </c>
      <c r="AY9777" s="51"/>
      <c r="AZ9777" s="51"/>
    </row>
    <row r="9778" spans="49:52" x14ac:dyDescent="0.25">
      <c r="AW9778" t="s">
        <v>14427</v>
      </c>
      <c r="AY9778" s="51"/>
      <c r="AZ9778" s="51"/>
    </row>
    <row r="9779" spans="49:52" x14ac:dyDescent="0.25">
      <c r="AW9779" t="s">
        <v>14428</v>
      </c>
      <c r="AY9779" s="51"/>
      <c r="AZ9779" s="51"/>
    </row>
    <row r="9780" spans="49:52" x14ac:dyDescent="0.25">
      <c r="AW9780" t="s">
        <v>14429</v>
      </c>
      <c r="AY9780" s="51"/>
      <c r="AZ9780" s="51"/>
    </row>
    <row r="9781" spans="49:52" x14ac:dyDescent="0.25">
      <c r="AW9781" t="s">
        <v>14430</v>
      </c>
      <c r="AY9781" s="51"/>
      <c r="AZ9781" s="51"/>
    </row>
    <row r="9782" spans="49:52" x14ac:dyDescent="0.25">
      <c r="AW9782" t="s">
        <v>14431</v>
      </c>
      <c r="AY9782" s="51"/>
      <c r="AZ9782" s="51"/>
    </row>
    <row r="9783" spans="49:52" x14ac:dyDescent="0.25">
      <c r="AW9783" t="s">
        <v>14432</v>
      </c>
      <c r="AY9783" s="51"/>
      <c r="AZ9783" s="51"/>
    </row>
    <row r="9784" spans="49:52" x14ac:dyDescent="0.25">
      <c r="AW9784" t="s">
        <v>14433</v>
      </c>
      <c r="AY9784" s="51"/>
      <c r="AZ9784" s="51"/>
    </row>
    <row r="9785" spans="49:52" x14ac:dyDescent="0.25">
      <c r="AW9785" t="s">
        <v>14434</v>
      </c>
      <c r="AY9785" s="51"/>
      <c r="AZ9785" s="51"/>
    </row>
    <row r="9786" spans="49:52" x14ac:dyDescent="0.25">
      <c r="AW9786" t="s">
        <v>14435</v>
      </c>
      <c r="AY9786" s="51"/>
      <c r="AZ9786" s="51"/>
    </row>
    <row r="9787" spans="49:52" x14ac:dyDescent="0.25">
      <c r="AW9787" t="s">
        <v>14436</v>
      </c>
      <c r="AY9787" s="51"/>
      <c r="AZ9787" s="51"/>
    </row>
    <row r="9788" spans="49:52" x14ac:dyDescent="0.25">
      <c r="AW9788" t="s">
        <v>14437</v>
      </c>
      <c r="AY9788" s="51"/>
      <c r="AZ9788" s="51"/>
    </row>
    <row r="9789" spans="49:52" x14ac:dyDescent="0.25">
      <c r="AW9789" t="s">
        <v>14438</v>
      </c>
      <c r="AY9789" s="51"/>
      <c r="AZ9789" s="51"/>
    </row>
    <row r="9790" spans="49:52" x14ac:dyDescent="0.25">
      <c r="AW9790" t="s">
        <v>14439</v>
      </c>
      <c r="AY9790" s="51"/>
      <c r="AZ9790" s="51"/>
    </row>
    <row r="9791" spans="49:52" x14ac:dyDescent="0.25">
      <c r="AW9791" t="s">
        <v>14440</v>
      </c>
      <c r="AY9791" s="51"/>
      <c r="AZ9791" s="51"/>
    </row>
    <row r="9792" spans="49:52" x14ac:dyDescent="0.25">
      <c r="AW9792" t="s">
        <v>14441</v>
      </c>
      <c r="AY9792" s="51"/>
      <c r="AZ9792" s="51"/>
    </row>
    <row r="9793" spans="49:52" x14ac:dyDescent="0.25">
      <c r="AW9793" t="s">
        <v>14442</v>
      </c>
      <c r="AY9793" s="51"/>
      <c r="AZ9793" s="51"/>
    </row>
    <row r="9794" spans="49:52" x14ac:dyDescent="0.25">
      <c r="AW9794" t="s">
        <v>14443</v>
      </c>
      <c r="AY9794" s="51"/>
      <c r="AZ9794" s="51"/>
    </row>
    <row r="9795" spans="49:52" x14ac:dyDescent="0.25">
      <c r="AW9795" t="s">
        <v>14444</v>
      </c>
      <c r="AY9795" s="51"/>
      <c r="AZ9795" s="51"/>
    </row>
    <row r="9796" spans="49:52" x14ac:dyDescent="0.25">
      <c r="AW9796" t="s">
        <v>14445</v>
      </c>
      <c r="AY9796" s="51"/>
      <c r="AZ9796" s="51"/>
    </row>
    <row r="9797" spans="49:52" x14ac:dyDescent="0.25">
      <c r="AW9797" t="s">
        <v>14446</v>
      </c>
      <c r="AY9797" s="51"/>
      <c r="AZ9797" s="51"/>
    </row>
    <row r="9798" spans="49:52" x14ac:dyDescent="0.25">
      <c r="AW9798" t="s">
        <v>14447</v>
      </c>
      <c r="AY9798" s="51"/>
      <c r="AZ9798" s="51"/>
    </row>
    <row r="9799" spans="49:52" x14ac:dyDescent="0.25">
      <c r="AW9799" t="s">
        <v>14448</v>
      </c>
      <c r="AY9799" s="51"/>
      <c r="AZ9799" s="51"/>
    </row>
    <row r="9800" spans="49:52" x14ac:dyDescent="0.25">
      <c r="AW9800" t="s">
        <v>14449</v>
      </c>
      <c r="AY9800" s="51"/>
      <c r="AZ9800" s="51"/>
    </row>
    <row r="9801" spans="49:52" x14ac:dyDescent="0.25">
      <c r="AW9801" t="s">
        <v>14450</v>
      </c>
      <c r="AY9801" s="51"/>
      <c r="AZ9801" s="51"/>
    </row>
    <row r="9802" spans="49:52" x14ac:dyDescent="0.25">
      <c r="AW9802" t="s">
        <v>14451</v>
      </c>
      <c r="AY9802" s="51"/>
      <c r="AZ9802" s="51"/>
    </row>
    <row r="9803" spans="49:52" x14ac:dyDescent="0.25">
      <c r="AW9803" t="s">
        <v>14452</v>
      </c>
      <c r="AY9803" s="51"/>
      <c r="AZ9803" s="51"/>
    </row>
    <row r="9804" spans="49:52" x14ac:dyDescent="0.25">
      <c r="AW9804" t="s">
        <v>14453</v>
      </c>
      <c r="AY9804" s="51"/>
      <c r="AZ9804" s="51"/>
    </row>
    <row r="9805" spans="49:52" x14ac:dyDescent="0.25">
      <c r="AW9805" t="s">
        <v>14454</v>
      </c>
      <c r="AY9805" s="51"/>
      <c r="AZ9805" s="51"/>
    </row>
    <row r="9806" spans="49:52" x14ac:dyDescent="0.25">
      <c r="AW9806" t="s">
        <v>14455</v>
      </c>
      <c r="AY9806" s="51"/>
      <c r="AZ9806" s="51"/>
    </row>
    <row r="9807" spans="49:52" x14ac:dyDescent="0.25">
      <c r="AW9807" t="s">
        <v>14456</v>
      </c>
      <c r="AY9807" s="51"/>
      <c r="AZ9807" s="51"/>
    </row>
    <row r="9808" spans="49:52" x14ac:dyDescent="0.25">
      <c r="AW9808" t="s">
        <v>14457</v>
      </c>
      <c r="AY9808" s="51"/>
      <c r="AZ9808" s="51"/>
    </row>
    <row r="9809" spans="49:52" x14ac:dyDescent="0.25">
      <c r="AW9809" t="s">
        <v>14458</v>
      </c>
      <c r="AY9809" s="51"/>
      <c r="AZ9809" s="51"/>
    </row>
    <row r="9810" spans="49:52" x14ac:dyDescent="0.25">
      <c r="AW9810" t="s">
        <v>14459</v>
      </c>
      <c r="AY9810" s="51"/>
      <c r="AZ9810" s="51"/>
    </row>
    <row r="9811" spans="49:52" x14ac:dyDescent="0.25">
      <c r="AW9811" t="s">
        <v>14460</v>
      </c>
      <c r="AY9811" s="51"/>
      <c r="AZ9811" s="51"/>
    </row>
    <row r="9812" spans="49:52" x14ac:dyDescent="0.25">
      <c r="AW9812" t="s">
        <v>14461</v>
      </c>
      <c r="AY9812" s="51"/>
      <c r="AZ9812" s="51"/>
    </row>
    <row r="9813" spans="49:52" x14ac:dyDescent="0.25">
      <c r="AW9813" t="s">
        <v>14462</v>
      </c>
      <c r="AY9813" s="51"/>
      <c r="AZ9813" s="51"/>
    </row>
    <row r="9814" spans="49:52" x14ac:dyDescent="0.25">
      <c r="AW9814" t="s">
        <v>14463</v>
      </c>
      <c r="AY9814" s="51"/>
      <c r="AZ9814" s="51"/>
    </row>
    <row r="9815" spans="49:52" x14ac:dyDescent="0.25">
      <c r="AW9815" t="s">
        <v>14464</v>
      </c>
      <c r="AY9815" s="51"/>
      <c r="AZ9815" s="51"/>
    </row>
    <row r="9816" spans="49:52" x14ac:dyDescent="0.25">
      <c r="AW9816" t="s">
        <v>14465</v>
      </c>
      <c r="AY9816" s="51"/>
      <c r="AZ9816" s="51"/>
    </row>
    <row r="9817" spans="49:52" x14ac:dyDescent="0.25">
      <c r="AW9817" t="s">
        <v>14466</v>
      </c>
      <c r="AY9817" s="51"/>
      <c r="AZ9817" s="51"/>
    </row>
    <row r="9818" spans="49:52" x14ac:dyDescent="0.25">
      <c r="AW9818" t="s">
        <v>14467</v>
      </c>
      <c r="AY9818" s="51"/>
      <c r="AZ9818" s="51"/>
    </row>
    <row r="9819" spans="49:52" x14ac:dyDescent="0.25">
      <c r="AW9819" t="s">
        <v>14468</v>
      </c>
      <c r="AY9819" s="51"/>
      <c r="AZ9819" s="51"/>
    </row>
    <row r="9820" spans="49:52" x14ac:dyDescent="0.25">
      <c r="AW9820" t="s">
        <v>14469</v>
      </c>
      <c r="AY9820" s="51"/>
      <c r="AZ9820" s="51"/>
    </row>
    <row r="9821" spans="49:52" x14ac:dyDescent="0.25">
      <c r="AW9821" t="s">
        <v>14470</v>
      </c>
      <c r="AY9821" s="51"/>
      <c r="AZ9821" s="51"/>
    </row>
    <row r="9822" spans="49:52" x14ac:dyDescent="0.25">
      <c r="AW9822" t="s">
        <v>14471</v>
      </c>
      <c r="AY9822" s="51"/>
      <c r="AZ9822" s="51"/>
    </row>
    <row r="9823" spans="49:52" x14ac:dyDescent="0.25">
      <c r="AW9823" t="s">
        <v>14472</v>
      </c>
      <c r="AY9823" s="51"/>
      <c r="AZ9823" s="51"/>
    </row>
    <row r="9824" spans="49:52" x14ac:dyDescent="0.25">
      <c r="AW9824" t="s">
        <v>14473</v>
      </c>
      <c r="AY9824" s="51"/>
      <c r="AZ9824" s="51"/>
    </row>
    <row r="9825" spans="49:52" x14ac:dyDescent="0.25">
      <c r="AW9825" t="s">
        <v>14474</v>
      </c>
      <c r="AY9825" s="51"/>
      <c r="AZ9825" s="51"/>
    </row>
    <row r="9826" spans="49:52" x14ac:dyDescent="0.25">
      <c r="AW9826" t="s">
        <v>14475</v>
      </c>
      <c r="AY9826" s="51"/>
      <c r="AZ9826" s="51"/>
    </row>
    <row r="9827" spans="49:52" x14ac:dyDescent="0.25">
      <c r="AW9827" t="s">
        <v>14476</v>
      </c>
      <c r="AY9827" s="51"/>
      <c r="AZ9827" s="51"/>
    </row>
    <row r="9828" spans="49:52" x14ac:dyDescent="0.25">
      <c r="AW9828" t="s">
        <v>14477</v>
      </c>
      <c r="AY9828" s="51"/>
      <c r="AZ9828" s="51"/>
    </row>
    <row r="9829" spans="49:52" x14ac:dyDescent="0.25">
      <c r="AW9829" t="s">
        <v>14478</v>
      </c>
      <c r="AY9829" s="51"/>
      <c r="AZ9829" s="51"/>
    </row>
    <row r="9830" spans="49:52" x14ac:dyDescent="0.25">
      <c r="AW9830" t="s">
        <v>14479</v>
      </c>
      <c r="AY9830" s="51"/>
      <c r="AZ9830" s="51"/>
    </row>
    <row r="9831" spans="49:52" x14ac:dyDescent="0.25">
      <c r="AW9831" t="s">
        <v>14480</v>
      </c>
      <c r="AY9831" s="51"/>
      <c r="AZ9831" s="51"/>
    </row>
    <row r="9832" spans="49:52" x14ac:dyDescent="0.25">
      <c r="AW9832" t="s">
        <v>14481</v>
      </c>
      <c r="AY9832" s="51"/>
      <c r="AZ9832" s="51"/>
    </row>
    <row r="9833" spans="49:52" x14ac:dyDescent="0.25">
      <c r="AW9833" t="s">
        <v>14482</v>
      </c>
      <c r="AY9833" s="51"/>
      <c r="AZ9833" s="51"/>
    </row>
    <row r="9834" spans="49:52" x14ac:dyDescent="0.25">
      <c r="AW9834" t="s">
        <v>14483</v>
      </c>
      <c r="AY9834" s="51"/>
      <c r="AZ9834" s="51"/>
    </row>
    <row r="9835" spans="49:52" x14ac:dyDescent="0.25">
      <c r="AW9835" t="s">
        <v>14484</v>
      </c>
      <c r="AY9835" s="51"/>
      <c r="AZ9835" s="51"/>
    </row>
    <row r="9836" spans="49:52" x14ac:dyDescent="0.25">
      <c r="AW9836" t="s">
        <v>14485</v>
      </c>
      <c r="AY9836" s="51"/>
      <c r="AZ9836" s="51"/>
    </row>
    <row r="9837" spans="49:52" x14ac:dyDescent="0.25">
      <c r="AW9837" t="s">
        <v>14486</v>
      </c>
      <c r="AY9837" s="51"/>
      <c r="AZ9837" s="51"/>
    </row>
    <row r="9838" spans="49:52" x14ac:dyDescent="0.25">
      <c r="AW9838" t="s">
        <v>14487</v>
      </c>
      <c r="AY9838" s="51"/>
      <c r="AZ9838" s="51"/>
    </row>
    <row r="9839" spans="49:52" x14ac:dyDescent="0.25">
      <c r="AW9839" t="s">
        <v>14488</v>
      </c>
      <c r="AY9839" s="51"/>
      <c r="AZ9839" s="51"/>
    </row>
    <row r="9840" spans="49:52" x14ac:dyDescent="0.25">
      <c r="AW9840" t="s">
        <v>14489</v>
      </c>
      <c r="AY9840" s="51"/>
      <c r="AZ9840" s="51"/>
    </row>
    <row r="9841" spans="49:52" x14ac:dyDescent="0.25">
      <c r="AW9841" t="s">
        <v>14490</v>
      </c>
      <c r="AY9841" s="51"/>
      <c r="AZ9841" s="51"/>
    </row>
    <row r="9842" spans="49:52" x14ac:dyDescent="0.25">
      <c r="AW9842" t="s">
        <v>14491</v>
      </c>
      <c r="AY9842" s="51"/>
      <c r="AZ9842" s="51"/>
    </row>
    <row r="9843" spans="49:52" x14ac:dyDescent="0.25">
      <c r="AW9843" t="s">
        <v>14492</v>
      </c>
      <c r="AY9843" s="51"/>
      <c r="AZ9843" s="51"/>
    </row>
    <row r="9844" spans="49:52" x14ac:dyDescent="0.25">
      <c r="AW9844" t="s">
        <v>14493</v>
      </c>
      <c r="AY9844" s="51"/>
      <c r="AZ9844" s="51"/>
    </row>
    <row r="9845" spans="49:52" x14ac:dyDescent="0.25">
      <c r="AW9845" t="s">
        <v>14494</v>
      </c>
      <c r="AY9845" s="51"/>
      <c r="AZ9845" s="51"/>
    </row>
    <row r="9846" spans="49:52" x14ac:dyDescent="0.25">
      <c r="AW9846" t="s">
        <v>14495</v>
      </c>
      <c r="AY9846" s="51"/>
      <c r="AZ9846" s="51"/>
    </row>
    <row r="9847" spans="49:52" x14ac:dyDescent="0.25">
      <c r="AW9847" t="s">
        <v>14496</v>
      </c>
      <c r="AY9847" s="51"/>
      <c r="AZ9847" s="51"/>
    </row>
    <row r="9848" spans="49:52" x14ac:dyDescent="0.25">
      <c r="AW9848" t="s">
        <v>14497</v>
      </c>
      <c r="AY9848" s="51"/>
      <c r="AZ9848" s="51"/>
    </row>
    <row r="9849" spans="49:52" x14ac:dyDescent="0.25">
      <c r="AW9849" t="s">
        <v>14498</v>
      </c>
      <c r="AY9849" s="51"/>
      <c r="AZ9849" s="51"/>
    </row>
    <row r="9850" spans="49:52" x14ac:dyDescent="0.25">
      <c r="AW9850" t="s">
        <v>14499</v>
      </c>
      <c r="AY9850" s="51"/>
      <c r="AZ9850" s="51"/>
    </row>
    <row r="9851" spans="49:52" x14ac:dyDescent="0.25">
      <c r="AW9851" t="s">
        <v>14500</v>
      </c>
      <c r="AY9851" s="51"/>
      <c r="AZ9851" s="51"/>
    </row>
    <row r="9852" spans="49:52" x14ac:dyDescent="0.25">
      <c r="AW9852" t="s">
        <v>14501</v>
      </c>
      <c r="AY9852" s="51"/>
      <c r="AZ9852" s="51"/>
    </row>
    <row r="9853" spans="49:52" x14ac:dyDescent="0.25">
      <c r="AW9853" t="s">
        <v>14502</v>
      </c>
      <c r="AY9853" s="51"/>
      <c r="AZ9853" s="51"/>
    </row>
    <row r="9854" spans="49:52" x14ac:dyDescent="0.25">
      <c r="AW9854" t="s">
        <v>14503</v>
      </c>
      <c r="AY9854" s="51"/>
      <c r="AZ9854" s="51"/>
    </row>
    <row r="9855" spans="49:52" x14ac:dyDescent="0.25">
      <c r="AW9855" t="s">
        <v>14504</v>
      </c>
      <c r="AY9855" s="51"/>
      <c r="AZ9855" s="51"/>
    </row>
    <row r="9856" spans="49:52" x14ac:dyDescent="0.25">
      <c r="AW9856" t="s">
        <v>14505</v>
      </c>
      <c r="AY9856" s="51"/>
      <c r="AZ9856" s="51"/>
    </row>
    <row r="9857" spans="49:52" x14ac:dyDescent="0.25">
      <c r="AW9857" t="s">
        <v>14506</v>
      </c>
      <c r="AY9857" s="51"/>
      <c r="AZ9857" s="51"/>
    </row>
    <row r="9858" spans="49:52" x14ac:dyDescent="0.25">
      <c r="AW9858" t="s">
        <v>14507</v>
      </c>
      <c r="AY9858" s="51"/>
      <c r="AZ9858" s="51"/>
    </row>
    <row r="9859" spans="49:52" x14ac:dyDescent="0.25">
      <c r="AW9859" t="s">
        <v>14508</v>
      </c>
      <c r="AY9859" s="51"/>
      <c r="AZ9859" s="51"/>
    </row>
    <row r="9860" spans="49:52" x14ac:dyDescent="0.25">
      <c r="AW9860" t="s">
        <v>14509</v>
      </c>
      <c r="AY9860" s="51"/>
      <c r="AZ9860" s="51"/>
    </row>
    <row r="9861" spans="49:52" x14ac:dyDescent="0.25">
      <c r="AW9861" t="s">
        <v>14510</v>
      </c>
      <c r="AY9861" s="51"/>
      <c r="AZ9861" s="51"/>
    </row>
    <row r="9862" spans="49:52" x14ac:dyDescent="0.25">
      <c r="AW9862" t="s">
        <v>14511</v>
      </c>
      <c r="AY9862" s="51"/>
      <c r="AZ9862" s="51"/>
    </row>
    <row r="9863" spans="49:52" x14ac:dyDescent="0.25">
      <c r="AW9863" t="s">
        <v>14512</v>
      </c>
      <c r="AY9863" s="51"/>
      <c r="AZ9863" s="51"/>
    </row>
    <row r="9864" spans="49:52" x14ac:dyDescent="0.25">
      <c r="AW9864" t="s">
        <v>14513</v>
      </c>
      <c r="AY9864" s="51"/>
      <c r="AZ9864" s="51"/>
    </row>
    <row r="9865" spans="49:52" x14ac:dyDescent="0.25">
      <c r="AW9865" t="s">
        <v>14514</v>
      </c>
      <c r="AY9865" s="51"/>
      <c r="AZ9865" s="51"/>
    </row>
    <row r="9866" spans="49:52" x14ac:dyDescent="0.25">
      <c r="AW9866" t="s">
        <v>14515</v>
      </c>
      <c r="AY9866" s="51"/>
      <c r="AZ9866" s="51"/>
    </row>
    <row r="9867" spans="49:52" x14ac:dyDescent="0.25">
      <c r="AW9867" t="s">
        <v>14516</v>
      </c>
      <c r="AY9867" s="51"/>
      <c r="AZ9867" s="51"/>
    </row>
    <row r="9868" spans="49:52" x14ac:dyDescent="0.25">
      <c r="AW9868" t="s">
        <v>14517</v>
      </c>
      <c r="AY9868" s="51"/>
      <c r="AZ9868" s="51"/>
    </row>
    <row r="9869" spans="49:52" x14ac:dyDescent="0.25">
      <c r="AW9869" t="s">
        <v>14518</v>
      </c>
      <c r="AY9869" s="51"/>
      <c r="AZ9869" s="51"/>
    </row>
    <row r="9870" spans="49:52" x14ac:dyDescent="0.25">
      <c r="AW9870" t="s">
        <v>14519</v>
      </c>
      <c r="AY9870" s="51"/>
      <c r="AZ9870" s="51"/>
    </row>
    <row r="9871" spans="49:52" x14ac:dyDescent="0.25">
      <c r="AW9871" t="s">
        <v>14520</v>
      </c>
      <c r="AY9871" s="51"/>
      <c r="AZ9871" s="51"/>
    </row>
    <row r="9872" spans="49:52" x14ac:dyDescent="0.25">
      <c r="AW9872" t="s">
        <v>14521</v>
      </c>
      <c r="AY9872" s="51"/>
      <c r="AZ9872" s="51"/>
    </row>
    <row r="9873" spans="49:52" x14ac:dyDescent="0.25">
      <c r="AW9873" t="s">
        <v>14522</v>
      </c>
      <c r="AY9873" s="51"/>
      <c r="AZ9873" s="51"/>
    </row>
    <row r="9874" spans="49:52" x14ac:dyDescent="0.25">
      <c r="AW9874" t="s">
        <v>14523</v>
      </c>
      <c r="AY9874" s="51"/>
      <c r="AZ9874" s="51"/>
    </row>
    <row r="9875" spans="49:52" x14ac:dyDescent="0.25">
      <c r="AW9875" t="s">
        <v>14524</v>
      </c>
      <c r="AY9875" s="51"/>
      <c r="AZ9875" s="51"/>
    </row>
    <row r="9876" spans="49:52" x14ac:dyDescent="0.25">
      <c r="AW9876" t="s">
        <v>14525</v>
      </c>
      <c r="AY9876" s="51"/>
      <c r="AZ9876" s="51"/>
    </row>
    <row r="9877" spans="49:52" x14ac:dyDescent="0.25">
      <c r="AW9877" t="s">
        <v>14526</v>
      </c>
      <c r="AY9877" s="51"/>
      <c r="AZ9877" s="51"/>
    </row>
    <row r="9878" spans="49:52" x14ac:dyDescent="0.25">
      <c r="AW9878" t="s">
        <v>14527</v>
      </c>
      <c r="AY9878" s="51"/>
      <c r="AZ9878" s="51"/>
    </row>
    <row r="9879" spans="49:52" x14ac:dyDescent="0.25">
      <c r="AW9879" t="s">
        <v>14528</v>
      </c>
      <c r="AY9879" s="51"/>
      <c r="AZ9879" s="51"/>
    </row>
    <row r="9880" spans="49:52" x14ac:dyDescent="0.25">
      <c r="AW9880" t="s">
        <v>14529</v>
      </c>
      <c r="AY9880" s="51"/>
      <c r="AZ9880" s="51"/>
    </row>
    <row r="9881" spans="49:52" x14ac:dyDescent="0.25">
      <c r="AW9881" t="s">
        <v>14530</v>
      </c>
      <c r="AY9881" s="51"/>
      <c r="AZ9881" s="51"/>
    </row>
    <row r="9882" spans="49:52" x14ac:dyDescent="0.25">
      <c r="AW9882" t="s">
        <v>14531</v>
      </c>
      <c r="AY9882" s="51"/>
      <c r="AZ9882" s="51"/>
    </row>
    <row r="9883" spans="49:52" x14ac:dyDescent="0.25">
      <c r="AW9883" t="s">
        <v>14532</v>
      </c>
      <c r="AY9883" s="51"/>
      <c r="AZ9883" s="51"/>
    </row>
    <row r="9884" spans="49:52" x14ac:dyDescent="0.25">
      <c r="AW9884" t="s">
        <v>14533</v>
      </c>
      <c r="AY9884" s="51"/>
      <c r="AZ9884" s="51"/>
    </row>
    <row r="9885" spans="49:52" x14ac:dyDescent="0.25">
      <c r="AW9885" t="s">
        <v>14534</v>
      </c>
      <c r="AY9885" s="51"/>
      <c r="AZ9885" s="51"/>
    </row>
    <row r="9886" spans="49:52" x14ac:dyDescent="0.25">
      <c r="AW9886" t="s">
        <v>14535</v>
      </c>
      <c r="AY9886" s="51"/>
      <c r="AZ9886" s="51"/>
    </row>
    <row r="9887" spans="49:52" x14ac:dyDescent="0.25">
      <c r="AW9887" t="s">
        <v>14536</v>
      </c>
      <c r="AY9887" s="51"/>
      <c r="AZ9887" s="51"/>
    </row>
    <row r="9888" spans="49:52" x14ac:dyDescent="0.25">
      <c r="AW9888" t="s">
        <v>14537</v>
      </c>
      <c r="AY9888" s="51"/>
      <c r="AZ9888" s="51"/>
    </row>
    <row r="9889" spans="49:52" x14ac:dyDescent="0.25">
      <c r="AW9889" t="s">
        <v>14538</v>
      </c>
      <c r="AY9889" s="51"/>
      <c r="AZ9889" s="51"/>
    </row>
    <row r="9890" spans="49:52" x14ac:dyDescent="0.25">
      <c r="AW9890" t="s">
        <v>14539</v>
      </c>
      <c r="AY9890" s="51"/>
      <c r="AZ9890" s="51"/>
    </row>
    <row r="9891" spans="49:52" x14ac:dyDescent="0.25">
      <c r="AW9891" t="s">
        <v>14540</v>
      </c>
      <c r="AY9891" s="51"/>
      <c r="AZ9891" s="51"/>
    </row>
    <row r="9892" spans="49:52" x14ac:dyDescent="0.25">
      <c r="AW9892" t="s">
        <v>14541</v>
      </c>
      <c r="AY9892" s="51"/>
      <c r="AZ9892" s="51"/>
    </row>
    <row r="9893" spans="49:52" x14ac:dyDescent="0.25">
      <c r="AW9893" t="s">
        <v>14542</v>
      </c>
      <c r="AY9893" s="51"/>
      <c r="AZ9893" s="51"/>
    </row>
    <row r="9894" spans="49:52" x14ac:dyDescent="0.25">
      <c r="AW9894" t="s">
        <v>14543</v>
      </c>
      <c r="AY9894" s="51"/>
      <c r="AZ9894" s="51"/>
    </row>
    <row r="9895" spans="49:52" x14ac:dyDescent="0.25">
      <c r="AW9895" t="s">
        <v>14544</v>
      </c>
      <c r="AY9895" s="51"/>
      <c r="AZ9895" s="51"/>
    </row>
    <row r="9896" spans="49:52" x14ac:dyDescent="0.25">
      <c r="AW9896" t="s">
        <v>14545</v>
      </c>
      <c r="AY9896" s="51"/>
      <c r="AZ9896" s="51"/>
    </row>
    <row r="9897" spans="49:52" x14ac:dyDescent="0.25">
      <c r="AW9897" t="s">
        <v>14546</v>
      </c>
      <c r="AY9897" s="51"/>
      <c r="AZ9897" s="51"/>
    </row>
    <row r="9898" spans="49:52" x14ac:dyDescent="0.25">
      <c r="AW9898" t="s">
        <v>14547</v>
      </c>
      <c r="AY9898" s="51"/>
      <c r="AZ9898" s="51"/>
    </row>
    <row r="9899" spans="49:52" x14ac:dyDescent="0.25">
      <c r="AW9899" t="s">
        <v>14548</v>
      </c>
      <c r="AY9899" s="51"/>
      <c r="AZ9899" s="51"/>
    </row>
    <row r="9900" spans="49:52" x14ac:dyDescent="0.25">
      <c r="AW9900" t="s">
        <v>14549</v>
      </c>
      <c r="AY9900" s="51"/>
      <c r="AZ9900" s="51"/>
    </row>
    <row r="9901" spans="49:52" x14ac:dyDescent="0.25">
      <c r="AW9901" t="s">
        <v>14550</v>
      </c>
      <c r="AY9901" s="51"/>
      <c r="AZ9901" s="51"/>
    </row>
    <row r="9902" spans="49:52" x14ac:dyDescent="0.25">
      <c r="AW9902" t="s">
        <v>14551</v>
      </c>
      <c r="AY9902" s="51"/>
      <c r="AZ9902" s="51"/>
    </row>
    <row r="9903" spans="49:52" x14ac:dyDescent="0.25">
      <c r="AW9903" t="s">
        <v>14552</v>
      </c>
      <c r="AY9903" s="51"/>
      <c r="AZ9903" s="51"/>
    </row>
    <row r="9904" spans="49:52" x14ac:dyDescent="0.25">
      <c r="AW9904" t="s">
        <v>14553</v>
      </c>
      <c r="AY9904" s="51"/>
      <c r="AZ9904" s="51"/>
    </row>
    <row r="9905" spans="49:52" x14ac:dyDescent="0.25">
      <c r="AW9905" t="s">
        <v>14554</v>
      </c>
      <c r="AY9905" s="51"/>
      <c r="AZ9905" s="51"/>
    </row>
    <row r="9906" spans="49:52" x14ac:dyDescent="0.25">
      <c r="AW9906" t="s">
        <v>14555</v>
      </c>
      <c r="AY9906" s="51"/>
      <c r="AZ9906" s="51"/>
    </row>
    <row r="9907" spans="49:52" x14ac:dyDescent="0.25">
      <c r="AW9907" t="s">
        <v>14556</v>
      </c>
      <c r="AY9907" s="51"/>
      <c r="AZ9907" s="51"/>
    </row>
    <row r="9908" spans="49:52" x14ac:dyDescent="0.25">
      <c r="AW9908" t="s">
        <v>14557</v>
      </c>
      <c r="AY9908" s="51"/>
      <c r="AZ9908" s="51"/>
    </row>
    <row r="9909" spans="49:52" x14ac:dyDescent="0.25">
      <c r="AW9909" t="s">
        <v>14558</v>
      </c>
      <c r="AY9909" s="51"/>
      <c r="AZ9909" s="51"/>
    </row>
    <row r="9910" spans="49:52" x14ac:dyDescent="0.25">
      <c r="AW9910" t="s">
        <v>14559</v>
      </c>
      <c r="AY9910" s="51"/>
      <c r="AZ9910" s="51"/>
    </row>
    <row r="9911" spans="49:52" x14ac:dyDescent="0.25">
      <c r="AW9911" t="s">
        <v>14560</v>
      </c>
      <c r="AY9911" s="51"/>
      <c r="AZ9911" s="51"/>
    </row>
    <row r="9912" spans="49:52" x14ac:dyDescent="0.25">
      <c r="AW9912" t="s">
        <v>14561</v>
      </c>
      <c r="AY9912" s="51"/>
      <c r="AZ9912" s="51"/>
    </row>
    <row r="9913" spans="49:52" x14ac:dyDescent="0.25">
      <c r="AW9913" t="s">
        <v>14562</v>
      </c>
      <c r="AY9913" s="51"/>
      <c r="AZ9913" s="51"/>
    </row>
    <row r="9914" spans="49:52" x14ac:dyDescent="0.25">
      <c r="AW9914" t="s">
        <v>14563</v>
      </c>
      <c r="AY9914" s="51"/>
      <c r="AZ9914" s="51"/>
    </row>
    <row r="9915" spans="49:52" x14ac:dyDescent="0.25">
      <c r="AW9915" t="s">
        <v>14564</v>
      </c>
      <c r="AY9915" s="51"/>
      <c r="AZ9915" s="51"/>
    </row>
    <row r="9916" spans="49:52" x14ac:dyDescent="0.25">
      <c r="AW9916" t="s">
        <v>14565</v>
      </c>
      <c r="AY9916" s="51"/>
      <c r="AZ9916" s="51"/>
    </row>
    <row r="9917" spans="49:52" x14ac:dyDescent="0.25">
      <c r="AW9917" t="s">
        <v>14566</v>
      </c>
      <c r="AY9917" s="51"/>
      <c r="AZ9917" s="51"/>
    </row>
    <row r="9918" spans="49:52" x14ac:dyDescent="0.25">
      <c r="AW9918" t="s">
        <v>14567</v>
      </c>
      <c r="AY9918" s="51"/>
      <c r="AZ9918" s="51"/>
    </row>
    <row r="9919" spans="49:52" x14ac:dyDescent="0.25">
      <c r="AW9919" t="s">
        <v>14568</v>
      </c>
      <c r="AY9919" s="51"/>
      <c r="AZ9919" s="51"/>
    </row>
    <row r="9920" spans="49:52" x14ac:dyDescent="0.25">
      <c r="AW9920" t="s">
        <v>14569</v>
      </c>
      <c r="AY9920" s="51"/>
      <c r="AZ9920" s="51"/>
    </row>
    <row r="9921" spans="49:52" x14ac:dyDescent="0.25">
      <c r="AW9921" t="s">
        <v>14570</v>
      </c>
      <c r="AY9921" s="51"/>
      <c r="AZ9921" s="51"/>
    </row>
    <row r="9922" spans="49:52" x14ac:dyDescent="0.25">
      <c r="AW9922" t="s">
        <v>14571</v>
      </c>
      <c r="AY9922" s="51"/>
      <c r="AZ9922" s="51"/>
    </row>
    <row r="9923" spans="49:52" x14ac:dyDescent="0.25">
      <c r="AW9923" t="s">
        <v>14572</v>
      </c>
      <c r="AY9923" s="51"/>
      <c r="AZ9923" s="51"/>
    </row>
    <row r="9924" spans="49:52" x14ac:dyDescent="0.25">
      <c r="AW9924" t="s">
        <v>14573</v>
      </c>
      <c r="AY9924" s="51"/>
      <c r="AZ9924" s="51"/>
    </row>
    <row r="9925" spans="49:52" x14ac:dyDescent="0.25">
      <c r="AW9925" t="s">
        <v>14574</v>
      </c>
      <c r="AY9925" s="51"/>
      <c r="AZ9925" s="51"/>
    </row>
    <row r="9926" spans="49:52" x14ac:dyDescent="0.25">
      <c r="AW9926" t="s">
        <v>14575</v>
      </c>
      <c r="AY9926" s="51"/>
      <c r="AZ9926" s="51"/>
    </row>
    <row r="9927" spans="49:52" x14ac:dyDescent="0.25">
      <c r="AW9927" t="s">
        <v>14576</v>
      </c>
      <c r="AY9927" s="51"/>
      <c r="AZ9927" s="51"/>
    </row>
    <row r="9928" spans="49:52" x14ac:dyDescent="0.25">
      <c r="AW9928" t="s">
        <v>14577</v>
      </c>
      <c r="AY9928" s="51"/>
      <c r="AZ9928" s="51"/>
    </row>
    <row r="9929" spans="49:52" x14ac:dyDescent="0.25">
      <c r="AW9929" t="s">
        <v>14578</v>
      </c>
      <c r="AY9929" s="51"/>
      <c r="AZ9929" s="51"/>
    </row>
    <row r="9930" spans="49:52" x14ac:dyDescent="0.25">
      <c r="AW9930" t="s">
        <v>14579</v>
      </c>
      <c r="AY9930" s="51"/>
      <c r="AZ9930" s="51"/>
    </row>
    <row r="9931" spans="49:52" x14ac:dyDescent="0.25">
      <c r="AW9931" t="s">
        <v>14580</v>
      </c>
      <c r="AY9931" s="51"/>
      <c r="AZ9931" s="51"/>
    </row>
    <row r="9932" spans="49:52" x14ac:dyDescent="0.25">
      <c r="AW9932" t="s">
        <v>14581</v>
      </c>
      <c r="AY9932" s="51"/>
      <c r="AZ9932" s="51"/>
    </row>
    <row r="9933" spans="49:52" x14ac:dyDescent="0.25">
      <c r="AW9933" t="s">
        <v>14582</v>
      </c>
      <c r="AY9933" s="51"/>
      <c r="AZ9933" s="51"/>
    </row>
    <row r="9934" spans="49:52" x14ac:dyDescent="0.25">
      <c r="AW9934" t="s">
        <v>14583</v>
      </c>
      <c r="AY9934" s="51"/>
      <c r="AZ9934" s="51"/>
    </row>
    <row r="9935" spans="49:52" x14ac:dyDescent="0.25">
      <c r="AW9935" t="s">
        <v>14584</v>
      </c>
      <c r="AY9935" s="51"/>
      <c r="AZ9935" s="51"/>
    </row>
    <row r="9936" spans="49:52" x14ac:dyDescent="0.25">
      <c r="AW9936" t="s">
        <v>14585</v>
      </c>
      <c r="AY9936" s="51"/>
      <c r="AZ9936" s="51"/>
    </row>
    <row r="9937" spans="49:52" x14ac:dyDescent="0.25">
      <c r="AW9937" t="s">
        <v>14586</v>
      </c>
      <c r="AY9937" s="51"/>
      <c r="AZ9937" s="51"/>
    </row>
    <row r="9938" spans="49:52" x14ac:dyDescent="0.25">
      <c r="AW9938" t="s">
        <v>14587</v>
      </c>
      <c r="AY9938" s="51"/>
      <c r="AZ9938" s="51"/>
    </row>
    <row r="9939" spans="49:52" x14ac:dyDescent="0.25">
      <c r="AW9939" t="s">
        <v>14588</v>
      </c>
      <c r="AY9939" s="51"/>
      <c r="AZ9939" s="51"/>
    </row>
    <row r="9940" spans="49:52" x14ac:dyDescent="0.25">
      <c r="AW9940" t="s">
        <v>14589</v>
      </c>
      <c r="AY9940" s="51"/>
      <c r="AZ9940" s="51"/>
    </row>
    <row r="9941" spans="49:52" x14ac:dyDescent="0.25">
      <c r="AW9941" t="s">
        <v>14590</v>
      </c>
      <c r="AY9941" s="51"/>
      <c r="AZ9941" s="51"/>
    </row>
    <row r="9942" spans="49:52" x14ac:dyDescent="0.25">
      <c r="AW9942" t="s">
        <v>14591</v>
      </c>
      <c r="AY9942" s="51"/>
      <c r="AZ9942" s="51"/>
    </row>
    <row r="9943" spans="49:52" x14ac:dyDescent="0.25">
      <c r="AW9943" t="s">
        <v>14592</v>
      </c>
      <c r="AY9943" s="51"/>
      <c r="AZ9943" s="51"/>
    </row>
    <row r="9944" spans="49:52" x14ac:dyDescent="0.25">
      <c r="AW9944" t="s">
        <v>14593</v>
      </c>
      <c r="AY9944" s="51"/>
      <c r="AZ9944" s="51"/>
    </row>
    <row r="9945" spans="49:52" x14ac:dyDescent="0.25">
      <c r="AW9945" t="s">
        <v>14594</v>
      </c>
      <c r="AY9945" s="51"/>
      <c r="AZ9945" s="51"/>
    </row>
    <row r="9946" spans="49:52" x14ac:dyDescent="0.25">
      <c r="AW9946" t="s">
        <v>14595</v>
      </c>
      <c r="AY9946" s="51"/>
      <c r="AZ9946" s="51"/>
    </row>
    <row r="9947" spans="49:52" x14ac:dyDescent="0.25">
      <c r="AW9947" t="s">
        <v>14596</v>
      </c>
      <c r="AY9947" s="51"/>
      <c r="AZ9947" s="51"/>
    </row>
    <row r="9948" spans="49:52" x14ac:dyDescent="0.25">
      <c r="AW9948" t="s">
        <v>14597</v>
      </c>
      <c r="AY9948" s="51"/>
      <c r="AZ9948" s="51"/>
    </row>
    <row r="9949" spans="49:52" x14ac:dyDescent="0.25">
      <c r="AW9949" t="s">
        <v>14598</v>
      </c>
      <c r="AY9949" s="51"/>
      <c r="AZ9949" s="51"/>
    </row>
    <row r="9950" spans="49:52" x14ac:dyDescent="0.25">
      <c r="AW9950" t="s">
        <v>14599</v>
      </c>
      <c r="AY9950" s="51"/>
      <c r="AZ9950" s="51"/>
    </row>
    <row r="9951" spans="49:52" x14ac:dyDescent="0.25">
      <c r="AW9951" t="s">
        <v>14600</v>
      </c>
      <c r="AY9951" s="51"/>
      <c r="AZ9951" s="51"/>
    </row>
    <row r="9952" spans="49:52" x14ac:dyDescent="0.25">
      <c r="AW9952" t="s">
        <v>14601</v>
      </c>
      <c r="AY9952" s="51"/>
      <c r="AZ9952" s="51"/>
    </row>
    <row r="9953" spans="49:52" x14ac:dyDescent="0.25">
      <c r="AW9953" t="s">
        <v>14602</v>
      </c>
      <c r="AY9953" s="51"/>
      <c r="AZ9953" s="51"/>
    </row>
    <row r="9954" spans="49:52" x14ac:dyDescent="0.25">
      <c r="AW9954" t="s">
        <v>14603</v>
      </c>
      <c r="AY9954" s="51"/>
      <c r="AZ9954" s="51"/>
    </row>
    <row r="9955" spans="49:52" x14ac:dyDescent="0.25">
      <c r="AW9955" t="s">
        <v>14604</v>
      </c>
      <c r="AY9955" s="51"/>
      <c r="AZ9955" s="51"/>
    </row>
    <row r="9956" spans="49:52" x14ac:dyDescent="0.25">
      <c r="AW9956" t="s">
        <v>14605</v>
      </c>
      <c r="AY9956" s="51"/>
      <c r="AZ9956" s="51"/>
    </row>
    <row r="9957" spans="49:52" x14ac:dyDescent="0.25">
      <c r="AW9957" t="s">
        <v>14606</v>
      </c>
      <c r="AY9957" s="51"/>
      <c r="AZ9957" s="51"/>
    </row>
    <row r="9958" spans="49:52" x14ac:dyDescent="0.25">
      <c r="AW9958" t="s">
        <v>14607</v>
      </c>
      <c r="AY9958" s="51"/>
      <c r="AZ9958" s="51"/>
    </row>
    <row r="9959" spans="49:52" x14ac:dyDescent="0.25">
      <c r="AW9959" t="s">
        <v>14608</v>
      </c>
      <c r="AY9959" s="51"/>
      <c r="AZ9959" s="51"/>
    </row>
    <row r="9960" spans="49:52" x14ac:dyDescent="0.25">
      <c r="AW9960" t="s">
        <v>14609</v>
      </c>
      <c r="AY9960" s="51"/>
      <c r="AZ9960" s="51"/>
    </row>
    <row r="9961" spans="49:52" x14ac:dyDescent="0.25">
      <c r="AW9961" t="s">
        <v>14610</v>
      </c>
      <c r="AY9961" s="51"/>
      <c r="AZ9961" s="51"/>
    </row>
    <row r="9962" spans="49:52" x14ac:dyDescent="0.25">
      <c r="AW9962" t="s">
        <v>14611</v>
      </c>
      <c r="AY9962" s="51"/>
      <c r="AZ9962" s="51"/>
    </row>
    <row r="9963" spans="49:52" x14ac:dyDescent="0.25">
      <c r="AW9963" t="s">
        <v>14612</v>
      </c>
      <c r="AY9963" s="51"/>
      <c r="AZ9963" s="51"/>
    </row>
    <row r="9964" spans="49:52" x14ac:dyDescent="0.25">
      <c r="AW9964" t="s">
        <v>14613</v>
      </c>
      <c r="AY9964" s="51"/>
      <c r="AZ9964" s="51"/>
    </row>
    <row r="9965" spans="49:52" x14ac:dyDescent="0.25">
      <c r="AW9965" t="s">
        <v>14614</v>
      </c>
      <c r="AY9965" s="51"/>
      <c r="AZ9965" s="51"/>
    </row>
    <row r="9966" spans="49:52" x14ac:dyDescent="0.25">
      <c r="AW9966" t="s">
        <v>14615</v>
      </c>
      <c r="AY9966" s="51"/>
      <c r="AZ9966" s="51"/>
    </row>
    <row r="9967" spans="49:52" x14ac:dyDescent="0.25">
      <c r="AW9967" t="s">
        <v>14616</v>
      </c>
      <c r="AY9967" s="51"/>
      <c r="AZ9967" s="51"/>
    </row>
    <row r="9968" spans="49:52" x14ac:dyDescent="0.25">
      <c r="AW9968" t="s">
        <v>14617</v>
      </c>
      <c r="AY9968" s="51"/>
      <c r="AZ9968" s="51"/>
    </row>
    <row r="9969" spans="49:52" x14ac:dyDescent="0.25">
      <c r="AW9969" t="s">
        <v>14618</v>
      </c>
      <c r="AY9969" s="51"/>
      <c r="AZ9969" s="51"/>
    </row>
    <row r="9970" spans="49:52" x14ac:dyDescent="0.25">
      <c r="AW9970" t="s">
        <v>14619</v>
      </c>
      <c r="AY9970" s="51"/>
      <c r="AZ9970" s="51"/>
    </row>
    <row r="9971" spans="49:52" x14ac:dyDescent="0.25">
      <c r="AW9971" t="s">
        <v>14620</v>
      </c>
      <c r="AY9971" s="51"/>
      <c r="AZ9971" s="51"/>
    </row>
    <row r="9972" spans="49:52" x14ac:dyDescent="0.25">
      <c r="AW9972" t="s">
        <v>14621</v>
      </c>
      <c r="AY9972" s="51"/>
      <c r="AZ9972" s="51"/>
    </row>
    <row r="9973" spans="49:52" x14ac:dyDescent="0.25">
      <c r="AW9973" t="s">
        <v>14622</v>
      </c>
      <c r="AY9973" s="51"/>
      <c r="AZ9973" s="51"/>
    </row>
    <row r="9974" spans="49:52" x14ac:dyDescent="0.25">
      <c r="AW9974" t="s">
        <v>14623</v>
      </c>
      <c r="AY9974" s="51"/>
      <c r="AZ9974" s="51"/>
    </row>
    <row r="9975" spans="49:52" x14ac:dyDescent="0.25">
      <c r="AW9975" t="s">
        <v>14624</v>
      </c>
      <c r="AY9975" s="51"/>
      <c r="AZ9975" s="51"/>
    </row>
    <row r="9976" spans="49:52" x14ac:dyDescent="0.25">
      <c r="AW9976" t="s">
        <v>14625</v>
      </c>
      <c r="AY9976" s="51"/>
      <c r="AZ9976" s="51"/>
    </row>
    <row r="9977" spans="49:52" x14ac:dyDescent="0.25">
      <c r="AW9977" t="s">
        <v>14626</v>
      </c>
      <c r="AY9977" s="51"/>
      <c r="AZ9977" s="51"/>
    </row>
    <row r="9978" spans="49:52" x14ac:dyDescent="0.25">
      <c r="AW9978" t="s">
        <v>14627</v>
      </c>
      <c r="AY9978" s="51"/>
      <c r="AZ9978" s="51"/>
    </row>
    <row r="9979" spans="49:52" x14ac:dyDescent="0.25">
      <c r="AW9979" t="s">
        <v>14628</v>
      </c>
      <c r="AY9979" s="51"/>
      <c r="AZ9979" s="51"/>
    </row>
    <row r="9980" spans="49:52" x14ac:dyDescent="0.25">
      <c r="AW9980" t="s">
        <v>14629</v>
      </c>
      <c r="AY9980" s="51"/>
      <c r="AZ9980" s="51"/>
    </row>
    <row r="9981" spans="49:52" x14ac:dyDescent="0.25">
      <c r="AW9981" t="s">
        <v>14630</v>
      </c>
      <c r="AY9981" s="51"/>
      <c r="AZ9981" s="51"/>
    </row>
    <row r="9982" spans="49:52" x14ac:dyDescent="0.25">
      <c r="AW9982" t="s">
        <v>14631</v>
      </c>
      <c r="AY9982" s="51"/>
      <c r="AZ9982" s="51"/>
    </row>
    <row r="9983" spans="49:52" x14ac:dyDescent="0.25">
      <c r="AW9983" t="s">
        <v>14632</v>
      </c>
      <c r="AY9983" s="51"/>
      <c r="AZ9983" s="51"/>
    </row>
    <row r="9984" spans="49:52" x14ac:dyDescent="0.25">
      <c r="AW9984" t="s">
        <v>14633</v>
      </c>
      <c r="AY9984" s="51"/>
      <c r="AZ9984" s="51"/>
    </row>
    <row r="9985" spans="49:52" x14ac:dyDescent="0.25">
      <c r="AW9985" t="s">
        <v>14634</v>
      </c>
      <c r="AY9985" s="51"/>
      <c r="AZ9985" s="51"/>
    </row>
    <row r="9986" spans="49:52" x14ac:dyDescent="0.25">
      <c r="AW9986" t="s">
        <v>14635</v>
      </c>
      <c r="AY9986" s="51"/>
      <c r="AZ9986" s="51"/>
    </row>
    <row r="9987" spans="49:52" x14ac:dyDescent="0.25">
      <c r="AW9987" t="s">
        <v>14636</v>
      </c>
      <c r="AY9987" s="51"/>
      <c r="AZ9987" s="51"/>
    </row>
    <row r="9988" spans="49:52" x14ac:dyDescent="0.25">
      <c r="AW9988" t="s">
        <v>14637</v>
      </c>
      <c r="AY9988" s="51"/>
      <c r="AZ9988" s="51"/>
    </row>
    <row r="9989" spans="49:52" x14ac:dyDescent="0.25">
      <c r="AW9989" t="s">
        <v>14638</v>
      </c>
      <c r="AY9989" s="51"/>
      <c r="AZ9989" s="51"/>
    </row>
    <row r="9990" spans="49:52" x14ac:dyDescent="0.25">
      <c r="AW9990" t="s">
        <v>14639</v>
      </c>
      <c r="AY9990" s="51"/>
      <c r="AZ9990" s="51"/>
    </row>
    <row r="9991" spans="49:52" x14ac:dyDescent="0.25">
      <c r="AW9991" t="s">
        <v>14640</v>
      </c>
      <c r="AY9991" s="51"/>
      <c r="AZ9991" s="51"/>
    </row>
    <row r="9992" spans="49:52" x14ac:dyDescent="0.25">
      <c r="AW9992" t="s">
        <v>14641</v>
      </c>
      <c r="AY9992" s="51"/>
      <c r="AZ9992" s="51"/>
    </row>
    <row r="9993" spans="49:52" x14ac:dyDescent="0.25">
      <c r="AW9993" t="s">
        <v>14642</v>
      </c>
      <c r="AY9993" s="51"/>
      <c r="AZ9993" s="51"/>
    </row>
    <row r="9994" spans="49:52" x14ac:dyDescent="0.25">
      <c r="AW9994" t="s">
        <v>14643</v>
      </c>
      <c r="AY9994" s="51"/>
      <c r="AZ9994" s="51"/>
    </row>
    <row r="9995" spans="49:52" x14ac:dyDescent="0.25">
      <c r="AW9995" t="s">
        <v>14644</v>
      </c>
      <c r="AY9995" s="51"/>
      <c r="AZ9995" s="51"/>
    </row>
    <row r="9996" spans="49:52" x14ac:dyDescent="0.25">
      <c r="AW9996" t="s">
        <v>14645</v>
      </c>
      <c r="AY9996" s="51"/>
      <c r="AZ9996" s="51"/>
    </row>
    <row r="9997" spans="49:52" x14ac:dyDescent="0.25">
      <c r="AW9997" t="s">
        <v>14646</v>
      </c>
      <c r="AY9997" s="51"/>
      <c r="AZ9997" s="51"/>
    </row>
    <row r="9998" spans="49:52" x14ac:dyDescent="0.25">
      <c r="AW9998" t="s">
        <v>14647</v>
      </c>
      <c r="AY9998" s="51"/>
      <c r="AZ9998" s="51"/>
    </row>
    <row r="9999" spans="49:52" x14ac:dyDescent="0.25">
      <c r="AW9999" t="s">
        <v>14648</v>
      </c>
      <c r="AY9999" s="51"/>
      <c r="AZ9999" s="51"/>
    </row>
    <row r="10000" spans="49:52" x14ac:dyDescent="0.25">
      <c r="AW10000" t="s">
        <v>14649</v>
      </c>
      <c r="AY10000" s="51"/>
      <c r="AZ10000" s="51"/>
    </row>
    <row r="10001" spans="51:52" x14ac:dyDescent="0.25">
      <c r="AY10001" s="51"/>
      <c r="AZ10001" s="51"/>
    </row>
    <row r="10002" spans="51:52" x14ac:dyDescent="0.25">
      <c r="AY10002" s="51"/>
      <c r="AZ10002" s="51"/>
    </row>
    <row r="10003" spans="51:52" x14ac:dyDescent="0.25">
      <c r="AY10003" s="51"/>
      <c r="AZ10003" s="51"/>
    </row>
    <row r="10004" spans="51:52" x14ac:dyDescent="0.25">
      <c r="AY10004" s="51"/>
      <c r="AZ10004" s="51"/>
    </row>
    <row r="10005" spans="51:52" x14ac:dyDescent="0.25">
      <c r="AY10005" s="51"/>
      <c r="AZ10005" s="51"/>
    </row>
    <row r="10006" spans="51:52" x14ac:dyDescent="0.25">
      <c r="AY10006" s="51"/>
      <c r="AZ10006" s="51"/>
    </row>
    <row r="10007" spans="51:52" x14ac:dyDescent="0.25">
      <c r="AY10007" s="51"/>
      <c r="AZ10007" s="51"/>
    </row>
    <row r="10008" spans="51:52" x14ac:dyDescent="0.25">
      <c r="AY10008" s="51"/>
      <c r="AZ10008" s="51"/>
    </row>
    <row r="10009" spans="51:52" x14ac:dyDescent="0.25">
      <c r="AY10009" s="51"/>
      <c r="AZ10009" s="51"/>
    </row>
    <row r="10010" spans="51:52" x14ac:dyDescent="0.25">
      <c r="AY10010" s="51"/>
      <c r="AZ10010" s="51"/>
    </row>
    <row r="10011" spans="51:52" x14ac:dyDescent="0.25">
      <c r="AY10011" s="51"/>
      <c r="AZ10011" s="51"/>
    </row>
    <row r="10012" spans="51:52" x14ac:dyDescent="0.25">
      <c r="AY10012" s="51"/>
      <c r="AZ10012" s="51"/>
    </row>
    <row r="10013" spans="51:52" x14ac:dyDescent="0.25">
      <c r="AY10013" s="51"/>
      <c r="AZ10013" s="51"/>
    </row>
    <row r="10014" spans="51:52" x14ac:dyDescent="0.25">
      <c r="AY10014" s="51"/>
      <c r="AZ10014" s="51"/>
    </row>
    <row r="10015" spans="51:52" x14ac:dyDescent="0.25">
      <c r="AY10015" s="51"/>
      <c r="AZ10015" s="51"/>
    </row>
    <row r="10016" spans="51:52" x14ac:dyDescent="0.25">
      <c r="AY10016" s="51"/>
      <c r="AZ10016" s="51"/>
    </row>
    <row r="10017" spans="51:52" x14ac:dyDescent="0.25">
      <c r="AY10017" s="51"/>
      <c r="AZ10017" s="51"/>
    </row>
    <row r="10018" spans="51:52" x14ac:dyDescent="0.25">
      <c r="AY10018" s="51"/>
      <c r="AZ10018" s="51"/>
    </row>
    <row r="10019" spans="51:52" x14ac:dyDescent="0.25">
      <c r="AY10019" s="51"/>
      <c r="AZ10019" s="51"/>
    </row>
    <row r="10020" spans="51:52" x14ac:dyDescent="0.25">
      <c r="AY10020" s="51"/>
      <c r="AZ10020" s="51"/>
    </row>
    <row r="10021" spans="51:52" x14ac:dyDescent="0.25">
      <c r="AY10021" s="51"/>
      <c r="AZ10021" s="51"/>
    </row>
    <row r="10022" spans="51:52" x14ac:dyDescent="0.25">
      <c r="AY10022" s="51"/>
      <c r="AZ10022" s="51"/>
    </row>
    <row r="10023" spans="51:52" x14ac:dyDescent="0.25">
      <c r="AY10023" s="51"/>
      <c r="AZ10023" s="51"/>
    </row>
    <row r="10024" spans="51:52" x14ac:dyDescent="0.25">
      <c r="AY10024" s="51"/>
      <c r="AZ10024" s="51"/>
    </row>
    <row r="10025" spans="51:52" x14ac:dyDescent="0.25">
      <c r="AY10025" s="51"/>
      <c r="AZ10025" s="51"/>
    </row>
    <row r="10026" spans="51:52" x14ac:dyDescent="0.25">
      <c r="AY10026" s="51"/>
      <c r="AZ10026" s="51"/>
    </row>
    <row r="10027" spans="51:52" x14ac:dyDescent="0.25">
      <c r="AY10027" s="51"/>
      <c r="AZ10027" s="51"/>
    </row>
    <row r="10028" spans="51:52" x14ac:dyDescent="0.25">
      <c r="AY10028" s="51"/>
      <c r="AZ10028" s="51"/>
    </row>
    <row r="10029" spans="51:52" x14ac:dyDescent="0.25">
      <c r="AY10029" s="51"/>
      <c r="AZ10029" s="51"/>
    </row>
    <row r="10030" spans="51:52" x14ac:dyDescent="0.25">
      <c r="AY10030" s="51"/>
      <c r="AZ10030" s="51"/>
    </row>
    <row r="10031" spans="51:52" x14ac:dyDescent="0.25">
      <c r="AY10031" s="51"/>
      <c r="AZ10031" s="51"/>
    </row>
    <row r="10032" spans="51:52" x14ac:dyDescent="0.25">
      <c r="AY10032" s="51"/>
      <c r="AZ10032" s="51"/>
    </row>
    <row r="10033" spans="51:52" x14ac:dyDescent="0.25">
      <c r="AY10033" s="51"/>
      <c r="AZ10033" s="51"/>
    </row>
    <row r="10034" spans="51:52" x14ac:dyDescent="0.25">
      <c r="AY10034" s="51"/>
      <c r="AZ10034" s="51"/>
    </row>
    <row r="10035" spans="51:52" x14ac:dyDescent="0.25">
      <c r="AY10035" s="51"/>
      <c r="AZ10035" s="51"/>
    </row>
    <row r="10036" spans="51:52" x14ac:dyDescent="0.25">
      <c r="AY10036" s="51"/>
      <c r="AZ10036" s="51"/>
    </row>
    <row r="10037" spans="51:52" x14ac:dyDescent="0.25">
      <c r="AY10037" s="51"/>
      <c r="AZ10037" s="51"/>
    </row>
    <row r="10038" spans="51:52" x14ac:dyDescent="0.25">
      <c r="AY10038" s="51"/>
      <c r="AZ10038" s="51"/>
    </row>
    <row r="10039" spans="51:52" x14ac:dyDescent="0.25">
      <c r="AY10039" s="51"/>
      <c r="AZ10039" s="51"/>
    </row>
    <row r="10040" spans="51:52" x14ac:dyDescent="0.25">
      <c r="AY10040" s="51"/>
      <c r="AZ10040" s="51"/>
    </row>
    <row r="10041" spans="51:52" x14ac:dyDescent="0.25">
      <c r="AY10041" s="51"/>
      <c r="AZ10041" s="51"/>
    </row>
    <row r="10042" spans="51:52" x14ac:dyDescent="0.25">
      <c r="AY10042" s="51"/>
      <c r="AZ10042" s="51"/>
    </row>
    <row r="10043" spans="51:52" x14ac:dyDescent="0.25">
      <c r="AY10043" s="51"/>
      <c r="AZ10043" s="51"/>
    </row>
    <row r="10044" spans="51:52" x14ac:dyDescent="0.25">
      <c r="AY10044" s="51"/>
      <c r="AZ10044" s="51"/>
    </row>
    <row r="10045" spans="51:52" x14ac:dyDescent="0.25">
      <c r="AY10045" s="51"/>
      <c r="AZ10045" s="51"/>
    </row>
    <row r="10046" spans="51:52" x14ac:dyDescent="0.25">
      <c r="AY10046" s="51"/>
      <c r="AZ10046" s="51"/>
    </row>
    <row r="10047" spans="51:52" x14ac:dyDescent="0.25">
      <c r="AY10047" s="51"/>
      <c r="AZ10047" s="51"/>
    </row>
    <row r="10048" spans="51:52" x14ac:dyDescent="0.25">
      <c r="AY10048" s="51"/>
      <c r="AZ10048" s="51"/>
    </row>
    <row r="10049" spans="51:52" x14ac:dyDescent="0.25">
      <c r="AY10049" s="51"/>
      <c r="AZ10049" s="51"/>
    </row>
    <row r="10050" spans="51:52" x14ac:dyDescent="0.25">
      <c r="AY10050" s="51"/>
      <c r="AZ10050" s="51"/>
    </row>
    <row r="10051" spans="51:52" x14ac:dyDescent="0.25">
      <c r="AY10051" s="51"/>
      <c r="AZ10051" s="51"/>
    </row>
    <row r="10052" spans="51:52" x14ac:dyDescent="0.25">
      <c r="AY10052" s="51"/>
      <c r="AZ10052" s="51"/>
    </row>
    <row r="10053" spans="51:52" x14ac:dyDescent="0.25">
      <c r="AY10053" s="51"/>
      <c r="AZ10053" s="51"/>
    </row>
    <row r="10054" spans="51:52" x14ac:dyDescent="0.25">
      <c r="AY10054" s="51"/>
      <c r="AZ10054" s="51"/>
    </row>
    <row r="10055" spans="51:52" x14ac:dyDescent="0.25">
      <c r="AY10055" s="51"/>
      <c r="AZ10055" s="51"/>
    </row>
    <row r="10056" spans="51:52" x14ac:dyDescent="0.25">
      <c r="AY10056" s="51"/>
      <c r="AZ10056" s="51"/>
    </row>
    <row r="10057" spans="51:52" x14ac:dyDescent="0.25">
      <c r="AY10057" s="51"/>
      <c r="AZ10057" s="51"/>
    </row>
    <row r="10058" spans="51:52" x14ac:dyDescent="0.25">
      <c r="AY10058" s="51"/>
      <c r="AZ10058" s="51"/>
    </row>
    <row r="10059" spans="51:52" x14ac:dyDescent="0.25">
      <c r="AY10059" s="51"/>
      <c r="AZ10059" s="51"/>
    </row>
    <row r="10060" spans="51:52" x14ac:dyDescent="0.25">
      <c r="AY10060" s="51"/>
      <c r="AZ10060" s="51"/>
    </row>
    <row r="10061" spans="51:52" x14ac:dyDescent="0.25">
      <c r="AY10061" s="51"/>
      <c r="AZ10061" s="51"/>
    </row>
    <row r="10062" spans="51:52" x14ac:dyDescent="0.25">
      <c r="AY10062" s="51"/>
      <c r="AZ10062" s="51"/>
    </row>
    <row r="10063" spans="51:52" x14ac:dyDescent="0.25">
      <c r="AY10063" s="51"/>
      <c r="AZ10063" s="51"/>
    </row>
    <row r="10064" spans="51:52" x14ac:dyDescent="0.25">
      <c r="AY10064" s="51"/>
      <c r="AZ10064" s="51"/>
    </row>
    <row r="10065" spans="51:52" x14ac:dyDescent="0.25">
      <c r="AY10065" s="51"/>
      <c r="AZ10065" s="51"/>
    </row>
    <row r="10066" spans="51:52" x14ac:dyDescent="0.25">
      <c r="AY10066" s="51"/>
      <c r="AZ10066" s="51"/>
    </row>
    <row r="10067" spans="51:52" x14ac:dyDescent="0.25">
      <c r="AY10067" s="51"/>
      <c r="AZ10067" s="51"/>
    </row>
    <row r="10068" spans="51:52" x14ac:dyDescent="0.25">
      <c r="AY10068" s="51"/>
      <c r="AZ10068" s="51"/>
    </row>
    <row r="10069" spans="51:52" x14ac:dyDescent="0.25">
      <c r="AY10069" s="51"/>
      <c r="AZ10069" s="51"/>
    </row>
    <row r="10070" spans="51:52" x14ac:dyDescent="0.25">
      <c r="AY10070" s="51"/>
      <c r="AZ10070" s="51"/>
    </row>
    <row r="10071" spans="51:52" x14ac:dyDescent="0.25">
      <c r="AY10071" s="51"/>
      <c r="AZ10071" s="51"/>
    </row>
    <row r="10072" spans="51:52" x14ac:dyDescent="0.25">
      <c r="AY10072" s="51"/>
      <c r="AZ10072" s="51"/>
    </row>
    <row r="10073" spans="51:52" x14ac:dyDescent="0.25">
      <c r="AY10073" s="51"/>
      <c r="AZ10073" s="51"/>
    </row>
    <row r="10074" spans="51:52" x14ac:dyDescent="0.25">
      <c r="AY10074" s="51"/>
      <c r="AZ10074" s="51"/>
    </row>
    <row r="10075" spans="51:52" x14ac:dyDescent="0.25">
      <c r="AY10075" s="51"/>
      <c r="AZ10075" s="51"/>
    </row>
    <row r="10076" spans="51:52" x14ac:dyDescent="0.25">
      <c r="AY10076" s="51"/>
      <c r="AZ10076" s="51"/>
    </row>
    <row r="10077" spans="51:52" x14ac:dyDescent="0.25">
      <c r="AY10077" s="51"/>
      <c r="AZ10077" s="51"/>
    </row>
    <row r="10078" spans="51:52" x14ac:dyDescent="0.25">
      <c r="AY10078" s="51"/>
      <c r="AZ10078" s="51"/>
    </row>
    <row r="10079" spans="51:52" x14ac:dyDescent="0.25">
      <c r="AY10079" s="51"/>
      <c r="AZ10079" s="51"/>
    </row>
    <row r="10080" spans="51:52" x14ac:dyDescent="0.25">
      <c r="AY10080" s="51"/>
      <c r="AZ10080" s="51"/>
    </row>
    <row r="10081" spans="51:52" x14ac:dyDescent="0.25">
      <c r="AY10081" s="51"/>
      <c r="AZ10081" s="51"/>
    </row>
    <row r="10082" spans="51:52" x14ac:dyDescent="0.25">
      <c r="AY10082" s="51"/>
      <c r="AZ10082" s="51"/>
    </row>
    <row r="10083" spans="51:52" x14ac:dyDescent="0.25">
      <c r="AY10083" s="51"/>
      <c r="AZ10083" s="51"/>
    </row>
    <row r="10084" spans="51:52" x14ac:dyDescent="0.25">
      <c r="AY10084" s="51"/>
      <c r="AZ10084" s="51"/>
    </row>
    <row r="10085" spans="51:52" x14ac:dyDescent="0.25">
      <c r="AY10085" s="51"/>
      <c r="AZ10085" s="51"/>
    </row>
    <row r="10086" spans="51:52" x14ac:dyDescent="0.25">
      <c r="AY10086" s="51"/>
      <c r="AZ10086" s="51"/>
    </row>
    <row r="10087" spans="51:52" x14ac:dyDescent="0.25">
      <c r="AY10087" s="51"/>
      <c r="AZ10087" s="51"/>
    </row>
    <row r="10088" spans="51:52" x14ac:dyDescent="0.25">
      <c r="AY10088" s="51"/>
      <c r="AZ10088" s="51"/>
    </row>
    <row r="10089" spans="51:52" x14ac:dyDescent="0.25">
      <c r="AY10089" s="51"/>
      <c r="AZ10089" s="51"/>
    </row>
    <row r="10090" spans="51:52" x14ac:dyDescent="0.25">
      <c r="AY10090" s="51"/>
      <c r="AZ10090" s="51"/>
    </row>
    <row r="10091" spans="51:52" x14ac:dyDescent="0.25">
      <c r="AY10091" s="51"/>
      <c r="AZ10091" s="51"/>
    </row>
    <row r="10092" spans="51:52" x14ac:dyDescent="0.25">
      <c r="AY10092" s="51"/>
      <c r="AZ10092" s="51"/>
    </row>
    <row r="10093" spans="51:52" x14ac:dyDescent="0.25">
      <c r="AY10093" s="51"/>
      <c r="AZ10093" s="51"/>
    </row>
    <row r="10094" spans="51:52" x14ac:dyDescent="0.25">
      <c r="AY10094" s="51"/>
      <c r="AZ10094" s="51"/>
    </row>
    <row r="10095" spans="51:52" x14ac:dyDescent="0.25">
      <c r="AY10095" s="51"/>
      <c r="AZ10095" s="51"/>
    </row>
    <row r="10096" spans="51:52" x14ac:dyDescent="0.25">
      <c r="AY10096" s="51"/>
      <c r="AZ10096" s="51"/>
    </row>
    <row r="10097" spans="51:52" x14ac:dyDescent="0.25">
      <c r="AY10097" s="51"/>
      <c r="AZ10097" s="51"/>
    </row>
    <row r="10098" spans="51:52" x14ac:dyDescent="0.25">
      <c r="AY10098" s="51"/>
      <c r="AZ10098" s="51"/>
    </row>
    <row r="10099" spans="51:52" x14ac:dyDescent="0.25">
      <c r="AY10099" s="51"/>
      <c r="AZ10099" s="51"/>
    </row>
    <row r="10100" spans="51:52" x14ac:dyDescent="0.25">
      <c r="AY10100" s="51"/>
      <c r="AZ10100" s="51"/>
    </row>
    <row r="10101" spans="51:52" x14ac:dyDescent="0.25">
      <c r="AY10101" s="51"/>
      <c r="AZ10101" s="51"/>
    </row>
    <row r="10102" spans="51:52" x14ac:dyDescent="0.25">
      <c r="AY10102" s="51"/>
      <c r="AZ10102" s="51"/>
    </row>
    <row r="10103" spans="51:52" x14ac:dyDescent="0.25">
      <c r="AY10103" s="51"/>
      <c r="AZ10103" s="51"/>
    </row>
    <row r="10104" spans="51:52" x14ac:dyDescent="0.25">
      <c r="AY10104" s="51"/>
      <c r="AZ10104" s="51"/>
    </row>
    <row r="10105" spans="51:52" x14ac:dyDescent="0.25">
      <c r="AY10105" s="51"/>
      <c r="AZ10105" s="51"/>
    </row>
    <row r="10106" spans="51:52" x14ac:dyDescent="0.25">
      <c r="AY10106" s="51"/>
      <c r="AZ10106" s="51"/>
    </row>
    <row r="10107" spans="51:52" x14ac:dyDescent="0.25">
      <c r="AY10107" s="51"/>
      <c r="AZ10107" s="51"/>
    </row>
    <row r="10108" spans="51:52" x14ac:dyDescent="0.25">
      <c r="AY10108" s="51"/>
      <c r="AZ10108" s="51"/>
    </row>
    <row r="10109" spans="51:52" x14ac:dyDescent="0.25">
      <c r="AY10109" s="51"/>
      <c r="AZ10109" s="51"/>
    </row>
    <row r="10110" spans="51:52" x14ac:dyDescent="0.25">
      <c r="AY10110" s="51"/>
      <c r="AZ10110" s="51"/>
    </row>
    <row r="10111" spans="51:52" x14ac:dyDescent="0.25">
      <c r="AY10111" s="51"/>
      <c r="AZ10111" s="51"/>
    </row>
    <row r="10112" spans="51:52" x14ac:dyDescent="0.25">
      <c r="AY10112" s="51"/>
      <c r="AZ10112" s="51"/>
    </row>
    <row r="10113" spans="51:52" x14ac:dyDescent="0.25">
      <c r="AY10113" s="51"/>
      <c r="AZ10113" s="51"/>
    </row>
    <row r="10114" spans="51:52" x14ac:dyDescent="0.25">
      <c r="AY10114" s="51"/>
      <c r="AZ10114" s="51"/>
    </row>
    <row r="10115" spans="51:52" x14ac:dyDescent="0.25">
      <c r="AY10115" s="51"/>
      <c r="AZ10115" s="51"/>
    </row>
    <row r="10116" spans="51:52" x14ac:dyDescent="0.25">
      <c r="AY10116" s="51"/>
      <c r="AZ10116" s="51"/>
    </row>
    <row r="10117" spans="51:52" x14ac:dyDescent="0.25">
      <c r="AY10117" s="51"/>
      <c r="AZ10117" s="51"/>
    </row>
    <row r="10118" spans="51:52" x14ac:dyDescent="0.25">
      <c r="AY10118" s="51"/>
      <c r="AZ10118" s="51"/>
    </row>
    <row r="10119" spans="51:52" x14ac:dyDescent="0.25">
      <c r="AY10119" s="51"/>
      <c r="AZ10119" s="51"/>
    </row>
    <row r="10120" spans="51:52" x14ac:dyDescent="0.25">
      <c r="AY10120" s="51"/>
      <c r="AZ10120" s="51"/>
    </row>
    <row r="10121" spans="51:52" x14ac:dyDescent="0.25">
      <c r="AY10121" s="51"/>
      <c r="AZ10121" s="51"/>
    </row>
    <row r="10122" spans="51:52" x14ac:dyDescent="0.25">
      <c r="AY10122" s="51"/>
      <c r="AZ10122" s="51"/>
    </row>
    <row r="10123" spans="51:52" x14ac:dyDescent="0.25">
      <c r="AY10123" s="51"/>
      <c r="AZ10123" s="51"/>
    </row>
    <row r="10124" spans="51:52" x14ac:dyDescent="0.25">
      <c r="AY10124" s="51"/>
      <c r="AZ10124" s="51"/>
    </row>
    <row r="10125" spans="51:52" x14ac:dyDescent="0.25">
      <c r="AY10125" s="51"/>
      <c r="AZ10125" s="51"/>
    </row>
    <row r="10126" spans="51:52" x14ac:dyDescent="0.25">
      <c r="AY10126" s="51"/>
      <c r="AZ10126" s="51"/>
    </row>
    <row r="10127" spans="51:52" x14ac:dyDescent="0.25">
      <c r="AY10127" s="51"/>
      <c r="AZ10127" s="51"/>
    </row>
    <row r="10128" spans="51:52" x14ac:dyDescent="0.25">
      <c r="AY10128" s="51"/>
      <c r="AZ10128" s="51"/>
    </row>
    <row r="10129" spans="51:52" x14ac:dyDescent="0.25">
      <c r="AY10129" s="51"/>
      <c r="AZ10129" s="51"/>
    </row>
    <row r="10130" spans="51:52" x14ac:dyDescent="0.25">
      <c r="AY10130" s="51"/>
      <c r="AZ10130" s="51"/>
    </row>
    <row r="10131" spans="51:52" x14ac:dyDescent="0.25">
      <c r="AY10131" s="51"/>
      <c r="AZ10131" s="51"/>
    </row>
    <row r="10132" spans="51:52" x14ac:dyDescent="0.25">
      <c r="AY10132" s="51"/>
      <c r="AZ10132" s="51"/>
    </row>
    <row r="10133" spans="51:52" x14ac:dyDescent="0.25">
      <c r="AY10133" s="51"/>
      <c r="AZ10133" s="51"/>
    </row>
    <row r="10134" spans="51:52" x14ac:dyDescent="0.25">
      <c r="AY10134" s="51"/>
      <c r="AZ10134" s="51"/>
    </row>
    <row r="10135" spans="51:52" x14ac:dyDescent="0.25">
      <c r="AY10135" s="51"/>
      <c r="AZ10135" s="51"/>
    </row>
    <row r="10136" spans="51:52" x14ac:dyDescent="0.25">
      <c r="AY10136" s="51"/>
      <c r="AZ10136" s="51"/>
    </row>
    <row r="10137" spans="51:52" x14ac:dyDescent="0.25">
      <c r="AY10137" s="51"/>
      <c r="AZ10137" s="51"/>
    </row>
    <row r="10138" spans="51:52" x14ac:dyDescent="0.25">
      <c r="AY10138" s="51"/>
      <c r="AZ10138" s="51"/>
    </row>
    <row r="10139" spans="51:52" x14ac:dyDescent="0.25">
      <c r="AY10139" s="51"/>
      <c r="AZ10139" s="51"/>
    </row>
    <row r="10140" spans="51:52" x14ac:dyDescent="0.25">
      <c r="AY10140" s="51"/>
      <c r="AZ10140" s="51"/>
    </row>
    <row r="10141" spans="51:52" x14ac:dyDescent="0.25">
      <c r="AY10141" s="51"/>
      <c r="AZ10141" s="51"/>
    </row>
    <row r="10142" spans="51:52" x14ac:dyDescent="0.25">
      <c r="AY10142" s="51"/>
      <c r="AZ10142" s="51"/>
    </row>
    <row r="10143" spans="51:52" x14ac:dyDescent="0.25">
      <c r="AY10143" s="51"/>
      <c r="AZ10143" s="51"/>
    </row>
    <row r="10144" spans="51:52" x14ac:dyDescent="0.25">
      <c r="AY10144" s="51"/>
      <c r="AZ10144" s="51"/>
    </row>
    <row r="10145" spans="51:52" x14ac:dyDescent="0.25">
      <c r="AY10145" s="51"/>
      <c r="AZ10145" s="51"/>
    </row>
    <row r="10146" spans="51:52" x14ac:dyDescent="0.25">
      <c r="AY10146" s="51"/>
      <c r="AZ10146" s="51"/>
    </row>
    <row r="10147" spans="51:52" x14ac:dyDescent="0.25">
      <c r="AY10147" s="51"/>
      <c r="AZ10147" s="51"/>
    </row>
    <row r="10148" spans="51:52" x14ac:dyDescent="0.25">
      <c r="AY10148" s="51"/>
      <c r="AZ10148" s="51"/>
    </row>
    <row r="10149" spans="51:52" x14ac:dyDescent="0.25">
      <c r="AY10149" s="51"/>
      <c r="AZ10149" s="51"/>
    </row>
    <row r="10150" spans="51:52" x14ac:dyDescent="0.25">
      <c r="AY10150" s="51"/>
      <c r="AZ10150" s="51"/>
    </row>
    <row r="10151" spans="51:52" x14ac:dyDescent="0.25">
      <c r="AY10151" s="51"/>
      <c r="AZ10151" s="51"/>
    </row>
    <row r="10152" spans="51:52" x14ac:dyDescent="0.25">
      <c r="AY10152" s="51"/>
      <c r="AZ10152" s="51"/>
    </row>
    <row r="10153" spans="51:52" x14ac:dyDescent="0.25">
      <c r="AY10153" s="51"/>
      <c r="AZ10153" s="51"/>
    </row>
    <row r="10154" spans="51:52" x14ac:dyDescent="0.25">
      <c r="AY10154" s="51"/>
      <c r="AZ10154" s="51"/>
    </row>
    <row r="10155" spans="51:52" x14ac:dyDescent="0.25">
      <c r="AY10155" s="51"/>
      <c r="AZ10155" s="51"/>
    </row>
    <row r="10156" spans="51:52" x14ac:dyDescent="0.25">
      <c r="AY10156" s="51"/>
      <c r="AZ10156" s="51"/>
    </row>
    <row r="10157" spans="51:52" x14ac:dyDescent="0.25">
      <c r="AY10157" s="51"/>
      <c r="AZ10157" s="51"/>
    </row>
    <row r="10158" spans="51:52" x14ac:dyDescent="0.25">
      <c r="AY10158" s="51"/>
      <c r="AZ10158" s="51"/>
    </row>
    <row r="10159" spans="51:52" x14ac:dyDescent="0.25">
      <c r="AY10159" s="51"/>
      <c r="AZ10159" s="51"/>
    </row>
    <row r="10160" spans="51:52" x14ac:dyDescent="0.25">
      <c r="AY10160" s="51"/>
      <c r="AZ10160" s="51"/>
    </row>
    <row r="10161" spans="51:52" x14ac:dyDescent="0.25">
      <c r="AY10161" s="51"/>
      <c r="AZ10161" s="51"/>
    </row>
    <row r="10162" spans="51:52" x14ac:dyDescent="0.25">
      <c r="AY10162" s="51"/>
      <c r="AZ10162" s="51"/>
    </row>
    <row r="10163" spans="51:52" x14ac:dyDescent="0.25">
      <c r="AY10163" s="51"/>
      <c r="AZ10163" s="51"/>
    </row>
    <row r="10164" spans="51:52" x14ac:dyDescent="0.25">
      <c r="AY10164" s="51"/>
      <c r="AZ10164" s="51"/>
    </row>
    <row r="10165" spans="51:52" x14ac:dyDescent="0.25">
      <c r="AY10165" s="51"/>
      <c r="AZ10165" s="51"/>
    </row>
    <row r="10166" spans="51:52" x14ac:dyDescent="0.25">
      <c r="AY10166" s="51"/>
      <c r="AZ10166" s="51"/>
    </row>
    <row r="10167" spans="51:52" x14ac:dyDescent="0.25">
      <c r="AY10167" s="51"/>
      <c r="AZ10167" s="51"/>
    </row>
    <row r="10168" spans="51:52" x14ac:dyDescent="0.25">
      <c r="AY10168" s="51"/>
      <c r="AZ10168" s="51"/>
    </row>
    <row r="10169" spans="51:52" x14ac:dyDescent="0.25">
      <c r="AY10169" s="51"/>
      <c r="AZ10169" s="51"/>
    </row>
    <row r="10170" spans="51:52" x14ac:dyDescent="0.25">
      <c r="AY10170" s="51"/>
      <c r="AZ10170" s="51"/>
    </row>
    <row r="10171" spans="51:52" x14ac:dyDescent="0.25">
      <c r="AY10171" s="51"/>
      <c r="AZ10171" s="51"/>
    </row>
    <row r="10172" spans="51:52" x14ac:dyDescent="0.25">
      <c r="AY10172" s="51"/>
      <c r="AZ10172" s="51"/>
    </row>
    <row r="10173" spans="51:52" x14ac:dyDescent="0.25">
      <c r="AY10173" s="51"/>
      <c r="AZ10173" s="51"/>
    </row>
    <row r="10174" spans="51:52" x14ac:dyDescent="0.25">
      <c r="AY10174" s="51"/>
      <c r="AZ10174" s="51"/>
    </row>
    <row r="10175" spans="51:52" x14ac:dyDescent="0.25">
      <c r="AY10175" s="51"/>
      <c r="AZ10175" s="51"/>
    </row>
    <row r="10176" spans="51:52" x14ac:dyDescent="0.25">
      <c r="AY10176" s="51"/>
      <c r="AZ10176" s="51"/>
    </row>
    <row r="10177" spans="51:52" x14ac:dyDescent="0.25">
      <c r="AY10177" s="51"/>
      <c r="AZ10177" s="51"/>
    </row>
    <row r="10178" spans="51:52" x14ac:dyDescent="0.25">
      <c r="AY10178" s="51"/>
      <c r="AZ10178" s="51"/>
    </row>
    <row r="10179" spans="51:52" x14ac:dyDescent="0.25">
      <c r="AY10179" s="51"/>
      <c r="AZ10179" s="51"/>
    </row>
    <row r="10180" spans="51:52" x14ac:dyDescent="0.25">
      <c r="AY10180" s="51"/>
      <c r="AZ10180" s="51"/>
    </row>
    <row r="10181" spans="51:52" x14ac:dyDescent="0.25">
      <c r="AY10181" s="51"/>
      <c r="AZ10181" s="51"/>
    </row>
    <row r="10182" spans="51:52" x14ac:dyDescent="0.25">
      <c r="AY10182" s="51"/>
      <c r="AZ10182" s="51"/>
    </row>
    <row r="10183" spans="51:52" x14ac:dyDescent="0.25">
      <c r="AY10183" s="51"/>
      <c r="AZ10183" s="51"/>
    </row>
    <row r="10184" spans="51:52" x14ac:dyDescent="0.25">
      <c r="AY10184" s="51"/>
      <c r="AZ10184" s="51"/>
    </row>
    <row r="10185" spans="51:52" x14ac:dyDescent="0.25">
      <c r="AY10185" s="51"/>
      <c r="AZ10185" s="51"/>
    </row>
    <row r="10186" spans="51:52" x14ac:dyDescent="0.25">
      <c r="AY10186" s="51"/>
      <c r="AZ10186" s="51"/>
    </row>
    <row r="10187" spans="51:52" x14ac:dyDescent="0.25">
      <c r="AY10187" s="51"/>
      <c r="AZ10187" s="51"/>
    </row>
    <row r="10188" spans="51:52" x14ac:dyDescent="0.25">
      <c r="AY10188" s="51"/>
      <c r="AZ10188" s="51"/>
    </row>
    <row r="10189" spans="51:52" x14ac:dyDescent="0.25">
      <c r="AY10189" s="51"/>
      <c r="AZ10189" s="51"/>
    </row>
    <row r="10190" spans="51:52" x14ac:dyDescent="0.25">
      <c r="AY10190" s="51"/>
      <c r="AZ10190" s="51"/>
    </row>
    <row r="10191" spans="51:52" x14ac:dyDescent="0.25">
      <c r="AY10191" s="51"/>
      <c r="AZ10191" s="51"/>
    </row>
    <row r="10192" spans="51:52" x14ac:dyDescent="0.25">
      <c r="AY10192" s="51"/>
      <c r="AZ10192" s="51"/>
    </row>
    <row r="10193" spans="51:52" x14ac:dyDescent="0.25">
      <c r="AY10193" s="51"/>
      <c r="AZ10193" s="51"/>
    </row>
    <row r="10194" spans="51:52" x14ac:dyDescent="0.25">
      <c r="AY10194" s="51"/>
      <c r="AZ10194" s="51"/>
    </row>
    <row r="10195" spans="51:52" x14ac:dyDescent="0.25">
      <c r="AY10195" s="51"/>
      <c r="AZ10195" s="51"/>
    </row>
    <row r="10196" spans="51:52" x14ac:dyDescent="0.25">
      <c r="AY10196" s="51"/>
      <c r="AZ10196" s="51"/>
    </row>
    <row r="10197" spans="51:52" x14ac:dyDescent="0.25">
      <c r="AY10197" s="51"/>
      <c r="AZ10197" s="51"/>
    </row>
    <row r="10198" spans="51:52" x14ac:dyDescent="0.25">
      <c r="AY10198" s="51"/>
      <c r="AZ10198" s="51"/>
    </row>
    <row r="10199" spans="51:52" x14ac:dyDescent="0.25">
      <c r="AY10199" s="51"/>
      <c r="AZ10199" s="51"/>
    </row>
    <row r="10200" spans="51:52" x14ac:dyDescent="0.25">
      <c r="AY10200" s="51"/>
      <c r="AZ10200" s="51"/>
    </row>
    <row r="10201" spans="51:52" x14ac:dyDescent="0.25">
      <c r="AY10201" s="51"/>
      <c r="AZ10201" s="51"/>
    </row>
    <row r="10202" spans="51:52" x14ac:dyDescent="0.25">
      <c r="AY10202" s="51"/>
      <c r="AZ10202" s="51"/>
    </row>
    <row r="10203" spans="51:52" x14ac:dyDescent="0.25">
      <c r="AY10203" s="51"/>
      <c r="AZ10203" s="51"/>
    </row>
    <row r="10204" spans="51:52" x14ac:dyDescent="0.25">
      <c r="AY10204" s="51"/>
      <c r="AZ10204" s="51"/>
    </row>
    <row r="10205" spans="51:52" x14ac:dyDescent="0.25">
      <c r="AY10205" s="51"/>
      <c r="AZ10205" s="51"/>
    </row>
    <row r="10206" spans="51:52" x14ac:dyDescent="0.25">
      <c r="AY10206" s="51"/>
      <c r="AZ10206" s="51"/>
    </row>
    <row r="10207" spans="51:52" x14ac:dyDescent="0.25">
      <c r="AY10207" s="51"/>
      <c r="AZ10207" s="51"/>
    </row>
    <row r="10208" spans="51:52" x14ac:dyDescent="0.25">
      <c r="AY10208" s="51"/>
      <c r="AZ10208" s="51"/>
    </row>
    <row r="10209" spans="51:52" x14ac:dyDescent="0.25">
      <c r="AY10209" s="51"/>
      <c r="AZ10209" s="51"/>
    </row>
    <row r="10210" spans="51:52" x14ac:dyDescent="0.25">
      <c r="AY10210" s="51"/>
      <c r="AZ10210" s="51"/>
    </row>
    <row r="10211" spans="51:52" x14ac:dyDescent="0.25">
      <c r="AY10211" s="51"/>
      <c r="AZ10211" s="51"/>
    </row>
    <row r="10212" spans="51:52" x14ac:dyDescent="0.25">
      <c r="AY10212" s="51"/>
      <c r="AZ10212" s="51"/>
    </row>
    <row r="10213" spans="51:52" x14ac:dyDescent="0.25">
      <c r="AY10213" s="51"/>
      <c r="AZ10213" s="51"/>
    </row>
    <row r="10214" spans="51:52" x14ac:dyDescent="0.25">
      <c r="AY10214" s="51"/>
      <c r="AZ10214" s="51"/>
    </row>
    <row r="10215" spans="51:52" x14ac:dyDescent="0.25">
      <c r="AY10215" s="51"/>
      <c r="AZ10215" s="51"/>
    </row>
    <row r="10216" spans="51:52" x14ac:dyDescent="0.25">
      <c r="AY10216" s="51"/>
      <c r="AZ10216" s="51"/>
    </row>
    <row r="10217" spans="51:52" x14ac:dyDescent="0.25">
      <c r="AY10217" s="51"/>
      <c r="AZ10217" s="51"/>
    </row>
    <row r="10218" spans="51:52" x14ac:dyDescent="0.25">
      <c r="AY10218" s="51"/>
      <c r="AZ10218" s="51"/>
    </row>
    <row r="10219" spans="51:52" x14ac:dyDescent="0.25">
      <c r="AY10219" s="51"/>
      <c r="AZ10219" s="51"/>
    </row>
    <row r="10220" spans="51:52" x14ac:dyDescent="0.25">
      <c r="AY10220" s="51"/>
      <c r="AZ10220" s="51"/>
    </row>
    <row r="10221" spans="51:52" x14ac:dyDescent="0.25">
      <c r="AY10221" s="51"/>
      <c r="AZ10221" s="51"/>
    </row>
    <row r="10222" spans="51:52" x14ac:dyDescent="0.25">
      <c r="AY10222" s="51"/>
      <c r="AZ10222" s="51"/>
    </row>
    <row r="10223" spans="51:52" x14ac:dyDescent="0.25">
      <c r="AY10223" s="51"/>
      <c r="AZ10223" s="51"/>
    </row>
    <row r="10224" spans="51:52" x14ac:dyDescent="0.25">
      <c r="AY10224" s="51"/>
      <c r="AZ10224" s="51"/>
    </row>
    <row r="10225" spans="51:52" x14ac:dyDescent="0.25">
      <c r="AY10225" s="51"/>
      <c r="AZ10225" s="51"/>
    </row>
    <row r="10226" spans="51:52" x14ac:dyDescent="0.25">
      <c r="AY10226" s="51"/>
      <c r="AZ10226" s="51"/>
    </row>
    <row r="10227" spans="51:52" x14ac:dyDescent="0.25">
      <c r="AY10227" s="51"/>
      <c r="AZ10227" s="51"/>
    </row>
    <row r="10228" spans="51:52" x14ac:dyDescent="0.25">
      <c r="AY10228" s="51"/>
      <c r="AZ10228" s="51"/>
    </row>
    <row r="10229" spans="51:52" x14ac:dyDescent="0.25">
      <c r="AY10229" s="51"/>
      <c r="AZ10229" s="51"/>
    </row>
    <row r="10230" spans="51:52" x14ac:dyDescent="0.25">
      <c r="AY10230" s="51"/>
      <c r="AZ10230" s="51"/>
    </row>
    <row r="10231" spans="51:52" x14ac:dyDescent="0.25">
      <c r="AY10231" s="51"/>
      <c r="AZ10231" s="51"/>
    </row>
    <row r="10232" spans="51:52" x14ac:dyDescent="0.25">
      <c r="AY10232" s="51"/>
      <c r="AZ10232" s="51"/>
    </row>
    <row r="10233" spans="51:52" x14ac:dyDescent="0.25">
      <c r="AY10233" s="51"/>
      <c r="AZ10233" s="51"/>
    </row>
    <row r="10234" spans="51:52" x14ac:dyDescent="0.25">
      <c r="AY10234" s="51"/>
      <c r="AZ10234" s="51"/>
    </row>
    <row r="10235" spans="51:52" x14ac:dyDescent="0.25">
      <c r="AY10235" s="51"/>
      <c r="AZ10235" s="51"/>
    </row>
    <row r="10236" spans="51:52" x14ac:dyDescent="0.25">
      <c r="AY10236" s="51"/>
      <c r="AZ10236" s="51"/>
    </row>
    <row r="10237" spans="51:52" x14ac:dyDescent="0.25">
      <c r="AY10237" s="51"/>
      <c r="AZ10237" s="51"/>
    </row>
    <row r="10238" spans="51:52" x14ac:dyDescent="0.25">
      <c r="AY10238" s="51"/>
      <c r="AZ10238" s="51"/>
    </row>
    <row r="10239" spans="51:52" x14ac:dyDescent="0.25">
      <c r="AY10239" s="51"/>
      <c r="AZ10239" s="51"/>
    </row>
    <row r="10240" spans="51:52" x14ac:dyDescent="0.25">
      <c r="AY10240" s="51"/>
      <c r="AZ10240" s="51"/>
    </row>
    <row r="10241" spans="51:52" x14ac:dyDescent="0.25">
      <c r="AY10241" s="51"/>
      <c r="AZ10241" s="51"/>
    </row>
    <row r="10242" spans="51:52" x14ac:dyDescent="0.25">
      <c r="AY10242" s="51"/>
      <c r="AZ10242" s="51"/>
    </row>
    <row r="10243" spans="51:52" x14ac:dyDescent="0.25">
      <c r="AY10243" s="51"/>
      <c r="AZ10243" s="51"/>
    </row>
    <row r="10244" spans="51:52" x14ac:dyDescent="0.25">
      <c r="AY10244" s="51"/>
      <c r="AZ10244" s="51"/>
    </row>
    <row r="10245" spans="51:52" x14ac:dyDescent="0.25">
      <c r="AY10245" s="51"/>
      <c r="AZ10245" s="51"/>
    </row>
    <row r="10246" spans="51:52" x14ac:dyDescent="0.25">
      <c r="AY10246" s="51"/>
      <c r="AZ10246" s="51"/>
    </row>
    <row r="10247" spans="51:52" x14ac:dyDescent="0.25">
      <c r="AY10247" s="51"/>
      <c r="AZ10247" s="51"/>
    </row>
    <row r="10248" spans="51:52" x14ac:dyDescent="0.25">
      <c r="AY10248" s="51"/>
      <c r="AZ10248" s="51"/>
    </row>
    <row r="10249" spans="51:52" x14ac:dyDescent="0.25">
      <c r="AY10249" s="51"/>
      <c r="AZ10249" s="51"/>
    </row>
    <row r="10250" spans="51:52" x14ac:dyDescent="0.25">
      <c r="AY10250" s="51"/>
      <c r="AZ10250" s="51"/>
    </row>
    <row r="10251" spans="51:52" x14ac:dyDescent="0.25">
      <c r="AY10251" s="51"/>
      <c r="AZ10251" s="51"/>
    </row>
    <row r="10252" spans="51:52" x14ac:dyDescent="0.25">
      <c r="AY10252" s="51"/>
      <c r="AZ10252" s="51"/>
    </row>
    <row r="10253" spans="51:52" x14ac:dyDescent="0.25">
      <c r="AY10253" s="51"/>
      <c r="AZ10253" s="51"/>
    </row>
    <row r="10254" spans="51:52" x14ac:dyDescent="0.25">
      <c r="AY10254" s="51"/>
      <c r="AZ10254" s="51"/>
    </row>
    <row r="10255" spans="51:52" x14ac:dyDescent="0.25">
      <c r="AY10255" s="51"/>
      <c r="AZ10255" s="51"/>
    </row>
    <row r="10256" spans="51:52" x14ac:dyDescent="0.25">
      <c r="AY10256" s="51"/>
      <c r="AZ10256" s="51"/>
    </row>
    <row r="10257" spans="51:52" x14ac:dyDescent="0.25">
      <c r="AY10257" s="51"/>
      <c r="AZ10257" s="51"/>
    </row>
    <row r="10258" spans="51:52" x14ac:dyDescent="0.25">
      <c r="AY10258" s="51"/>
      <c r="AZ10258" s="51"/>
    </row>
    <row r="10259" spans="51:52" x14ac:dyDescent="0.25">
      <c r="AY10259" s="51"/>
      <c r="AZ10259" s="51"/>
    </row>
    <row r="10260" spans="51:52" x14ac:dyDescent="0.25">
      <c r="AY10260" s="51"/>
      <c r="AZ10260" s="51"/>
    </row>
    <row r="10261" spans="51:52" x14ac:dyDescent="0.25">
      <c r="AY10261" s="51"/>
      <c r="AZ10261" s="51"/>
    </row>
    <row r="10262" spans="51:52" x14ac:dyDescent="0.25">
      <c r="AY10262" s="51"/>
      <c r="AZ10262" s="51"/>
    </row>
    <row r="10263" spans="51:52" x14ac:dyDescent="0.25">
      <c r="AY10263" s="51"/>
      <c r="AZ10263" s="51"/>
    </row>
    <row r="10264" spans="51:52" x14ac:dyDescent="0.25">
      <c r="AY10264" s="51"/>
      <c r="AZ10264" s="51"/>
    </row>
    <row r="10265" spans="51:52" x14ac:dyDescent="0.25">
      <c r="AY10265" s="51"/>
      <c r="AZ10265" s="51"/>
    </row>
    <row r="10266" spans="51:52" x14ac:dyDescent="0.25">
      <c r="AY10266" s="51"/>
      <c r="AZ10266" s="51"/>
    </row>
    <row r="10267" spans="51:52" x14ac:dyDescent="0.25">
      <c r="AY10267" s="51"/>
      <c r="AZ10267" s="51"/>
    </row>
    <row r="10268" spans="51:52" x14ac:dyDescent="0.25">
      <c r="AY10268" s="51"/>
      <c r="AZ10268" s="51"/>
    </row>
    <row r="10269" spans="51:52" x14ac:dyDescent="0.25">
      <c r="AY10269" s="51"/>
      <c r="AZ10269" s="51"/>
    </row>
    <row r="10270" spans="51:52" x14ac:dyDescent="0.25">
      <c r="AY10270" s="51"/>
      <c r="AZ10270" s="51"/>
    </row>
    <row r="10271" spans="51:52" x14ac:dyDescent="0.25">
      <c r="AY10271" s="51"/>
      <c r="AZ10271" s="51"/>
    </row>
    <row r="10272" spans="51:52" x14ac:dyDescent="0.25">
      <c r="AY10272" s="51"/>
      <c r="AZ10272" s="51"/>
    </row>
    <row r="10273" spans="51:52" x14ac:dyDescent="0.25">
      <c r="AY10273" s="51"/>
      <c r="AZ10273" s="51"/>
    </row>
    <row r="10274" spans="51:52" x14ac:dyDescent="0.25">
      <c r="AY10274" s="51"/>
      <c r="AZ10274" s="51"/>
    </row>
    <row r="10275" spans="51:52" x14ac:dyDescent="0.25">
      <c r="AY10275" s="51"/>
      <c r="AZ10275" s="51"/>
    </row>
    <row r="10276" spans="51:52" x14ac:dyDescent="0.25">
      <c r="AY10276" s="51"/>
      <c r="AZ10276" s="51"/>
    </row>
    <row r="10277" spans="51:52" x14ac:dyDescent="0.25">
      <c r="AY10277" s="51"/>
      <c r="AZ10277" s="51"/>
    </row>
    <row r="10278" spans="51:52" x14ac:dyDescent="0.25">
      <c r="AY10278" s="51"/>
      <c r="AZ10278" s="51"/>
    </row>
    <row r="10279" spans="51:52" x14ac:dyDescent="0.25">
      <c r="AY10279" s="51"/>
      <c r="AZ10279" s="51"/>
    </row>
    <row r="10280" spans="51:52" x14ac:dyDescent="0.25">
      <c r="AY10280" s="51"/>
      <c r="AZ10280" s="51"/>
    </row>
    <row r="10281" spans="51:52" x14ac:dyDescent="0.25">
      <c r="AY10281" s="51"/>
      <c r="AZ10281" s="51"/>
    </row>
    <row r="10282" spans="51:52" x14ac:dyDescent="0.25">
      <c r="AY10282" s="51"/>
      <c r="AZ10282" s="51"/>
    </row>
    <row r="10283" spans="51:52" x14ac:dyDescent="0.25">
      <c r="AY10283" s="51"/>
      <c r="AZ10283" s="51"/>
    </row>
    <row r="10284" spans="51:52" x14ac:dyDescent="0.25">
      <c r="AY10284" s="51"/>
      <c r="AZ10284" s="51"/>
    </row>
    <row r="10285" spans="51:52" x14ac:dyDescent="0.25">
      <c r="AY10285" s="51"/>
      <c r="AZ10285" s="51"/>
    </row>
    <row r="10286" spans="51:52" x14ac:dyDescent="0.25">
      <c r="AY10286" s="51"/>
      <c r="AZ10286" s="51"/>
    </row>
    <row r="10287" spans="51:52" x14ac:dyDescent="0.25">
      <c r="AY10287" s="51"/>
      <c r="AZ10287" s="51"/>
    </row>
    <row r="10288" spans="51:52" x14ac:dyDescent="0.25">
      <c r="AY10288" s="51"/>
      <c r="AZ10288" s="51"/>
    </row>
    <row r="10289" spans="51:52" x14ac:dyDescent="0.25">
      <c r="AY10289" s="51"/>
      <c r="AZ10289" s="51"/>
    </row>
    <row r="10290" spans="51:52" x14ac:dyDescent="0.25">
      <c r="AY10290" s="51"/>
      <c r="AZ10290" s="51"/>
    </row>
    <row r="10291" spans="51:52" x14ac:dyDescent="0.25">
      <c r="AY10291" s="51"/>
      <c r="AZ10291" s="51"/>
    </row>
    <row r="10292" spans="51:52" x14ac:dyDescent="0.25">
      <c r="AY10292" s="51"/>
      <c r="AZ10292" s="51"/>
    </row>
    <row r="10293" spans="51:52" x14ac:dyDescent="0.25">
      <c r="AY10293" s="51"/>
      <c r="AZ10293" s="51"/>
    </row>
    <row r="10294" spans="51:52" x14ac:dyDescent="0.25">
      <c r="AY10294" s="51"/>
      <c r="AZ10294" s="51"/>
    </row>
    <row r="10295" spans="51:52" x14ac:dyDescent="0.25">
      <c r="AY10295" s="51"/>
      <c r="AZ10295" s="51"/>
    </row>
    <row r="10296" spans="51:52" x14ac:dyDescent="0.25">
      <c r="AY10296" s="51"/>
      <c r="AZ10296" s="51"/>
    </row>
    <row r="10297" spans="51:52" x14ac:dyDescent="0.25">
      <c r="AY10297" s="51"/>
      <c r="AZ10297" s="51"/>
    </row>
    <row r="10298" spans="51:52" x14ac:dyDescent="0.25">
      <c r="AY10298" s="51"/>
      <c r="AZ10298" s="51"/>
    </row>
    <row r="10299" spans="51:52" x14ac:dyDescent="0.25">
      <c r="AY10299" s="51"/>
      <c r="AZ10299" s="51"/>
    </row>
    <row r="10300" spans="51:52" x14ac:dyDescent="0.25">
      <c r="AY10300" s="51"/>
      <c r="AZ10300" s="51"/>
    </row>
    <row r="10301" spans="51:52" x14ac:dyDescent="0.25">
      <c r="AY10301" s="51"/>
      <c r="AZ10301" s="51"/>
    </row>
    <row r="10302" spans="51:52" x14ac:dyDescent="0.25">
      <c r="AY10302" s="51"/>
      <c r="AZ10302" s="51"/>
    </row>
    <row r="10303" spans="51:52" x14ac:dyDescent="0.25">
      <c r="AY10303" s="51"/>
      <c r="AZ10303" s="51"/>
    </row>
    <row r="10304" spans="51:52" x14ac:dyDescent="0.25">
      <c r="AY10304" s="51"/>
      <c r="AZ10304" s="51"/>
    </row>
    <row r="10305" spans="51:52" x14ac:dyDescent="0.25">
      <c r="AY10305" s="51"/>
      <c r="AZ10305" s="51"/>
    </row>
    <row r="10306" spans="51:52" x14ac:dyDescent="0.25">
      <c r="AY10306" s="51"/>
      <c r="AZ10306" s="51"/>
    </row>
    <row r="10307" spans="51:52" x14ac:dyDescent="0.25">
      <c r="AY10307" s="51"/>
      <c r="AZ10307" s="51"/>
    </row>
    <row r="10308" spans="51:52" x14ac:dyDescent="0.25">
      <c r="AY10308" s="51"/>
      <c r="AZ10308" s="51"/>
    </row>
    <row r="10309" spans="51:52" x14ac:dyDescent="0.25">
      <c r="AY10309" s="51"/>
      <c r="AZ10309" s="51"/>
    </row>
    <row r="10310" spans="51:52" x14ac:dyDescent="0.25">
      <c r="AY10310" s="51"/>
      <c r="AZ10310" s="51"/>
    </row>
    <row r="10311" spans="51:52" x14ac:dyDescent="0.25">
      <c r="AY10311" s="51"/>
      <c r="AZ10311" s="51"/>
    </row>
    <row r="10312" spans="51:52" x14ac:dyDescent="0.25">
      <c r="AY10312" s="51"/>
      <c r="AZ10312" s="51"/>
    </row>
    <row r="10313" spans="51:52" x14ac:dyDescent="0.25">
      <c r="AY10313" s="51"/>
      <c r="AZ10313" s="51"/>
    </row>
    <row r="10314" spans="51:52" x14ac:dyDescent="0.25">
      <c r="AY10314" s="51"/>
      <c r="AZ10314" s="51"/>
    </row>
    <row r="10315" spans="51:52" x14ac:dyDescent="0.25">
      <c r="AY10315" s="51"/>
      <c r="AZ10315" s="51"/>
    </row>
    <row r="10316" spans="51:52" x14ac:dyDescent="0.25">
      <c r="AY10316" s="51"/>
      <c r="AZ10316" s="51"/>
    </row>
    <row r="10317" spans="51:52" x14ac:dyDescent="0.25">
      <c r="AY10317" s="51"/>
      <c r="AZ10317" s="51"/>
    </row>
    <row r="10318" spans="51:52" x14ac:dyDescent="0.25">
      <c r="AY10318" s="51"/>
      <c r="AZ10318" s="51"/>
    </row>
    <row r="10319" spans="51:52" x14ac:dyDescent="0.25">
      <c r="AY10319" s="51"/>
      <c r="AZ10319" s="51"/>
    </row>
    <row r="10320" spans="51:52" x14ac:dyDescent="0.25">
      <c r="AY10320" s="51"/>
      <c r="AZ10320" s="51"/>
    </row>
    <row r="10321" spans="51:52" x14ac:dyDescent="0.25">
      <c r="AY10321" s="51"/>
      <c r="AZ10321" s="51"/>
    </row>
    <row r="10322" spans="51:52" x14ac:dyDescent="0.25">
      <c r="AY10322" s="51"/>
      <c r="AZ10322" s="51"/>
    </row>
    <row r="10323" spans="51:52" x14ac:dyDescent="0.25">
      <c r="AY10323" s="51"/>
      <c r="AZ10323" s="51"/>
    </row>
    <row r="10324" spans="51:52" x14ac:dyDescent="0.25">
      <c r="AY10324" s="51"/>
      <c r="AZ10324" s="51"/>
    </row>
    <row r="10325" spans="51:52" x14ac:dyDescent="0.25">
      <c r="AY10325" s="51"/>
      <c r="AZ10325" s="51"/>
    </row>
    <row r="10326" spans="51:52" x14ac:dyDescent="0.25">
      <c r="AY10326" s="51"/>
      <c r="AZ10326" s="51"/>
    </row>
    <row r="10327" spans="51:52" x14ac:dyDescent="0.25">
      <c r="AY10327" s="51"/>
      <c r="AZ10327" s="51"/>
    </row>
    <row r="10328" spans="51:52" x14ac:dyDescent="0.25">
      <c r="AY10328" s="51"/>
      <c r="AZ10328" s="51"/>
    </row>
    <row r="10329" spans="51:52" x14ac:dyDescent="0.25">
      <c r="AY10329" s="51"/>
      <c r="AZ10329" s="51"/>
    </row>
    <row r="10330" spans="51:52" x14ac:dyDescent="0.25">
      <c r="AY10330" s="51"/>
      <c r="AZ10330" s="51"/>
    </row>
    <row r="10331" spans="51:52" x14ac:dyDescent="0.25">
      <c r="AY10331" s="51"/>
      <c r="AZ10331" s="51"/>
    </row>
    <row r="10332" spans="51:52" x14ac:dyDescent="0.25">
      <c r="AY10332" s="51"/>
      <c r="AZ10332" s="51"/>
    </row>
    <row r="10333" spans="51:52" x14ac:dyDescent="0.25">
      <c r="AY10333" s="51"/>
      <c r="AZ10333" s="51"/>
    </row>
    <row r="10334" spans="51:52" x14ac:dyDescent="0.25">
      <c r="AY10334" s="51"/>
      <c r="AZ10334" s="51"/>
    </row>
    <row r="10335" spans="51:52" x14ac:dyDescent="0.25">
      <c r="AY10335" s="51"/>
      <c r="AZ10335" s="51"/>
    </row>
    <row r="10336" spans="51:52" x14ac:dyDescent="0.25">
      <c r="AY10336" s="51"/>
      <c r="AZ10336" s="51"/>
    </row>
    <row r="10337" spans="51:52" x14ac:dyDescent="0.25">
      <c r="AY10337" s="51"/>
      <c r="AZ10337" s="51"/>
    </row>
    <row r="10338" spans="51:52" x14ac:dyDescent="0.25">
      <c r="AY10338" s="51"/>
      <c r="AZ10338" s="51"/>
    </row>
    <row r="10339" spans="51:52" x14ac:dyDescent="0.25">
      <c r="AY10339" s="51"/>
      <c r="AZ10339" s="51"/>
    </row>
    <row r="10340" spans="51:52" x14ac:dyDescent="0.25">
      <c r="AY10340" s="51"/>
      <c r="AZ10340" s="51"/>
    </row>
    <row r="10341" spans="51:52" x14ac:dyDescent="0.25">
      <c r="AY10341" s="51"/>
      <c r="AZ10341" s="51"/>
    </row>
    <row r="10342" spans="51:52" x14ac:dyDescent="0.25">
      <c r="AY10342" s="51"/>
      <c r="AZ10342" s="51"/>
    </row>
    <row r="10343" spans="51:52" x14ac:dyDescent="0.25">
      <c r="AY10343" s="51"/>
      <c r="AZ10343" s="51"/>
    </row>
    <row r="10344" spans="51:52" x14ac:dyDescent="0.25">
      <c r="AY10344" s="51"/>
      <c r="AZ10344" s="51"/>
    </row>
    <row r="10345" spans="51:52" x14ac:dyDescent="0.25">
      <c r="AY10345" s="51"/>
      <c r="AZ10345" s="51"/>
    </row>
    <row r="10346" spans="51:52" x14ac:dyDescent="0.25">
      <c r="AY10346" s="51"/>
      <c r="AZ10346" s="51"/>
    </row>
    <row r="10347" spans="51:52" x14ac:dyDescent="0.25">
      <c r="AY10347" s="51"/>
      <c r="AZ10347" s="51"/>
    </row>
    <row r="10348" spans="51:52" x14ac:dyDescent="0.25">
      <c r="AY10348" s="51"/>
      <c r="AZ10348" s="51"/>
    </row>
    <row r="10349" spans="51:52" x14ac:dyDescent="0.25">
      <c r="AY10349" s="51"/>
      <c r="AZ10349" s="51"/>
    </row>
    <row r="10350" spans="51:52" x14ac:dyDescent="0.25">
      <c r="AY10350" s="51"/>
      <c r="AZ10350" s="51"/>
    </row>
    <row r="10351" spans="51:52" x14ac:dyDescent="0.25">
      <c r="AY10351" s="51"/>
      <c r="AZ10351" s="51"/>
    </row>
    <row r="10352" spans="51:52" x14ac:dyDescent="0.25">
      <c r="AY10352" s="51"/>
      <c r="AZ10352" s="51"/>
    </row>
    <row r="10353" spans="51:52" x14ac:dyDescent="0.25">
      <c r="AY10353" s="51"/>
      <c r="AZ10353" s="51"/>
    </row>
    <row r="10354" spans="51:52" x14ac:dyDescent="0.25">
      <c r="AY10354" s="51"/>
      <c r="AZ10354" s="51"/>
    </row>
    <row r="10355" spans="51:52" x14ac:dyDescent="0.25">
      <c r="AY10355" s="51"/>
      <c r="AZ10355" s="51"/>
    </row>
    <row r="10356" spans="51:52" x14ac:dyDescent="0.25">
      <c r="AY10356" s="51"/>
      <c r="AZ10356" s="51"/>
    </row>
    <row r="10357" spans="51:52" x14ac:dyDescent="0.25">
      <c r="AY10357" s="51"/>
      <c r="AZ10357" s="51"/>
    </row>
    <row r="10358" spans="51:52" x14ac:dyDescent="0.25">
      <c r="AY10358" s="51"/>
      <c r="AZ10358" s="51"/>
    </row>
    <row r="10359" spans="51:52" x14ac:dyDescent="0.25">
      <c r="AY10359" s="51"/>
      <c r="AZ10359" s="51"/>
    </row>
    <row r="10360" spans="51:52" x14ac:dyDescent="0.25">
      <c r="AY10360" s="51"/>
      <c r="AZ10360" s="51"/>
    </row>
    <row r="10361" spans="51:52" x14ac:dyDescent="0.25">
      <c r="AY10361" s="51"/>
      <c r="AZ10361" s="51"/>
    </row>
    <row r="10362" spans="51:52" x14ac:dyDescent="0.25">
      <c r="AY10362" s="51"/>
      <c r="AZ10362" s="51"/>
    </row>
    <row r="10363" spans="51:52" x14ac:dyDescent="0.25">
      <c r="AY10363" s="51"/>
      <c r="AZ10363" s="51"/>
    </row>
    <row r="10364" spans="51:52" x14ac:dyDescent="0.25">
      <c r="AY10364" s="51"/>
      <c r="AZ10364" s="51"/>
    </row>
    <row r="10365" spans="51:52" x14ac:dyDescent="0.25">
      <c r="AY10365" s="51"/>
      <c r="AZ10365" s="51"/>
    </row>
    <row r="10366" spans="51:52" x14ac:dyDescent="0.25">
      <c r="AY10366" s="51"/>
      <c r="AZ10366" s="51"/>
    </row>
    <row r="10367" spans="51:52" x14ac:dyDescent="0.25">
      <c r="AY10367" s="51"/>
      <c r="AZ10367" s="51"/>
    </row>
    <row r="10368" spans="51:52" x14ac:dyDescent="0.25">
      <c r="AY10368" s="51"/>
      <c r="AZ10368" s="51"/>
    </row>
    <row r="10369" spans="51:52" x14ac:dyDescent="0.25">
      <c r="AY10369" s="51"/>
      <c r="AZ10369" s="51"/>
    </row>
    <row r="10370" spans="51:52" x14ac:dyDescent="0.25">
      <c r="AY10370" s="51"/>
      <c r="AZ10370" s="51"/>
    </row>
    <row r="10371" spans="51:52" x14ac:dyDescent="0.25">
      <c r="AY10371" s="51"/>
      <c r="AZ10371" s="51"/>
    </row>
    <row r="10372" spans="51:52" x14ac:dyDescent="0.25">
      <c r="AY10372" s="51"/>
      <c r="AZ10372" s="51"/>
    </row>
    <row r="10373" spans="51:52" x14ac:dyDescent="0.25">
      <c r="AY10373" s="51"/>
      <c r="AZ10373" s="51"/>
    </row>
    <row r="10374" spans="51:52" x14ac:dyDescent="0.25">
      <c r="AY10374" s="51"/>
      <c r="AZ10374" s="51"/>
    </row>
    <row r="10375" spans="51:52" x14ac:dyDescent="0.25">
      <c r="AY10375" s="51"/>
      <c r="AZ10375" s="51"/>
    </row>
    <row r="10376" spans="51:52" x14ac:dyDescent="0.25">
      <c r="AY10376" s="51"/>
      <c r="AZ10376" s="51"/>
    </row>
    <row r="10377" spans="51:52" x14ac:dyDescent="0.25">
      <c r="AY10377" s="51"/>
      <c r="AZ10377" s="51"/>
    </row>
    <row r="10378" spans="51:52" x14ac:dyDescent="0.25">
      <c r="AY10378" s="51"/>
      <c r="AZ10378" s="51"/>
    </row>
    <row r="10379" spans="51:52" x14ac:dyDescent="0.25">
      <c r="AY10379" s="51"/>
      <c r="AZ10379" s="51"/>
    </row>
    <row r="10380" spans="51:52" x14ac:dyDescent="0.25">
      <c r="AY10380" s="51"/>
      <c r="AZ10380" s="51"/>
    </row>
    <row r="10381" spans="51:52" x14ac:dyDescent="0.25">
      <c r="AY10381" s="51"/>
      <c r="AZ10381" s="51"/>
    </row>
    <row r="10382" spans="51:52" x14ac:dyDescent="0.25">
      <c r="AY10382" s="51"/>
      <c r="AZ10382" s="51"/>
    </row>
    <row r="10383" spans="51:52" x14ac:dyDescent="0.25">
      <c r="AY10383" s="51"/>
      <c r="AZ10383" s="51"/>
    </row>
    <row r="10384" spans="51:52" x14ac:dyDescent="0.25">
      <c r="AY10384" s="51"/>
      <c r="AZ10384" s="51"/>
    </row>
    <row r="10385" spans="51:52" x14ac:dyDescent="0.25">
      <c r="AY10385" s="51"/>
      <c r="AZ10385" s="51"/>
    </row>
    <row r="10386" spans="51:52" x14ac:dyDescent="0.25">
      <c r="AY10386" s="51"/>
      <c r="AZ10386" s="51"/>
    </row>
    <row r="10387" spans="51:52" x14ac:dyDescent="0.25">
      <c r="AY10387" s="51"/>
      <c r="AZ10387" s="51"/>
    </row>
    <row r="10388" spans="51:52" x14ac:dyDescent="0.25">
      <c r="AY10388" s="51"/>
      <c r="AZ10388" s="51"/>
    </row>
    <row r="10389" spans="51:52" x14ac:dyDescent="0.25">
      <c r="AY10389" s="51"/>
      <c r="AZ10389" s="51"/>
    </row>
    <row r="10390" spans="51:52" x14ac:dyDescent="0.25">
      <c r="AY10390" s="51"/>
      <c r="AZ10390" s="51"/>
    </row>
    <row r="10391" spans="51:52" x14ac:dyDescent="0.25">
      <c r="AY10391" s="51"/>
      <c r="AZ10391" s="51"/>
    </row>
    <row r="10392" spans="51:52" x14ac:dyDescent="0.25">
      <c r="AY10392" s="51"/>
      <c r="AZ10392" s="51"/>
    </row>
    <row r="10393" spans="51:52" x14ac:dyDescent="0.25">
      <c r="AY10393" s="51"/>
      <c r="AZ10393" s="51"/>
    </row>
    <row r="10394" spans="51:52" x14ac:dyDescent="0.25">
      <c r="AY10394" s="51"/>
      <c r="AZ10394" s="51"/>
    </row>
    <row r="10395" spans="51:52" x14ac:dyDescent="0.25">
      <c r="AY10395" s="51"/>
      <c r="AZ10395" s="51"/>
    </row>
    <row r="10396" spans="51:52" x14ac:dyDescent="0.25">
      <c r="AY10396" s="51"/>
      <c r="AZ10396" s="51"/>
    </row>
    <row r="10397" spans="51:52" x14ac:dyDescent="0.25">
      <c r="AY10397" s="51"/>
      <c r="AZ10397" s="51"/>
    </row>
    <row r="10398" spans="51:52" x14ac:dyDescent="0.25">
      <c r="AY10398" s="51"/>
      <c r="AZ10398" s="51"/>
    </row>
    <row r="10399" spans="51:52" x14ac:dyDescent="0.25">
      <c r="AY10399" s="51"/>
      <c r="AZ10399" s="51"/>
    </row>
    <row r="10400" spans="51:52" x14ac:dyDescent="0.25">
      <c r="AY10400" s="51"/>
      <c r="AZ10400" s="51"/>
    </row>
    <row r="10401" spans="51:52" x14ac:dyDescent="0.25">
      <c r="AY10401" s="51"/>
      <c r="AZ10401" s="51"/>
    </row>
    <row r="10402" spans="51:52" x14ac:dyDescent="0.25">
      <c r="AY10402" s="51"/>
      <c r="AZ10402" s="51"/>
    </row>
    <row r="10403" spans="51:52" x14ac:dyDescent="0.25">
      <c r="AY10403" s="51"/>
      <c r="AZ10403" s="51"/>
    </row>
    <row r="10404" spans="51:52" x14ac:dyDescent="0.25">
      <c r="AY10404" s="51"/>
      <c r="AZ10404" s="51"/>
    </row>
    <row r="10405" spans="51:52" x14ac:dyDescent="0.25">
      <c r="AY10405" s="51"/>
      <c r="AZ10405" s="51"/>
    </row>
    <row r="10406" spans="51:52" x14ac:dyDescent="0.25">
      <c r="AY10406" s="51"/>
      <c r="AZ10406" s="51"/>
    </row>
    <row r="10407" spans="51:52" x14ac:dyDescent="0.25">
      <c r="AY10407" s="51"/>
      <c r="AZ10407" s="51"/>
    </row>
    <row r="10408" spans="51:52" x14ac:dyDescent="0.25">
      <c r="AY10408" s="51"/>
      <c r="AZ10408" s="51"/>
    </row>
    <row r="10409" spans="51:52" x14ac:dyDescent="0.25">
      <c r="AY10409" s="51"/>
      <c r="AZ10409" s="51"/>
    </row>
    <row r="10410" spans="51:52" x14ac:dyDescent="0.25">
      <c r="AY10410" s="51"/>
      <c r="AZ10410" s="51"/>
    </row>
    <row r="10411" spans="51:52" x14ac:dyDescent="0.25">
      <c r="AY10411" s="51"/>
      <c r="AZ10411" s="51"/>
    </row>
    <row r="10412" spans="51:52" x14ac:dyDescent="0.25">
      <c r="AY10412" s="51"/>
      <c r="AZ10412" s="51"/>
    </row>
    <row r="10413" spans="51:52" x14ac:dyDescent="0.25">
      <c r="AY10413" s="51"/>
      <c r="AZ10413" s="51"/>
    </row>
    <row r="10414" spans="51:52" x14ac:dyDescent="0.25">
      <c r="AY10414" s="51"/>
      <c r="AZ10414" s="51"/>
    </row>
    <row r="10415" spans="51:52" x14ac:dyDescent="0.25">
      <c r="AY10415" s="51"/>
      <c r="AZ10415" s="51"/>
    </row>
    <row r="10416" spans="51:52" x14ac:dyDescent="0.25">
      <c r="AY10416" s="51"/>
      <c r="AZ10416" s="51"/>
    </row>
    <row r="10417" spans="51:52" x14ac:dyDescent="0.25">
      <c r="AY10417" s="51"/>
      <c r="AZ10417" s="51"/>
    </row>
    <row r="10418" spans="51:52" x14ac:dyDescent="0.25">
      <c r="AY10418" s="51"/>
      <c r="AZ10418" s="51"/>
    </row>
    <row r="10419" spans="51:52" x14ac:dyDescent="0.25">
      <c r="AY10419" s="51"/>
      <c r="AZ10419" s="51"/>
    </row>
    <row r="10420" spans="51:52" x14ac:dyDescent="0.25">
      <c r="AY10420" s="51"/>
      <c r="AZ10420" s="51"/>
    </row>
    <row r="10421" spans="51:52" x14ac:dyDescent="0.25">
      <c r="AY10421" s="51"/>
      <c r="AZ10421" s="51"/>
    </row>
    <row r="10422" spans="51:52" x14ac:dyDescent="0.25">
      <c r="AY10422" s="51"/>
      <c r="AZ10422" s="51"/>
    </row>
    <row r="10423" spans="51:52" x14ac:dyDescent="0.25">
      <c r="AY10423" s="51"/>
      <c r="AZ10423" s="51"/>
    </row>
    <row r="10424" spans="51:52" x14ac:dyDescent="0.25">
      <c r="AY10424" s="51"/>
      <c r="AZ10424" s="51"/>
    </row>
    <row r="10425" spans="51:52" x14ac:dyDescent="0.25">
      <c r="AY10425" s="51"/>
      <c r="AZ10425" s="51"/>
    </row>
    <row r="10426" spans="51:52" x14ac:dyDescent="0.25">
      <c r="AY10426" s="51"/>
      <c r="AZ10426" s="51"/>
    </row>
    <row r="10427" spans="51:52" x14ac:dyDescent="0.25">
      <c r="AY10427" s="51"/>
      <c r="AZ10427" s="51"/>
    </row>
    <row r="10428" spans="51:52" x14ac:dyDescent="0.25">
      <c r="AY10428" s="51"/>
      <c r="AZ10428" s="51"/>
    </row>
    <row r="10429" spans="51:52" x14ac:dyDescent="0.25">
      <c r="AY10429" s="51"/>
      <c r="AZ10429" s="51"/>
    </row>
    <row r="10430" spans="51:52" x14ac:dyDescent="0.25">
      <c r="AY10430" s="51"/>
      <c r="AZ10430" s="51"/>
    </row>
    <row r="10431" spans="51:52" x14ac:dyDescent="0.25">
      <c r="AY10431" s="51"/>
      <c r="AZ10431" s="51"/>
    </row>
    <row r="10432" spans="51:52" x14ac:dyDescent="0.25">
      <c r="AY10432" s="51"/>
      <c r="AZ10432" s="51"/>
    </row>
    <row r="10433" spans="51:52" x14ac:dyDescent="0.25">
      <c r="AY10433" s="51"/>
      <c r="AZ10433" s="51"/>
    </row>
    <row r="10434" spans="51:52" x14ac:dyDescent="0.25">
      <c r="AY10434" s="51"/>
      <c r="AZ10434" s="51"/>
    </row>
    <row r="10435" spans="51:52" x14ac:dyDescent="0.25">
      <c r="AY10435" s="51"/>
      <c r="AZ10435" s="51"/>
    </row>
    <row r="10436" spans="51:52" x14ac:dyDescent="0.25">
      <c r="AY10436" s="51"/>
      <c r="AZ10436" s="51"/>
    </row>
    <row r="10437" spans="51:52" x14ac:dyDescent="0.25">
      <c r="AY10437" s="51"/>
      <c r="AZ10437" s="51"/>
    </row>
    <row r="10438" spans="51:52" x14ac:dyDescent="0.25">
      <c r="AY10438" s="51"/>
      <c r="AZ10438" s="51"/>
    </row>
    <row r="10439" spans="51:52" x14ac:dyDescent="0.25">
      <c r="AY10439" s="51"/>
      <c r="AZ10439" s="51"/>
    </row>
    <row r="10440" spans="51:52" x14ac:dyDescent="0.25">
      <c r="AY10440" s="51"/>
      <c r="AZ10440" s="51"/>
    </row>
    <row r="10441" spans="51:52" x14ac:dyDescent="0.25">
      <c r="AY10441" s="51"/>
      <c r="AZ10441" s="51"/>
    </row>
    <row r="10442" spans="51:52" x14ac:dyDescent="0.25">
      <c r="AY10442" s="51"/>
      <c r="AZ10442" s="51"/>
    </row>
    <row r="10443" spans="51:52" x14ac:dyDescent="0.25">
      <c r="AY10443" s="51"/>
      <c r="AZ10443" s="51"/>
    </row>
    <row r="10444" spans="51:52" x14ac:dyDescent="0.25">
      <c r="AY10444" s="51"/>
      <c r="AZ10444" s="51"/>
    </row>
    <row r="10445" spans="51:52" x14ac:dyDescent="0.25">
      <c r="AY10445" s="51"/>
      <c r="AZ10445" s="51"/>
    </row>
    <row r="10446" spans="51:52" x14ac:dyDescent="0.25">
      <c r="AY10446" s="51"/>
      <c r="AZ10446" s="51"/>
    </row>
    <row r="10447" spans="51:52" x14ac:dyDescent="0.25">
      <c r="AY10447" s="51"/>
      <c r="AZ10447" s="51"/>
    </row>
    <row r="10448" spans="51:52" x14ac:dyDescent="0.25">
      <c r="AY10448" s="51"/>
      <c r="AZ10448" s="51"/>
    </row>
    <row r="10449" spans="51:52" x14ac:dyDescent="0.25">
      <c r="AY10449" s="51"/>
      <c r="AZ10449" s="51"/>
    </row>
    <row r="10450" spans="51:52" x14ac:dyDescent="0.25">
      <c r="AY10450" s="51"/>
      <c r="AZ10450" s="51"/>
    </row>
    <row r="10451" spans="51:52" x14ac:dyDescent="0.25">
      <c r="AY10451" s="51"/>
      <c r="AZ10451" s="51"/>
    </row>
    <row r="10452" spans="51:52" x14ac:dyDescent="0.25">
      <c r="AY10452" s="51"/>
      <c r="AZ10452" s="51"/>
    </row>
    <row r="10453" spans="51:52" x14ac:dyDescent="0.25">
      <c r="AY10453" s="51"/>
      <c r="AZ10453" s="51"/>
    </row>
    <row r="10454" spans="51:52" x14ac:dyDescent="0.25">
      <c r="AY10454" s="51"/>
      <c r="AZ10454" s="51"/>
    </row>
    <row r="10455" spans="51:52" x14ac:dyDescent="0.25">
      <c r="AY10455" s="51"/>
      <c r="AZ10455" s="51"/>
    </row>
    <row r="10456" spans="51:52" x14ac:dyDescent="0.25">
      <c r="AY10456" s="51"/>
      <c r="AZ10456" s="51"/>
    </row>
    <row r="10457" spans="51:52" x14ac:dyDescent="0.25">
      <c r="AY10457" s="51"/>
      <c r="AZ10457" s="51"/>
    </row>
    <row r="10458" spans="51:52" x14ac:dyDescent="0.25">
      <c r="AY10458" s="51"/>
      <c r="AZ10458" s="51"/>
    </row>
    <row r="10459" spans="51:52" x14ac:dyDescent="0.25">
      <c r="AY10459" s="51"/>
      <c r="AZ10459" s="51"/>
    </row>
    <row r="10460" spans="51:52" x14ac:dyDescent="0.25">
      <c r="AY10460" s="51"/>
      <c r="AZ10460" s="51"/>
    </row>
    <row r="10461" spans="51:52" x14ac:dyDescent="0.25">
      <c r="AY10461" s="51"/>
      <c r="AZ10461" s="51"/>
    </row>
    <row r="10462" spans="51:52" x14ac:dyDescent="0.25">
      <c r="AY10462" s="51"/>
      <c r="AZ10462" s="51"/>
    </row>
    <row r="10463" spans="51:52" x14ac:dyDescent="0.25">
      <c r="AY10463" s="51"/>
      <c r="AZ10463" s="51"/>
    </row>
    <row r="10464" spans="51:52" x14ac:dyDescent="0.25">
      <c r="AY10464" s="51"/>
      <c r="AZ10464" s="51"/>
    </row>
    <row r="10465" spans="51:52" x14ac:dyDescent="0.25">
      <c r="AY10465" s="51"/>
      <c r="AZ10465" s="51"/>
    </row>
    <row r="10466" spans="51:52" x14ac:dyDescent="0.25">
      <c r="AY10466" s="51"/>
      <c r="AZ10466" s="51"/>
    </row>
    <row r="10467" spans="51:52" x14ac:dyDescent="0.25">
      <c r="AY10467" s="51"/>
      <c r="AZ10467" s="51"/>
    </row>
    <row r="10468" spans="51:52" x14ac:dyDescent="0.25">
      <c r="AY10468" s="51"/>
      <c r="AZ10468" s="51"/>
    </row>
    <row r="10469" spans="51:52" x14ac:dyDescent="0.25">
      <c r="AY10469" s="51"/>
      <c r="AZ10469" s="51"/>
    </row>
    <row r="10470" spans="51:52" x14ac:dyDescent="0.25">
      <c r="AY10470" s="51"/>
      <c r="AZ10470" s="51"/>
    </row>
    <row r="10471" spans="51:52" x14ac:dyDescent="0.25">
      <c r="AY10471" s="51"/>
      <c r="AZ10471" s="51"/>
    </row>
    <row r="10472" spans="51:52" x14ac:dyDescent="0.25">
      <c r="AY10472" s="51"/>
      <c r="AZ10472" s="51"/>
    </row>
    <row r="10473" spans="51:52" x14ac:dyDescent="0.25">
      <c r="AY10473" s="51"/>
      <c r="AZ10473" s="51"/>
    </row>
    <row r="10474" spans="51:52" x14ac:dyDescent="0.25">
      <c r="AY10474" s="51"/>
      <c r="AZ10474" s="51"/>
    </row>
    <row r="10475" spans="51:52" x14ac:dyDescent="0.25">
      <c r="AY10475" s="51"/>
      <c r="AZ10475" s="51"/>
    </row>
    <row r="10476" spans="51:52" x14ac:dyDescent="0.25">
      <c r="AY10476" s="51"/>
      <c r="AZ10476" s="51"/>
    </row>
    <row r="10477" spans="51:52" x14ac:dyDescent="0.25">
      <c r="AY10477" s="51"/>
      <c r="AZ10477" s="51"/>
    </row>
    <row r="10478" spans="51:52" x14ac:dyDescent="0.25">
      <c r="AY10478" s="51"/>
      <c r="AZ10478" s="51"/>
    </row>
    <row r="10479" spans="51:52" x14ac:dyDescent="0.25">
      <c r="AY10479" s="51"/>
      <c r="AZ10479" s="51"/>
    </row>
    <row r="10480" spans="51:52" x14ac:dyDescent="0.25">
      <c r="AY10480" s="51"/>
      <c r="AZ10480" s="51"/>
    </row>
    <row r="10481" spans="51:52" x14ac:dyDescent="0.25">
      <c r="AY10481" s="51"/>
      <c r="AZ10481" s="51"/>
    </row>
    <row r="10482" spans="51:52" x14ac:dyDescent="0.25">
      <c r="AY10482" s="51"/>
      <c r="AZ10482" s="51"/>
    </row>
    <row r="10483" spans="51:52" x14ac:dyDescent="0.25">
      <c r="AY10483" s="51"/>
      <c r="AZ10483" s="51"/>
    </row>
    <row r="10484" spans="51:52" x14ac:dyDescent="0.25">
      <c r="AY10484" s="51"/>
      <c r="AZ10484" s="51"/>
    </row>
    <row r="10485" spans="51:52" x14ac:dyDescent="0.25">
      <c r="AY10485" s="51"/>
      <c r="AZ10485" s="51"/>
    </row>
    <row r="10486" spans="51:52" x14ac:dyDescent="0.25">
      <c r="AY10486" s="51"/>
      <c r="AZ10486" s="51"/>
    </row>
    <row r="10487" spans="51:52" x14ac:dyDescent="0.25">
      <c r="AY10487" s="51"/>
      <c r="AZ10487" s="51"/>
    </row>
    <row r="10488" spans="51:52" x14ac:dyDescent="0.25">
      <c r="AY10488" s="51"/>
      <c r="AZ10488" s="51"/>
    </row>
    <row r="10489" spans="51:52" x14ac:dyDescent="0.25">
      <c r="AY10489" s="51"/>
      <c r="AZ10489" s="51"/>
    </row>
    <row r="10490" spans="51:52" x14ac:dyDescent="0.25">
      <c r="AY10490" s="51"/>
      <c r="AZ10490" s="51"/>
    </row>
    <row r="10491" spans="51:52" x14ac:dyDescent="0.25">
      <c r="AY10491" s="51"/>
      <c r="AZ10491" s="51"/>
    </row>
    <row r="10492" spans="51:52" x14ac:dyDescent="0.25">
      <c r="AY10492" s="51"/>
      <c r="AZ10492" s="51"/>
    </row>
    <row r="10493" spans="51:52" x14ac:dyDescent="0.25">
      <c r="AY10493" s="51"/>
      <c r="AZ10493" s="51"/>
    </row>
    <row r="10494" spans="51:52" x14ac:dyDescent="0.25">
      <c r="AY10494" s="51"/>
      <c r="AZ10494" s="51"/>
    </row>
    <row r="10495" spans="51:52" x14ac:dyDescent="0.25">
      <c r="AY10495" s="51"/>
      <c r="AZ10495" s="51"/>
    </row>
    <row r="10496" spans="51:52" x14ac:dyDescent="0.25">
      <c r="AY10496" s="51"/>
      <c r="AZ10496" s="51"/>
    </row>
    <row r="10497" spans="51:52" x14ac:dyDescent="0.25">
      <c r="AY10497" s="51"/>
      <c r="AZ10497" s="51"/>
    </row>
    <row r="10498" spans="51:52" x14ac:dyDescent="0.25">
      <c r="AY10498" s="51"/>
      <c r="AZ10498" s="51"/>
    </row>
    <row r="10499" spans="51:52" x14ac:dyDescent="0.25">
      <c r="AY10499" s="51"/>
      <c r="AZ10499" s="51"/>
    </row>
    <row r="10500" spans="51:52" x14ac:dyDescent="0.25">
      <c r="AY10500" s="51"/>
      <c r="AZ10500" s="51"/>
    </row>
    <row r="10501" spans="51:52" x14ac:dyDescent="0.25">
      <c r="AY10501" s="51"/>
      <c r="AZ10501" s="51"/>
    </row>
    <row r="10502" spans="51:52" x14ac:dyDescent="0.25">
      <c r="AY10502" s="51"/>
      <c r="AZ10502" s="51"/>
    </row>
    <row r="10503" spans="51:52" x14ac:dyDescent="0.25">
      <c r="AY10503" s="51"/>
      <c r="AZ10503" s="51"/>
    </row>
    <row r="10504" spans="51:52" x14ac:dyDescent="0.25">
      <c r="AY10504" s="51"/>
      <c r="AZ10504" s="51"/>
    </row>
    <row r="10505" spans="51:52" x14ac:dyDescent="0.25">
      <c r="AY10505" s="51"/>
      <c r="AZ10505" s="51"/>
    </row>
    <row r="10506" spans="51:52" x14ac:dyDescent="0.25">
      <c r="AY10506" s="51"/>
      <c r="AZ10506" s="51"/>
    </row>
    <row r="10507" spans="51:52" x14ac:dyDescent="0.25">
      <c r="AY10507" s="51"/>
      <c r="AZ10507" s="51"/>
    </row>
    <row r="10508" spans="51:52" x14ac:dyDescent="0.25">
      <c r="AY10508" s="51"/>
      <c r="AZ10508" s="51"/>
    </row>
    <row r="10509" spans="51:52" x14ac:dyDescent="0.25">
      <c r="AY10509" s="51"/>
      <c r="AZ10509" s="51"/>
    </row>
    <row r="10510" spans="51:52" x14ac:dyDescent="0.25">
      <c r="AY10510" s="51"/>
      <c r="AZ10510" s="51"/>
    </row>
    <row r="10511" spans="51:52" x14ac:dyDescent="0.25">
      <c r="AY10511" s="51"/>
      <c r="AZ10511" s="51"/>
    </row>
    <row r="10512" spans="51:52" x14ac:dyDescent="0.25">
      <c r="AY10512" s="51"/>
      <c r="AZ10512" s="51"/>
    </row>
    <row r="10513" spans="51:52" x14ac:dyDescent="0.25">
      <c r="AY10513" s="51"/>
      <c r="AZ10513" s="51"/>
    </row>
    <row r="10514" spans="51:52" x14ac:dyDescent="0.25">
      <c r="AY10514" s="51"/>
      <c r="AZ10514" s="51"/>
    </row>
    <row r="10515" spans="51:52" x14ac:dyDescent="0.25">
      <c r="AY10515" s="51"/>
      <c r="AZ10515" s="51"/>
    </row>
    <row r="10516" spans="51:52" x14ac:dyDescent="0.25">
      <c r="AY10516" s="51"/>
      <c r="AZ10516" s="51"/>
    </row>
    <row r="10517" spans="51:52" x14ac:dyDescent="0.25">
      <c r="AY10517" s="51"/>
      <c r="AZ10517" s="51"/>
    </row>
    <row r="10518" spans="51:52" x14ac:dyDescent="0.25">
      <c r="AY10518" s="51"/>
      <c r="AZ10518" s="51"/>
    </row>
    <row r="10519" spans="51:52" x14ac:dyDescent="0.25">
      <c r="AY10519" s="51"/>
      <c r="AZ10519" s="51"/>
    </row>
    <row r="10520" spans="51:52" x14ac:dyDescent="0.25">
      <c r="AY10520" s="51"/>
      <c r="AZ10520" s="51"/>
    </row>
    <row r="10521" spans="51:52" x14ac:dyDescent="0.25">
      <c r="AY10521" s="51"/>
      <c r="AZ10521" s="51"/>
    </row>
    <row r="10522" spans="51:52" x14ac:dyDescent="0.25">
      <c r="AY10522" s="51"/>
      <c r="AZ10522" s="51"/>
    </row>
    <row r="10523" spans="51:52" x14ac:dyDescent="0.25">
      <c r="AY10523" s="51"/>
      <c r="AZ10523" s="51"/>
    </row>
    <row r="10524" spans="51:52" x14ac:dyDescent="0.25">
      <c r="AY10524" s="51"/>
      <c r="AZ10524" s="51"/>
    </row>
    <row r="10525" spans="51:52" x14ac:dyDescent="0.25">
      <c r="AY10525" s="51"/>
      <c r="AZ10525" s="51"/>
    </row>
    <row r="10526" spans="51:52" x14ac:dyDescent="0.25">
      <c r="AY10526" s="51"/>
      <c r="AZ10526" s="51"/>
    </row>
    <row r="10527" spans="51:52" x14ac:dyDescent="0.25">
      <c r="AY10527" s="51"/>
      <c r="AZ10527" s="51"/>
    </row>
    <row r="10528" spans="51:52" x14ac:dyDescent="0.25">
      <c r="AY10528" s="51"/>
      <c r="AZ10528" s="51"/>
    </row>
    <row r="10529" spans="51:52" x14ac:dyDescent="0.25">
      <c r="AY10529" s="51"/>
      <c r="AZ10529" s="51"/>
    </row>
    <row r="10530" spans="51:52" x14ac:dyDescent="0.25">
      <c r="AY10530" s="51"/>
      <c r="AZ10530" s="51"/>
    </row>
    <row r="10531" spans="51:52" x14ac:dyDescent="0.25">
      <c r="AY10531" s="51"/>
      <c r="AZ10531" s="51"/>
    </row>
    <row r="10532" spans="51:52" x14ac:dyDescent="0.25">
      <c r="AY10532" s="51"/>
      <c r="AZ10532" s="51"/>
    </row>
    <row r="10533" spans="51:52" x14ac:dyDescent="0.25">
      <c r="AY10533" s="51"/>
      <c r="AZ10533" s="51"/>
    </row>
    <row r="10534" spans="51:52" x14ac:dyDescent="0.25">
      <c r="AY10534" s="51"/>
      <c r="AZ10534" s="51"/>
    </row>
    <row r="10535" spans="51:52" x14ac:dyDescent="0.25">
      <c r="AY10535" s="51"/>
      <c r="AZ10535" s="51"/>
    </row>
    <row r="10536" spans="51:52" x14ac:dyDescent="0.25">
      <c r="AY10536" s="51"/>
      <c r="AZ10536" s="51"/>
    </row>
    <row r="10537" spans="51:52" x14ac:dyDescent="0.25">
      <c r="AY10537" s="51"/>
      <c r="AZ10537" s="51"/>
    </row>
    <row r="10538" spans="51:52" x14ac:dyDescent="0.25">
      <c r="AY10538" s="51"/>
      <c r="AZ10538" s="51"/>
    </row>
    <row r="10539" spans="51:52" x14ac:dyDescent="0.25">
      <c r="AY10539" s="51"/>
      <c r="AZ10539" s="51"/>
    </row>
    <row r="10540" spans="51:52" x14ac:dyDescent="0.25">
      <c r="AY10540" s="51"/>
      <c r="AZ10540" s="51"/>
    </row>
    <row r="10541" spans="51:52" x14ac:dyDescent="0.25">
      <c r="AY10541" s="51"/>
      <c r="AZ10541" s="51"/>
    </row>
    <row r="10542" spans="51:52" x14ac:dyDescent="0.25">
      <c r="AY10542" s="51"/>
      <c r="AZ10542" s="51"/>
    </row>
    <row r="10543" spans="51:52" x14ac:dyDescent="0.25">
      <c r="AY10543" s="51"/>
      <c r="AZ10543" s="51"/>
    </row>
    <row r="10544" spans="51:52" x14ac:dyDescent="0.25">
      <c r="AY10544" s="51"/>
      <c r="AZ10544" s="51"/>
    </row>
    <row r="10545" spans="51:52" x14ac:dyDescent="0.25">
      <c r="AY10545" s="51"/>
      <c r="AZ10545" s="51"/>
    </row>
    <row r="10546" spans="51:52" x14ac:dyDescent="0.25">
      <c r="AY10546" s="51"/>
      <c r="AZ10546" s="51"/>
    </row>
    <row r="10547" spans="51:52" x14ac:dyDescent="0.25">
      <c r="AY10547" s="51"/>
      <c r="AZ10547" s="51"/>
    </row>
    <row r="10548" spans="51:52" x14ac:dyDescent="0.25">
      <c r="AY10548" s="51"/>
      <c r="AZ10548" s="51"/>
    </row>
    <row r="10549" spans="51:52" x14ac:dyDescent="0.25">
      <c r="AY10549" s="51"/>
      <c r="AZ10549" s="51"/>
    </row>
    <row r="10550" spans="51:52" x14ac:dyDescent="0.25">
      <c r="AY10550" s="51"/>
      <c r="AZ10550" s="51"/>
    </row>
    <row r="10551" spans="51:52" x14ac:dyDescent="0.25">
      <c r="AY10551" s="51"/>
      <c r="AZ10551" s="51"/>
    </row>
    <row r="10552" spans="51:52" x14ac:dyDescent="0.25">
      <c r="AY10552" s="51"/>
      <c r="AZ10552" s="51"/>
    </row>
    <row r="10553" spans="51:52" x14ac:dyDescent="0.25">
      <c r="AY10553" s="51"/>
      <c r="AZ10553" s="51"/>
    </row>
    <row r="10554" spans="51:52" x14ac:dyDescent="0.25">
      <c r="AY10554" s="51"/>
      <c r="AZ10554" s="51"/>
    </row>
    <row r="10555" spans="51:52" x14ac:dyDescent="0.25">
      <c r="AY10555" s="51"/>
      <c r="AZ10555" s="51"/>
    </row>
    <row r="10556" spans="51:52" x14ac:dyDescent="0.25">
      <c r="AY10556" s="51"/>
      <c r="AZ10556" s="51"/>
    </row>
    <row r="10557" spans="51:52" x14ac:dyDescent="0.25">
      <c r="AY10557" s="51"/>
      <c r="AZ10557" s="51"/>
    </row>
    <row r="10558" spans="51:52" x14ac:dyDescent="0.25">
      <c r="AY10558" s="51"/>
      <c r="AZ10558" s="51"/>
    </row>
    <row r="10559" spans="51:52" x14ac:dyDescent="0.25">
      <c r="AY10559" s="51"/>
      <c r="AZ10559" s="51"/>
    </row>
    <row r="10560" spans="51:52" x14ac:dyDescent="0.25">
      <c r="AY10560" s="51"/>
      <c r="AZ10560" s="51"/>
    </row>
    <row r="10561" spans="51:52" x14ac:dyDescent="0.25">
      <c r="AY10561" s="51"/>
      <c r="AZ10561" s="51"/>
    </row>
    <row r="10562" spans="51:52" x14ac:dyDescent="0.25">
      <c r="AY10562" s="51"/>
      <c r="AZ10562" s="51"/>
    </row>
    <row r="10563" spans="51:52" x14ac:dyDescent="0.25">
      <c r="AY10563" s="51"/>
      <c r="AZ10563" s="51"/>
    </row>
    <row r="10564" spans="51:52" x14ac:dyDescent="0.25">
      <c r="AY10564" s="51"/>
      <c r="AZ10564" s="51"/>
    </row>
    <row r="10565" spans="51:52" x14ac:dyDescent="0.25">
      <c r="AY10565" s="51"/>
      <c r="AZ10565" s="51"/>
    </row>
    <row r="10566" spans="51:52" x14ac:dyDescent="0.25">
      <c r="AY10566" s="51"/>
      <c r="AZ10566" s="51"/>
    </row>
    <row r="10567" spans="51:52" x14ac:dyDescent="0.25">
      <c r="AY10567" s="51"/>
      <c r="AZ10567" s="51"/>
    </row>
    <row r="10568" spans="51:52" x14ac:dyDescent="0.25">
      <c r="AY10568" s="51"/>
      <c r="AZ10568" s="51"/>
    </row>
    <row r="10569" spans="51:52" x14ac:dyDescent="0.25">
      <c r="AY10569" s="51"/>
      <c r="AZ10569" s="51"/>
    </row>
    <row r="10570" spans="51:52" x14ac:dyDescent="0.25">
      <c r="AY10570" s="51"/>
      <c r="AZ10570" s="51"/>
    </row>
    <row r="10571" spans="51:52" x14ac:dyDescent="0.25">
      <c r="AY10571" s="51"/>
      <c r="AZ10571" s="51"/>
    </row>
    <row r="10572" spans="51:52" x14ac:dyDescent="0.25">
      <c r="AY10572" s="51"/>
      <c r="AZ10572" s="51"/>
    </row>
    <row r="10573" spans="51:52" x14ac:dyDescent="0.25">
      <c r="AY10573" s="51"/>
      <c r="AZ10573" s="51"/>
    </row>
    <row r="10574" spans="51:52" x14ac:dyDescent="0.25">
      <c r="AY10574" s="51"/>
      <c r="AZ10574" s="51"/>
    </row>
    <row r="10575" spans="51:52" x14ac:dyDescent="0.25">
      <c r="AY10575" s="51"/>
      <c r="AZ10575" s="51"/>
    </row>
    <row r="10576" spans="51:52" x14ac:dyDescent="0.25">
      <c r="AY10576" s="51"/>
      <c r="AZ10576" s="51"/>
    </row>
    <row r="10577" spans="51:52" x14ac:dyDescent="0.25">
      <c r="AY10577" s="51"/>
      <c r="AZ10577" s="51"/>
    </row>
    <row r="10578" spans="51:52" x14ac:dyDescent="0.25">
      <c r="AY10578" s="51"/>
      <c r="AZ10578" s="51"/>
    </row>
    <row r="10579" spans="51:52" x14ac:dyDescent="0.25">
      <c r="AY10579" s="51"/>
      <c r="AZ10579" s="51"/>
    </row>
    <row r="10580" spans="51:52" x14ac:dyDescent="0.25">
      <c r="AY10580" s="51"/>
      <c r="AZ10580" s="51"/>
    </row>
    <row r="10581" spans="51:52" x14ac:dyDescent="0.25">
      <c r="AY10581" s="51"/>
      <c r="AZ10581" s="51"/>
    </row>
    <row r="10582" spans="51:52" x14ac:dyDescent="0.25">
      <c r="AY10582" s="51"/>
      <c r="AZ10582" s="51"/>
    </row>
    <row r="10583" spans="51:52" x14ac:dyDescent="0.25">
      <c r="AY10583" s="51"/>
      <c r="AZ10583" s="51"/>
    </row>
    <row r="10584" spans="51:52" x14ac:dyDescent="0.25">
      <c r="AY10584" s="51"/>
      <c r="AZ10584" s="51"/>
    </row>
    <row r="10585" spans="51:52" x14ac:dyDescent="0.25">
      <c r="AY10585" s="51"/>
      <c r="AZ10585" s="51"/>
    </row>
    <row r="10586" spans="51:52" x14ac:dyDescent="0.25">
      <c r="AY10586" s="51"/>
      <c r="AZ10586" s="51"/>
    </row>
    <row r="10587" spans="51:52" x14ac:dyDescent="0.25">
      <c r="AY10587" s="51"/>
      <c r="AZ10587" s="51"/>
    </row>
    <row r="10588" spans="51:52" x14ac:dyDescent="0.25">
      <c r="AY10588" s="51"/>
      <c r="AZ10588" s="51"/>
    </row>
    <row r="10589" spans="51:52" x14ac:dyDescent="0.25">
      <c r="AY10589" s="51"/>
      <c r="AZ10589" s="51"/>
    </row>
    <row r="10590" spans="51:52" x14ac:dyDescent="0.25">
      <c r="AY10590" s="51"/>
      <c r="AZ10590" s="51"/>
    </row>
    <row r="10591" spans="51:52" x14ac:dyDescent="0.25">
      <c r="AY10591" s="51"/>
      <c r="AZ10591" s="51"/>
    </row>
    <row r="10592" spans="51:52" x14ac:dyDescent="0.25">
      <c r="AY10592" s="51"/>
      <c r="AZ10592" s="51"/>
    </row>
    <row r="10593" spans="51:52" x14ac:dyDescent="0.25">
      <c r="AY10593" s="51"/>
      <c r="AZ10593" s="51"/>
    </row>
    <row r="10594" spans="51:52" x14ac:dyDescent="0.25">
      <c r="AY10594" s="51"/>
      <c r="AZ10594" s="51"/>
    </row>
    <row r="10595" spans="51:52" x14ac:dyDescent="0.25">
      <c r="AY10595" s="51"/>
      <c r="AZ10595" s="51"/>
    </row>
    <row r="10596" spans="51:52" x14ac:dyDescent="0.25">
      <c r="AY10596" s="51"/>
      <c r="AZ10596" s="51"/>
    </row>
    <row r="10597" spans="51:52" x14ac:dyDescent="0.25">
      <c r="AY10597" s="51"/>
      <c r="AZ10597" s="51"/>
    </row>
    <row r="10598" spans="51:52" x14ac:dyDescent="0.25">
      <c r="AY10598" s="51"/>
      <c r="AZ10598" s="51"/>
    </row>
    <row r="10599" spans="51:52" x14ac:dyDescent="0.25">
      <c r="AY10599" s="51"/>
      <c r="AZ10599" s="51"/>
    </row>
    <row r="10600" spans="51:52" x14ac:dyDescent="0.25">
      <c r="AY10600" s="51"/>
      <c r="AZ10600" s="51"/>
    </row>
    <row r="10601" spans="51:52" x14ac:dyDescent="0.25">
      <c r="AY10601" s="51"/>
      <c r="AZ10601" s="51"/>
    </row>
    <row r="10602" spans="51:52" x14ac:dyDescent="0.25">
      <c r="AY10602" s="51"/>
      <c r="AZ10602" s="51"/>
    </row>
    <row r="10603" spans="51:52" x14ac:dyDescent="0.25">
      <c r="AY10603" s="51"/>
      <c r="AZ10603" s="51"/>
    </row>
    <row r="10604" spans="51:52" x14ac:dyDescent="0.25">
      <c r="AY10604" s="51"/>
      <c r="AZ10604" s="51"/>
    </row>
    <row r="10605" spans="51:52" x14ac:dyDescent="0.25">
      <c r="AY10605" s="51"/>
      <c r="AZ10605" s="51"/>
    </row>
    <row r="10606" spans="51:52" x14ac:dyDescent="0.25">
      <c r="AY10606" s="51"/>
      <c r="AZ10606" s="51"/>
    </row>
    <row r="10607" spans="51:52" x14ac:dyDescent="0.25">
      <c r="AY10607" s="51"/>
      <c r="AZ10607" s="51"/>
    </row>
    <row r="10608" spans="51:52" x14ac:dyDescent="0.25">
      <c r="AY10608" s="51"/>
      <c r="AZ10608" s="51"/>
    </row>
    <row r="10609" spans="51:52" x14ac:dyDescent="0.25">
      <c r="AY10609" s="51"/>
      <c r="AZ10609" s="51"/>
    </row>
    <row r="10610" spans="51:52" x14ac:dyDescent="0.25">
      <c r="AY10610" s="51"/>
      <c r="AZ10610" s="51"/>
    </row>
    <row r="10611" spans="51:52" x14ac:dyDescent="0.25">
      <c r="AY10611" s="51"/>
      <c r="AZ10611" s="51"/>
    </row>
    <row r="10612" spans="51:52" x14ac:dyDescent="0.25">
      <c r="AY10612" s="51"/>
      <c r="AZ10612" s="51"/>
    </row>
    <row r="10613" spans="51:52" x14ac:dyDescent="0.25">
      <c r="AY10613" s="51"/>
      <c r="AZ10613" s="51"/>
    </row>
    <row r="10614" spans="51:52" x14ac:dyDescent="0.25">
      <c r="AY10614" s="51"/>
      <c r="AZ10614" s="51"/>
    </row>
    <row r="10615" spans="51:52" x14ac:dyDescent="0.25">
      <c r="AY10615" s="51"/>
      <c r="AZ10615" s="51"/>
    </row>
    <row r="10616" spans="51:52" x14ac:dyDescent="0.25">
      <c r="AY10616" s="51"/>
      <c r="AZ10616" s="51"/>
    </row>
    <row r="10617" spans="51:52" x14ac:dyDescent="0.25">
      <c r="AY10617" s="51"/>
      <c r="AZ10617" s="51"/>
    </row>
    <row r="10618" spans="51:52" x14ac:dyDescent="0.25">
      <c r="AY10618" s="51"/>
      <c r="AZ10618" s="51"/>
    </row>
    <row r="10619" spans="51:52" x14ac:dyDescent="0.25">
      <c r="AY10619" s="51"/>
      <c r="AZ10619" s="51"/>
    </row>
    <row r="10620" spans="51:52" x14ac:dyDescent="0.25">
      <c r="AY10620" s="51"/>
      <c r="AZ10620" s="51"/>
    </row>
    <row r="10621" spans="51:52" x14ac:dyDescent="0.25">
      <c r="AY10621" s="51"/>
      <c r="AZ10621" s="51"/>
    </row>
    <row r="10622" spans="51:52" x14ac:dyDescent="0.25">
      <c r="AY10622" s="51"/>
      <c r="AZ10622" s="51"/>
    </row>
    <row r="10623" spans="51:52" x14ac:dyDescent="0.25">
      <c r="AY10623" s="51"/>
      <c r="AZ10623" s="51"/>
    </row>
    <row r="10624" spans="51:52" x14ac:dyDescent="0.25">
      <c r="AY10624" s="51"/>
      <c r="AZ10624" s="51"/>
    </row>
    <row r="10625" spans="51:52" x14ac:dyDescent="0.25">
      <c r="AY10625" s="51"/>
      <c r="AZ10625" s="51"/>
    </row>
    <row r="10626" spans="51:52" x14ac:dyDescent="0.25">
      <c r="AY10626" s="51"/>
      <c r="AZ10626" s="51"/>
    </row>
    <row r="10627" spans="51:52" x14ac:dyDescent="0.25">
      <c r="AY10627" s="51"/>
      <c r="AZ10627" s="51"/>
    </row>
    <row r="10628" spans="51:52" x14ac:dyDescent="0.25">
      <c r="AY10628" s="51"/>
      <c r="AZ10628" s="51"/>
    </row>
    <row r="10629" spans="51:52" x14ac:dyDescent="0.25">
      <c r="AY10629" s="51"/>
      <c r="AZ10629" s="51"/>
    </row>
    <row r="10630" spans="51:52" x14ac:dyDescent="0.25">
      <c r="AY10630" s="51"/>
      <c r="AZ10630" s="51"/>
    </row>
    <row r="10631" spans="51:52" x14ac:dyDescent="0.25">
      <c r="AY10631" s="51"/>
      <c r="AZ10631" s="51"/>
    </row>
    <row r="10632" spans="51:52" x14ac:dyDescent="0.25">
      <c r="AY10632" s="51"/>
      <c r="AZ10632" s="51"/>
    </row>
    <row r="10633" spans="51:52" x14ac:dyDescent="0.25">
      <c r="AY10633" s="51"/>
      <c r="AZ10633" s="51"/>
    </row>
    <row r="10634" spans="51:52" x14ac:dyDescent="0.25">
      <c r="AY10634" s="51"/>
      <c r="AZ10634" s="51"/>
    </row>
    <row r="10635" spans="51:52" x14ac:dyDescent="0.25">
      <c r="AY10635" s="51"/>
      <c r="AZ10635" s="51"/>
    </row>
    <row r="10636" spans="51:52" x14ac:dyDescent="0.25">
      <c r="AY10636" s="51"/>
      <c r="AZ10636" s="51"/>
    </row>
    <row r="10637" spans="51:52" x14ac:dyDescent="0.25">
      <c r="AY10637" s="51"/>
      <c r="AZ10637" s="51"/>
    </row>
    <row r="10638" spans="51:52" x14ac:dyDescent="0.25">
      <c r="AY10638" s="51"/>
      <c r="AZ10638" s="51"/>
    </row>
    <row r="10639" spans="51:52" x14ac:dyDescent="0.25">
      <c r="AY10639" s="51"/>
      <c r="AZ10639" s="51"/>
    </row>
    <row r="10640" spans="51:52" x14ac:dyDescent="0.25">
      <c r="AY10640" s="51"/>
      <c r="AZ10640" s="51"/>
    </row>
    <row r="10641" spans="51:52" x14ac:dyDescent="0.25">
      <c r="AY10641" s="51"/>
      <c r="AZ10641" s="51"/>
    </row>
    <row r="10642" spans="51:52" x14ac:dyDescent="0.25">
      <c r="AY10642" s="51"/>
      <c r="AZ10642" s="51"/>
    </row>
    <row r="10643" spans="51:52" x14ac:dyDescent="0.25">
      <c r="AY10643" s="51"/>
      <c r="AZ10643" s="51"/>
    </row>
    <row r="10644" spans="51:52" x14ac:dyDescent="0.25">
      <c r="AY10644" s="51"/>
      <c r="AZ10644" s="51"/>
    </row>
    <row r="10645" spans="51:52" x14ac:dyDescent="0.25">
      <c r="AY10645" s="51"/>
      <c r="AZ10645" s="51"/>
    </row>
    <row r="10646" spans="51:52" x14ac:dyDescent="0.25">
      <c r="AY10646" s="51"/>
      <c r="AZ10646" s="51"/>
    </row>
    <row r="10647" spans="51:52" x14ac:dyDescent="0.25">
      <c r="AY10647" s="51"/>
      <c r="AZ10647" s="51"/>
    </row>
    <row r="10648" spans="51:52" x14ac:dyDescent="0.25">
      <c r="AY10648" s="51"/>
      <c r="AZ10648" s="51"/>
    </row>
    <row r="10649" spans="51:52" x14ac:dyDescent="0.25">
      <c r="AY10649" s="51"/>
      <c r="AZ10649" s="51"/>
    </row>
    <row r="10650" spans="51:52" x14ac:dyDescent="0.25">
      <c r="AY10650" s="51"/>
      <c r="AZ10650" s="51"/>
    </row>
    <row r="10651" spans="51:52" x14ac:dyDescent="0.25">
      <c r="AY10651" s="51"/>
      <c r="AZ10651" s="51"/>
    </row>
    <row r="10652" spans="51:52" x14ac:dyDescent="0.25">
      <c r="AY10652" s="51"/>
      <c r="AZ10652" s="51"/>
    </row>
    <row r="10653" spans="51:52" x14ac:dyDescent="0.25">
      <c r="AY10653" s="51"/>
      <c r="AZ10653" s="51"/>
    </row>
    <row r="10654" spans="51:52" x14ac:dyDescent="0.25">
      <c r="AY10654" s="51"/>
      <c r="AZ10654" s="51"/>
    </row>
    <row r="10655" spans="51:52" x14ac:dyDescent="0.25">
      <c r="AY10655" s="51"/>
      <c r="AZ10655" s="51"/>
    </row>
    <row r="10656" spans="51:52" x14ac:dyDescent="0.25">
      <c r="AY10656" s="51"/>
      <c r="AZ10656" s="51"/>
    </row>
    <row r="10657" spans="51:52" x14ac:dyDescent="0.25">
      <c r="AY10657" s="51"/>
      <c r="AZ10657" s="51"/>
    </row>
    <row r="10658" spans="51:52" x14ac:dyDescent="0.25">
      <c r="AY10658" s="51"/>
      <c r="AZ10658" s="51"/>
    </row>
    <row r="10659" spans="51:52" x14ac:dyDescent="0.25">
      <c r="AY10659" s="51"/>
      <c r="AZ10659" s="51"/>
    </row>
    <row r="10660" spans="51:52" x14ac:dyDescent="0.25">
      <c r="AY10660" s="51"/>
      <c r="AZ10660" s="51"/>
    </row>
    <row r="10661" spans="51:52" x14ac:dyDescent="0.25">
      <c r="AY10661" s="51"/>
      <c r="AZ10661" s="51"/>
    </row>
    <row r="10662" spans="51:52" x14ac:dyDescent="0.25">
      <c r="AY10662" s="51"/>
      <c r="AZ10662" s="51"/>
    </row>
    <row r="10663" spans="51:52" x14ac:dyDescent="0.25">
      <c r="AY10663" s="51"/>
      <c r="AZ10663" s="51"/>
    </row>
    <row r="10664" spans="51:52" x14ac:dyDescent="0.25">
      <c r="AY10664" s="51"/>
      <c r="AZ10664" s="51"/>
    </row>
    <row r="10665" spans="51:52" x14ac:dyDescent="0.25">
      <c r="AY10665" s="51"/>
      <c r="AZ10665" s="51"/>
    </row>
    <row r="10666" spans="51:52" x14ac:dyDescent="0.25">
      <c r="AY10666" s="51"/>
      <c r="AZ10666" s="51"/>
    </row>
    <row r="10667" spans="51:52" x14ac:dyDescent="0.25">
      <c r="AY10667" s="51"/>
      <c r="AZ10667" s="51"/>
    </row>
    <row r="10668" spans="51:52" x14ac:dyDescent="0.25">
      <c r="AY10668" s="51"/>
      <c r="AZ10668" s="51"/>
    </row>
    <row r="10669" spans="51:52" x14ac:dyDescent="0.25">
      <c r="AY10669" s="51"/>
      <c r="AZ10669" s="51"/>
    </row>
    <row r="10670" spans="51:52" x14ac:dyDescent="0.25">
      <c r="AY10670" s="51"/>
      <c r="AZ10670" s="51"/>
    </row>
    <row r="10671" spans="51:52" x14ac:dyDescent="0.25">
      <c r="AY10671" s="51"/>
      <c r="AZ10671" s="51"/>
    </row>
    <row r="10672" spans="51:52" x14ac:dyDescent="0.25">
      <c r="AY10672" s="51"/>
      <c r="AZ10672" s="51"/>
    </row>
    <row r="10673" spans="51:52" x14ac:dyDescent="0.25">
      <c r="AY10673" s="51"/>
      <c r="AZ10673" s="51"/>
    </row>
    <row r="10674" spans="51:52" x14ac:dyDescent="0.25">
      <c r="AY10674" s="51"/>
      <c r="AZ10674" s="51"/>
    </row>
    <row r="10675" spans="51:52" x14ac:dyDescent="0.25">
      <c r="AY10675" s="51"/>
      <c r="AZ10675" s="51"/>
    </row>
    <row r="10676" spans="51:52" x14ac:dyDescent="0.25">
      <c r="AY10676" s="51"/>
      <c r="AZ10676" s="51"/>
    </row>
    <row r="10677" spans="51:52" x14ac:dyDescent="0.25">
      <c r="AY10677" s="51"/>
      <c r="AZ10677" s="51"/>
    </row>
    <row r="10678" spans="51:52" x14ac:dyDescent="0.25">
      <c r="AY10678" s="51"/>
      <c r="AZ10678" s="51"/>
    </row>
    <row r="10679" spans="51:52" x14ac:dyDescent="0.25">
      <c r="AY10679" s="51"/>
      <c r="AZ10679" s="51"/>
    </row>
    <row r="10680" spans="51:52" x14ac:dyDescent="0.25">
      <c r="AY10680" s="51"/>
      <c r="AZ10680" s="51"/>
    </row>
    <row r="10681" spans="51:52" x14ac:dyDescent="0.25">
      <c r="AY10681" s="51"/>
      <c r="AZ10681" s="51"/>
    </row>
    <row r="10682" spans="51:52" x14ac:dyDescent="0.25">
      <c r="AY10682" s="51"/>
      <c r="AZ10682" s="51"/>
    </row>
    <row r="10683" spans="51:52" x14ac:dyDescent="0.25">
      <c r="AY10683" s="51"/>
      <c r="AZ10683" s="51"/>
    </row>
    <row r="10684" spans="51:52" x14ac:dyDescent="0.25">
      <c r="AY10684" s="51"/>
      <c r="AZ10684" s="51"/>
    </row>
    <row r="10685" spans="51:52" x14ac:dyDescent="0.25">
      <c r="AY10685" s="51"/>
      <c r="AZ10685" s="51"/>
    </row>
    <row r="10686" spans="51:52" x14ac:dyDescent="0.25">
      <c r="AY10686" s="51"/>
      <c r="AZ10686" s="51"/>
    </row>
    <row r="10687" spans="51:52" x14ac:dyDescent="0.25">
      <c r="AY10687" s="51"/>
      <c r="AZ10687" s="51"/>
    </row>
    <row r="10688" spans="51:52" x14ac:dyDescent="0.25">
      <c r="AY10688" s="51"/>
      <c r="AZ10688" s="51"/>
    </row>
    <row r="10689" spans="51:52" x14ac:dyDescent="0.25">
      <c r="AY10689" s="51"/>
      <c r="AZ10689" s="51"/>
    </row>
    <row r="10690" spans="51:52" x14ac:dyDescent="0.25">
      <c r="AY10690" s="51"/>
      <c r="AZ10690" s="51"/>
    </row>
    <row r="10691" spans="51:52" x14ac:dyDescent="0.25">
      <c r="AY10691" s="51"/>
      <c r="AZ10691" s="51"/>
    </row>
    <row r="10692" spans="51:52" x14ac:dyDescent="0.25">
      <c r="AY10692" s="51"/>
      <c r="AZ10692" s="51"/>
    </row>
    <row r="10693" spans="51:52" x14ac:dyDescent="0.25">
      <c r="AY10693" s="51"/>
      <c r="AZ10693" s="51"/>
    </row>
    <row r="10694" spans="51:52" x14ac:dyDescent="0.25">
      <c r="AY10694" s="51"/>
      <c r="AZ10694" s="51"/>
    </row>
    <row r="10695" spans="51:52" x14ac:dyDescent="0.25">
      <c r="AY10695" s="51"/>
      <c r="AZ10695" s="51"/>
    </row>
    <row r="10696" spans="51:52" x14ac:dyDescent="0.25">
      <c r="AY10696" s="51"/>
      <c r="AZ10696" s="51"/>
    </row>
    <row r="10697" spans="51:52" x14ac:dyDescent="0.25">
      <c r="AY10697" s="51"/>
      <c r="AZ10697" s="51"/>
    </row>
    <row r="10698" spans="51:52" x14ac:dyDescent="0.25">
      <c r="AY10698" s="51"/>
      <c r="AZ10698" s="51"/>
    </row>
    <row r="10699" spans="51:52" x14ac:dyDescent="0.25">
      <c r="AY10699" s="51"/>
      <c r="AZ10699" s="51"/>
    </row>
    <row r="10700" spans="51:52" x14ac:dyDescent="0.25">
      <c r="AY10700" s="51"/>
      <c r="AZ10700" s="51"/>
    </row>
    <row r="10701" spans="51:52" x14ac:dyDescent="0.25">
      <c r="AY10701" s="51"/>
      <c r="AZ10701" s="51"/>
    </row>
    <row r="10702" spans="51:52" x14ac:dyDescent="0.25">
      <c r="AY10702" s="51"/>
      <c r="AZ10702" s="51"/>
    </row>
    <row r="10703" spans="51:52" x14ac:dyDescent="0.25">
      <c r="AY10703" s="51"/>
      <c r="AZ10703" s="51"/>
    </row>
    <row r="10704" spans="51:52" x14ac:dyDescent="0.25">
      <c r="AY10704" s="51"/>
      <c r="AZ10704" s="51"/>
    </row>
    <row r="10705" spans="51:52" x14ac:dyDescent="0.25">
      <c r="AY10705" s="51"/>
      <c r="AZ10705" s="51"/>
    </row>
    <row r="10706" spans="51:52" x14ac:dyDescent="0.25">
      <c r="AY10706" s="51"/>
      <c r="AZ10706" s="51"/>
    </row>
    <row r="10707" spans="51:52" x14ac:dyDescent="0.25">
      <c r="AY10707" s="51"/>
      <c r="AZ10707" s="51"/>
    </row>
    <row r="10708" spans="51:52" x14ac:dyDescent="0.25">
      <c r="AY10708" s="51"/>
      <c r="AZ10708" s="51"/>
    </row>
    <row r="10709" spans="51:52" x14ac:dyDescent="0.25">
      <c r="AY10709" s="51"/>
      <c r="AZ10709" s="51"/>
    </row>
    <row r="10710" spans="51:52" x14ac:dyDescent="0.25">
      <c r="AY10710" s="51"/>
      <c r="AZ10710" s="51"/>
    </row>
    <row r="10711" spans="51:52" x14ac:dyDescent="0.25">
      <c r="AY10711" s="51"/>
      <c r="AZ10711" s="51"/>
    </row>
    <row r="10712" spans="51:52" x14ac:dyDescent="0.25">
      <c r="AY10712" s="51"/>
      <c r="AZ10712" s="51"/>
    </row>
    <row r="10713" spans="51:52" x14ac:dyDescent="0.25">
      <c r="AY10713" s="51"/>
      <c r="AZ10713" s="51"/>
    </row>
    <row r="10714" spans="51:52" x14ac:dyDescent="0.25">
      <c r="AY10714" s="51"/>
      <c r="AZ10714" s="51"/>
    </row>
    <row r="10715" spans="51:52" x14ac:dyDescent="0.25">
      <c r="AY10715" s="51"/>
      <c r="AZ10715" s="51"/>
    </row>
    <row r="10716" spans="51:52" x14ac:dyDescent="0.25">
      <c r="AY10716" s="51"/>
      <c r="AZ10716" s="51"/>
    </row>
    <row r="10717" spans="51:52" x14ac:dyDescent="0.25">
      <c r="AY10717" s="51"/>
      <c r="AZ10717" s="51"/>
    </row>
    <row r="10718" spans="51:52" x14ac:dyDescent="0.25">
      <c r="AY10718" s="51"/>
      <c r="AZ10718" s="51"/>
    </row>
    <row r="10719" spans="51:52" x14ac:dyDescent="0.25">
      <c r="AY10719" s="51"/>
      <c r="AZ10719" s="51"/>
    </row>
    <row r="10720" spans="51:52" x14ac:dyDescent="0.25">
      <c r="AY10720" s="51"/>
      <c r="AZ10720" s="51"/>
    </row>
    <row r="10721" spans="51:52" x14ac:dyDescent="0.25">
      <c r="AY10721" s="51"/>
      <c r="AZ10721" s="51"/>
    </row>
    <row r="10722" spans="51:52" x14ac:dyDescent="0.25">
      <c r="AY10722" s="51"/>
      <c r="AZ10722" s="51"/>
    </row>
    <row r="10723" spans="51:52" x14ac:dyDescent="0.25">
      <c r="AY10723" s="51"/>
      <c r="AZ10723" s="51"/>
    </row>
    <row r="10724" spans="51:52" x14ac:dyDescent="0.25">
      <c r="AY10724" s="51"/>
      <c r="AZ10724" s="51"/>
    </row>
    <row r="10725" spans="51:52" x14ac:dyDescent="0.25">
      <c r="AY10725" s="51"/>
      <c r="AZ10725" s="51"/>
    </row>
    <row r="10726" spans="51:52" x14ac:dyDescent="0.25">
      <c r="AY10726" s="51"/>
      <c r="AZ10726" s="51"/>
    </row>
    <row r="10727" spans="51:52" x14ac:dyDescent="0.25">
      <c r="AY10727" s="51"/>
      <c r="AZ10727" s="51"/>
    </row>
    <row r="10728" spans="51:52" x14ac:dyDescent="0.25">
      <c r="AY10728" s="51"/>
      <c r="AZ10728" s="51"/>
    </row>
    <row r="10729" spans="51:52" x14ac:dyDescent="0.25">
      <c r="AY10729" s="51"/>
      <c r="AZ10729" s="51"/>
    </row>
    <row r="10730" spans="51:52" x14ac:dyDescent="0.25">
      <c r="AY10730" s="51"/>
      <c r="AZ10730" s="51"/>
    </row>
    <row r="10731" spans="51:52" x14ac:dyDescent="0.25">
      <c r="AY10731" s="51"/>
      <c r="AZ10731" s="51"/>
    </row>
    <row r="10732" spans="51:52" x14ac:dyDescent="0.25">
      <c r="AY10732" s="51"/>
      <c r="AZ10732" s="51"/>
    </row>
    <row r="10733" spans="51:52" x14ac:dyDescent="0.25">
      <c r="AY10733" s="51"/>
      <c r="AZ10733" s="51"/>
    </row>
    <row r="10734" spans="51:52" x14ac:dyDescent="0.25">
      <c r="AY10734" s="51"/>
      <c r="AZ10734" s="51"/>
    </row>
    <row r="10735" spans="51:52" x14ac:dyDescent="0.25">
      <c r="AY10735" s="51"/>
      <c r="AZ10735" s="51"/>
    </row>
    <row r="10736" spans="51:52" x14ac:dyDescent="0.25">
      <c r="AY10736" s="51"/>
      <c r="AZ10736" s="51"/>
    </row>
    <row r="10737" spans="51:52" x14ac:dyDescent="0.25">
      <c r="AY10737" s="51"/>
      <c r="AZ10737" s="51"/>
    </row>
    <row r="10738" spans="51:52" x14ac:dyDescent="0.25">
      <c r="AY10738" s="51"/>
      <c r="AZ10738" s="51"/>
    </row>
    <row r="10739" spans="51:52" x14ac:dyDescent="0.25">
      <c r="AY10739" s="51"/>
      <c r="AZ10739" s="51"/>
    </row>
    <row r="10740" spans="51:52" x14ac:dyDescent="0.25">
      <c r="AY10740" s="51"/>
      <c r="AZ10740" s="51"/>
    </row>
    <row r="10741" spans="51:52" x14ac:dyDescent="0.25">
      <c r="AY10741" s="51"/>
      <c r="AZ10741" s="51"/>
    </row>
    <row r="10742" spans="51:52" x14ac:dyDescent="0.25">
      <c r="AY10742" s="51"/>
      <c r="AZ10742" s="51"/>
    </row>
    <row r="10743" spans="51:52" x14ac:dyDescent="0.25">
      <c r="AY10743" s="51"/>
      <c r="AZ10743" s="51"/>
    </row>
    <row r="10744" spans="51:52" x14ac:dyDescent="0.25">
      <c r="AY10744" s="51"/>
      <c r="AZ10744" s="51"/>
    </row>
    <row r="10745" spans="51:52" x14ac:dyDescent="0.25">
      <c r="AY10745" s="51"/>
      <c r="AZ10745" s="51"/>
    </row>
    <row r="10746" spans="51:52" x14ac:dyDescent="0.25">
      <c r="AY10746" s="51"/>
      <c r="AZ10746" s="51"/>
    </row>
    <row r="10747" spans="51:52" x14ac:dyDescent="0.25">
      <c r="AY10747" s="51"/>
      <c r="AZ10747" s="51"/>
    </row>
    <row r="10748" spans="51:52" x14ac:dyDescent="0.25">
      <c r="AY10748" s="51"/>
      <c r="AZ10748" s="51"/>
    </row>
    <row r="10749" spans="51:52" x14ac:dyDescent="0.25">
      <c r="AY10749" s="51"/>
      <c r="AZ10749" s="51"/>
    </row>
    <row r="10750" spans="51:52" x14ac:dyDescent="0.25">
      <c r="AY10750" s="51"/>
      <c r="AZ10750" s="51"/>
    </row>
    <row r="10751" spans="51:52" x14ac:dyDescent="0.25">
      <c r="AY10751" s="51"/>
      <c r="AZ10751" s="51"/>
    </row>
    <row r="10752" spans="51:52" x14ac:dyDescent="0.25">
      <c r="AY10752" s="51"/>
      <c r="AZ10752" s="51"/>
    </row>
    <row r="10753" spans="51:52" x14ac:dyDescent="0.25">
      <c r="AY10753" s="51"/>
      <c r="AZ10753" s="51"/>
    </row>
    <row r="10754" spans="51:52" x14ac:dyDescent="0.25">
      <c r="AY10754" s="51"/>
      <c r="AZ10754" s="51"/>
    </row>
    <row r="10755" spans="51:52" x14ac:dyDescent="0.25">
      <c r="AY10755" s="51"/>
      <c r="AZ10755" s="51"/>
    </row>
    <row r="10756" spans="51:52" x14ac:dyDescent="0.25">
      <c r="AY10756" s="51"/>
      <c r="AZ10756" s="51"/>
    </row>
    <row r="10757" spans="51:52" x14ac:dyDescent="0.25">
      <c r="AY10757" s="51"/>
      <c r="AZ10757" s="51"/>
    </row>
    <row r="10758" spans="51:52" x14ac:dyDescent="0.25">
      <c r="AY10758" s="51"/>
      <c r="AZ10758" s="51"/>
    </row>
    <row r="10759" spans="51:52" x14ac:dyDescent="0.25">
      <c r="AY10759" s="51"/>
      <c r="AZ10759" s="51"/>
    </row>
    <row r="10760" spans="51:52" x14ac:dyDescent="0.25">
      <c r="AY10760" s="51"/>
      <c r="AZ10760" s="51"/>
    </row>
    <row r="10761" spans="51:52" x14ac:dyDescent="0.25">
      <c r="AY10761" s="51"/>
      <c r="AZ10761" s="51"/>
    </row>
    <row r="10762" spans="51:52" x14ac:dyDescent="0.25">
      <c r="AY10762" s="51"/>
      <c r="AZ10762" s="51"/>
    </row>
    <row r="10763" spans="51:52" x14ac:dyDescent="0.25">
      <c r="AY10763" s="51"/>
      <c r="AZ10763" s="51"/>
    </row>
    <row r="10764" spans="51:52" x14ac:dyDescent="0.25">
      <c r="AY10764" s="51"/>
      <c r="AZ10764" s="51"/>
    </row>
    <row r="10765" spans="51:52" x14ac:dyDescent="0.25">
      <c r="AY10765" s="51"/>
      <c r="AZ10765" s="51"/>
    </row>
    <row r="10766" spans="51:52" x14ac:dyDescent="0.25">
      <c r="AY10766" s="51"/>
      <c r="AZ10766" s="51"/>
    </row>
    <row r="10767" spans="51:52" x14ac:dyDescent="0.25">
      <c r="AY10767" s="51"/>
      <c r="AZ10767" s="51"/>
    </row>
    <row r="10768" spans="51:52" x14ac:dyDescent="0.25">
      <c r="AY10768" s="51"/>
      <c r="AZ10768" s="51"/>
    </row>
    <row r="10769" spans="51:52" x14ac:dyDescent="0.25">
      <c r="AY10769" s="51"/>
      <c r="AZ10769" s="51"/>
    </row>
    <row r="10770" spans="51:52" x14ac:dyDescent="0.25">
      <c r="AY10770" s="51"/>
      <c r="AZ10770" s="51"/>
    </row>
    <row r="10771" spans="51:52" x14ac:dyDescent="0.25">
      <c r="AY10771" s="51"/>
      <c r="AZ10771" s="51"/>
    </row>
    <row r="10772" spans="51:52" x14ac:dyDescent="0.25">
      <c r="AY10772" s="51"/>
      <c r="AZ10772" s="51"/>
    </row>
    <row r="10773" spans="51:52" x14ac:dyDescent="0.25">
      <c r="AY10773" s="51"/>
      <c r="AZ10773" s="51"/>
    </row>
    <row r="10774" spans="51:52" x14ac:dyDescent="0.25">
      <c r="AY10774" s="51"/>
      <c r="AZ10774" s="51"/>
    </row>
    <row r="10775" spans="51:52" x14ac:dyDescent="0.25">
      <c r="AY10775" s="51"/>
      <c r="AZ10775" s="51"/>
    </row>
    <row r="10776" spans="51:52" x14ac:dyDescent="0.25">
      <c r="AY10776" s="51"/>
      <c r="AZ10776" s="51"/>
    </row>
    <row r="10777" spans="51:52" x14ac:dyDescent="0.25">
      <c r="AY10777" s="51"/>
      <c r="AZ10777" s="51"/>
    </row>
    <row r="10778" spans="51:52" x14ac:dyDescent="0.25">
      <c r="AY10778" s="51"/>
      <c r="AZ10778" s="51"/>
    </row>
    <row r="10779" spans="51:52" x14ac:dyDescent="0.25">
      <c r="AY10779" s="51"/>
      <c r="AZ10779" s="51"/>
    </row>
    <row r="10780" spans="51:52" x14ac:dyDescent="0.25">
      <c r="AY10780" s="51"/>
      <c r="AZ10780" s="51"/>
    </row>
    <row r="10781" spans="51:52" x14ac:dyDescent="0.25">
      <c r="AY10781" s="51"/>
      <c r="AZ10781" s="51"/>
    </row>
    <row r="10782" spans="51:52" x14ac:dyDescent="0.25">
      <c r="AY10782" s="51"/>
      <c r="AZ10782" s="51"/>
    </row>
    <row r="10783" spans="51:52" x14ac:dyDescent="0.25">
      <c r="AY10783" s="51"/>
      <c r="AZ10783" s="51"/>
    </row>
    <row r="10784" spans="51:52" x14ac:dyDescent="0.25">
      <c r="AY10784" s="51"/>
      <c r="AZ10784" s="51"/>
    </row>
    <row r="10785" spans="51:52" x14ac:dyDescent="0.25">
      <c r="AY10785" s="51"/>
      <c r="AZ10785" s="51"/>
    </row>
    <row r="10786" spans="51:52" x14ac:dyDescent="0.25">
      <c r="AY10786" s="51"/>
      <c r="AZ10786" s="51"/>
    </row>
    <row r="10787" spans="51:52" x14ac:dyDescent="0.25">
      <c r="AY10787" s="51"/>
      <c r="AZ10787" s="51"/>
    </row>
    <row r="10788" spans="51:52" x14ac:dyDescent="0.25">
      <c r="AY10788" s="51"/>
      <c r="AZ10788" s="51"/>
    </row>
    <row r="10789" spans="51:52" x14ac:dyDescent="0.25">
      <c r="AY10789" s="51"/>
      <c r="AZ10789" s="51"/>
    </row>
    <row r="10790" spans="51:52" x14ac:dyDescent="0.25">
      <c r="AY10790" s="51"/>
      <c r="AZ10790" s="51"/>
    </row>
    <row r="10791" spans="51:52" x14ac:dyDescent="0.25">
      <c r="AY10791" s="51"/>
      <c r="AZ10791" s="51"/>
    </row>
    <row r="10792" spans="51:52" x14ac:dyDescent="0.25">
      <c r="AY10792" s="51"/>
      <c r="AZ10792" s="51"/>
    </row>
    <row r="10793" spans="51:52" x14ac:dyDescent="0.25">
      <c r="AY10793" s="51"/>
      <c r="AZ10793" s="51"/>
    </row>
    <row r="10794" spans="51:52" x14ac:dyDescent="0.25">
      <c r="AY10794" s="51"/>
      <c r="AZ10794" s="51"/>
    </row>
    <row r="10795" spans="51:52" x14ac:dyDescent="0.25">
      <c r="AY10795" s="51"/>
      <c r="AZ10795" s="51"/>
    </row>
    <row r="10796" spans="51:52" x14ac:dyDescent="0.25">
      <c r="AY10796" s="51"/>
      <c r="AZ10796" s="51"/>
    </row>
    <row r="10797" spans="51:52" x14ac:dyDescent="0.25">
      <c r="AY10797" s="51"/>
      <c r="AZ10797" s="51"/>
    </row>
    <row r="10798" spans="51:52" x14ac:dyDescent="0.25">
      <c r="AY10798" s="51"/>
      <c r="AZ10798" s="51"/>
    </row>
    <row r="10799" spans="51:52" x14ac:dyDescent="0.25">
      <c r="AY10799" s="51"/>
      <c r="AZ10799" s="51"/>
    </row>
    <row r="10800" spans="51:52" x14ac:dyDescent="0.25">
      <c r="AY10800" s="51"/>
      <c r="AZ10800" s="51"/>
    </row>
    <row r="10801" spans="51:52" x14ac:dyDescent="0.25">
      <c r="AY10801" s="51"/>
      <c r="AZ10801" s="51"/>
    </row>
    <row r="10802" spans="51:52" x14ac:dyDescent="0.25">
      <c r="AY10802" s="51"/>
      <c r="AZ10802" s="51"/>
    </row>
    <row r="10803" spans="51:52" x14ac:dyDescent="0.25">
      <c r="AY10803" s="51"/>
      <c r="AZ10803" s="51"/>
    </row>
    <row r="10804" spans="51:52" x14ac:dyDescent="0.25">
      <c r="AY10804" s="51"/>
      <c r="AZ10804" s="51"/>
    </row>
    <row r="10805" spans="51:52" x14ac:dyDescent="0.25">
      <c r="AY10805" s="51"/>
      <c r="AZ10805" s="51"/>
    </row>
    <row r="10806" spans="51:52" x14ac:dyDescent="0.25">
      <c r="AY10806" s="51"/>
      <c r="AZ10806" s="51"/>
    </row>
    <row r="10807" spans="51:52" x14ac:dyDescent="0.25">
      <c r="AY10807" s="51"/>
      <c r="AZ10807" s="51"/>
    </row>
    <row r="10808" spans="51:52" x14ac:dyDescent="0.25">
      <c r="AY10808" s="51"/>
      <c r="AZ10808" s="51"/>
    </row>
    <row r="10809" spans="51:52" x14ac:dyDescent="0.25">
      <c r="AY10809" s="51"/>
      <c r="AZ10809" s="51"/>
    </row>
    <row r="10810" spans="51:52" x14ac:dyDescent="0.25">
      <c r="AY10810" s="51"/>
      <c r="AZ10810" s="51"/>
    </row>
    <row r="10811" spans="51:52" x14ac:dyDescent="0.25">
      <c r="AY10811" s="51"/>
      <c r="AZ10811" s="51"/>
    </row>
    <row r="10812" spans="51:52" x14ac:dyDescent="0.25">
      <c r="AY10812" s="51"/>
      <c r="AZ10812" s="51"/>
    </row>
    <row r="10813" spans="51:52" x14ac:dyDescent="0.25">
      <c r="AY10813" s="51"/>
      <c r="AZ10813" s="51"/>
    </row>
    <row r="10814" spans="51:52" x14ac:dyDescent="0.25">
      <c r="AY10814" s="51"/>
      <c r="AZ10814" s="51"/>
    </row>
    <row r="10815" spans="51:52" x14ac:dyDescent="0.25">
      <c r="AY10815" s="51"/>
      <c r="AZ10815" s="51"/>
    </row>
    <row r="10816" spans="51:52" x14ac:dyDescent="0.25">
      <c r="AY10816" s="51"/>
      <c r="AZ10816" s="51"/>
    </row>
    <row r="10817" spans="51:52" x14ac:dyDescent="0.25">
      <c r="AY10817" s="51"/>
      <c r="AZ10817" s="51"/>
    </row>
    <row r="10818" spans="51:52" x14ac:dyDescent="0.25">
      <c r="AY10818" s="51"/>
      <c r="AZ10818" s="51"/>
    </row>
    <row r="10819" spans="51:52" x14ac:dyDescent="0.25">
      <c r="AY10819" s="51"/>
      <c r="AZ10819" s="51"/>
    </row>
    <row r="10820" spans="51:52" x14ac:dyDescent="0.25">
      <c r="AY10820" s="51"/>
      <c r="AZ10820" s="51"/>
    </row>
    <row r="10821" spans="51:52" x14ac:dyDescent="0.25">
      <c r="AY10821" s="51"/>
      <c r="AZ10821" s="51"/>
    </row>
    <row r="10822" spans="51:52" x14ac:dyDescent="0.25">
      <c r="AY10822" s="51"/>
      <c r="AZ10822" s="51"/>
    </row>
    <row r="10823" spans="51:52" x14ac:dyDescent="0.25">
      <c r="AY10823" s="51"/>
      <c r="AZ10823" s="51"/>
    </row>
    <row r="10824" spans="51:52" x14ac:dyDescent="0.25">
      <c r="AY10824" s="51"/>
      <c r="AZ10824" s="51"/>
    </row>
    <row r="10825" spans="51:52" x14ac:dyDescent="0.25">
      <c r="AY10825" s="51"/>
      <c r="AZ10825" s="51"/>
    </row>
    <row r="10826" spans="51:52" x14ac:dyDescent="0.25">
      <c r="AY10826" s="51"/>
      <c r="AZ10826" s="51"/>
    </row>
    <row r="10827" spans="51:52" x14ac:dyDescent="0.25">
      <c r="AY10827" s="51"/>
      <c r="AZ10827" s="51"/>
    </row>
    <row r="10828" spans="51:52" x14ac:dyDescent="0.25">
      <c r="AY10828" s="51"/>
      <c r="AZ10828" s="51"/>
    </row>
    <row r="10829" spans="51:52" x14ac:dyDescent="0.25">
      <c r="AY10829" s="51"/>
      <c r="AZ10829" s="51"/>
    </row>
    <row r="10830" spans="51:52" x14ac:dyDescent="0.25">
      <c r="AY10830" s="51"/>
      <c r="AZ10830" s="51"/>
    </row>
    <row r="10831" spans="51:52" x14ac:dyDescent="0.25">
      <c r="AY10831" s="51"/>
      <c r="AZ10831" s="51"/>
    </row>
    <row r="10832" spans="51:52" x14ac:dyDescent="0.25">
      <c r="AY10832" s="51"/>
      <c r="AZ10832" s="51"/>
    </row>
    <row r="10833" spans="51:52" x14ac:dyDescent="0.25">
      <c r="AY10833" s="51"/>
      <c r="AZ10833" s="51"/>
    </row>
    <row r="10834" spans="51:52" x14ac:dyDescent="0.25">
      <c r="AY10834" s="51"/>
      <c r="AZ10834" s="51"/>
    </row>
    <row r="10835" spans="51:52" x14ac:dyDescent="0.25">
      <c r="AY10835" s="51"/>
      <c r="AZ10835" s="51"/>
    </row>
    <row r="10836" spans="51:52" x14ac:dyDescent="0.25">
      <c r="AY10836" s="51"/>
      <c r="AZ10836" s="51"/>
    </row>
    <row r="10837" spans="51:52" x14ac:dyDescent="0.25">
      <c r="AY10837" s="51"/>
      <c r="AZ10837" s="51"/>
    </row>
    <row r="10838" spans="51:52" x14ac:dyDescent="0.25">
      <c r="AY10838" s="51"/>
      <c r="AZ10838" s="51"/>
    </row>
    <row r="10839" spans="51:52" x14ac:dyDescent="0.25">
      <c r="AY10839" s="51"/>
      <c r="AZ10839" s="51"/>
    </row>
    <row r="10840" spans="51:52" x14ac:dyDescent="0.25">
      <c r="AY10840" s="51"/>
      <c r="AZ10840" s="51"/>
    </row>
    <row r="10841" spans="51:52" x14ac:dyDescent="0.25">
      <c r="AY10841" s="51"/>
      <c r="AZ10841" s="51"/>
    </row>
    <row r="10842" spans="51:52" x14ac:dyDescent="0.25">
      <c r="AY10842" s="51"/>
      <c r="AZ10842" s="51"/>
    </row>
    <row r="10843" spans="51:52" x14ac:dyDescent="0.25">
      <c r="AY10843" s="51"/>
      <c r="AZ10843" s="51"/>
    </row>
    <row r="10844" spans="51:52" x14ac:dyDescent="0.25">
      <c r="AY10844" s="51"/>
      <c r="AZ10844" s="51"/>
    </row>
    <row r="10845" spans="51:52" x14ac:dyDescent="0.25">
      <c r="AY10845" s="51"/>
      <c r="AZ10845" s="51"/>
    </row>
    <row r="10846" spans="51:52" x14ac:dyDescent="0.25">
      <c r="AY10846" s="51"/>
      <c r="AZ10846" s="51"/>
    </row>
    <row r="10847" spans="51:52" x14ac:dyDescent="0.25">
      <c r="AY10847" s="51"/>
      <c r="AZ10847" s="51"/>
    </row>
    <row r="10848" spans="51:52" x14ac:dyDescent="0.25">
      <c r="AY10848" s="51"/>
      <c r="AZ10848" s="51"/>
    </row>
    <row r="10849" spans="51:52" x14ac:dyDescent="0.25">
      <c r="AY10849" s="51"/>
      <c r="AZ10849" s="51"/>
    </row>
    <row r="10850" spans="51:52" x14ac:dyDescent="0.25">
      <c r="AY10850" s="51"/>
      <c r="AZ10850" s="51"/>
    </row>
    <row r="10851" spans="51:52" x14ac:dyDescent="0.25">
      <c r="AY10851" s="51"/>
      <c r="AZ10851" s="51"/>
    </row>
    <row r="10852" spans="51:52" x14ac:dyDescent="0.25">
      <c r="AY10852" s="51"/>
      <c r="AZ10852" s="51"/>
    </row>
    <row r="10853" spans="51:52" x14ac:dyDescent="0.25">
      <c r="AY10853" s="51"/>
      <c r="AZ10853" s="51"/>
    </row>
    <row r="10854" spans="51:52" x14ac:dyDescent="0.25">
      <c r="AY10854" s="51"/>
      <c r="AZ10854" s="51"/>
    </row>
    <row r="10855" spans="51:52" x14ac:dyDescent="0.25">
      <c r="AY10855" s="51"/>
      <c r="AZ10855" s="51"/>
    </row>
    <row r="10856" spans="51:52" x14ac:dyDescent="0.25">
      <c r="AY10856" s="51"/>
      <c r="AZ10856" s="51"/>
    </row>
    <row r="10857" spans="51:52" x14ac:dyDescent="0.25">
      <c r="AY10857" s="51"/>
      <c r="AZ10857" s="51"/>
    </row>
    <row r="10858" spans="51:52" x14ac:dyDescent="0.25">
      <c r="AY10858" s="51"/>
      <c r="AZ10858" s="51"/>
    </row>
    <row r="10859" spans="51:52" x14ac:dyDescent="0.25">
      <c r="AY10859" s="51"/>
      <c r="AZ10859" s="51"/>
    </row>
    <row r="10860" spans="51:52" x14ac:dyDescent="0.25">
      <c r="AY10860" s="51"/>
      <c r="AZ10860" s="51"/>
    </row>
    <row r="10861" spans="51:52" x14ac:dyDescent="0.25">
      <c r="AY10861" s="51"/>
      <c r="AZ10861" s="51"/>
    </row>
    <row r="10862" spans="51:52" x14ac:dyDescent="0.25">
      <c r="AY10862" s="51"/>
      <c r="AZ10862" s="51"/>
    </row>
    <row r="10863" spans="51:52" x14ac:dyDescent="0.25">
      <c r="AY10863" s="51"/>
      <c r="AZ10863" s="51"/>
    </row>
    <row r="10864" spans="51:52" x14ac:dyDescent="0.25">
      <c r="AY10864" s="51"/>
      <c r="AZ10864" s="51"/>
    </row>
    <row r="10865" spans="51:52" x14ac:dyDescent="0.25">
      <c r="AY10865" s="51"/>
      <c r="AZ10865" s="51"/>
    </row>
    <row r="10866" spans="51:52" x14ac:dyDescent="0.25">
      <c r="AY10866" s="51"/>
      <c r="AZ10866" s="51"/>
    </row>
    <row r="10867" spans="51:52" x14ac:dyDescent="0.25">
      <c r="AY10867" s="51"/>
      <c r="AZ10867" s="51"/>
    </row>
    <row r="10868" spans="51:52" x14ac:dyDescent="0.25">
      <c r="AY10868" s="51"/>
      <c r="AZ10868" s="51"/>
    </row>
    <row r="10869" spans="51:52" x14ac:dyDescent="0.25">
      <c r="AY10869" s="51"/>
      <c r="AZ10869" s="51"/>
    </row>
    <row r="10870" spans="51:52" x14ac:dyDescent="0.25">
      <c r="AY10870" s="51"/>
      <c r="AZ10870" s="51"/>
    </row>
    <row r="10871" spans="51:52" x14ac:dyDescent="0.25">
      <c r="AY10871" s="51"/>
      <c r="AZ10871" s="51"/>
    </row>
    <row r="10872" spans="51:52" x14ac:dyDescent="0.25">
      <c r="AY10872" s="51"/>
      <c r="AZ10872" s="51"/>
    </row>
    <row r="10873" spans="51:52" x14ac:dyDescent="0.25">
      <c r="AY10873" s="51"/>
      <c r="AZ10873" s="51"/>
    </row>
    <row r="10874" spans="51:52" x14ac:dyDescent="0.25">
      <c r="AY10874" s="51"/>
      <c r="AZ10874" s="51"/>
    </row>
    <row r="10875" spans="51:52" x14ac:dyDescent="0.25">
      <c r="AY10875" s="51"/>
      <c r="AZ10875" s="51"/>
    </row>
    <row r="10876" spans="51:52" x14ac:dyDescent="0.25">
      <c r="AY10876" s="51"/>
      <c r="AZ10876" s="51"/>
    </row>
    <row r="10877" spans="51:52" x14ac:dyDescent="0.25">
      <c r="AY10877" s="51"/>
      <c r="AZ10877" s="51"/>
    </row>
    <row r="10878" spans="51:52" x14ac:dyDescent="0.25">
      <c r="AY10878" s="51"/>
      <c r="AZ10878" s="51"/>
    </row>
    <row r="10879" spans="51:52" x14ac:dyDescent="0.25">
      <c r="AY10879" s="51"/>
      <c r="AZ10879" s="51"/>
    </row>
    <row r="10880" spans="51:52" x14ac:dyDescent="0.25">
      <c r="AY10880" s="51"/>
      <c r="AZ10880" s="51"/>
    </row>
    <row r="10881" spans="51:52" x14ac:dyDescent="0.25">
      <c r="AY10881" s="51"/>
      <c r="AZ10881" s="51"/>
    </row>
    <row r="10882" spans="51:52" x14ac:dyDescent="0.25">
      <c r="AY10882" s="51"/>
      <c r="AZ10882" s="51"/>
    </row>
    <row r="10883" spans="51:52" x14ac:dyDescent="0.25">
      <c r="AY10883" s="51"/>
      <c r="AZ10883" s="51"/>
    </row>
    <row r="10884" spans="51:52" x14ac:dyDescent="0.25">
      <c r="AY10884" s="51"/>
      <c r="AZ10884" s="51"/>
    </row>
    <row r="10885" spans="51:52" x14ac:dyDescent="0.25">
      <c r="AY10885" s="51"/>
      <c r="AZ10885" s="51"/>
    </row>
    <row r="10886" spans="51:52" x14ac:dyDescent="0.25">
      <c r="AY10886" s="51"/>
      <c r="AZ10886" s="51"/>
    </row>
    <row r="10887" spans="51:52" x14ac:dyDescent="0.25">
      <c r="AY10887" s="51"/>
      <c r="AZ10887" s="51"/>
    </row>
    <row r="10888" spans="51:52" x14ac:dyDescent="0.25">
      <c r="AY10888" s="51"/>
      <c r="AZ10888" s="51"/>
    </row>
    <row r="10889" spans="51:52" x14ac:dyDescent="0.25">
      <c r="AY10889" s="51"/>
      <c r="AZ10889" s="51"/>
    </row>
    <row r="10890" spans="51:52" x14ac:dyDescent="0.25">
      <c r="AY10890" s="51"/>
      <c r="AZ10890" s="51"/>
    </row>
    <row r="10891" spans="51:52" x14ac:dyDescent="0.25">
      <c r="AY10891" s="51"/>
      <c r="AZ10891" s="51"/>
    </row>
    <row r="10892" spans="51:52" x14ac:dyDescent="0.25">
      <c r="AY10892" s="51"/>
      <c r="AZ10892" s="51"/>
    </row>
    <row r="10893" spans="51:52" x14ac:dyDescent="0.25">
      <c r="AY10893" s="51"/>
      <c r="AZ10893" s="51"/>
    </row>
    <row r="10894" spans="51:52" x14ac:dyDescent="0.25">
      <c r="AY10894" s="51"/>
      <c r="AZ10894" s="51"/>
    </row>
    <row r="10895" spans="51:52" x14ac:dyDescent="0.25">
      <c r="AY10895" s="51"/>
      <c r="AZ10895" s="51"/>
    </row>
    <row r="10896" spans="51:52" x14ac:dyDescent="0.25">
      <c r="AY10896" s="51"/>
      <c r="AZ10896" s="51"/>
    </row>
    <row r="10897" spans="51:52" x14ac:dyDescent="0.25">
      <c r="AY10897" s="51"/>
      <c r="AZ10897" s="51"/>
    </row>
    <row r="10898" spans="51:52" x14ac:dyDescent="0.25">
      <c r="AY10898" s="51"/>
      <c r="AZ10898" s="51"/>
    </row>
    <row r="10899" spans="51:52" x14ac:dyDescent="0.25">
      <c r="AY10899" s="51"/>
      <c r="AZ10899" s="51"/>
    </row>
    <row r="10900" spans="51:52" x14ac:dyDescent="0.25">
      <c r="AY10900" s="51"/>
      <c r="AZ10900" s="51"/>
    </row>
    <row r="10901" spans="51:52" x14ac:dyDescent="0.25">
      <c r="AY10901" s="51"/>
      <c r="AZ10901" s="51"/>
    </row>
    <row r="10902" spans="51:52" x14ac:dyDescent="0.25">
      <c r="AY10902" s="51"/>
      <c r="AZ10902" s="51"/>
    </row>
    <row r="10903" spans="51:52" x14ac:dyDescent="0.25">
      <c r="AY10903" s="51"/>
      <c r="AZ10903" s="51"/>
    </row>
    <row r="10904" spans="51:52" x14ac:dyDescent="0.25">
      <c r="AY10904" s="51"/>
      <c r="AZ10904" s="51"/>
    </row>
    <row r="10905" spans="51:52" x14ac:dyDescent="0.25">
      <c r="AY10905" s="51"/>
      <c r="AZ10905" s="51"/>
    </row>
    <row r="10906" spans="51:52" x14ac:dyDescent="0.25">
      <c r="AY10906" s="51"/>
      <c r="AZ10906" s="51"/>
    </row>
    <row r="10907" spans="51:52" x14ac:dyDescent="0.25">
      <c r="AY10907" s="51"/>
      <c r="AZ10907" s="51"/>
    </row>
    <row r="10908" spans="51:52" x14ac:dyDescent="0.25">
      <c r="AY10908" s="51"/>
      <c r="AZ10908" s="51"/>
    </row>
    <row r="10909" spans="51:52" x14ac:dyDescent="0.25">
      <c r="AY10909" s="51"/>
      <c r="AZ10909" s="51"/>
    </row>
    <row r="10910" spans="51:52" x14ac:dyDescent="0.25">
      <c r="AY10910" s="51"/>
      <c r="AZ10910" s="51"/>
    </row>
    <row r="10911" spans="51:52" x14ac:dyDescent="0.25">
      <c r="AY10911" s="51"/>
      <c r="AZ10911" s="51"/>
    </row>
    <row r="10912" spans="51:52" x14ac:dyDescent="0.25">
      <c r="AY10912" s="51"/>
      <c r="AZ10912" s="51"/>
    </row>
    <row r="10913" spans="51:52" x14ac:dyDescent="0.25">
      <c r="AY10913" s="51"/>
      <c r="AZ10913" s="51"/>
    </row>
    <row r="10914" spans="51:52" x14ac:dyDescent="0.25">
      <c r="AY10914" s="51"/>
      <c r="AZ10914" s="51"/>
    </row>
    <row r="10915" spans="51:52" x14ac:dyDescent="0.25">
      <c r="AY10915" s="51"/>
      <c r="AZ10915" s="51"/>
    </row>
    <row r="10916" spans="51:52" x14ac:dyDescent="0.25">
      <c r="AY10916" s="51"/>
      <c r="AZ10916" s="51"/>
    </row>
    <row r="10917" spans="51:52" x14ac:dyDescent="0.25">
      <c r="AY10917" s="51"/>
      <c r="AZ10917" s="51"/>
    </row>
    <row r="10918" spans="51:52" x14ac:dyDescent="0.25">
      <c r="AY10918" s="51"/>
      <c r="AZ10918" s="51"/>
    </row>
    <row r="10919" spans="51:52" x14ac:dyDescent="0.25">
      <c r="AY10919" s="51"/>
      <c r="AZ10919" s="51"/>
    </row>
    <row r="10920" spans="51:52" x14ac:dyDescent="0.25">
      <c r="AY10920" s="51"/>
      <c r="AZ10920" s="51"/>
    </row>
    <row r="10921" spans="51:52" x14ac:dyDescent="0.25">
      <c r="AY10921" s="51"/>
      <c r="AZ10921" s="51"/>
    </row>
    <row r="10922" spans="51:52" x14ac:dyDescent="0.25">
      <c r="AY10922" s="51"/>
      <c r="AZ10922" s="51"/>
    </row>
    <row r="10923" spans="51:52" x14ac:dyDescent="0.25">
      <c r="AY10923" s="51"/>
      <c r="AZ10923" s="51"/>
    </row>
    <row r="10924" spans="51:52" x14ac:dyDescent="0.25">
      <c r="AY10924" s="51"/>
      <c r="AZ10924" s="51"/>
    </row>
    <row r="10925" spans="51:52" x14ac:dyDescent="0.25">
      <c r="AY10925" s="51"/>
      <c r="AZ10925" s="51"/>
    </row>
    <row r="10926" spans="51:52" x14ac:dyDescent="0.25">
      <c r="AY10926" s="51"/>
      <c r="AZ10926" s="51"/>
    </row>
    <row r="10927" spans="51:52" x14ac:dyDescent="0.25">
      <c r="AY10927" s="51"/>
      <c r="AZ10927" s="51"/>
    </row>
    <row r="10928" spans="51:52" x14ac:dyDescent="0.25">
      <c r="AY10928" s="51"/>
      <c r="AZ10928" s="51"/>
    </row>
    <row r="10929" spans="51:52" x14ac:dyDescent="0.25">
      <c r="AY10929" s="51"/>
      <c r="AZ10929" s="51"/>
    </row>
    <row r="10930" spans="51:52" x14ac:dyDescent="0.25">
      <c r="AY10930" s="51"/>
      <c r="AZ10930" s="51"/>
    </row>
    <row r="10931" spans="51:52" x14ac:dyDescent="0.25">
      <c r="AY10931" s="51"/>
      <c r="AZ10931" s="51"/>
    </row>
    <row r="10932" spans="51:52" x14ac:dyDescent="0.25">
      <c r="AY10932" s="51"/>
      <c r="AZ10932" s="51"/>
    </row>
    <row r="10933" spans="51:52" x14ac:dyDescent="0.25">
      <c r="AY10933" s="51"/>
      <c r="AZ10933" s="51"/>
    </row>
    <row r="10934" spans="51:52" x14ac:dyDescent="0.25">
      <c r="AY10934" s="51"/>
      <c r="AZ10934" s="51"/>
    </row>
    <row r="10935" spans="51:52" x14ac:dyDescent="0.25">
      <c r="AY10935" s="51"/>
      <c r="AZ10935" s="51"/>
    </row>
    <row r="10936" spans="51:52" x14ac:dyDescent="0.25">
      <c r="AY10936" s="51"/>
      <c r="AZ10936" s="51"/>
    </row>
    <row r="10937" spans="51:52" x14ac:dyDescent="0.25">
      <c r="AY10937" s="51"/>
      <c r="AZ10937" s="51"/>
    </row>
    <row r="10938" spans="51:52" x14ac:dyDescent="0.25">
      <c r="AY10938" s="51"/>
      <c r="AZ10938" s="51"/>
    </row>
    <row r="10939" spans="51:52" x14ac:dyDescent="0.25">
      <c r="AY10939" s="51"/>
      <c r="AZ10939" s="51"/>
    </row>
    <row r="10940" spans="51:52" x14ac:dyDescent="0.25">
      <c r="AY10940" s="51"/>
      <c r="AZ10940" s="51"/>
    </row>
    <row r="10941" spans="51:52" x14ac:dyDescent="0.25">
      <c r="AY10941" s="51"/>
      <c r="AZ10941" s="51"/>
    </row>
    <row r="10942" spans="51:52" x14ac:dyDescent="0.25">
      <c r="AY10942" s="51"/>
      <c r="AZ10942" s="51"/>
    </row>
    <row r="10943" spans="51:52" x14ac:dyDescent="0.25">
      <c r="AY10943" s="51"/>
      <c r="AZ10943" s="51"/>
    </row>
    <row r="10944" spans="51:52" x14ac:dyDescent="0.25">
      <c r="AY10944" s="51"/>
      <c r="AZ10944" s="51"/>
    </row>
    <row r="10945" spans="51:52" x14ac:dyDescent="0.25">
      <c r="AY10945" s="51"/>
      <c r="AZ10945" s="51"/>
    </row>
    <row r="10946" spans="51:52" x14ac:dyDescent="0.25">
      <c r="AY10946" s="51"/>
      <c r="AZ10946" s="51"/>
    </row>
    <row r="10947" spans="51:52" x14ac:dyDescent="0.25">
      <c r="AY10947" s="51"/>
      <c r="AZ10947" s="51"/>
    </row>
    <row r="10948" spans="51:52" x14ac:dyDescent="0.25">
      <c r="AY10948" s="51"/>
      <c r="AZ10948" s="51"/>
    </row>
    <row r="10949" spans="51:52" x14ac:dyDescent="0.25">
      <c r="AY10949" s="51"/>
      <c r="AZ10949" s="51"/>
    </row>
    <row r="10950" spans="51:52" x14ac:dyDescent="0.25">
      <c r="AY10950" s="51"/>
      <c r="AZ10950" s="51"/>
    </row>
    <row r="10951" spans="51:52" x14ac:dyDescent="0.25">
      <c r="AY10951" s="51"/>
      <c r="AZ10951" s="51"/>
    </row>
    <row r="10952" spans="51:52" x14ac:dyDescent="0.25">
      <c r="AY10952" s="51"/>
      <c r="AZ10952" s="51"/>
    </row>
    <row r="10953" spans="51:52" x14ac:dyDescent="0.25">
      <c r="AY10953" s="51"/>
      <c r="AZ10953" s="51"/>
    </row>
    <row r="10954" spans="51:52" x14ac:dyDescent="0.25">
      <c r="AY10954" s="51"/>
      <c r="AZ10954" s="51"/>
    </row>
    <row r="10955" spans="51:52" x14ac:dyDescent="0.25">
      <c r="AY10955" s="51"/>
      <c r="AZ10955" s="51"/>
    </row>
    <row r="10956" spans="51:52" x14ac:dyDescent="0.25">
      <c r="AY10956" s="51"/>
      <c r="AZ10956" s="51"/>
    </row>
    <row r="10957" spans="51:52" x14ac:dyDescent="0.25">
      <c r="AY10957" s="51"/>
      <c r="AZ10957" s="51"/>
    </row>
    <row r="10958" spans="51:52" x14ac:dyDescent="0.25">
      <c r="AY10958" s="51"/>
      <c r="AZ10958" s="51"/>
    </row>
    <row r="10959" spans="51:52" x14ac:dyDescent="0.25">
      <c r="AY10959" s="51"/>
      <c r="AZ10959" s="51"/>
    </row>
    <row r="10960" spans="51:52" x14ac:dyDescent="0.25">
      <c r="AY10960" s="51"/>
      <c r="AZ10960" s="51"/>
    </row>
    <row r="10961" spans="51:52" x14ac:dyDescent="0.25">
      <c r="AY10961" s="51"/>
      <c r="AZ10961" s="51"/>
    </row>
    <row r="10962" spans="51:52" x14ac:dyDescent="0.25">
      <c r="AY10962" s="51"/>
      <c r="AZ10962" s="51"/>
    </row>
    <row r="10963" spans="51:52" x14ac:dyDescent="0.25">
      <c r="AY10963" s="51"/>
      <c r="AZ10963" s="51"/>
    </row>
    <row r="10964" spans="51:52" x14ac:dyDescent="0.25">
      <c r="AY10964" s="51"/>
      <c r="AZ10964" s="51"/>
    </row>
    <row r="10965" spans="51:52" x14ac:dyDescent="0.25">
      <c r="AY10965" s="51"/>
      <c r="AZ10965" s="51"/>
    </row>
    <row r="10966" spans="51:52" x14ac:dyDescent="0.25">
      <c r="AY10966" s="51"/>
      <c r="AZ10966" s="51"/>
    </row>
    <row r="10967" spans="51:52" x14ac:dyDescent="0.25">
      <c r="AY10967" s="51"/>
      <c r="AZ10967" s="51"/>
    </row>
    <row r="10968" spans="51:52" x14ac:dyDescent="0.25">
      <c r="AY10968" s="51"/>
      <c r="AZ10968" s="51"/>
    </row>
    <row r="10969" spans="51:52" x14ac:dyDescent="0.25">
      <c r="AY10969" s="51"/>
      <c r="AZ10969" s="51"/>
    </row>
    <row r="10970" spans="51:52" x14ac:dyDescent="0.25">
      <c r="AY10970" s="51"/>
      <c r="AZ10970" s="51"/>
    </row>
    <row r="10971" spans="51:52" x14ac:dyDescent="0.25">
      <c r="AY10971" s="51"/>
      <c r="AZ10971" s="51"/>
    </row>
    <row r="10972" spans="51:52" x14ac:dyDescent="0.25">
      <c r="AY10972" s="51"/>
      <c r="AZ10972" s="51"/>
    </row>
    <row r="10973" spans="51:52" x14ac:dyDescent="0.25">
      <c r="AY10973" s="51"/>
      <c r="AZ10973" s="51"/>
    </row>
    <row r="10974" spans="51:52" x14ac:dyDescent="0.25">
      <c r="AY10974" s="51"/>
      <c r="AZ10974" s="51"/>
    </row>
    <row r="10975" spans="51:52" x14ac:dyDescent="0.25">
      <c r="AY10975" s="51"/>
      <c r="AZ10975" s="51"/>
    </row>
    <row r="10976" spans="51:52" x14ac:dyDescent="0.25">
      <c r="AY10976" s="51"/>
      <c r="AZ10976" s="51"/>
    </row>
    <row r="10977" spans="51:52" x14ac:dyDescent="0.25">
      <c r="AY10977" s="51"/>
      <c r="AZ10977" s="51"/>
    </row>
    <row r="10978" spans="51:52" x14ac:dyDescent="0.25">
      <c r="AY10978" s="51"/>
      <c r="AZ10978" s="51"/>
    </row>
    <row r="10979" spans="51:52" x14ac:dyDescent="0.25">
      <c r="AY10979" s="51"/>
      <c r="AZ10979" s="51"/>
    </row>
    <row r="10980" spans="51:52" x14ac:dyDescent="0.25">
      <c r="AY10980" s="51"/>
      <c r="AZ10980" s="51"/>
    </row>
    <row r="10981" spans="51:52" x14ac:dyDescent="0.25">
      <c r="AY10981" s="51"/>
      <c r="AZ10981" s="51"/>
    </row>
    <row r="10982" spans="51:52" x14ac:dyDescent="0.25">
      <c r="AY10982" s="51"/>
      <c r="AZ10982" s="51"/>
    </row>
    <row r="10983" spans="51:52" x14ac:dyDescent="0.25">
      <c r="AY10983" s="51"/>
      <c r="AZ10983" s="51"/>
    </row>
    <row r="10984" spans="51:52" x14ac:dyDescent="0.25">
      <c r="AY10984" s="51"/>
      <c r="AZ10984" s="51"/>
    </row>
    <row r="10985" spans="51:52" x14ac:dyDescent="0.25">
      <c r="AY10985" s="51"/>
      <c r="AZ10985" s="51"/>
    </row>
    <row r="10986" spans="51:52" x14ac:dyDescent="0.25">
      <c r="AY10986" s="51"/>
      <c r="AZ10986" s="51"/>
    </row>
    <row r="10987" spans="51:52" x14ac:dyDescent="0.25">
      <c r="AY10987" s="51"/>
      <c r="AZ10987" s="51"/>
    </row>
    <row r="10988" spans="51:52" x14ac:dyDescent="0.25">
      <c r="AY10988" s="51"/>
      <c r="AZ10988" s="51"/>
    </row>
    <row r="10989" spans="51:52" x14ac:dyDescent="0.25">
      <c r="AY10989" s="51"/>
      <c r="AZ10989" s="51"/>
    </row>
    <row r="10990" spans="51:52" x14ac:dyDescent="0.25">
      <c r="AY10990" s="51"/>
      <c r="AZ10990" s="51"/>
    </row>
    <row r="10991" spans="51:52" x14ac:dyDescent="0.25">
      <c r="AY10991" s="51"/>
      <c r="AZ10991" s="51"/>
    </row>
    <row r="10992" spans="51:52" x14ac:dyDescent="0.25">
      <c r="AY10992" s="51"/>
      <c r="AZ10992" s="51"/>
    </row>
    <row r="10993" spans="51:52" x14ac:dyDescent="0.25">
      <c r="AY10993" s="51"/>
      <c r="AZ10993" s="51"/>
    </row>
    <row r="10994" spans="51:52" x14ac:dyDescent="0.25">
      <c r="AY10994" s="51"/>
      <c r="AZ10994" s="51"/>
    </row>
    <row r="10995" spans="51:52" x14ac:dyDescent="0.25">
      <c r="AY10995" s="51"/>
      <c r="AZ10995" s="51"/>
    </row>
    <row r="10996" spans="51:52" x14ac:dyDescent="0.25">
      <c r="AY10996" s="51"/>
      <c r="AZ10996" s="51"/>
    </row>
    <row r="10997" spans="51:52" x14ac:dyDescent="0.25">
      <c r="AY10997" s="51"/>
      <c r="AZ10997" s="51"/>
    </row>
    <row r="10998" spans="51:52" x14ac:dyDescent="0.25">
      <c r="AY10998" s="51"/>
      <c r="AZ10998" s="51"/>
    </row>
    <row r="10999" spans="51:52" x14ac:dyDescent="0.25">
      <c r="AY10999" s="51"/>
      <c r="AZ10999" s="51"/>
    </row>
    <row r="11000" spans="51:52" x14ac:dyDescent="0.25">
      <c r="AY11000" s="51"/>
      <c r="AZ11000" s="51"/>
    </row>
    <row r="11001" spans="51:52" x14ac:dyDescent="0.25">
      <c r="AY11001" s="51"/>
      <c r="AZ11001" s="51"/>
    </row>
    <row r="11002" spans="51:52" x14ac:dyDescent="0.25">
      <c r="AY11002" s="51"/>
      <c r="AZ11002" s="51"/>
    </row>
    <row r="11003" spans="51:52" x14ac:dyDescent="0.25">
      <c r="AY11003" s="51"/>
      <c r="AZ11003" s="51"/>
    </row>
    <row r="11004" spans="51:52" x14ac:dyDescent="0.25">
      <c r="AY11004" s="51"/>
      <c r="AZ11004" s="51"/>
    </row>
    <row r="11005" spans="51:52" x14ac:dyDescent="0.25">
      <c r="AY11005" s="51"/>
      <c r="AZ11005" s="51"/>
    </row>
    <row r="11006" spans="51:52" x14ac:dyDescent="0.25">
      <c r="AY11006" s="51"/>
      <c r="AZ11006" s="51"/>
    </row>
    <row r="11007" spans="51:52" x14ac:dyDescent="0.25">
      <c r="AY11007" s="51"/>
      <c r="AZ11007" s="51"/>
    </row>
    <row r="11008" spans="51:52" x14ac:dyDescent="0.25">
      <c r="AY11008" s="51"/>
      <c r="AZ11008" s="51"/>
    </row>
    <row r="11009" spans="51:52" x14ac:dyDescent="0.25">
      <c r="AY11009" s="51"/>
      <c r="AZ11009" s="51"/>
    </row>
    <row r="11010" spans="51:52" x14ac:dyDescent="0.25">
      <c r="AY11010" s="51"/>
      <c r="AZ11010" s="51"/>
    </row>
    <row r="11011" spans="51:52" x14ac:dyDescent="0.25">
      <c r="AY11011" s="51"/>
      <c r="AZ11011" s="51"/>
    </row>
    <row r="11012" spans="51:52" x14ac:dyDescent="0.25">
      <c r="AY11012" s="51"/>
      <c r="AZ11012" s="51"/>
    </row>
    <row r="11013" spans="51:52" x14ac:dyDescent="0.25">
      <c r="AY11013" s="51"/>
      <c r="AZ11013" s="51"/>
    </row>
    <row r="11014" spans="51:52" x14ac:dyDescent="0.25">
      <c r="AY11014" s="51"/>
      <c r="AZ11014" s="51"/>
    </row>
    <row r="11015" spans="51:52" x14ac:dyDescent="0.25">
      <c r="AY11015" s="51"/>
      <c r="AZ11015" s="51"/>
    </row>
    <row r="11016" spans="51:52" x14ac:dyDescent="0.25">
      <c r="AY11016" s="51"/>
      <c r="AZ11016" s="51"/>
    </row>
    <row r="11017" spans="51:52" x14ac:dyDescent="0.25">
      <c r="AY11017" s="51"/>
      <c r="AZ11017" s="51"/>
    </row>
    <row r="11018" spans="51:52" x14ac:dyDescent="0.25">
      <c r="AY11018" s="51"/>
      <c r="AZ11018" s="51"/>
    </row>
    <row r="11019" spans="51:52" x14ac:dyDescent="0.25">
      <c r="AY11019" s="51"/>
      <c r="AZ11019" s="51"/>
    </row>
    <row r="11020" spans="51:52" x14ac:dyDescent="0.25">
      <c r="AY11020" s="51"/>
      <c r="AZ11020" s="51"/>
    </row>
    <row r="11021" spans="51:52" x14ac:dyDescent="0.25">
      <c r="AY11021" s="51"/>
      <c r="AZ11021" s="51"/>
    </row>
    <row r="11022" spans="51:52" x14ac:dyDescent="0.25">
      <c r="AY11022" s="51"/>
      <c r="AZ11022" s="51"/>
    </row>
    <row r="11023" spans="51:52" x14ac:dyDescent="0.25">
      <c r="AY11023" s="51"/>
      <c r="AZ11023" s="51"/>
    </row>
    <row r="11024" spans="51:52" x14ac:dyDescent="0.25">
      <c r="AY11024" s="51"/>
      <c r="AZ11024" s="51"/>
    </row>
    <row r="11025" spans="51:52" x14ac:dyDescent="0.25">
      <c r="AY11025" s="51"/>
      <c r="AZ11025" s="51"/>
    </row>
    <row r="11026" spans="51:52" x14ac:dyDescent="0.25">
      <c r="AY11026" s="51"/>
      <c r="AZ11026" s="51"/>
    </row>
    <row r="11027" spans="51:52" x14ac:dyDescent="0.25">
      <c r="AY11027" s="51"/>
      <c r="AZ11027" s="51"/>
    </row>
    <row r="11028" spans="51:52" x14ac:dyDescent="0.25">
      <c r="AY11028" s="51"/>
      <c r="AZ11028" s="51"/>
    </row>
    <row r="11029" spans="51:52" x14ac:dyDescent="0.25">
      <c r="AY11029" s="51"/>
      <c r="AZ11029" s="51"/>
    </row>
    <row r="11030" spans="51:52" x14ac:dyDescent="0.25">
      <c r="AY11030" s="51"/>
      <c r="AZ11030" s="51"/>
    </row>
    <row r="11031" spans="51:52" x14ac:dyDescent="0.25">
      <c r="AY11031" s="51"/>
      <c r="AZ11031" s="51"/>
    </row>
    <row r="11032" spans="51:52" x14ac:dyDescent="0.25">
      <c r="AY11032" s="51"/>
      <c r="AZ11032" s="51"/>
    </row>
    <row r="11033" spans="51:52" x14ac:dyDescent="0.25">
      <c r="AY11033" s="51"/>
      <c r="AZ11033" s="51"/>
    </row>
    <row r="11034" spans="51:52" x14ac:dyDescent="0.25">
      <c r="AY11034" s="51"/>
      <c r="AZ11034" s="51"/>
    </row>
    <row r="11035" spans="51:52" x14ac:dyDescent="0.25">
      <c r="AY11035" s="51"/>
      <c r="AZ11035" s="51"/>
    </row>
    <row r="11036" spans="51:52" x14ac:dyDescent="0.25">
      <c r="AY11036" s="51"/>
      <c r="AZ11036" s="51"/>
    </row>
    <row r="11037" spans="51:52" x14ac:dyDescent="0.25">
      <c r="AY11037" s="51"/>
      <c r="AZ11037" s="51"/>
    </row>
    <row r="11038" spans="51:52" x14ac:dyDescent="0.25">
      <c r="AY11038" s="51"/>
      <c r="AZ11038" s="51"/>
    </row>
    <row r="11039" spans="51:52" x14ac:dyDescent="0.25">
      <c r="AY11039" s="51"/>
      <c r="AZ11039" s="51"/>
    </row>
    <row r="11040" spans="51:52" x14ac:dyDescent="0.25">
      <c r="AY11040" s="51"/>
      <c r="AZ11040" s="51"/>
    </row>
    <row r="11041" spans="51:52" x14ac:dyDescent="0.25">
      <c r="AY11041" s="51"/>
      <c r="AZ11041" s="51"/>
    </row>
    <row r="11042" spans="51:52" x14ac:dyDescent="0.25">
      <c r="AY11042" s="51"/>
      <c r="AZ11042" s="51"/>
    </row>
    <row r="11043" spans="51:52" x14ac:dyDescent="0.25">
      <c r="AY11043" s="51"/>
      <c r="AZ11043" s="51"/>
    </row>
    <row r="11044" spans="51:52" x14ac:dyDescent="0.25">
      <c r="AY11044" s="51"/>
      <c r="AZ11044" s="51"/>
    </row>
    <row r="11045" spans="51:52" x14ac:dyDescent="0.25">
      <c r="AY11045" s="51"/>
      <c r="AZ11045" s="51"/>
    </row>
    <row r="11046" spans="51:52" x14ac:dyDescent="0.25">
      <c r="AY11046" s="51"/>
      <c r="AZ11046" s="51"/>
    </row>
    <row r="11047" spans="51:52" x14ac:dyDescent="0.25">
      <c r="AY11047" s="51"/>
      <c r="AZ11047" s="51"/>
    </row>
    <row r="11048" spans="51:52" x14ac:dyDescent="0.25">
      <c r="AY11048" s="51"/>
      <c r="AZ11048" s="51"/>
    </row>
    <row r="11049" spans="51:52" x14ac:dyDescent="0.25">
      <c r="AY11049" s="51"/>
      <c r="AZ11049" s="51"/>
    </row>
    <row r="11050" spans="51:52" x14ac:dyDescent="0.25">
      <c r="AY11050" s="51"/>
      <c r="AZ11050" s="51"/>
    </row>
    <row r="11051" spans="51:52" x14ac:dyDescent="0.25">
      <c r="AY11051" s="51"/>
      <c r="AZ11051" s="51"/>
    </row>
    <row r="11052" spans="51:52" x14ac:dyDescent="0.25">
      <c r="AY11052" s="51"/>
      <c r="AZ11052" s="51"/>
    </row>
    <row r="11053" spans="51:52" x14ac:dyDescent="0.25">
      <c r="AY11053" s="51"/>
      <c r="AZ11053" s="51"/>
    </row>
    <row r="11054" spans="51:52" x14ac:dyDescent="0.25">
      <c r="AY11054" s="51"/>
      <c r="AZ11054" s="51"/>
    </row>
    <row r="11055" spans="51:52" x14ac:dyDescent="0.25">
      <c r="AY11055" s="51"/>
      <c r="AZ11055" s="51"/>
    </row>
    <row r="11056" spans="51:52" x14ac:dyDescent="0.25">
      <c r="AY11056" s="51"/>
      <c r="AZ11056" s="51"/>
    </row>
    <row r="11057" spans="51:52" x14ac:dyDescent="0.25">
      <c r="AY11057" s="51"/>
      <c r="AZ11057" s="51"/>
    </row>
    <row r="11058" spans="51:52" x14ac:dyDescent="0.25">
      <c r="AY11058" s="51"/>
      <c r="AZ11058" s="51"/>
    </row>
    <row r="11059" spans="51:52" x14ac:dyDescent="0.25">
      <c r="AY11059" s="51"/>
      <c r="AZ11059" s="51"/>
    </row>
    <row r="11060" spans="51:52" x14ac:dyDescent="0.25">
      <c r="AY11060" s="51"/>
      <c r="AZ11060" s="51"/>
    </row>
    <row r="11061" spans="51:52" x14ac:dyDescent="0.25">
      <c r="AY11061" s="51"/>
      <c r="AZ11061" s="51"/>
    </row>
    <row r="11062" spans="51:52" x14ac:dyDescent="0.25">
      <c r="AY11062" s="51"/>
      <c r="AZ11062" s="51"/>
    </row>
    <row r="11063" spans="51:52" x14ac:dyDescent="0.25">
      <c r="AY11063" s="51"/>
      <c r="AZ11063" s="51"/>
    </row>
    <row r="11064" spans="51:52" x14ac:dyDescent="0.25">
      <c r="AY11064" s="51"/>
      <c r="AZ11064" s="51"/>
    </row>
    <row r="11065" spans="51:52" x14ac:dyDescent="0.25">
      <c r="AY11065" s="51"/>
      <c r="AZ11065" s="51"/>
    </row>
    <row r="11066" spans="51:52" x14ac:dyDescent="0.25">
      <c r="AY11066" s="51"/>
      <c r="AZ11066" s="51"/>
    </row>
    <row r="11067" spans="51:52" x14ac:dyDescent="0.25">
      <c r="AY11067" s="51"/>
      <c r="AZ11067" s="51"/>
    </row>
    <row r="11068" spans="51:52" x14ac:dyDescent="0.25">
      <c r="AY11068" s="51"/>
      <c r="AZ11068" s="51"/>
    </row>
    <row r="11069" spans="51:52" x14ac:dyDescent="0.25">
      <c r="AY11069" s="51"/>
      <c r="AZ11069" s="51"/>
    </row>
    <row r="11070" spans="51:52" x14ac:dyDescent="0.25">
      <c r="AY11070" s="51"/>
      <c r="AZ11070" s="51"/>
    </row>
    <row r="11071" spans="51:52" x14ac:dyDescent="0.25">
      <c r="AY11071" s="51"/>
      <c r="AZ11071" s="51"/>
    </row>
    <row r="11072" spans="51:52" x14ac:dyDescent="0.25">
      <c r="AY11072" s="51"/>
      <c r="AZ11072" s="51"/>
    </row>
    <row r="11073" spans="51:52" x14ac:dyDescent="0.25">
      <c r="AY11073" s="51"/>
      <c r="AZ11073" s="51"/>
    </row>
    <row r="11074" spans="51:52" x14ac:dyDescent="0.25">
      <c r="AY11074" s="51"/>
      <c r="AZ11074" s="51"/>
    </row>
    <row r="11075" spans="51:52" x14ac:dyDescent="0.25">
      <c r="AY11075" s="51"/>
      <c r="AZ11075" s="51"/>
    </row>
    <row r="11076" spans="51:52" x14ac:dyDescent="0.25">
      <c r="AY11076" s="51"/>
      <c r="AZ11076" s="51"/>
    </row>
    <row r="11077" spans="51:52" x14ac:dyDescent="0.25">
      <c r="AY11077" s="51"/>
      <c r="AZ11077" s="51"/>
    </row>
    <row r="11078" spans="51:52" x14ac:dyDescent="0.25">
      <c r="AY11078" s="51"/>
      <c r="AZ11078" s="51"/>
    </row>
    <row r="11079" spans="51:52" x14ac:dyDescent="0.25">
      <c r="AY11079" s="51"/>
      <c r="AZ11079" s="51"/>
    </row>
    <row r="11080" spans="51:52" x14ac:dyDescent="0.25">
      <c r="AY11080" s="51"/>
      <c r="AZ11080" s="51"/>
    </row>
    <row r="11081" spans="51:52" x14ac:dyDescent="0.25">
      <c r="AY11081" s="51"/>
      <c r="AZ11081" s="51"/>
    </row>
    <row r="11082" spans="51:52" x14ac:dyDescent="0.25">
      <c r="AY11082" s="51"/>
      <c r="AZ11082" s="51"/>
    </row>
    <row r="11083" spans="51:52" x14ac:dyDescent="0.25">
      <c r="AY11083" s="51"/>
      <c r="AZ11083" s="51"/>
    </row>
    <row r="11084" spans="51:52" x14ac:dyDescent="0.25">
      <c r="AY11084" s="51"/>
      <c r="AZ11084" s="51"/>
    </row>
    <row r="11085" spans="51:52" x14ac:dyDescent="0.25">
      <c r="AY11085" s="51"/>
      <c r="AZ11085" s="51"/>
    </row>
    <row r="11086" spans="51:52" x14ac:dyDescent="0.25">
      <c r="AY11086" s="51"/>
      <c r="AZ11086" s="51"/>
    </row>
    <row r="11087" spans="51:52" x14ac:dyDescent="0.25">
      <c r="AY11087" s="51"/>
      <c r="AZ11087" s="51"/>
    </row>
    <row r="11088" spans="51:52" x14ac:dyDescent="0.25">
      <c r="AY11088" s="51"/>
      <c r="AZ11088" s="51"/>
    </row>
    <row r="11089" spans="51:52" x14ac:dyDescent="0.25">
      <c r="AY11089" s="51"/>
      <c r="AZ11089" s="51"/>
    </row>
    <row r="11090" spans="51:52" x14ac:dyDescent="0.25">
      <c r="AY11090" s="51"/>
      <c r="AZ11090" s="51"/>
    </row>
    <row r="11091" spans="51:52" x14ac:dyDescent="0.25">
      <c r="AY11091" s="51"/>
      <c r="AZ11091" s="51"/>
    </row>
    <row r="11092" spans="51:52" x14ac:dyDescent="0.25">
      <c r="AY11092" s="51"/>
      <c r="AZ11092" s="51"/>
    </row>
    <row r="11093" spans="51:52" x14ac:dyDescent="0.25">
      <c r="AY11093" s="51"/>
      <c r="AZ11093" s="51"/>
    </row>
    <row r="11094" spans="51:52" x14ac:dyDescent="0.25">
      <c r="AY11094" s="51"/>
      <c r="AZ11094" s="51"/>
    </row>
    <row r="11095" spans="51:52" x14ac:dyDescent="0.25">
      <c r="AY11095" s="51"/>
      <c r="AZ11095" s="51"/>
    </row>
    <row r="11096" spans="51:52" x14ac:dyDescent="0.25">
      <c r="AY11096" s="51"/>
      <c r="AZ11096" s="51"/>
    </row>
    <row r="11097" spans="51:52" x14ac:dyDescent="0.25">
      <c r="AY11097" s="51"/>
      <c r="AZ11097" s="51"/>
    </row>
    <row r="11098" spans="51:52" x14ac:dyDescent="0.25">
      <c r="AY11098" s="51"/>
      <c r="AZ11098" s="51"/>
    </row>
    <row r="11099" spans="51:52" x14ac:dyDescent="0.25">
      <c r="AY11099" s="51"/>
      <c r="AZ11099" s="51"/>
    </row>
    <row r="11100" spans="51:52" x14ac:dyDescent="0.25">
      <c r="AY11100" s="51"/>
      <c r="AZ11100" s="51"/>
    </row>
    <row r="11101" spans="51:52" x14ac:dyDescent="0.25">
      <c r="AY11101" s="51"/>
      <c r="AZ11101" s="51"/>
    </row>
    <row r="11102" spans="51:52" x14ac:dyDescent="0.25">
      <c r="AY11102" s="51"/>
      <c r="AZ11102" s="51"/>
    </row>
    <row r="11103" spans="51:52" x14ac:dyDescent="0.25">
      <c r="AY11103" s="51"/>
      <c r="AZ11103" s="51"/>
    </row>
    <row r="11104" spans="51:52" x14ac:dyDescent="0.25">
      <c r="AY11104" s="51"/>
      <c r="AZ11104" s="51"/>
    </row>
    <row r="11105" spans="51:52" x14ac:dyDescent="0.25">
      <c r="AY11105" s="51"/>
      <c r="AZ11105" s="51"/>
    </row>
    <row r="11106" spans="51:52" x14ac:dyDescent="0.25">
      <c r="AY11106" s="51"/>
      <c r="AZ11106" s="51"/>
    </row>
    <row r="11107" spans="51:52" x14ac:dyDescent="0.25">
      <c r="AY11107" s="51"/>
      <c r="AZ11107" s="51"/>
    </row>
    <row r="11108" spans="51:52" x14ac:dyDescent="0.25">
      <c r="AY11108" s="51"/>
      <c r="AZ11108" s="51"/>
    </row>
    <row r="11109" spans="51:52" x14ac:dyDescent="0.25">
      <c r="AY11109" s="51"/>
      <c r="AZ11109" s="51"/>
    </row>
    <row r="11110" spans="51:52" x14ac:dyDescent="0.25">
      <c r="AY11110" s="51"/>
      <c r="AZ11110" s="51"/>
    </row>
    <row r="11111" spans="51:52" x14ac:dyDescent="0.25">
      <c r="AY11111" s="51"/>
      <c r="AZ11111" s="51"/>
    </row>
    <row r="11112" spans="51:52" x14ac:dyDescent="0.25">
      <c r="AY11112" s="51"/>
      <c r="AZ11112" s="51"/>
    </row>
    <row r="11113" spans="51:52" x14ac:dyDescent="0.25">
      <c r="AY11113" s="51"/>
      <c r="AZ11113" s="51"/>
    </row>
    <row r="11114" spans="51:52" x14ac:dyDescent="0.25">
      <c r="AY11114" s="51"/>
      <c r="AZ11114" s="51"/>
    </row>
    <row r="11115" spans="51:52" x14ac:dyDescent="0.25">
      <c r="AY11115" s="51"/>
      <c r="AZ11115" s="51"/>
    </row>
    <row r="11116" spans="51:52" x14ac:dyDescent="0.25">
      <c r="AY11116" s="51"/>
      <c r="AZ11116" s="51"/>
    </row>
    <row r="11117" spans="51:52" x14ac:dyDescent="0.25">
      <c r="AY11117" s="51"/>
      <c r="AZ11117" s="51"/>
    </row>
    <row r="11118" spans="51:52" x14ac:dyDescent="0.25">
      <c r="AY11118" s="51"/>
      <c r="AZ11118" s="51"/>
    </row>
    <row r="11119" spans="51:52" x14ac:dyDescent="0.25">
      <c r="AY11119" s="51"/>
      <c r="AZ11119" s="51"/>
    </row>
    <row r="11120" spans="51:52" x14ac:dyDescent="0.25">
      <c r="AY11120" s="51"/>
      <c r="AZ11120" s="51"/>
    </row>
    <row r="11121" spans="51:52" x14ac:dyDescent="0.25">
      <c r="AY11121" s="51"/>
      <c r="AZ11121" s="51"/>
    </row>
    <row r="11122" spans="51:52" x14ac:dyDescent="0.25">
      <c r="AY11122" s="51"/>
      <c r="AZ11122" s="51"/>
    </row>
    <row r="11123" spans="51:52" x14ac:dyDescent="0.25">
      <c r="AY11123" s="51"/>
      <c r="AZ11123" s="51"/>
    </row>
    <row r="11124" spans="51:52" x14ac:dyDescent="0.25">
      <c r="AY11124" s="51"/>
      <c r="AZ11124" s="51"/>
    </row>
    <row r="11125" spans="51:52" x14ac:dyDescent="0.25">
      <c r="AY11125" s="51"/>
      <c r="AZ11125" s="51"/>
    </row>
    <row r="11126" spans="51:52" x14ac:dyDescent="0.25">
      <c r="AY11126" s="51"/>
      <c r="AZ11126" s="51"/>
    </row>
    <row r="11127" spans="51:52" x14ac:dyDescent="0.25">
      <c r="AY11127" s="51"/>
      <c r="AZ11127" s="51"/>
    </row>
    <row r="11128" spans="51:52" x14ac:dyDescent="0.25">
      <c r="AY11128" s="51"/>
      <c r="AZ11128" s="51"/>
    </row>
    <row r="11129" spans="51:52" x14ac:dyDescent="0.25">
      <c r="AY11129" s="51"/>
      <c r="AZ11129" s="51"/>
    </row>
    <row r="11130" spans="51:52" x14ac:dyDescent="0.25">
      <c r="AY11130" s="51"/>
      <c r="AZ11130" s="51"/>
    </row>
    <row r="11131" spans="51:52" x14ac:dyDescent="0.25">
      <c r="AY11131" s="51"/>
      <c r="AZ11131" s="51"/>
    </row>
    <row r="11132" spans="51:52" x14ac:dyDescent="0.25">
      <c r="AY11132" s="51"/>
      <c r="AZ11132" s="51"/>
    </row>
    <row r="11133" spans="51:52" x14ac:dyDescent="0.25">
      <c r="AY11133" s="51"/>
      <c r="AZ11133" s="51"/>
    </row>
    <row r="11134" spans="51:52" x14ac:dyDescent="0.25">
      <c r="AY11134" s="51"/>
      <c r="AZ11134" s="51"/>
    </row>
    <row r="11135" spans="51:52" x14ac:dyDescent="0.25">
      <c r="AY11135" s="51"/>
      <c r="AZ11135" s="51"/>
    </row>
    <row r="11136" spans="51:52" x14ac:dyDescent="0.25">
      <c r="AY11136" s="51"/>
      <c r="AZ11136" s="51"/>
    </row>
    <row r="11137" spans="51:52" x14ac:dyDescent="0.25">
      <c r="AY11137" s="51"/>
      <c r="AZ11137" s="51"/>
    </row>
    <row r="11138" spans="51:52" x14ac:dyDescent="0.25">
      <c r="AY11138" s="51"/>
      <c r="AZ11138" s="51"/>
    </row>
    <row r="11139" spans="51:52" x14ac:dyDescent="0.25">
      <c r="AY11139" s="51"/>
      <c r="AZ11139" s="51"/>
    </row>
    <row r="11140" spans="51:52" x14ac:dyDescent="0.25">
      <c r="AY11140" s="51"/>
      <c r="AZ11140" s="51"/>
    </row>
    <row r="11141" spans="51:52" x14ac:dyDescent="0.25">
      <c r="AY11141" s="51"/>
      <c r="AZ11141" s="51"/>
    </row>
    <row r="11142" spans="51:52" x14ac:dyDescent="0.25">
      <c r="AY11142" s="51"/>
      <c r="AZ11142" s="51"/>
    </row>
    <row r="11143" spans="51:52" x14ac:dyDescent="0.25">
      <c r="AY11143" s="51"/>
      <c r="AZ11143" s="51"/>
    </row>
    <row r="11144" spans="51:52" x14ac:dyDescent="0.25">
      <c r="AY11144" s="51"/>
      <c r="AZ11144" s="51"/>
    </row>
    <row r="11145" spans="51:52" x14ac:dyDescent="0.25">
      <c r="AY11145" s="51"/>
      <c r="AZ11145" s="51"/>
    </row>
    <row r="11146" spans="51:52" x14ac:dyDescent="0.25">
      <c r="AY11146" s="51"/>
      <c r="AZ11146" s="51"/>
    </row>
    <row r="11147" spans="51:52" x14ac:dyDescent="0.25">
      <c r="AY11147" s="51"/>
      <c r="AZ11147" s="51"/>
    </row>
    <row r="11148" spans="51:52" x14ac:dyDescent="0.25">
      <c r="AY11148" s="51"/>
      <c r="AZ11148" s="51"/>
    </row>
    <row r="11149" spans="51:52" x14ac:dyDescent="0.25">
      <c r="AY11149" s="51"/>
      <c r="AZ11149" s="51"/>
    </row>
    <row r="11150" spans="51:52" x14ac:dyDescent="0.25">
      <c r="AY11150" s="51"/>
      <c r="AZ11150" s="51"/>
    </row>
    <row r="11151" spans="51:52" x14ac:dyDescent="0.25">
      <c r="AY11151" s="51"/>
      <c r="AZ11151" s="51"/>
    </row>
    <row r="11152" spans="51:52" x14ac:dyDescent="0.25">
      <c r="AY11152" s="51"/>
      <c r="AZ11152" s="51"/>
    </row>
    <row r="11153" spans="51:52" x14ac:dyDescent="0.25">
      <c r="AY11153" s="51"/>
      <c r="AZ11153" s="51"/>
    </row>
    <row r="11154" spans="51:52" x14ac:dyDescent="0.25">
      <c r="AY11154" s="51"/>
      <c r="AZ11154" s="51"/>
    </row>
    <row r="11155" spans="51:52" x14ac:dyDescent="0.25">
      <c r="AY11155" s="51"/>
      <c r="AZ11155" s="51"/>
    </row>
    <row r="11156" spans="51:52" x14ac:dyDescent="0.25">
      <c r="AY11156" s="51"/>
      <c r="AZ11156" s="51"/>
    </row>
    <row r="11157" spans="51:52" x14ac:dyDescent="0.25">
      <c r="AY11157" s="51"/>
      <c r="AZ11157" s="51"/>
    </row>
    <row r="11158" spans="51:52" x14ac:dyDescent="0.25">
      <c r="AY11158" s="51"/>
      <c r="AZ11158" s="51"/>
    </row>
    <row r="11159" spans="51:52" x14ac:dyDescent="0.25">
      <c r="AY11159" s="51"/>
      <c r="AZ11159" s="51"/>
    </row>
    <row r="11160" spans="51:52" x14ac:dyDescent="0.25">
      <c r="AY11160" s="51"/>
      <c r="AZ11160" s="51"/>
    </row>
    <row r="11161" spans="51:52" x14ac:dyDescent="0.25">
      <c r="AY11161" s="51"/>
      <c r="AZ11161" s="51"/>
    </row>
    <row r="11162" spans="51:52" x14ac:dyDescent="0.25">
      <c r="AY11162" s="51"/>
      <c r="AZ11162" s="51"/>
    </row>
    <row r="11163" spans="51:52" x14ac:dyDescent="0.25">
      <c r="AY11163" s="51"/>
      <c r="AZ11163" s="51"/>
    </row>
    <row r="11164" spans="51:52" x14ac:dyDescent="0.25">
      <c r="AY11164" s="51"/>
      <c r="AZ11164" s="51"/>
    </row>
    <row r="11165" spans="51:52" x14ac:dyDescent="0.25">
      <c r="AY11165" s="51"/>
      <c r="AZ11165" s="51"/>
    </row>
    <row r="11166" spans="51:52" x14ac:dyDescent="0.25">
      <c r="AY11166" s="51"/>
      <c r="AZ11166" s="51"/>
    </row>
    <row r="11167" spans="51:52" x14ac:dyDescent="0.25">
      <c r="AY11167" s="51"/>
      <c r="AZ11167" s="51"/>
    </row>
    <row r="11168" spans="51:52" x14ac:dyDescent="0.25">
      <c r="AY11168" s="51"/>
      <c r="AZ11168" s="51"/>
    </row>
    <row r="11169" spans="51:52" x14ac:dyDescent="0.25">
      <c r="AY11169" s="51"/>
      <c r="AZ11169" s="51"/>
    </row>
    <row r="11170" spans="51:52" x14ac:dyDescent="0.25">
      <c r="AY11170" s="51"/>
      <c r="AZ11170" s="51"/>
    </row>
    <row r="11171" spans="51:52" x14ac:dyDescent="0.25">
      <c r="AY11171" s="51"/>
      <c r="AZ11171" s="51"/>
    </row>
    <row r="11172" spans="51:52" x14ac:dyDescent="0.25">
      <c r="AY11172" s="51"/>
      <c r="AZ11172" s="51"/>
    </row>
    <row r="11173" spans="51:52" x14ac:dyDescent="0.25">
      <c r="AY11173" s="51"/>
      <c r="AZ11173" s="51"/>
    </row>
    <row r="11174" spans="51:52" x14ac:dyDescent="0.25">
      <c r="AY11174" s="51"/>
      <c r="AZ11174" s="51"/>
    </row>
    <row r="11175" spans="51:52" x14ac:dyDescent="0.25">
      <c r="AY11175" s="51"/>
      <c r="AZ11175" s="51"/>
    </row>
    <row r="11176" spans="51:52" x14ac:dyDescent="0.25">
      <c r="AY11176" s="51"/>
      <c r="AZ11176" s="51"/>
    </row>
    <row r="11177" spans="51:52" x14ac:dyDescent="0.25">
      <c r="AY11177" s="51"/>
      <c r="AZ11177" s="51"/>
    </row>
    <row r="11178" spans="51:52" x14ac:dyDescent="0.25">
      <c r="AY11178" s="51"/>
      <c r="AZ11178" s="51"/>
    </row>
    <row r="11179" spans="51:52" x14ac:dyDescent="0.25">
      <c r="AY11179" s="51"/>
      <c r="AZ11179" s="51"/>
    </row>
    <row r="11180" spans="51:52" x14ac:dyDescent="0.25">
      <c r="AY11180" s="51"/>
      <c r="AZ11180" s="51"/>
    </row>
    <row r="11181" spans="51:52" x14ac:dyDescent="0.25">
      <c r="AY11181" s="51"/>
      <c r="AZ11181" s="51"/>
    </row>
    <row r="11182" spans="51:52" x14ac:dyDescent="0.25">
      <c r="AY11182" s="51"/>
      <c r="AZ11182" s="51"/>
    </row>
    <row r="11183" spans="51:52" x14ac:dyDescent="0.25">
      <c r="AY11183" s="51"/>
      <c r="AZ11183" s="51"/>
    </row>
    <row r="11184" spans="51:52" x14ac:dyDescent="0.25">
      <c r="AY11184" s="51"/>
      <c r="AZ11184" s="51"/>
    </row>
    <row r="11185" spans="51:52" x14ac:dyDescent="0.25">
      <c r="AY11185" s="51"/>
      <c r="AZ11185" s="51"/>
    </row>
    <row r="11186" spans="51:52" x14ac:dyDescent="0.25">
      <c r="AY11186" s="51"/>
      <c r="AZ11186" s="51"/>
    </row>
    <row r="11187" spans="51:52" x14ac:dyDescent="0.25">
      <c r="AY11187" s="51"/>
      <c r="AZ11187" s="51"/>
    </row>
    <row r="11188" spans="51:52" x14ac:dyDescent="0.25">
      <c r="AY11188" s="51"/>
      <c r="AZ11188" s="51"/>
    </row>
    <row r="11189" spans="51:52" x14ac:dyDescent="0.25">
      <c r="AY11189" s="51"/>
      <c r="AZ11189" s="51"/>
    </row>
    <row r="11190" spans="51:52" x14ac:dyDescent="0.25">
      <c r="AY11190" s="51"/>
      <c r="AZ11190" s="51"/>
    </row>
    <row r="11191" spans="51:52" x14ac:dyDescent="0.25">
      <c r="AY11191" s="51"/>
      <c r="AZ11191" s="51"/>
    </row>
    <row r="11192" spans="51:52" x14ac:dyDescent="0.25">
      <c r="AY11192" s="51"/>
      <c r="AZ11192" s="51"/>
    </row>
    <row r="11193" spans="51:52" x14ac:dyDescent="0.25">
      <c r="AY11193" s="51"/>
      <c r="AZ11193" s="51"/>
    </row>
    <row r="11194" spans="51:52" x14ac:dyDescent="0.25">
      <c r="AY11194" s="51"/>
      <c r="AZ11194" s="51"/>
    </row>
    <row r="11195" spans="51:52" x14ac:dyDescent="0.25">
      <c r="AY11195" s="51"/>
      <c r="AZ11195" s="51"/>
    </row>
    <row r="11196" spans="51:52" x14ac:dyDescent="0.25">
      <c r="AY11196" s="51"/>
      <c r="AZ11196" s="51"/>
    </row>
    <row r="11197" spans="51:52" x14ac:dyDescent="0.25">
      <c r="AY11197" s="51"/>
      <c r="AZ11197" s="51"/>
    </row>
    <row r="11198" spans="51:52" x14ac:dyDescent="0.25">
      <c r="AY11198" s="51"/>
      <c r="AZ11198" s="51"/>
    </row>
    <row r="11199" spans="51:52" x14ac:dyDescent="0.25">
      <c r="AY11199" s="51"/>
      <c r="AZ11199" s="51"/>
    </row>
    <row r="11200" spans="51:52" x14ac:dyDescent="0.25">
      <c r="AY11200" s="51"/>
      <c r="AZ11200" s="51"/>
    </row>
    <row r="11201" spans="51:52" x14ac:dyDescent="0.25">
      <c r="AY11201" s="51"/>
      <c r="AZ11201" s="51"/>
    </row>
    <row r="11202" spans="51:52" x14ac:dyDescent="0.25">
      <c r="AY11202" s="51"/>
      <c r="AZ11202" s="51"/>
    </row>
    <row r="11203" spans="51:52" x14ac:dyDescent="0.25">
      <c r="AY11203" s="51"/>
      <c r="AZ11203" s="51"/>
    </row>
    <row r="11204" spans="51:52" x14ac:dyDescent="0.25">
      <c r="AY11204" s="51"/>
      <c r="AZ11204" s="51"/>
    </row>
    <row r="11205" spans="51:52" x14ac:dyDescent="0.25">
      <c r="AY11205" s="51"/>
      <c r="AZ11205" s="51"/>
    </row>
    <row r="11206" spans="51:52" x14ac:dyDescent="0.25">
      <c r="AY11206" s="51"/>
      <c r="AZ11206" s="51"/>
    </row>
    <row r="11207" spans="51:52" x14ac:dyDescent="0.25">
      <c r="AY11207" s="51"/>
      <c r="AZ11207" s="51"/>
    </row>
    <row r="11208" spans="51:52" x14ac:dyDescent="0.25">
      <c r="AY11208" s="51"/>
      <c r="AZ11208" s="51"/>
    </row>
    <row r="11209" spans="51:52" x14ac:dyDescent="0.25">
      <c r="AY11209" s="51"/>
      <c r="AZ11209" s="51"/>
    </row>
    <row r="11210" spans="51:52" x14ac:dyDescent="0.25">
      <c r="AY11210" s="51"/>
      <c r="AZ11210" s="51"/>
    </row>
    <row r="11211" spans="51:52" x14ac:dyDescent="0.25">
      <c r="AY11211" s="51"/>
      <c r="AZ11211" s="51"/>
    </row>
    <row r="11212" spans="51:52" x14ac:dyDescent="0.25">
      <c r="AY11212" s="51"/>
      <c r="AZ11212" s="51"/>
    </row>
    <row r="11213" spans="51:52" x14ac:dyDescent="0.25">
      <c r="AY11213" s="51"/>
      <c r="AZ11213" s="51"/>
    </row>
    <row r="11214" spans="51:52" x14ac:dyDescent="0.25">
      <c r="AY11214" s="51"/>
      <c r="AZ11214" s="51"/>
    </row>
    <row r="11215" spans="51:52" x14ac:dyDescent="0.25">
      <c r="AY11215" s="51"/>
      <c r="AZ11215" s="51"/>
    </row>
    <row r="11216" spans="51:52" x14ac:dyDescent="0.25">
      <c r="AY11216" s="51"/>
      <c r="AZ11216" s="51"/>
    </row>
    <row r="11217" spans="51:52" x14ac:dyDescent="0.25">
      <c r="AY11217" s="51"/>
      <c r="AZ11217" s="51"/>
    </row>
    <row r="11218" spans="51:52" x14ac:dyDescent="0.25">
      <c r="AY11218" s="51"/>
      <c r="AZ11218" s="51"/>
    </row>
    <row r="11219" spans="51:52" x14ac:dyDescent="0.25">
      <c r="AY11219" s="51"/>
      <c r="AZ11219" s="51"/>
    </row>
    <row r="11220" spans="51:52" x14ac:dyDescent="0.25">
      <c r="AY11220" s="51"/>
      <c r="AZ11220" s="51"/>
    </row>
    <row r="11221" spans="51:52" x14ac:dyDescent="0.25">
      <c r="AY11221" s="51"/>
      <c r="AZ11221" s="51"/>
    </row>
    <row r="11222" spans="51:52" x14ac:dyDescent="0.25">
      <c r="AY11222" s="51"/>
      <c r="AZ11222" s="51"/>
    </row>
    <row r="11223" spans="51:52" x14ac:dyDescent="0.25">
      <c r="AY11223" s="51"/>
      <c r="AZ11223" s="51"/>
    </row>
    <row r="11224" spans="51:52" x14ac:dyDescent="0.25">
      <c r="AY11224" s="51"/>
      <c r="AZ11224" s="51"/>
    </row>
    <row r="11225" spans="51:52" x14ac:dyDescent="0.25">
      <c r="AY11225" s="51"/>
      <c r="AZ11225" s="51"/>
    </row>
    <row r="11226" spans="51:52" x14ac:dyDescent="0.25">
      <c r="AY11226" s="51"/>
      <c r="AZ11226" s="51"/>
    </row>
    <row r="11227" spans="51:52" x14ac:dyDescent="0.25">
      <c r="AY11227" s="51"/>
      <c r="AZ11227" s="51"/>
    </row>
    <row r="11228" spans="51:52" x14ac:dyDescent="0.25">
      <c r="AY11228" s="51"/>
      <c r="AZ11228" s="51"/>
    </row>
    <row r="11229" spans="51:52" x14ac:dyDescent="0.25">
      <c r="AY11229" s="51"/>
      <c r="AZ11229" s="51"/>
    </row>
    <row r="11230" spans="51:52" x14ac:dyDescent="0.25">
      <c r="AY11230" s="51"/>
      <c r="AZ11230" s="51"/>
    </row>
    <row r="11231" spans="51:52" x14ac:dyDescent="0.25">
      <c r="AY11231" s="51"/>
      <c r="AZ11231" s="51"/>
    </row>
    <row r="11232" spans="51:52" x14ac:dyDescent="0.25">
      <c r="AY11232" s="51"/>
      <c r="AZ11232" s="51"/>
    </row>
    <row r="11233" spans="51:52" x14ac:dyDescent="0.25">
      <c r="AY11233" s="51"/>
      <c r="AZ11233" s="51"/>
    </row>
    <row r="11234" spans="51:52" x14ac:dyDescent="0.25">
      <c r="AY11234" s="51"/>
      <c r="AZ11234" s="51"/>
    </row>
    <row r="11235" spans="51:52" x14ac:dyDescent="0.25">
      <c r="AY11235" s="51"/>
      <c r="AZ11235" s="51"/>
    </row>
    <row r="11236" spans="51:52" x14ac:dyDescent="0.25">
      <c r="AY11236" s="51"/>
      <c r="AZ11236" s="51"/>
    </row>
    <row r="11237" spans="51:52" x14ac:dyDescent="0.25">
      <c r="AY11237" s="51"/>
      <c r="AZ11237" s="51"/>
    </row>
    <row r="11238" spans="51:52" x14ac:dyDescent="0.25">
      <c r="AY11238" s="51"/>
      <c r="AZ11238" s="51"/>
    </row>
    <row r="11239" spans="51:52" x14ac:dyDescent="0.25">
      <c r="AY11239" s="51"/>
      <c r="AZ11239" s="51"/>
    </row>
    <row r="11240" spans="51:52" x14ac:dyDescent="0.25">
      <c r="AY11240" s="51"/>
      <c r="AZ11240" s="51"/>
    </row>
    <row r="11241" spans="51:52" x14ac:dyDescent="0.25">
      <c r="AY11241" s="51"/>
      <c r="AZ11241" s="51"/>
    </row>
    <row r="11242" spans="51:52" x14ac:dyDescent="0.25">
      <c r="AY11242" s="51"/>
      <c r="AZ11242" s="51"/>
    </row>
    <row r="11243" spans="51:52" x14ac:dyDescent="0.25">
      <c r="AY11243" s="51"/>
      <c r="AZ11243" s="51"/>
    </row>
    <row r="11244" spans="51:52" x14ac:dyDescent="0.25">
      <c r="AY11244" s="51"/>
      <c r="AZ11244" s="51"/>
    </row>
    <row r="11245" spans="51:52" x14ac:dyDescent="0.25">
      <c r="AY11245" s="51"/>
      <c r="AZ11245" s="51"/>
    </row>
    <row r="11246" spans="51:52" x14ac:dyDescent="0.25">
      <c r="AY11246" s="51"/>
      <c r="AZ11246" s="51"/>
    </row>
    <row r="11247" spans="51:52" x14ac:dyDescent="0.25">
      <c r="AY11247" s="51"/>
      <c r="AZ11247" s="51"/>
    </row>
    <row r="11248" spans="51:52" x14ac:dyDescent="0.25">
      <c r="AY11248" s="51"/>
      <c r="AZ11248" s="51"/>
    </row>
    <row r="11249" spans="51:52" x14ac:dyDescent="0.25">
      <c r="AY11249" s="51"/>
      <c r="AZ11249" s="51"/>
    </row>
    <row r="11250" spans="51:52" x14ac:dyDescent="0.25">
      <c r="AY11250" s="51"/>
      <c r="AZ11250" s="51"/>
    </row>
    <row r="11251" spans="51:52" x14ac:dyDescent="0.25">
      <c r="AY11251" s="51"/>
      <c r="AZ11251" s="51"/>
    </row>
    <row r="11252" spans="51:52" x14ac:dyDescent="0.25">
      <c r="AY11252" s="51"/>
      <c r="AZ11252" s="51"/>
    </row>
    <row r="11253" spans="51:52" x14ac:dyDescent="0.25">
      <c r="AY11253" s="51"/>
      <c r="AZ11253" s="51"/>
    </row>
    <row r="11254" spans="51:52" x14ac:dyDescent="0.25">
      <c r="AY11254" s="51"/>
      <c r="AZ11254" s="51"/>
    </row>
    <row r="11255" spans="51:52" x14ac:dyDescent="0.25">
      <c r="AY11255" s="51"/>
      <c r="AZ11255" s="51"/>
    </row>
    <row r="11256" spans="51:52" x14ac:dyDescent="0.25">
      <c r="AY11256" s="51"/>
      <c r="AZ11256" s="51"/>
    </row>
    <row r="11257" spans="51:52" x14ac:dyDescent="0.25">
      <c r="AY11257" s="51"/>
      <c r="AZ11257" s="51"/>
    </row>
    <row r="11258" spans="51:52" x14ac:dyDescent="0.25">
      <c r="AY11258" s="51"/>
      <c r="AZ11258" s="51"/>
    </row>
    <row r="11259" spans="51:52" x14ac:dyDescent="0.25">
      <c r="AY11259" s="51"/>
      <c r="AZ11259" s="51"/>
    </row>
    <row r="11260" spans="51:52" x14ac:dyDescent="0.25">
      <c r="AY11260" s="51"/>
      <c r="AZ11260" s="51"/>
    </row>
    <row r="11261" spans="51:52" x14ac:dyDescent="0.25">
      <c r="AY11261" s="51"/>
      <c r="AZ11261" s="51"/>
    </row>
    <row r="11262" spans="51:52" x14ac:dyDescent="0.25">
      <c r="AY11262" s="51"/>
      <c r="AZ11262" s="51"/>
    </row>
    <row r="11263" spans="51:52" x14ac:dyDescent="0.25">
      <c r="AY11263" s="51"/>
      <c r="AZ11263" s="51"/>
    </row>
    <row r="11264" spans="51:52" x14ac:dyDescent="0.25">
      <c r="AY11264" s="51"/>
      <c r="AZ11264" s="51"/>
    </row>
    <row r="11265" spans="51:52" x14ac:dyDescent="0.25">
      <c r="AY11265" s="51"/>
      <c r="AZ11265" s="51"/>
    </row>
    <row r="11266" spans="51:52" x14ac:dyDescent="0.25">
      <c r="AY11266" s="51"/>
      <c r="AZ11266" s="51"/>
    </row>
    <row r="11267" spans="51:52" x14ac:dyDescent="0.25">
      <c r="AY11267" s="51"/>
      <c r="AZ11267" s="51"/>
    </row>
    <row r="11268" spans="51:52" x14ac:dyDescent="0.25">
      <c r="AY11268" s="51"/>
      <c r="AZ11268" s="51"/>
    </row>
    <row r="11269" spans="51:52" x14ac:dyDescent="0.25">
      <c r="AY11269" s="51"/>
      <c r="AZ11269" s="51"/>
    </row>
    <row r="11270" spans="51:52" x14ac:dyDescent="0.25">
      <c r="AY11270" s="51"/>
      <c r="AZ11270" s="51"/>
    </row>
    <row r="11271" spans="51:52" x14ac:dyDescent="0.25">
      <c r="AY11271" s="51"/>
      <c r="AZ11271" s="51"/>
    </row>
    <row r="11272" spans="51:52" x14ac:dyDescent="0.25">
      <c r="AY11272" s="51"/>
      <c r="AZ11272" s="51"/>
    </row>
    <row r="11273" spans="51:52" x14ac:dyDescent="0.25">
      <c r="AY11273" s="51"/>
      <c r="AZ11273" s="51"/>
    </row>
    <row r="11274" spans="51:52" x14ac:dyDescent="0.25">
      <c r="AY11274" s="51"/>
      <c r="AZ11274" s="51"/>
    </row>
    <row r="11275" spans="51:52" x14ac:dyDescent="0.25">
      <c r="AY11275" s="51"/>
      <c r="AZ11275" s="51"/>
    </row>
    <row r="11276" spans="51:52" x14ac:dyDescent="0.25">
      <c r="AY11276" s="51"/>
      <c r="AZ11276" s="51"/>
    </row>
    <row r="11277" spans="51:52" x14ac:dyDescent="0.25">
      <c r="AY11277" s="51"/>
      <c r="AZ11277" s="51"/>
    </row>
    <row r="11278" spans="51:52" x14ac:dyDescent="0.25">
      <c r="AY11278" s="51"/>
      <c r="AZ11278" s="51"/>
    </row>
    <row r="11279" spans="51:52" x14ac:dyDescent="0.25">
      <c r="AY11279" s="51"/>
      <c r="AZ11279" s="51"/>
    </row>
    <row r="11280" spans="51:52" x14ac:dyDescent="0.25">
      <c r="AY11280" s="51"/>
      <c r="AZ11280" s="51"/>
    </row>
    <row r="11281" spans="51:52" x14ac:dyDescent="0.25">
      <c r="AY11281" s="51"/>
      <c r="AZ11281" s="51"/>
    </row>
    <row r="11282" spans="51:52" x14ac:dyDescent="0.25">
      <c r="AY11282" s="51"/>
      <c r="AZ11282" s="51"/>
    </row>
    <row r="11283" spans="51:52" x14ac:dyDescent="0.25">
      <c r="AY11283" s="51"/>
      <c r="AZ11283" s="51"/>
    </row>
    <row r="11284" spans="51:52" x14ac:dyDescent="0.25">
      <c r="AY11284" s="51"/>
      <c r="AZ11284" s="51"/>
    </row>
    <row r="11285" spans="51:52" x14ac:dyDescent="0.25">
      <c r="AY11285" s="51"/>
      <c r="AZ11285" s="51"/>
    </row>
    <row r="11286" spans="51:52" x14ac:dyDescent="0.25">
      <c r="AY11286" s="51"/>
      <c r="AZ11286" s="51"/>
    </row>
    <row r="11287" spans="51:52" x14ac:dyDescent="0.25">
      <c r="AY11287" s="51"/>
      <c r="AZ11287" s="51"/>
    </row>
    <row r="11288" spans="51:52" x14ac:dyDescent="0.25">
      <c r="AY11288" s="51"/>
      <c r="AZ11288" s="51"/>
    </row>
    <row r="11289" spans="51:52" x14ac:dyDescent="0.25">
      <c r="AY11289" s="51"/>
      <c r="AZ11289" s="51"/>
    </row>
    <row r="11290" spans="51:52" x14ac:dyDescent="0.25">
      <c r="AY11290" s="51"/>
      <c r="AZ11290" s="51"/>
    </row>
    <row r="11291" spans="51:52" x14ac:dyDescent="0.25">
      <c r="AY11291" s="51"/>
      <c r="AZ11291" s="51"/>
    </row>
    <row r="11292" spans="51:52" x14ac:dyDescent="0.25">
      <c r="AY11292" s="51"/>
      <c r="AZ11292" s="51"/>
    </row>
    <row r="11293" spans="51:52" x14ac:dyDescent="0.25">
      <c r="AY11293" s="51"/>
      <c r="AZ11293" s="51"/>
    </row>
    <row r="11294" spans="51:52" x14ac:dyDescent="0.25">
      <c r="AY11294" s="51"/>
      <c r="AZ11294" s="51"/>
    </row>
    <row r="11295" spans="51:52" x14ac:dyDescent="0.25">
      <c r="AY11295" s="51"/>
      <c r="AZ11295" s="51"/>
    </row>
    <row r="11296" spans="51:52" x14ac:dyDescent="0.25">
      <c r="AY11296" s="51"/>
      <c r="AZ11296" s="51"/>
    </row>
    <row r="11297" spans="51:52" x14ac:dyDescent="0.25">
      <c r="AY11297" s="51"/>
      <c r="AZ11297" s="51"/>
    </row>
    <row r="11298" spans="51:52" x14ac:dyDescent="0.25">
      <c r="AY11298" s="51"/>
      <c r="AZ11298" s="51"/>
    </row>
    <row r="11299" spans="51:52" x14ac:dyDescent="0.25">
      <c r="AY11299" s="51"/>
      <c r="AZ11299" s="51"/>
    </row>
    <row r="11300" spans="51:52" x14ac:dyDescent="0.25">
      <c r="AY11300" s="51"/>
      <c r="AZ11300" s="51"/>
    </row>
    <row r="11301" spans="51:52" x14ac:dyDescent="0.25">
      <c r="AY11301" s="51"/>
      <c r="AZ11301" s="51"/>
    </row>
    <row r="11302" spans="51:52" x14ac:dyDescent="0.25">
      <c r="AY11302" s="51"/>
      <c r="AZ11302" s="51"/>
    </row>
    <row r="11303" spans="51:52" x14ac:dyDescent="0.25">
      <c r="AY11303" s="51"/>
      <c r="AZ11303" s="51"/>
    </row>
    <row r="11304" spans="51:52" x14ac:dyDescent="0.25">
      <c r="AY11304" s="51"/>
      <c r="AZ11304" s="51"/>
    </row>
    <row r="11305" spans="51:52" x14ac:dyDescent="0.25">
      <c r="AY11305" s="51"/>
      <c r="AZ11305" s="51"/>
    </row>
    <row r="11306" spans="51:52" x14ac:dyDescent="0.25">
      <c r="AY11306" s="51"/>
      <c r="AZ11306" s="51"/>
    </row>
    <row r="11307" spans="51:52" x14ac:dyDescent="0.25">
      <c r="AY11307" s="51"/>
      <c r="AZ11307" s="51"/>
    </row>
    <row r="11308" spans="51:52" x14ac:dyDescent="0.25">
      <c r="AY11308" s="51"/>
      <c r="AZ11308" s="51"/>
    </row>
    <row r="11309" spans="51:52" x14ac:dyDescent="0.25">
      <c r="AY11309" s="51"/>
      <c r="AZ11309" s="51"/>
    </row>
    <row r="11310" spans="51:52" x14ac:dyDescent="0.25">
      <c r="AY11310" s="51"/>
      <c r="AZ11310" s="51"/>
    </row>
    <row r="11311" spans="51:52" x14ac:dyDescent="0.25">
      <c r="AY11311" s="51"/>
      <c r="AZ11311" s="51"/>
    </row>
    <row r="11312" spans="51:52" x14ac:dyDescent="0.25">
      <c r="AY11312" s="51"/>
      <c r="AZ11312" s="51"/>
    </row>
    <row r="11313" spans="51:52" x14ac:dyDescent="0.25">
      <c r="AY11313" s="51"/>
      <c r="AZ11313" s="51"/>
    </row>
    <row r="11314" spans="51:52" x14ac:dyDescent="0.25">
      <c r="AY11314" s="51"/>
      <c r="AZ11314" s="51"/>
    </row>
    <row r="11315" spans="51:52" x14ac:dyDescent="0.25">
      <c r="AY11315" s="51"/>
      <c r="AZ11315" s="51"/>
    </row>
    <row r="11316" spans="51:52" x14ac:dyDescent="0.25">
      <c r="AY11316" s="51"/>
      <c r="AZ11316" s="51"/>
    </row>
    <row r="11317" spans="51:52" x14ac:dyDescent="0.25">
      <c r="AY11317" s="51"/>
      <c r="AZ11317" s="51"/>
    </row>
    <row r="11318" spans="51:52" x14ac:dyDescent="0.25">
      <c r="AY11318" s="51"/>
      <c r="AZ11318" s="51"/>
    </row>
    <row r="11319" spans="51:52" x14ac:dyDescent="0.25">
      <c r="AY11319" s="51"/>
      <c r="AZ11319" s="51"/>
    </row>
    <row r="11320" spans="51:52" x14ac:dyDescent="0.25">
      <c r="AY11320" s="51"/>
      <c r="AZ11320" s="51"/>
    </row>
    <row r="11321" spans="51:52" x14ac:dyDescent="0.25">
      <c r="AY11321" s="51"/>
      <c r="AZ11321" s="51"/>
    </row>
    <row r="11322" spans="51:52" x14ac:dyDescent="0.25">
      <c r="AY11322" s="51"/>
      <c r="AZ11322" s="51"/>
    </row>
    <row r="11323" spans="51:52" x14ac:dyDescent="0.25">
      <c r="AY11323" s="51"/>
      <c r="AZ11323" s="51"/>
    </row>
    <row r="11324" spans="51:52" x14ac:dyDescent="0.25">
      <c r="AY11324" s="51"/>
      <c r="AZ11324" s="51"/>
    </row>
    <row r="11325" spans="51:52" x14ac:dyDescent="0.25">
      <c r="AY11325" s="51"/>
      <c r="AZ11325" s="51"/>
    </row>
    <row r="11326" spans="51:52" x14ac:dyDescent="0.25">
      <c r="AY11326" s="51"/>
      <c r="AZ11326" s="51"/>
    </row>
    <row r="11327" spans="51:52" x14ac:dyDescent="0.25">
      <c r="AY11327" s="51"/>
      <c r="AZ11327" s="51"/>
    </row>
    <row r="11328" spans="51:52" x14ac:dyDescent="0.25">
      <c r="AY11328" s="51"/>
      <c r="AZ11328" s="51"/>
    </row>
    <row r="11329" spans="51:52" x14ac:dyDescent="0.25">
      <c r="AY11329" s="51"/>
      <c r="AZ11329" s="51"/>
    </row>
    <row r="11330" spans="51:52" x14ac:dyDescent="0.25">
      <c r="AY11330" s="51"/>
      <c r="AZ11330" s="51"/>
    </row>
    <row r="11331" spans="51:52" x14ac:dyDescent="0.25">
      <c r="AY11331" s="51"/>
      <c r="AZ11331" s="51"/>
    </row>
    <row r="11332" spans="51:52" x14ac:dyDescent="0.25">
      <c r="AY11332" s="51"/>
      <c r="AZ11332" s="51"/>
    </row>
    <row r="11333" spans="51:52" x14ac:dyDescent="0.25">
      <c r="AY11333" s="51"/>
      <c r="AZ11333" s="51"/>
    </row>
    <row r="11334" spans="51:52" x14ac:dyDescent="0.25">
      <c r="AY11334" s="51"/>
      <c r="AZ11334" s="51"/>
    </row>
    <row r="11335" spans="51:52" x14ac:dyDescent="0.25">
      <c r="AY11335" s="51"/>
      <c r="AZ11335" s="51"/>
    </row>
    <row r="11336" spans="51:52" x14ac:dyDescent="0.25">
      <c r="AY11336" s="51"/>
      <c r="AZ11336" s="51"/>
    </row>
    <row r="11337" spans="51:52" x14ac:dyDescent="0.25">
      <c r="AY11337" s="51"/>
      <c r="AZ11337" s="51"/>
    </row>
    <row r="11338" spans="51:52" x14ac:dyDescent="0.25">
      <c r="AY11338" s="51"/>
      <c r="AZ11338" s="51"/>
    </row>
    <row r="11339" spans="51:52" x14ac:dyDescent="0.25">
      <c r="AY11339" s="51"/>
      <c r="AZ11339" s="51"/>
    </row>
    <row r="11340" spans="51:52" x14ac:dyDescent="0.25">
      <c r="AY11340" s="51"/>
      <c r="AZ11340" s="51"/>
    </row>
    <row r="11341" spans="51:52" x14ac:dyDescent="0.25">
      <c r="AY11341" s="51"/>
      <c r="AZ11341" s="51"/>
    </row>
    <row r="11342" spans="51:52" x14ac:dyDescent="0.25">
      <c r="AY11342" s="51"/>
      <c r="AZ11342" s="51"/>
    </row>
    <row r="11343" spans="51:52" x14ac:dyDescent="0.25">
      <c r="AY11343" s="51"/>
      <c r="AZ11343" s="51"/>
    </row>
    <row r="11344" spans="51:52" x14ac:dyDescent="0.25">
      <c r="AY11344" s="51"/>
      <c r="AZ11344" s="51"/>
    </row>
    <row r="11345" spans="51:52" x14ac:dyDescent="0.25">
      <c r="AY11345" s="51"/>
      <c r="AZ11345" s="51"/>
    </row>
    <row r="11346" spans="51:52" x14ac:dyDescent="0.25">
      <c r="AY11346" s="51"/>
      <c r="AZ11346" s="51"/>
    </row>
    <row r="11347" spans="51:52" x14ac:dyDescent="0.25">
      <c r="AY11347" s="51"/>
      <c r="AZ11347" s="51"/>
    </row>
    <row r="11348" spans="51:52" x14ac:dyDescent="0.25">
      <c r="AY11348" s="51"/>
      <c r="AZ11348" s="51"/>
    </row>
    <row r="11349" spans="51:52" x14ac:dyDescent="0.25">
      <c r="AY11349" s="51"/>
      <c r="AZ11349" s="51"/>
    </row>
    <row r="11350" spans="51:52" x14ac:dyDescent="0.25">
      <c r="AY11350" s="51"/>
      <c r="AZ11350" s="51"/>
    </row>
    <row r="11351" spans="51:52" x14ac:dyDescent="0.25">
      <c r="AY11351" s="51"/>
      <c r="AZ11351" s="51"/>
    </row>
    <row r="11352" spans="51:52" x14ac:dyDescent="0.25">
      <c r="AY11352" s="51"/>
      <c r="AZ11352" s="51"/>
    </row>
    <row r="11353" spans="51:52" x14ac:dyDescent="0.25">
      <c r="AY11353" s="51"/>
      <c r="AZ11353" s="51"/>
    </row>
    <row r="11354" spans="51:52" x14ac:dyDescent="0.25">
      <c r="AY11354" s="51"/>
      <c r="AZ11354" s="51"/>
    </row>
    <row r="11355" spans="51:52" x14ac:dyDescent="0.25">
      <c r="AY11355" s="51"/>
      <c r="AZ11355" s="51"/>
    </row>
    <row r="11356" spans="51:52" x14ac:dyDescent="0.25">
      <c r="AY11356" s="51"/>
      <c r="AZ11356" s="51"/>
    </row>
    <row r="11357" spans="51:52" x14ac:dyDescent="0.25">
      <c r="AY11357" s="51"/>
      <c r="AZ11357" s="51"/>
    </row>
    <row r="11358" spans="51:52" x14ac:dyDescent="0.25">
      <c r="AY11358" s="51"/>
      <c r="AZ11358" s="51"/>
    </row>
    <row r="11359" spans="51:52" x14ac:dyDescent="0.25">
      <c r="AY11359" s="51"/>
      <c r="AZ11359" s="51"/>
    </row>
    <row r="11360" spans="51:52" x14ac:dyDescent="0.25">
      <c r="AY11360" s="51"/>
      <c r="AZ11360" s="51"/>
    </row>
    <row r="11361" spans="51:52" x14ac:dyDescent="0.25">
      <c r="AY11361" s="51"/>
      <c r="AZ11361" s="51"/>
    </row>
    <row r="11362" spans="51:52" x14ac:dyDescent="0.25">
      <c r="AY11362" s="51"/>
      <c r="AZ11362" s="51"/>
    </row>
    <row r="11363" spans="51:52" x14ac:dyDescent="0.25">
      <c r="AY11363" s="51"/>
      <c r="AZ11363" s="51"/>
    </row>
    <row r="11364" spans="51:52" x14ac:dyDescent="0.25">
      <c r="AY11364" s="51"/>
      <c r="AZ11364" s="51"/>
    </row>
    <row r="11365" spans="51:52" x14ac:dyDescent="0.25">
      <c r="AY11365" s="51"/>
      <c r="AZ11365" s="51"/>
    </row>
    <row r="11366" spans="51:52" x14ac:dyDescent="0.25">
      <c r="AY11366" s="51"/>
      <c r="AZ11366" s="51"/>
    </row>
    <row r="11367" spans="51:52" x14ac:dyDescent="0.25">
      <c r="AY11367" s="51"/>
      <c r="AZ11367" s="51"/>
    </row>
    <row r="11368" spans="51:52" x14ac:dyDescent="0.25">
      <c r="AY11368" s="51"/>
      <c r="AZ11368" s="51"/>
    </row>
    <row r="11369" spans="51:52" x14ac:dyDescent="0.25">
      <c r="AY11369" s="51"/>
      <c r="AZ11369" s="51"/>
    </row>
    <row r="11370" spans="51:52" x14ac:dyDescent="0.25">
      <c r="AY11370" s="51"/>
      <c r="AZ11370" s="51"/>
    </row>
    <row r="11371" spans="51:52" x14ac:dyDescent="0.25">
      <c r="AY11371" s="51"/>
      <c r="AZ11371" s="51"/>
    </row>
    <row r="11372" spans="51:52" x14ac:dyDescent="0.25">
      <c r="AY11372" s="51"/>
      <c r="AZ11372" s="51"/>
    </row>
    <row r="11373" spans="51:52" x14ac:dyDescent="0.25">
      <c r="AY11373" s="51"/>
      <c r="AZ11373" s="51"/>
    </row>
    <row r="11374" spans="51:52" x14ac:dyDescent="0.25">
      <c r="AY11374" s="51"/>
      <c r="AZ11374" s="51"/>
    </row>
    <row r="11375" spans="51:52" x14ac:dyDescent="0.25">
      <c r="AY11375" s="51"/>
      <c r="AZ11375" s="51"/>
    </row>
    <row r="11376" spans="51:52" x14ac:dyDescent="0.25">
      <c r="AY11376" s="51"/>
      <c r="AZ11376" s="51"/>
    </row>
    <row r="11377" spans="51:52" x14ac:dyDescent="0.25">
      <c r="AY11377" s="51"/>
      <c r="AZ11377" s="51"/>
    </row>
    <row r="11378" spans="51:52" x14ac:dyDescent="0.25">
      <c r="AY11378" s="51"/>
      <c r="AZ11378" s="51"/>
    </row>
    <row r="11379" spans="51:52" x14ac:dyDescent="0.25">
      <c r="AY11379" s="51"/>
      <c r="AZ11379" s="51"/>
    </row>
    <row r="11380" spans="51:52" x14ac:dyDescent="0.25">
      <c r="AY11380" s="51"/>
      <c r="AZ11380" s="51"/>
    </row>
    <row r="11381" spans="51:52" x14ac:dyDescent="0.25">
      <c r="AY11381" s="51"/>
      <c r="AZ11381" s="51"/>
    </row>
    <row r="11382" spans="51:52" x14ac:dyDescent="0.25">
      <c r="AY11382" s="51"/>
      <c r="AZ11382" s="51"/>
    </row>
    <row r="11383" spans="51:52" x14ac:dyDescent="0.25">
      <c r="AY11383" s="51"/>
      <c r="AZ11383" s="51"/>
    </row>
    <row r="11384" spans="51:52" x14ac:dyDescent="0.25">
      <c r="AY11384" s="51"/>
      <c r="AZ11384" s="51"/>
    </row>
    <row r="11385" spans="51:52" x14ac:dyDescent="0.25">
      <c r="AY11385" s="51"/>
      <c r="AZ11385" s="51"/>
    </row>
    <row r="11386" spans="51:52" x14ac:dyDescent="0.25">
      <c r="AY11386" s="51"/>
      <c r="AZ11386" s="51"/>
    </row>
    <row r="11387" spans="51:52" x14ac:dyDescent="0.25">
      <c r="AY11387" s="51"/>
      <c r="AZ11387" s="51"/>
    </row>
    <row r="11388" spans="51:52" x14ac:dyDescent="0.25">
      <c r="AY11388" s="51"/>
      <c r="AZ11388" s="51"/>
    </row>
    <row r="11389" spans="51:52" x14ac:dyDescent="0.25">
      <c r="AY11389" s="51"/>
      <c r="AZ11389" s="51"/>
    </row>
    <row r="11390" spans="51:52" x14ac:dyDescent="0.25">
      <c r="AY11390" s="51"/>
      <c r="AZ11390" s="51"/>
    </row>
    <row r="11391" spans="51:52" x14ac:dyDescent="0.25">
      <c r="AY11391" s="51"/>
      <c r="AZ11391" s="51"/>
    </row>
    <row r="11392" spans="51:52" x14ac:dyDescent="0.25">
      <c r="AY11392" s="51"/>
      <c r="AZ11392" s="51"/>
    </row>
    <row r="11393" spans="51:52" x14ac:dyDescent="0.25">
      <c r="AY11393" s="51"/>
      <c r="AZ11393" s="51"/>
    </row>
    <row r="11394" spans="51:52" x14ac:dyDescent="0.25">
      <c r="AY11394" s="51"/>
      <c r="AZ11394" s="51"/>
    </row>
    <row r="11395" spans="51:52" x14ac:dyDescent="0.25">
      <c r="AY11395" s="51"/>
      <c r="AZ11395" s="51"/>
    </row>
    <row r="11396" spans="51:52" x14ac:dyDescent="0.25">
      <c r="AY11396" s="51"/>
      <c r="AZ11396" s="51"/>
    </row>
    <row r="11397" spans="51:52" x14ac:dyDescent="0.25">
      <c r="AY11397" s="51"/>
      <c r="AZ11397" s="51"/>
    </row>
    <row r="11398" spans="51:52" x14ac:dyDescent="0.25">
      <c r="AY11398" s="51"/>
      <c r="AZ11398" s="51"/>
    </row>
    <row r="11399" spans="51:52" x14ac:dyDescent="0.25">
      <c r="AY11399" s="51"/>
      <c r="AZ11399" s="51"/>
    </row>
    <row r="11400" spans="51:52" x14ac:dyDescent="0.25">
      <c r="AY11400" s="51"/>
      <c r="AZ11400" s="51"/>
    </row>
    <row r="11401" spans="51:52" x14ac:dyDescent="0.25">
      <c r="AY11401" s="51"/>
      <c r="AZ11401" s="51"/>
    </row>
    <row r="11402" spans="51:52" x14ac:dyDescent="0.25">
      <c r="AY11402" s="51"/>
      <c r="AZ11402" s="51"/>
    </row>
    <row r="11403" spans="51:52" x14ac:dyDescent="0.25">
      <c r="AY11403" s="51"/>
      <c r="AZ11403" s="51"/>
    </row>
    <row r="11404" spans="51:52" x14ac:dyDescent="0.25">
      <c r="AY11404" s="51"/>
      <c r="AZ11404" s="51"/>
    </row>
    <row r="11405" spans="51:52" x14ac:dyDescent="0.25">
      <c r="AY11405" s="51"/>
      <c r="AZ11405" s="51"/>
    </row>
    <row r="11406" spans="51:52" x14ac:dyDescent="0.25">
      <c r="AY11406" s="51"/>
      <c r="AZ11406" s="51"/>
    </row>
    <row r="11407" spans="51:52" x14ac:dyDescent="0.25">
      <c r="AY11407" s="51"/>
      <c r="AZ11407" s="51"/>
    </row>
    <row r="11408" spans="51:52" x14ac:dyDescent="0.25">
      <c r="AY11408" s="51"/>
      <c r="AZ11408" s="51"/>
    </row>
    <row r="11409" spans="51:52" x14ac:dyDescent="0.25">
      <c r="AY11409" s="51"/>
      <c r="AZ11409" s="51"/>
    </row>
    <row r="11410" spans="51:52" x14ac:dyDescent="0.25">
      <c r="AY11410" s="51"/>
      <c r="AZ11410" s="51"/>
    </row>
    <row r="11411" spans="51:52" x14ac:dyDescent="0.25">
      <c r="AY11411" s="51"/>
      <c r="AZ11411" s="51"/>
    </row>
    <row r="11412" spans="51:52" x14ac:dyDescent="0.25">
      <c r="AY11412" s="51"/>
      <c r="AZ11412" s="51"/>
    </row>
    <row r="11413" spans="51:52" x14ac:dyDescent="0.25">
      <c r="AY11413" s="51"/>
      <c r="AZ11413" s="51"/>
    </row>
    <row r="11414" spans="51:52" x14ac:dyDescent="0.25">
      <c r="AY11414" s="51"/>
      <c r="AZ11414" s="51"/>
    </row>
    <row r="11415" spans="51:52" x14ac:dyDescent="0.25">
      <c r="AY11415" s="51"/>
      <c r="AZ11415" s="51"/>
    </row>
    <row r="11416" spans="51:52" x14ac:dyDescent="0.25">
      <c r="AY11416" s="51"/>
      <c r="AZ11416" s="51"/>
    </row>
    <row r="11417" spans="51:52" x14ac:dyDescent="0.25">
      <c r="AY11417" s="51"/>
      <c r="AZ11417" s="51"/>
    </row>
    <row r="11418" spans="51:52" x14ac:dyDescent="0.25">
      <c r="AY11418" s="51"/>
      <c r="AZ11418" s="51"/>
    </row>
    <row r="11419" spans="51:52" x14ac:dyDescent="0.25">
      <c r="AY11419" s="51"/>
      <c r="AZ11419" s="51"/>
    </row>
    <row r="11420" spans="51:52" x14ac:dyDescent="0.25">
      <c r="AY11420" s="51"/>
      <c r="AZ11420" s="51"/>
    </row>
    <row r="11421" spans="51:52" x14ac:dyDescent="0.25">
      <c r="AY11421" s="51"/>
      <c r="AZ11421" s="51"/>
    </row>
    <row r="11422" spans="51:52" x14ac:dyDescent="0.25">
      <c r="AY11422" s="51"/>
      <c r="AZ11422" s="51"/>
    </row>
    <row r="11423" spans="51:52" x14ac:dyDescent="0.25">
      <c r="AY11423" s="51"/>
      <c r="AZ11423" s="51"/>
    </row>
    <row r="11424" spans="51:52" x14ac:dyDescent="0.25">
      <c r="AY11424" s="51"/>
      <c r="AZ11424" s="51"/>
    </row>
    <row r="11425" spans="51:52" x14ac:dyDescent="0.25">
      <c r="AY11425" s="51"/>
      <c r="AZ11425" s="51"/>
    </row>
    <row r="11426" spans="51:52" x14ac:dyDescent="0.25">
      <c r="AY11426" s="51"/>
      <c r="AZ11426" s="51"/>
    </row>
    <row r="11427" spans="51:52" x14ac:dyDescent="0.25">
      <c r="AY11427" s="51"/>
      <c r="AZ11427" s="51"/>
    </row>
    <row r="11428" spans="51:52" x14ac:dyDescent="0.25">
      <c r="AY11428" s="51"/>
      <c r="AZ11428" s="51"/>
    </row>
    <row r="11429" spans="51:52" x14ac:dyDescent="0.25">
      <c r="AY11429" s="51"/>
      <c r="AZ11429" s="51"/>
    </row>
    <row r="11430" spans="51:52" x14ac:dyDescent="0.25">
      <c r="AY11430" s="51"/>
      <c r="AZ11430" s="51"/>
    </row>
    <row r="11431" spans="51:52" x14ac:dyDescent="0.25">
      <c r="AY11431" s="51"/>
      <c r="AZ11431" s="51"/>
    </row>
    <row r="11432" spans="51:52" x14ac:dyDescent="0.25">
      <c r="AY11432" s="51"/>
      <c r="AZ11432" s="51"/>
    </row>
    <row r="11433" spans="51:52" x14ac:dyDescent="0.25">
      <c r="AY11433" s="51"/>
      <c r="AZ11433" s="51"/>
    </row>
    <row r="11434" spans="51:52" x14ac:dyDescent="0.25">
      <c r="AY11434" s="51"/>
      <c r="AZ11434" s="51"/>
    </row>
    <row r="11435" spans="51:52" x14ac:dyDescent="0.25">
      <c r="AY11435" s="51"/>
      <c r="AZ11435" s="51"/>
    </row>
    <row r="11436" spans="51:52" x14ac:dyDescent="0.25">
      <c r="AY11436" s="51"/>
      <c r="AZ11436" s="51"/>
    </row>
    <row r="11437" spans="51:52" x14ac:dyDescent="0.25">
      <c r="AY11437" s="51"/>
      <c r="AZ11437" s="51"/>
    </row>
    <row r="11438" spans="51:52" x14ac:dyDescent="0.25">
      <c r="AY11438" s="51"/>
      <c r="AZ11438" s="51"/>
    </row>
    <row r="11439" spans="51:52" x14ac:dyDescent="0.25">
      <c r="AY11439" s="51"/>
      <c r="AZ11439" s="51"/>
    </row>
    <row r="11440" spans="51:52" x14ac:dyDescent="0.25">
      <c r="AY11440" s="51"/>
      <c r="AZ11440" s="51"/>
    </row>
    <row r="11441" spans="51:52" x14ac:dyDescent="0.25">
      <c r="AY11441" s="51"/>
      <c r="AZ11441" s="51"/>
    </row>
    <row r="11442" spans="51:52" x14ac:dyDescent="0.25">
      <c r="AY11442" s="51"/>
      <c r="AZ11442" s="51"/>
    </row>
    <row r="11443" spans="51:52" x14ac:dyDescent="0.25">
      <c r="AY11443" s="51"/>
      <c r="AZ11443" s="51"/>
    </row>
    <row r="11444" spans="51:52" x14ac:dyDescent="0.25">
      <c r="AY11444" s="51"/>
      <c r="AZ11444" s="51"/>
    </row>
    <row r="11445" spans="51:52" x14ac:dyDescent="0.25">
      <c r="AY11445" s="51"/>
      <c r="AZ11445" s="51"/>
    </row>
    <row r="11446" spans="51:52" x14ac:dyDescent="0.25">
      <c r="AY11446" s="51"/>
      <c r="AZ11446" s="51"/>
    </row>
    <row r="11447" spans="51:52" x14ac:dyDescent="0.25">
      <c r="AY11447" s="51"/>
      <c r="AZ11447" s="51"/>
    </row>
    <row r="11448" spans="51:52" x14ac:dyDescent="0.25">
      <c r="AY11448" s="51"/>
      <c r="AZ11448" s="51"/>
    </row>
    <row r="11449" spans="51:52" x14ac:dyDescent="0.25">
      <c r="AY11449" s="51"/>
      <c r="AZ11449" s="51"/>
    </row>
    <row r="11450" spans="51:52" x14ac:dyDescent="0.25">
      <c r="AY11450" s="51"/>
      <c r="AZ11450" s="51"/>
    </row>
    <row r="11451" spans="51:52" x14ac:dyDescent="0.25">
      <c r="AY11451" s="51"/>
      <c r="AZ11451" s="51"/>
    </row>
    <row r="11452" spans="51:52" x14ac:dyDescent="0.25">
      <c r="AY11452" s="51"/>
      <c r="AZ11452" s="51"/>
    </row>
    <row r="11453" spans="51:52" x14ac:dyDescent="0.25">
      <c r="AY11453" s="51"/>
      <c r="AZ11453" s="51"/>
    </row>
    <row r="11454" spans="51:52" x14ac:dyDescent="0.25">
      <c r="AY11454" s="51"/>
      <c r="AZ11454" s="51"/>
    </row>
    <row r="11455" spans="51:52" x14ac:dyDescent="0.25">
      <c r="AY11455" s="51"/>
      <c r="AZ11455" s="51"/>
    </row>
    <row r="11456" spans="51:52" x14ac:dyDescent="0.25">
      <c r="AY11456" s="51"/>
      <c r="AZ11456" s="51"/>
    </row>
    <row r="11457" spans="51:52" x14ac:dyDescent="0.25">
      <c r="AY11457" s="51"/>
      <c r="AZ11457" s="51"/>
    </row>
    <row r="11458" spans="51:52" x14ac:dyDescent="0.25">
      <c r="AY11458" s="51"/>
      <c r="AZ11458" s="51"/>
    </row>
    <row r="11459" spans="51:52" x14ac:dyDescent="0.25">
      <c r="AY11459" s="51"/>
      <c r="AZ11459" s="51"/>
    </row>
    <row r="11460" spans="51:52" x14ac:dyDescent="0.25">
      <c r="AY11460" s="51"/>
      <c r="AZ11460" s="51"/>
    </row>
    <row r="11461" spans="51:52" x14ac:dyDescent="0.25">
      <c r="AY11461" s="51"/>
      <c r="AZ11461" s="51"/>
    </row>
    <row r="11462" spans="51:52" x14ac:dyDescent="0.25">
      <c r="AY11462" s="51"/>
      <c r="AZ11462" s="51"/>
    </row>
    <row r="11463" spans="51:52" x14ac:dyDescent="0.25">
      <c r="AY11463" s="51"/>
      <c r="AZ11463" s="51"/>
    </row>
    <row r="11464" spans="51:52" x14ac:dyDescent="0.25">
      <c r="AY11464" s="51"/>
      <c r="AZ11464" s="51"/>
    </row>
    <row r="11465" spans="51:52" x14ac:dyDescent="0.25">
      <c r="AY11465" s="51"/>
      <c r="AZ11465" s="51"/>
    </row>
    <row r="11466" spans="51:52" x14ac:dyDescent="0.25">
      <c r="AY11466" s="51"/>
      <c r="AZ11466" s="51"/>
    </row>
    <row r="11467" spans="51:52" x14ac:dyDescent="0.25">
      <c r="AY11467" s="51"/>
      <c r="AZ11467" s="51"/>
    </row>
    <row r="11468" spans="51:52" x14ac:dyDescent="0.25">
      <c r="AY11468" s="51"/>
      <c r="AZ11468" s="51"/>
    </row>
    <row r="11469" spans="51:52" x14ac:dyDescent="0.25">
      <c r="AY11469" s="51"/>
      <c r="AZ11469" s="51"/>
    </row>
    <row r="11470" spans="51:52" x14ac:dyDescent="0.25">
      <c r="AY11470" s="51"/>
      <c r="AZ11470" s="51"/>
    </row>
    <row r="11471" spans="51:52" x14ac:dyDescent="0.25">
      <c r="AY11471" s="51"/>
      <c r="AZ11471" s="51"/>
    </row>
    <row r="11472" spans="51:52" x14ac:dyDescent="0.25">
      <c r="AY11472" s="51"/>
      <c r="AZ11472" s="51"/>
    </row>
    <row r="11473" spans="51:52" x14ac:dyDescent="0.25">
      <c r="AY11473" s="51"/>
      <c r="AZ11473" s="51"/>
    </row>
    <row r="11474" spans="51:52" x14ac:dyDescent="0.25">
      <c r="AY11474" s="51"/>
      <c r="AZ11474" s="51"/>
    </row>
    <row r="11475" spans="51:52" x14ac:dyDescent="0.25">
      <c r="AY11475" s="51"/>
      <c r="AZ11475" s="51"/>
    </row>
    <row r="11476" spans="51:52" x14ac:dyDescent="0.25">
      <c r="AY11476" s="51"/>
      <c r="AZ11476" s="51"/>
    </row>
    <row r="11477" spans="51:52" x14ac:dyDescent="0.25">
      <c r="AY11477" s="51"/>
      <c r="AZ11477" s="51"/>
    </row>
    <row r="11478" spans="51:52" x14ac:dyDescent="0.25">
      <c r="AY11478" s="51"/>
      <c r="AZ11478" s="51"/>
    </row>
    <row r="11479" spans="51:52" x14ac:dyDescent="0.25">
      <c r="AY11479" s="51"/>
      <c r="AZ11479" s="51"/>
    </row>
    <row r="11480" spans="51:52" x14ac:dyDescent="0.25">
      <c r="AY11480" s="51"/>
      <c r="AZ11480" s="51"/>
    </row>
    <row r="11481" spans="51:52" x14ac:dyDescent="0.25">
      <c r="AY11481" s="51"/>
      <c r="AZ11481" s="51"/>
    </row>
    <row r="11482" spans="51:52" x14ac:dyDescent="0.25">
      <c r="AY11482" s="51"/>
      <c r="AZ11482" s="51"/>
    </row>
    <row r="11483" spans="51:52" x14ac:dyDescent="0.25">
      <c r="AY11483" s="51"/>
      <c r="AZ11483" s="51"/>
    </row>
    <row r="11484" spans="51:52" x14ac:dyDescent="0.25">
      <c r="AY11484" s="51"/>
      <c r="AZ11484" s="51"/>
    </row>
    <row r="11485" spans="51:52" x14ac:dyDescent="0.25">
      <c r="AY11485" s="51"/>
      <c r="AZ11485" s="51"/>
    </row>
    <row r="11486" spans="51:52" x14ac:dyDescent="0.25">
      <c r="AY11486" s="51"/>
      <c r="AZ11486" s="51"/>
    </row>
    <row r="11487" spans="51:52" x14ac:dyDescent="0.25">
      <c r="AY11487" s="51"/>
      <c r="AZ11487" s="51"/>
    </row>
    <row r="11488" spans="51:52" x14ac:dyDescent="0.25">
      <c r="AY11488" s="51"/>
      <c r="AZ11488" s="51"/>
    </row>
    <row r="11489" spans="51:52" x14ac:dyDescent="0.25">
      <c r="AY11489" s="51"/>
      <c r="AZ11489" s="51"/>
    </row>
    <row r="11490" spans="51:52" x14ac:dyDescent="0.25">
      <c r="AY11490" s="51"/>
      <c r="AZ11490" s="51"/>
    </row>
    <row r="11491" spans="51:52" x14ac:dyDescent="0.25">
      <c r="AY11491" s="51"/>
      <c r="AZ11491" s="51"/>
    </row>
    <row r="11492" spans="51:52" x14ac:dyDescent="0.25">
      <c r="AY11492" s="51"/>
      <c r="AZ11492" s="51"/>
    </row>
    <row r="11493" spans="51:52" x14ac:dyDescent="0.25">
      <c r="AY11493" s="51"/>
      <c r="AZ11493" s="51"/>
    </row>
    <row r="11494" spans="51:52" x14ac:dyDescent="0.25">
      <c r="AY11494" s="51"/>
      <c r="AZ11494" s="51"/>
    </row>
    <row r="11495" spans="51:52" x14ac:dyDescent="0.25">
      <c r="AY11495" s="51"/>
      <c r="AZ11495" s="51"/>
    </row>
    <row r="11496" spans="51:52" x14ac:dyDescent="0.25">
      <c r="AY11496" s="51"/>
      <c r="AZ11496" s="51"/>
    </row>
    <row r="11497" spans="51:52" x14ac:dyDescent="0.25">
      <c r="AY11497" s="51"/>
      <c r="AZ11497" s="51"/>
    </row>
    <row r="11498" spans="51:52" x14ac:dyDescent="0.25">
      <c r="AY11498" s="51"/>
      <c r="AZ11498" s="51"/>
    </row>
    <row r="11499" spans="51:52" x14ac:dyDescent="0.25">
      <c r="AY11499" s="51"/>
      <c r="AZ11499" s="51"/>
    </row>
    <row r="11500" spans="51:52" x14ac:dyDescent="0.25">
      <c r="AY11500" s="51"/>
      <c r="AZ11500" s="51"/>
    </row>
    <row r="11501" spans="51:52" x14ac:dyDescent="0.25">
      <c r="AY11501" s="51"/>
      <c r="AZ11501" s="51"/>
    </row>
    <row r="11502" spans="51:52" x14ac:dyDescent="0.25">
      <c r="AY11502" s="51"/>
      <c r="AZ11502" s="51"/>
    </row>
    <row r="11503" spans="51:52" x14ac:dyDescent="0.25">
      <c r="AY11503" s="51"/>
      <c r="AZ11503" s="51"/>
    </row>
    <row r="11504" spans="51:52" x14ac:dyDescent="0.25">
      <c r="AY11504" s="51"/>
      <c r="AZ11504" s="51"/>
    </row>
    <row r="11505" spans="51:52" x14ac:dyDescent="0.25">
      <c r="AY11505" s="51"/>
      <c r="AZ11505" s="51"/>
    </row>
    <row r="11506" spans="51:52" x14ac:dyDescent="0.25">
      <c r="AY11506" s="51"/>
      <c r="AZ11506" s="51"/>
    </row>
    <row r="11507" spans="51:52" x14ac:dyDescent="0.25">
      <c r="AY11507" s="51"/>
      <c r="AZ11507" s="51"/>
    </row>
    <row r="11508" spans="51:52" x14ac:dyDescent="0.25">
      <c r="AY11508" s="51"/>
      <c r="AZ11508" s="51"/>
    </row>
    <row r="11509" spans="51:52" x14ac:dyDescent="0.25">
      <c r="AY11509" s="51"/>
      <c r="AZ11509" s="51"/>
    </row>
    <row r="11510" spans="51:52" x14ac:dyDescent="0.25">
      <c r="AY11510" s="51"/>
      <c r="AZ11510" s="51"/>
    </row>
    <row r="11511" spans="51:52" x14ac:dyDescent="0.25">
      <c r="AY11511" s="51"/>
      <c r="AZ11511" s="51"/>
    </row>
    <row r="11512" spans="51:52" x14ac:dyDescent="0.25">
      <c r="AY11512" s="51"/>
      <c r="AZ11512" s="51"/>
    </row>
    <row r="11513" spans="51:52" x14ac:dyDescent="0.25">
      <c r="AY11513" s="51"/>
      <c r="AZ11513" s="51"/>
    </row>
    <row r="11514" spans="51:52" x14ac:dyDescent="0.25">
      <c r="AY11514" s="51"/>
      <c r="AZ11514" s="51"/>
    </row>
    <row r="11515" spans="51:52" x14ac:dyDescent="0.25">
      <c r="AY11515" s="51"/>
      <c r="AZ11515" s="51"/>
    </row>
    <row r="11516" spans="51:52" x14ac:dyDescent="0.25">
      <c r="AY11516" s="51"/>
      <c r="AZ11516" s="51"/>
    </row>
    <row r="11517" spans="51:52" x14ac:dyDescent="0.25">
      <c r="AY11517" s="51"/>
      <c r="AZ11517" s="51"/>
    </row>
    <row r="11518" spans="51:52" x14ac:dyDescent="0.25">
      <c r="AY11518" s="51"/>
      <c r="AZ11518" s="51"/>
    </row>
    <row r="11519" spans="51:52" x14ac:dyDescent="0.25">
      <c r="AY11519" s="51"/>
      <c r="AZ11519" s="51"/>
    </row>
    <row r="11520" spans="51:52" x14ac:dyDescent="0.25">
      <c r="AY11520" s="51"/>
      <c r="AZ11520" s="51"/>
    </row>
    <row r="11521" spans="51:52" x14ac:dyDescent="0.25">
      <c r="AY11521" s="51"/>
      <c r="AZ11521" s="51"/>
    </row>
    <row r="11522" spans="51:52" x14ac:dyDescent="0.25">
      <c r="AY11522" s="51"/>
      <c r="AZ11522" s="51"/>
    </row>
    <row r="11523" spans="51:52" x14ac:dyDescent="0.25">
      <c r="AY11523" s="51"/>
      <c r="AZ11523" s="51"/>
    </row>
    <row r="11524" spans="51:52" x14ac:dyDescent="0.25">
      <c r="AY11524" s="51"/>
      <c r="AZ11524" s="51"/>
    </row>
    <row r="11525" spans="51:52" x14ac:dyDescent="0.25">
      <c r="AY11525" s="51"/>
      <c r="AZ11525" s="51"/>
    </row>
    <row r="11526" spans="51:52" x14ac:dyDescent="0.25">
      <c r="AY11526" s="51"/>
      <c r="AZ11526" s="51"/>
    </row>
    <row r="11527" spans="51:52" x14ac:dyDescent="0.25">
      <c r="AY11527" s="51"/>
      <c r="AZ11527" s="51"/>
    </row>
    <row r="11528" spans="51:52" x14ac:dyDescent="0.25">
      <c r="AY11528" s="51"/>
      <c r="AZ11528" s="51"/>
    </row>
    <row r="11529" spans="51:52" x14ac:dyDescent="0.25">
      <c r="AY11529" s="51"/>
      <c r="AZ11529" s="51"/>
    </row>
    <row r="11530" spans="51:52" x14ac:dyDescent="0.25">
      <c r="AY11530" s="51"/>
      <c r="AZ11530" s="51"/>
    </row>
    <row r="11531" spans="51:52" x14ac:dyDescent="0.25">
      <c r="AY11531" s="51"/>
      <c r="AZ11531" s="51"/>
    </row>
    <row r="11532" spans="51:52" x14ac:dyDescent="0.25">
      <c r="AY11532" s="51"/>
      <c r="AZ11532" s="51"/>
    </row>
    <row r="11533" spans="51:52" x14ac:dyDescent="0.25">
      <c r="AY11533" s="51"/>
      <c r="AZ11533" s="51"/>
    </row>
    <row r="11534" spans="51:52" x14ac:dyDescent="0.25">
      <c r="AY11534" s="51"/>
      <c r="AZ11534" s="51"/>
    </row>
    <row r="11535" spans="51:52" x14ac:dyDescent="0.25">
      <c r="AY11535" s="51"/>
      <c r="AZ11535" s="51"/>
    </row>
    <row r="11536" spans="51:52" x14ac:dyDescent="0.25">
      <c r="AY11536" s="51"/>
      <c r="AZ11536" s="51"/>
    </row>
    <row r="11537" spans="51:52" x14ac:dyDescent="0.25">
      <c r="AY11537" s="51"/>
      <c r="AZ11537" s="51"/>
    </row>
    <row r="11538" spans="51:52" x14ac:dyDescent="0.25">
      <c r="AY11538" s="51"/>
      <c r="AZ11538" s="51"/>
    </row>
    <row r="11539" spans="51:52" x14ac:dyDescent="0.25">
      <c r="AY11539" s="51"/>
      <c r="AZ11539" s="51"/>
    </row>
    <row r="11540" spans="51:52" x14ac:dyDescent="0.25">
      <c r="AY11540" s="51"/>
      <c r="AZ11540" s="51"/>
    </row>
    <row r="11541" spans="51:52" x14ac:dyDescent="0.25">
      <c r="AY11541" s="51"/>
      <c r="AZ11541" s="51"/>
    </row>
    <row r="11542" spans="51:52" x14ac:dyDescent="0.25">
      <c r="AY11542" s="51"/>
      <c r="AZ11542" s="51"/>
    </row>
    <row r="11543" spans="51:52" x14ac:dyDescent="0.25">
      <c r="AY11543" s="51"/>
      <c r="AZ11543" s="51"/>
    </row>
    <row r="11544" spans="51:52" x14ac:dyDescent="0.25">
      <c r="AY11544" s="51"/>
      <c r="AZ11544" s="51"/>
    </row>
    <row r="11545" spans="51:52" x14ac:dyDescent="0.25">
      <c r="AY11545" s="51"/>
      <c r="AZ11545" s="51"/>
    </row>
    <row r="11546" spans="51:52" x14ac:dyDescent="0.25">
      <c r="AY11546" s="51"/>
      <c r="AZ11546" s="51"/>
    </row>
    <row r="11547" spans="51:52" x14ac:dyDescent="0.25">
      <c r="AY11547" s="51"/>
      <c r="AZ11547" s="51"/>
    </row>
    <row r="11548" spans="51:52" x14ac:dyDescent="0.25">
      <c r="AY11548" s="51"/>
      <c r="AZ11548" s="51"/>
    </row>
    <row r="11549" spans="51:52" x14ac:dyDescent="0.25">
      <c r="AY11549" s="51"/>
      <c r="AZ11549" s="51"/>
    </row>
    <row r="11550" spans="51:52" x14ac:dyDescent="0.25">
      <c r="AY11550" s="51"/>
      <c r="AZ11550" s="51"/>
    </row>
    <row r="11551" spans="51:52" x14ac:dyDescent="0.25">
      <c r="AY11551" s="51"/>
      <c r="AZ11551" s="51"/>
    </row>
    <row r="11552" spans="51:52" x14ac:dyDescent="0.25">
      <c r="AY11552" s="51"/>
      <c r="AZ11552" s="51"/>
    </row>
    <row r="11553" spans="51:52" x14ac:dyDescent="0.25">
      <c r="AY11553" s="51"/>
      <c r="AZ11553" s="51"/>
    </row>
    <row r="11554" spans="51:52" x14ac:dyDescent="0.25">
      <c r="AY11554" s="51"/>
      <c r="AZ11554" s="51"/>
    </row>
    <row r="11555" spans="51:52" x14ac:dyDescent="0.25">
      <c r="AY11555" s="51"/>
      <c r="AZ11555" s="51"/>
    </row>
    <row r="11556" spans="51:52" x14ac:dyDescent="0.25">
      <c r="AY11556" s="51"/>
      <c r="AZ11556" s="51"/>
    </row>
    <row r="11557" spans="51:52" x14ac:dyDescent="0.25">
      <c r="AY11557" s="51"/>
      <c r="AZ11557" s="51"/>
    </row>
    <row r="11558" spans="51:52" x14ac:dyDescent="0.25">
      <c r="AY11558" s="51"/>
      <c r="AZ11558" s="51"/>
    </row>
    <row r="11559" spans="51:52" x14ac:dyDescent="0.25">
      <c r="AY11559" s="51"/>
      <c r="AZ11559" s="51"/>
    </row>
    <row r="11560" spans="51:52" x14ac:dyDescent="0.25">
      <c r="AY11560" s="51"/>
      <c r="AZ11560" s="51"/>
    </row>
    <row r="11561" spans="51:52" x14ac:dyDescent="0.25">
      <c r="AY11561" s="51"/>
      <c r="AZ11561" s="51"/>
    </row>
    <row r="11562" spans="51:52" x14ac:dyDescent="0.25">
      <c r="AY11562" s="51"/>
      <c r="AZ11562" s="51"/>
    </row>
    <row r="11563" spans="51:52" x14ac:dyDescent="0.25">
      <c r="AY11563" s="51"/>
      <c r="AZ11563" s="51"/>
    </row>
    <row r="11564" spans="51:52" x14ac:dyDescent="0.25">
      <c r="AY11564" s="51"/>
      <c r="AZ11564" s="51"/>
    </row>
    <row r="11565" spans="51:52" x14ac:dyDescent="0.25">
      <c r="AY11565" s="51"/>
      <c r="AZ11565" s="51"/>
    </row>
    <row r="11566" spans="51:52" x14ac:dyDescent="0.25">
      <c r="AY11566" s="51"/>
      <c r="AZ11566" s="51"/>
    </row>
    <row r="11567" spans="51:52" x14ac:dyDescent="0.25">
      <c r="AY11567" s="51"/>
      <c r="AZ11567" s="51"/>
    </row>
    <row r="11568" spans="51:52" x14ac:dyDescent="0.25">
      <c r="AY11568" s="51"/>
      <c r="AZ11568" s="51"/>
    </row>
    <row r="11569" spans="51:52" x14ac:dyDescent="0.25">
      <c r="AY11569" s="51"/>
      <c r="AZ11569" s="51"/>
    </row>
    <row r="11570" spans="51:52" x14ac:dyDescent="0.25">
      <c r="AY11570" s="51"/>
      <c r="AZ11570" s="51"/>
    </row>
    <row r="11571" spans="51:52" x14ac:dyDescent="0.25">
      <c r="AY11571" s="51"/>
      <c r="AZ11571" s="51"/>
    </row>
    <row r="11572" spans="51:52" x14ac:dyDescent="0.25">
      <c r="AY11572" s="51"/>
      <c r="AZ11572" s="51"/>
    </row>
    <row r="11573" spans="51:52" x14ac:dyDescent="0.25">
      <c r="AY11573" s="51"/>
      <c r="AZ11573" s="51"/>
    </row>
    <row r="11574" spans="51:52" x14ac:dyDescent="0.25">
      <c r="AY11574" s="51"/>
      <c r="AZ11574" s="51"/>
    </row>
    <row r="11575" spans="51:52" x14ac:dyDescent="0.25">
      <c r="AY11575" s="51"/>
      <c r="AZ11575" s="51"/>
    </row>
    <row r="11576" spans="51:52" x14ac:dyDescent="0.25">
      <c r="AY11576" s="51"/>
      <c r="AZ11576" s="51"/>
    </row>
    <row r="11577" spans="51:52" x14ac:dyDescent="0.25">
      <c r="AY11577" s="51"/>
      <c r="AZ11577" s="51"/>
    </row>
    <row r="11578" spans="51:52" x14ac:dyDescent="0.25">
      <c r="AY11578" s="51"/>
      <c r="AZ11578" s="51"/>
    </row>
    <row r="11579" spans="51:52" x14ac:dyDescent="0.25">
      <c r="AY11579" s="51"/>
      <c r="AZ11579" s="51"/>
    </row>
    <row r="11580" spans="51:52" x14ac:dyDescent="0.25">
      <c r="AY11580" s="51"/>
      <c r="AZ11580" s="51"/>
    </row>
    <row r="11581" spans="51:52" x14ac:dyDescent="0.25">
      <c r="AY11581" s="51"/>
      <c r="AZ11581" s="51"/>
    </row>
    <row r="11582" spans="51:52" x14ac:dyDescent="0.25">
      <c r="AY11582" s="51"/>
      <c r="AZ11582" s="51"/>
    </row>
    <row r="11583" spans="51:52" x14ac:dyDescent="0.25">
      <c r="AY11583" s="51"/>
      <c r="AZ11583" s="51"/>
    </row>
    <row r="11584" spans="51:52" x14ac:dyDescent="0.25">
      <c r="AY11584" s="51"/>
      <c r="AZ11584" s="51"/>
    </row>
    <row r="11585" spans="51:52" x14ac:dyDescent="0.25">
      <c r="AY11585" s="51"/>
      <c r="AZ11585" s="51"/>
    </row>
    <row r="11586" spans="51:52" x14ac:dyDescent="0.25">
      <c r="AY11586" s="51"/>
      <c r="AZ11586" s="51"/>
    </row>
    <row r="11587" spans="51:52" x14ac:dyDescent="0.25">
      <c r="AY11587" s="51"/>
      <c r="AZ11587" s="51"/>
    </row>
    <row r="11588" spans="51:52" x14ac:dyDescent="0.25">
      <c r="AY11588" s="51"/>
      <c r="AZ11588" s="51"/>
    </row>
    <row r="11589" spans="51:52" x14ac:dyDescent="0.25">
      <c r="AY11589" s="51"/>
      <c r="AZ11589" s="51"/>
    </row>
    <row r="11590" spans="51:52" x14ac:dyDescent="0.25">
      <c r="AY11590" s="51"/>
      <c r="AZ11590" s="51"/>
    </row>
    <row r="11591" spans="51:52" x14ac:dyDescent="0.25">
      <c r="AY11591" s="51"/>
      <c r="AZ11591" s="51"/>
    </row>
    <row r="11592" spans="51:52" x14ac:dyDescent="0.25">
      <c r="AY11592" s="51"/>
      <c r="AZ11592" s="51"/>
    </row>
    <row r="11593" spans="51:52" x14ac:dyDescent="0.25">
      <c r="AY11593" s="51"/>
      <c r="AZ11593" s="51"/>
    </row>
    <row r="11594" spans="51:52" x14ac:dyDescent="0.25">
      <c r="AY11594" s="51"/>
      <c r="AZ11594" s="51"/>
    </row>
    <row r="11595" spans="51:52" x14ac:dyDescent="0.25">
      <c r="AY11595" s="51"/>
      <c r="AZ11595" s="51"/>
    </row>
    <row r="11596" spans="51:52" x14ac:dyDescent="0.25">
      <c r="AY11596" s="51"/>
      <c r="AZ11596" s="51"/>
    </row>
    <row r="11597" spans="51:52" x14ac:dyDescent="0.25">
      <c r="AY11597" s="51"/>
      <c r="AZ11597" s="51"/>
    </row>
    <row r="11598" spans="51:52" x14ac:dyDescent="0.25">
      <c r="AY11598" s="51"/>
      <c r="AZ11598" s="51"/>
    </row>
    <row r="11599" spans="51:52" x14ac:dyDescent="0.25">
      <c r="AY11599" s="51"/>
      <c r="AZ11599" s="51"/>
    </row>
    <row r="11600" spans="51:52" x14ac:dyDescent="0.25">
      <c r="AY11600" s="51"/>
      <c r="AZ11600" s="51"/>
    </row>
    <row r="11601" spans="51:52" x14ac:dyDescent="0.25">
      <c r="AY11601" s="51"/>
      <c r="AZ11601" s="51"/>
    </row>
    <row r="11602" spans="51:52" x14ac:dyDescent="0.25">
      <c r="AY11602" s="51"/>
      <c r="AZ11602" s="51"/>
    </row>
    <row r="11603" spans="51:52" x14ac:dyDescent="0.25">
      <c r="AY11603" s="51"/>
      <c r="AZ11603" s="51"/>
    </row>
    <row r="11604" spans="51:52" x14ac:dyDescent="0.25">
      <c r="AY11604" s="51"/>
      <c r="AZ11604" s="51"/>
    </row>
    <row r="11605" spans="51:52" x14ac:dyDescent="0.25">
      <c r="AY11605" s="51"/>
      <c r="AZ11605" s="51"/>
    </row>
    <row r="11606" spans="51:52" x14ac:dyDescent="0.25">
      <c r="AY11606" s="51"/>
      <c r="AZ11606" s="51"/>
    </row>
    <row r="11607" spans="51:52" x14ac:dyDescent="0.25">
      <c r="AY11607" s="51"/>
      <c r="AZ11607" s="51"/>
    </row>
    <row r="11608" spans="51:52" x14ac:dyDescent="0.25">
      <c r="AY11608" s="51"/>
      <c r="AZ11608" s="51"/>
    </row>
    <row r="11609" spans="51:52" x14ac:dyDescent="0.25">
      <c r="AY11609" s="51"/>
      <c r="AZ11609" s="51"/>
    </row>
    <row r="11610" spans="51:52" x14ac:dyDescent="0.25">
      <c r="AY11610" s="51"/>
      <c r="AZ11610" s="51"/>
    </row>
    <row r="11611" spans="51:52" x14ac:dyDescent="0.25">
      <c r="AY11611" s="51"/>
      <c r="AZ11611" s="51"/>
    </row>
    <row r="11612" spans="51:52" x14ac:dyDescent="0.25">
      <c r="AY11612" s="51"/>
      <c r="AZ11612" s="51"/>
    </row>
    <row r="11613" spans="51:52" x14ac:dyDescent="0.25">
      <c r="AY11613" s="51"/>
      <c r="AZ11613" s="51"/>
    </row>
    <row r="11614" spans="51:52" x14ac:dyDescent="0.25">
      <c r="AY11614" s="51"/>
      <c r="AZ11614" s="51"/>
    </row>
    <row r="11615" spans="51:52" x14ac:dyDescent="0.25">
      <c r="AY11615" s="51"/>
      <c r="AZ11615" s="51"/>
    </row>
    <row r="11616" spans="51:52" x14ac:dyDescent="0.25">
      <c r="AY11616" s="51"/>
      <c r="AZ11616" s="51"/>
    </row>
    <row r="11617" spans="51:52" x14ac:dyDescent="0.25">
      <c r="AY11617" s="51"/>
      <c r="AZ11617" s="51"/>
    </row>
    <row r="11618" spans="51:52" x14ac:dyDescent="0.25">
      <c r="AY11618" s="51"/>
      <c r="AZ11618" s="51"/>
    </row>
    <row r="11619" spans="51:52" x14ac:dyDescent="0.25">
      <c r="AY11619" s="51"/>
      <c r="AZ11619" s="51"/>
    </row>
    <row r="11620" spans="51:52" x14ac:dyDescent="0.25">
      <c r="AY11620" s="51"/>
      <c r="AZ11620" s="51"/>
    </row>
    <row r="11621" spans="51:52" x14ac:dyDescent="0.25">
      <c r="AY11621" s="51"/>
      <c r="AZ11621" s="51"/>
    </row>
    <row r="11622" spans="51:52" x14ac:dyDescent="0.25">
      <c r="AY11622" s="51"/>
      <c r="AZ11622" s="51"/>
    </row>
    <row r="11623" spans="51:52" x14ac:dyDescent="0.25">
      <c r="AY11623" s="51"/>
      <c r="AZ11623" s="51"/>
    </row>
    <row r="11624" spans="51:52" x14ac:dyDescent="0.25">
      <c r="AY11624" s="51"/>
      <c r="AZ11624" s="51"/>
    </row>
    <row r="11625" spans="51:52" x14ac:dyDescent="0.25">
      <c r="AY11625" s="51"/>
      <c r="AZ11625" s="51"/>
    </row>
    <row r="11626" spans="51:52" x14ac:dyDescent="0.25">
      <c r="AY11626" s="51"/>
      <c r="AZ11626" s="51"/>
    </row>
    <row r="11627" spans="51:52" x14ac:dyDescent="0.25">
      <c r="AY11627" s="51"/>
      <c r="AZ11627" s="51"/>
    </row>
    <row r="11628" spans="51:52" x14ac:dyDescent="0.25">
      <c r="AY11628" s="51"/>
      <c r="AZ11628" s="51"/>
    </row>
    <row r="11629" spans="51:52" x14ac:dyDescent="0.25">
      <c r="AY11629" s="51"/>
      <c r="AZ11629" s="51"/>
    </row>
    <row r="11630" spans="51:52" x14ac:dyDescent="0.25">
      <c r="AY11630" s="51"/>
      <c r="AZ11630" s="51"/>
    </row>
    <row r="11631" spans="51:52" x14ac:dyDescent="0.25">
      <c r="AY11631" s="51"/>
      <c r="AZ11631" s="51"/>
    </row>
    <row r="11632" spans="51:52" x14ac:dyDescent="0.25">
      <c r="AY11632" s="51"/>
      <c r="AZ11632" s="51"/>
    </row>
    <row r="11633" spans="51:52" x14ac:dyDescent="0.25">
      <c r="AY11633" s="51"/>
      <c r="AZ11633" s="51"/>
    </row>
    <row r="11634" spans="51:52" x14ac:dyDescent="0.25">
      <c r="AY11634" s="51"/>
      <c r="AZ11634" s="51"/>
    </row>
    <row r="11635" spans="51:52" x14ac:dyDescent="0.25">
      <c r="AY11635" s="51"/>
      <c r="AZ11635" s="51"/>
    </row>
    <row r="11636" spans="51:52" x14ac:dyDescent="0.25">
      <c r="AY11636" s="51"/>
      <c r="AZ11636" s="51"/>
    </row>
    <row r="11637" spans="51:52" x14ac:dyDescent="0.25">
      <c r="AY11637" s="51"/>
      <c r="AZ11637" s="51"/>
    </row>
    <row r="11638" spans="51:52" x14ac:dyDescent="0.25">
      <c r="AY11638" s="51"/>
      <c r="AZ11638" s="51"/>
    </row>
    <row r="11639" spans="51:52" x14ac:dyDescent="0.25">
      <c r="AY11639" s="51"/>
      <c r="AZ11639" s="51"/>
    </row>
    <row r="11640" spans="51:52" x14ac:dyDescent="0.25">
      <c r="AY11640" s="51"/>
      <c r="AZ11640" s="51"/>
    </row>
    <row r="11641" spans="51:52" x14ac:dyDescent="0.25">
      <c r="AY11641" s="51"/>
      <c r="AZ11641" s="51"/>
    </row>
    <row r="11642" spans="51:52" x14ac:dyDescent="0.25">
      <c r="AY11642" s="51"/>
      <c r="AZ11642" s="51"/>
    </row>
    <row r="11643" spans="51:52" x14ac:dyDescent="0.25">
      <c r="AY11643" s="51"/>
      <c r="AZ11643" s="51"/>
    </row>
    <row r="11644" spans="51:52" x14ac:dyDescent="0.25">
      <c r="AY11644" s="51"/>
      <c r="AZ11644" s="51"/>
    </row>
    <row r="11645" spans="51:52" x14ac:dyDescent="0.25">
      <c r="AY11645" s="51"/>
      <c r="AZ11645" s="51"/>
    </row>
    <row r="11646" spans="51:52" x14ac:dyDescent="0.25">
      <c r="AY11646" s="51"/>
      <c r="AZ11646" s="51"/>
    </row>
    <row r="11647" spans="51:52" x14ac:dyDescent="0.25">
      <c r="AY11647" s="51"/>
      <c r="AZ11647" s="51"/>
    </row>
    <row r="11648" spans="51:52" x14ac:dyDescent="0.25">
      <c r="AY11648" s="51"/>
      <c r="AZ11648" s="51"/>
    </row>
    <row r="11649" spans="51:52" x14ac:dyDescent="0.25">
      <c r="AY11649" s="51"/>
      <c r="AZ11649" s="51"/>
    </row>
    <row r="11650" spans="51:52" x14ac:dyDescent="0.25">
      <c r="AY11650" s="51"/>
      <c r="AZ11650" s="51"/>
    </row>
    <row r="11651" spans="51:52" x14ac:dyDescent="0.25">
      <c r="AY11651" s="51"/>
      <c r="AZ11651" s="51"/>
    </row>
    <row r="11652" spans="51:52" x14ac:dyDescent="0.25">
      <c r="AY11652" s="51"/>
      <c r="AZ11652" s="51"/>
    </row>
    <row r="11653" spans="51:52" x14ac:dyDescent="0.25">
      <c r="AY11653" s="51"/>
      <c r="AZ11653" s="51"/>
    </row>
    <row r="11654" spans="51:52" x14ac:dyDescent="0.25">
      <c r="AY11654" s="51"/>
      <c r="AZ11654" s="51"/>
    </row>
    <row r="11655" spans="51:52" x14ac:dyDescent="0.25">
      <c r="AY11655" s="51"/>
      <c r="AZ11655" s="51"/>
    </row>
    <row r="11656" spans="51:52" x14ac:dyDescent="0.25">
      <c r="AY11656" s="51"/>
      <c r="AZ11656" s="51"/>
    </row>
    <row r="11657" spans="51:52" x14ac:dyDescent="0.25">
      <c r="AY11657" s="51"/>
      <c r="AZ11657" s="51"/>
    </row>
    <row r="11658" spans="51:52" x14ac:dyDescent="0.25">
      <c r="AY11658" s="51"/>
      <c r="AZ11658" s="51"/>
    </row>
    <row r="11659" spans="51:52" x14ac:dyDescent="0.25">
      <c r="AY11659" s="51"/>
      <c r="AZ11659" s="51"/>
    </row>
    <row r="11660" spans="51:52" x14ac:dyDescent="0.25">
      <c r="AY11660" s="51"/>
      <c r="AZ11660" s="51"/>
    </row>
    <row r="11661" spans="51:52" x14ac:dyDescent="0.25">
      <c r="AY11661" s="51"/>
      <c r="AZ11661" s="51"/>
    </row>
    <row r="11662" spans="51:52" x14ac:dyDescent="0.25">
      <c r="AY11662" s="51"/>
      <c r="AZ11662" s="51"/>
    </row>
    <row r="11663" spans="51:52" x14ac:dyDescent="0.25">
      <c r="AY11663" s="51"/>
      <c r="AZ11663" s="51"/>
    </row>
    <row r="11664" spans="51:52" x14ac:dyDescent="0.25">
      <c r="AY11664" s="51"/>
      <c r="AZ11664" s="51"/>
    </row>
    <row r="11665" spans="51:52" x14ac:dyDescent="0.25">
      <c r="AY11665" s="51"/>
      <c r="AZ11665" s="51"/>
    </row>
    <row r="11666" spans="51:52" x14ac:dyDescent="0.25">
      <c r="AY11666" s="51"/>
      <c r="AZ11666" s="51"/>
    </row>
    <row r="11667" spans="51:52" x14ac:dyDescent="0.25">
      <c r="AY11667" s="51"/>
      <c r="AZ11667" s="51"/>
    </row>
    <row r="11668" spans="51:52" x14ac:dyDescent="0.25">
      <c r="AY11668" s="51"/>
      <c r="AZ11668" s="51"/>
    </row>
    <row r="11669" spans="51:52" x14ac:dyDescent="0.25">
      <c r="AY11669" s="51"/>
      <c r="AZ11669" s="51"/>
    </row>
    <row r="11670" spans="51:52" x14ac:dyDescent="0.25">
      <c r="AY11670" s="51"/>
      <c r="AZ11670" s="51"/>
    </row>
    <row r="11671" spans="51:52" x14ac:dyDescent="0.25">
      <c r="AY11671" s="51"/>
      <c r="AZ11671" s="51"/>
    </row>
    <row r="11672" spans="51:52" x14ac:dyDescent="0.25">
      <c r="AY11672" s="51"/>
      <c r="AZ11672" s="51"/>
    </row>
    <row r="11673" spans="51:52" x14ac:dyDescent="0.25">
      <c r="AY11673" s="51"/>
      <c r="AZ11673" s="51"/>
    </row>
    <row r="11674" spans="51:52" x14ac:dyDescent="0.25">
      <c r="AY11674" s="51"/>
      <c r="AZ11674" s="51"/>
    </row>
    <row r="11675" spans="51:52" x14ac:dyDescent="0.25">
      <c r="AY11675" s="51"/>
      <c r="AZ11675" s="51"/>
    </row>
    <row r="11676" spans="51:52" x14ac:dyDescent="0.25">
      <c r="AY11676" s="51"/>
      <c r="AZ11676" s="51"/>
    </row>
    <row r="11677" spans="51:52" x14ac:dyDescent="0.25">
      <c r="AY11677" s="51"/>
      <c r="AZ11677" s="51"/>
    </row>
    <row r="11678" spans="51:52" x14ac:dyDescent="0.25">
      <c r="AY11678" s="51"/>
      <c r="AZ11678" s="51"/>
    </row>
    <row r="11679" spans="51:52" x14ac:dyDescent="0.25">
      <c r="AY11679" s="51"/>
      <c r="AZ11679" s="51"/>
    </row>
    <row r="11680" spans="51:52" x14ac:dyDescent="0.25">
      <c r="AY11680" s="51"/>
      <c r="AZ11680" s="51"/>
    </row>
    <row r="11681" spans="51:52" x14ac:dyDescent="0.25">
      <c r="AY11681" s="51"/>
      <c r="AZ11681" s="51"/>
    </row>
    <row r="11682" spans="51:52" x14ac:dyDescent="0.25">
      <c r="AY11682" s="51"/>
      <c r="AZ11682" s="51"/>
    </row>
    <row r="11683" spans="51:52" x14ac:dyDescent="0.25">
      <c r="AY11683" s="51"/>
      <c r="AZ11683" s="51"/>
    </row>
    <row r="11684" spans="51:52" x14ac:dyDescent="0.25">
      <c r="AY11684" s="51"/>
      <c r="AZ11684" s="51"/>
    </row>
    <row r="11685" spans="51:52" x14ac:dyDescent="0.25">
      <c r="AY11685" s="51"/>
      <c r="AZ11685" s="51"/>
    </row>
    <row r="11686" spans="51:52" x14ac:dyDescent="0.25">
      <c r="AY11686" s="51"/>
      <c r="AZ11686" s="51"/>
    </row>
    <row r="11687" spans="51:52" x14ac:dyDescent="0.25">
      <c r="AY11687" s="51"/>
      <c r="AZ11687" s="51"/>
    </row>
    <row r="11688" spans="51:52" x14ac:dyDescent="0.25">
      <c r="AY11688" s="51"/>
      <c r="AZ11688" s="51"/>
    </row>
    <row r="11689" spans="51:52" x14ac:dyDescent="0.25">
      <c r="AY11689" s="51"/>
      <c r="AZ11689" s="51"/>
    </row>
    <row r="11690" spans="51:52" x14ac:dyDescent="0.25">
      <c r="AY11690" s="51"/>
      <c r="AZ11690" s="51"/>
    </row>
    <row r="11691" spans="51:52" x14ac:dyDescent="0.25">
      <c r="AY11691" s="51"/>
      <c r="AZ11691" s="51"/>
    </row>
    <row r="11692" spans="51:52" x14ac:dyDescent="0.25">
      <c r="AY11692" s="51"/>
      <c r="AZ11692" s="51"/>
    </row>
    <row r="11693" spans="51:52" x14ac:dyDescent="0.25">
      <c r="AY11693" s="51"/>
      <c r="AZ11693" s="51"/>
    </row>
    <row r="11694" spans="51:52" x14ac:dyDescent="0.25">
      <c r="AY11694" s="51"/>
      <c r="AZ11694" s="51"/>
    </row>
    <row r="11695" spans="51:52" x14ac:dyDescent="0.25">
      <c r="AY11695" s="51"/>
      <c r="AZ11695" s="51"/>
    </row>
    <row r="11696" spans="51:52" x14ac:dyDescent="0.25">
      <c r="AY11696" s="51"/>
      <c r="AZ11696" s="51"/>
    </row>
    <row r="11697" spans="51:52" x14ac:dyDescent="0.25">
      <c r="AY11697" s="51"/>
      <c r="AZ11697" s="51"/>
    </row>
    <row r="11698" spans="51:52" x14ac:dyDescent="0.25">
      <c r="AY11698" s="51"/>
      <c r="AZ11698" s="51"/>
    </row>
    <row r="11699" spans="51:52" x14ac:dyDescent="0.25">
      <c r="AY11699" s="51"/>
      <c r="AZ11699" s="51"/>
    </row>
    <row r="11700" spans="51:52" x14ac:dyDescent="0.25">
      <c r="AY11700" s="51"/>
      <c r="AZ11700" s="51"/>
    </row>
    <row r="11701" spans="51:52" x14ac:dyDescent="0.25">
      <c r="AY11701" s="51"/>
      <c r="AZ11701" s="51"/>
    </row>
    <row r="11702" spans="51:52" x14ac:dyDescent="0.25">
      <c r="AY11702" s="51"/>
      <c r="AZ11702" s="51"/>
    </row>
    <row r="11703" spans="51:52" x14ac:dyDescent="0.25">
      <c r="AY11703" s="51"/>
      <c r="AZ11703" s="51"/>
    </row>
    <row r="11704" spans="51:52" x14ac:dyDescent="0.25">
      <c r="AY11704" s="51"/>
      <c r="AZ11704" s="51"/>
    </row>
    <row r="11705" spans="51:52" x14ac:dyDescent="0.25">
      <c r="AY11705" s="51"/>
      <c r="AZ11705" s="51"/>
    </row>
    <row r="11706" spans="51:52" x14ac:dyDescent="0.25">
      <c r="AY11706" s="51"/>
      <c r="AZ11706" s="51"/>
    </row>
    <row r="11707" spans="51:52" x14ac:dyDescent="0.25">
      <c r="AY11707" s="51"/>
      <c r="AZ11707" s="51"/>
    </row>
    <row r="11708" spans="51:52" x14ac:dyDescent="0.25">
      <c r="AY11708" s="51"/>
      <c r="AZ11708" s="51"/>
    </row>
    <row r="11709" spans="51:52" x14ac:dyDescent="0.25">
      <c r="AY11709" s="51"/>
      <c r="AZ11709" s="51"/>
    </row>
    <row r="11710" spans="51:52" x14ac:dyDescent="0.25">
      <c r="AY11710" s="51"/>
      <c r="AZ11710" s="51"/>
    </row>
    <row r="11711" spans="51:52" x14ac:dyDescent="0.25">
      <c r="AY11711" s="51"/>
      <c r="AZ11711" s="51"/>
    </row>
    <row r="11712" spans="51:52" x14ac:dyDescent="0.25">
      <c r="AY11712" s="51"/>
      <c r="AZ11712" s="51"/>
    </row>
    <row r="11713" spans="51:52" x14ac:dyDescent="0.25">
      <c r="AY11713" s="51"/>
      <c r="AZ11713" s="51"/>
    </row>
    <row r="11714" spans="51:52" x14ac:dyDescent="0.25">
      <c r="AY11714" s="51"/>
      <c r="AZ11714" s="51"/>
    </row>
    <row r="11715" spans="51:52" x14ac:dyDescent="0.25">
      <c r="AY11715" s="51"/>
      <c r="AZ11715" s="51"/>
    </row>
    <row r="11716" spans="51:52" x14ac:dyDescent="0.25">
      <c r="AY11716" s="51"/>
      <c r="AZ11716" s="51"/>
    </row>
    <row r="11717" spans="51:52" x14ac:dyDescent="0.25">
      <c r="AY11717" s="51"/>
      <c r="AZ11717" s="51"/>
    </row>
    <row r="11718" spans="51:52" x14ac:dyDescent="0.25">
      <c r="AY11718" s="51"/>
      <c r="AZ11718" s="51"/>
    </row>
    <row r="11719" spans="51:52" x14ac:dyDescent="0.25">
      <c r="AY11719" s="51"/>
      <c r="AZ11719" s="51"/>
    </row>
    <row r="11720" spans="51:52" x14ac:dyDescent="0.25">
      <c r="AY11720" s="51"/>
      <c r="AZ11720" s="51"/>
    </row>
    <row r="11721" spans="51:52" x14ac:dyDescent="0.25">
      <c r="AY11721" s="51"/>
      <c r="AZ11721" s="51"/>
    </row>
    <row r="11722" spans="51:52" x14ac:dyDescent="0.25">
      <c r="AY11722" s="51"/>
      <c r="AZ11722" s="51"/>
    </row>
    <row r="11723" spans="51:52" x14ac:dyDescent="0.25">
      <c r="AY11723" s="51"/>
      <c r="AZ11723" s="51"/>
    </row>
    <row r="11724" spans="51:52" x14ac:dyDescent="0.25">
      <c r="AY11724" s="51"/>
      <c r="AZ11724" s="51"/>
    </row>
    <row r="11725" spans="51:52" x14ac:dyDescent="0.25">
      <c r="AY11725" s="51"/>
      <c r="AZ11725" s="51"/>
    </row>
    <row r="11726" spans="51:52" x14ac:dyDescent="0.25">
      <c r="AY11726" s="51"/>
      <c r="AZ11726" s="51"/>
    </row>
    <row r="11727" spans="51:52" x14ac:dyDescent="0.25">
      <c r="AY11727" s="51"/>
      <c r="AZ11727" s="51"/>
    </row>
    <row r="11728" spans="51:52" x14ac:dyDescent="0.25">
      <c r="AY11728" s="51"/>
      <c r="AZ11728" s="51"/>
    </row>
    <row r="11729" spans="51:52" x14ac:dyDescent="0.25">
      <c r="AY11729" s="51"/>
      <c r="AZ11729" s="51"/>
    </row>
    <row r="11730" spans="51:52" x14ac:dyDescent="0.25">
      <c r="AY11730" s="51"/>
      <c r="AZ11730" s="51"/>
    </row>
    <row r="11731" spans="51:52" x14ac:dyDescent="0.25">
      <c r="AY11731" s="51"/>
      <c r="AZ11731" s="51"/>
    </row>
    <row r="11732" spans="51:52" x14ac:dyDescent="0.25">
      <c r="AY11732" s="51"/>
      <c r="AZ11732" s="51"/>
    </row>
    <row r="11733" spans="51:52" x14ac:dyDescent="0.25">
      <c r="AY11733" s="51"/>
      <c r="AZ11733" s="51"/>
    </row>
    <row r="11734" spans="51:52" x14ac:dyDescent="0.25">
      <c r="AY11734" s="51"/>
      <c r="AZ11734" s="51"/>
    </row>
    <row r="11735" spans="51:52" x14ac:dyDescent="0.25">
      <c r="AY11735" s="51"/>
      <c r="AZ11735" s="51"/>
    </row>
    <row r="11736" spans="51:52" x14ac:dyDescent="0.25">
      <c r="AY11736" s="51"/>
      <c r="AZ11736" s="51"/>
    </row>
    <row r="11737" spans="51:52" x14ac:dyDescent="0.25">
      <c r="AY11737" s="51"/>
      <c r="AZ11737" s="51"/>
    </row>
    <row r="11738" spans="51:52" x14ac:dyDescent="0.25">
      <c r="AY11738" s="51"/>
      <c r="AZ11738" s="51"/>
    </row>
    <row r="11739" spans="51:52" x14ac:dyDescent="0.25">
      <c r="AY11739" s="51"/>
      <c r="AZ11739" s="51"/>
    </row>
    <row r="11740" spans="51:52" x14ac:dyDescent="0.25">
      <c r="AY11740" s="51"/>
      <c r="AZ11740" s="51"/>
    </row>
    <row r="11741" spans="51:52" x14ac:dyDescent="0.25">
      <c r="AY11741" s="51"/>
      <c r="AZ11741" s="51"/>
    </row>
    <row r="11742" spans="51:52" x14ac:dyDescent="0.25">
      <c r="AY11742" s="51"/>
      <c r="AZ11742" s="51"/>
    </row>
    <row r="11743" spans="51:52" x14ac:dyDescent="0.25">
      <c r="AY11743" s="51"/>
      <c r="AZ11743" s="51"/>
    </row>
    <row r="11744" spans="51:52" x14ac:dyDescent="0.25">
      <c r="AY11744" s="51"/>
      <c r="AZ11744" s="51"/>
    </row>
    <row r="11745" spans="51:52" x14ac:dyDescent="0.25">
      <c r="AY11745" s="51"/>
      <c r="AZ11745" s="51"/>
    </row>
    <row r="11746" spans="51:52" x14ac:dyDescent="0.25">
      <c r="AY11746" s="51"/>
      <c r="AZ11746" s="51"/>
    </row>
    <row r="11747" spans="51:52" x14ac:dyDescent="0.25">
      <c r="AY11747" s="51"/>
      <c r="AZ11747" s="51"/>
    </row>
    <row r="11748" spans="51:52" x14ac:dyDescent="0.25">
      <c r="AY11748" s="51"/>
      <c r="AZ11748" s="51"/>
    </row>
    <row r="11749" spans="51:52" x14ac:dyDescent="0.25">
      <c r="AY11749" s="51"/>
      <c r="AZ11749" s="51"/>
    </row>
    <row r="11750" spans="51:52" x14ac:dyDescent="0.25">
      <c r="AY11750" s="51"/>
      <c r="AZ11750" s="51"/>
    </row>
    <row r="11751" spans="51:52" x14ac:dyDescent="0.25">
      <c r="AY11751" s="51"/>
      <c r="AZ11751" s="51"/>
    </row>
    <row r="11752" spans="51:52" x14ac:dyDescent="0.25">
      <c r="AY11752" s="51"/>
      <c r="AZ11752" s="51"/>
    </row>
    <row r="11753" spans="51:52" x14ac:dyDescent="0.25">
      <c r="AY11753" s="51"/>
      <c r="AZ11753" s="51"/>
    </row>
    <row r="11754" spans="51:52" x14ac:dyDescent="0.25">
      <c r="AY11754" s="51"/>
      <c r="AZ11754" s="51"/>
    </row>
    <row r="11755" spans="51:52" x14ac:dyDescent="0.25">
      <c r="AY11755" s="51"/>
      <c r="AZ11755" s="51"/>
    </row>
    <row r="11756" spans="51:52" x14ac:dyDescent="0.25">
      <c r="AY11756" s="51"/>
      <c r="AZ11756" s="51"/>
    </row>
    <row r="11757" spans="51:52" x14ac:dyDescent="0.25">
      <c r="AY11757" s="51"/>
      <c r="AZ11757" s="51"/>
    </row>
    <row r="11758" spans="51:52" x14ac:dyDescent="0.25">
      <c r="AY11758" s="51"/>
      <c r="AZ11758" s="51"/>
    </row>
    <row r="11759" spans="51:52" x14ac:dyDescent="0.25">
      <c r="AY11759" s="51"/>
      <c r="AZ11759" s="51"/>
    </row>
    <row r="11760" spans="51:52" x14ac:dyDescent="0.25">
      <c r="AY11760" s="51"/>
      <c r="AZ11760" s="51"/>
    </row>
    <row r="11761" spans="51:52" x14ac:dyDescent="0.25">
      <c r="AY11761" s="51"/>
      <c r="AZ11761" s="51"/>
    </row>
    <row r="11762" spans="51:52" x14ac:dyDescent="0.25">
      <c r="AY11762" s="51"/>
      <c r="AZ11762" s="51"/>
    </row>
    <row r="11763" spans="51:52" x14ac:dyDescent="0.25">
      <c r="AY11763" s="51"/>
      <c r="AZ11763" s="51"/>
    </row>
    <row r="11764" spans="51:52" x14ac:dyDescent="0.25">
      <c r="AY11764" s="51"/>
      <c r="AZ11764" s="51"/>
    </row>
    <row r="11765" spans="51:52" x14ac:dyDescent="0.25">
      <c r="AY11765" s="51"/>
      <c r="AZ11765" s="51"/>
    </row>
    <row r="11766" spans="51:52" x14ac:dyDescent="0.25">
      <c r="AY11766" s="51"/>
      <c r="AZ11766" s="51"/>
    </row>
    <row r="11767" spans="51:52" x14ac:dyDescent="0.25">
      <c r="AY11767" s="51"/>
      <c r="AZ11767" s="51"/>
    </row>
    <row r="11768" spans="51:52" x14ac:dyDescent="0.25">
      <c r="AY11768" s="51"/>
      <c r="AZ11768" s="51"/>
    </row>
    <row r="11769" spans="51:52" x14ac:dyDescent="0.25">
      <c r="AY11769" s="51"/>
      <c r="AZ11769" s="51"/>
    </row>
    <row r="11770" spans="51:52" x14ac:dyDescent="0.25">
      <c r="AY11770" s="51"/>
      <c r="AZ11770" s="51"/>
    </row>
    <row r="11771" spans="51:52" x14ac:dyDescent="0.25">
      <c r="AY11771" s="51"/>
      <c r="AZ11771" s="51"/>
    </row>
    <row r="11772" spans="51:52" x14ac:dyDescent="0.25">
      <c r="AY11772" s="51"/>
      <c r="AZ11772" s="51"/>
    </row>
    <row r="11773" spans="51:52" x14ac:dyDescent="0.25">
      <c r="AY11773" s="51"/>
      <c r="AZ11773" s="51"/>
    </row>
    <row r="11774" spans="51:52" x14ac:dyDescent="0.25">
      <c r="AY11774" s="51"/>
      <c r="AZ11774" s="51"/>
    </row>
    <row r="11775" spans="51:52" x14ac:dyDescent="0.25">
      <c r="AY11775" s="51"/>
      <c r="AZ11775" s="51"/>
    </row>
    <row r="11776" spans="51:52" x14ac:dyDescent="0.25">
      <c r="AY11776" s="51"/>
      <c r="AZ11776" s="51"/>
    </row>
    <row r="11777" spans="51:52" x14ac:dyDescent="0.25">
      <c r="AY11777" s="51"/>
      <c r="AZ11777" s="51"/>
    </row>
    <row r="11778" spans="51:52" x14ac:dyDescent="0.25">
      <c r="AY11778" s="51"/>
      <c r="AZ11778" s="51"/>
    </row>
    <row r="11779" spans="51:52" x14ac:dyDescent="0.25">
      <c r="AY11779" s="51"/>
      <c r="AZ11779" s="51"/>
    </row>
    <row r="11780" spans="51:52" x14ac:dyDescent="0.25">
      <c r="AY11780" s="51"/>
      <c r="AZ11780" s="51"/>
    </row>
    <row r="11781" spans="51:52" x14ac:dyDescent="0.25">
      <c r="AY11781" s="51"/>
      <c r="AZ11781" s="51"/>
    </row>
    <row r="11782" spans="51:52" x14ac:dyDescent="0.25">
      <c r="AY11782" s="51"/>
      <c r="AZ11782" s="51"/>
    </row>
    <row r="11783" spans="51:52" x14ac:dyDescent="0.25">
      <c r="AY11783" s="51"/>
      <c r="AZ11783" s="51"/>
    </row>
    <row r="11784" spans="51:52" x14ac:dyDescent="0.25">
      <c r="AY11784" s="51"/>
      <c r="AZ11784" s="51"/>
    </row>
    <row r="11785" spans="51:52" x14ac:dyDescent="0.25">
      <c r="AY11785" s="51"/>
      <c r="AZ11785" s="51"/>
    </row>
    <row r="11786" spans="51:52" x14ac:dyDescent="0.25">
      <c r="AY11786" s="51"/>
      <c r="AZ11786" s="51"/>
    </row>
    <row r="11787" spans="51:52" x14ac:dyDescent="0.25">
      <c r="AY11787" s="51"/>
      <c r="AZ11787" s="51"/>
    </row>
    <row r="11788" spans="51:52" x14ac:dyDescent="0.25">
      <c r="AY11788" s="51"/>
      <c r="AZ11788" s="51"/>
    </row>
    <row r="11789" spans="51:52" x14ac:dyDescent="0.25">
      <c r="AY11789" s="51"/>
      <c r="AZ11789" s="51"/>
    </row>
    <row r="11790" spans="51:52" x14ac:dyDescent="0.25">
      <c r="AY11790" s="51"/>
      <c r="AZ11790" s="51"/>
    </row>
    <row r="11791" spans="51:52" x14ac:dyDescent="0.25">
      <c r="AY11791" s="51"/>
      <c r="AZ11791" s="51"/>
    </row>
    <row r="11792" spans="51:52" x14ac:dyDescent="0.25">
      <c r="AY11792" s="51"/>
      <c r="AZ11792" s="51"/>
    </row>
    <row r="11793" spans="51:52" x14ac:dyDescent="0.25">
      <c r="AY11793" s="51"/>
      <c r="AZ11793" s="51"/>
    </row>
    <row r="11794" spans="51:52" x14ac:dyDescent="0.25">
      <c r="AY11794" s="51"/>
      <c r="AZ11794" s="51"/>
    </row>
    <row r="11795" spans="51:52" x14ac:dyDescent="0.25">
      <c r="AY11795" s="51"/>
      <c r="AZ11795" s="51"/>
    </row>
    <row r="11796" spans="51:52" x14ac:dyDescent="0.25">
      <c r="AY11796" s="51"/>
      <c r="AZ11796" s="51"/>
    </row>
    <row r="11797" spans="51:52" x14ac:dyDescent="0.25">
      <c r="AY11797" s="51"/>
      <c r="AZ11797" s="51"/>
    </row>
    <row r="11798" spans="51:52" x14ac:dyDescent="0.25">
      <c r="AY11798" s="51"/>
      <c r="AZ11798" s="51"/>
    </row>
    <row r="11799" spans="51:52" x14ac:dyDescent="0.25">
      <c r="AY11799" s="51"/>
      <c r="AZ11799" s="51"/>
    </row>
    <row r="11800" spans="51:52" x14ac:dyDescent="0.25">
      <c r="AY11800" s="51"/>
      <c r="AZ11800" s="51"/>
    </row>
    <row r="11801" spans="51:52" x14ac:dyDescent="0.25">
      <c r="AY11801" s="51"/>
      <c r="AZ11801" s="51"/>
    </row>
    <row r="11802" spans="51:52" x14ac:dyDescent="0.25">
      <c r="AY11802" s="51"/>
      <c r="AZ11802" s="51"/>
    </row>
    <row r="11803" spans="51:52" x14ac:dyDescent="0.25">
      <c r="AY11803" s="51"/>
      <c r="AZ11803" s="51"/>
    </row>
    <row r="11804" spans="51:52" x14ac:dyDescent="0.25">
      <c r="AY11804" s="51"/>
      <c r="AZ11804" s="51"/>
    </row>
    <row r="11805" spans="51:52" x14ac:dyDescent="0.25">
      <c r="AY11805" s="51"/>
      <c r="AZ11805" s="51"/>
    </row>
    <row r="11806" spans="51:52" x14ac:dyDescent="0.25">
      <c r="AY11806" s="51"/>
      <c r="AZ11806" s="51"/>
    </row>
    <row r="11807" spans="51:52" x14ac:dyDescent="0.25">
      <c r="AY11807" s="51"/>
      <c r="AZ11807" s="51"/>
    </row>
    <row r="11808" spans="51:52" x14ac:dyDescent="0.25">
      <c r="AY11808" s="51"/>
      <c r="AZ11808" s="51"/>
    </row>
    <row r="11809" spans="51:52" x14ac:dyDescent="0.25">
      <c r="AY11809" s="51"/>
      <c r="AZ11809" s="51"/>
    </row>
    <row r="11810" spans="51:52" x14ac:dyDescent="0.25">
      <c r="AY11810" s="51"/>
      <c r="AZ11810" s="51"/>
    </row>
    <row r="11811" spans="51:52" x14ac:dyDescent="0.25">
      <c r="AY11811" s="51"/>
      <c r="AZ11811" s="51"/>
    </row>
    <row r="11812" spans="51:52" x14ac:dyDescent="0.25">
      <c r="AY11812" s="51"/>
      <c r="AZ11812" s="51"/>
    </row>
    <row r="11813" spans="51:52" x14ac:dyDescent="0.25">
      <c r="AY11813" s="51"/>
      <c r="AZ11813" s="51"/>
    </row>
    <row r="11814" spans="51:52" x14ac:dyDescent="0.25">
      <c r="AY11814" s="51"/>
      <c r="AZ11814" s="51"/>
    </row>
    <row r="11815" spans="51:52" x14ac:dyDescent="0.25">
      <c r="AY11815" s="51"/>
      <c r="AZ11815" s="51"/>
    </row>
    <row r="11816" spans="51:52" x14ac:dyDescent="0.25">
      <c r="AY11816" s="51"/>
      <c r="AZ11816" s="51"/>
    </row>
    <row r="11817" spans="51:52" x14ac:dyDescent="0.25">
      <c r="AY11817" s="51"/>
      <c r="AZ11817" s="51"/>
    </row>
    <row r="11818" spans="51:52" x14ac:dyDescent="0.25">
      <c r="AY11818" s="51"/>
      <c r="AZ11818" s="51"/>
    </row>
    <row r="11819" spans="51:52" x14ac:dyDescent="0.25">
      <c r="AY11819" s="51"/>
      <c r="AZ11819" s="51"/>
    </row>
    <row r="11820" spans="51:52" x14ac:dyDescent="0.25">
      <c r="AY11820" s="51"/>
      <c r="AZ11820" s="51"/>
    </row>
    <row r="11821" spans="51:52" x14ac:dyDescent="0.25">
      <c r="AY11821" s="51"/>
      <c r="AZ11821" s="51"/>
    </row>
    <row r="11822" spans="51:52" x14ac:dyDescent="0.25">
      <c r="AY11822" s="51"/>
      <c r="AZ11822" s="51"/>
    </row>
    <row r="11823" spans="51:52" x14ac:dyDescent="0.25">
      <c r="AY11823" s="51"/>
      <c r="AZ11823" s="51"/>
    </row>
    <row r="11824" spans="51:52" x14ac:dyDescent="0.25">
      <c r="AY11824" s="51"/>
      <c r="AZ11824" s="51"/>
    </row>
    <row r="11825" spans="51:52" x14ac:dyDescent="0.25">
      <c r="AY11825" s="51"/>
      <c r="AZ11825" s="51"/>
    </row>
    <row r="11826" spans="51:52" x14ac:dyDescent="0.25">
      <c r="AY11826" s="51"/>
      <c r="AZ11826" s="51"/>
    </row>
    <row r="11827" spans="51:52" x14ac:dyDescent="0.25">
      <c r="AY11827" s="51"/>
      <c r="AZ11827" s="51"/>
    </row>
    <row r="11828" spans="51:52" x14ac:dyDescent="0.25">
      <c r="AY11828" s="51"/>
      <c r="AZ11828" s="51"/>
    </row>
    <row r="11829" spans="51:52" x14ac:dyDescent="0.25">
      <c r="AY11829" s="51"/>
      <c r="AZ11829" s="51"/>
    </row>
    <row r="11830" spans="51:52" x14ac:dyDescent="0.25">
      <c r="AY11830" s="51"/>
      <c r="AZ11830" s="51"/>
    </row>
    <row r="11831" spans="51:52" x14ac:dyDescent="0.25">
      <c r="AY11831" s="51"/>
      <c r="AZ11831" s="51"/>
    </row>
    <row r="11832" spans="51:52" x14ac:dyDescent="0.25">
      <c r="AY11832" s="51"/>
      <c r="AZ11832" s="51"/>
    </row>
    <row r="11833" spans="51:52" x14ac:dyDescent="0.25">
      <c r="AY11833" s="51"/>
      <c r="AZ11833" s="51"/>
    </row>
    <row r="11834" spans="51:52" x14ac:dyDescent="0.25">
      <c r="AY11834" s="51"/>
      <c r="AZ11834" s="51"/>
    </row>
    <row r="11835" spans="51:52" x14ac:dyDescent="0.25">
      <c r="AY11835" s="51"/>
      <c r="AZ11835" s="51"/>
    </row>
    <row r="11836" spans="51:52" x14ac:dyDescent="0.25">
      <c r="AY11836" s="51"/>
      <c r="AZ11836" s="51"/>
    </row>
    <row r="11837" spans="51:52" x14ac:dyDescent="0.25">
      <c r="AY11837" s="51"/>
      <c r="AZ11837" s="51"/>
    </row>
    <row r="11838" spans="51:52" x14ac:dyDescent="0.25">
      <c r="AY11838" s="51"/>
      <c r="AZ11838" s="51"/>
    </row>
    <row r="11839" spans="51:52" x14ac:dyDescent="0.25">
      <c r="AY11839" s="51"/>
      <c r="AZ11839" s="51"/>
    </row>
    <row r="11840" spans="51:52" x14ac:dyDescent="0.25">
      <c r="AY11840" s="51"/>
      <c r="AZ11840" s="51"/>
    </row>
    <row r="11841" spans="51:52" x14ac:dyDescent="0.25">
      <c r="AY11841" s="51"/>
      <c r="AZ11841" s="51"/>
    </row>
    <row r="11842" spans="51:52" x14ac:dyDescent="0.25">
      <c r="AY11842" s="51"/>
      <c r="AZ11842" s="51"/>
    </row>
    <row r="11843" spans="51:52" x14ac:dyDescent="0.25">
      <c r="AY11843" s="51"/>
      <c r="AZ11843" s="51"/>
    </row>
    <row r="11844" spans="51:52" x14ac:dyDescent="0.25">
      <c r="AY11844" s="51"/>
      <c r="AZ11844" s="51"/>
    </row>
    <row r="11845" spans="51:52" x14ac:dyDescent="0.25">
      <c r="AY11845" s="51"/>
      <c r="AZ11845" s="51"/>
    </row>
    <row r="11846" spans="51:52" x14ac:dyDescent="0.25">
      <c r="AY11846" s="51"/>
      <c r="AZ11846" s="51"/>
    </row>
    <row r="11847" spans="51:52" x14ac:dyDescent="0.25">
      <c r="AY11847" s="51"/>
      <c r="AZ11847" s="51"/>
    </row>
    <row r="11848" spans="51:52" x14ac:dyDescent="0.25">
      <c r="AY11848" s="51"/>
      <c r="AZ11848" s="51"/>
    </row>
    <row r="11849" spans="51:52" x14ac:dyDescent="0.25">
      <c r="AY11849" s="51"/>
      <c r="AZ11849" s="51"/>
    </row>
    <row r="11850" spans="51:52" x14ac:dyDescent="0.25">
      <c r="AY11850" s="51"/>
      <c r="AZ11850" s="51"/>
    </row>
    <row r="11851" spans="51:52" x14ac:dyDescent="0.25">
      <c r="AY11851" s="51"/>
      <c r="AZ11851" s="51"/>
    </row>
    <row r="11852" spans="51:52" x14ac:dyDescent="0.25">
      <c r="AY11852" s="51"/>
      <c r="AZ11852" s="51"/>
    </row>
    <row r="11853" spans="51:52" x14ac:dyDescent="0.25">
      <c r="AY11853" s="51"/>
      <c r="AZ11853" s="51"/>
    </row>
    <row r="11854" spans="51:52" x14ac:dyDescent="0.25">
      <c r="AY11854" s="51"/>
      <c r="AZ11854" s="51"/>
    </row>
    <row r="11855" spans="51:52" x14ac:dyDescent="0.25">
      <c r="AY11855" s="51"/>
      <c r="AZ11855" s="51"/>
    </row>
    <row r="11856" spans="51:52" x14ac:dyDescent="0.25">
      <c r="AY11856" s="51"/>
      <c r="AZ11856" s="51"/>
    </row>
    <row r="11857" spans="51:52" x14ac:dyDescent="0.25">
      <c r="AY11857" s="51"/>
      <c r="AZ11857" s="51"/>
    </row>
    <row r="11858" spans="51:52" x14ac:dyDescent="0.25">
      <c r="AY11858" s="51"/>
      <c r="AZ11858" s="51"/>
    </row>
    <row r="11859" spans="51:52" x14ac:dyDescent="0.25">
      <c r="AY11859" s="51"/>
      <c r="AZ11859" s="51"/>
    </row>
    <row r="11860" spans="51:52" x14ac:dyDescent="0.25">
      <c r="AY11860" s="51"/>
      <c r="AZ11860" s="51"/>
    </row>
    <row r="11861" spans="51:52" x14ac:dyDescent="0.25">
      <c r="AY11861" s="51"/>
      <c r="AZ11861" s="51"/>
    </row>
    <row r="11862" spans="51:52" x14ac:dyDescent="0.25">
      <c r="AY11862" s="51"/>
      <c r="AZ11862" s="51"/>
    </row>
    <row r="11863" spans="51:52" x14ac:dyDescent="0.25">
      <c r="AY11863" s="51"/>
      <c r="AZ11863" s="51"/>
    </row>
    <row r="11864" spans="51:52" x14ac:dyDescent="0.25">
      <c r="AY11864" s="51"/>
      <c r="AZ11864" s="51"/>
    </row>
    <row r="11865" spans="51:52" x14ac:dyDescent="0.25">
      <c r="AY11865" s="51"/>
      <c r="AZ11865" s="51"/>
    </row>
    <row r="11866" spans="51:52" x14ac:dyDescent="0.25">
      <c r="AY11866" s="51"/>
      <c r="AZ11866" s="51"/>
    </row>
    <row r="11867" spans="51:52" x14ac:dyDescent="0.25">
      <c r="AY11867" s="51"/>
      <c r="AZ11867" s="51"/>
    </row>
    <row r="11868" spans="51:52" x14ac:dyDescent="0.25">
      <c r="AY11868" s="51"/>
      <c r="AZ11868" s="51"/>
    </row>
    <row r="11869" spans="51:52" x14ac:dyDescent="0.25">
      <c r="AY11869" s="51"/>
      <c r="AZ11869" s="51"/>
    </row>
    <row r="11870" spans="51:52" x14ac:dyDescent="0.25">
      <c r="AY11870" s="51"/>
      <c r="AZ11870" s="51"/>
    </row>
    <row r="11871" spans="51:52" x14ac:dyDescent="0.25">
      <c r="AY11871" s="51"/>
      <c r="AZ11871" s="51"/>
    </row>
    <row r="11872" spans="51:52" x14ac:dyDescent="0.25">
      <c r="AY11872" s="51"/>
      <c r="AZ11872" s="51"/>
    </row>
    <row r="11873" spans="51:52" x14ac:dyDescent="0.25">
      <c r="AY11873" s="51"/>
      <c r="AZ11873" s="51"/>
    </row>
    <row r="11874" spans="51:52" x14ac:dyDescent="0.25">
      <c r="AY11874" s="51"/>
      <c r="AZ11874" s="51"/>
    </row>
    <row r="11875" spans="51:52" x14ac:dyDescent="0.25">
      <c r="AY11875" s="51"/>
      <c r="AZ11875" s="51"/>
    </row>
    <row r="11876" spans="51:52" x14ac:dyDescent="0.25">
      <c r="AY11876" s="51"/>
      <c r="AZ11876" s="51"/>
    </row>
    <row r="11877" spans="51:52" x14ac:dyDescent="0.25">
      <c r="AY11877" s="51"/>
      <c r="AZ11877" s="51"/>
    </row>
    <row r="11878" spans="51:52" x14ac:dyDescent="0.25">
      <c r="AY11878" s="51"/>
      <c r="AZ11878" s="51"/>
    </row>
    <row r="11879" spans="51:52" x14ac:dyDescent="0.25">
      <c r="AY11879" s="51"/>
      <c r="AZ11879" s="51"/>
    </row>
    <row r="11880" spans="51:52" x14ac:dyDescent="0.25">
      <c r="AY11880" s="51"/>
      <c r="AZ11880" s="51"/>
    </row>
    <row r="11881" spans="51:52" x14ac:dyDescent="0.25">
      <c r="AY11881" s="51"/>
      <c r="AZ11881" s="51"/>
    </row>
    <row r="11882" spans="51:52" x14ac:dyDescent="0.25">
      <c r="AY11882" s="51"/>
      <c r="AZ11882" s="51"/>
    </row>
    <row r="11883" spans="51:52" x14ac:dyDescent="0.25">
      <c r="AY11883" s="51"/>
      <c r="AZ11883" s="51"/>
    </row>
    <row r="11884" spans="51:52" x14ac:dyDescent="0.25">
      <c r="AY11884" s="51"/>
      <c r="AZ11884" s="51"/>
    </row>
    <row r="11885" spans="51:52" x14ac:dyDescent="0.25">
      <c r="AY11885" s="51"/>
      <c r="AZ11885" s="51"/>
    </row>
    <row r="11886" spans="51:52" x14ac:dyDescent="0.25">
      <c r="AY11886" s="51"/>
      <c r="AZ11886" s="51"/>
    </row>
    <row r="11887" spans="51:52" x14ac:dyDescent="0.25">
      <c r="AY11887" s="51"/>
      <c r="AZ11887" s="51"/>
    </row>
    <row r="11888" spans="51:52" x14ac:dyDescent="0.25">
      <c r="AY11888" s="51"/>
      <c r="AZ11888" s="51"/>
    </row>
    <row r="11889" spans="51:52" x14ac:dyDescent="0.25">
      <c r="AY11889" s="51"/>
      <c r="AZ11889" s="51"/>
    </row>
    <row r="11890" spans="51:52" x14ac:dyDescent="0.25">
      <c r="AY11890" s="51"/>
      <c r="AZ11890" s="51"/>
    </row>
    <row r="11891" spans="51:52" x14ac:dyDescent="0.25">
      <c r="AY11891" s="51"/>
      <c r="AZ11891" s="51"/>
    </row>
    <row r="11892" spans="51:52" x14ac:dyDescent="0.25">
      <c r="AY11892" s="51"/>
      <c r="AZ11892" s="51"/>
    </row>
    <row r="11893" spans="51:52" x14ac:dyDescent="0.25">
      <c r="AY11893" s="51"/>
      <c r="AZ11893" s="51"/>
    </row>
    <row r="11894" spans="51:52" x14ac:dyDescent="0.25">
      <c r="AY11894" s="51"/>
      <c r="AZ11894" s="51"/>
    </row>
    <row r="11895" spans="51:52" x14ac:dyDescent="0.25">
      <c r="AY11895" s="51"/>
      <c r="AZ11895" s="51"/>
    </row>
    <row r="11896" spans="51:52" x14ac:dyDescent="0.25">
      <c r="AY11896" s="51"/>
      <c r="AZ11896" s="51"/>
    </row>
    <row r="11897" spans="51:52" x14ac:dyDescent="0.25">
      <c r="AY11897" s="51"/>
      <c r="AZ11897" s="51"/>
    </row>
    <row r="11898" spans="51:52" x14ac:dyDescent="0.25">
      <c r="AY11898" s="51"/>
      <c r="AZ11898" s="51"/>
    </row>
    <row r="11899" spans="51:52" x14ac:dyDescent="0.25">
      <c r="AY11899" s="51"/>
      <c r="AZ11899" s="51"/>
    </row>
    <row r="11900" spans="51:52" x14ac:dyDescent="0.25">
      <c r="AY11900" s="51"/>
      <c r="AZ11900" s="51"/>
    </row>
    <row r="11901" spans="51:52" x14ac:dyDescent="0.25">
      <c r="AY11901" s="51"/>
      <c r="AZ11901" s="51"/>
    </row>
    <row r="11902" spans="51:52" x14ac:dyDescent="0.25">
      <c r="AY11902" s="51"/>
      <c r="AZ11902" s="51"/>
    </row>
    <row r="11903" spans="51:52" x14ac:dyDescent="0.25">
      <c r="AY11903" s="51"/>
      <c r="AZ11903" s="51"/>
    </row>
    <row r="11904" spans="51:52" x14ac:dyDescent="0.25">
      <c r="AY11904" s="51"/>
      <c r="AZ11904" s="51"/>
    </row>
    <row r="11905" spans="51:52" x14ac:dyDescent="0.25">
      <c r="AY11905" s="51"/>
      <c r="AZ11905" s="51"/>
    </row>
    <row r="11906" spans="51:52" x14ac:dyDescent="0.25">
      <c r="AY11906" s="51"/>
      <c r="AZ11906" s="51"/>
    </row>
    <row r="11907" spans="51:52" x14ac:dyDescent="0.25">
      <c r="AY11907" s="51"/>
      <c r="AZ11907" s="51"/>
    </row>
    <row r="11908" spans="51:52" x14ac:dyDescent="0.25">
      <c r="AY11908" s="51"/>
      <c r="AZ11908" s="51"/>
    </row>
    <row r="11909" spans="51:52" x14ac:dyDescent="0.25">
      <c r="AY11909" s="51"/>
      <c r="AZ11909" s="51"/>
    </row>
    <row r="11910" spans="51:52" x14ac:dyDescent="0.25">
      <c r="AY11910" s="51"/>
      <c r="AZ11910" s="51"/>
    </row>
    <row r="11911" spans="51:52" x14ac:dyDescent="0.25">
      <c r="AY11911" s="51"/>
      <c r="AZ11911" s="51"/>
    </row>
    <row r="11912" spans="51:52" x14ac:dyDescent="0.25">
      <c r="AY11912" s="51"/>
      <c r="AZ11912" s="51"/>
    </row>
    <row r="11913" spans="51:52" x14ac:dyDescent="0.25">
      <c r="AY11913" s="51"/>
      <c r="AZ11913" s="51"/>
    </row>
    <row r="11914" spans="51:52" x14ac:dyDescent="0.25">
      <c r="AY11914" s="51"/>
      <c r="AZ11914" s="51"/>
    </row>
    <row r="11915" spans="51:52" x14ac:dyDescent="0.25">
      <c r="AY11915" s="51"/>
      <c r="AZ11915" s="51"/>
    </row>
    <row r="11916" spans="51:52" x14ac:dyDescent="0.25">
      <c r="AY11916" s="51"/>
      <c r="AZ11916" s="51"/>
    </row>
    <row r="11917" spans="51:52" x14ac:dyDescent="0.25">
      <c r="AY11917" s="51"/>
      <c r="AZ11917" s="51"/>
    </row>
    <row r="11918" spans="51:52" x14ac:dyDescent="0.25">
      <c r="AY11918" s="51"/>
      <c r="AZ11918" s="51"/>
    </row>
    <row r="11919" spans="51:52" x14ac:dyDescent="0.25">
      <c r="AY11919" s="51"/>
      <c r="AZ11919" s="51"/>
    </row>
    <row r="11920" spans="51:52" x14ac:dyDescent="0.25">
      <c r="AY11920" s="51"/>
      <c r="AZ11920" s="51"/>
    </row>
    <row r="11921" spans="51:52" x14ac:dyDescent="0.25">
      <c r="AY11921" s="51"/>
      <c r="AZ11921" s="51"/>
    </row>
    <row r="11922" spans="51:52" x14ac:dyDescent="0.25">
      <c r="AY11922" s="51"/>
      <c r="AZ11922" s="51"/>
    </row>
    <row r="11923" spans="51:52" x14ac:dyDescent="0.25">
      <c r="AY11923" s="51"/>
      <c r="AZ11923" s="51"/>
    </row>
    <row r="11924" spans="51:52" x14ac:dyDescent="0.25">
      <c r="AY11924" s="51"/>
      <c r="AZ11924" s="51"/>
    </row>
    <row r="11925" spans="51:52" x14ac:dyDescent="0.25">
      <c r="AY11925" s="51"/>
      <c r="AZ11925" s="51"/>
    </row>
    <row r="11926" spans="51:52" x14ac:dyDescent="0.25">
      <c r="AY11926" s="51"/>
      <c r="AZ11926" s="51"/>
    </row>
    <row r="11927" spans="51:52" x14ac:dyDescent="0.25">
      <c r="AY11927" s="51"/>
      <c r="AZ11927" s="51"/>
    </row>
    <row r="11928" spans="51:52" x14ac:dyDescent="0.25">
      <c r="AY11928" s="51"/>
      <c r="AZ11928" s="51"/>
    </row>
    <row r="11929" spans="51:52" x14ac:dyDescent="0.25">
      <c r="AY11929" s="51"/>
      <c r="AZ11929" s="51"/>
    </row>
    <row r="11930" spans="51:52" x14ac:dyDescent="0.25">
      <c r="AY11930" s="51"/>
      <c r="AZ11930" s="51"/>
    </row>
    <row r="11931" spans="51:52" x14ac:dyDescent="0.25">
      <c r="AY11931" s="51"/>
      <c r="AZ11931" s="51"/>
    </row>
    <row r="11932" spans="51:52" x14ac:dyDescent="0.25">
      <c r="AY11932" s="51"/>
      <c r="AZ11932" s="51"/>
    </row>
    <row r="11933" spans="51:52" x14ac:dyDescent="0.25">
      <c r="AY11933" s="51"/>
      <c r="AZ11933" s="51"/>
    </row>
    <row r="11934" spans="51:52" x14ac:dyDescent="0.25">
      <c r="AY11934" s="51"/>
      <c r="AZ11934" s="51"/>
    </row>
    <row r="11935" spans="51:52" x14ac:dyDescent="0.25">
      <c r="AY11935" s="51"/>
      <c r="AZ11935" s="51"/>
    </row>
    <row r="11936" spans="51:52" x14ac:dyDescent="0.25">
      <c r="AY11936" s="51"/>
      <c r="AZ11936" s="51"/>
    </row>
    <row r="11937" spans="51:52" x14ac:dyDescent="0.25">
      <c r="AY11937" s="51"/>
      <c r="AZ11937" s="51"/>
    </row>
    <row r="11938" spans="51:52" x14ac:dyDescent="0.25">
      <c r="AY11938" s="51"/>
      <c r="AZ11938" s="51"/>
    </row>
    <row r="11939" spans="51:52" x14ac:dyDescent="0.25">
      <c r="AY11939" s="51"/>
      <c r="AZ11939" s="51"/>
    </row>
    <row r="11940" spans="51:52" x14ac:dyDescent="0.25">
      <c r="AY11940" s="51"/>
      <c r="AZ11940" s="51"/>
    </row>
    <row r="11941" spans="51:52" x14ac:dyDescent="0.25">
      <c r="AY11941" s="51"/>
      <c r="AZ11941" s="51"/>
    </row>
    <row r="11942" spans="51:52" x14ac:dyDescent="0.25">
      <c r="AY11942" s="51"/>
      <c r="AZ11942" s="51"/>
    </row>
    <row r="11943" spans="51:52" x14ac:dyDescent="0.25">
      <c r="AY11943" s="51"/>
      <c r="AZ11943" s="51"/>
    </row>
    <row r="11944" spans="51:52" x14ac:dyDescent="0.25">
      <c r="AY11944" s="51"/>
      <c r="AZ11944" s="51"/>
    </row>
    <row r="11945" spans="51:52" x14ac:dyDescent="0.25">
      <c r="AY11945" s="51"/>
      <c r="AZ11945" s="51"/>
    </row>
    <row r="11946" spans="51:52" x14ac:dyDescent="0.25">
      <c r="AY11946" s="51"/>
      <c r="AZ11946" s="51"/>
    </row>
    <row r="11947" spans="51:52" x14ac:dyDescent="0.25">
      <c r="AY11947" s="51"/>
      <c r="AZ11947" s="51"/>
    </row>
    <row r="11948" spans="51:52" x14ac:dyDescent="0.25">
      <c r="AY11948" s="51"/>
      <c r="AZ11948" s="51"/>
    </row>
    <row r="11949" spans="51:52" x14ac:dyDescent="0.25">
      <c r="AY11949" s="51"/>
      <c r="AZ11949" s="51"/>
    </row>
    <row r="11950" spans="51:52" x14ac:dyDescent="0.25">
      <c r="AY11950" s="51"/>
      <c r="AZ11950" s="51"/>
    </row>
    <row r="11951" spans="51:52" x14ac:dyDescent="0.25">
      <c r="AY11951" s="51"/>
      <c r="AZ11951" s="51"/>
    </row>
    <row r="11952" spans="51:52" x14ac:dyDescent="0.25">
      <c r="AY11952" s="51"/>
      <c r="AZ11952" s="51"/>
    </row>
    <row r="11953" spans="51:52" x14ac:dyDescent="0.25">
      <c r="AY11953" s="51"/>
      <c r="AZ11953" s="51"/>
    </row>
    <row r="11954" spans="51:52" x14ac:dyDescent="0.25">
      <c r="AY11954" s="51"/>
      <c r="AZ11954" s="51"/>
    </row>
    <row r="11955" spans="51:52" x14ac:dyDescent="0.25">
      <c r="AY11955" s="51"/>
      <c r="AZ11955" s="51"/>
    </row>
    <row r="11956" spans="51:52" x14ac:dyDescent="0.25">
      <c r="AY11956" s="51"/>
      <c r="AZ11956" s="51"/>
    </row>
    <row r="11957" spans="51:52" x14ac:dyDescent="0.25">
      <c r="AY11957" s="51"/>
      <c r="AZ11957" s="51"/>
    </row>
    <row r="11958" spans="51:52" x14ac:dyDescent="0.25">
      <c r="AY11958" s="51"/>
      <c r="AZ11958" s="51"/>
    </row>
    <row r="11959" spans="51:52" x14ac:dyDescent="0.25">
      <c r="AY11959" s="51"/>
      <c r="AZ11959" s="51"/>
    </row>
    <row r="11960" spans="51:52" x14ac:dyDescent="0.25">
      <c r="AY11960" s="51"/>
      <c r="AZ11960" s="51"/>
    </row>
    <row r="11961" spans="51:52" x14ac:dyDescent="0.25">
      <c r="AY11961" s="51"/>
      <c r="AZ11961" s="51"/>
    </row>
    <row r="11962" spans="51:52" x14ac:dyDescent="0.25">
      <c r="AY11962" s="51"/>
      <c r="AZ11962" s="51"/>
    </row>
    <row r="11963" spans="51:52" x14ac:dyDescent="0.25">
      <c r="AY11963" s="51"/>
      <c r="AZ11963" s="51"/>
    </row>
    <row r="11964" spans="51:52" x14ac:dyDescent="0.25">
      <c r="AY11964" s="51"/>
      <c r="AZ11964" s="51"/>
    </row>
    <row r="11965" spans="51:52" x14ac:dyDescent="0.25">
      <c r="AY11965" s="51"/>
      <c r="AZ11965" s="51"/>
    </row>
    <row r="11966" spans="51:52" x14ac:dyDescent="0.25">
      <c r="AY11966" s="51"/>
      <c r="AZ11966" s="51"/>
    </row>
    <row r="11967" spans="51:52" x14ac:dyDescent="0.25">
      <c r="AY11967" s="51"/>
      <c r="AZ11967" s="51"/>
    </row>
    <row r="11968" spans="51:52" x14ac:dyDescent="0.25">
      <c r="AY11968" s="51"/>
      <c r="AZ11968" s="51"/>
    </row>
    <row r="11969" spans="51:52" x14ac:dyDescent="0.25">
      <c r="AY11969" s="51"/>
      <c r="AZ11969" s="51"/>
    </row>
    <row r="11970" spans="51:52" x14ac:dyDescent="0.25">
      <c r="AY11970" s="51"/>
      <c r="AZ11970" s="51"/>
    </row>
    <row r="11971" spans="51:52" x14ac:dyDescent="0.25">
      <c r="AY11971" s="51"/>
      <c r="AZ11971" s="51"/>
    </row>
    <row r="11972" spans="51:52" x14ac:dyDescent="0.25">
      <c r="AY11972" s="51"/>
      <c r="AZ11972" s="51"/>
    </row>
    <row r="11973" spans="51:52" x14ac:dyDescent="0.25">
      <c r="AY11973" s="51"/>
      <c r="AZ11973" s="51"/>
    </row>
    <row r="11974" spans="51:52" x14ac:dyDescent="0.25">
      <c r="AY11974" s="51"/>
      <c r="AZ11974" s="51"/>
    </row>
    <row r="11975" spans="51:52" x14ac:dyDescent="0.25">
      <c r="AY11975" s="51"/>
      <c r="AZ11975" s="51"/>
    </row>
    <row r="11976" spans="51:52" x14ac:dyDescent="0.25">
      <c r="AY11976" s="51"/>
      <c r="AZ11976" s="51"/>
    </row>
    <row r="11977" spans="51:52" x14ac:dyDescent="0.25">
      <c r="AY11977" s="51"/>
      <c r="AZ11977" s="51"/>
    </row>
    <row r="11978" spans="51:52" x14ac:dyDescent="0.25">
      <c r="AY11978" s="51"/>
      <c r="AZ11978" s="51"/>
    </row>
    <row r="11979" spans="51:52" x14ac:dyDescent="0.25">
      <c r="AY11979" s="51"/>
      <c r="AZ11979" s="51"/>
    </row>
    <row r="11980" spans="51:52" x14ac:dyDescent="0.25">
      <c r="AY11980" s="51"/>
      <c r="AZ11980" s="51"/>
    </row>
    <row r="11981" spans="51:52" x14ac:dyDescent="0.25">
      <c r="AY11981" s="51"/>
      <c r="AZ11981" s="51"/>
    </row>
    <row r="11982" spans="51:52" x14ac:dyDescent="0.25">
      <c r="AY11982" s="51"/>
      <c r="AZ11982" s="51"/>
    </row>
    <row r="11983" spans="51:52" x14ac:dyDescent="0.25">
      <c r="AY11983" s="51"/>
      <c r="AZ11983" s="51"/>
    </row>
    <row r="11984" spans="51:52" x14ac:dyDescent="0.25">
      <c r="AY11984" s="51"/>
      <c r="AZ11984" s="51"/>
    </row>
    <row r="11985" spans="51:52" x14ac:dyDescent="0.25">
      <c r="AY11985" s="51"/>
      <c r="AZ11985" s="51"/>
    </row>
    <row r="11986" spans="51:52" x14ac:dyDescent="0.25">
      <c r="AY11986" s="51"/>
      <c r="AZ11986" s="51"/>
    </row>
    <row r="11987" spans="51:52" x14ac:dyDescent="0.25">
      <c r="AY11987" s="51"/>
      <c r="AZ11987" s="51"/>
    </row>
    <row r="11988" spans="51:52" x14ac:dyDescent="0.25">
      <c r="AY11988" s="51"/>
      <c r="AZ11988" s="51"/>
    </row>
    <row r="11989" spans="51:52" x14ac:dyDescent="0.25">
      <c r="AY11989" s="51"/>
      <c r="AZ11989" s="51"/>
    </row>
    <row r="11990" spans="51:52" x14ac:dyDescent="0.25">
      <c r="AY11990" s="51"/>
      <c r="AZ11990" s="51"/>
    </row>
    <row r="11991" spans="51:52" x14ac:dyDescent="0.25">
      <c r="AY11991" s="51"/>
      <c r="AZ11991" s="51"/>
    </row>
    <row r="11992" spans="51:52" x14ac:dyDescent="0.25">
      <c r="AY11992" s="51"/>
      <c r="AZ11992" s="51"/>
    </row>
    <row r="11993" spans="51:52" x14ac:dyDescent="0.25">
      <c r="AY11993" s="51"/>
      <c r="AZ11993" s="51"/>
    </row>
    <row r="11994" spans="51:52" x14ac:dyDescent="0.25">
      <c r="AY11994" s="51"/>
      <c r="AZ11994" s="51"/>
    </row>
    <row r="11995" spans="51:52" x14ac:dyDescent="0.25">
      <c r="AY11995" s="51"/>
      <c r="AZ11995" s="51"/>
    </row>
    <row r="11996" spans="51:52" x14ac:dyDescent="0.25">
      <c r="AY11996" s="51"/>
      <c r="AZ11996" s="51"/>
    </row>
    <row r="11997" spans="51:52" x14ac:dyDescent="0.25">
      <c r="AY11997" s="51"/>
      <c r="AZ11997" s="51"/>
    </row>
    <row r="11998" spans="51:52" x14ac:dyDescent="0.25">
      <c r="AY11998" s="51"/>
      <c r="AZ11998" s="51"/>
    </row>
    <row r="11999" spans="51:52" x14ac:dyDescent="0.25">
      <c r="AY11999" s="51"/>
      <c r="AZ11999" s="51"/>
    </row>
    <row r="12000" spans="51:52" x14ac:dyDescent="0.25">
      <c r="AY12000" s="51"/>
      <c r="AZ12000" s="51"/>
    </row>
    <row r="12001" spans="51:52" x14ac:dyDescent="0.25">
      <c r="AY12001" s="51"/>
      <c r="AZ12001" s="51"/>
    </row>
    <row r="12002" spans="51:52" x14ac:dyDescent="0.25">
      <c r="AY12002" s="51"/>
      <c r="AZ12002" s="51"/>
    </row>
    <row r="12003" spans="51:52" x14ac:dyDescent="0.25">
      <c r="AY12003" s="51"/>
      <c r="AZ12003" s="51"/>
    </row>
    <row r="12004" spans="51:52" x14ac:dyDescent="0.25">
      <c r="AY12004" s="51"/>
      <c r="AZ12004" s="51"/>
    </row>
    <row r="12005" spans="51:52" x14ac:dyDescent="0.25">
      <c r="AY12005" s="51"/>
      <c r="AZ12005" s="51"/>
    </row>
    <row r="12006" spans="51:52" x14ac:dyDescent="0.25">
      <c r="AY12006" s="51"/>
      <c r="AZ12006" s="51"/>
    </row>
    <row r="12007" spans="51:52" x14ac:dyDescent="0.25">
      <c r="AY12007" s="51"/>
      <c r="AZ12007" s="51"/>
    </row>
    <row r="12008" spans="51:52" x14ac:dyDescent="0.25">
      <c r="AY12008" s="51"/>
      <c r="AZ12008" s="51"/>
    </row>
    <row r="12009" spans="51:52" x14ac:dyDescent="0.25">
      <c r="AY12009" s="51"/>
      <c r="AZ12009" s="51"/>
    </row>
    <row r="12010" spans="51:52" x14ac:dyDescent="0.25">
      <c r="AY12010" s="51"/>
      <c r="AZ12010" s="51"/>
    </row>
    <row r="12011" spans="51:52" x14ac:dyDescent="0.25">
      <c r="AY12011" s="51"/>
      <c r="AZ12011" s="51"/>
    </row>
    <row r="12012" spans="51:52" x14ac:dyDescent="0.25">
      <c r="AY12012" s="51"/>
      <c r="AZ12012" s="51"/>
    </row>
    <row r="12013" spans="51:52" x14ac:dyDescent="0.25">
      <c r="AY12013" s="51"/>
      <c r="AZ12013" s="51"/>
    </row>
    <row r="12014" spans="51:52" x14ac:dyDescent="0.25">
      <c r="AY12014" s="51"/>
      <c r="AZ12014" s="51"/>
    </row>
    <row r="12015" spans="51:52" x14ac:dyDescent="0.25">
      <c r="AY12015" s="51"/>
      <c r="AZ12015" s="51"/>
    </row>
    <row r="12016" spans="51:52" x14ac:dyDescent="0.25">
      <c r="AY12016" s="51"/>
      <c r="AZ12016" s="51"/>
    </row>
    <row r="12017" spans="51:52" x14ac:dyDescent="0.25">
      <c r="AY12017" s="51"/>
      <c r="AZ12017" s="51"/>
    </row>
    <row r="12018" spans="51:52" x14ac:dyDescent="0.25">
      <c r="AY12018" s="51"/>
      <c r="AZ12018" s="51"/>
    </row>
    <row r="12019" spans="51:52" x14ac:dyDescent="0.25">
      <c r="AY12019" s="51"/>
      <c r="AZ12019" s="51"/>
    </row>
    <row r="12020" spans="51:52" x14ac:dyDescent="0.25">
      <c r="AY12020" s="51"/>
      <c r="AZ12020" s="51"/>
    </row>
    <row r="12021" spans="51:52" x14ac:dyDescent="0.25">
      <c r="AY12021" s="51"/>
      <c r="AZ12021" s="51"/>
    </row>
    <row r="12022" spans="51:52" x14ac:dyDescent="0.25">
      <c r="AY12022" s="51"/>
      <c r="AZ12022" s="51"/>
    </row>
    <row r="12023" spans="51:52" x14ac:dyDescent="0.25">
      <c r="AY12023" s="51"/>
      <c r="AZ12023" s="51"/>
    </row>
    <row r="12024" spans="51:52" x14ac:dyDescent="0.25">
      <c r="AY12024" s="51"/>
      <c r="AZ12024" s="51"/>
    </row>
    <row r="12025" spans="51:52" x14ac:dyDescent="0.25">
      <c r="AY12025" s="51"/>
      <c r="AZ12025" s="51"/>
    </row>
    <row r="12026" spans="51:52" x14ac:dyDescent="0.25">
      <c r="AY12026" s="51"/>
      <c r="AZ12026" s="51"/>
    </row>
    <row r="12027" spans="51:52" x14ac:dyDescent="0.25">
      <c r="AY12027" s="51"/>
      <c r="AZ12027" s="51"/>
    </row>
    <row r="12028" spans="51:52" x14ac:dyDescent="0.25">
      <c r="AY12028" s="51"/>
      <c r="AZ12028" s="51"/>
    </row>
    <row r="12029" spans="51:52" x14ac:dyDescent="0.25">
      <c r="AY12029" s="51"/>
      <c r="AZ12029" s="51"/>
    </row>
    <row r="12030" spans="51:52" x14ac:dyDescent="0.25">
      <c r="AY12030" s="51"/>
      <c r="AZ12030" s="51"/>
    </row>
    <row r="12031" spans="51:52" x14ac:dyDescent="0.25">
      <c r="AY12031" s="51"/>
      <c r="AZ12031" s="51"/>
    </row>
    <row r="12032" spans="51:52" x14ac:dyDescent="0.25">
      <c r="AY12032" s="51"/>
      <c r="AZ12032" s="51"/>
    </row>
    <row r="12033" spans="51:52" x14ac:dyDescent="0.25">
      <c r="AY12033" s="51"/>
      <c r="AZ12033" s="51"/>
    </row>
    <row r="12034" spans="51:52" x14ac:dyDescent="0.25">
      <c r="AY12034" s="51"/>
      <c r="AZ12034" s="51"/>
    </row>
    <row r="12035" spans="51:52" x14ac:dyDescent="0.25">
      <c r="AY12035" s="51"/>
      <c r="AZ12035" s="51"/>
    </row>
    <row r="12036" spans="51:52" x14ac:dyDescent="0.25">
      <c r="AY12036" s="51"/>
      <c r="AZ12036" s="51"/>
    </row>
    <row r="12037" spans="51:52" x14ac:dyDescent="0.25">
      <c r="AY12037" s="51"/>
      <c r="AZ12037" s="51"/>
    </row>
    <row r="12038" spans="51:52" x14ac:dyDescent="0.25">
      <c r="AY12038" s="51"/>
      <c r="AZ12038" s="51"/>
    </row>
    <row r="12039" spans="51:52" x14ac:dyDescent="0.25">
      <c r="AY12039" s="51"/>
      <c r="AZ12039" s="51"/>
    </row>
    <row r="12040" spans="51:52" x14ac:dyDescent="0.25">
      <c r="AY12040" s="51"/>
      <c r="AZ12040" s="51"/>
    </row>
    <row r="12041" spans="51:52" x14ac:dyDescent="0.25">
      <c r="AY12041" s="51"/>
      <c r="AZ12041" s="51"/>
    </row>
    <row r="12042" spans="51:52" x14ac:dyDescent="0.25">
      <c r="AY12042" s="51"/>
      <c r="AZ12042" s="51"/>
    </row>
    <row r="12043" spans="51:52" x14ac:dyDescent="0.25">
      <c r="AY12043" s="51"/>
      <c r="AZ12043" s="51"/>
    </row>
    <row r="12044" spans="51:52" x14ac:dyDescent="0.25">
      <c r="AY12044" s="51"/>
      <c r="AZ12044" s="51"/>
    </row>
    <row r="12045" spans="51:52" x14ac:dyDescent="0.25">
      <c r="AY12045" s="51"/>
      <c r="AZ12045" s="51"/>
    </row>
    <row r="12046" spans="51:52" x14ac:dyDescent="0.25">
      <c r="AY12046" s="51"/>
      <c r="AZ12046" s="51"/>
    </row>
    <row r="12047" spans="51:52" x14ac:dyDescent="0.25">
      <c r="AY12047" s="51"/>
      <c r="AZ12047" s="51"/>
    </row>
    <row r="12048" spans="51:52" x14ac:dyDescent="0.25">
      <c r="AY12048" s="51"/>
      <c r="AZ12048" s="51"/>
    </row>
    <row r="12049" spans="51:52" x14ac:dyDescent="0.25">
      <c r="AY12049" s="51"/>
      <c r="AZ12049" s="51"/>
    </row>
    <row r="12050" spans="51:52" x14ac:dyDescent="0.25">
      <c r="AY12050" s="51"/>
      <c r="AZ12050" s="51"/>
    </row>
    <row r="12051" spans="51:52" x14ac:dyDescent="0.25">
      <c r="AY12051" s="51"/>
      <c r="AZ12051" s="51"/>
    </row>
    <row r="12052" spans="51:52" x14ac:dyDescent="0.25">
      <c r="AY12052" s="51"/>
      <c r="AZ12052" s="51"/>
    </row>
    <row r="12053" spans="51:52" x14ac:dyDescent="0.25">
      <c r="AY12053" s="51"/>
      <c r="AZ12053" s="51"/>
    </row>
    <row r="12054" spans="51:52" x14ac:dyDescent="0.25">
      <c r="AY12054" s="51"/>
      <c r="AZ12054" s="51"/>
    </row>
    <row r="12055" spans="51:52" x14ac:dyDescent="0.25">
      <c r="AY12055" s="51"/>
      <c r="AZ12055" s="51"/>
    </row>
    <row r="12056" spans="51:52" x14ac:dyDescent="0.25">
      <c r="AY12056" s="51"/>
      <c r="AZ12056" s="51"/>
    </row>
    <row r="12057" spans="51:52" x14ac:dyDescent="0.25">
      <c r="AY12057" s="51"/>
      <c r="AZ12057" s="51"/>
    </row>
    <row r="12058" spans="51:52" x14ac:dyDescent="0.25">
      <c r="AY12058" s="51"/>
      <c r="AZ12058" s="51"/>
    </row>
    <row r="12059" spans="51:52" x14ac:dyDescent="0.25">
      <c r="AY12059" s="51"/>
      <c r="AZ12059" s="51"/>
    </row>
    <row r="12060" spans="51:52" x14ac:dyDescent="0.25">
      <c r="AY12060" s="51"/>
      <c r="AZ12060" s="51"/>
    </row>
    <row r="12061" spans="51:52" x14ac:dyDescent="0.25">
      <c r="AY12061" s="51"/>
      <c r="AZ12061" s="51"/>
    </row>
    <row r="12062" spans="51:52" x14ac:dyDescent="0.25">
      <c r="AY12062" s="51"/>
      <c r="AZ12062" s="51"/>
    </row>
    <row r="12063" spans="51:52" x14ac:dyDescent="0.25">
      <c r="AY12063" s="51"/>
      <c r="AZ12063" s="51"/>
    </row>
    <row r="12064" spans="51:52" x14ac:dyDescent="0.25">
      <c r="AY12064" s="51"/>
      <c r="AZ12064" s="51"/>
    </row>
    <row r="12065" spans="51:52" x14ac:dyDescent="0.25">
      <c r="AY12065" s="51"/>
      <c r="AZ12065" s="51"/>
    </row>
    <row r="12066" spans="51:52" x14ac:dyDescent="0.25">
      <c r="AY12066" s="51"/>
      <c r="AZ12066" s="51"/>
    </row>
    <row r="12067" spans="51:52" x14ac:dyDescent="0.25">
      <c r="AY12067" s="51"/>
      <c r="AZ12067" s="51"/>
    </row>
    <row r="12068" spans="51:52" x14ac:dyDescent="0.25">
      <c r="AY12068" s="51"/>
      <c r="AZ12068" s="51"/>
    </row>
    <row r="12069" spans="51:52" x14ac:dyDescent="0.25">
      <c r="AY12069" s="51"/>
      <c r="AZ12069" s="51"/>
    </row>
    <row r="12070" spans="51:52" x14ac:dyDescent="0.25">
      <c r="AY12070" s="51"/>
      <c r="AZ12070" s="51"/>
    </row>
    <row r="12071" spans="51:52" x14ac:dyDescent="0.25">
      <c r="AY12071" s="51"/>
      <c r="AZ12071" s="51"/>
    </row>
    <row r="12072" spans="51:52" x14ac:dyDescent="0.25">
      <c r="AY12072" s="51"/>
      <c r="AZ12072" s="51"/>
    </row>
    <row r="12073" spans="51:52" x14ac:dyDescent="0.25">
      <c r="AY12073" s="51"/>
      <c r="AZ12073" s="51"/>
    </row>
    <row r="12074" spans="51:52" x14ac:dyDescent="0.25">
      <c r="AY12074" s="51"/>
      <c r="AZ12074" s="51"/>
    </row>
    <row r="12075" spans="51:52" x14ac:dyDescent="0.25">
      <c r="AY12075" s="51"/>
      <c r="AZ12075" s="51"/>
    </row>
    <row r="12076" spans="51:52" x14ac:dyDescent="0.25">
      <c r="AY12076" s="51"/>
      <c r="AZ12076" s="51"/>
    </row>
    <row r="12077" spans="51:52" x14ac:dyDescent="0.25">
      <c r="AY12077" s="51"/>
      <c r="AZ12077" s="51"/>
    </row>
    <row r="12078" spans="51:52" x14ac:dyDescent="0.25">
      <c r="AY12078" s="51"/>
      <c r="AZ12078" s="51"/>
    </row>
    <row r="12079" spans="51:52" x14ac:dyDescent="0.25">
      <c r="AY12079" s="51"/>
      <c r="AZ12079" s="51"/>
    </row>
    <row r="12080" spans="51:52" x14ac:dyDescent="0.25">
      <c r="AY12080" s="51"/>
      <c r="AZ12080" s="51"/>
    </row>
    <row r="12081" spans="51:52" x14ac:dyDescent="0.25">
      <c r="AY12081" s="51"/>
      <c r="AZ12081" s="51"/>
    </row>
    <row r="12082" spans="51:52" x14ac:dyDescent="0.25">
      <c r="AY12082" s="51"/>
      <c r="AZ12082" s="51"/>
    </row>
    <row r="12083" spans="51:52" x14ac:dyDescent="0.25">
      <c r="AY12083" s="51"/>
      <c r="AZ12083" s="51"/>
    </row>
    <row r="12084" spans="51:52" x14ac:dyDescent="0.25">
      <c r="AY12084" s="51"/>
      <c r="AZ12084" s="51"/>
    </row>
    <row r="12085" spans="51:52" x14ac:dyDescent="0.25">
      <c r="AY12085" s="51"/>
      <c r="AZ12085" s="51"/>
    </row>
    <row r="12086" spans="51:52" x14ac:dyDescent="0.25">
      <c r="AY12086" s="51"/>
      <c r="AZ12086" s="51"/>
    </row>
    <row r="12087" spans="51:52" x14ac:dyDescent="0.25">
      <c r="AY12087" s="51"/>
      <c r="AZ12087" s="51"/>
    </row>
    <row r="12088" spans="51:52" x14ac:dyDescent="0.25">
      <c r="AY12088" s="51"/>
      <c r="AZ12088" s="51"/>
    </row>
    <row r="12089" spans="51:52" x14ac:dyDescent="0.25">
      <c r="AY12089" s="51"/>
      <c r="AZ12089" s="51"/>
    </row>
    <row r="12090" spans="51:52" x14ac:dyDescent="0.25">
      <c r="AY12090" s="51"/>
      <c r="AZ12090" s="51"/>
    </row>
    <row r="12091" spans="51:52" x14ac:dyDescent="0.25">
      <c r="AY12091" s="51"/>
      <c r="AZ12091" s="51"/>
    </row>
    <row r="12092" spans="51:52" x14ac:dyDescent="0.25">
      <c r="AY12092" s="51"/>
      <c r="AZ12092" s="51"/>
    </row>
    <row r="12093" spans="51:52" x14ac:dyDescent="0.25">
      <c r="AY12093" s="51"/>
      <c r="AZ12093" s="51"/>
    </row>
    <row r="12094" spans="51:52" x14ac:dyDescent="0.25">
      <c r="AY12094" s="51"/>
      <c r="AZ12094" s="51"/>
    </row>
    <row r="12095" spans="51:52" x14ac:dyDescent="0.25">
      <c r="AY12095" s="51"/>
      <c r="AZ12095" s="51"/>
    </row>
    <row r="12096" spans="51:52" x14ac:dyDescent="0.25">
      <c r="AY12096" s="51"/>
      <c r="AZ12096" s="51"/>
    </row>
    <row r="12097" spans="51:52" x14ac:dyDescent="0.25">
      <c r="AY12097" s="51"/>
      <c r="AZ12097" s="51"/>
    </row>
    <row r="12098" spans="51:52" x14ac:dyDescent="0.25">
      <c r="AY12098" s="51"/>
      <c r="AZ12098" s="51"/>
    </row>
    <row r="12099" spans="51:52" x14ac:dyDescent="0.25">
      <c r="AY12099" s="51"/>
      <c r="AZ12099" s="51"/>
    </row>
    <row r="12100" spans="51:52" x14ac:dyDescent="0.25">
      <c r="AY12100" s="51"/>
      <c r="AZ12100" s="51"/>
    </row>
    <row r="12101" spans="51:52" x14ac:dyDescent="0.25">
      <c r="AY12101" s="51"/>
      <c r="AZ12101" s="51"/>
    </row>
    <row r="12102" spans="51:52" x14ac:dyDescent="0.25">
      <c r="AY12102" s="51"/>
      <c r="AZ12102" s="51"/>
    </row>
    <row r="12103" spans="51:52" x14ac:dyDescent="0.25">
      <c r="AY12103" s="51"/>
      <c r="AZ12103" s="51"/>
    </row>
    <row r="12104" spans="51:52" x14ac:dyDescent="0.25">
      <c r="AY12104" s="51"/>
      <c r="AZ12104" s="51"/>
    </row>
    <row r="12105" spans="51:52" x14ac:dyDescent="0.25">
      <c r="AY12105" s="51"/>
      <c r="AZ12105" s="51"/>
    </row>
    <row r="12106" spans="51:52" x14ac:dyDescent="0.25">
      <c r="AY12106" s="51"/>
      <c r="AZ12106" s="51"/>
    </row>
    <row r="12107" spans="51:52" x14ac:dyDescent="0.25">
      <c r="AY12107" s="51"/>
      <c r="AZ12107" s="51"/>
    </row>
    <row r="12108" spans="51:52" x14ac:dyDescent="0.25">
      <c r="AY12108" s="51"/>
      <c r="AZ12108" s="51"/>
    </row>
    <row r="12109" spans="51:52" x14ac:dyDescent="0.25">
      <c r="AY12109" s="51"/>
      <c r="AZ12109" s="51"/>
    </row>
    <row r="12110" spans="51:52" x14ac:dyDescent="0.25">
      <c r="AY12110" s="51"/>
      <c r="AZ12110" s="51"/>
    </row>
    <row r="12111" spans="51:52" x14ac:dyDescent="0.25">
      <c r="AY12111" s="51"/>
      <c r="AZ12111" s="51"/>
    </row>
    <row r="12112" spans="51:52" x14ac:dyDescent="0.25">
      <c r="AY12112" s="51"/>
      <c r="AZ12112" s="51"/>
    </row>
    <row r="12113" spans="51:52" x14ac:dyDescent="0.25">
      <c r="AY12113" s="51"/>
      <c r="AZ12113" s="51"/>
    </row>
    <row r="12114" spans="51:52" x14ac:dyDescent="0.25">
      <c r="AY12114" s="51"/>
      <c r="AZ12114" s="51"/>
    </row>
    <row r="12115" spans="51:52" x14ac:dyDescent="0.25">
      <c r="AY12115" s="51"/>
      <c r="AZ12115" s="51"/>
    </row>
    <row r="12116" spans="51:52" x14ac:dyDescent="0.25">
      <c r="AY12116" s="51"/>
      <c r="AZ12116" s="51"/>
    </row>
    <row r="12117" spans="51:52" x14ac:dyDescent="0.25">
      <c r="AY12117" s="51"/>
      <c r="AZ12117" s="51"/>
    </row>
    <row r="12118" spans="51:52" x14ac:dyDescent="0.25">
      <c r="AY12118" s="51"/>
      <c r="AZ12118" s="51"/>
    </row>
    <row r="12119" spans="51:52" x14ac:dyDescent="0.25">
      <c r="AY12119" s="51"/>
      <c r="AZ12119" s="51"/>
    </row>
    <row r="12120" spans="51:52" x14ac:dyDescent="0.25">
      <c r="AY12120" s="51"/>
      <c r="AZ12120" s="51"/>
    </row>
    <row r="12121" spans="51:52" x14ac:dyDescent="0.25">
      <c r="AY12121" s="51"/>
      <c r="AZ12121" s="51"/>
    </row>
    <row r="12122" spans="51:52" x14ac:dyDescent="0.25">
      <c r="AY12122" s="51"/>
      <c r="AZ12122" s="51"/>
    </row>
    <row r="12123" spans="51:52" x14ac:dyDescent="0.25">
      <c r="AY12123" s="51"/>
      <c r="AZ12123" s="51"/>
    </row>
    <row r="12124" spans="51:52" x14ac:dyDescent="0.25">
      <c r="AY12124" s="51"/>
      <c r="AZ12124" s="51"/>
    </row>
    <row r="12125" spans="51:52" x14ac:dyDescent="0.25">
      <c r="AY12125" s="51"/>
      <c r="AZ12125" s="51"/>
    </row>
    <row r="12126" spans="51:52" x14ac:dyDescent="0.25">
      <c r="AY12126" s="51"/>
      <c r="AZ12126" s="51"/>
    </row>
    <row r="12127" spans="51:52" x14ac:dyDescent="0.25">
      <c r="AY12127" s="51"/>
      <c r="AZ12127" s="51"/>
    </row>
    <row r="12128" spans="51:52" x14ac:dyDescent="0.25">
      <c r="AY12128" s="51"/>
      <c r="AZ12128" s="51"/>
    </row>
    <row r="12129" spans="51:52" x14ac:dyDescent="0.25">
      <c r="AY12129" s="51"/>
      <c r="AZ12129" s="51"/>
    </row>
    <row r="12130" spans="51:52" x14ac:dyDescent="0.25">
      <c r="AY12130" s="51"/>
      <c r="AZ12130" s="51"/>
    </row>
    <row r="12131" spans="51:52" x14ac:dyDescent="0.25">
      <c r="AY12131" s="51"/>
      <c r="AZ12131" s="51"/>
    </row>
    <row r="12132" spans="51:52" x14ac:dyDescent="0.25">
      <c r="AY12132" s="51"/>
      <c r="AZ12132" s="51"/>
    </row>
    <row r="12133" spans="51:52" x14ac:dyDescent="0.25">
      <c r="AY12133" s="51"/>
      <c r="AZ12133" s="51"/>
    </row>
    <row r="12134" spans="51:52" x14ac:dyDescent="0.25">
      <c r="AY12134" s="51"/>
      <c r="AZ12134" s="51"/>
    </row>
    <row r="12135" spans="51:52" x14ac:dyDescent="0.25">
      <c r="AY12135" s="51"/>
      <c r="AZ12135" s="51"/>
    </row>
    <row r="12136" spans="51:52" x14ac:dyDescent="0.25">
      <c r="AY12136" s="51"/>
      <c r="AZ12136" s="51"/>
    </row>
    <row r="12137" spans="51:52" x14ac:dyDescent="0.25">
      <c r="AY12137" s="51"/>
      <c r="AZ12137" s="51"/>
    </row>
    <row r="12138" spans="51:52" x14ac:dyDescent="0.25">
      <c r="AY12138" s="51"/>
      <c r="AZ12138" s="51"/>
    </row>
    <row r="12139" spans="51:52" x14ac:dyDescent="0.25">
      <c r="AY12139" s="51"/>
      <c r="AZ12139" s="51"/>
    </row>
    <row r="12140" spans="51:52" x14ac:dyDescent="0.25">
      <c r="AY12140" s="51"/>
      <c r="AZ12140" s="51"/>
    </row>
    <row r="12141" spans="51:52" x14ac:dyDescent="0.25">
      <c r="AY12141" s="51"/>
      <c r="AZ12141" s="51"/>
    </row>
    <row r="12142" spans="51:52" x14ac:dyDescent="0.25">
      <c r="AY12142" s="51"/>
      <c r="AZ12142" s="51"/>
    </row>
    <row r="12143" spans="51:52" x14ac:dyDescent="0.25">
      <c r="AY12143" s="51"/>
      <c r="AZ12143" s="51"/>
    </row>
    <row r="12144" spans="51:52" x14ac:dyDescent="0.25">
      <c r="AY12144" s="51"/>
      <c r="AZ12144" s="51"/>
    </row>
    <row r="12145" spans="51:52" x14ac:dyDescent="0.25">
      <c r="AY12145" s="51"/>
      <c r="AZ12145" s="51"/>
    </row>
    <row r="12146" spans="51:52" x14ac:dyDescent="0.25">
      <c r="AY12146" s="51"/>
      <c r="AZ12146" s="51"/>
    </row>
    <row r="12147" spans="51:52" x14ac:dyDescent="0.25">
      <c r="AY12147" s="51"/>
      <c r="AZ12147" s="51"/>
    </row>
    <row r="12148" spans="51:52" x14ac:dyDescent="0.25">
      <c r="AY12148" s="51"/>
      <c r="AZ12148" s="51"/>
    </row>
    <row r="12149" spans="51:52" x14ac:dyDescent="0.25">
      <c r="AY12149" s="51"/>
      <c r="AZ12149" s="51"/>
    </row>
    <row r="12150" spans="51:52" x14ac:dyDescent="0.25">
      <c r="AY12150" s="51"/>
      <c r="AZ12150" s="51"/>
    </row>
    <row r="12151" spans="51:52" x14ac:dyDescent="0.25">
      <c r="AY12151" s="51"/>
      <c r="AZ12151" s="51"/>
    </row>
    <row r="12152" spans="51:52" x14ac:dyDescent="0.25">
      <c r="AY12152" s="51"/>
      <c r="AZ12152" s="51"/>
    </row>
    <row r="12153" spans="51:52" x14ac:dyDescent="0.25">
      <c r="AY12153" s="51"/>
      <c r="AZ12153" s="51"/>
    </row>
    <row r="12154" spans="51:52" x14ac:dyDescent="0.25">
      <c r="AY12154" s="51"/>
      <c r="AZ12154" s="51"/>
    </row>
    <row r="12155" spans="51:52" x14ac:dyDescent="0.25">
      <c r="AY12155" s="51"/>
      <c r="AZ12155" s="51"/>
    </row>
    <row r="12156" spans="51:52" x14ac:dyDescent="0.25">
      <c r="AY12156" s="51"/>
      <c r="AZ12156" s="51"/>
    </row>
    <row r="12157" spans="51:52" x14ac:dyDescent="0.25">
      <c r="AY12157" s="51"/>
      <c r="AZ12157" s="51"/>
    </row>
    <row r="12158" spans="51:52" x14ac:dyDescent="0.25">
      <c r="AY12158" s="51"/>
      <c r="AZ12158" s="51"/>
    </row>
    <row r="12159" spans="51:52" x14ac:dyDescent="0.25">
      <c r="AY12159" s="51"/>
      <c r="AZ12159" s="51"/>
    </row>
    <row r="12160" spans="51:52" x14ac:dyDescent="0.25">
      <c r="AY12160" s="51"/>
      <c r="AZ12160" s="51"/>
    </row>
    <row r="12161" spans="51:52" x14ac:dyDescent="0.25">
      <c r="AY12161" s="51"/>
      <c r="AZ12161" s="51"/>
    </row>
    <row r="12162" spans="51:52" x14ac:dyDescent="0.25">
      <c r="AY12162" s="51"/>
      <c r="AZ12162" s="51"/>
    </row>
    <row r="12163" spans="51:52" x14ac:dyDescent="0.25">
      <c r="AY12163" s="51"/>
      <c r="AZ12163" s="51"/>
    </row>
    <row r="12164" spans="51:52" x14ac:dyDescent="0.25">
      <c r="AY12164" s="51"/>
      <c r="AZ12164" s="51"/>
    </row>
    <row r="12165" spans="51:52" x14ac:dyDescent="0.25">
      <c r="AY12165" s="51"/>
      <c r="AZ12165" s="51"/>
    </row>
    <row r="12166" spans="51:52" x14ac:dyDescent="0.25">
      <c r="AY12166" s="51"/>
      <c r="AZ12166" s="51"/>
    </row>
    <row r="12167" spans="51:52" x14ac:dyDescent="0.25">
      <c r="AY12167" s="51"/>
      <c r="AZ12167" s="51"/>
    </row>
    <row r="12168" spans="51:52" x14ac:dyDescent="0.25">
      <c r="AY12168" s="51"/>
      <c r="AZ12168" s="51"/>
    </row>
    <row r="12169" spans="51:52" x14ac:dyDescent="0.25">
      <c r="AY12169" s="51"/>
      <c r="AZ12169" s="51"/>
    </row>
    <row r="12170" spans="51:52" x14ac:dyDescent="0.25">
      <c r="AY12170" s="51"/>
      <c r="AZ12170" s="51"/>
    </row>
    <row r="12171" spans="51:52" x14ac:dyDescent="0.25">
      <c r="AY12171" s="51"/>
      <c r="AZ12171" s="51"/>
    </row>
    <row r="12172" spans="51:52" x14ac:dyDescent="0.25">
      <c r="AY12172" s="51"/>
      <c r="AZ12172" s="51"/>
    </row>
    <row r="12173" spans="51:52" x14ac:dyDescent="0.25">
      <c r="AY12173" s="51"/>
      <c r="AZ12173" s="51"/>
    </row>
    <row r="12174" spans="51:52" x14ac:dyDescent="0.25">
      <c r="AY12174" s="51"/>
      <c r="AZ12174" s="51"/>
    </row>
    <row r="12175" spans="51:52" x14ac:dyDescent="0.25">
      <c r="AY12175" s="51"/>
      <c r="AZ12175" s="51"/>
    </row>
    <row r="12176" spans="51:52" x14ac:dyDescent="0.25">
      <c r="AY12176" s="51"/>
      <c r="AZ12176" s="51"/>
    </row>
    <row r="12177" spans="51:52" x14ac:dyDescent="0.25">
      <c r="AY12177" s="51"/>
      <c r="AZ12177" s="51"/>
    </row>
    <row r="12178" spans="51:52" x14ac:dyDescent="0.25">
      <c r="AY12178" s="51"/>
      <c r="AZ12178" s="51"/>
    </row>
    <row r="12179" spans="51:52" x14ac:dyDescent="0.25">
      <c r="AY12179" s="51"/>
      <c r="AZ12179" s="51"/>
    </row>
    <row r="12180" spans="51:52" x14ac:dyDescent="0.25">
      <c r="AY12180" s="51"/>
      <c r="AZ12180" s="51"/>
    </row>
    <row r="12181" spans="51:52" x14ac:dyDescent="0.25">
      <c r="AY12181" s="51"/>
      <c r="AZ12181" s="51"/>
    </row>
    <row r="12182" spans="51:52" x14ac:dyDescent="0.25">
      <c r="AY12182" s="51"/>
      <c r="AZ12182" s="51"/>
    </row>
    <row r="12183" spans="51:52" x14ac:dyDescent="0.25">
      <c r="AY12183" s="51"/>
      <c r="AZ12183" s="51"/>
    </row>
    <row r="12184" spans="51:52" x14ac:dyDescent="0.25">
      <c r="AY12184" s="51"/>
      <c r="AZ12184" s="51"/>
    </row>
    <row r="12185" spans="51:52" x14ac:dyDescent="0.25">
      <c r="AY12185" s="51"/>
      <c r="AZ12185" s="51"/>
    </row>
    <row r="12186" spans="51:52" x14ac:dyDescent="0.25">
      <c r="AY12186" s="51"/>
      <c r="AZ12186" s="51"/>
    </row>
    <row r="12187" spans="51:52" x14ac:dyDescent="0.25">
      <c r="AY12187" s="51"/>
      <c r="AZ12187" s="51"/>
    </row>
    <row r="12188" spans="51:52" x14ac:dyDescent="0.25">
      <c r="AY12188" s="51"/>
      <c r="AZ12188" s="51"/>
    </row>
    <row r="12189" spans="51:52" x14ac:dyDescent="0.25">
      <c r="AY12189" s="51"/>
      <c r="AZ12189" s="51"/>
    </row>
    <row r="12190" spans="51:52" x14ac:dyDescent="0.25">
      <c r="AY12190" s="51"/>
      <c r="AZ12190" s="51"/>
    </row>
    <row r="12191" spans="51:52" x14ac:dyDescent="0.25">
      <c r="AY12191" s="51"/>
      <c r="AZ12191" s="51"/>
    </row>
    <row r="12192" spans="51:52" x14ac:dyDescent="0.25">
      <c r="AY12192" s="51"/>
      <c r="AZ12192" s="51"/>
    </row>
    <row r="12193" spans="51:52" x14ac:dyDescent="0.25">
      <c r="AY12193" s="51"/>
      <c r="AZ12193" s="51"/>
    </row>
    <row r="12194" spans="51:52" x14ac:dyDescent="0.25">
      <c r="AY12194" s="51"/>
      <c r="AZ12194" s="51"/>
    </row>
    <row r="12195" spans="51:52" x14ac:dyDescent="0.25">
      <c r="AY12195" s="51"/>
      <c r="AZ12195" s="51"/>
    </row>
    <row r="12196" spans="51:52" x14ac:dyDescent="0.25">
      <c r="AY12196" s="51"/>
      <c r="AZ12196" s="51"/>
    </row>
    <row r="12197" spans="51:52" x14ac:dyDescent="0.25">
      <c r="AY12197" s="51"/>
      <c r="AZ12197" s="51"/>
    </row>
    <row r="12198" spans="51:52" x14ac:dyDescent="0.25">
      <c r="AY12198" s="51"/>
      <c r="AZ12198" s="51"/>
    </row>
    <row r="12199" spans="51:52" x14ac:dyDescent="0.25">
      <c r="AY12199" s="51"/>
      <c r="AZ12199" s="51"/>
    </row>
    <row r="12200" spans="51:52" x14ac:dyDescent="0.25">
      <c r="AY12200" s="51"/>
      <c r="AZ12200" s="51"/>
    </row>
    <row r="12201" spans="51:52" x14ac:dyDescent="0.25">
      <c r="AY12201" s="51"/>
      <c r="AZ12201" s="51"/>
    </row>
    <row r="12202" spans="51:52" x14ac:dyDescent="0.25">
      <c r="AY12202" s="51"/>
      <c r="AZ12202" s="51"/>
    </row>
    <row r="12203" spans="51:52" x14ac:dyDescent="0.25">
      <c r="AY12203" s="51"/>
      <c r="AZ12203" s="51"/>
    </row>
    <row r="12204" spans="51:52" x14ac:dyDescent="0.25">
      <c r="AY12204" s="51"/>
      <c r="AZ12204" s="51"/>
    </row>
    <row r="12205" spans="51:52" x14ac:dyDescent="0.25">
      <c r="AY12205" s="51"/>
      <c r="AZ12205" s="51"/>
    </row>
    <row r="12206" spans="51:52" x14ac:dyDescent="0.25">
      <c r="AY12206" s="51"/>
      <c r="AZ12206" s="51"/>
    </row>
    <row r="12207" spans="51:52" x14ac:dyDescent="0.25">
      <c r="AY12207" s="51"/>
      <c r="AZ12207" s="51"/>
    </row>
    <row r="12208" spans="51:52" x14ac:dyDescent="0.25">
      <c r="AY12208" s="51"/>
      <c r="AZ12208" s="51"/>
    </row>
    <row r="12209" spans="51:52" x14ac:dyDescent="0.25">
      <c r="AY12209" s="51"/>
      <c r="AZ12209" s="51"/>
    </row>
    <row r="12210" spans="51:52" x14ac:dyDescent="0.25">
      <c r="AY12210" s="51"/>
      <c r="AZ12210" s="51"/>
    </row>
    <row r="12211" spans="51:52" x14ac:dyDescent="0.25">
      <c r="AY12211" s="51"/>
      <c r="AZ12211" s="51"/>
    </row>
    <row r="12212" spans="51:52" x14ac:dyDescent="0.25">
      <c r="AY12212" s="51"/>
      <c r="AZ12212" s="51"/>
    </row>
    <row r="12213" spans="51:52" x14ac:dyDescent="0.25">
      <c r="AY12213" s="51"/>
      <c r="AZ12213" s="51"/>
    </row>
    <row r="12214" spans="51:52" x14ac:dyDescent="0.25">
      <c r="AY12214" s="51"/>
      <c r="AZ12214" s="51"/>
    </row>
    <row r="12215" spans="51:52" x14ac:dyDescent="0.25">
      <c r="AY12215" s="51"/>
      <c r="AZ12215" s="51"/>
    </row>
    <row r="12216" spans="51:52" x14ac:dyDescent="0.25">
      <c r="AY12216" s="51"/>
      <c r="AZ12216" s="51"/>
    </row>
    <row r="12217" spans="51:52" x14ac:dyDescent="0.25">
      <c r="AY12217" s="51"/>
      <c r="AZ12217" s="51"/>
    </row>
    <row r="12218" spans="51:52" x14ac:dyDescent="0.25">
      <c r="AY12218" s="51"/>
      <c r="AZ12218" s="51"/>
    </row>
    <row r="12219" spans="51:52" x14ac:dyDescent="0.25">
      <c r="AY12219" s="51"/>
      <c r="AZ12219" s="51"/>
    </row>
    <row r="12220" spans="51:52" x14ac:dyDescent="0.25">
      <c r="AY12220" s="51"/>
      <c r="AZ12220" s="51"/>
    </row>
    <row r="12221" spans="51:52" x14ac:dyDescent="0.25">
      <c r="AY12221" s="51"/>
      <c r="AZ12221" s="51"/>
    </row>
    <row r="12222" spans="51:52" x14ac:dyDescent="0.25">
      <c r="AY12222" s="51"/>
      <c r="AZ12222" s="51"/>
    </row>
    <row r="12223" spans="51:52" x14ac:dyDescent="0.25">
      <c r="AY12223" s="51"/>
      <c r="AZ12223" s="51"/>
    </row>
    <row r="12224" spans="51:52" x14ac:dyDescent="0.25">
      <c r="AY12224" s="51"/>
      <c r="AZ12224" s="51"/>
    </row>
    <row r="12225" spans="51:52" x14ac:dyDescent="0.25">
      <c r="AY12225" s="51"/>
      <c r="AZ12225" s="51"/>
    </row>
    <row r="12226" spans="51:52" x14ac:dyDescent="0.25">
      <c r="AY12226" s="51"/>
      <c r="AZ12226" s="51"/>
    </row>
    <row r="12227" spans="51:52" x14ac:dyDescent="0.25">
      <c r="AY12227" s="51"/>
      <c r="AZ12227" s="51"/>
    </row>
    <row r="12228" spans="51:52" x14ac:dyDescent="0.25">
      <c r="AY12228" s="51"/>
      <c r="AZ12228" s="51"/>
    </row>
    <row r="12229" spans="51:52" x14ac:dyDescent="0.25">
      <c r="AY12229" s="51"/>
      <c r="AZ12229" s="51"/>
    </row>
    <row r="12230" spans="51:52" x14ac:dyDescent="0.25">
      <c r="AY12230" s="51"/>
      <c r="AZ12230" s="51"/>
    </row>
    <row r="12231" spans="51:52" x14ac:dyDescent="0.25">
      <c r="AY12231" s="51"/>
      <c r="AZ12231" s="51"/>
    </row>
    <row r="12232" spans="51:52" x14ac:dyDescent="0.25">
      <c r="AY12232" s="51"/>
      <c r="AZ12232" s="51"/>
    </row>
    <row r="12233" spans="51:52" x14ac:dyDescent="0.25">
      <c r="AY12233" s="51"/>
      <c r="AZ12233" s="51"/>
    </row>
    <row r="12234" spans="51:52" x14ac:dyDescent="0.25">
      <c r="AY12234" s="51"/>
      <c r="AZ12234" s="51"/>
    </row>
    <row r="12235" spans="51:52" x14ac:dyDescent="0.25">
      <c r="AY12235" s="51"/>
      <c r="AZ12235" s="51"/>
    </row>
    <row r="12236" spans="51:52" x14ac:dyDescent="0.25">
      <c r="AY12236" s="51"/>
      <c r="AZ12236" s="51"/>
    </row>
    <row r="12237" spans="51:52" x14ac:dyDescent="0.25">
      <c r="AY12237" s="51"/>
      <c r="AZ12237" s="51"/>
    </row>
    <row r="12238" spans="51:52" x14ac:dyDescent="0.25">
      <c r="AY12238" s="51"/>
      <c r="AZ12238" s="51"/>
    </row>
    <row r="12239" spans="51:52" x14ac:dyDescent="0.25">
      <c r="AY12239" s="51"/>
      <c r="AZ12239" s="51"/>
    </row>
    <row r="12240" spans="51:52" x14ac:dyDescent="0.25">
      <c r="AY12240" s="51"/>
      <c r="AZ12240" s="51"/>
    </row>
    <row r="12241" spans="51:52" x14ac:dyDescent="0.25">
      <c r="AY12241" s="51"/>
      <c r="AZ12241" s="51"/>
    </row>
    <row r="12242" spans="51:52" x14ac:dyDescent="0.25">
      <c r="AY12242" s="51"/>
      <c r="AZ12242" s="51"/>
    </row>
    <row r="12243" spans="51:52" x14ac:dyDescent="0.25">
      <c r="AY12243" s="51"/>
      <c r="AZ12243" s="51"/>
    </row>
    <row r="12244" spans="51:52" x14ac:dyDescent="0.25">
      <c r="AY12244" s="51"/>
      <c r="AZ12244" s="51"/>
    </row>
    <row r="12245" spans="51:52" x14ac:dyDescent="0.25">
      <c r="AY12245" s="51"/>
      <c r="AZ12245" s="51"/>
    </row>
    <row r="12246" spans="51:52" x14ac:dyDescent="0.25">
      <c r="AY12246" s="51"/>
      <c r="AZ12246" s="51"/>
    </row>
    <row r="12247" spans="51:52" x14ac:dyDescent="0.25">
      <c r="AY12247" s="51"/>
      <c r="AZ12247" s="51"/>
    </row>
    <row r="12248" spans="51:52" x14ac:dyDescent="0.25">
      <c r="AY12248" s="51"/>
      <c r="AZ12248" s="51"/>
    </row>
    <row r="12249" spans="51:52" x14ac:dyDescent="0.25">
      <c r="AY12249" s="51"/>
      <c r="AZ12249" s="51"/>
    </row>
    <row r="12250" spans="51:52" x14ac:dyDescent="0.25">
      <c r="AY12250" s="51"/>
      <c r="AZ12250" s="51"/>
    </row>
    <row r="12251" spans="51:52" x14ac:dyDescent="0.25">
      <c r="AY12251" s="51"/>
      <c r="AZ12251" s="51"/>
    </row>
    <row r="12252" spans="51:52" x14ac:dyDescent="0.25">
      <c r="AY12252" s="51"/>
      <c r="AZ12252" s="51"/>
    </row>
    <row r="12253" spans="51:52" x14ac:dyDescent="0.25">
      <c r="AY12253" s="51"/>
      <c r="AZ12253" s="51"/>
    </row>
    <row r="12254" spans="51:52" x14ac:dyDescent="0.25">
      <c r="AY12254" s="51"/>
      <c r="AZ12254" s="51"/>
    </row>
    <row r="12255" spans="51:52" x14ac:dyDescent="0.25">
      <c r="AY12255" s="51"/>
      <c r="AZ12255" s="51"/>
    </row>
    <row r="12256" spans="51:52" x14ac:dyDescent="0.25">
      <c r="AY12256" s="51"/>
      <c r="AZ12256" s="51"/>
    </row>
    <row r="12257" spans="51:52" x14ac:dyDescent="0.25">
      <c r="AY12257" s="51"/>
      <c r="AZ12257" s="51"/>
    </row>
    <row r="12258" spans="51:52" x14ac:dyDescent="0.25">
      <c r="AY12258" s="51"/>
      <c r="AZ12258" s="51"/>
    </row>
    <row r="12259" spans="51:52" x14ac:dyDescent="0.25">
      <c r="AY12259" s="51"/>
      <c r="AZ12259" s="51"/>
    </row>
    <row r="12260" spans="51:52" x14ac:dyDescent="0.25">
      <c r="AY12260" s="51"/>
      <c r="AZ12260" s="51"/>
    </row>
    <row r="12261" spans="51:52" x14ac:dyDescent="0.25">
      <c r="AY12261" s="51"/>
      <c r="AZ12261" s="51"/>
    </row>
    <row r="12262" spans="51:52" x14ac:dyDescent="0.25">
      <c r="AY12262" s="51"/>
      <c r="AZ12262" s="51"/>
    </row>
    <row r="12263" spans="51:52" x14ac:dyDescent="0.25">
      <c r="AY12263" s="51"/>
      <c r="AZ12263" s="51"/>
    </row>
    <row r="12264" spans="51:52" x14ac:dyDescent="0.25">
      <c r="AY12264" s="51"/>
      <c r="AZ12264" s="51"/>
    </row>
    <row r="12265" spans="51:52" x14ac:dyDescent="0.25">
      <c r="AY12265" s="51"/>
      <c r="AZ12265" s="51"/>
    </row>
    <row r="12266" spans="51:52" x14ac:dyDescent="0.25">
      <c r="AY12266" s="51"/>
      <c r="AZ12266" s="51"/>
    </row>
    <row r="12267" spans="51:52" x14ac:dyDescent="0.25">
      <c r="AY12267" s="51"/>
      <c r="AZ12267" s="51"/>
    </row>
    <row r="12268" spans="51:52" x14ac:dyDescent="0.25">
      <c r="AY12268" s="51"/>
      <c r="AZ12268" s="51"/>
    </row>
    <row r="12269" spans="51:52" x14ac:dyDescent="0.25">
      <c r="AY12269" s="51"/>
      <c r="AZ12269" s="51"/>
    </row>
    <row r="12270" spans="51:52" x14ac:dyDescent="0.25">
      <c r="AY12270" s="51"/>
      <c r="AZ12270" s="51"/>
    </row>
    <row r="12271" spans="51:52" x14ac:dyDescent="0.25">
      <c r="AY12271" s="51"/>
      <c r="AZ12271" s="51"/>
    </row>
    <row r="12272" spans="51:52" x14ac:dyDescent="0.25">
      <c r="AY12272" s="51"/>
      <c r="AZ12272" s="51"/>
    </row>
    <row r="12273" spans="51:52" x14ac:dyDescent="0.25">
      <c r="AY12273" s="51"/>
      <c r="AZ12273" s="51"/>
    </row>
    <row r="12274" spans="51:52" x14ac:dyDescent="0.25">
      <c r="AY12274" s="51"/>
      <c r="AZ12274" s="51"/>
    </row>
    <row r="12275" spans="51:52" x14ac:dyDescent="0.25">
      <c r="AY12275" s="51"/>
      <c r="AZ12275" s="51"/>
    </row>
    <row r="12276" spans="51:52" x14ac:dyDescent="0.25">
      <c r="AY12276" s="51"/>
      <c r="AZ12276" s="51"/>
    </row>
    <row r="12277" spans="51:52" x14ac:dyDescent="0.25">
      <c r="AY12277" s="51"/>
      <c r="AZ12277" s="51"/>
    </row>
    <row r="12278" spans="51:52" x14ac:dyDescent="0.25">
      <c r="AY12278" s="51"/>
      <c r="AZ12278" s="51"/>
    </row>
    <row r="12279" spans="51:52" x14ac:dyDescent="0.25">
      <c r="AY12279" s="51"/>
      <c r="AZ12279" s="51"/>
    </row>
    <row r="12280" spans="51:52" x14ac:dyDescent="0.25">
      <c r="AY12280" s="51"/>
      <c r="AZ12280" s="51"/>
    </row>
    <row r="12281" spans="51:52" x14ac:dyDescent="0.25">
      <c r="AY12281" s="51"/>
      <c r="AZ12281" s="51"/>
    </row>
    <row r="12282" spans="51:52" x14ac:dyDescent="0.25">
      <c r="AY12282" s="51"/>
      <c r="AZ12282" s="51"/>
    </row>
    <row r="12283" spans="51:52" x14ac:dyDescent="0.25">
      <c r="AY12283" s="51"/>
      <c r="AZ12283" s="51"/>
    </row>
    <row r="12284" spans="51:52" x14ac:dyDescent="0.25">
      <c r="AY12284" s="51"/>
      <c r="AZ12284" s="51"/>
    </row>
    <row r="12285" spans="51:52" x14ac:dyDescent="0.25">
      <c r="AY12285" s="51"/>
      <c r="AZ12285" s="51"/>
    </row>
    <row r="12286" spans="51:52" x14ac:dyDescent="0.25">
      <c r="AY12286" s="51"/>
      <c r="AZ12286" s="51"/>
    </row>
    <row r="12287" spans="51:52" x14ac:dyDescent="0.25">
      <c r="AY12287" s="51"/>
      <c r="AZ12287" s="51"/>
    </row>
    <row r="12288" spans="51:52" x14ac:dyDescent="0.25">
      <c r="AY12288" s="51"/>
      <c r="AZ12288" s="51"/>
    </row>
    <row r="12289" spans="51:52" x14ac:dyDescent="0.25">
      <c r="AY12289" s="51"/>
      <c r="AZ12289" s="51"/>
    </row>
    <row r="12290" spans="51:52" x14ac:dyDescent="0.25">
      <c r="AY12290" s="51"/>
      <c r="AZ12290" s="51"/>
    </row>
    <row r="12291" spans="51:52" x14ac:dyDescent="0.25">
      <c r="AY12291" s="51"/>
      <c r="AZ12291" s="51"/>
    </row>
    <row r="12292" spans="51:52" x14ac:dyDescent="0.25">
      <c r="AY12292" s="51"/>
      <c r="AZ12292" s="51"/>
    </row>
    <row r="12293" spans="51:52" x14ac:dyDescent="0.25">
      <c r="AY12293" s="51"/>
      <c r="AZ12293" s="51"/>
    </row>
    <row r="12294" spans="51:52" x14ac:dyDescent="0.25">
      <c r="AY12294" s="51"/>
      <c r="AZ12294" s="51"/>
    </row>
    <row r="12295" spans="51:52" x14ac:dyDescent="0.25">
      <c r="AY12295" s="51"/>
      <c r="AZ12295" s="51"/>
    </row>
    <row r="12296" spans="51:52" x14ac:dyDescent="0.25">
      <c r="AY12296" s="51"/>
      <c r="AZ12296" s="51"/>
    </row>
    <row r="12297" spans="51:52" x14ac:dyDescent="0.25">
      <c r="AY12297" s="51"/>
      <c r="AZ12297" s="51"/>
    </row>
    <row r="12298" spans="51:52" x14ac:dyDescent="0.25">
      <c r="AY12298" s="51"/>
      <c r="AZ12298" s="51"/>
    </row>
    <row r="12299" spans="51:52" x14ac:dyDescent="0.25">
      <c r="AY12299" s="51"/>
      <c r="AZ12299" s="51"/>
    </row>
    <row r="12300" spans="51:52" x14ac:dyDescent="0.25">
      <c r="AY12300" s="51"/>
      <c r="AZ12300" s="51"/>
    </row>
    <row r="12301" spans="51:52" x14ac:dyDescent="0.25">
      <c r="AY12301" s="51"/>
      <c r="AZ12301" s="51"/>
    </row>
    <row r="12302" spans="51:52" x14ac:dyDescent="0.25">
      <c r="AY12302" s="51"/>
      <c r="AZ12302" s="51"/>
    </row>
    <row r="12303" spans="51:52" x14ac:dyDescent="0.25">
      <c r="AY12303" s="51"/>
      <c r="AZ12303" s="51"/>
    </row>
    <row r="12304" spans="51:52" x14ac:dyDescent="0.25">
      <c r="AY12304" s="51"/>
      <c r="AZ12304" s="51"/>
    </row>
    <row r="12305" spans="51:52" x14ac:dyDescent="0.25">
      <c r="AY12305" s="51"/>
      <c r="AZ12305" s="51"/>
    </row>
    <row r="12306" spans="51:52" x14ac:dyDescent="0.25">
      <c r="AY12306" s="51"/>
      <c r="AZ12306" s="51"/>
    </row>
    <row r="12307" spans="51:52" x14ac:dyDescent="0.25">
      <c r="AY12307" s="51"/>
      <c r="AZ12307" s="51"/>
    </row>
    <row r="12308" spans="51:52" x14ac:dyDescent="0.25">
      <c r="AY12308" s="51"/>
      <c r="AZ12308" s="51"/>
    </row>
    <row r="12309" spans="51:52" x14ac:dyDescent="0.25">
      <c r="AY12309" s="51"/>
      <c r="AZ12309" s="51"/>
    </row>
    <row r="12310" spans="51:52" x14ac:dyDescent="0.25">
      <c r="AY12310" s="51"/>
      <c r="AZ12310" s="51"/>
    </row>
    <row r="12311" spans="51:52" x14ac:dyDescent="0.25">
      <c r="AY12311" s="51"/>
      <c r="AZ12311" s="51"/>
    </row>
    <row r="12312" spans="51:52" x14ac:dyDescent="0.25">
      <c r="AY12312" s="51"/>
      <c r="AZ12312" s="51"/>
    </row>
    <row r="12313" spans="51:52" x14ac:dyDescent="0.25">
      <c r="AY12313" s="51"/>
      <c r="AZ12313" s="51"/>
    </row>
    <row r="12314" spans="51:52" x14ac:dyDescent="0.25">
      <c r="AY12314" s="51"/>
      <c r="AZ12314" s="51"/>
    </row>
    <row r="12315" spans="51:52" x14ac:dyDescent="0.25">
      <c r="AY12315" s="51"/>
      <c r="AZ12315" s="51"/>
    </row>
    <row r="12316" spans="51:52" x14ac:dyDescent="0.25">
      <c r="AY12316" s="51"/>
      <c r="AZ12316" s="51"/>
    </row>
    <row r="12317" spans="51:52" x14ac:dyDescent="0.25">
      <c r="AY12317" s="51"/>
      <c r="AZ12317" s="51"/>
    </row>
    <row r="12318" spans="51:52" x14ac:dyDescent="0.25">
      <c r="AY12318" s="51"/>
      <c r="AZ12318" s="51"/>
    </row>
    <row r="12319" spans="51:52" x14ac:dyDescent="0.25">
      <c r="AY12319" s="51"/>
      <c r="AZ12319" s="51"/>
    </row>
    <row r="12320" spans="51:52" x14ac:dyDescent="0.25">
      <c r="AY12320" s="51"/>
      <c r="AZ12320" s="51"/>
    </row>
    <row r="12321" spans="51:52" x14ac:dyDescent="0.25">
      <c r="AY12321" s="51"/>
      <c r="AZ12321" s="51"/>
    </row>
    <row r="12322" spans="51:52" x14ac:dyDescent="0.25">
      <c r="AY12322" s="51"/>
      <c r="AZ12322" s="51"/>
    </row>
    <row r="12323" spans="51:52" x14ac:dyDescent="0.25">
      <c r="AY12323" s="51"/>
      <c r="AZ12323" s="51"/>
    </row>
    <row r="12324" spans="51:52" x14ac:dyDescent="0.25">
      <c r="AY12324" s="51"/>
      <c r="AZ12324" s="51"/>
    </row>
    <row r="12325" spans="51:52" x14ac:dyDescent="0.25">
      <c r="AY12325" s="51"/>
      <c r="AZ12325" s="51"/>
    </row>
    <row r="12326" spans="51:52" x14ac:dyDescent="0.25">
      <c r="AY12326" s="51"/>
      <c r="AZ12326" s="51"/>
    </row>
    <row r="12327" spans="51:52" x14ac:dyDescent="0.25">
      <c r="AY12327" s="51"/>
      <c r="AZ12327" s="51"/>
    </row>
    <row r="12328" spans="51:52" x14ac:dyDescent="0.25">
      <c r="AY12328" s="51"/>
      <c r="AZ12328" s="51"/>
    </row>
    <row r="12329" spans="51:52" x14ac:dyDescent="0.25">
      <c r="AY12329" s="51"/>
      <c r="AZ12329" s="51"/>
    </row>
    <row r="12330" spans="51:52" x14ac:dyDescent="0.25">
      <c r="AY12330" s="51"/>
      <c r="AZ12330" s="51"/>
    </row>
    <row r="12331" spans="51:52" x14ac:dyDescent="0.25">
      <c r="AY12331" s="51"/>
      <c r="AZ12331" s="51"/>
    </row>
    <row r="12332" spans="51:52" x14ac:dyDescent="0.25">
      <c r="AY12332" s="51"/>
      <c r="AZ12332" s="51"/>
    </row>
    <row r="12333" spans="51:52" x14ac:dyDescent="0.25">
      <c r="AY12333" s="51"/>
      <c r="AZ12333" s="51"/>
    </row>
    <row r="12334" spans="51:52" x14ac:dyDescent="0.25">
      <c r="AY12334" s="51"/>
      <c r="AZ12334" s="51"/>
    </row>
    <row r="12335" spans="51:52" x14ac:dyDescent="0.25">
      <c r="AY12335" s="51"/>
      <c r="AZ12335" s="51"/>
    </row>
    <row r="12336" spans="51:52" x14ac:dyDescent="0.25">
      <c r="AY12336" s="51"/>
      <c r="AZ12336" s="51"/>
    </row>
    <row r="12337" spans="51:52" x14ac:dyDescent="0.25">
      <c r="AY12337" s="51"/>
      <c r="AZ12337" s="51"/>
    </row>
    <row r="12338" spans="51:52" x14ac:dyDescent="0.25">
      <c r="AY12338" s="51"/>
      <c r="AZ12338" s="51"/>
    </row>
    <row r="12339" spans="51:52" x14ac:dyDescent="0.25">
      <c r="AY12339" s="51"/>
      <c r="AZ12339" s="51"/>
    </row>
    <row r="12340" spans="51:52" x14ac:dyDescent="0.25">
      <c r="AY12340" s="51"/>
      <c r="AZ12340" s="51"/>
    </row>
    <row r="12341" spans="51:52" x14ac:dyDescent="0.25">
      <c r="AY12341" s="51"/>
      <c r="AZ12341" s="51"/>
    </row>
    <row r="12342" spans="51:52" x14ac:dyDescent="0.25">
      <c r="AY12342" s="51"/>
      <c r="AZ12342" s="51"/>
    </row>
    <row r="12343" spans="51:52" x14ac:dyDescent="0.25">
      <c r="AY12343" s="51"/>
      <c r="AZ12343" s="51"/>
    </row>
    <row r="12344" spans="51:52" x14ac:dyDescent="0.25">
      <c r="AY12344" s="51"/>
      <c r="AZ12344" s="51"/>
    </row>
    <row r="12345" spans="51:52" x14ac:dyDescent="0.25">
      <c r="AY12345" s="51"/>
      <c r="AZ12345" s="51"/>
    </row>
    <row r="12346" spans="51:52" x14ac:dyDescent="0.25">
      <c r="AY12346" s="51"/>
      <c r="AZ12346" s="51"/>
    </row>
    <row r="12347" spans="51:52" x14ac:dyDescent="0.25">
      <c r="AY12347" s="51"/>
      <c r="AZ12347" s="51"/>
    </row>
    <row r="12348" spans="51:52" x14ac:dyDescent="0.25">
      <c r="AY12348" s="51"/>
      <c r="AZ12348" s="51"/>
    </row>
    <row r="12349" spans="51:52" x14ac:dyDescent="0.25">
      <c r="AY12349" s="51"/>
      <c r="AZ12349" s="51"/>
    </row>
    <row r="12350" spans="51:52" x14ac:dyDescent="0.25">
      <c r="AY12350" s="51"/>
      <c r="AZ12350" s="51"/>
    </row>
    <row r="12351" spans="51:52" x14ac:dyDescent="0.25">
      <c r="AY12351" s="51"/>
      <c r="AZ12351" s="51"/>
    </row>
    <row r="12352" spans="51:52" x14ac:dyDescent="0.25">
      <c r="AY12352" s="51"/>
      <c r="AZ12352" s="51"/>
    </row>
    <row r="12353" spans="51:52" x14ac:dyDescent="0.25">
      <c r="AY12353" s="51"/>
      <c r="AZ12353" s="51"/>
    </row>
    <row r="12354" spans="51:52" x14ac:dyDescent="0.25">
      <c r="AY12354" s="51"/>
      <c r="AZ12354" s="51"/>
    </row>
    <row r="12355" spans="51:52" x14ac:dyDescent="0.25">
      <c r="AY12355" s="51"/>
      <c r="AZ12355" s="51"/>
    </row>
    <row r="12356" spans="51:52" x14ac:dyDescent="0.25">
      <c r="AY12356" s="51"/>
      <c r="AZ12356" s="51"/>
    </row>
    <row r="12357" spans="51:52" x14ac:dyDescent="0.25">
      <c r="AY12357" s="51"/>
      <c r="AZ12357" s="51"/>
    </row>
    <row r="12358" spans="51:52" x14ac:dyDescent="0.25">
      <c r="AY12358" s="51"/>
      <c r="AZ12358" s="51"/>
    </row>
    <row r="12359" spans="51:52" x14ac:dyDescent="0.25">
      <c r="AY12359" s="51"/>
      <c r="AZ12359" s="51"/>
    </row>
    <row r="12360" spans="51:52" x14ac:dyDescent="0.25">
      <c r="AY12360" s="51"/>
      <c r="AZ12360" s="51"/>
    </row>
    <row r="12361" spans="51:52" x14ac:dyDescent="0.25">
      <c r="AY12361" s="51"/>
      <c r="AZ12361" s="51"/>
    </row>
    <row r="12362" spans="51:52" x14ac:dyDescent="0.25">
      <c r="AY12362" s="51"/>
      <c r="AZ12362" s="51"/>
    </row>
    <row r="12363" spans="51:52" x14ac:dyDescent="0.25">
      <c r="AY12363" s="51"/>
      <c r="AZ12363" s="51"/>
    </row>
    <row r="12364" spans="51:52" x14ac:dyDescent="0.25">
      <c r="AY12364" s="51"/>
      <c r="AZ12364" s="51"/>
    </row>
    <row r="12365" spans="51:52" x14ac:dyDescent="0.25">
      <c r="AY12365" s="51"/>
      <c r="AZ12365" s="51"/>
    </row>
    <row r="12366" spans="51:52" x14ac:dyDescent="0.25">
      <c r="AY12366" s="51"/>
      <c r="AZ12366" s="51"/>
    </row>
    <row r="12367" spans="51:52" x14ac:dyDescent="0.25">
      <c r="AY12367" s="51"/>
      <c r="AZ12367" s="51"/>
    </row>
    <row r="12368" spans="51:52" x14ac:dyDescent="0.25">
      <c r="AY12368" s="51"/>
      <c r="AZ12368" s="51"/>
    </row>
    <row r="12369" spans="51:52" x14ac:dyDescent="0.25">
      <c r="AY12369" s="51"/>
      <c r="AZ12369" s="51"/>
    </row>
    <row r="12370" spans="51:52" x14ac:dyDescent="0.25">
      <c r="AY12370" s="51"/>
      <c r="AZ12370" s="51"/>
    </row>
    <row r="12371" spans="51:52" x14ac:dyDescent="0.25">
      <c r="AY12371" s="51"/>
      <c r="AZ12371" s="51"/>
    </row>
    <row r="12372" spans="51:52" x14ac:dyDescent="0.25">
      <c r="AY12372" s="51"/>
      <c r="AZ12372" s="51"/>
    </row>
    <row r="12373" spans="51:52" x14ac:dyDescent="0.25">
      <c r="AY12373" s="51"/>
      <c r="AZ12373" s="51"/>
    </row>
    <row r="12374" spans="51:52" x14ac:dyDescent="0.25">
      <c r="AY12374" s="51"/>
      <c r="AZ12374" s="51"/>
    </row>
    <row r="12375" spans="51:52" x14ac:dyDescent="0.25">
      <c r="AY12375" s="51"/>
      <c r="AZ12375" s="51"/>
    </row>
    <row r="12376" spans="51:52" x14ac:dyDescent="0.25">
      <c r="AY12376" s="51"/>
      <c r="AZ12376" s="51"/>
    </row>
    <row r="12377" spans="51:52" x14ac:dyDescent="0.25">
      <c r="AY12377" s="51"/>
      <c r="AZ12377" s="51"/>
    </row>
    <row r="12378" spans="51:52" x14ac:dyDescent="0.25">
      <c r="AY12378" s="51"/>
      <c r="AZ12378" s="51"/>
    </row>
    <row r="12379" spans="51:52" x14ac:dyDescent="0.25">
      <c r="AY12379" s="51"/>
      <c r="AZ12379" s="51"/>
    </row>
    <row r="12380" spans="51:52" x14ac:dyDescent="0.25">
      <c r="AY12380" s="51"/>
      <c r="AZ12380" s="51"/>
    </row>
    <row r="12381" spans="51:52" x14ac:dyDescent="0.25">
      <c r="AY12381" s="51"/>
      <c r="AZ12381" s="51"/>
    </row>
    <row r="12382" spans="51:52" x14ac:dyDescent="0.25">
      <c r="AY12382" s="51"/>
      <c r="AZ12382" s="51"/>
    </row>
    <row r="12383" spans="51:52" x14ac:dyDescent="0.25">
      <c r="AY12383" s="51"/>
      <c r="AZ12383" s="51"/>
    </row>
    <row r="12384" spans="51:52" x14ac:dyDescent="0.25">
      <c r="AY12384" s="51"/>
      <c r="AZ12384" s="51"/>
    </row>
    <row r="12385" spans="51:52" x14ac:dyDescent="0.25">
      <c r="AY12385" s="51"/>
      <c r="AZ12385" s="51"/>
    </row>
    <row r="12386" spans="51:52" x14ac:dyDescent="0.25">
      <c r="AY12386" s="51"/>
      <c r="AZ12386" s="51"/>
    </row>
    <row r="12387" spans="51:52" x14ac:dyDescent="0.25">
      <c r="AY12387" s="51"/>
      <c r="AZ12387" s="51"/>
    </row>
    <row r="12388" spans="51:52" x14ac:dyDescent="0.25">
      <c r="AY12388" s="51"/>
      <c r="AZ12388" s="51"/>
    </row>
    <row r="12389" spans="51:52" x14ac:dyDescent="0.25">
      <c r="AY12389" s="51"/>
      <c r="AZ12389" s="51"/>
    </row>
    <row r="12390" spans="51:52" x14ac:dyDescent="0.25">
      <c r="AY12390" s="51"/>
      <c r="AZ12390" s="51"/>
    </row>
    <row r="12391" spans="51:52" x14ac:dyDescent="0.25">
      <c r="AY12391" s="51"/>
      <c r="AZ12391" s="51"/>
    </row>
    <row r="12392" spans="51:52" x14ac:dyDescent="0.25">
      <c r="AY12392" s="51"/>
      <c r="AZ12392" s="51"/>
    </row>
    <row r="12393" spans="51:52" x14ac:dyDescent="0.25">
      <c r="AY12393" s="51"/>
      <c r="AZ12393" s="51"/>
    </row>
    <row r="12394" spans="51:52" x14ac:dyDescent="0.25">
      <c r="AY12394" s="51"/>
      <c r="AZ12394" s="51"/>
    </row>
    <row r="12395" spans="51:52" x14ac:dyDescent="0.25">
      <c r="AY12395" s="51"/>
      <c r="AZ12395" s="51"/>
    </row>
    <row r="12396" spans="51:52" x14ac:dyDescent="0.25">
      <c r="AY12396" s="51"/>
      <c r="AZ12396" s="51"/>
    </row>
    <row r="12397" spans="51:52" x14ac:dyDescent="0.25">
      <c r="AY12397" s="51"/>
      <c r="AZ12397" s="51"/>
    </row>
    <row r="12398" spans="51:52" x14ac:dyDescent="0.25">
      <c r="AY12398" s="51"/>
      <c r="AZ12398" s="51"/>
    </row>
    <row r="12399" spans="51:52" x14ac:dyDescent="0.25">
      <c r="AY12399" s="51"/>
      <c r="AZ12399" s="51"/>
    </row>
    <row r="12400" spans="51:52" x14ac:dyDescent="0.25">
      <c r="AY12400" s="51"/>
      <c r="AZ12400" s="51"/>
    </row>
    <row r="12401" spans="51:52" x14ac:dyDescent="0.25">
      <c r="AY12401" s="51"/>
      <c r="AZ12401" s="51"/>
    </row>
    <row r="12402" spans="51:52" x14ac:dyDescent="0.25">
      <c r="AY12402" s="51"/>
      <c r="AZ12402" s="51"/>
    </row>
    <row r="12403" spans="51:52" x14ac:dyDescent="0.25">
      <c r="AY12403" s="51"/>
      <c r="AZ12403" s="51"/>
    </row>
    <row r="12404" spans="51:52" x14ac:dyDescent="0.25">
      <c r="AY12404" s="51"/>
      <c r="AZ12404" s="51"/>
    </row>
    <row r="12405" spans="51:52" x14ac:dyDescent="0.25">
      <c r="AY12405" s="51"/>
      <c r="AZ12405" s="51"/>
    </row>
    <row r="12406" spans="51:52" x14ac:dyDescent="0.25">
      <c r="AY12406" s="51"/>
      <c r="AZ12406" s="51"/>
    </row>
    <row r="12407" spans="51:52" x14ac:dyDescent="0.25">
      <c r="AY12407" s="51"/>
      <c r="AZ12407" s="51"/>
    </row>
    <row r="12408" spans="51:52" x14ac:dyDescent="0.25">
      <c r="AY12408" s="51"/>
      <c r="AZ12408" s="51"/>
    </row>
    <row r="12409" spans="51:52" x14ac:dyDescent="0.25">
      <c r="AY12409" s="51"/>
      <c r="AZ12409" s="51"/>
    </row>
    <row r="12410" spans="51:52" x14ac:dyDescent="0.25">
      <c r="AY12410" s="51"/>
      <c r="AZ12410" s="51"/>
    </row>
    <row r="12411" spans="51:52" x14ac:dyDescent="0.25">
      <c r="AY12411" s="51"/>
      <c r="AZ12411" s="51"/>
    </row>
    <row r="12412" spans="51:52" x14ac:dyDescent="0.25">
      <c r="AY12412" s="51"/>
      <c r="AZ12412" s="51"/>
    </row>
    <row r="12413" spans="51:52" x14ac:dyDescent="0.25">
      <c r="AY12413" s="51"/>
      <c r="AZ12413" s="51"/>
    </row>
    <row r="12414" spans="51:52" x14ac:dyDescent="0.25">
      <c r="AY12414" s="51"/>
      <c r="AZ12414" s="51"/>
    </row>
    <row r="12415" spans="51:52" x14ac:dyDescent="0.25">
      <c r="AY12415" s="51"/>
      <c r="AZ12415" s="51"/>
    </row>
    <row r="12416" spans="51:52" x14ac:dyDescent="0.25">
      <c r="AY12416" s="51"/>
      <c r="AZ12416" s="51"/>
    </row>
    <row r="12417" spans="51:52" x14ac:dyDescent="0.25">
      <c r="AY12417" s="51"/>
      <c r="AZ12417" s="51"/>
    </row>
    <row r="12418" spans="51:52" x14ac:dyDescent="0.25">
      <c r="AY12418" s="51"/>
      <c r="AZ12418" s="51"/>
    </row>
    <row r="12419" spans="51:52" x14ac:dyDescent="0.25">
      <c r="AY12419" s="51"/>
      <c r="AZ12419" s="51"/>
    </row>
    <row r="12420" spans="51:52" x14ac:dyDescent="0.25">
      <c r="AY12420" s="51"/>
      <c r="AZ12420" s="51"/>
    </row>
    <row r="12421" spans="51:52" x14ac:dyDescent="0.25">
      <c r="AY12421" s="51"/>
      <c r="AZ12421" s="51"/>
    </row>
    <row r="12422" spans="51:52" x14ac:dyDescent="0.25">
      <c r="AY12422" s="51"/>
      <c r="AZ12422" s="51"/>
    </row>
    <row r="12423" spans="51:52" x14ac:dyDescent="0.25">
      <c r="AY12423" s="51"/>
      <c r="AZ12423" s="51"/>
    </row>
    <row r="12424" spans="51:52" x14ac:dyDescent="0.25">
      <c r="AY12424" s="51"/>
      <c r="AZ12424" s="51"/>
    </row>
    <row r="12425" spans="51:52" x14ac:dyDescent="0.25">
      <c r="AY12425" s="51"/>
      <c r="AZ12425" s="51"/>
    </row>
    <row r="12426" spans="51:52" x14ac:dyDescent="0.25">
      <c r="AY12426" s="51"/>
      <c r="AZ12426" s="51"/>
    </row>
    <row r="12427" spans="51:52" x14ac:dyDescent="0.25">
      <c r="AY12427" s="51"/>
      <c r="AZ12427" s="51"/>
    </row>
    <row r="12428" spans="51:52" x14ac:dyDescent="0.25">
      <c r="AY12428" s="51"/>
      <c r="AZ12428" s="51"/>
    </row>
    <row r="12429" spans="51:52" x14ac:dyDescent="0.25">
      <c r="AY12429" s="51"/>
      <c r="AZ12429" s="51"/>
    </row>
    <row r="12430" spans="51:52" x14ac:dyDescent="0.25">
      <c r="AY12430" s="51"/>
      <c r="AZ12430" s="51"/>
    </row>
    <row r="12431" spans="51:52" x14ac:dyDescent="0.25">
      <c r="AY12431" s="51"/>
      <c r="AZ12431" s="51"/>
    </row>
    <row r="12432" spans="51:52" x14ac:dyDescent="0.25">
      <c r="AY12432" s="51"/>
      <c r="AZ12432" s="51"/>
    </row>
    <row r="12433" spans="51:52" x14ac:dyDescent="0.25">
      <c r="AY12433" s="51"/>
      <c r="AZ12433" s="51"/>
    </row>
    <row r="12434" spans="51:52" x14ac:dyDescent="0.25">
      <c r="AY12434" s="51"/>
      <c r="AZ12434" s="51"/>
    </row>
    <row r="12435" spans="51:52" x14ac:dyDescent="0.25">
      <c r="AY12435" s="51"/>
      <c r="AZ12435" s="51"/>
    </row>
    <row r="12436" spans="51:52" x14ac:dyDescent="0.25">
      <c r="AY12436" s="51"/>
      <c r="AZ12436" s="51"/>
    </row>
    <row r="12437" spans="51:52" x14ac:dyDescent="0.25">
      <c r="AY12437" s="51"/>
      <c r="AZ12437" s="51"/>
    </row>
    <row r="12438" spans="51:52" x14ac:dyDescent="0.25">
      <c r="AY12438" s="51"/>
      <c r="AZ12438" s="51"/>
    </row>
    <row r="12439" spans="51:52" x14ac:dyDescent="0.25">
      <c r="AY12439" s="51"/>
      <c r="AZ12439" s="51"/>
    </row>
    <row r="12440" spans="51:52" x14ac:dyDescent="0.25">
      <c r="AY12440" s="51"/>
      <c r="AZ12440" s="51"/>
    </row>
    <row r="12441" spans="51:52" x14ac:dyDescent="0.25">
      <c r="AY12441" s="51"/>
      <c r="AZ12441" s="51"/>
    </row>
    <row r="12442" spans="51:52" x14ac:dyDescent="0.25">
      <c r="AY12442" s="51"/>
      <c r="AZ12442" s="51"/>
    </row>
    <row r="12443" spans="51:52" x14ac:dyDescent="0.25">
      <c r="AY12443" s="51"/>
      <c r="AZ12443" s="51"/>
    </row>
    <row r="12444" spans="51:52" x14ac:dyDescent="0.25">
      <c r="AY12444" s="51"/>
      <c r="AZ12444" s="51"/>
    </row>
    <row r="12445" spans="51:52" x14ac:dyDescent="0.25">
      <c r="AY12445" s="51"/>
      <c r="AZ12445" s="51"/>
    </row>
    <row r="12446" spans="51:52" x14ac:dyDescent="0.25">
      <c r="AY12446" s="51"/>
      <c r="AZ12446" s="51"/>
    </row>
    <row r="12447" spans="51:52" x14ac:dyDescent="0.25">
      <c r="AY12447" s="51"/>
      <c r="AZ12447" s="51"/>
    </row>
    <row r="12448" spans="51:52" x14ac:dyDescent="0.25">
      <c r="AY12448" s="51"/>
      <c r="AZ12448" s="51"/>
    </row>
    <row r="12449" spans="51:52" x14ac:dyDescent="0.25">
      <c r="AY12449" s="51"/>
      <c r="AZ12449" s="51"/>
    </row>
    <row r="12450" spans="51:52" x14ac:dyDescent="0.25">
      <c r="AY12450" s="51"/>
      <c r="AZ12450" s="51"/>
    </row>
    <row r="12451" spans="51:52" x14ac:dyDescent="0.25">
      <c r="AY12451" s="51"/>
      <c r="AZ12451" s="51"/>
    </row>
    <row r="12452" spans="51:52" x14ac:dyDescent="0.25">
      <c r="AY12452" s="51"/>
      <c r="AZ12452" s="51"/>
    </row>
    <row r="12453" spans="51:52" x14ac:dyDescent="0.25">
      <c r="AY12453" s="51"/>
      <c r="AZ12453" s="51"/>
    </row>
    <row r="12454" spans="51:52" x14ac:dyDescent="0.25">
      <c r="AY12454" s="51"/>
      <c r="AZ12454" s="51"/>
    </row>
    <row r="12455" spans="51:52" x14ac:dyDescent="0.25">
      <c r="AY12455" s="51"/>
      <c r="AZ12455" s="51"/>
    </row>
    <row r="12456" spans="51:52" x14ac:dyDescent="0.25">
      <c r="AY12456" s="51"/>
      <c r="AZ12456" s="51"/>
    </row>
    <row r="12457" spans="51:52" x14ac:dyDescent="0.25">
      <c r="AY12457" s="51"/>
      <c r="AZ12457" s="51"/>
    </row>
    <row r="12458" spans="51:52" x14ac:dyDescent="0.25">
      <c r="AY12458" s="51"/>
      <c r="AZ12458" s="51"/>
    </row>
    <row r="12459" spans="51:52" x14ac:dyDescent="0.25">
      <c r="AY12459" s="51"/>
      <c r="AZ12459" s="51"/>
    </row>
    <row r="12460" spans="51:52" x14ac:dyDescent="0.25">
      <c r="AY12460" s="51"/>
      <c r="AZ12460" s="51"/>
    </row>
    <row r="12461" spans="51:52" x14ac:dyDescent="0.25">
      <c r="AY12461" s="51"/>
      <c r="AZ12461" s="51"/>
    </row>
    <row r="12462" spans="51:52" x14ac:dyDescent="0.25">
      <c r="AY12462" s="51"/>
      <c r="AZ12462" s="51"/>
    </row>
    <row r="12463" spans="51:52" x14ac:dyDescent="0.25">
      <c r="AY12463" s="51"/>
      <c r="AZ12463" s="51"/>
    </row>
    <row r="12464" spans="51:52" x14ac:dyDescent="0.25">
      <c r="AY12464" s="51"/>
      <c r="AZ12464" s="51"/>
    </row>
    <row r="12465" spans="51:52" x14ac:dyDescent="0.25">
      <c r="AY12465" s="51"/>
      <c r="AZ12465" s="51"/>
    </row>
    <row r="12466" spans="51:52" x14ac:dyDescent="0.25">
      <c r="AY12466" s="51"/>
      <c r="AZ12466" s="51"/>
    </row>
    <row r="12467" spans="51:52" x14ac:dyDescent="0.25">
      <c r="AY12467" s="51"/>
      <c r="AZ12467" s="51"/>
    </row>
    <row r="12468" spans="51:52" x14ac:dyDescent="0.25">
      <c r="AY12468" s="51"/>
      <c r="AZ12468" s="51"/>
    </row>
    <row r="12469" spans="51:52" x14ac:dyDescent="0.25">
      <c r="AY12469" s="51"/>
      <c r="AZ12469" s="51"/>
    </row>
    <row r="12470" spans="51:52" x14ac:dyDescent="0.25">
      <c r="AY12470" s="51"/>
      <c r="AZ12470" s="51"/>
    </row>
    <row r="12471" spans="51:52" x14ac:dyDescent="0.25">
      <c r="AY12471" s="51"/>
      <c r="AZ12471" s="51"/>
    </row>
    <row r="12472" spans="51:52" x14ac:dyDescent="0.25">
      <c r="AY12472" s="51"/>
      <c r="AZ12472" s="51"/>
    </row>
    <row r="12473" spans="51:52" x14ac:dyDescent="0.25">
      <c r="AY12473" s="51"/>
      <c r="AZ12473" s="51"/>
    </row>
    <row r="12474" spans="51:52" x14ac:dyDescent="0.25">
      <c r="AY12474" s="51"/>
      <c r="AZ12474" s="51"/>
    </row>
    <row r="12475" spans="51:52" x14ac:dyDescent="0.25">
      <c r="AY12475" s="51"/>
      <c r="AZ12475" s="51"/>
    </row>
    <row r="12476" spans="51:52" x14ac:dyDescent="0.25">
      <c r="AY12476" s="51"/>
      <c r="AZ12476" s="51"/>
    </row>
    <row r="12477" spans="51:52" x14ac:dyDescent="0.25">
      <c r="AY12477" s="51"/>
      <c r="AZ12477" s="51"/>
    </row>
    <row r="12478" spans="51:52" x14ac:dyDescent="0.25">
      <c r="AY12478" s="51"/>
      <c r="AZ12478" s="51"/>
    </row>
    <row r="12479" spans="51:52" x14ac:dyDescent="0.25">
      <c r="AY12479" s="51"/>
      <c r="AZ12479" s="51"/>
    </row>
    <row r="12480" spans="51:52" x14ac:dyDescent="0.25">
      <c r="AY12480" s="51"/>
      <c r="AZ12480" s="51"/>
    </row>
    <row r="12481" spans="51:52" x14ac:dyDescent="0.25">
      <c r="AY12481" s="51"/>
      <c r="AZ12481" s="51"/>
    </row>
    <row r="12482" spans="51:52" x14ac:dyDescent="0.25">
      <c r="AY12482" s="51"/>
      <c r="AZ12482" s="51"/>
    </row>
    <row r="12483" spans="51:52" x14ac:dyDescent="0.25">
      <c r="AY12483" s="51"/>
      <c r="AZ12483" s="51"/>
    </row>
    <row r="12484" spans="51:52" x14ac:dyDescent="0.25">
      <c r="AY12484" s="51"/>
      <c r="AZ12484" s="51"/>
    </row>
    <row r="12485" spans="51:52" x14ac:dyDescent="0.25">
      <c r="AY12485" s="51"/>
      <c r="AZ12485" s="51"/>
    </row>
    <row r="12486" spans="51:52" x14ac:dyDescent="0.25">
      <c r="AY12486" s="51"/>
      <c r="AZ12486" s="51"/>
    </row>
    <row r="12487" spans="51:52" x14ac:dyDescent="0.25">
      <c r="AY12487" s="51"/>
      <c r="AZ12487" s="51"/>
    </row>
    <row r="12488" spans="51:52" x14ac:dyDescent="0.25">
      <c r="AY12488" s="51"/>
      <c r="AZ12488" s="51"/>
    </row>
    <row r="12489" spans="51:52" x14ac:dyDescent="0.25">
      <c r="AY12489" s="51"/>
      <c r="AZ12489" s="51"/>
    </row>
    <row r="12490" spans="51:52" x14ac:dyDescent="0.25">
      <c r="AY12490" s="51"/>
      <c r="AZ12490" s="51"/>
    </row>
    <row r="12491" spans="51:52" x14ac:dyDescent="0.25">
      <c r="AY12491" s="51"/>
      <c r="AZ12491" s="51"/>
    </row>
    <row r="12492" spans="51:52" x14ac:dyDescent="0.25">
      <c r="AY12492" s="51"/>
      <c r="AZ12492" s="51"/>
    </row>
    <row r="12493" spans="51:52" x14ac:dyDescent="0.25">
      <c r="AY12493" s="51"/>
      <c r="AZ12493" s="51"/>
    </row>
    <row r="12494" spans="51:52" x14ac:dyDescent="0.25">
      <c r="AY12494" s="51"/>
      <c r="AZ12494" s="51"/>
    </row>
    <row r="12495" spans="51:52" x14ac:dyDescent="0.25">
      <c r="AY12495" s="51"/>
      <c r="AZ12495" s="51"/>
    </row>
    <row r="12496" spans="51:52" x14ac:dyDescent="0.25">
      <c r="AY12496" s="51"/>
      <c r="AZ12496" s="51"/>
    </row>
    <row r="12497" spans="51:52" x14ac:dyDescent="0.25">
      <c r="AY12497" s="51"/>
      <c r="AZ12497" s="51"/>
    </row>
    <row r="12498" spans="51:52" x14ac:dyDescent="0.25">
      <c r="AY12498" s="51"/>
      <c r="AZ12498" s="51"/>
    </row>
    <row r="12499" spans="51:52" x14ac:dyDescent="0.25">
      <c r="AY12499" s="51"/>
      <c r="AZ12499" s="51"/>
    </row>
    <row r="12500" spans="51:52" x14ac:dyDescent="0.25">
      <c r="AY12500" s="51"/>
      <c r="AZ12500" s="51"/>
    </row>
    <row r="12501" spans="51:52" x14ac:dyDescent="0.25">
      <c r="AY12501" s="51"/>
      <c r="AZ12501" s="51"/>
    </row>
    <row r="12502" spans="51:52" x14ac:dyDescent="0.25">
      <c r="AY12502" s="51"/>
      <c r="AZ12502" s="51"/>
    </row>
    <row r="12503" spans="51:52" x14ac:dyDescent="0.25">
      <c r="AY12503" s="51"/>
      <c r="AZ12503" s="51"/>
    </row>
    <row r="12504" spans="51:52" x14ac:dyDescent="0.25">
      <c r="AY12504" s="51"/>
      <c r="AZ12504" s="51"/>
    </row>
    <row r="12505" spans="51:52" x14ac:dyDescent="0.25">
      <c r="AY12505" s="51"/>
      <c r="AZ12505" s="51"/>
    </row>
    <row r="12506" spans="51:52" x14ac:dyDescent="0.25">
      <c r="AY12506" s="51"/>
      <c r="AZ12506" s="51"/>
    </row>
    <row r="12507" spans="51:52" x14ac:dyDescent="0.25">
      <c r="AY12507" s="51"/>
      <c r="AZ12507" s="51"/>
    </row>
    <row r="12508" spans="51:52" x14ac:dyDescent="0.25">
      <c r="AY12508" s="51"/>
      <c r="AZ12508" s="51"/>
    </row>
    <row r="12509" spans="51:52" x14ac:dyDescent="0.25">
      <c r="AY12509" s="51"/>
      <c r="AZ12509" s="51"/>
    </row>
    <row r="12510" spans="51:52" x14ac:dyDescent="0.25">
      <c r="AY12510" s="51"/>
      <c r="AZ12510" s="51"/>
    </row>
    <row r="12511" spans="51:52" x14ac:dyDescent="0.25">
      <c r="AY12511" s="51"/>
      <c r="AZ12511" s="51"/>
    </row>
    <row r="12512" spans="51:52" x14ac:dyDescent="0.25">
      <c r="AY12512" s="51"/>
      <c r="AZ12512" s="51"/>
    </row>
    <row r="12513" spans="51:52" x14ac:dyDescent="0.25">
      <c r="AY12513" s="51"/>
      <c r="AZ12513" s="51"/>
    </row>
    <row r="12514" spans="51:52" x14ac:dyDescent="0.25">
      <c r="AY12514" s="51"/>
      <c r="AZ12514" s="51"/>
    </row>
    <row r="12515" spans="51:52" x14ac:dyDescent="0.25">
      <c r="AY12515" s="51"/>
      <c r="AZ12515" s="51"/>
    </row>
    <row r="12516" spans="51:52" x14ac:dyDescent="0.25">
      <c r="AY12516" s="51"/>
      <c r="AZ12516" s="51"/>
    </row>
    <row r="12517" spans="51:52" x14ac:dyDescent="0.25">
      <c r="AY12517" s="51"/>
      <c r="AZ12517" s="51"/>
    </row>
    <row r="12518" spans="51:52" x14ac:dyDescent="0.25">
      <c r="AY12518" s="51"/>
      <c r="AZ12518" s="51"/>
    </row>
    <row r="12519" spans="51:52" x14ac:dyDescent="0.25">
      <c r="AY12519" s="51"/>
      <c r="AZ12519" s="51"/>
    </row>
    <row r="12520" spans="51:52" x14ac:dyDescent="0.25">
      <c r="AY12520" s="51"/>
      <c r="AZ12520" s="51"/>
    </row>
    <row r="12521" spans="51:52" x14ac:dyDescent="0.25">
      <c r="AY12521" s="51"/>
      <c r="AZ12521" s="51"/>
    </row>
    <row r="12522" spans="51:52" x14ac:dyDescent="0.25">
      <c r="AY12522" s="51"/>
      <c r="AZ12522" s="51"/>
    </row>
    <row r="12523" spans="51:52" x14ac:dyDescent="0.25">
      <c r="AY12523" s="51"/>
      <c r="AZ12523" s="51"/>
    </row>
    <row r="12524" spans="51:52" x14ac:dyDescent="0.25">
      <c r="AY12524" s="51"/>
      <c r="AZ12524" s="51"/>
    </row>
    <row r="12525" spans="51:52" x14ac:dyDescent="0.25">
      <c r="AY12525" s="51"/>
      <c r="AZ12525" s="51"/>
    </row>
    <row r="12526" spans="51:52" x14ac:dyDescent="0.25">
      <c r="AY12526" s="51"/>
      <c r="AZ12526" s="51"/>
    </row>
    <row r="12527" spans="51:52" x14ac:dyDescent="0.25">
      <c r="AY12527" s="51"/>
      <c r="AZ12527" s="51"/>
    </row>
    <row r="12528" spans="51:52" x14ac:dyDescent="0.25">
      <c r="AY12528" s="51"/>
      <c r="AZ12528" s="51"/>
    </row>
    <row r="12529" spans="51:52" x14ac:dyDescent="0.25">
      <c r="AY12529" s="51"/>
      <c r="AZ12529" s="51"/>
    </row>
    <row r="12530" spans="51:52" x14ac:dyDescent="0.25">
      <c r="AY12530" s="51"/>
      <c r="AZ12530" s="51"/>
    </row>
    <row r="12531" spans="51:52" x14ac:dyDescent="0.25">
      <c r="AY12531" s="51"/>
      <c r="AZ12531" s="51"/>
    </row>
    <row r="12532" spans="51:52" x14ac:dyDescent="0.25">
      <c r="AY12532" s="51"/>
      <c r="AZ12532" s="51"/>
    </row>
    <row r="12533" spans="51:52" x14ac:dyDescent="0.25">
      <c r="AY12533" s="51"/>
      <c r="AZ12533" s="51"/>
    </row>
    <row r="12534" spans="51:52" x14ac:dyDescent="0.25">
      <c r="AY12534" s="51"/>
      <c r="AZ12534" s="51"/>
    </row>
    <row r="12535" spans="51:52" x14ac:dyDescent="0.25">
      <c r="AY12535" s="51"/>
      <c r="AZ12535" s="51"/>
    </row>
    <row r="12536" spans="51:52" x14ac:dyDescent="0.25">
      <c r="AY12536" s="51"/>
      <c r="AZ12536" s="51"/>
    </row>
    <row r="12537" spans="51:52" x14ac:dyDescent="0.25">
      <c r="AY12537" s="51"/>
      <c r="AZ12537" s="51"/>
    </row>
    <row r="12538" spans="51:52" x14ac:dyDescent="0.25">
      <c r="AY12538" s="51"/>
      <c r="AZ12538" s="51"/>
    </row>
    <row r="12539" spans="51:52" x14ac:dyDescent="0.25">
      <c r="AY12539" s="51"/>
      <c r="AZ12539" s="51"/>
    </row>
    <row r="12540" spans="51:52" x14ac:dyDescent="0.25">
      <c r="AY12540" s="51"/>
      <c r="AZ12540" s="51"/>
    </row>
    <row r="12541" spans="51:52" x14ac:dyDescent="0.25">
      <c r="AY12541" s="51"/>
      <c r="AZ12541" s="51"/>
    </row>
    <row r="12542" spans="51:52" x14ac:dyDescent="0.25">
      <c r="AY12542" s="51"/>
      <c r="AZ12542" s="51"/>
    </row>
    <row r="12543" spans="51:52" x14ac:dyDescent="0.25">
      <c r="AY12543" s="51"/>
      <c r="AZ12543" s="51"/>
    </row>
    <row r="12544" spans="51:52" x14ac:dyDescent="0.25">
      <c r="AY12544" s="51"/>
      <c r="AZ12544" s="51"/>
    </row>
    <row r="12545" spans="51:52" x14ac:dyDescent="0.25">
      <c r="AY12545" s="51"/>
      <c r="AZ12545" s="51"/>
    </row>
    <row r="12546" spans="51:52" x14ac:dyDescent="0.25">
      <c r="AY12546" s="51"/>
      <c r="AZ12546" s="51"/>
    </row>
    <row r="12547" spans="51:52" x14ac:dyDescent="0.25">
      <c r="AY12547" s="51"/>
      <c r="AZ12547" s="51"/>
    </row>
    <row r="12548" spans="51:52" x14ac:dyDescent="0.25">
      <c r="AY12548" s="51"/>
      <c r="AZ12548" s="51"/>
    </row>
    <row r="12549" spans="51:52" x14ac:dyDescent="0.25">
      <c r="AY12549" s="51"/>
      <c r="AZ12549" s="51"/>
    </row>
    <row r="12550" spans="51:52" x14ac:dyDescent="0.25">
      <c r="AY12550" s="51"/>
      <c r="AZ12550" s="51"/>
    </row>
    <row r="12551" spans="51:52" x14ac:dyDescent="0.25">
      <c r="AY12551" s="51"/>
      <c r="AZ12551" s="51"/>
    </row>
    <row r="12552" spans="51:52" x14ac:dyDescent="0.25">
      <c r="AY12552" s="51"/>
      <c r="AZ12552" s="51"/>
    </row>
    <row r="12553" spans="51:52" x14ac:dyDescent="0.25">
      <c r="AY12553" s="51"/>
      <c r="AZ12553" s="51"/>
    </row>
    <row r="12554" spans="51:52" x14ac:dyDescent="0.25">
      <c r="AY12554" s="51"/>
      <c r="AZ12554" s="51"/>
    </row>
    <row r="12555" spans="51:52" x14ac:dyDescent="0.25">
      <c r="AY12555" s="51"/>
      <c r="AZ12555" s="51"/>
    </row>
    <row r="12556" spans="51:52" x14ac:dyDescent="0.25">
      <c r="AY12556" s="51"/>
      <c r="AZ12556" s="51"/>
    </row>
    <row r="12557" spans="51:52" x14ac:dyDescent="0.25">
      <c r="AY12557" s="51"/>
      <c r="AZ12557" s="51"/>
    </row>
    <row r="12558" spans="51:52" x14ac:dyDescent="0.25">
      <c r="AY12558" s="51"/>
      <c r="AZ12558" s="51"/>
    </row>
    <row r="12559" spans="51:52" x14ac:dyDescent="0.25">
      <c r="AY12559" s="51"/>
      <c r="AZ12559" s="51"/>
    </row>
    <row r="12560" spans="51:52" x14ac:dyDescent="0.25">
      <c r="AY12560" s="51"/>
      <c r="AZ12560" s="51"/>
    </row>
    <row r="12561" spans="51:52" x14ac:dyDescent="0.25">
      <c r="AY12561" s="51"/>
      <c r="AZ12561" s="51"/>
    </row>
    <row r="12562" spans="51:52" x14ac:dyDescent="0.25">
      <c r="AY12562" s="51"/>
      <c r="AZ12562" s="51"/>
    </row>
    <row r="12563" spans="51:52" x14ac:dyDescent="0.25">
      <c r="AY12563" s="51"/>
      <c r="AZ12563" s="51"/>
    </row>
    <row r="12564" spans="51:52" x14ac:dyDescent="0.25">
      <c r="AY12564" s="51"/>
      <c r="AZ12564" s="51"/>
    </row>
    <row r="12565" spans="51:52" x14ac:dyDescent="0.25">
      <c r="AY12565" s="51"/>
      <c r="AZ12565" s="51"/>
    </row>
    <row r="12566" spans="51:52" x14ac:dyDescent="0.25">
      <c r="AY12566" s="51"/>
      <c r="AZ12566" s="51"/>
    </row>
    <row r="12567" spans="51:52" x14ac:dyDescent="0.25">
      <c r="AY12567" s="51"/>
      <c r="AZ12567" s="51"/>
    </row>
    <row r="12568" spans="51:52" x14ac:dyDescent="0.25">
      <c r="AY12568" s="51"/>
      <c r="AZ12568" s="51"/>
    </row>
    <row r="12569" spans="51:52" x14ac:dyDescent="0.25">
      <c r="AY12569" s="51"/>
      <c r="AZ12569" s="51"/>
    </row>
    <row r="12570" spans="51:52" x14ac:dyDescent="0.25">
      <c r="AY12570" s="51"/>
      <c r="AZ12570" s="51"/>
    </row>
    <row r="12571" spans="51:52" x14ac:dyDescent="0.25">
      <c r="AY12571" s="51"/>
      <c r="AZ12571" s="51"/>
    </row>
    <row r="12572" spans="51:52" x14ac:dyDescent="0.25">
      <c r="AY12572" s="51"/>
      <c r="AZ12572" s="51"/>
    </row>
    <row r="12573" spans="51:52" x14ac:dyDescent="0.25">
      <c r="AY12573" s="51"/>
      <c r="AZ12573" s="51"/>
    </row>
    <row r="12574" spans="51:52" x14ac:dyDescent="0.25">
      <c r="AY12574" s="51"/>
      <c r="AZ12574" s="51"/>
    </row>
    <row r="12575" spans="51:52" x14ac:dyDescent="0.25">
      <c r="AY12575" s="51"/>
      <c r="AZ12575" s="51"/>
    </row>
    <row r="12576" spans="51:52" x14ac:dyDescent="0.25">
      <c r="AY12576" s="51"/>
      <c r="AZ12576" s="51"/>
    </row>
    <row r="12577" spans="51:52" x14ac:dyDescent="0.25">
      <c r="AY12577" s="51"/>
      <c r="AZ12577" s="51"/>
    </row>
    <row r="12578" spans="51:52" x14ac:dyDescent="0.25">
      <c r="AY12578" s="51"/>
      <c r="AZ12578" s="51"/>
    </row>
    <row r="12579" spans="51:52" x14ac:dyDescent="0.25">
      <c r="AY12579" s="51"/>
      <c r="AZ12579" s="51"/>
    </row>
    <row r="12580" spans="51:52" x14ac:dyDescent="0.25">
      <c r="AY12580" s="51"/>
      <c r="AZ12580" s="51"/>
    </row>
    <row r="12581" spans="51:52" x14ac:dyDescent="0.25">
      <c r="AY12581" s="51"/>
      <c r="AZ12581" s="51"/>
    </row>
    <row r="12582" spans="51:52" x14ac:dyDescent="0.25">
      <c r="AY12582" s="51"/>
      <c r="AZ12582" s="51"/>
    </row>
    <row r="12583" spans="51:52" x14ac:dyDescent="0.25">
      <c r="AY12583" s="51"/>
      <c r="AZ12583" s="51"/>
    </row>
    <row r="12584" spans="51:52" x14ac:dyDescent="0.25">
      <c r="AY12584" s="51"/>
      <c r="AZ12584" s="51"/>
    </row>
    <row r="12585" spans="51:52" x14ac:dyDescent="0.25">
      <c r="AY12585" s="51"/>
      <c r="AZ12585" s="51"/>
    </row>
    <row r="12586" spans="51:52" x14ac:dyDescent="0.25">
      <c r="AY12586" s="51"/>
      <c r="AZ12586" s="51"/>
    </row>
    <row r="12587" spans="51:52" x14ac:dyDescent="0.25">
      <c r="AY12587" s="51"/>
      <c r="AZ12587" s="51"/>
    </row>
    <row r="12588" spans="51:52" x14ac:dyDescent="0.25">
      <c r="AY12588" s="51"/>
      <c r="AZ12588" s="51"/>
    </row>
    <row r="12589" spans="51:52" x14ac:dyDescent="0.25">
      <c r="AY12589" s="51"/>
      <c r="AZ12589" s="51"/>
    </row>
    <row r="12590" spans="51:52" x14ac:dyDescent="0.25">
      <c r="AY12590" s="51"/>
      <c r="AZ12590" s="51"/>
    </row>
    <row r="12591" spans="51:52" x14ac:dyDescent="0.25">
      <c r="AY12591" s="51"/>
      <c r="AZ12591" s="51"/>
    </row>
    <row r="12592" spans="51:52" x14ac:dyDescent="0.25">
      <c r="AY12592" s="51"/>
      <c r="AZ12592" s="51"/>
    </row>
    <row r="12593" spans="51:52" x14ac:dyDescent="0.25">
      <c r="AY12593" s="51"/>
      <c r="AZ12593" s="51"/>
    </row>
    <row r="12594" spans="51:52" x14ac:dyDescent="0.25">
      <c r="AY12594" s="51"/>
      <c r="AZ12594" s="51"/>
    </row>
    <row r="12595" spans="51:52" x14ac:dyDescent="0.25">
      <c r="AY12595" s="51"/>
      <c r="AZ12595" s="51"/>
    </row>
    <row r="12596" spans="51:52" x14ac:dyDescent="0.25">
      <c r="AY12596" s="51"/>
      <c r="AZ12596" s="51"/>
    </row>
    <row r="12597" spans="51:52" x14ac:dyDescent="0.25">
      <c r="AY12597" s="51"/>
      <c r="AZ12597" s="51"/>
    </row>
    <row r="12598" spans="51:52" x14ac:dyDescent="0.25">
      <c r="AY12598" s="51"/>
      <c r="AZ12598" s="51"/>
    </row>
    <row r="12599" spans="51:52" x14ac:dyDescent="0.25">
      <c r="AY12599" s="51"/>
      <c r="AZ12599" s="51"/>
    </row>
    <row r="12600" spans="51:52" x14ac:dyDescent="0.25">
      <c r="AY12600" s="51"/>
      <c r="AZ12600" s="51"/>
    </row>
    <row r="12601" spans="51:52" x14ac:dyDescent="0.25">
      <c r="AY12601" s="51"/>
      <c r="AZ12601" s="51"/>
    </row>
    <row r="12602" spans="51:52" x14ac:dyDescent="0.25">
      <c r="AY12602" s="51"/>
      <c r="AZ12602" s="51"/>
    </row>
    <row r="12603" spans="51:52" x14ac:dyDescent="0.25">
      <c r="AY12603" s="51"/>
      <c r="AZ12603" s="51"/>
    </row>
    <row r="12604" spans="51:52" x14ac:dyDescent="0.25">
      <c r="AY12604" s="51"/>
      <c r="AZ12604" s="51"/>
    </row>
    <row r="12605" spans="51:52" x14ac:dyDescent="0.25">
      <c r="AY12605" s="51"/>
      <c r="AZ12605" s="51"/>
    </row>
    <row r="12606" spans="51:52" x14ac:dyDescent="0.25">
      <c r="AY12606" s="51"/>
      <c r="AZ12606" s="51"/>
    </row>
    <row r="12607" spans="51:52" x14ac:dyDescent="0.25">
      <c r="AY12607" s="51"/>
      <c r="AZ12607" s="51"/>
    </row>
    <row r="12608" spans="51:52" x14ac:dyDescent="0.25">
      <c r="AY12608" s="51"/>
      <c r="AZ12608" s="51"/>
    </row>
    <row r="12609" spans="51:52" x14ac:dyDescent="0.25">
      <c r="AY12609" s="51"/>
      <c r="AZ12609" s="51"/>
    </row>
    <row r="12610" spans="51:52" x14ac:dyDescent="0.25">
      <c r="AY12610" s="51"/>
      <c r="AZ12610" s="51"/>
    </row>
    <row r="12611" spans="51:52" x14ac:dyDescent="0.25">
      <c r="AY12611" s="51"/>
      <c r="AZ12611" s="51"/>
    </row>
    <row r="12612" spans="51:52" x14ac:dyDescent="0.25">
      <c r="AY12612" s="51"/>
      <c r="AZ12612" s="51"/>
    </row>
    <row r="12613" spans="51:52" x14ac:dyDescent="0.25">
      <c r="AY12613" s="51"/>
      <c r="AZ12613" s="51"/>
    </row>
    <row r="12614" spans="51:52" x14ac:dyDescent="0.25">
      <c r="AY12614" s="51"/>
      <c r="AZ12614" s="51"/>
    </row>
    <row r="12615" spans="51:52" x14ac:dyDescent="0.25">
      <c r="AY12615" s="51"/>
      <c r="AZ12615" s="51"/>
    </row>
    <row r="12616" spans="51:52" x14ac:dyDescent="0.25">
      <c r="AY12616" s="51"/>
      <c r="AZ12616" s="51"/>
    </row>
    <row r="12617" spans="51:52" x14ac:dyDescent="0.25">
      <c r="AY12617" s="51"/>
      <c r="AZ12617" s="51"/>
    </row>
    <row r="12618" spans="51:52" x14ac:dyDescent="0.25">
      <c r="AY12618" s="51"/>
      <c r="AZ12618" s="51"/>
    </row>
    <row r="12619" spans="51:52" x14ac:dyDescent="0.25">
      <c r="AY12619" s="51"/>
      <c r="AZ12619" s="51"/>
    </row>
    <row r="12620" spans="51:52" x14ac:dyDescent="0.25">
      <c r="AY12620" s="51"/>
      <c r="AZ12620" s="51"/>
    </row>
    <row r="12621" spans="51:52" x14ac:dyDescent="0.25">
      <c r="AY12621" s="51"/>
      <c r="AZ12621" s="51"/>
    </row>
    <row r="12622" spans="51:52" x14ac:dyDescent="0.25">
      <c r="AY12622" s="51"/>
      <c r="AZ12622" s="51"/>
    </row>
    <row r="12623" spans="51:52" x14ac:dyDescent="0.25">
      <c r="AY12623" s="51"/>
      <c r="AZ12623" s="51"/>
    </row>
    <row r="12624" spans="51:52" x14ac:dyDescent="0.25">
      <c r="AY12624" s="51"/>
      <c r="AZ12624" s="51"/>
    </row>
    <row r="12625" spans="51:52" x14ac:dyDescent="0.25">
      <c r="AY12625" s="51"/>
      <c r="AZ12625" s="51"/>
    </row>
    <row r="12626" spans="51:52" x14ac:dyDescent="0.25">
      <c r="AY12626" s="51"/>
      <c r="AZ12626" s="51"/>
    </row>
    <row r="12627" spans="51:52" x14ac:dyDescent="0.25">
      <c r="AY12627" s="51"/>
      <c r="AZ12627" s="51"/>
    </row>
    <row r="12628" spans="51:52" x14ac:dyDescent="0.25">
      <c r="AY12628" s="51"/>
      <c r="AZ12628" s="51"/>
    </row>
    <row r="12629" spans="51:52" x14ac:dyDescent="0.25">
      <c r="AY12629" s="51"/>
      <c r="AZ12629" s="51"/>
    </row>
    <row r="12630" spans="51:52" x14ac:dyDescent="0.25">
      <c r="AY12630" s="51"/>
      <c r="AZ12630" s="51"/>
    </row>
    <row r="12631" spans="51:52" x14ac:dyDescent="0.25">
      <c r="AY12631" s="51"/>
      <c r="AZ12631" s="51"/>
    </row>
    <row r="12632" spans="51:52" x14ac:dyDescent="0.25">
      <c r="AY12632" s="51"/>
      <c r="AZ12632" s="51"/>
    </row>
    <row r="12633" spans="51:52" x14ac:dyDescent="0.25">
      <c r="AY12633" s="51"/>
      <c r="AZ12633" s="51"/>
    </row>
    <row r="12634" spans="51:52" x14ac:dyDescent="0.25">
      <c r="AY12634" s="51"/>
      <c r="AZ12634" s="51"/>
    </row>
    <row r="12635" spans="51:52" x14ac:dyDescent="0.25">
      <c r="AY12635" s="51"/>
      <c r="AZ12635" s="51"/>
    </row>
    <row r="12636" spans="51:52" x14ac:dyDescent="0.25">
      <c r="AY12636" s="51"/>
      <c r="AZ12636" s="51"/>
    </row>
    <row r="12637" spans="51:52" x14ac:dyDescent="0.25">
      <c r="AY12637" s="51"/>
      <c r="AZ12637" s="51"/>
    </row>
    <row r="12638" spans="51:52" x14ac:dyDescent="0.25">
      <c r="AY12638" s="51"/>
      <c r="AZ12638" s="51"/>
    </row>
    <row r="12639" spans="51:52" x14ac:dyDescent="0.25">
      <c r="AY12639" s="51"/>
      <c r="AZ12639" s="51"/>
    </row>
    <row r="12640" spans="51:52" x14ac:dyDescent="0.25">
      <c r="AY12640" s="51"/>
      <c r="AZ12640" s="51"/>
    </row>
    <row r="12641" spans="51:52" x14ac:dyDescent="0.25">
      <c r="AY12641" s="51"/>
      <c r="AZ12641" s="51"/>
    </row>
    <row r="12642" spans="51:52" x14ac:dyDescent="0.25">
      <c r="AY12642" s="51"/>
      <c r="AZ12642" s="51"/>
    </row>
    <row r="12643" spans="51:52" x14ac:dyDescent="0.25">
      <c r="AY12643" s="51"/>
      <c r="AZ12643" s="51"/>
    </row>
    <row r="12644" spans="51:52" x14ac:dyDescent="0.25">
      <c r="AY12644" s="51"/>
      <c r="AZ12644" s="51"/>
    </row>
    <row r="12645" spans="51:52" x14ac:dyDescent="0.25">
      <c r="AY12645" s="51"/>
      <c r="AZ12645" s="51"/>
    </row>
    <row r="12646" spans="51:52" x14ac:dyDescent="0.25">
      <c r="AY12646" s="51"/>
      <c r="AZ12646" s="51"/>
    </row>
    <row r="12647" spans="51:52" x14ac:dyDescent="0.25">
      <c r="AY12647" s="51"/>
      <c r="AZ12647" s="51"/>
    </row>
    <row r="12648" spans="51:52" x14ac:dyDescent="0.25">
      <c r="AY12648" s="51"/>
      <c r="AZ12648" s="51"/>
    </row>
    <row r="12649" spans="51:52" x14ac:dyDescent="0.25">
      <c r="AY12649" s="51"/>
      <c r="AZ12649" s="51"/>
    </row>
    <row r="12650" spans="51:52" x14ac:dyDescent="0.25">
      <c r="AY12650" s="51"/>
      <c r="AZ12650" s="51"/>
    </row>
    <row r="12651" spans="51:52" x14ac:dyDescent="0.25">
      <c r="AY12651" s="51"/>
      <c r="AZ12651" s="51"/>
    </row>
    <row r="12652" spans="51:52" x14ac:dyDescent="0.25">
      <c r="AY12652" s="51"/>
      <c r="AZ12652" s="51"/>
    </row>
    <row r="12653" spans="51:52" x14ac:dyDescent="0.25">
      <c r="AY12653" s="51"/>
      <c r="AZ12653" s="51"/>
    </row>
    <row r="12654" spans="51:52" x14ac:dyDescent="0.25">
      <c r="AY12654" s="51"/>
      <c r="AZ12654" s="51"/>
    </row>
    <row r="12655" spans="51:52" x14ac:dyDescent="0.25">
      <c r="AY12655" s="51"/>
      <c r="AZ12655" s="51"/>
    </row>
    <row r="12656" spans="51:52" x14ac:dyDescent="0.25">
      <c r="AY12656" s="51"/>
      <c r="AZ12656" s="51"/>
    </row>
    <row r="12657" spans="51:52" x14ac:dyDescent="0.25">
      <c r="AY12657" s="51"/>
      <c r="AZ12657" s="51"/>
    </row>
    <row r="12658" spans="51:52" x14ac:dyDescent="0.25">
      <c r="AY12658" s="51"/>
      <c r="AZ12658" s="51"/>
    </row>
    <row r="12659" spans="51:52" x14ac:dyDescent="0.25">
      <c r="AY12659" s="51"/>
      <c r="AZ12659" s="51"/>
    </row>
    <row r="12660" spans="51:52" x14ac:dyDescent="0.25">
      <c r="AY12660" s="51"/>
      <c r="AZ12660" s="51"/>
    </row>
    <row r="12661" spans="51:52" x14ac:dyDescent="0.25">
      <c r="AY12661" s="51"/>
      <c r="AZ12661" s="51"/>
    </row>
    <row r="12662" spans="51:52" x14ac:dyDescent="0.25">
      <c r="AY12662" s="51"/>
      <c r="AZ12662" s="51"/>
    </row>
    <row r="12663" spans="51:52" x14ac:dyDescent="0.25">
      <c r="AY12663" s="51"/>
      <c r="AZ12663" s="51"/>
    </row>
    <row r="12664" spans="51:52" x14ac:dyDescent="0.25">
      <c r="AY12664" s="51"/>
      <c r="AZ12664" s="51"/>
    </row>
    <row r="12665" spans="51:52" x14ac:dyDescent="0.25">
      <c r="AY12665" s="51"/>
      <c r="AZ12665" s="51"/>
    </row>
    <row r="12666" spans="51:52" x14ac:dyDescent="0.25">
      <c r="AY12666" s="51"/>
      <c r="AZ12666" s="51"/>
    </row>
    <row r="12667" spans="51:52" x14ac:dyDescent="0.25">
      <c r="AY12667" s="51"/>
      <c r="AZ12667" s="51"/>
    </row>
    <row r="12668" spans="51:52" x14ac:dyDescent="0.25">
      <c r="AY12668" s="51"/>
      <c r="AZ12668" s="51"/>
    </row>
    <row r="12669" spans="51:52" x14ac:dyDescent="0.25">
      <c r="AY12669" s="51"/>
      <c r="AZ12669" s="51"/>
    </row>
    <row r="12670" spans="51:52" x14ac:dyDescent="0.25">
      <c r="AY12670" s="51"/>
      <c r="AZ12670" s="51"/>
    </row>
    <row r="12671" spans="51:52" x14ac:dyDescent="0.25">
      <c r="AY12671" s="51"/>
      <c r="AZ12671" s="51"/>
    </row>
    <row r="12672" spans="51:52" x14ac:dyDescent="0.25">
      <c r="AY12672" s="51"/>
      <c r="AZ12672" s="51"/>
    </row>
    <row r="12673" spans="51:52" x14ac:dyDescent="0.25">
      <c r="AY12673" s="51"/>
      <c r="AZ12673" s="51"/>
    </row>
    <row r="12674" spans="51:52" x14ac:dyDescent="0.25">
      <c r="AY12674" s="51"/>
      <c r="AZ12674" s="51"/>
    </row>
    <row r="12675" spans="51:52" x14ac:dyDescent="0.25">
      <c r="AY12675" s="51"/>
      <c r="AZ12675" s="51"/>
    </row>
    <row r="12676" spans="51:52" x14ac:dyDescent="0.25">
      <c r="AY12676" s="51"/>
      <c r="AZ12676" s="51"/>
    </row>
    <row r="12677" spans="51:52" x14ac:dyDescent="0.25">
      <c r="AY12677" s="51"/>
      <c r="AZ12677" s="51"/>
    </row>
    <row r="12678" spans="51:52" x14ac:dyDescent="0.25">
      <c r="AY12678" s="51"/>
      <c r="AZ12678" s="51"/>
    </row>
    <row r="12679" spans="51:52" x14ac:dyDescent="0.25">
      <c r="AY12679" s="51"/>
      <c r="AZ12679" s="51"/>
    </row>
    <row r="12680" spans="51:52" x14ac:dyDescent="0.25">
      <c r="AY12680" s="51"/>
      <c r="AZ12680" s="51"/>
    </row>
    <row r="12681" spans="51:52" x14ac:dyDescent="0.25">
      <c r="AY12681" s="51"/>
      <c r="AZ12681" s="51"/>
    </row>
    <row r="12682" spans="51:52" x14ac:dyDescent="0.25">
      <c r="AY12682" s="51"/>
      <c r="AZ12682" s="51"/>
    </row>
    <row r="12683" spans="51:52" x14ac:dyDescent="0.25">
      <c r="AY12683" s="51"/>
      <c r="AZ12683" s="51"/>
    </row>
    <row r="12684" spans="51:52" x14ac:dyDescent="0.25">
      <c r="AY12684" s="51"/>
      <c r="AZ12684" s="51"/>
    </row>
    <row r="12685" spans="51:52" x14ac:dyDescent="0.25">
      <c r="AY12685" s="51"/>
      <c r="AZ12685" s="51"/>
    </row>
    <row r="12686" spans="51:52" x14ac:dyDescent="0.25">
      <c r="AY12686" s="51"/>
      <c r="AZ12686" s="51"/>
    </row>
    <row r="12687" spans="51:52" x14ac:dyDescent="0.25">
      <c r="AY12687" s="51"/>
      <c r="AZ12687" s="51"/>
    </row>
    <row r="12688" spans="51:52" x14ac:dyDescent="0.25">
      <c r="AY12688" s="51"/>
      <c r="AZ12688" s="51"/>
    </row>
    <row r="12689" spans="51:52" x14ac:dyDescent="0.25">
      <c r="AY12689" s="51"/>
      <c r="AZ12689" s="51"/>
    </row>
    <row r="12690" spans="51:52" x14ac:dyDescent="0.25">
      <c r="AY12690" s="51"/>
      <c r="AZ12690" s="51"/>
    </row>
    <row r="12691" spans="51:52" x14ac:dyDescent="0.25">
      <c r="AY12691" s="51"/>
      <c r="AZ12691" s="51"/>
    </row>
    <row r="12692" spans="51:52" x14ac:dyDescent="0.25">
      <c r="AY12692" s="51"/>
      <c r="AZ12692" s="51"/>
    </row>
    <row r="12693" spans="51:52" x14ac:dyDescent="0.25">
      <c r="AY12693" s="51"/>
      <c r="AZ12693" s="51"/>
    </row>
    <row r="12694" spans="51:52" x14ac:dyDescent="0.25">
      <c r="AY12694" s="51"/>
      <c r="AZ12694" s="51"/>
    </row>
    <row r="12695" spans="51:52" x14ac:dyDescent="0.25">
      <c r="AY12695" s="51"/>
      <c r="AZ12695" s="51"/>
    </row>
    <row r="12696" spans="51:52" x14ac:dyDescent="0.25">
      <c r="AY12696" s="51"/>
      <c r="AZ12696" s="51"/>
    </row>
    <row r="12697" spans="51:52" x14ac:dyDescent="0.25">
      <c r="AY12697" s="51"/>
      <c r="AZ12697" s="51"/>
    </row>
    <row r="12698" spans="51:52" x14ac:dyDescent="0.25">
      <c r="AY12698" s="51"/>
      <c r="AZ12698" s="51"/>
    </row>
    <row r="12699" spans="51:52" x14ac:dyDescent="0.25">
      <c r="AY12699" s="51"/>
      <c r="AZ12699" s="51"/>
    </row>
    <row r="12700" spans="51:52" x14ac:dyDescent="0.25">
      <c r="AY12700" s="51"/>
      <c r="AZ12700" s="51"/>
    </row>
    <row r="12701" spans="51:52" x14ac:dyDescent="0.25">
      <c r="AY12701" s="51"/>
      <c r="AZ12701" s="51"/>
    </row>
    <row r="12702" spans="51:52" x14ac:dyDescent="0.25">
      <c r="AY12702" s="51"/>
      <c r="AZ12702" s="51"/>
    </row>
    <row r="12703" spans="51:52" x14ac:dyDescent="0.25">
      <c r="AY12703" s="51"/>
      <c r="AZ12703" s="51"/>
    </row>
    <row r="12704" spans="51:52" x14ac:dyDescent="0.25">
      <c r="AY12704" s="51"/>
      <c r="AZ12704" s="51"/>
    </row>
    <row r="12705" spans="51:52" x14ac:dyDescent="0.25">
      <c r="AY12705" s="51"/>
      <c r="AZ12705" s="51"/>
    </row>
    <row r="12706" spans="51:52" x14ac:dyDescent="0.25">
      <c r="AY12706" s="51"/>
      <c r="AZ12706" s="51"/>
    </row>
    <row r="12707" spans="51:52" x14ac:dyDescent="0.25">
      <c r="AY12707" s="51"/>
      <c r="AZ12707" s="51"/>
    </row>
    <row r="12708" spans="51:52" x14ac:dyDescent="0.25">
      <c r="AY12708" s="51"/>
      <c r="AZ12708" s="51"/>
    </row>
    <row r="12709" spans="51:52" x14ac:dyDescent="0.25">
      <c r="AY12709" s="51"/>
      <c r="AZ12709" s="51"/>
    </row>
    <row r="12710" spans="51:52" x14ac:dyDescent="0.25">
      <c r="AY12710" s="51"/>
      <c r="AZ12710" s="51"/>
    </row>
    <row r="12711" spans="51:52" x14ac:dyDescent="0.25">
      <c r="AY12711" s="51"/>
      <c r="AZ12711" s="51"/>
    </row>
    <row r="12712" spans="51:52" x14ac:dyDescent="0.25">
      <c r="AY12712" s="51"/>
      <c r="AZ12712" s="51"/>
    </row>
    <row r="12713" spans="51:52" x14ac:dyDescent="0.25">
      <c r="AY12713" s="51"/>
      <c r="AZ12713" s="51"/>
    </row>
    <row r="12714" spans="51:52" x14ac:dyDescent="0.25">
      <c r="AY12714" s="51"/>
      <c r="AZ12714" s="51"/>
    </row>
    <row r="12715" spans="51:52" x14ac:dyDescent="0.25">
      <c r="AY12715" s="51"/>
      <c r="AZ12715" s="51"/>
    </row>
    <row r="12716" spans="51:52" x14ac:dyDescent="0.25">
      <c r="AY12716" s="51"/>
      <c r="AZ12716" s="51"/>
    </row>
    <row r="12717" spans="51:52" x14ac:dyDescent="0.25">
      <c r="AY12717" s="51"/>
      <c r="AZ12717" s="51"/>
    </row>
    <row r="12718" spans="51:52" x14ac:dyDescent="0.25">
      <c r="AY12718" s="51"/>
      <c r="AZ12718" s="51"/>
    </row>
    <row r="12719" spans="51:52" x14ac:dyDescent="0.25">
      <c r="AY12719" s="51"/>
      <c r="AZ12719" s="51"/>
    </row>
    <row r="12720" spans="51:52" x14ac:dyDescent="0.25">
      <c r="AY12720" s="51"/>
      <c r="AZ12720" s="51"/>
    </row>
    <row r="12721" spans="51:52" x14ac:dyDescent="0.25">
      <c r="AY12721" s="51"/>
      <c r="AZ12721" s="51"/>
    </row>
    <row r="12722" spans="51:52" x14ac:dyDescent="0.25">
      <c r="AY12722" s="51"/>
      <c r="AZ12722" s="51"/>
    </row>
    <row r="12723" spans="51:52" x14ac:dyDescent="0.25">
      <c r="AY12723" s="51"/>
      <c r="AZ12723" s="51"/>
    </row>
    <row r="12724" spans="51:52" x14ac:dyDescent="0.25">
      <c r="AY12724" s="51"/>
      <c r="AZ12724" s="51"/>
    </row>
    <row r="12725" spans="51:52" x14ac:dyDescent="0.25">
      <c r="AY12725" s="51"/>
      <c r="AZ12725" s="51"/>
    </row>
    <row r="12726" spans="51:52" x14ac:dyDescent="0.25">
      <c r="AY12726" s="51"/>
      <c r="AZ12726" s="51"/>
    </row>
    <row r="12727" spans="51:52" x14ac:dyDescent="0.25">
      <c r="AY12727" s="51"/>
      <c r="AZ12727" s="51"/>
    </row>
    <row r="12728" spans="51:52" x14ac:dyDescent="0.25">
      <c r="AY12728" s="51"/>
      <c r="AZ12728" s="51"/>
    </row>
    <row r="12729" spans="51:52" x14ac:dyDescent="0.25">
      <c r="AY12729" s="51"/>
      <c r="AZ12729" s="51"/>
    </row>
    <row r="12730" spans="51:52" x14ac:dyDescent="0.25">
      <c r="AY12730" s="51"/>
      <c r="AZ12730" s="51"/>
    </row>
    <row r="12731" spans="51:52" x14ac:dyDescent="0.25">
      <c r="AY12731" s="51"/>
      <c r="AZ12731" s="51"/>
    </row>
    <row r="12732" spans="51:52" x14ac:dyDescent="0.25">
      <c r="AY12732" s="51"/>
      <c r="AZ12732" s="51"/>
    </row>
    <row r="12733" spans="51:52" x14ac:dyDescent="0.25">
      <c r="AY12733" s="51"/>
      <c r="AZ12733" s="51"/>
    </row>
    <row r="12734" spans="51:52" x14ac:dyDescent="0.25">
      <c r="AY12734" s="51"/>
      <c r="AZ12734" s="51"/>
    </row>
    <row r="12735" spans="51:52" x14ac:dyDescent="0.25">
      <c r="AY12735" s="51"/>
      <c r="AZ12735" s="51"/>
    </row>
    <row r="12736" spans="51:52" x14ac:dyDescent="0.25">
      <c r="AY12736" s="51"/>
      <c r="AZ12736" s="51"/>
    </row>
    <row r="12737" spans="51:52" x14ac:dyDescent="0.25">
      <c r="AY12737" s="51"/>
      <c r="AZ12737" s="51"/>
    </row>
    <row r="12738" spans="51:52" x14ac:dyDescent="0.25">
      <c r="AY12738" s="51"/>
      <c r="AZ12738" s="51"/>
    </row>
    <row r="12739" spans="51:52" x14ac:dyDescent="0.25">
      <c r="AY12739" s="51"/>
      <c r="AZ12739" s="51"/>
    </row>
    <row r="12740" spans="51:52" x14ac:dyDescent="0.25">
      <c r="AY12740" s="51"/>
      <c r="AZ12740" s="51"/>
    </row>
    <row r="12741" spans="51:52" x14ac:dyDescent="0.25">
      <c r="AY12741" s="51"/>
      <c r="AZ12741" s="51"/>
    </row>
    <row r="12742" spans="51:52" x14ac:dyDescent="0.25">
      <c r="AY12742" s="51"/>
      <c r="AZ12742" s="51"/>
    </row>
    <row r="12743" spans="51:52" x14ac:dyDescent="0.25">
      <c r="AY12743" s="51"/>
      <c r="AZ12743" s="51"/>
    </row>
    <row r="12744" spans="51:52" x14ac:dyDescent="0.25">
      <c r="AY12744" s="51"/>
      <c r="AZ12744" s="51"/>
    </row>
    <row r="12745" spans="51:52" x14ac:dyDescent="0.25">
      <c r="AY12745" s="51"/>
      <c r="AZ12745" s="51"/>
    </row>
    <row r="12746" spans="51:52" x14ac:dyDescent="0.25">
      <c r="AY12746" s="51"/>
      <c r="AZ12746" s="51"/>
    </row>
    <row r="12747" spans="51:52" x14ac:dyDescent="0.25">
      <c r="AY12747" s="51"/>
      <c r="AZ12747" s="51"/>
    </row>
    <row r="12748" spans="51:52" x14ac:dyDescent="0.25">
      <c r="AY12748" s="51"/>
      <c r="AZ12748" s="51"/>
    </row>
    <row r="12749" spans="51:52" x14ac:dyDescent="0.25">
      <c r="AY12749" s="51"/>
      <c r="AZ12749" s="51"/>
    </row>
    <row r="12750" spans="51:52" x14ac:dyDescent="0.25">
      <c r="AY12750" s="51"/>
      <c r="AZ12750" s="51"/>
    </row>
    <row r="12751" spans="51:52" x14ac:dyDescent="0.25">
      <c r="AY12751" s="51"/>
      <c r="AZ12751" s="51"/>
    </row>
    <row r="12752" spans="51:52" x14ac:dyDescent="0.25">
      <c r="AY12752" s="51"/>
      <c r="AZ12752" s="51"/>
    </row>
    <row r="12753" spans="51:52" x14ac:dyDescent="0.25">
      <c r="AY12753" s="51"/>
      <c r="AZ12753" s="51"/>
    </row>
    <row r="12754" spans="51:52" x14ac:dyDescent="0.25">
      <c r="AY12754" s="51"/>
      <c r="AZ12754" s="51"/>
    </row>
    <row r="12755" spans="51:52" x14ac:dyDescent="0.25">
      <c r="AY12755" s="51"/>
      <c r="AZ12755" s="51"/>
    </row>
    <row r="12756" spans="51:52" x14ac:dyDescent="0.25">
      <c r="AY12756" s="51"/>
      <c r="AZ12756" s="51"/>
    </row>
    <row r="12757" spans="51:52" x14ac:dyDescent="0.25">
      <c r="AY12757" s="51"/>
      <c r="AZ12757" s="51"/>
    </row>
    <row r="12758" spans="51:52" x14ac:dyDescent="0.25">
      <c r="AY12758" s="51"/>
      <c r="AZ12758" s="51"/>
    </row>
    <row r="12759" spans="51:52" x14ac:dyDescent="0.25">
      <c r="AY12759" s="51"/>
      <c r="AZ12759" s="51"/>
    </row>
    <row r="12760" spans="51:52" x14ac:dyDescent="0.25">
      <c r="AY12760" s="51"/>
      <c r="AZ12760" s="51"/>
    </row>
    <row r="12761" spans="51:52" x14ac:dyDescent="0.25">
      <c r="AY12761" s="51"/>
      <c r="AZ12761" s="51"/>
    </row>
    <row r="12762" spans="51:52" x14ac:dyDescent="0.25">
      <c r="AY12762" s="51"/>
      <c r="AZ12762" s="51"/>
    </row>
    <row r="12763" spans="51:52" x14ac:dyDescent="0.25">
      <c r="AY12763" s="51"/>
      <c r="AZ12763" s="51"/>
    </row>
    <row r="12764" spans="51:52" x14ac:dyDescent="0.25">
      <c r="AY12764" s="51"/>
      <c r="AZ12764" s="51"/>
    </row>
    <row r="12765" spans="51:52" x14ac:dyDescent="0.25">
      <c r="AY12765" s="51"/>
      <c r="AZ12765" s="51"/>
    </row>
    <row r="12766" spans="51:52" x14ac:dyDescent="0.25">
      <c r="AY12766" s="51"/>
      <c r="AZ12766" s="51"/>
    </row>
    <row r="12767" spans="51:52" x14ac:dyDescent="0.25">
      <c r="AY12767" s="51"/>
      <c r="AZ12767" s="51"/>
    </row>
    <row r="12768" spans="51:52" x14ac:dyDescent="0.25">
      <c r="AY12768" s="51"/>
      <c r="AZ12768" s="51"/>
    </row>
    <row r="12769" spans="51:52" x14ac:dyDescent="0.25">
      <c r="AY12769" s="51"/>
      <c r="AZ12769" s="51"/>
    </row>
    <row r="12770" spans="51:52" x14ac:dyDescent="0.25">
      <c r="AY12770" s="51"/>
      <c r="AZ12770" s="51"/>
    </row>
    <row r="12771" spans="51:52" x14ac:dyDescent="0.25">
      <c r="AY12771" s="51"/>
      <c r="AZ12771" s="51"/>
    </row>
    <row r="12772" spans="51:52" x14ac:dyDescent="0.25">
      <c r="AY12772" s="51"/>
      <c r="AZ12772" s="51"/>
    </row>
    <row r="12773" spans="51:52" x14ac:dyDescent="0.25">
      <c r="AY12773" s="51"/>
      <c r="AZ12773" s="51"/>
    </row>
    <row r="12774" spans="51:52" x14ac:dyDescent="0.25">
      <c r="AY12774" s="51"/>
      <c r="AZ12774" s="51"/>
    </row>
    <row r="12775" spans="51:52" x14ac:dyDescent="0.25">
      <c r="AY12775" s="51"/>
      <c r="AZ12775" s="51"/>
    </row>
    <row r="12776" spans="51:52" x14ac:dyDescent="0.25">
      <c r="AY12776" s="51"/>
      <c r="AZ12776" s="51"/>
    </row>
    <row r="12777" spans="51:52" x14ac:dyDescent="0.25">
      <c r="AY12777" s="51"/>
      <c r="AZ12777" s="51"/>
    </row>
    <row r="12778" spans="51:52" x14ac:dyDescent="0.25">
      <c r="AY12778" s="51"/>
      <c r="AZ12778" s="51"/>
    </row>
    <row r="12779" spans="51:52" x14ac:dyDescent="0.25">
      <c r="AY12779" s="51"/>
      <c r="AZ12779" s="51"/>
    </row>
    <row r="12780" spans="51:52" x14ac:dyDescent="0.25">
      <c r="AY12780" s="51"/>
      <c r="AZ12780" s="51"/>
    </row>
    <row r="12781" spans="51:52" x14ac:dyDescent="0.25">
      <c r="AY12781" s="51"/>
      <c r="AZ12781" s="51"/>
    </row>
    <row r="12782" spans="51:52" x14ac:dyDescent="0.25">
      <c r="AY12782" s="51"/>
      <c r="AZ12782" s="51"/>
    </row>
    <row r="12783" spans="51:52" x14ac:dyDescent="0.25">
      <c r="AY12783" s="51"/>
      <c r="AZ12783" s="51"/>
    </row>
    <row r="12784" spans="51:52" x14ac:dyDescent="0.25">
      <c r="AY12784" s="51"/>
      <c r="AZ12784" s="51"/>
    </row>
    <row r="12785" spans="51:52" x14ac:dyDescent="0.25">
      <c r="AY12785" s="51"/>
      <c r="AZ12785" s="51"/>
    </row>
    <row r="12786" spans="51:52" x14ac:dyDescent="0.25">
      <c r="AY12786" s="51"/>
      <c r="AZ12786" s="51"/>
    </row>
    <row r="12787" spans="51:52" x14ac:dyDescent="0.25">
      <c r="AY12787" s="51"/>
      <c r="AZ12787" s="51"/>
    </row>
    <row r="12788" spans="51:52" x14ac:dyDescent="0.25">
      <c r="AY12788" s="51"/>
      <c r="AZ12788" s="51"/>
    </row>
    <row r="12789" spans="51:52" x14ac:dyDescent="0.25">
      <c r="AY12789" s="51"/>
      <c r="AZ12789" s="51"/>
    </row>
    <row r="12790" spans="51:52" x14ac:dyDescent="0.25">
      <c r="AY12790" s="51"/>
      <c r="AZ12790" s="51"/>
    </row>
    <row r="12791" spans="51:52" x14ac:dyDescent="0.25">
      <c r="AY12791" s="51"/>
      <c r="AZ12791" s="51"/>
    </row>
    <row r="12792" spans="51:52" x14ac:dyDescent="0.25">
      <c r="AY12792" s="51"/>
      <c r="AZ12792" s="51"/>
    </row>
    <row r="12793" spans="51:52" x14ac:dyDescent="0.25">
      <c r="AY12793" s="51"/>
      <c r="AZ12793" s="51"/>
    </row>
    <row r="12794" spans="51:52" x14ac:dyDescent="0.25">
      <c r="AY12794" s="51"/>
      <c r="AZ12794" s="51"/>
    </row>
    <row r="12795" spans="51:52" x14ac:dyDescent="0.25">
      <c r="AY12795" s="51"/>
      <c r="AZ12795" s="51"/>
    </row>
    <row r="12796" spans="51:52" x14ac:dyDescent="0.25">
      <c r="AY12796" s="51"/>
      <c r="AZ12796" s="51"/>
    </row>
    <row r="12797" spans="51:52" x14ac:dyDescent="0.25">
      <c r="AY12797" s="51"/>
      <c r="AZ12797" s="51"/>
    </row>
    <row r="12798" spans="51:52" x14ac:dyDescent="0.25">
      <c r="AY12798" s="51"/>
      <c r="AZ12798" s="51"/>
    </row>
    <row r="12799" spans="51:52" x14ac:dyDescent="0.25">
      <c r="AY12799" s="51"/>
      <c r="AZ12799" s="51"/>
    </row>
    <row r="12800" spans="51:52" x14ac:dyDescent="0.25">
      <c r="AY12800" s="51"/>
      <c r="AZ12800" s="51"/>
    </row>
    <row r="12801" spans="51:52" x14ac:dyDescent="0.25">
      <c r="AY12801" s="51"/>
      <c r="AZ12801" s="51"/>
    </row>
    <row r="12802" spans="51:52" x14ac:dyDescent="0.25">
      <c r="AY12802" s="51"/>
      <c r="AZ12802" s="51"/>
    </row>
    <row r="12803" spans="51:52" x14ac:dyDescent="0.25">
      <c r="AY12803" s="51"/>
      <c r="AZ12803" s="51"/>
    </row>
    <row r="12804" spans="51:52" x14ac:dyDescent="0.25">
      <c r="AY12804" s="51"/>
      <c r="AZ12804" s="51"/>
    </row>
    <row r="12805" spans="51:52" x14ac:dyDescent="0.25">
      <c r="AY12805" s="51"/>
      <c r="AZ12805" s="51"/>
    </row>
    <row r="12806" spans="51:52" x14ac:dyDescent="0.25">
      <c r="AY12806" s="51"/>
      <c r="AZ12806" s="51"/>
    </row>
    <row r="12807" spans="51:52" x14ac:dyDescent="0.25">
      <c r="AY12807" s="51"/>
      <c r="AZ12807" s="51"/>
    </row>
    <row r="12808" spans="51:52" x14ac:dyDescent="0.25">
      <c r="AY12808" s="51"/>
      <c r="AZ12808" s="51"/>
    </row>
    <row r="12809" spans="51:52" x14ac:dyDescent="0.25">
      <c r="AY12809" s="51"/>
      <c r="AZ12809" s="51"/>
    </row>
    <row r="12810" spans="51:52" x14ac:dyDescent="0.25">
      <c r="AY12810" s="51"/>
      <c r="AZ12810" s="51"/>
    </row>
    <row r="12811" spans="51:52" x14ac:dyDescent="0.25">
      <c r="AY12811" s="51"/>
      <c r="AZ12811" s="51"/>
    </row>
    <row r="12812" spans="51:52" x14ac:dyDescent="0.25">
      <c r="AY12812" s="51"/>
      <c r="AZ12812" s="51"/>
    </row>
    <row r="12813" spans="51:52" x14ac:dyDescent="0.25">
      <c r="AY12813" s="51"/>
      <c r="AZ12813" s="51"/>
    </row>
    <row r="12814" spans="51:52" x14ac:dyDescent="0.25">
      <c r="AY12814" s="51"/>
      <c r="AZ12814" s="51"/>
    </row>
    <row r="12815" spans="51:52" x14ac:dyDescent="0.25">
      <c r="AY12815" s="51"/>
      <c r="AZ12815" s="51"/>
    </row>
    <row r="12816" spans="51:52" x14ac:dyDescent="0.25">
      <c r="AY12816" s="51"/>
      <c r="AZ12816" s="51"/>
    </row>
    <row r="12817" spans="51:52" x14ac:dyDescent="0.25">
      <c r="AY12817" s="51"/>
      <c r="AZ12817" s="51"/>
    </row>
    <row r="12818" spans="51:52" x14ac:dyDescent="0.25">
      <c r="AY12818" s="51"/>
      <c r="AZ12818" s="51"/>
    </row>
    <row r="12819" spans="51:52" x14ac:dyDescent="0.25">
      <c r="AY12819" s="51"/>
      <c r="AZ12819" s="51"/>
    </row>
    <row r="12820" spans="51:52" x14ac:dyDescent="0.25">
      <c r="AY12820" s="51"/>
      <c r="AZ12820" s="51"/>
    </row>
    <row r="12821" spans="51:52" x14ac:dyDescent="0.25">
      <c r="AY12821" s="51"/>
      <c r="AZ12821" s="51"/>
    </row>
    <row r="12822" spans="51:52" x14ac:dyDescent="0.25">
      <c r="AY12822" s="51"/>
      <c r="AZ12822" s="51"/>
    </row>
    <row r="12823" spans="51:52" x14ac:dyDescent="0.25">
      <c r="AY12823" s="51"/>
      <c r="AZ12823" s="51"/>
    </row>
    <row r="12824" spans="51:52" x14ac:dyDescent="0.25">
      <c r="AY12824" s="51"/>
      <c r="AZ12824" s="51"/>
    </row>
    <row r="12825" spans="51:52" x14ac:dyDescent="0.25">
      <c r="AY12825" s="51"/>
      <c r="AZ12825" s="51"/>
    </row>
    <row r="12826" spans="51:52" x14ac:dyDescent="0.25">
      <c r="AY12826" s="51"/>
      <c r="AZ12826" s="51"/>
    </row>
    <row r="12827" spans="51:52" x14ac:dyDescent="0.25">
      <c r="AY12827" s="51"/>
      <c r="AZ12827" s="51"/>
    </row>
    <row r="12828" spans="51:52" x14ac:dyDescent="0.25">
      <c r="AY12828" s="51"/>
      <c r="AZ12828" s="51"/>
    </row>
  </sheetData>
  <autoFilter ref="AE1:AM457" xr:uid="{433BEDA0-2B29-4D16-8FBA-2D5BB6ED12A7}"/>
  <dataConsolidate>
    <dataRefs count="2">
      <dataRef ref="B11:B30" sheet="16. EP CONANI"/>
      <dataRef ref="B11:B30" sheet="16. EP Supérate"/>
    </dataRefs>
  </dataConsolidate>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5386B-11D7-4E8C-A223-5AB7F9B8D245}">
  <sheetPr>
    <tabColor rgb="FFFFFF00"/>
  </sheetPr>
  <dimension ref="A1:AO12686"/>
  <sheetViews>
    <sheetView workbookViewId="0"/>
  </sheetViews>
  <sheetFormatPr baseColWidth="10" defaultColWidth="9.140625" defaultRowHeight="15" x14ac:dyDescent="0.25"/>
  <cols>
    <col min="1" max="1" width="24.42578125" customWidth="1"/>
    <col min="2" max="5" width="8.7109375" style="208" customWidth="1"/>
    <col min="6" max="6" width="43" style="208" customWidth="1"/>
    <col min="7" max="7" width="24" style="208" customWidth="1"/>
    <col min="8" max="15" width="8.7109375" style="208" customWidth="1"/>
    <col min="16" max="18" width="11" customWidth="1"/>
    <col min="19" max="19" width="9.140625" bestFit="1" customWidth="1"/>
    <col min="20" max="20" width="11.42578125" bestFit="1" customWidth="1"/>
    <col min="21" max="21" width="9.140625" bestFit="1" customWidth="1"/>
    <col min="22" max="22" width="28.85546875" style="13" customWidth="1"/>
    <col min="23" max="24" width="9.140625" bestFit="1" customWidth="1"/>
    <col min="25" max="26" width="11.42578125" bestFit="1" customWidth="1"/>
    <col min="27" max="28" width="9.140625" bestFit="1" customWidth="1"/>
    <col min="29" max="29" width="29.7109375" customWidth="1"/>
    <col min="30" max="30" width="21.42578125" customWidth="1"/>
    <col min="31" max="37" width="11" customWidth="1"/>
  </cols>
  <sheetData>
    <row r="1" spans="1:37" ht="15.75" x14ac:dyDescent="0.25">
      <c r="A1" s="34" t="s">
        <v>2300</v>
      </c>
      <c r="B1" s="238" t="s">
        <v>14650</v>
      </c>
      <c r="C1" s="238" t="s">
        <v>14651</v>
      </c>
      <c r="D1" s="238" t="s">
        <v>14652</v>
      </c>
      <c r="E1" s="238" t="s">
        <v>14653</v>
      </c>
      <c r="F1" s="238" t="s">
        <v>14654</v>
      </c>
      <c r="G1" s="238" t="s">
        <v>543</v>
      </c>
      <c r="H1" s="238" t="s">
        <v>14655</v>
      </c>
      <c r="I1" s="238" t="s">
        <v>1317</v>
      </c>
      <c r="J1" s="238" t="s">
        <v>14656</v>
      </c>
      <c r="K1" s="238" t="s">
        <v>895</v>
      </c>
      <c r="L1" s="238" t="s">
        <v>14657</v>
      </c>
      <c r="M1" s="238" t="s">
        <v>1318</v>
      </c>
      <c r="N1" s="238" t="s">
        <v>14658</v>
      </c>
      <c r="O1" s="238" t="s">
        <v>14659</v>
      </c>
      <c r="P1" s="35" t="s">
        <v>2307</v>
      </c>
      <c r="Q1" s="35" t="s">
        <v>2308</v>
      </c>
      <c r="R1" s="35" t="s">
        <v>2306</v>
      </c>
      <c r="S1" s="35" t="s">
        <v>14660</v>
      </c>
      <c r="T1" s="35" t="s">
        <v>14661</v>
      </c>
      <c r="U1" s="35" t="s">
        <v>14662</v>
      </c>
      <c r="V1" s="209" t="s">
        <v>14663</v>
      </c>
      <c r="X1" s="87" t="s">
        <v>1317</v>
      </c>
      <c r="Y1" s="87" t="s">
        <v>895</v>
      </c>
      <c r="Z1" s="87" t="s">
        <v>1318</v>
      </c>
      <c r="AA1" s="87" t="s">
        <v>1319</v>
      </c>
      <c r="AC1" s="34" t="s">
        <v>2318</v>
      </c>
      <c r="AD1" s="33" t="s">
        <v>2319</v>
      </c>
      <c r="AE1" s="33" t="s">
        <v>2320</v>
      </c>
      <c r="AF1" s="33" t="s">
        <v>2321</v>
      </c>
      <c r="AG1" s="33" t="s">
        <v>2322</v>
      </c>
      <c r="AH1" s="33" t="s">
        <v>2323</v>
      </c>
      <c r="AI1" s="33" t="s">
        <v>2324</v>
      </c>
      <c r="AJ1" s="33" t="s">
        <v>2318</v>
      </c>
      <c r="AK1" s="33" t="s">
        <v>2325</v>
      </c>
    </row>
    <row r="2" spans="1:37" ht="45" x14ac:dyDescent="0.25">
      <c r="A2" t="str">
        <f t="shared" ref="A2:A33" si="0">+B2&amp;D2&amp;F2</f>
        <v>0201020007</v>
      </c>
      <c r="B2" s="49" t="s">
        <v>2365</v>
      </c>
      <c r="C2" s="49" t="s">
        <v>14664</v>
      </c>
      <c r="D2" s="49" t="s">
        <v>2489</v>
      </c>
      <c r="E2" s="49" t="s">
        <v>14665</v>
      </c>
      <c r="F2" s="49" t="s">
        <v>2518</v>
      </c>
      <c r="G2" s="49" t="s">
        <v>14666</v>
      </c>
      <c r="H2" s="49" t="s">
        <v>14667</v>
      </c>
      <c r="I2" s="49" t="s">
        <v>14668</v>
      </c>
      <c r="J2" s="49" t="s">
        <v>3012</v>
      </c>
      <c r="K2" s="49" t="s">
        <v>14669</v>
      </c>
      <c r="L2" s="49" t="s">
        <v>14670</v>
      </c>
      <c r="M2" s="49" t="s">
        <v>1329</v>
      </c>
      <c r="N2" s="49" t="s">
        <v>2337</v>
      </c>
      <c r="O2" s="49" t="s">
        <v>14669</v>
      </c>
      <c r="P2" t="str">
        <f t="shared" ref="P2:P33" si="1">+B2&amp;" - "&amp;C2</f>
        <v>0201 - PRESIDENCIA DE LA REPÚBLICA</v>
      </c>
      <c r="Q2" t="str">
        <f t="shared" ref="Q2:Q33" si="2">+D2&amp;" - "&amp;E2</f>
        <v>02 - GABINETE DE LA POLÍTICA SOCIAL</v>
      </c>
      <c r="R2" t="str">
        <f t="shared" ref="R2:R33" si="3">+F2&amp;" - "&amp;G2</f>
        <v>0007 - PROGRAMA SUPÉRATE</v>
      </c>
      <c r="S2" t="str">
        <f t="shared" ref="S2:S33" si="4">+H2&amp;" - "&amp;I2</f>
        <v>41 - Prevención y atención de la tuberculosis</v>
      </c>
      <c r="T2" t="str">
        <f t="shared" ref="T2:T33" si="5">+J2&amp;" - "&amp;K2</f>
        <v>03 - Pacientes TB con factores de baja adherencia acceden a soporte nutricional</v>
      </c>
      <c r="U2" t="str">
        <f t="shared" ref="U2:U33" si="6">+L2&amp;" - "&amp;M2</f>
        <v>00 - N/A</v>
      </c>
      <c r="V2" s="13" t="str">
        <f t="shared" ref="V2:V33" si="7">+N2&amp;" - "&amp;O2</f>
        <v>0001 - Pacientes TB con factores de baja adherencia acceden a soporte nutricional</v>
      </c>
      <c r="X2" t="s">
        <v>14671</v>
      </c>
      <c r="Y2" t="s">
        <v>14672</v>
      </c>
      <c r="Z2" t="e" cm="1">
        <f t="array" ref="Z2">+_xlfn.LET(_xlpm.estructuras,_xlfn.VSTACK(#REF!,#REF!,#REF!,#REF!,#REF!),_xlfn._xlws.FILTER(_xlpm.estructuras,_xlpm.estructuras&lt;&gt;0))</f>
        <v>#REF!</v>
      </c>
      <c r="AA2" t="e" cm="1">
        <f t="array" ref="AA2">+_xlfn.LET(_xlpm.estructuras,_xlfn.VSTACK(#REF!,#REF!,#REF!,#REF!,#REF!),_xlfn._xlws.FILTER(_xlpm.estructuras,_xlpm.estructuras&lt;&gt;0))</f>
        <v>#REF!</v>
      </c>
      <c r="AC2" t="str">
        <f t="shared" ref="AC2:AC65" si="8">+AJ2</f>
        <v xml:space="preserve">2.1.1.1.01 </v>
      </c>
      <c r="AD2" s="23">
        <v>2.1</v>
      </c>
      <c r="AE2" s="23" t="s">
        <v>2344</v>
      </c>
      <c r="AF2" s="23" t="s">
        <v>2345</v>
      </c>
      <c r="AG2" s="23" t="s">
        <v>2346</v>
      </c>
      <c r="AH2" t="s">
        <v>2347</v>
      </c>
      <c r="AI2" t="s">
        <v>2348</v>
      </c>
      <c r="AJ2" t="s">
        <v>1479</v>
      </c>
      <c r="AK2" t="s">
        <v>2349</v>
      </c>
    </row>
    <row r="3" spans="1:37" ht="75" x14ac:dyDescent="0.25">
      <c r="A3" t="str">
        <f t="shared" si="0"/>
        <v>0201020007</v>
      </c>
      <c r="B3" s="49" t="s">
        <v>2365</v>
      </c>
      <c r="C3" s="49" t="s">
        <v>14664</v>
      </c>
      <c r="D3" s="49" t="s">
        <v>2489</v>
      </c>
      <c r="E3" s="49" t="s">
        <v>14665</v>
      </c>
      <c r="F3" s="49" t="s">
        <v>2518</v>
      </c>
      <c r="G3" s="49" t="s">
        <v>14666</v>
      </c>
      <c r="H3" s="49" t="s">
        <v>14673</v>
      </c>
      <c r="I3" s="49" t="s">
        <v>14674</v>
      </c>
      <c r="J3" s="49" t="s">
        <v>2489</v>
      </c>
      <c r="K3" s="49" t="s">
        <v>14675</v>
      </c>
      <c r="L3" s="49" t="s">
        <v>14670</v>
      </c>
      <c r="M3" s="49" t="s">
        <v>1329</v>
      </c>
      <c r="N3" s="49" t="s">
        <v>2337</v>
      </c>
      <c r="O3" s="49" t="s">
        <v>14676</v>
      </c>
      <c r="P3" t="str">
        <f t="shared" si="1"/>
        <v>0201 - PRESIDENCIA DE LA REPÚBLICA</v>
      </c>
      <c r="Q3" t="str">
        <f t="shared" si="2"/>
        <v>02 - GABINETE DE LA POLÍTICA SOCIAL</v>
      </c>
      <c r="R3" t="str">
        <f t="shared" si="3"/>
        <v>0007 - PROGRAMA SUPÉRATE</v>
      </c>
      <c r="S3" t="str">
        <f t="shared" si="4"/>
        <v>45 - Reducción de embarazo en adolescentes</v>
      </c>
      <c r="T3" t="str">
        <f t="shared" si="5"/>
        <v>02 - Jóvenes de hogares participantes reciben orientación en temas de salud sexual reproductiva integral y prevención de uniones tempranas para la reducción de embarazos en adolescentes</v>
      </c>
      <c r="U3" t="str">
        <f t="shared" si="6"/>
        <v>00 - N/A</v>
      </c>
      <c r="V3" s="13" t="str">
        <f t="shared" si="7"/>
        <v>0001 - Jóvenes participantes reciben orientaciones sobre salud sexual reproductiva integral y la prevención de uniones tempranas.</v>
      </c>
      <c r="X3" s="87" t="s">
        <v>1463</v>
      </c>
      <c r="Y3" s="87" t="s">
        <v>1317</v>
      </c>
      <c r="Z3" s="87" t="s">
        <v>895</v>
      </c>
      <c r="AA3" s="87" t="s">
        <v>1318</v>
      </c>
      <c r="AB3" s="87" t="s">
        <v>1319</v>
      </c>
      <c r="AC3" t="str">
        <f t="shared" si="8"/>
        <v xml:space="preserve">2.1.1.1.02 </v>
      </c>
      <c r="AD3" s="23">
        <v>2.1</v>
      </c>
      <c r="AE3" s="23" t="s">
        <v>2344</v>
      </c>
      <c r="AF3" s="23" t="s">
        <v>2345</v>
      </c>
      <c r="AG3" s="23" t="s">
        <v>2346</v>
      </c>
      <c r="AH3" t="s">
        <v>2347</v>
      </c>
      <c r="AI3" t="s">
        <v>2348</v>
      </c>
      <c r="AJ3" t="s">
        <v>2361</v>
      </c>
      <c r="AK3" t="s">
        <v>2362</v>
      </c>
    </row>
    <row r="4" spans="1:37" ht="30" x14ac:dyDescent="0.25">
      <c r="A4" t="str">
        <f t="shared" si="0"/>
        <v>0201020010</v>
      </c>
      <c r="B4" s="49" t="s">
        <v>2365</v>
      </c>
      <c r="C4" s="49" t="s">
        <v>14664</v>
      </c>
      <c r="D4" s="49" t="s">
        <v>2489</v>
      </c>
      <c r="E4" s="49" t="s">
        <v>14665</v>
      </c>
      <c r="F4" s="49" t="s">
        <v>2394</v>
      </c>
      <c r="G4" s="49" t="s">
        <v>14677</v>
      </c>
      <c r="H4" s="49" t="s">
        <v>14678</v>
      </c>
      <c r="I4" s="49" t="s">
        <v>14679</v>
      </c>
      <c r="J4" s="49" t="s">
        <v>2489</v>
      </c>
      <c r="K4" s="49" t="s">
        <v>14680</v>
      </c>
      <c r="L4" s="49" t="s">
        <v>14670</v>
      </c>
      <c r="M4" s="49" t="s">
        <v>1329</v>
      </c>
      <c r="N4" s="49" t="s">
        <v>2337</v>
      </c>
      <c r="O4" s="49" t="s">
        <v>14681</v>
      </c>
      <c r="P4" t="str">
        <f t="shared" si="1"/>
        <v>0201 - PRESIDENCIA DE LA REPÚBLICA</v>
      </c>
      <c r="Q4" t="str">
        <f t="shared" si="2"/>
        <v>02 - GABINETE DE LA POLÍTICA SOCIAL</v>
      </c>
      <c r="R4" t="str">
        <f t="shared" si="3"/>
        <v>0010 - CONSEJO NACIONAL DE LA PERSONA ENVEJECIENTE</v>
      </c>
      <c r="S4" t="str">
        <f t="shared" si="4"/>
        <v>15 - Desarrollo integral y protección al adulto mayor</v>
      </c>
      <c r="T4" t="str">
        <f t="shared" si="5"/>
        <v>02 - Adultos mayores reciben atención integral</v>
      </c>
      <c r="U4" t="str">
        <f t="shared" si="6"/>
        <v>00 - N/A</v>
      </c>
      <c r="V4" s="13" t="str">
        <f t="shared" si="7"/>
        <v>0001 - Dirección y coordinación</v>
      </c>
      <c r="X4" t="e" cm="1">
        <f t="array" ref="X4">+_xlfn.LET(_xlpm.UE,_xlfn.VSTACK(#REF!,#REF!,#REF!,#REF!,#REF!),_xlfn._xlws.FILTER(_xlpm.UE,_xlpm.UE&lt;&gt;0))</f>
        <v>#REF!</v>
      </c>
      <c r="Y4" t="e" cm="1">
        <f t="array" ref="Y4">+_xlfn.LET(_xlpm.estructuras,_xlfn.VSTACK(#REF!,#REF!,#REF!,#REF!,#REF!),_xlfn._xlws.FILTER(_xlpm.estructuras,_xlpm.estructuras&lt;&gt;0))</f>
        <v>#REF!</v>
      </c>
      <c r="Z4" t="e" cm="1">
        <f t="array" ref="Z4">+_xlfn.LET(_xlpm.estructuras,_xlfn.VSTACK(#REF!,#REF!,#REF!,#REF!,#REF!),_xlfn._xlws.FILTER(_xlpm.estructuras,_xlpm.estructuras&lt;&gt;0))</f>
        <v>#REF!</v>
      </c>
      <c r="AA4" t="e" cm="1">
        <f t="array" ref="AA4">+_xlfn.LET(_xlpm.estructuras,_xlfn.VSTACK(#REF!,#REF!,#REF!,#REF!,#REF!),_xlfn._xlws.FILTER(_xlpm.estructuras,_xlpm.estructuras&lt;&gt;0))</f>
        <v>#REF!</v>
      </c>
      <c r="AB4" t="e" cm="1">
        <f t="array" ref="AB4">+_xlfn.LET(_xlpm.estructuras,_xlfn.VSTACK(#REF!,#REF!,#REF!,#REF!,#REF!),_xlfn._xlws.FILTER(_xlpm.estructuras,_xlpm.estructuras&lt;&gt;0))</f>
        <v>#REF!</v>
      </c>
      <c r="AC4" t="str">
        <f t="shared" si="8"/>
        <v xml:space="preserve">2.1.1.1.03 </v>
      </c>
      <c r="AD4" s="23">
        <v>2.1</v>
      </c>
      <c r="AE4" s="23" t="s">
        <v>2344</v>
      </c>
      <c r="AF4" s="23" t="s">
        <v>2345</v>
      </c>
      <c r="AG4" s="23" t="s">
        <v>2346</v>
      </c>
      <c r="AH4" t="s">
        <v>2347</v>
      </c>
      <c r="AI4" t="s">
        <v>2348</v>
      </c>
      <c r="AJ4" t="s">
        <v>2371</v>
      </c>
      <c r="AK4" t="s">
        <v>2372</v>
      </c>
    </row>
    <row r="5" spans="1:37" x14ac:dyDescent="0.25">
      <c r="A5" t="str">
        <f t="shared" si="0"/>
        <v>0201020010</v>
      </c>
      <c r="B5" s="49" t="s">
        <v>2365</v>
      </c>
      <c r="C5" s="49" t="s">
        <v>14664</v>
      </c>
      <c r="D5" s="49" t="s">
        <v>2489</v>
      </c>
      <c r="E5" s="49" t="s">
        <v>14665</v>
      </c>
      <c r="F5" s="49" t="s">
        <v>2394</v>
      </c>
      <c r="G5" s="49" t="s">
        <v>14677</v>
      </c>
      <c r="H5" s="49" t="s">
        <v>14678</v>
      </c>
      <c r="I5" s="49" t="s">
        <v>14679</v>
      </c>
      <c r="J5" s="49" t="s">
        <v>2489</v>
      </c>
      <c r="K5" s="49" t="s">
        <v>14680</v>
      </c>
      <c r="L5" s="49" t="s">
        <v>14670</v>
      </c>
      <c r="M5" s="49" t="s">
        <v>1329</v>
      </c>
      <c r="N5" s="49" t="s">
        <v>2662</v>
      </c>
      <c r="O5" s="49" t="s">
        <v>14682</v>
      </c>
      <c r="P5" t="str">
        <f t="shared" si="1"/>
        <v>0201 - PRESIDENCIA DE LA REPÚBLICA</v>
      </c>
      <c r="Q5" t="str">
        <f t="shared" si="2"/>
        <v>02 - GABINETE DE LA POLÍTICA SOCIAL</v>
      </c>
      <c r="R5" t="str">
        <f t="shared" si="3"/>
        <v>0010 - CONSEJO NACIONAL DE LA PERSONA ENVEJECIENTE</v>
      </c>
      <c r="S5" t="str">
        <f t="shared" si="4"/>
        <v>15 - Desarrollo integral y protección al adulto mayor</v>
      </c>
      <c r="T5" t="str">
        <f t="shared" si="5"/>
        <v>02 - Adultos mayores reciben atención integral</v>
      </c>
      <c r="U5" t="str">
        <f t="shared" si="6"/>
        <v>00 - N/A</v>
      </c>
      <c r="V5" s="13" t="str">
        <f t="shared" si="7"/>
        <v>0002 - Protección legal</v>
      </c>
      <c r="X5" s="51"/>
      <c r="Y5" s="51"/>
      <c r="Z5" s="51"/>
      <c r="AB5" s="51"/>
      <c r="AC5" t="str">
        <f t="shared" si="8"/>
        <v xml:space="preserve">2.1.1.1.04 </v>
      </c>
      <c r="AD5" s="23">
        <v>2.1</v>
      </c>
      <c r="AE5" s="23" t="s">
        <v>2344</v>
      </c>
      <c r="AF5" s="23" t="s">
        <v>2345</v>
      </c>
      <c r="AG5" s="23" t="s">
        <v>2346</v>
      </c>
      <c r="AH5" t="s">
        <v>2347</v>
      </c>
      <c r="AI5" t="s">
        <v>2348</v>
      </c>
      <c r="AJ5" t="s">
        <v>2380</v>
      </c>
      <c r="AK5" t="s">
        <v>2381</v>
      </c>
    </row>
    <row r="6" spans="1:37" ht="30" x14ac:dyDescent="0.25">
      <c r="A6" t="str">
        <f t="shared" si="0"/>
        <v>0201020010</v>
      </c>
      <c r="B6" s="49" t="s">
        <v>2365</v>
      </c>
      <c r="C6" s="49" t="s">
        <v>14664</v>
      </c>
      <c r="D6" s="49" t="s">
        <v>2489</v>
      </c>
      <c r="E6" s="49" t="s">
        <v>14665</v>
      </c>
      <c r="F6" s="49" t="s">
        <v>2394</v>
      </c>
      <c r="G6" s="49" t="s">
        <v>14677</v>
      </c>
      <c r="H6" s="49" t="s">
        <v>14678</v>
      </c>
      <c r="I6" s="49" t="s">
        <v>14679</v>
      </c>
      <c r="J6" s="49" t="s">
        <v>2489</v>
      </c>
      <c r="K6" s="49" t="s">
        <v>14680</v>
      </c>
      <c r="L6" s="49" t="s">
        <v>14670</v>
      </c>
      <c r="M6" s="49" t="s">
        <v>1329</v>
      </c>
      <c r="N6" s="49" t="s">
        <v>2499</v>
      </c>
      <c r="O6" s="49" t="s">
        <v>14683</v>
      </c>
      <c r="P6" t="str">
        <f t="shared" si="1"/>
        <v>0201 - PRESIDENCIA DE LA REPÚBLICA</v>
      </c>
      <c r="Q6" t="str">
        <f t="shared" si="2"/>
        <v>02 - GABINETE DE LA POLÍTICA SOCIAL</v>
      </c>
      <c r="R6" t="str">
        <f t="shared" si="3"/>
        <v>0010 - CONSEJO NACIONAL DE LA PERSONA ENVEJECIENTE</v>
      </c>
      <c r="S6" t="str">
        <f t="shared" si="4"/>
        <v>15 - Desarrollo integral y protección al adulto mayor</v>
      </c>
      <c r="T6" t="str">
        <f t="shared" si="5"/>
        <v>02 - Adultos mayores reciben atención integral</v>
      </c>
      <c r="U6" t="str">
        <f t="shared" si="6"/>
        <v>00 - N/A</v>
      </c>
      <c r="V6" s="13" t="str">
        <f t="shared" si="7"/>
        <v>0003 - Acogida en centros geriátricos</v>
      </c>
      <c r="X6" s="51"/>
      <c r="Y6" s="51"/>
      <c r="AB6" s="51"/>
      <c r="AC6" t="str">
        <f t="shared" si="8"/>
        <v xml:space="preserve">2.1.1.1.05 </v>
      </c>
      <c r="AD6" s="23">
        <v>2.1</v>
      </c>
      <c r="AE6" s="23" t="s">
        <v>2344</v>
      </c>
      <c r="AF6" s="23" t="s">
        <v>2345</v>
      </c>
      <c r="AG6" s="23" t="s">
        <v>2346</v>
      </c>
      <c r="AH6" t="s">
        <v>2347</v>
      </c>
      <c r="AI6" t="s">
        <v>2348</v>
      </c>
      <c r="AJ6" t="s">
        <v>2389</v>
      </c>
      <c r="AK6" t="s">
        <v>2390</v>
      </c>
    </row>
    <row r="7" spans="1:37" ht="30" x14ac:dyDescent="0.25">
      <c r="A7" t="str">
        <f t="shared" si="0"/>
        <v>0201020010</v>
      </c>
      <c r="B7" s="49" t="s">
        <v>2365</v>
      </c>
      <c r="C7" s="49" t="s">
        <v>14664</v>
      </c>
      <c r="D7" s="49" t="s">
        <v>2489</v>
      </c>
      <c r="E7" s="49" t="s">
        <v>14665</v>
      </c>
      <c r="F7" s="49" t="s">
        <v>2394</v>
      </c>
      <c r="G7" s="49" t="s">
        <v>14677</v>
      </c>
      <c r="H7" s="49" t="s">
        <v>14678</v>
      </c>
      <c r="I7" s="49" t="s">
        <v>14679</v>
      </c>
      <c r="J7" s="49" t="s">
        <v>2489</v>
      </c>
      <c r="K7" s="49" t="s">
        <v>14680</v>
      </c>
      <c r="L7" s="49" t="s">
        <v>14670</v>
      </c>
      <c r="M7" s="49" t="s">
        <v>1329</v>
      </c>
      <c r="N7" s="49" t="s">
        <v>2508</v>
      </c>
      <c r="O7" s="49" t="s">
        <v>14684</v>
      </c>
      <c r="P7" t="str">
        <f t="shared" si="1"/>
        <v>0201 - PRESIDENCIA DE LA REPÚBLICA</v>
      </c>
      <c r="Q7" t="str">
        <f t="shared" si="2"/>
        <v>02 - GABINETE DE LA POLÍTICA SOCIAL</v>
      </c>
      <c r="R7" t="str">
        <f t="shared" si="3"/>
        <v>0010 - CONSEJO NACIONAL DE LA PERSONA ENVEJECIENTE</v>
      </c>
      <c r="S7" t="str">
        <f t="shared" si="4"/>
        <v>15 - Desarrollo integral y protección al adulto mayor</v>
      </c>
      <c r="T7" t="str">
        <f t="shared" si="5"/>
        <v>02 - Adultos mayores reciben atención integral</v>
      </c>
      <c r="U7" t="str">
        <f t="shared" si="6"/>
        <v>00 - N/A</v>
      </c>
      <c r="V7" s="13" t="str">
        <f t="shared" si="7"/>
        <v>0004 - Educación básica y técnica, cultura y recreación</v>
      </c>
      <c r="X7" s="51"/>
      <c r="Y7" s="51"/>
      <c r="AC7" t="str">
        <f t="shared" si="8"/>
        <v xml:space="preserve">2.1.1.1.06 </v>
      </c>
      <c r="AD7" s="23">
        <v>2.1</v>
      </c>
      <c r="AE7" s="23" t="s">
        <v>2344</v>
      </c>
      <c r="AF7" s="23" t="s">
        <v>2345</v>
      </c>
      <c r="AG7" s="23" t="s">
        <v>2346</v>
      </c>
      <c r="AH7" t="s">
        <v>2347</v>
      </c>
      <c r="AI7" t="s">
        <v>2348</v>
      </c>
      <c r="AJ7" t="s">
        <v>2398</v>
      </c>
      <c r="AK7" t="s">
        <v>2399</v>
      </c>
    </row>
    <row r="8" spans="1:37" ht="45" x14ac:dyDescent="0.25">
      <c r="A8" t="str">
        <f t="shared" si="0"/>
        <v>0201020010</v>
      </c>
      <c r="B8" s="49" t="s">
        <v>2365</v>
      </c>
      <c r="C8" s="49" t="s">
        <v>14664</v>
      </c>
      <c r="D8" s="49" t="s">
        <v>2489</v>
      </c>
      <c r="E8" s="49" t="s">
        <v>14665</v>
      </c>
      <c r="F8" s="49" t="s">
        <v>2394</v>
      </c>
      <c r="G8" s="49" t="s">
        <v>14677</v>
      </c>
      <c r="H8" s="49" t="s">
        <v>14678</v>
      </c>
      <c r="I8" s="49" t="s">
        <v>14679</v>
      </c>
      <c r="J8" s="49" t="s">
        <v>2489</v>
      </c>
      <c r="K8" s="49" t="s">
        <v>14680</v>
      </c>
      <c r="L8" s="49" t="s">
        <v>14670</v>
      </c>
      <c r="M8" s="49" t="s">
        <v>1329</v>
      </c>
      <c r="N8" s="49" t="s">
        <v>2376</v>
      </c>
      <c r="O8" s="49" t="s">
        <v>14685</v>
      </c>
      <c r="P8" t="str">
        <f t="shared" si="1"/>
        <v>0201 - PRESIDENCIA DE LA REPÚBLICA</v>
      </c>
      <c r="Q8" t="str">
        <f t="shared" si="2"/>
        <v>02 - GABINETE DE LA POLÍTICA SOCIAL</v>
      </c>
      <c r="R8" t="str">
        <f t="shared" si="3"/>
        <v>0010 - CONSEJO NACIONAL DE LA PERSONA ENVEJECIENTE</v>
      </c>
      <c r="S8" t="str">
        <f t="shared" si="4"/>
        <v>15 - Desarrollo integral y protección al adulto mayor</v>
      </c>
      <c r="T8" t="str">
        <f t="shared" si="5"/>
        <v>02 - Adultos mayores reciben atención integral</v>
      </c>
      <c r="U8" t="str">
        <f t="shared" si="6"/>
        <v>00 - N/A</v>
      </c>
      <c r="V8" s="13" t="str">
        <f t="shared" si="7"/>
        <v>0005 - Adultos mayores reciben subsidios sociales (Transferencia económica)</v>
      </c>
      <c r="X8" s="51"/>
      <c r="Y8" s="51"/>
      <c r="AC8" t="str">
        <f t="shared" si="8"/>
        <v xml:space="preserve">2.1.1.1.07 </v>
      </c>
      <c r="AD8" s="23">
        <v>2.1</v>
      </c>
      <c r="AE8" s="23" t="s">
        <v>2344</v>
      </c>
      <c r="AF8" s="23" t="s">
        <v>2345</v>
      </c>
      <c r="AG8" s="23" t="s">
        <v>2346</v>
      </c>
      <c r="AH8" t="s">
        <v>2347</v>
      </c>
      <c r="AI8" t="s">
        <v>2348</v>
      </c>
      <c r="AJ8" t="s">
        <v>2407</v>
      </c>
      <c r="AK8" t="s">
        <v>2408</v>
      </c>
    </row>
    <row r="9" spans="1:37" x14ac:dyDescent="0.25">
      <c r="A9" t="str">
        <f t="shared" si="0"/>
        <v>0201020010</v>
      </c>
      <c r="B9" s="49" t="s">
        <v>2365</v>
      </c>
      <c r="C9" s="49" t="s">
        <v>14664</v>
      </c>
      <c r="D9" s="49" t="s">
        <v>2489</v>
      </c>
      <c r="E9" s="49" t="s">
        <v>14665</v>
      </c>
      <c r="F9" s="49" t="s">
        <v>2394</v>
      </c>
      <c r="G9" s="49" t="s">
        <v>14677</v>
      </c>
      <c r="H9" s="49" t="s">
        <v>14678</v>
      </c>
      <c r="I9" s="49" t="s">
        <v>14679</v>
      </c>
      <c r="J9" s="49" t="s">
        <v>2489</v>
      </c>
      <c r="K9" s="49" t="s">
        <v>14680</v>
      </c>
      <c r="L9" s="49" t="s">
        <v>14670</v>
      </c>
      <c r="M9" s="49" t="s">
        <v>1329</v>
      </c>
      <c r="N9" s="49" t="s">
        <v>2610</v>
      </c>
      <c r="O9" s="49" t="s">
        <v>14686</v>
      </c>
      <c r="P9" t="str">
        <f t="shared" si="1"/>
        <v>0201 - PRESIDENCIA DE LA REPÚBLICA</v>
      </c>
      <c r="Q9" t="str">
        <f t="shared" si="2"/>
        <v>02 - GABINETE DE LA POLÍTICA SOCIAL</v>
      </c>
      <c r="R9" t="str">
        <f t="shared" si="3"/>
        <v>0010 - CONSEJO NACIONAL DE LA PERSONA ENVEJECIENTE</v>
      </c>
      <c r="S9" t="str">
        <f t="shared" si="4"/>
        <v>15 - Desarrollo integral y protección al adulto mayor</v>
      </c>
      <c r="T9" t="str">
        <f t="shared" si="5"/>
        <v>02 - Adultos mayores reciben atención integral</v>
      </c>
      <c r="U9" t="str">
        <f t="shared" si="6"/>
        <v>00 - N/A</v>
      </c>
      <c r="V9" s="13" t="str">
        <f t="shared" si="7"/>
        <v>0006 - Inserción social</v>
      </c>
      <c r="AC9" t="str">
        <f t="shared" si="8"/>
        <v xml:space="preserve">2.1.1.1.08 </v>
      </c>
      <c r="AD9" s="23">
        <v>2.1</v>
      </c>
      <c r="AE9" s="23" t="s">
        <v>2344</v>
      </c>
      <c r="AF9" s="23" t="s">
        <v>2345</v>
      </c>
      <c r="AG9" s="23" t="s">
        <v>2346</v>
      </c>
      <c r="AH9" t="s">
        <v>2347</v>
      </c>
      <c r="AI9" t="s">
        <v>2348</v>
      </c>
      <c r="AJ9" t="s">
        <v>2417</v>
      </c>
      <c r="AK9" t="s">
        <v>1484</v>
      </c>
    </row>
    <row r="10" spans="1:37" x14ac:dyDescent="0.25">
      <c r="A10" t="str">
        <f t="shared" si="0"/>
        <v>0201020010</v>
      </c>
      <c r="B10" s="49" t="s">
        <v>2365</v>
      </c>
      <c r="C10" s="49" t="s">
        <v>14664</v>
      </c>
      <c r="D10" s="49" t="s">
        <v>2489</v>
      </c>
      <c r="E10" s="49" t="s">
        <v>14665</v>
      </c>
      <c r="F10" s="49" t="s">
        <v>2394</v>
      </c>
      <c r="G10" s="49" t="s">
        <v>14677</v>
      </c>
      <c r="H10" s="49" t="s">
        <v>14678</v>
      </c>
      <c r="I10" s="49" t="s">
        <v>14679</v>
      </c>
      <c r="J10" s="49" t="s">
        <v>2489</v>
      </c>
      <c r="K10" s="49" t="s">
        <v>14680</v>
      </c>
      <c r="L10" s="49" t="s">
        <v>14670</v>
      </c>
      <c r="M10" s="49" t="s">
        <v>1329</v>
      </c>
      <c r="N10" s="49" t="s">
        <v>2518</v>
      </c>
      <c r="O10" s="49" t="s">
        <v>14687</v>
      </c>
      <c r="P10" t="str">
        <f t="shared" si="1"/>
        <v>0201 - PRESIDENCIA DE LA REPÚBLICA</v>
      </c>
      <c r="Q10" t="str">
        <f t="shared" si="2"/>
        <v>02 - GABINETE DE LA POLÍTICA SOCIAL</v>
      </c>
      <c r="R10" t="str">
        <f t="shared" si="3"/>
        <v>0010 - CONSEJO NACIONAL DE LA PERSONA ENVEJECIENTE</v>
      </c>
      <c r="S10" t="str">
        <f t="shared" si="4"/>
        <v>15 - Desarrollo integral y protección al adulto mayor</v>
      </c>
      <c r="T10" t="str">
        <f t="shared" si="5"/>
        <v>02 - Adultos mayores reciben atención integral</v>
      </c>
      <c r="U10" t="str">
        <f t="shared" si="6"/>
        <v>00 - N/A</v>
      </c>
      <c r="V10" s="13" t="str">
        <f t="shared" si="7"/>
        <v>0007 - Servicio de salud</v>
      </c>
      <c r="AC10" t="str">
        <f t="shared" si="8"/>
        <v xml:space="preserve">2.1.1.1.09 </v>
      </c>
      <c r="AD10" s="23">
        <v>2.1</v>
      </c>
      <c r="AE10" s="23" t="s">
        <v>2344</v>
      </c>
      <c r="AF10" s="23" t="s">
        <v>2345</v>
      </c>
      <c r="AG10" s="23" t="s">
        <v>2346</v>
      </c>
      <c r="AH10" t="s">
        <v>2347</v>
      </c>
      <c r="AI10" t="s">
        <v>2348</v>
      </c>
      <c r="AJ10" t="s">
        <v>2426</v>
      </c>
      <c r="AK10" t="s">
        <v>2427</v>
      </c>
    </row>
    <row r="11" spans="1:37" ht="45" x14ac:dyDescent="0.25">
      <c r="A11" t="str">
        <f t="shared" si="0"/>
        <v>0201020010</v>
      </c>
      <c r="B11" s="49" t="s">
        <v>2365</v>
      </c>
      <c r="C11" s="49" t="s">
        <v>14664</v>
      </c>
      <c r="D11" s="49" t="s">
        <v>2489</v>
      </c>
      <c r="E11" s="49" t="s">
        <v>14665</v>
      </c>
      <c r="F11" s="49" t="s">
        <v>2394</v>
      </c>
      <c r="G11" s="49" t="s">
        <v>14677</v>
      </c>
      <c r="H11" s="49" t="s">
        <v>14678</v>
      </c>
      <c r="I11" s="49" t="s">
        <v>14679</v>
      </c>
      <c r="J11" s="49" t="s">
        <v>2489</v>
      </c>
      <c r="K11" s="49" t="s">
        <v>14680</v>
      </c>
      <c r="L11" s="49" t="s">
        <v>14670</v>
      </c>
      <c r="M11" s="49" t="s">
        <v>1329</v>
      </c>
      <c r="N11" s="49" t="s">
        <v>2528</v>
      </c>
      <c r="O11" s="49" t="s">
        <v>14688</v>
      </c>
      <c r="P11" t="str">
        <f t="shared" si="1"/>
        <v>0201 - PRESIDENCIA DE LA REPÚBLICA</v>
      </c>
      <c r="Q11" t="str">
        <f t="shared" si="2"/>
        <v>02 - GABINETE DE LA POLÍTICA SOCIAL</v>
      </c>
      <c r="R11" t="str">
        <f t="shared" si="3"/>
        <v>0010 - CONSEJO NACIONAL DE LA PERSONA ENVEJECIENTE</v>
      </c>
      <c r="S11" t="str">
        <f t="shared" si="4"/>
        <v>15 - Desarrollo integral y protección al adulto mayor</v>
      </c>
      <c r="T11" t="str">
        <f t="shared" si="5"/>
        <v>02 - Adultos mayores reciben atención integral</v>
      </c>
      <c r="U11" t="str">
        <f t="shared" si="6"/>
        <v>00 - N/A</v>
      </c>
      <c r="V11" s="13" t="str">
        <f t="shared" si="7"/>
        <v>0008 - Apoyo a Grupo Vulnerable en Pobreza Extrema (PROPEEP)</v>
      </c>
      <c r="AC11" t="str">
        <f t="shared" si="8"/>
        <v xml:space="preserve">2.1.1.1.10 </v>
      </c>
      <c r="AD11" s="23">
        <v>2.1</v>
      </c>
      <c r="AE11" s="23" t="s">
        <v>2344</v>
      </c>
      <c r="AF11" s="23" t="s">
        <v>2345</v>
      </c>
      <c r="AG11" s="23" t="s">
        <v>2346</v>
      </c>
      <c r="AH11" t="s">
        <v>2347</v>
      </c>
      <c r="AI11" t="s">
        <v>2348</v>
      </c>
      <c r="AJ11" t="s">
        <v>2435</v>
      </c>
      <c r="AK11" t="s">
        <v>2436</v>
      </c>
    </row>
    <row r="12" spans="1:37" x14ac:dyDescent="0.25">
      <c r="A12" t="str">
        <f t="shared" si="0"/>
        <v>0201020010</v>
      </c>
      <c r="B12" s="49" t="s">
        <v>2365</v>
      </c>
      <c r="C12" s="49" t="s">
        <v>14664</v>
      </c>
      <c r="D12" s="49" t="s">
        <v>2489</v>
      </c>
      <c r="E12" s="49" t="s">
        <v>14665</v>
      </c>
      <c r="F12" s="49" t="s">
        <v>2394</v>
      </c>
      <c r="G12" s="49" t="s">
        <v>14677</v>
      </c>
      <c r="H12" s="49" t="s">
        <v>14678</v>
      </c>
      <c r="I12" s="49" t="s">
        <v>14679</v>
      </c>
      <c r="J12" s="49" t="s">
        <v>2489</v>
      </c>
      <c r="K12" s="49" t="s">
        <v>14680</v>
      </c>
      <c r="L12" s="49" t="s">
        <v>14670</v>
      </c>
      <c r="M12" s="49" t="s">
        <v>1329</v>
      </c>
      <c r="N12" s="49" t="s">
        <v>2385</v>
      </c>
      <c r="O12" s="49" t="s">
        <v>14689</v>
      </c>
      <c r="P12" t="str">
        <f t="shared" si="1"/>
        <v>0201 - PRESIDENCIA DE LA REPÚBLICA</v>
      </c>
      <c r="Q12" t="str">
        <f t="shared" si="2"/>
        <v>02 - GABINETE DE LA POLÍTICA SOCIAL</v>
      </c>
      <c r="R12" t="str">
        <f t="shared" si="3"/>
        <v>0010 - CONSEJO NACIONAL DE LA PERSONA ENVEJECIENTE</v>
      </c>
      <c r="S12" t="str">
        <f t="shared" si="4"/>
        <v>15 - Desarrollo integral y protección al adulto mayor</v>
      </c>
      <c r="T12" t="str">
        <f t="shared" si="5"/>
        <v>02 - Adultos mayores reciben atención integral</v>
      </c>
      <c r="U12" t="str">
        <f t="shared" si="6"/>
        <v>00 - N/A</v>
      </c>
      <c r="V12" s="13" t="str">
        <f t="shared" si="7"/>
        <v>0009 - Familia de Cariño</v>
      </c>
      <c r="AC12" t="str">
        <f t="shared" si="8"/>
        <v xml:space="preserve">2.1.1.1.11 </v>
      </c>
      <c r="AD12" s="23">
        <v>2.1</v>
      </c>
      <c r="AE12" s="23" t="s">
        <v>2344</v>
      </c>
      <c r="AF12" s="23" t="s">
        <v>2345</v>
      </c>
      <c r="AG12" s="23" t="s">
        <v>2346</v>
      </c>
      <c r="AH12" t="s">
        <v>2347</v>
      </c>
      <c r="AI12" t="s">
        <v>2348</v>
      </c>
      <c r="AJ12" t="s">
        <v>2443</v>
      </c>
      <c r="AK12" t="s">
        <v>2444</v>
      </c>
    </row>
    <row r="13" spans="1:37" ht="30" x14ac:dyDescent="0.25">
      <c r="A13" t="str">
        <f t="shared" si="0"/>
        <v>0201020010</v>
      </c>
      <c r="B13" s="49" t="s">
        <v>2365</v>
      </c>
      <c r="C13" s="49" t="s">
        <v>14664</v>
      </c>
      <c r="D13" s="49" t="s">
        <v>2489</v>
      </c>
      <c r="E13" s="49" t="s">
        <v>14665</v>
      </c>
      <c r="F13" s="49" t="s">
        <v>2394</v>
      </c>
      <c r="G13" s="49" t="s">
        <v>14677</v>
      </c>
      <c r="H13" s="49" t="s">
        <v>14678</v>
      </c>
      <c r="I13" s="49" t="s">
        <v>14679</v>
      </c>
      <c r="J13" s="49" t="s">
        <v>3012</v>
      </c>
      <c r="K13" s="49" t="s">
        <v>14690</v>
      </c>
      <c r="L13" s="49" t="s">
        <v>14670</v>
      </c>
      <c r="M13" s="49" t="s">
        <v>1329</v>
      </c>
      <c r="N13" s="49" t="s">
        <v>2337</v>
      </c>
      <c r="O13" s="49" t="s">
        <v>14691</v>
      </c>
      <c r="P13" t="str">
        <f t="shared" si="1"/>
        <v>0201 - PRESIDENCIA DE LA REPÚBLICA</v>
      </c>
      <c r="Q13" t="str">
        <f t="shared" si="2"/>
        <v>02 - GABINETE DE LA POLÍTICA SOCIAL</v>
      </c>
      <c r="R13" t="str">
        <f t="shared" si="3"/>
        <v>0010 - CONSEJO NACIONAL DE LA PERSONA ENVEJECIENTE</v>
      </c>
      <c r="S13" t="str">
        <f t="shared" si="4"/>
        <v>15 - Desarrollo integral y protección al adulto mayor</v>
      </c>
      <c r="T13" t="str">
        <f t="shared" si="5"/>
        <v>03 - Adultos mayores reciben atención y protección integral en centros modelos, según el método SECARE</v>
      </c>
      <c r="U13" t="str">
        <f t="shared" si="6"/>
        <v>00 - N/A</v>
      </c>
      <c r="V13" s="13" t="str">
        <f t="shared" si="7"/>
        <v>0001 - Servicio de atención integral Juan Bosch</v>
      </c>
      <c r="AC13" t="str">
        <f t="shared" si="8"/>
        <v xml:space="preserve">2.1.1.1.12 </v>
      </c>
      <c r="AD13" s="23">
        <v>2.1</v>
      </c>
      <c r="AE13" s="23" t="s">
        <v>2344</v>
      </c>
      <c r="AF13" s="23" t="s">
        <v>2345</v>
      </c>
      <c r="AG13" s="23" t="s">
        <v>2346</v>
      </c>
      <c r="AH13" t="s">
        <v>2347</v>
      </c>
      <c r="AI13" t="s">
        <v>2348</v>
      </c>
      <c r="AJ13" t="s">
        <v>2452</v>
      </c>
      <c r="AK13" t="s">
        <v>2453</v>
      </c>
    </row>
    <row r="14" spans="1:37" ht="30" x14ac:dyDescent="0.25">
      <c r="A14" t="str">
        <f t="shared" si="0"/>
        <v>0201020010</v>
      </c>
      <c r="B14" s="49" t="s">
        <v>2365</v>
      </c>
      <c r="C14" s="49" t="s">
        <v>14664</v>
      </c>
      <c r="D14" s="49" t="s">
        <v>2489</v>
      </c>
      <c r="E14" s="49" t="s">
        <v>14665</v>
      </c>
      <c r="F14" s="49" t="s">
        <v>2394</v>
      </c>
      <c r="G14" s="49" t="s">
        <v>14677</v>
      </c>
      <c r="H14" s="49" t="s">
        <v>14678</v>
      </c>
      <c r="I14" s="49" t="s">
        <v>14679</v>
      </c>
      <c r="J14" s="49" t="s">
        <v>3012</v>
      </c>
      <c r="K14" s="49" t="s">
        <v>14690</v>
      </c>
      <c r="L14" s="49" t="s">
        <v>14670</v>
      </c>
      <c r="M14" s="49" t="s">
        <v>1329</v>
      </c>
      <c r="N14" s="49" t="s">
        <v>2499</v>
      </c>
      <c r="O14" s="49" t="s">
        <v>14692</v>
      </c>
      <c r="P14" t="str">
        <f t="shared" si="1"/>
        <v>0201 - PRESIDENCIA DE LA REPÚBLICA</v>
      </c>
      <c r="Q14" t="str">
        <f t="shared" si="2"/>
        <v>02 - GABINETE DE LA POLÍTICA SOCIAL</v>
      </c>
      <c r="R14" t="str">
        <f t="shared" si="3"/>
        <v>0010 - CONSEJO NACIONAL DE LA PERSONA ENVEJECIENTE</v>
      </c>
      <c r="S14" t="str">
        <f t="shared" si="4"/>
        <v>15 - Desarrollo integral y protección al adulto mayor</v>
      </c>
      <c r="T14" t="str">
        <f t="shared" si="5"/>
        <v>03 - Adultos mayores reciben atención y protección integral en centros modelos, según el método SECARE</v>
      </c>
      <c r="U14" t="str">
        <f t="shared" si="6"/>
        <v>00 - N/A</v>
      </c>
      <c r="V14" s="13" t="str">
        <f t="shared" si="7"/>
        <v>0003 - Servicio de atención Integral Boca de Cachón</v>
      </c>
      <c r="AC14" t="str">
        <f t="shared" si="8"/>
        <v xml:space="preserve">2.1.1.2.01 </v>
      </c>
      <c r="AD14" s="23">
        <v>2.1</v>
      </c>
      <c r="AE14" s="23" t="s">
        <v>2344</v>
      </c>
      <c r="AF14" s="23" t="s">
        <v>2345</v>
      </c>
      <c r="AG14" s="23" t="s">
        <v>2346</v>
      </c>
      <c r="AH14" t="s">
        <v>2463</v>
      </c>
      <c r="AI14" t="s">
        <v>2464</v>
      </c>
      <c r="AJ14" t="s">
        <v>2462</v>
      </c>
      <c r="AK14" t="s">
        <v>2465</v>
      </c>
    </row>
    <row r="15" spans="1:37" ht="45" x14ac:dyDescent="0.25">
      <c r="A15" t="str">
        <f t="shared" si="0"/>
        <v>0201020010</v>
      </c>
      <c r="B15" s="49" t="s">
        <v>2365</v>
      </c>
      <c r="C15" s="49" t="s">
        <v>14664</v>
      </c>
      <c r="D15" s="49" t="s">
        <v>2489</v>
      </c>
      <c r="E15" s="49" t="s">
        <v>14665</v>
      </c>
      <c r="F15" s="49" t="s">
        <v>2394</v>
      </c>
      <c r="G15" s="49" t="s">
        <v>14677</v>
      </c>
      <c r="H15" s="49" t="s">
        <v>14678</v>
      </c>
      <c r="I15" s="49" t="s">
        <v>14679</v>
      </c>
      <c r="J15" s="49" t="s">
        <v>3012</v>
      </c>
      <c r="K15" s="49" t="s">
        <v>14690</v>
      </c>
      <c r="L15" s="49" t="s">
        <v>14670</v>
      </c>
      <c r="M15" s="49" t="s">
        <v>1329</v>
      </c>
      <c r="N15" s="49" t="s">
        <v>2508</v>
      </c>
      <c r="O15" s="49" t="s">
        <v>14693</v>
      </c>
      <c r="P15" t="str">
        <f t="shared" si="1"/>
        <v>0201 - PRESIDENCIA DE LA REPÚBLICA</v>
      </c>
      <c r="Q15" t="str">
        <f t="shared" si="2"/>
        <v>02 - GABINETE DE LA POLÍTICA SOCIAL</v>
      </c>
      <c r="R15" t="str">
        <f t="shared" si="3"/>
        <v>0010 - CONSEJO NACIONAL DE LA PERSONA ENVEJECIENTE</v>
      </c>
      <c r="S15" t="str">
        <f t="shared" si="4"/>
        <v>15 - Desarrollo integral y protección al adulto mayor</v>
      </c>
      <c r="T15" t="str">
        <f t="shared" si="5"/>
        <v>03 - Adultos mayores reciben atención y protección integral en centros modelos, según el método SECARE</v>
      </c>
      <c r="U15" t="str">
        <f t="shared" si="6"/>
        <v>00 - N/A</v>
      </c>
      <c r="V15" s="13" t="str">
        <f t="shared" si="7"/>
        <v>0004 - Servicios de Atención Integral en el Hogar de Día San Rafael De Yuma</v>
      </c>
      <c r="AC15" t="str">
        <f t="shared" si="8"/>
        <v xml:space="preserve">2.1.1.2.02 </v>
      </c>
      <c r="AD15" s="23">
        <v>2.1</v>
      </c>
      <c r="AE15" s="23" t="s">
        <v>2344</v>
      </c>
      <c r="AF15" s="23" t="s">
        <v>2345</v>
      </c>
      <c r="AG15" s="23" t="s">
        <v>2346</v>
      </c>
      <c r="AH15" t="s">
        <v>2463</v>
      </c>
      <c r="AI15" t="s">
        <v>2464</v>
      </c>
      <c r="AJ15" t="s">
        <v>2474</v>
      </c>
      <c r="AK15" t="s">
        <v>2475</v>
      </c>
    </row>
    <row r="16" spans="1:37" ht="45" x14ac:dyDescent="0.25">
      <c r="A16" t="str">
        <f t="shared" si="0"/>
        <v>0201020010</v>
      </c>
      <c r="B16" s="49" t="s">
        <v>2365</v>
      </c>
      <c r="C16" s="49" t="s">
        <v>14664</v>
      </c>
      <c r="D16" s="49" t="s">
        <v>2489</v>
      </c>
      <c r="E16" s="49" t="s">
        <v>14665</v>
      </c>
      <c r="F16" s="49" t="s">
        <v>2394</v>
      </c>
      <c r="G16" s="49" t="s">
        <v>14677</v>
      </c>
      <c r="H16" s="49" t="s">
        <v>14678</v>
      </c>
      <c r="I16" s="49" t="s">
        <v>14679</v>
      </c>
      <c r="J16" s="49" t="s">
        <v>3012</v>
      </c>
      <c r="K16" s="49" t="s">
        <v>14690</v>
      </c>
      <c r="L16" s="49" t="s">
        <v>14670</v>
      </c>
      <c r="M16" s="49" t="s">
        <v>1329</v>
      </c>
      <c r="N16" s="49" t="s">
        <v>2376</v>
      </c>
      <c r="O16" s="49" t="s">
        <v>14694</v>
      </c>
      <c r="P16" t="str">
        <f t="shared" si="1"/>
        <v>0201 - PRESIDENCIA DE LA REPÚBLICA</v>
      </c>
      <c r="Q16" t="str">
        <f t="shared" si="2"/>
        <v>02 - GABINETE DE LA POLÍTICA SOCIAL</v>
      </c>
      <c r="R16" t="str">
        <f t="shared" si="3"/>
        <v>0010 - CONSEJO NACIONAL DE LA PERSONA ENVEJECIENTE</v>
      </c>
      <c r="S16" t="str">
        <f t="shared" si="4"/>
        <v>15 - Desarrollo integral y protección al adulto mayor</v>
      </c>
      <c r="T16" t="str">
        <f t="shared" si="5"/>
        <v>03 - Adultos mayores reciben atención y protección integral en centros modelos, según el método SECARE</v>
      </c>
      <c r="U16" t="str">
        <f t="shared" si="6"/>
        <v>00 - N/A</v>
      </c>
      <c r="V16" s="13" t="str">
        <f t="shared" si="7"/>
        <v>0005 - Servicios de Atención Integral Estancia de Día Lic. Wilfredo Medina</v>
      </c>
      <c r="AC16" t="str">
        <f t="shared" si="8"/>
        <v xml:space="preserve">2.1.1.2.03 </v>
      </c>
      <c r="AD16" s="23">
        <v>2.1</v>
      </c>
      <c r="AE16" s="23" t="s">
        <v>2344</v>
      </c>
      <c r="AF16" s="23" t="s">
        <v>2345</v>
      </c>
      <c r="AG16" s="23" t="s">
        <v>2346</v>
      </c>
      <c r="AH16" t="s">
        <v>2463</v>
      </c>
      <c r="AI16" t="s">
        <v>2464</v>
      </c>
      <c r="AJ16" t="s">
        <v>2484</v>
      </c>
      <c r="AK16" t="s">
        <v>2485</v>
      </c>
    </row>
    <row r="17" spans="1:37" ht="45" x14ac:dyDescent="0.25">
      <c r="A17" t="str">
        <f t="shared" si="0"/>
        <v>0201020010</v>
      </c>
      <c r="B17" s="49" t="s">
        <v>2365</v>
      </c>
      <c r="C17" s="49" t="s">
        <v>14664</v>
      </c>
      <c r="D17" s="49" t="s">
        <v>2489</v>
      </c>
      <c r="E17" s="49" t="s">
        <v>14665</v>
      </c>
      <c r="F17" s="49" t="s">
        <v>2394</v>
      </c>
      <c r="G17" s="49" t="s">
        <v>14677</v>
      </c>
      <c r="H17" s="49" t="s">
        <v>14678</v>
      </c>
      <c r="I17" s="49" t="s">
        <v>14679</v>
      </c>
      <c r="J17" s="49" t="s">
        <v>3012</v>
      </c>
      <c r="K17" s="49" t="s">
        <v>14690</v>
      </c>
      <c r="L17" s="49" t="s">
        <v>14670</v>
      </c>
      <c r="M17" s="49" t="s">
        <v>1329</v>
      </c>
      <c r="N17" s="49" t="s">
        <v>2610</v>
      </c>
      <c r="O17" s="49" t="s">
        <v>14695</v>
      </c>
      <c r="P17" t="str">
        <f t="shared" si="1"/>
        <v>0201 - PRESIDENCIA DE LA REPÚBLICA</v>
      </c>
      <c r="Q17" t="str">
        <f t="shared" si="2"/>
        <v>02 - GABINETE DE LA POLÍTICA SOCIAL</v>
      </c>
      <c r="R17" t="str">
        <f t="shared" si="3"/>
        <v>0010 - CONSEJO NACIONAL DE LA PERSONA ENVEJECIENTE</v>
      </c>
      <c r="S17" t="str">
        <f t="shared" si="4"/>
        <v>15 - Desarrollo integral y protección al adulto mayor</v>
      </c>
      <c r="T17" t="str">
        <f t="shared" si="5"/>
        <v>03 - Adultos mayores reciben atención y protección integral en centros modelos, según el método SECARE</v>
      </c>
      <c r="U17" t="str">
        <f t="shared" si="6"/>
        <v>00 - N/A</v>
      </c>
      <c r="V17" s="13" t="str">
        <f t="shared" si="7"/>
        <v>0006 - Servicios de atencion integral en el Hogar de Anciano los Mameyes</v>
      </c>
      <c r="AC17" t="str">
        <f t="shared" si="8"/>
        <v xml:space="preserve">2.1.1.2.04 </v>
      </c>
      <c r="AD17" s="23">
        <v>2.1</v>
      </c>
      <c r="AE17" s="23" t="s">
        <v>2344</v>
      </c>
      <c r="AF17" s="23" t="s">
        <v>2345</v>
      </c>
      <c r="AG17" s="23" t="s">
        <v>2346</v>
      </c>
      <c r="AH17" t="s">
        <v>2463</v>
      </c>
      <c r="AI17" t="s">
        <v>2464</v>
      </c>
      <c r="AJ17" t="s">
        <v>2494</v>
      </c>
      <c r="AK17" t="s">
        <v>2495</v>
      </c>
    </row>
    <row r="18" spans="1:37" ht="45" x14ac:dyDescent="0.25">
      <c r="A18" t="str">
        <f t="shared" si="0"/>
        <v>0201020010</v>
      </c>
      <c r="B18" s="49" t="s">
        <v>2365</v>
      </c>
      <c r="C18" s="49" t="s">
        <v>14664</v>
      </c>
      <c r="D18" s="49" t="s">
        <v>2489</v>
      </c>
      <c r="E18" s="49" t="s">
        <v>14665</v>
      </c>
      <c r="F18" s="49" t="s">
        <v>2394</v>
      </c>
      <c r="G18" s="49" t="s">
        <v>14677</v>
      </c>
      <c r="H18" s="49" t="s">
        <v>14678</v>
      </c>
      <c r="I18" s="49" t="s">
        <v>14679</v>
      </c>
      <c r="J18" s="49" t="s">
        <v>3012</v>
      </c>
      <c r="K18" s="49" t="s">
        <v>14690</v>
      </c>
      <c r="L18" s="49" t="s">
        <v>14670</v>
      </c>
      <c r="M18" s="49" t="s">
        <v>1329</v>
      </c>
      <c r="N18" s="49" t="s">
        <v>2518</v>
      </c>
      <c r="O18" s="49" t="s">
        <v>14696</v>
      </c>
      <c r="P18" t="str">
        <f t="shared" si="1"/>
        <v>0201 - PRESIDENCIA DE LA REPÚBLICA</v>
      </c>
      <c r="Q18" t="str">
        <f t="shared" si="2"/>
        <v>02 - GABINETE DE LA POLÍTICA SOCIAL</v>
      </c>
      <c r="R18" t="str">
        <f t="shared" si="3"/>
        <v>0010 - CONSEJO NACIONAL DE LA PERSONA ENVEJECIENTE</v>
      </c>
      <c r="S18" t="str">
        <f t="shared" si="4"/>
        <v>15 - Desarrollo integral y protección al adulto mayor</v>
      </c>
      <c r="T18" t="str">
        <f t="shared" si="5"/>
        <v>03 - Adultos mayores reciben atención y protección integral en centros modelos, según el método SECARE</v>
      </c>
      <c r="U18" t="str">
        <f t="shared" si="6"/>
        <v>00 - N/A</v>
      </c>
      <c r="V18" s="13" t="str">
        <f t="shared" si="7"/>
        <v>0007 - Servicios de atencion integral Estancia de dia 24 de Abril</v>
      </c>
      <c r="AC18" t="str">
        <f t="shared" si="8"/>
        <v xml:space="preserve">2.1.1.2.05 </v>
      </c>
      <c r="AD18" s="23">
        <v>2.1</v>
      </c>
      <c r="AE18" s="23" t="s">
        <v>2344</v>
      </c>
      <c r="AF18" s="23" t="s">
        <v>2345</v>
      </c>
      <c r="AG18" s="23" t="s">
        <v>2346</v>
      </c>
      <c r="AH18" t="s">
        <v>2463</v>
      </c>
      <c r="AI18" t="s">
        <v>2464</v>
      </c>
      <c r="AJ18" t="s">
        <v>2502</v>
      </c>
      <c r="AK18" t="s">
        <v>2503</v>
      </c>
    </row>
    <row r="19" spans="1:37" ht="45" x14ac:dyDescent="0.25">
      <c r="A19" t="str">
        <f t="shared" si="0"/>
        <v>0201020010</v>
      </c>
      <c r="B19" s="49" t="s">
        <v>2365</v>
      </c>
      <c r="C19" s="49" t="s">
        <v>14664</v>
      </c>
      <c r="D19" s="49" t="s">
        <v>2489</v>
      </c>
      <c r="E19" s="49" t="s">
        <v>14665</v>
      </c>
      <c r="F19" s="49" t="s">
        <v>2394</v>
      </c>
      <c r="G19" s="49" t="s">
        <v>14677</v>
      </c>
      <c r="H19" s="49" t="s">
        <v>14678</v>
      </c>
      <c r="I19" s="49" t="s">
        <v>14679</v>
      </c>
      <c r="J19" s="49" t="s">
        <v>3012</v>
      </c>
      <c r="K19" s="49" t="s">
        <v>14690</v>
      </c>
      <c r="L19" s="49" t="s">
        <v>14670</v>
      </c>
      <c r="M19" s="49" t="s">
        <v>1329</v>
      </c>
      <c r="N19" s="49" t="s">
        <v>2528</v>
      </c>
      <c r="O19" s="49" t="s">
        <v>14697</v>
      </c>
      <c r="P19" t="str">
        <f t="shared" si="1"/>
        <v>0201 - PRESIDENCIA DE LA REPÚBLICA</v>
      </c>
      <c r="Q19" t="str">
        <f t="shared" si="2"/>
        <v>02 - GABINETE DE LA POLÍTICA SOCIAL</v>
      </c>
      <c r="R19" t="str">
        <f t="shared" si="3"/>
        <v>0010 - CONSEJO NACIONAL DE LA PERSONA ENVEJECIENTE</v>
      </c>
      <c r="S19" t="str">
        <f t="shared" si="4"/>
        <v>15 - Desarrollo integral y protección al adulto mayor</v>
      </c>
      <c r="T19" t="str">
        <f t="shared" si="5"/>
        <v>03 - Adultos mayores reciben atención y protección integral en centros modelos, según el método SECARE</v>
      </c>
      <c r="U19" t="str">
        <f t="shared" si="6"/>
        <v>00 - N/A</v>
      </c>
      <c r="V19" s="13" t="str">
        <f t="shared" si="7"/>
        <v>0008 - Servicios de atencion integral en el Hogar de de dia Azua</v>
      </c>
      <c r="AC19" t="str">
        <f t="shared" si="8"/>
        <v xml:space="preserve">2.1.1.2.06 </v>
      </c>
      <c r="AD19" s="23">
        <v>2.1</v>
      </c>
      <c r="AE19" s="23" t="s">
        <v>2344</v>
      </c>
      <c r="AF19" s="23" t="s">
        <v>2345</v>
      </c>
      <c r="AG19" s="23" t="s">
        <v>2346</v>
      </c>
      <c r="AH19" t="s">
        <v>2463</v>
      </c>
      <c r="AI19" t="s">
        <v>2464</v>
      </c>
      <c r="AJ19" t="s">
        <v>1914</v>
      </c>
      <c r="AK19" t="s">
        <v>2513</v>
      </c>
    </row>
    <row r="20" spans="1:37" ht="45" x14ac:dyDescent="0.25">
      <c r="A20" t="str">
        <f t="shared" si="0"/>
        <v>0201020010</v>
      </c>
      <c r="B20" s="49" t="s">
        <v>2365</v>
      </c>
      <c r="C20" s="49" t="s">
        <v>14664</v>
      </c>
      <c r="D20" s="49" t="s">
        <v>2489</v>
      </c>
      <c r="E20" s="49" t="s">
        <v>14665</v>
      </c>
      <c r="F20" s="49" t="s">
        <v>2394</v>
      </c>
      <c r="G20" s="49" t="s">
        <v>14677</v>
      </c>
      <c r="H20" s="49" t="s">
        <v>14678</v>
      </c>
      <c r="I20" s="49" t="s">
        <v>14679</v>
      </c>
      <c r="J20" s="49" t="s">
        <v>3012</v>
      </c>
      <c r="K20" s="49" t="s">
        <v>14690</v>
      </c>
      <c r="L20" s="49" t="s">
        <v>14670</v>
      </c>
      <c r="M20" s="49" t="s">
        <v>1329</v>
      </c>
      <c r="N20" s="49" t="s">
        <v>2385</v>
      </c>
      <c r="O20" s="49" t="s">
        <v>14698</v>
      </c>
      <c r="P20" t="str">
        <f t="shared" si="1"/>
        <v>0201 - PRESIDENCIA DE LA REPÚBLICA</v>
      </c>
      <c r="Q20" t="str">
        <f t="shared" si="2"/>
        <v>02 - GABINETE DE LA POLÍTICA SOCIAL</v>
      </c>
      <c r="R20" t="str">
        <f t="shared" si="3"/>
        <v>0010 - CONSEJO NACIONAL DE LA PERSONA ENVEJECIENTE</v>
      </c>
      <c r="S20" t="str">
        <f t="shared" si="4"/>
        <v>15 - Desarrollo integral y protección al adulto mayor</v>
      </c>
      <c r="T20" t="str">
        <f t="shared" si="5"/>
        <v>03 - Adultos mayores reciben atención y protección integral en centros modelos, según el método SECARE</v>
      </c>
      <c r="U20" t="str">
        <f t="shared" si="6"/>
        <v>00 - N/A</v>
      </c>
      <c r="V20" s="13" t="str">
        <f t="shared" si="7"/>
        <v>0009 - Servicios de Atención Integral en el Hogar de Dia Capotillo</v>
      </c>
      <c r="AC20" t="str">
        <f t="shared" si="8"/>
        <v xml:space="preserve">2.1.1.2.07 </v>
      </c>
      <c r="AD20" s="23">
        <v>2.1</v>
      </c>
      <c r="AE20" s="23" t="s">
        <v>2344</v>
      </c>
      <c r="AF20" s="23" t="s">
        <v>2345</v>
      </c>
      <c r="AG20" s="23" t="s">
        <v>2346</v>
      </c>
      <c r="AH20" t="s">
        <v>2463</v>
      </c>
      <c r="AI20" t="s">
        <v>2464</v>
      </c>
      <c r="AJ20" t="s">
        <v>2522</v>
      </c>
      <c r="AK20" t="s">
        <v>2523</v>
      </c>
    </row>
    <row r="21" spans="1:37" ht="45" x14ac:dyDescent="0.25">
      <c r="A21" t="str">
        <f t="shared" si="0"/>
        <v>0201020010</v>
      </c>
      <c r="B21" s="49" t="s">
        <v>2365</v>
      </c>
      <c r="C21" s="49" t="s">
        <v>14664</v>
      </c>
      <c r="D21" s="49" t="s">
        <v>2489</v>
      </c>
      <c r="E21" s="49" t="s">
        <v>14665</v>
      </c>
      <c r="F21" s="49" t="s">
        <v>2394</v>
      </c>
      <c r="G21" s="49" t="s">
        <v>14677</v>
      </c>
      <c r="H21" s="49" t="s">
        <v>14678</v>
      </c>
      <c r="I21" s="49" t="s">
        <v>14679</v>
      </c>
      <c r="J21" s="49" t="s">
        <v>3012</v>
      </c>
      <c r="K21" s="49" t="s">
        <v>14690</v>
      </c>
      <c r="L21" s="49" t="s">
        <v>14670</v>
      </c>
      <c r="M21" s="49" t="s">
        <v>1329</v>
      </c>
      <c r="N21" s="49" t="s">
        <v>2394</v>
      </c>
      <c r="O21" s="49" t="s">
        <v>14699</v>
      </c>
      <c r="P21" t="str">
        <f t="shared" si="1"/>
        <v>0201 - PRESIDENCIA DE LA REPÚBLICA</v>
      </c>
      <c r="Q21" t="str">
        <f t="shared" si="2"/>
        <v>02 - GABINETE DE LA POLÍTICA SOCIAL</v>
      </c>
      <c r="R21" t="str">
        <f t="shared" si="3"/>
        <v>0010 - CONSEJO NACIONAL DE LA PERSONA ENVEJECIENTE</v>
      </c>
      <c r="S21" t="str">
        <f t="shared" si="4"/>
        <v>15 - Desarrollo integral y protección al adulto mayor</v>
      </c>
      <c r="T21" t="str">
        <f t="shared" si="5"/>
        <v>03 - Adultos mayores reciben atención y protección integral en centros modelos, según el método SECARE</v>
      </c>
      <c r="U21" t="str">
        <f t="shared" si="6"/>
        <v>00 - N/A</v>
      </c>
      <c r="V21" s="13" t="str">
        <f t="shared" si="7"/>
        <v>0010 - Servicios de Atención Integral en el Hogar de Dia Hato Mayor</v>
      </c>
      <c r="AC21" t="str">
        <f t="shared" si="8"/>
        <v xml:space="preserve">2.1.1.2.08 </v>
      </c>
      <c r="AD21" s="23">
        <v>2.1</v>
      </c>
      <c r="AE21" s="23" t="s">
        <v>2344</v>
      </c>
      <c r="AF21" s="23" t="s">
        <v>2345</v>
      </c>
      <c r="AG21" s="23" t="s">
        <v>2346</v>
      </c>
      <c r="AH21" t="s">
        <v>2463</v>
      </c>
      <c r="AI21" t="s">
        <v>2464</v>
      </c>
      <c r="AJ21" t="s">
        <v>2532</v>
      </c>
      <c r="AK21" t="s">
        <v>2533</v>
      </c>
    </row>
    <row r="22" spans="1:37" ht="45" x14ac:dyDescent="0.25">
      <c r="A22" t="str">
        <f t="shared" si="0"/>
        <v>0201020010</v>
      </c>
      <c r="B22" s="49" t="s">
        <v>2365</v>
      </c>
      <c r="C22" s="49" t="s">
        <v>14664</v>
      </c>
      <c r="D22" s="49" t="s">
        <v>2489</v>
      </c>
      <c r="E22" s="49" t="s">
        <v>14665</v>
      </c>
      <c r="F22" s="49" t="s">
        <v>2394</v>
      </c>
      <c r="G22" s="49" t="s">
        <v>14677</v>
      </c>
      <c r="H22" s="49" t="s">
        <v>14678</v>
      </c>
      <c r="I22" s="49" t="s">
        <v>14679</v>
      </c>
      <c r="J22" s="49" t="s">
        <v>3012</v>
      </c>
      <c r="K22" s="49" t="s">
        <v>14690</v>
      </c>
      <c r="L22" s="49" t="s">
        <v>14670</v>
      </c>
      <c r="M22" s="49" t="s">
        <v>1329</v>
      </c>
      <c r="N22" s="49" t="s">
        <v>2885</v>
      </c>
      <c r="O22" s="49" t="s">
        <v>14700</v>
      </c>
      <c r="P22" t="str">
        <f t="shared" si="1"/>
        <v>0201 - PRESIDENCIA DE LA REPÚBLICA</v>
      </c>
      <c r="Q22" t="str">
        <f t="shared" si="2"/>
        <v>02 - GABINETE DE LA POLÍTICA SOCIAL</v>
      </c>
      <c r="R22" t="str">
        <f t="shared" si="3"/>
        <v>0010 - CONSEJO NACIONAL DE LA PERSONA ENVEJECIENTE</v>
      </c>
      <c r="S22" t="str">
        <f t="shared" si="4"/>
        <v>15 - Desarrollo integral y protección al adulto mayor</v>
      </c>
      <c r="T22" t="str">
        <f t="shared" si="5"/>
        <v>03 - Adultos mayores reciben atención y protección integral en centros modelos, según el método SECARE</v>
      </c>
      <c r="U22" t="str">
        <f t="shared" si="6"/>
        <v>00 - N/A</v>
      </c>
      <c r="V22" s="13" t="str">
        <f t="shared" si="7"/>
        <v>0011 - Servicios de Atención Integral en el Hogar de Dia Nizao</v>
      </c>
      <c r="AC22" t="str">
        <f t="shared" si="8"/>
        <v xml:space="preserve">2.1.1.2.09 </v>
      </c>
      <c r="AD22" s="23">
        <v>2.1</v>
      </c>
      <c r="AE22" s="23" t="s">
        <v>2344</v>
      </c>
      <c r="AF22" s="23" t="s">
        <v>2345</v>
      </c>
      <c r="AG22" s="23" t="s">
        <v>2346</v>
      </c>
      <c r="AH22" t="s">
        <v>2463</v>
      </c>
      <c r="AI22" t="s">
        <v>2464</v>
      </c>
      <c r="AJ22" t="s">
        <v>2542</v>
      </c>
      <c r="AK22" t="s">
        <v>2543</v>
      </c>
    </row>
    <row r="23" spans="1:37" ht="45" x14ac:dyDescent="0.25">
      <c r="A23" t="str">
        <f t="shared" si="0"/>
        <v>0201020010</v>
      </c>
      <c r="B23" s="49" t="s">
        <v>2365</v>
      </c>
      <c r="C23" s="49" t="s">
        <v>14664</v>
      </c>
      <c r="D23" s="49" t="s">
        <v>2489</v>
      </c>
      <c r="E23" s="49" t="s">
        <v>14665</v>
      </c>
      <c r="F23" s="49" t="s">
        <v>2394</v>
      </c>
      <c r="G23" s="49" t="s">
        <v>14677</v>
      </c>
      <c r="H23" s="49" t="s">
        <v>14678</v>
      </c>
      <c r="I23" s="49" t="s">
        <v>14679</v>
      </c>
      <c r="J23" s="49" t="s">
        <v>2575</v>
      </c>
      <c r="K23" s="49" t="s">
        <v>14701</v>
      </c>
      <c r="L23" s="49" t="s">
        <v>14670</v>
      </c>
      <c r="M23" s="49" t="s">
        <v>1329</v>
      </c>
      <c r="N23" s="49" t="s">
        <v>2337</v>
      </c>
      <c r="O23" s="49" t="s">
        <v>14702</v>
      </c>
      <c r="P23" t="str">
        <f t="shared" si="1"/>
        <v>0201 - PRESIDENCIA DE LA REPÚBLICA</v>
      </c>
      <c r="Q23" t="str">
        <f t="shared" si="2"/>
        <v>02 - GABINETE DE LA POLÍTICA SOCIAL</v>
      </c>
      <c r="R23" t="str">
        <f t="shared" si="3"/>
        <v>0010 - CONSEJO NACIONAL DE LA PERSONA ENVEJECIENTE</v>
      </c>
      <c r="S23" t="str">
        <f t="shared" si="4"/>
        <v>15 - Desarrollo integral y protección al adulto mayor</v>
      </c>
      <c r="T23" t="str">
        <f t="shared" si="5"/>
        <v>04 - Adultos mayores reciben atención y protección integral permanente, según el método SECARE</v>
      </c>
      <c r="U23" t="str">
        <f t="shared" si="6"/>
        <v>00 - N/A</v>
      </c>
      <c r="V23" s="13" t="str">
        <f t="shared" si="7"/>
        <v>0001 - Servicio de atención integral permanente en el Centro San Francisco de Asís</v>
      </c>
      <c r="AC23" t="str">
        <f t="shared" si="8"/>
        <v xml:space="preserve">2.1.1.2.10 </v>
      </c>
      <c r="AD23" s="23">
        <v>2.1</v>
      </c>
      <c r="AE23" s="23" t="s">
        <v>2344</v>
      </c>
      <c r="AF23" s="23" t="s">
        <v>2345</v>
      </c>
      <c r="AG23" s="23" t="s">
        <v>2346</v>
      </c>
      <c r="AH23" t="s">
        <v>2463</v>
      </c>
      <c r="AI23" t="s">
        <v>2464</v>
      </c>
      <c r="AJ23" t="s">
        <v>2550</v>
      </c>
      <c r="AK23" t="s">
        <v>2551</v>
      </c>
    </row>
    <row r="24" spans="1:37" ht="45" x14ac:dyDescent="0.25">
      <c r="A24" t="str">
        <f t="shared" si="0"/>
        <v>0201020010</v>
      </c>
      <c r="B24" s="49" t="s">
        <v>2365</v>
      </c>
      <c r="C24" s="49" t="s">
        <v>14664</v>
      </c>
      <c r="D24" s="49" t="s">
        <v>2489</v>
      </c>
      <c r="E24" s="49" t="s">
        <v>14665</v>
      </c>
      <c r="F24" s="49" t="s">
        <v>2394</v>
      </c>
      <c r="G24" s="49" t="s">
        <v>14677</v>
      </c>
      <c r="H24" s="49" t="s">
        <v>14678</v>
      </c>
      <c r="I24" s="49" t="s">
        <v>14679</v>
      </c>
      <c r="J24" s="49" t="s">
        <v>2575</v>
      </c>
      <c r="K24" s="49" t="s">
        <v>14701</v>
      </c>
      <c r="L24" s="49" t="s">
        <v>14670</v>
      </c>
      <c r="M24" s="49" t="s">
        <v>1329</v>
      </c>
      <c r="N24" s="49" t="s">
        <v>2662</v>
      </c>
      <c r="O24" s="49" t="s">
        <v>14703</v>
      </c>
      <c r="P24" t="str">
        <f t="shared" si="1"/>
        <v>0201 - PRESIDENCIA DE LA REPÚBLICA</v>
      </c>
      <c r="Q24" t="str">
        <f t="shared" si="2"/>
        <v>02 - GABINETE DE LA POLÍTICA SOCIAL</v>
      </c>
      <c r="R24" t="str">
        <f t="shared" si="3"/>
        <v>0010 - CONSEJO NACIONAL DE LA PERSONA ENVEJECIENTE</v>
      </c>
      <c r="S24" t="str">
        <f t="shared" si="4"/>
        <v>15 - Desarrollo integral y protección al adulto mayor</v>
      </c>
      <c r="T24" t="str">
        <f t="shared" si="5"/>
        <v>04 - Adultos mayores reciben atención y protección integral permanente, según el método SECARE</v>
      </c>
      <c r="U24" t="str">
        <f t="shared" si="6"/>
        <v>00 - N/A</v>
      </c>
      <c r="V24" s="13" t="str">
        <f t="shared" si="7"/>
        <v>0002 - Servicio de Atención Integral en el Centro San Joaquín y Santa Ana</v>
      </c>
      <c r="AC24" t="str">
        <f t="shared" si="8"/>
        <v xml:space="preserve">2.1.1.2.11 </v>
      </c>
      <c r="AD24" s="23">
        <v>2.1</v>
      </c>
      <c r="AE24" s="23" t="s">
        <v>2344</v>
      </c>
      <c r="AF24" s="23" t="s">
        <v>2345</v>
      </c>
      <c r="AG24" s="23" t="s">
        <v>2346</v>
      </c>
      <c r="AH24" t="s">
        <v>2463</v>
      </c>
      <c r="AI24" t="s">
        <v>2464</v>
      </c>
      <c r="AJ24" t="s">
        <v>2559</v>
      </c>
      <c r="AK24" t="s">
        <v>2560</v>
      </c>
    </row>
    <row r="25" spans="1:37" ht="30" x14ac:dyDescent="0.25">
      <c r="A25" t="str">
        <f t="shared" si="0"/>
        <v>0201020010</v>
      </c>
      <c r="B25" s="49" t="s">
        <v>2365</v>
      </c>
      <c r="C25" s="49" t="s">
        <v>14664</v>
      </c>
      <c r="D25" s="49" t="s">
        <v>2489</v>
      </c>
      <c r="E25" s="49" t="s">
        <v>14665</v>
      </c>
      <c r="F25" s="49" t="s">
        <v>2394</v>
      </c>
      <c r="G25" s="49" t="s">
        <v>14677</v>
      </c>
      <c r="H25" s="49" t="s">
        <v>14678</v>
      </c>
      <c r="I25" s="49" t="s">
        <v>14679</v>
      </c>
      <c r="J25" s="49" t="s">
        <v>2575</v>
      </c>
      <c r="K25" s="49" t="s">
        <v>14701</v>
      </c>
      <c r="L25" s="49" t="s">
        <v>14670</v>
      </c>
      <c r="M25" s="49" t="s">
        <v>1329</v>
      </c>
      <c r="N25" s="49" t="s">
        <v>2499</v>
      </c>
      <c r="O25" s="49" t="s">
        <v>14704</v>
      </c>
      <c r="P25" t="str">
        <f t="shared" si="1"/>
        <v>0201 - PRESIDENCIA DE LA REPÚBLICA</v>
      </c>
      <c r="Q25" t="str">
        <f t="shared" si="2"/>
        <v>02 - GABINETE DE LA POLÍTICA SOCIAL</v>
      </c>
      <c r="R25" t="str">
        <f t="shared" si="3"/>
        <v>0010 - CONSEJO NACIONAL DE LA PERSONA ENVEJECIENTE</v>
      </c>
      <c r="S25" t="str">
        <f t="shared" si="4"/>
        <v>15 - Desarrollo integral y protección al adulto mayor</v>
      </c>
      <c r="T25" t="str">
        <f t="shared" si="5"/>
        <v>04 - Adultos mayores reciben atención y protección integral permanente, según el método SECARE</v>
      </c>
      <c r="U25" t="str">
        <f t="shared" si="6"/>
        <v>00 - N/A</v>
      </c>
      <c r="V25" s="13" t="str">
        <f t="shared" si="7"/>
        <v>0003 - Servicio de Atención Integral en el Centro Mao</v>
      </c>
      <c r="AC25" t="str">
        <f t="shared" si="8"/>
        <v xml:space="preserve">2.1.1.3.01 </v>
      </c>
      <c r="AD25" s="23">
        <v>2.1</v>
      </c>
      <c r="AE25" s="23" t="s">
        <v>2344</v>
      </c>
      <c r="AF25" s="23" t="s">
        <v>2345</v>
      </c>
      <c r="AG25" s="23" t="s">
        <v>2346</v>
      </c>
      <c r="AH25" t="s">
        <v>2570</v>
      </c>
      <c r="AI25" t="s">
        <v>2571</v>
      </c>
      <c r="AJ25" t="s">
        <v>2569</v>
      </c>
      <c r="AK25" t="s">
        <v>2571</v>
      </c>
    </row>
    <row r="26" spans="1:37" ht="30" x14ac:dyDescent="0.25">
      <c r="A26" t="str">
        <f t="shared" si="0"/>
        <v>0201020010</v>
      </c>
      <c r="B26" s="49" t="s">
        <v>2365</v>
      </c>
      <c r="C26" s="49" t="s">
        <v>14664</v>
      </c>
      <c r="D26" s="49" t="s">
        <v>2489</v>
      </c>
      <c r="E26" s="49" t="s">
        <v>14665</v>
      </c>
      <c r="F26" s="49" t="s">
        <v>2394</v>
      </c>
      <c r="G26" s="49" t="s">
        <v>14677</v>
      </c>
      <c r="H26" s="49" t="s">
        <v>14678</v>
      </c>
      <c r="I26" s="49" t="s">
        <v>14679</v>
      </c>
      <c r="J26" s="49" t="s">
        <v>14705</v>
      </c>
      <c r="K26" s="49" t="s">
        <v>14706</v>
      </c>
      <c r="L26" s="49" t="s">
        <v>14670</v>
      </c>
      <c r="M26" s="49" t="s">
        <v>1329</v>
      </c>
      <c r="N26" s="49" t="s">
        <v>2337</v>
      </c>
      <c r="O26" s="49" t="s">
        <v>14707</v>
      </c>
      <c r="P26" t="str">
        <f t="shared" si="1"/>
        <v>0201 - PRESIDENCIA DE LA REPÚBLICA</v>
      </c>
      <c r="Q26" t="str">
        <f t="shared" si="2"/>
        <v>02 - GABINETE DE LA POLÍTICA SOCIAL</v>
      </c>
      <c r="R26" t="str">
        <f t="shared" si="3"/>
        <v>0010 - CONSEJO NACIONAL DE LA PERSONA ENVEJECIENTE</v>
      </c>
      <c r="S26" t="str">
        <f t="shared" si="4"/>
        <v>15 - Desarrollo integral y protección al adulto mayor</v>
      </c>
      <c r="T26" t="str">
        <f t="shared" si="5"/>
        <v>05 - Cuidado domiciliario para adultos mayores con dependencia moderada y severa</v>
      </c>
      <c r="U26" t="str">
        <f t="shared" si="6"/>
        <v>00 - N/A</v>
      </c>
      <c r="V26" s="13" t="str">
        <f t="shared" si="7"/>
        <v>0001 - Dirección y Coordinación</v>
      </c>
      <c r="AC26" t="str">
        <f t="shared" si="8"/>
        <v xml:space="preserve">2.1.1.4.01 </v>
      </c>
      <c r="AD26" s="23">
        <v>2.1</v>
      </c>
      <c r="AE26" s="23" t="s">
        <v>2344</v>
      </c>
      <c r="AF26" s="23" t="s">
        <v>2345</v>
      </c>
      <c r="AG26" s="23" t="s">
        <v>2346</v>
      </c>
      <c r="AH26" t="s">
        <v>2579</v>
      </c>
      <c r="AI26" t="s">
        <v>2580</v>
      </c>
      <c r="AJ26" t="s">
        <v>1486</v>
      </c>
      <c r="AK26" t="s">
        <v>2581</v>
      </c>
    </row>
    <row r="27" spans="1:37" ht="30" x14ac:dyDescent="0.25">
      <c r="A27" t="str">
        <f t="shared" si="0"/>
        <v>0201020010</v>
      </c>
      <c r="B27" s="49" t="s">
        <v>2365</v>
      </c>
      <c r="C27" s="49" t="s">
        <v>14664</v>
      </c>
      <c r="D27" s="49" t="s">
        <v>2489</v>
      </c>
      <c r="E27" s="49" t="s">
        <v>14665</v>
      </c>
      <c r="F27" s="49" t="s">
        <v>2394</v>
      </c>
      <c r="G27" s="49" t="s">
        <v>14677</v>
      </c>
      <c r="H27" s="49" t="s">
        <v>14678</v>
      </c>
      <c r="I27" s="49" t="s">
        <v>14679</v>
      </c>
      <c r="J27" s="49" t="s">
        <v>14705</v>
      </c>
      <c r="K27" s="49" t="s">
        <v>14706</v>
      </c>
      <c r="L27" s="49" t="s">
        <v>14670</v>
      </c>
      <c r="M27" s="49" t="s">
        <v>1329</v>
      </c>
      <c r="N27" s="49" t="s">
        <v>2662</v>
      </c>
      <c r="O27" s="49" t="s">
        <v>14708</v>
      </c>
      <c r="P27" t="str">
        <f t="shared" si="1"/>
        <v>0201 - PRESIDENCIA DE LA REPÚBLICA</v>
      </c>
      <c r="Q27" t="str">
        <f t="shared" si="2"/>
        <v>02 - GABINETE DE LA POLÍTICA SOCIAL</v>
      </c>
      <c r="R27" t="str">
        <f t="shared" si="3"/>
        <v>0010 - CONSEJO NACIONAL DE LA PERSONA ENVEJECIENTE</v>
      </c>
      <c r="S27" t="str">
        <f t="shared" si="4"/>
        <v>15 - Desarrollo integral y protección al adulto mayor</v>
      </c>
      <c r="T27" t="str">
        <f t="shared" si="5"/>
        <v>05 - Cuidado domiciliario para adultos mayores con dependencia moderada y severa</v>
      </c>
      <c r="U27" t="str">
        <f t="shared" si="6"/>
        <v>00 - N/A</v>
      </c>
      <c r="V27" s="13" t="str">
        <f t="shared" si="7"/>
        <v>0002 - Servicio de cuidado Domiciliario</v>
      </c>
      <c r="AC27" t="str">
        <f t="shared" si="8"/>
        <v xml:space="preserve">2.1.1.5.01 </v>
      </c>
      <c r="AD27" s="23">
        <v>2.1</v>
      </c>
      <c r="AE27" s="23" t="s">
        <v>2344</v>
      </c>
      <c r="AF27" s="23" t="s">
        <v>2345</v>
      </c>
      <c r="AG27" s="23" t="s">
        <v>2346</v>
      </c>
      <c r="AH27" t="s">
        <v>2590</v>
      </c>
      <c r="AI27" t="s">
        <v>2591</v>
      </c>
      <c r="AJ27" t="s">
        <v>2589</v>
      </c>
      <c r="AK27" t="s">
        <v>2591</v>
      </c>
    </row>
    <row r="28" spans="1:37" ht="45" x14ac:dyDescent="0.25">
      <c r="A28" t="str">
        <f t="shared" si="0"/>
        <v>0202010001</v>
      </c>
      <c r="B28" s="49" t="s">
        <v>2653</v>
      </c>
      <c r="C28" s="49" t="s">
        <v>14709</v>
      </c>
      <c r="D28" s="49" t="s">
        <v>2335</v>
      </c>
      <c r="E28" s="49" t="s">
        <v>14710</v>
      </c>
      <c r="F28" s="49" t="s">
        <v>2337</v>
      </c>
      <c r="G28" s="49" t="s">
        <v>14710</v>
      </c>
      <c r="H28" s="49" t="s">
        <v>14711</v>
      </c>
      <c r="I28" s="49" t="s">
        <v>14712</v>
      </c>
      <c r="J28" s="49" t="s">
        <v>2335</v>
      </c>
      <c r="K28" s="49" t="s">
        <v>14713</v>
      </c>
      <c r="L28" s="49" t="s">
        <v>14670</v>
      </c>
      <c r="M28" s="49" t="s">
        <v>1329</v>
      </c>
      <c r="N28" s="49" t="s">
        <v>2337</v>
      </c>
      <c r="O28" s="49" t="s">
        <v>14714</v>
      </c>
      <c r="P28" t="str">
        <f t="shared" si="1"/>
        <v>0202 - MINISTERIO DE  INTERIOR Y POLICÍA</v>
      </c>
      <c r="Q28" t="str">
        <f t="shared" si="2"/>
        <v>01 - MINISTERIO DE INTERIOR Y POLICIA</v>
      </c>
      <c r="R28" t="str">
        <f t="shared" si="3"/>
        <v>0001 - MINISTERIO DE INTERIOR Y POLICIA</v>
      </c>
      <c r="S28" t="str">
        <f t="shared" si="4"/>
        <v>50 - Reducción de crímenes y delitos que afectan a la seguridad ciudadana</v>
      </c>
      <c r="T28" t="str">
        <f t="shared" si="5"/>
        <v>01 - Acciones comunes P50</v>
      </c>
      <c r="U28" t="str">
        <f t="shared" si="6"/>
        <v>00 - N/A</v>
      </c>
      <c r="V28" s="13" t="str">
        <f t="shared" si="7"/>
        <v>0001 - Seguimiento y evaluación del Programa de Seguridad Ciudadana</v>
      </c>
      <c r="AC28" t="str">
        <f t="shared" si="8"/>
        <v xml:space="preserve">2.1.1.5.02 </v>
      </c>
      <c r="AD28" s="23">
        <v>2.1</v>
      </c>
      <c r="AE28" s="23" t="s">
        <v>2344</v>
      </c>
      <c r="AF28" s="23" t="s">
        <v>2345</v>
      </c>
      <c r="AG28" s="23" t="s">
        <v>2346</v>
      </c>
      <c r="AH28" t="s">
        <v>2590</v>
      </c>
      <c r="AI28" t="s">
        <v>2591</v>
      </c>
      <c r="AJ28" t="s">
        <v>2597</v>
      </c>
      <c r="AK28" t="s">
        <v>2598</v>
      </c>
    </row>
    <row r="29" spans="1:37" x14ac:dyDescent="0.25">
      <c r="A29" t="str">
        <f t="shared" si="0"/>
        <v>0202010001</v>
      </c>
      <c r="B29" s="49" t="s">
        <v>2653</v>
      </c>
      <c r="C29" s="49" t="s">
        <v>14709</v>
      </c>
      <c r="D29" s="49" t="s">
        <v>2335</v>
      </c>
      <c r="E29" s="49" t="s">
        <v>14710</v>
      </c>
      <c r="F29" s="49" t="s">
        <v>2337</v>
      </c>
      <c r="G29" s="49" t="s">
        <v>14710</v>
      </c>
      <c r="H29" s="49" t="s">
        <v>14711</v>
      </c>
      <c r="I29" s="49" t="s">
        <v>14712</v>
      </c>
      <c r="J29" s="49" t="s">
        <v>2335</v>
      </c>
      <c r="K29" s="49" t="s">
        <v>14713</v>
      </c>
      <c r="L29" s="49" t="s">
        <v>14670</v>
      </c>
      <c r="M29" s="49" t="s">
        <v>1329</v>
      </c>
      <c r="N29" s="49" t="s">
        <v>2662</v>
      </c>
      <c r="O29" s="49" t="s">
        <v>14715</v>
      </c>
      <c r="P29" t="str">
        <f t="shared" si="1"/>
        <v>0202 - MINISTERIO DE  INTERIOR Y POLICÍA</v>
      </c>
      <c r="Q29" t="str">
        <f t="shared" si="2"/>
        <v>01 - MINISTERIO DE INTERIOR Y POLICIA</v>
      </c>
      <c r="R29" t="str">
        <f t="shared" si="3"/>
        <v>0001 - MINISTERIO DE INTERIOR Y POLICIA</v>
      </c>
      <c r="S29" t="str">
        <f t="shared" si="4"/>
        <v>50 - Reducción de crímenes y delitos que afectan a la seguridad ciudadana</v>
      </c>
      <c r="T29" t="str">
        <f t="shared" si="5"/>
        <v>01 - Acciones comunes P50</v>
      </c>
      <c r="U29" t="str">
        <f t="shared" si="6"/>
        <v>00 - N/A</v>
      </c>
      <c r="V29" s="13" t="str">
        <f t="shared" si="7"/>
        <v>0002 - De Vuelta al Barrio</v>
      </c>
      <c r="AC29" t="str">
        <f t="shared" si="8"/>
        <v xml:space="preserve">2.1.1.5.03 </v>
      </c>
      <c r="AD29" s="23">
        <v>2.1</v>
      </c>
      <c r="AE29" s="23" t="s">
        <v>2344</v>
      </c>
      <c r="AF29" s="23" t="s">
        <v>2345</v>
      </c>
      <c r="AG29" s="23" t="s">
        <v>2346</v>
      </c>
      <c r="AH29" t="s">
        <v>2590</v>
      </c>
      <c r="AI29" t="s">
        <v>2591</v>
      </c>
      <c r="AJ29" t="s">
        <v>2605</v>
      </c>
      <c r="AK29" t="s">
        <v>2606</v>
      </c>
    </row>
    <row r="30" spans="1:37" ht="60" x14ac:dyDescent="0.25">
      <c r="A30" t="str">
        <f t="shared" si="0"/>
        <v>0202010001</v>
      </c>
      <c r="B30" s="49" t="s">
        <v>2653</v>
      </c>
      <c r="C30" s="49" t="s">
        <v>14709</v>
      </c>
      <c r="D30" s="49" t="s">
        <v>2335</v>
      </c>
      <c r="E30" s="49" t="s">
        <v>14710</v>
      </c>
      <c r="F30" s="49" t="s">
        <v>2337</v>
      </c>
      <c r="G30" s="49" t="s">
        <v>14710</v>
      </c>
      <c r="H30" s="49" t="s">
        <v>14711</v>
      </c>
      <c r="I30" s="49" t="s">
        <v>14712</v>
      </c>
      <c r="J30" s="49" t="s">
        <v>3012</v>
      </c>
      <c r="K30" s="49" t="s">
        <v>14716</v>
      </c>
      <c r="L30" s="49" t="s">
        <v>14670</v>
      </c>
      <c r="M30" s="49" t="s">
        <v>1329</v>
      </c>
      <c r="N30" s="49" t="s">
        <v>2662</v>
      </c>
      <c r="O30" s="49" t="s">
        <v>14717</v>
      </c>
      <c r="P30" t="str">
        <f t="shared" si="1"/>
        <v>0202 - MINISTERIO DE  INTERIOR Y POLICÍA</v>
      </c>
      <c r="Q30" t="str">
        <f t="shared" si="2"/>
        <v>01 - MINISTERIO DE INTERIOR Y POLICIA</v>
      </c>
      <c r="R30" t="str">
        <f t="shared" si="3"/>
        <v>0001 - MINISTERIO DE INTERIOR Y POLICIA</v>
      </c>
      <c r="S30" t="str">
        <f t="shared" si="4"/>
        <v>50 - Reducción de crímenes y delitos que afectan a la seguridad ciudadana</v>
      </c>
      <c r="T30" t="str">
        <f t="shared" si="5"/>
        <v>03 - Ciudadanos expuestos a violencia, crímenes y delitos que participan en las actividades de prevención.</v>
      </c>
      <c r="U30" t="str">
        <f t="shared" si="6"/>
        <v>00 - N/A</v>
      </c>
      <c r="V30" s="13" t="str">
        <f t="shared" si="7"/>
        <v>0002 - Barrios intervenidos mediantes actividades de prevención en los municipios priorizados</v>
      </c>
      <c r="AC30" t="str">
        <f t="shared" si="8"/>
        <v xml:space="preserve">2.1.1.5.04 </v>
      </c>
      <c r="AD30" s="23">
        <v>2.1</v>
      </c>
      <c r="AE30" s="23" t="s">
        <v>2344</v>
      </c>
      <c r="AF30" s="23" t="s">
        <v>2345</v>
      </c>
      <c r="AG30" s="23" t="s">
        <v>2346</v>
      </c>
      <c r="AH30" t="s">
        <v>2590</v>
      </c>
      <c r="AI30" t="s">
        <v>2591</v>
      </c>
      <c r="AJ30" t="s">
        <v>2617</v>
      </c>
      <c r="AK30" t="s">
        <v>2618</v>
      </c>
    </row>
    <row r="31" spans="1:37" ht="75" x14ac:dyDescent="0.25">
      <c r="A31" t="str">
        <f t="shared" si="0"/>
        <v>0202010001</v>
      </c>
      <c r="B31" s="49" t="s">
        <v>2653</v>
      </c>
      <c r="C31" s="49" t="s">
        <v>14709</v>
      </c>
      <c r="D31" s="49" t="s">
        <v>2335</v>
      </c>
      <c r="E31" s="49" t="s">
        <v>14710</v>
      </c>
      <c r="F31" s="49" t="s">
        <v>2337</v>
      </c>
      <c r="G31" s="49" t="s">
        <v>14710</v>
      </c>
      <c r="H31" s="49" t="s">
        <v>14711</v>
      </c>
      <c r="I31" s="49" t="s">
        <v>14712</v>
      </c>
      <c r="J31" s="49" t="s">
        <v>2575</v>
      </c>
      <c r="K31" s="49" t="s">
        <v>14718</v>
      </c>
      <c r="L31" s="49" t="s">
        <v>14670</v>
      </c>
      <c r="M31" s="49" t="s">
        <v>1329</v>
      </c>
      <c r="N31" s="49" t="s">
        <v>2662</v>
      </c>
      <c r="O31" s="49" t="s">
        <v>14719</v>
      </c>
      <c r="P31" t="str">
        <f t="shared" si="1"/>
        <v>0202 - MINISTERIO DE  INTERIOR Y POLICÍA</v>
      </c>
      <c r="Q31" t="str">
        <f t="shared" si="2"/>
        <v>01 - MINISTERIO DE INTERIOR Y POLICIA</v>
      </c>
      <c r="R31" t="str">
        <f t="shared" si="3"/>
        <v>0001 - MINISTERIO DE INTERIOR Y POLICIA</v>
      </c>
      <c r="S31" t="str">
        <f t="shared" si="4"/>
        <v>50 - Reducción de crímenes y delitos que afectan a la seguridad ciudadana</v>
      </c>
      <c r="T31" t="str">
        <f t="shared" si="5"/>
        <v>04 - Negocios de expendio bebidas alcohólicas inspeccionados para el cumplimiento de las leyes normativas vigentes</v>
      </c>
      <c r="U31" t="str">
        <f t="shared" si="6"/>
        <v>00 - N/A</v>
      </c>
      <c r="V31" s="13" t="str">
        <f t="shared" si="7"/>
        <v>0002 - Inspección de negocios de expendio de bebidas alcoholicas para el cumplimiento de leyes y normativas vigentes</v>
      </c>
      <c r="AC31" t="str">
        <f t="shared" si="8"/>
        <v xml:space="preserve">2.1.1.6.01 </v>
      </c>
      <c r="AD31" s="23">
        <v>2.1</v>
      </c>
      <c r="AE31" s="23" t="s">
        <v>2344</v>
      </c>
      <c r="AF31" s="23" t="s">
        <v>2345</v>
      </c>
      <c r="AG31" s="23" t="s">
        <v>2346</v>
      </c>
      <c r="AH31" t="s">
        <v>2627</v>
      </c>
      <c r="AI31" t="s">
        <v>2628</v>
      </c>
      <c r="AJ31" t="s">
        <v>2626</v>
      </c>
      <c r="AK31" t="s">
        <v>2628</v>
      </c>
    </row>
    <row r="32" spans="1:37" ht="60" x14ac:dyDescent="0.25">
      <c r="A32" t="str">
        <f t="shared" si="0"/>
        <v>0202010001</v>
      </c>
      <c r="B32" s="49" t="s">
        <v>2653</v>
      </c>
      <c r="C32" s="49" t="s">
        <v>14709</v>
      </c>
      <c r="D32" s="49" t="s">
        <v>2335</v>
      </c>
      <c r="E32" s="49" t="s">
        <v>14710</v>
      </c>
      <c r="F32" s="49" t="s">
        <v>2337</v>
      </c>
      <c r="G32" s="49" t="s">
        <v>14710</v>
      </c>
      <c r="H32" s="49" t="s">
        <v>14711</v>
      </c>
      <c r="I32" s="49" t="s">
        <v>14712</v>
      </c>
      <c r="J32" s="49" t="s">
        <v>14720</v>
      </c>
      <c r="K32" s="49" t="s">
        <v>14721</v>
      </c>
      <c r="L32" s="49" t="s">
        <v>14670</v>
      </c>
      <c r="M32" s="49" t="s">
        <v>1329</v>
      </c>
      <c r="N32" s="49" t="s">
        <v>2337</v>
      </c>
      <c r="O32" s="49" t="s">
        <v>14722</v>
      </c>
      <c r="P32" t="str">
        <f t="shared" si="1"/>
        <v>0202 - MINISTERIO DE  INTERIOR Y POLICÍA</v>
      </c>
      <c r="Q32" t="str">
        <f t="shared" si="2"/>
        <v>01 - MINISTERIO DE INTERIOR Y POLICIA</v>
      </c>
      <c r="R32" t="str">
        <f t="shared" si="3"/>
        <v>0001 - MINISTERIO DE INTERIOR Y POLICIA</v>
      </c>
      <c r="S32" t="str">
        <f t="shared" si="4"/>
        <v>50 - Reducción de crímenes y delitos que afectan a la seguridad ciudadana</v>
      </c>
      <c r="T32" t="str">
        <f t="shared" si="5"/>
        <v>07 - Campañas de entrega e incautación de armas de fuego ilegales</v>
      </c>
      <c r="U32" t="str">
        <f t="shared" si="6"/>
        <v>00 - N/A</v>
      </c>
      <c r="V32" s="13" t="str">
        <f t="shared" si="7"/>
        <v>0001 - Campañas de entrega e incautación de armas de fuego ilegales en municipios priorizados</v>
      </c>
      <c r="AC32" t="str">
        <f t="shared" si="8"/>
        <v xml:space="preserve">2.1.2.1.01 </v>
      </c>
      <c r="AD32" s="23">
        <v>2.1</v>
      </c>
      <c r="AE32" s="23" t="s">
        <v>2344</v>
      </c>
      <c r="AF32" s="23" t="s">
        <v>2636</v>
      </c>
      <c r="AG32" s="23" t="s">
        <v>2637</v>
      </c>
      <c r="AH32" t="s">
        <v>2638</v>
      </c>
      <c r="AI32" t="s">
        <v>2639</v>
      </c>
      <c r="AJ32" t="s">
        <v>2635</v>
      </c>
      <c r="AK32" t="s">
        <v>2639</v>
      </c>
    </row>
    <row r="33" spans="1:37" ht="60" x14ac:dyDescent="0.25">
      <c r="A33" t="str">
        <f t="shared" si="0"/>
        <v>0202010001</v>
      </c>
      <c r="B33" s="49" t="s">
        <v>2653</v>
      </c>
      <c r="C33" s="49" t="s">
        <v>14709</v>
      </c>
      <c r="D33" s="49" t="s">
        <v>2335</v>
      </c>
      <c r="E33" s="49" t="s">
        <v>14710</v>
      </c>
      <c r="F33" s="49" t="s">
        <v>2337</v>
      </c>
      <c r="G33" s="49" t="s">
        <v>14710</v>
      </c>
      <c r="H33" s="49" t="s">
        <v>14711</v>
      </c>
      <c r="I33" s="49" t="s">
        <v>14712</v>
      </c>
      <c r="J33" s="49" t="s">
        <v>14723</v>
      </c>
      <c r="K33" s="49" t="s">
        <v>14724</v>
      </c>
      <c r="L33" s="49" t="s">
        <v>14670</v>
      </c>
      <c r="M33" s="49" t="s">
        <v>1329</v>
      </c>
      <c r="N33" s="49" t="s">
        <v>2337</v>
      </c>
      <c r="O33" s="49" t="s">
        <v>14725</v>
      </c>
      <c r="P33" t="str">
        <f t="shared" si="1"/>
        <v>0202 - MINISTERIO DE  INTERIOR Y POLICÍA</v>
      </c>
      <c r="Q33" t="str">
        <f t="shared" si="2"/>
        <v>01 - MINISTERIO DE INTERIOR Y POLICIA</v>
      </c>
      <c r="R33" t="str">
        <f t="shared" si="3"/>
        <v>0001 - MINISTERIO DE INTERIOR Y POLICIA</v>
      </c>
      <c r="S33" t="str">
        <f t="shared" si="4"/>
        <v>50 - Reducción de crímenes y delitos que afectan a la seguridad ciudadana</v>
      </c>
      <c r="T33" t="str">
        <f t="shared" si="5"/>
        <v>08 - Municipios con Mesas Locales de Seguridad, Ciudadanía y Género fortalecidas y en funcionamiento</v>
      </c>
      <c r="U33" t="str">
        <f t="shared" si="6"/>
        <v>00 - N/A</v>
      </c>
      <c r="V33" s="13" t="str">
        <f t="shared" si="7"/>
        <v>0001 - Interacción e intervención en acciones de prevención de la seguridad ciudadana</v>
      </c>
      <c r="AC33" t="str">
        <f t="shared" si="8"/>
        <v xml:space="preserve">2.1.2.2.01 </v>
      </c>
      <c r="AD33" s="23">
        <v>2.1</v>
      </c>
      <c r="AE33" s="23" t="s">
        <v>2344</v>
      </c>
      <c r="AF33" s="23" t="s">
        <v>2636</v>
      </c>
      <c r="AG33" s="23" t="s">
        <v>2637</v>
      </c>
      <c r="AH33" t="s">
        <v>2647</v>
      </c>
      <c r="AI33" t="s">
        <v>2648</v>
      </c>
      <c r="AJ33" t="s">
        <v>2646</v>
      </c>
      <c r="AK33" t="s">
        <v>2649</v>
      </c>
    </row>
    <row r="34" spans="1:37" ht="75" x14ac:dyDescent="0.25">
      <c r="A34" t="str">
        <f t="shared" ref="A34:A65" si="9">+B34&amp;D34&amp;F34</f>
        <v>0202010001</v>
      </c>
      <c r="B34" s="49" t="s">
        <v>2653</v>
      </c>
      <c r="C34" s="49" t="s">
        <v>14709</v>
      </c>
      <c r="D34" s="49" t="s">
        <v>2335</v>
      </c>
      <c r="E34" s="49" t="s">
        <v>14710</v>
      </c>
      <c r="F34" s="49" t="s">
        <v>2337</v>
      </c>
      <c r="G34" s="49" t="s">
        <v>14710</v>
      </c>
      <c r="H34" s="49" t="s">
        <v>14711</v>
      </c>
      <c r="I34" s="49" t="s">
        <v>14712</v>
      </c>
      <c r="J34" s="49" t="s">
        <v>14723</v>
      </c>
      <c r="K34" s="49" t="s">
        <v>14724</v>
      </c>
      <c r="L34" s="49" t="s">
        <v>14670</v>
      </c>
      <c r="M34" s="49" t="s">
        <v>1329</v>
      </c>
      <c r="N34" s="49" t="s">
        <v>2662</v>
      </c>
      <c r="O34" s="49" t="s">
        <v>14726</v>
      </c>
      <c r="P34" t="str">
        <f t="shared" ref="P34:P65" si="10">+B34&amp;" - "&amp;C34</f>
        <v>0202 - MINISTERIO DE  INTERIOR Y POLICÍA</v>
      </c>
      <c r="Q34" t="str">
        <f t="shared" ref="Q34:Q65" si="11">+D34&amp;" - "&amp;E34</f>
        <v>01 - MINISTERIO DE INTERIOR Y POLICIA</v>
      </c>
      <c r="R34" t="str">
        <f t="shared" ref="R34:R65" si="12">+F34&amp;" - "&amp;G34</f>
        <v>0001 - MINISTERIO DE INTERIOR Y POLICIA</v>
      </c>
      <c r="S34" t="str">
        <f t="shared" ref="S34:S65" si="13">+H34&amp;" - "&amp;I34</f>
        <v>50 - Reducción de crímenes y delitos que afectan a la seguridad ciudadana</v>
      </c>
      <c r="T34" t="str">
        <f t="shared" ref="T34:T65" si="14">+J34&amp;" - "&amp;K34</f>
        <v>08 - Municipios con Mesas Locales de Seguridad, Ciudadanía y Género fortalecidas y en funcionamiento</v>
      </c>
      <c r="U34" t="str">
        <f t="shared" ref="U34:U65" si="15">+L34&amp;" - "&amp;M34</f>
        <v>00 - N/A</v>
      </c>
      <c r="V34" s="13" t="str">
        <f t="shared" ref="V34:V65" si="16">+N34&amp;" - "&amp;O34</f>
        <v>0002 - Asistencia  técnica para el fortalecimiento y funcionamiento de las Mesas Locales de Seguridad, Ciudadanía y Género</v>
      </c>
      <c r="AC34" t="str">
        <f t="shared" si="8"/>
        <v xml:space="preserve">2.1.2.2.02 </v>
      </c>
      <c r="AD34" s="23">
        <v>2.1</v>
      </c>
      <c r="AE34" s="23" t="s">
        <v>2344</v>
      </c>
      <c r="AF34" s="23" t="s">
        <v>2636</v>
      </c>
      <c r="AG34" s="23" t="s">
        <v>2637</v>
      </c>
      <c r="AH34" t="s">
        <v>2647</v>
      </c>
      <c r="AI34" t="s">
        <v>2648</v>
      </c>
      <c r="AJ34" t="s">
        <v>2657</v>
      </c>
      <c r="AK34" t="s">
        <v>2658</v>
      </c>
    </row>
    <row r="35" spans="1:37" ht="45" x14ac:dyDescent="0.25">
      <c r="A35" t="str">
        <f t="shared" si="9"/>
        <v>0202010001</v>
      </c>
      <c r="B35" s="49" t="s">
        <v>2653</v>
      </c>
      <c r="C35" s="49" t="s">
        <v>14709</v>
      </c>
      <c r="D35" s="49" t="s">
        <v>2335</v>
      </c>
      <c r="E35" s="49" t="s">
        <v>14710</v>
      </c>
      <c r="F35" s="49" t="s">
        <v>2337</v>
      </c>
      <c r="G35" s="49" t="s">
        <v>14710</v>
      </c>
      <c r="H35" s="49" t="s">
        <v>14711</v>
      </c>
      <c r="I35" s="49" t="s">
        <v>14712</v>
      </c>
      <c r="J35" s="49" t="s">
        <v>14723</v>
      </c>
      <c r="K35" s="49" t="s">
        <v>14724</v>
      </c>
      <c r="L35" s="49" t="s">
        <v>14670</v>
      </c>
      <c r="M35" s="49" t="s">
        <v>1329</v>
      </c>
      <c r="N35" s="49" t="s">
        <v>2499</v>
      </c>
      <c r="O35" s="49" t="s">
        <v>14727</v>
      </c>
      <c r="P35" t="str">
        <f t="shared" si="10"/>
        <v>0202 - MINISTERIO DE  INTERIOR Y POLICÍA</v>
      </c>
      <c r="Q35" t="str">
        <f t="shared" si="11"/>
        <v>01 - MINISTERIO DE INTERIOR Y POLICIA</v>
      </c>
      <c r="R35" t="str">
        <f t="shared" si="12"/>
        <v>0001 - MINISTERIO DE INTERIOR Y POLICIA</v>
      </c>
      <c r="S35" t="str">
        <f t="shared" si="13"/>
        <v>50 - Reducción de crímenes y delitos que afectan a la seguridad ciudadana</v>
      </c>
      <c r="T35" t="str">
        <f t="shared" si="14"/>
        <v>08 - Municipios con Mesas Locales de Seguridad, Ciudadanía y Género fortalecidas y en funcionamiento</v>
      </c>
      <c r="U35" t="str">
        <f t="shared" si="15"/>
        <v>00 - N/A</v>
      </c>
      <c r="V35" s="13" t="str">
        <f t="shared" si="16"/>
        <v>0003 - Coordinación de los gobiernos provinciales- gobernaciones</v>
      </c>
      <c r="AC35" t="str">
        <f t="shared" si="8"/>
        <v xml:space="preserve">2.1.2.2.03 </v>
      </c>
      <c r="AD35" s="23">
        <v>2.1</v>
      </c>
      <c r="AE35" s="23" t="s">
        <v>2344</v>
      </c>
      <c r="AF35" s="23" t="s">
        <v>2636</v>
      </c>
      <c r="AG35" s="23" t="s">
        <v>2637</v>
      </c>
      <c r="AH35" t="s">
        <v>2647</v>
      </c>
      <c r="AI35" t="s">
        <v>2648</v>
      </c>
      <c r="AJ35" t="s">
        <v>2667</v>
      </c>
      <c r="AK35" t="s">
        <v>2668</v>
      </c>
    </row>
    <row r="36" spans="1:37" ht="45" x14ac:dyDescent="0.25">
      <c r="A36" t="str">
        <f t="shared" si="9"/>
        <v>0202010001</v>
      </c>
      <c r="B36" s="49" t="s">
        <v>2653</v>
      </c>
      <c r="C36" s="49" t="s">
        <v>14709</v>
      </c>
      <c r="D36" s="49" t="s">
        <v>2335</v>
      </c>
      <c r="E36" s="49" t="s">
        <v>14710</v>
      </c>
      <c r="F36" s="49" t="s">
        <v>2337</v>
      </c>
      <c r="G36" s="49" t="s">
        <v>14710</v>
      </c>
      <c r="H36" s="49" t="s">
        <v>14711</v>
      </c>
      <c r="I36" s="49" t="s">
        <v>14712</v>
      </c>
      <c r="J36" s="49" t="s">
        <v>14723</v>
      </c>
      <c r="K36" s="49" t="s">
        <v>14724</v>
      </c>
      <c r="L36" s="49" t="s">
        <v>14670</v>
      </c>
      <c r="M36" s="49" t="s">
        <v>1329</v>
      </c>
      <c r="N36" s="49" t="s">
        <v>2508</v>
      </c>
      <c r="O36" s="49" t="s">
        <v>14728</v>
      </c>
      <c r="P36" t="str">
        <f t="shared" si="10"/>
        <v>0202 - MINISTERIO DE  INTERIOR Y POLICÍA</v>
      </c>
      <c r="Q36" t="str">
        <f t="shared" si="11"/>
        <v>01 - MINISTERIO DE INTERIOR Y POLICIA</v>
      </c>
      <c r="R36" t="str">
        <f t="shared" si="12"/>
        <v>0001 - MINISTERIO DE INTERIOR Y POLICIA</v>
      </c>
      <c r="S36" t="str">
        <f t="shared" si="13"/>
        <v>50 - Reducción de crímenes y delitos que afectan a la seguridad ciudadana</v>
      </c>
      <c r="T36" t="str">
        <f t="shared" si="14"/>
        <v>08 - Municipios con Mesas Locales de Seguridad, Ciudadanía y Género fortalecidas y en funcionamiento</v>
      </c>
      <c r="U36" t="str">
        <f t="shared" si="15"/>
        <v>00 - N/A</v>
      </c>
      <c r="V36" s="13" t="str">
        <f t="shared" si="16"/>
        <v>0004 - Formación, capacitación e incorporación de Policías Auxiliares</v>
      </c>
      <c r="AC36" t="str">
        <f t="shared" si="8"/>
        <v xml:space="preserve">2.1.2.2.04 </v>
      </c>
      <c r="AD36" s="23">
        <v>2.1</v>
      </c>
      <c r="AE36" s="23" t="s">
        <v>2344</v>
      </c>
      <c r="AF36" s="23" t="s">
        <v>2636</v>
      </c>
      <c r="AG36" s="23" t="s">
        <v>2637</v>
      </c>
      <c r="AH36" t="s">
        <v>2647</v>
      </c>
      <c r="AI36" t="s">
        <v>2648</v>
      </c>
      <c r="AJ36" t="s">
        <v>2676</v>
      </c>
      <c r="AK36" t="s">
        <v>2677</v>
      </c>
    </row>
    <row r="37" spans="1:37" ht="30" x14ac:dyDescent="0.25">
      <c r="A37" t="str">
        <f t="shared" si="9"/>
        <v>0202020001</v>
      </c>
      <c r="B37" s="49" t="s">
        <v>2653</v>
      </c>
      <c r="C37" s="49" t="s">
        <v>14709</v>
      </c>
      <c r="D37" s="49" t="s">
        <v>2489</v>
      </c>
      <c r="E37" s="49" t="s">
        <v>14729</v>
      </c>
      <c r="F37" s="49" t="s">
        <v>2337</v>
      </c>
      <c r="G37" s="49" t="s">
        <v>14729</v>
      </c>
      <c r="H37" s="49" t="s">
        <v>14711</v>
      </c>
      <c r="I37" s="49" t="s">
        <v>14712</v>
      </c>
      <c r="J37" s="49" t="s">
        <v>3012</v>
      </c>
      <c r="K37" s="49" t="s">
        <v>14730</v>
      </c>
      <c r="L37" s="49" t="s">
        <v>14670</v>
      </c>
      <c r="M37" s="49" t="s">
        <v>1329</v>
      </c>
      <c r="N37" s="49" t="s">
        <v>2925</v>
      </c>
      <c r="O37" s="49" t="s">
        <v>14681</v>
      </c>
      <c r="P37" t="str">
        <f t="shared" si="10"/>
        <v>0202 - MINISTERIO DE  INTERIOR Y POLICÍA</v>
      </c>
      <c r="Q37" t="str">
        <f t="shared" si="11"/>
        <v>02 - POLICIA NACIONAL</v>
      </c>
      <c r="R37" t="str">
        <f t="shared" si="12"/>
        <v>0001 - POLICIA NACIONAL</v>
      </c>
      <c r="S37" t="str">
        <f t="shared" si="13"/>
        <v>50 - Reducción de crímenes y delitos que afectan a la seguridad ciudadana</v>
      </c>
      <c r="T37" t="str">
        <f t="shared" si="14"/>
        <v>03 - Municipios priorizados con servicio de patrullaje preventivo/proactivo</v>
      </c>
      <c r="U37" t="str">
        <f t="shared" si="15"/>
        <v>00 - N/A</v>
      </c>
      <c r="V37" s="13" t="str">
        <f t="shared" si="16"/>
        <v>0019 - Dirección y coordinación</v>
      </c>
      <c r="AC37" t="str">
        <f t="shared" si="8"/>
        <v xml:space="preserve">2.1.2.2.05 </v>
      </c>
      <c r="AD37" s="23">
        <v>2.1</v>
      </c>
      <c r="AE37" s="23" t="s">
        <v>2344</v>
      </c>
      <c r="AF37" s="23" t="s">
        <v>2636</v>
      </c>
      <c r="AG37" s="23" t="s">
        <v>2637</v>
      </c>
      <c r="AH37" t="s">
        <v>2647</v>
      </c>
      <c r="AI37" t="s">
        <v>2648</v>
      </c>
      <c r="AJ37" t="s">
        <v>2684</v>
      </c>
      <c r="AK37" t="s">
        <v>2685</v>
      </c>
    </row>
    <row r="38" spans="1:37" ht="30" x14ac:dyDescent="0.25">
      <c r="A38" t="str">
        <f t="shared" si="9"/>
        <v>0206010001</v>
      </c>
      <c r="B38" s="49" t="s">
        <v>3186</v>
      </c>
      <c r="C38" s="49" t="s">
        <v>14731</v>
      </c>
      <c r="D38" s="49" t="s">
        <v>2335</v>
      </c>
      <c r="E38" s="49" t="s">
        <v>14732</v>
      </c>
      <c r="F38" s="49" t="s">
        <v>2337</v>
      </c>
      <c r="G38" s="49" t="s">
        <v>14732</v>
      </c>
      <c r="H38" s="49" t="s">
        <v>14733</v>
      </c>
      <c r="I38" s="49" t="s">
        <v>14734</v>
      </c>
      <c r="J38" s="49" t="s">
        <v>2335</v>
      </c>
      <c r="K38" s="49" t="s">
        <v>14735</v>
      </c>
      <c r="L38" s="49" t="s">
        <v>14670</v>
      </c>
      <c r="M38" s="49" t="s">
        <v>1329</v>
      </c>
      <c r="N38" s="49" t="s">
        <v>2337</v>
      </c>
      <c r="O38" s="49" t="s">
        <v>14736</v>
      </c>
      <c r="P38" t="str">
        <f t="shared" si="10"/>
        <v>0206 - MINISTERIO DE EDUCACIÓN</v>
      </c>
      <c r="Q38" t="str">
        <f t="shared" si="11"/>
        <v>01 - MINISTERIO DE EDUCACION</v>
      </c>
      <c r="R38" t="str">
        <f t="shared" si="12"/>
        <v>0001 - MINISTERIO DE EDUCACION</v>
      </c>
      <c r="S38" t="str">
        <f t="shared" si="13"/>
        <v>24 - Alfabetización de estudiantes del primer ciclo del nivel primario</v>
      </c>
      <c r="T38" t="str">
        <f t="shared" si="14"/>
        <v>01 - Acciones Comunes P24</v>
      </c>
      <c r="U38" t="str">
        <f t="shared" si="15"/>
        <v>00 - N/A</v>
      </c>
      <c r="V38" s="13" t="str">
        <f t="shared" si="16"/>
        <v>0001 - Gestión y coordinación de los servicios</v>
      </c>
      <c r="AC38" t="str">
        <f t="shared" si="8"/>
        <v xml:space="preserve">2.1.2.2.06 </v>
      </c>
      <c r="AD38" s="23">
        <v>2.1</v>
      </c>
      <c r="AE38" s="23" t="s">
        <v>2344</v>
      </c>
      <c r="AF38" s="23" t="s">
        <v>2636</v>
      </c>
      <c r="AG38" s="23" t="s">
        <v>2637</v>
      </c>
      <c r="AH38" t="s">
        <v>2647</v>
      </c>
      <c r="AI38" t="s">
        <v>2648</v>
      </c>
      <c r="AJ38" t="s">
        <v>2693</v>
      </c>
      <c r="AK38" t="s">
        <v>2694</v>
      </c>
    </row>
    <row r="39" spans="1:37" ht="60" x14ac:dyDescent="0.25">
      <c r="A39" t="str">
        <f t="shared" si="9"/>
        <v>0206010001</v>
      </c>
      <c r="B39" s="49" t="s">
        <v>3186</v>
      </c>
      <c r="C39" s="49" t="s">
        <v>14731</v>
      </c>
      <c r="D39" s="49" t="s">
        <v>2335</v>
      </c>
      <c r="E39" s="49" t="s">
        <v>14732</v>
      </c>
      <c r="F39" s="49" t="s">
        <v>2337</v>
      </c>
      <c r="G39" s="49" t="s">
        <v>14732</v>
      </c>
      <c r="H39" s="49" t="s">
        <v>14733</v>
      </c>
      <c r="I39" s="49" t="s">
        <v>14734</v>
      </c>
      <c r="J39" s="49" t="s">
        <v>2489</v>
      </c>
      <c r="K39" s="49" t="s">
        <v>14737</v>
      </c>
      <c r="L39" s="49" t="s">
        <v>14670</v>
      </c>
      <c r="M39" s="49" t="s">
        <v>1329</v>
      </c>
      <c r="N39" s="49" t="s">
        <v>2337</v>
      </c>
      <c r="O39" s="49" t="s">
        <v>14738</v>
      </c>
      <c r="P39" t="str">
        <f t="shared" si="10"/>
        <v>0206 - MINISTERIO DE EDUCACIÓN</v>
      </c>
      <c r="Q39" t="str">
        <f t="shared" si="11"/>
        <v>01 - MINISTERIO DE EDUCACION</v>
      </c>
      <c r="R39" t="str">
        <f t="shared" si="12"/>
        <v>0001 - MINISTERIO DE EDUCACION</v>
      </c>
      <c r="S39" t="str">
        <f t="shared" si="13"/>
        <v>24 - Alfabetización de estudiantes del primer ciclo del nivel primario</v>
      </c>
      <c r="T39" t="str">
        <f t="shared" si="14"/>
        <v>02 - Niños y niñas del primer ciclo de primaria reciben entrenamiento en comprensión lectora y escritura</v>
      </c>
      <c r="U39" t="str">
        <f t="shared" si="15"/>
        <v>00 - N/A</v>
      </c>
      <c r="V39" s="13" t="str">
        <f t="shared" si="16"/>
        <v>0001 - Servicios de capacitación en aplicación de secuencias en comprensión lectora y escritura</v>
      </c>
      <c r="AC39" t="str">
        <f t="shared" si="8"/>
        <v xml:space="preserve">2.1.2.2.07 </v>
      </c>
      <c r="AD39" s="23">
        <v>2.1</v>
      </c>
      <c r="AE39" s="23" t="s">
        <v>2344</v>
      </c>
      <c r="AF39" s="23" t="s">
        <v>2636</v>
      </c>
      <c r="AG39" s="23" t="s">
        <v>2637</v>
      </c>
      <c r="AH39" t="s">
        <v>2647</v>
      </c>
      <c r="AI39" t="s">
        <v>2648</v>
      </c>
      <c r="AJ39" t="s">
        <v>2700</v>
      </c>
      <c r="AK39" t="s">
        <v>2701</v>
      </c>
    </row>
    <row r="40" spans="1:37" ht="90" x14ac:dyDescent="0.25">
      <c r="A40" t="str">
        <f t="shared" si="9"/>
        <v>0206010001</v>
      </c>
      <c r="B40" s="49" t="s">
        <v>3186</v>
      </c>
      <c r="C40" s="49" t="s">
        <v>14731</v>
      </c>
      <c r="D40" s="49" t="s">
        <v>2335</v>
      </c>
      <c r="E40" s="49" t="s">
        <v>14732</v>
      </c>
      <c r="F40" s="49" t="s">
        <v>2337</v>
      </c>
      <c r="G40" s="49" t="s">
        <v>14732</v>
      </c>
      <c r="H40" s="49" t="s">
        <v>14733</v>
      </c>
      <c r="I40" s="49" t="s">
        <v>14734</v>
      </c>
      <c r="J40" s="49" t="s">
        <v>3012</v>
      </c>
      <c r="K40" s="49" t="s">
        <v>14739</v>
      </c>
      <c r="L40" s="49" t="s">
        <v>14670</v>
      </c>
      <c r="M40" s="49" t="s">
        <v>1329</v>
      </c>
      <c r="N40" s="49" t="s">
        <v>2337</v>
      </c>
      <c r="O40" s="49" t="s">
        <v>14740</v>
      </c>
      <c r="P40" t="str">
        <f t="shared" si="10"/>
        <v>0206 - MINISTERIO DE EDUCACIÓN</v>
      </c>
      <c r="Q40" t="str">
        <f t="shared" si="11"/>
        <v>01 - MINISTERIO DE EDUCACION</v>
      </c>
      <c r="R40" t="str">
        <f t="shared" si="12"/>
        <v>0001 - MINISTERIO DE EDUCACION</v>
      </c>
      <c r="S40" t="str">
        <f t="shared" si="13"/>
        <v>24 - Alfabetización de estudiantes del primer ciclo del nivel primario</v>
      </c>
      <c r="T40" t="str">
        <f t="shared" si="14"/>
        <v>03 - Niños y niñas del primer ciclo de primaria reciben entrenamiento en matemáticas</v>
      </c>
      <c r="U40" t="str">
        <f t="shared" si="15"/>
        <v>00 - N/A</v>
      </c>
      <c r="V40" s="13" t="str">
        <f t="shared" si="16"/>
        <v>0001 - Servicios de capacitación estratégica para el desarrollo de secuencias didácticas, tutorías, acompañamiento y supervisión</v>
      </c>
      <c r="AC40" t="str">
        <f t="shared" si="8"/>
        <v xml:space="preserve">2.1.2.2.08 </v>
      </c>
      <c r="AD40" s="23">
        <v>2.1</v>
      </c>
      <c r="AE40" s="23" t="s">
        <v>2344</v>
      </c>
      <c r="AF40" s="23" t="s">
        <v>2636</v>
      </c>
      <c r="AG40" s="23" t="s">
        <v>2637</v>
      </c>
      <c r="AH40" t="s">
        <v>2647</v>
      </c>
      <c r="AI40" t="s">
        <v>2648</v>
      </c>
      <c r="AJ40" t="s">
        <v>2709</v>
      </c>
      <c r="AK40" t="s">
        <v>2710</v>
      </c>
    </row>
    <row r="41" spans="1:37" ht="60" x14ac:dyDescent="0.25">
      <c r="A41" t="str">
        <f t="shared" si="9"/>
        <v>0206010001</v>
      </c>
      <c r="B41" s="49" t="s">
        <v>3186</v>
      </c>
      <c r="C41" s="49" t="s">
        <v>14731</v>
      </c>
      <c r="D41" s="49" t="s">
        <v>2335</v>
      </c>
      <c r="E41" s="49" t="s">
        <v>14732</v>
      </c>
      <c r="F41" s="49" t="s">
        <v>2337</v>
      </c>
      <c r="G41" s="49" t="s">
        <v>14732</v>
      </c>
      <c r="H41" s="49" t="s">
        <v>14741</v>
      </c>
      <c r="I41" s="49" t="s">
        <v>569</v>
      </c>
      <c r="J41" s="49" t="s">
        <v>14670</v>
      </c>
      <c r="K41" s="49" t="s">
        <v>14742</v>
      </c>
      <c r="L41" s="49" t="s">
        <v>14670</v>
      </c>
      <c r="M41" s="49" t="s">
        <v>1329</v>
      </c>
      <c r="N41" s="49" t="s">
        <v>2337</v>
      </c>
      <c r="O41" s="49" t="s">
        <v>14743</v>
      </c>
      <c r="P41" t="str">
        <f t="shared" si="10"/>
        <v>0206 - MINISTERIO DE EDUCACIÓN</v>
      </c>
      <c r="Q41" t="str">
        <f t="shared" si="11"/>
        <v>01 - MINISTERIO DE EDUCACION</v>
      </c>
      <c r="R41" t="str">
        <f t="shared" si="12"/>
        <v>0001 - MINISTERIO DE EDUCACION</v>
      </c>
      <c r="S41" t="str">
        <f t="shared" si="13"/>
        <v>46 - Salud escolar</v>
      </c>
      <c r="T41" t="str">
        <f t="shared" si="14"/>
        <v>00 - Acciones que no generan producción P46</v>
      </c>
      <c r="U41" t="str">
        <f t="shared" si="15"/>
        <v>00 - N/A</v>
      </c>
      <c r="V41" s="13" t="str">
        <f t="shared" si="16"/>
        <v>0001 - Coordinación interinstitucional para la atención de salud a estudiantes</v>
      </c>
      <c r="AC41" t="str">
        <f t="shared" si="8"/>
        <v xml:space="preserve">2.1.2.2.09 </v>
      </c>
      <c r="AD41" s="23">
        <v>2.1</v>
      </c>
      <c r="AE41" s="23" t="s">
        <v>2344</v>
      </c>
      <c r="AF41" s="23" t="s">
        <v>2636</v>
      </c>
      <c r="AG41" s="23" t="s">
        <v>2637</v>
      </c>
      <c r="AH41" t="s">
        <v>2647</v>
      </c>
      <c r="AI41" t="s">
        <v>2648</v>
      </c>
      <c r="AJ41" t="s">
        <v>2717</v>
      </c>
      <c r="AK41" t="s">
        <v>2718</v>
      </c>
    </row>
    <row r="42" spans="1:37" ht="60" x14ac:dyDescent="0.25">
      <c r="A42" t="str">
        <f t="shared" si="9"/>
        <v>0206010007</v>
      </c>
      <c r="B42" s="49" t="s">
        <v>3186</v>
      </c>
      <c r="C42" s="49" t="s">
        <v>14731</v>
      </c>
      <c r="D42" s="49" t="s">
        <v>2335</v>
      </c>
      <c r="E42" s="49" t="s">
        <v>14732</v>
      </c>
      <c r="F42" s="49" t="s">
        <v>2518</v>
      </c>
      <c r="G42" s="49" t="s">
        <v>14744</v>
      </c>
      <c r="H42" s="49" t="s">
        <v>14733</v>
      </c>
      <c r="I42" s="49" t="s">
        <v>14734</v>
      </c>
      <c r="J42" s="49" t="s">
        <v>2575</v>
      </c>
      <c r="K42" s="49" t="s">
        <v>14745</v>
      </c>
      <c r="L42" s="49" t="s">
        <v>14670</v>
      </c>
      <c r="M42" s="49" t="s">
        <v>1329</v>
      </c>
      <c r="N42" s="49" t="s">
        <v>2337</v>
      </c>
      <c r="O42" s="49" t="s">
        <v>14746</v>
      </c>
      <c r="P42" t="str">
        <f t="shared" si="10"/>
        <v>0206 - MINISTERIO DE EDUCACIÓN</v>
      </c>
      <c r="Q42" t="str">
        <f t="shared" si="11"/>
        <v>01 - MINISTERIO DE EDUCACION</v>
      </c>
      <c r="R42" t="str">
        <f t="shared" si="12"/>
        <v>0007 - INSTITUTO NACIONAL DE FORMACIÓN Y CAPACITACIÓN MAGISTERIAL</v>
      </c>
      <c r="S42" t="str">
        <f t="shared" si="13"/>
        <v>24 - Alfabetización de estudiantes del primer ciclo del nivel primario</v>
      </c>
      <c r="T42" t="str">
        <f t="shared" si="14"/>
        <v>04 - Docentes reciben programas de formación continua en alfabetización inicial</v>
      </c>
      <c r="U42" t="str">
        <f t="shared" si="15"/>
        <v>00 - N/A</v>
      </c>
      <c r="V42" s="13" t="str">
        <f t="shared" si="16"/>
        <v>0001 - Fortalecimiento de las capacidades de los docentes en las áreas de Lengua Española y Matemática</v>
      </c>
      <c r="AC42" t="str">
        <f t="shared" si="8"/>
        <v xml:space="preserve">2.1.2.2.10 </v>
      </c>
      <c r="AD42" s="23">
        <v>2.1</v>
      </c>
      <c r="AE42" s="23" t="s">
        <v>2344</v>
      </c>
      <c r="AF42" s="23" t="s">
        <v>2636</v>
      </c>
      <c r="AG42" s="23" t="s">
        <v>2637</v>
      </c>
      <c r="AH42" t="s">
        <v>2647</v>
      </c>
      <c r="AI42" t="s">
        <v>2648</v>
      </c>
      <c r="AJ42" t="s">
        <v>2725</v>
      </c>
      <c r="AK42" t="s">
        <v>2726</v>
      </c>
    </row>
    <row r="43" spans="1:37" ht="75" x14ac:dyDescent="0.25">
      <c r="A43" t="str">
        <f t="shared" si="9"/>
        <v>0206010010</v>
      </c>
      <c r="B43" s="49" t="s">
        <v>3186</v>
      </c>
      <c r="C43" s="49" t="s">
        <v>14731</v>
      </c>
      <c r="D43" s="49" t="s">
        <v>2335</v>
      </c>
      <c r="E43" s="49" t="s">
        <v>14732</v>
      </c>
      <c r="F43" s="49" t="s">
        <v>2394</v>
      </c>
      <c r="G43" s="49" t="s">
        <v>14747</v>
      </c>
      <c r="H43" s="49" t="s">
        <v>14741</v>
      </c>
      <c r="I43" s="49" t="s">
        <v>569</v>
      </c>
      <c r="J43" s="49" t="s">
        <v>2489</v>
      </c>
      <c r="K43" s="49" t="s">
        <v>14748</v>
      </c>
      <c r="L43" s="49" t="s">
        <v>14670</v>
      </c>
      <c r="M43" s="49" t="s">
        <v>1329</v>
      </c>
      <c r="N43" s="49" t="s">
        <v>2337</v>
      </c>
      <c r="O43" s="49" t="s">
        <v>14749</v>
      </c>
      <c r="P43" t="str">
        <f t="shared" si="10"/>
        <v>0206 - MINISTERIO DE EDUCACIÓN</v>
      </c>
      <c r="Q43" t="str">
        <f t="shared" si="11"/>
        <v>01 - MINISTERIO DE EDUCACION</v>
      </c>
      <c r="R43" t="str">
        <f t="shared" si="12"/>
        <v>0010 - INSTITUTO NACIONAL DE BIENESTAR ESTUDIANTIL (INABIE)</v>
      </c>
      <c r="S43" t="str">
        <f t="shared" si="13"/>
        <v>46 - Salud escolar</v>
      </c>
      <c r="T43" t="str">
        <f t="shared" si="14"/>
        <v>02 - Comunidad educativa y asociados intervenidos nutricionalmente</v>
      </c>
      <c r="U43" t="str">
        <f t="shared" si="15"/>
        <v>00 - N/A</v>
      </c>
      <c r="V43" s="13" t="str">
        <f t="shared" si="16"/>
        <v>0001 - Estudiantes beneficiarios del Programa de Alimentación Escolar (PAE) orientados en educación alimentaria y nutricional</v>
      </c>
      <c r="AC43" t="str">
        <f t="shared" si="8"/>
        <v xml:space="preserve">2.1.2.2.11 </v>
      </c>
      <c r="AD43" s="23">
        <v>2.1</v>
      </c>
      <c r="AE43" s="23" t="s">
        <v>2344</v>
      </c>
      <c r="AF43" s="23" t="s">
        <v>2636</v>
      </c>
      <c r="AG43" s="23" t="s">
        <v>2637</v>
      </c>
      <c r="AH43" t="s">
        <v>2647</v>
      </c>
      <c r="AI43" t="s">
        <v>2648</v>
      </c>
      <c r="AJ43" t="s">
        <v>2733</v>
      </c>
      <c r="AK43" t="s">
        <v>2734</v>
      </c>
    </row>
    <row r="44" spans="1:37" ht="105" x14ac:dyDescent="0.25">
      <c r="A44" t="str">
        <f t="shared" si="9"/>
        <v>0206010010</v>
      </c>
      <c r="B44" s="49" t="s">
        <v>3186</v>
      </c>
      <c r="C44" s="49" t="s">
        <v>14731</v>
      </c>
      <c r="D44" s="49" t="s">
        <v>2335</v>
      </c>
      <c r="E44" s="49" t="s">
        <v>14732</v>
      </c>
      <c r="F44" s="49" t="s">
        <v>2394</v>
      </c>
      <c r="G44" s="49" t="s">
        <v>14747</v>
      </c>
      <c r="H44" s="49" t="s">
        <v>14741</v>
      </c>
      <c r="I44" s="49" t="s">
        <v>569</v>
      </c>
      <c r="J44" s="49" t="s">
        <v>2489</v>
      </c>
      <c r="K44" s="49" t="s">
        <v>14748</v>
      </c>
      <c r="L44" s="49" t="s">
        <v>14670</v>
      </c>
      <c r="M44" s="49" t="s">
        <v>1329</v>
      </c>
      <c r="N44" s="49" t="s">
        <v>2662</v>
      </c>
      <c r="O44" s="49" t="s">
        <v>14750</v>
      </c>
      <c r="P44" t="str">
        <f t="shared" si="10"/>
        <v>0206 - MINISTERIO DE EDUCACIÓN</v>
      </c>
      <c r="Q44" t="str">
        <f t="shared" si="11"/>
        <v>01 - MINISTERIO DE EDUCACION</v>
      </c>
      <c r="R44" t="str">
        <f t="shared" si="12"/>
        <v>0010 - INSTITUTO NACIONAL DE BIENESTAR ESTUDIANTIL (INABIE)</v>
      </c>
      <c r="S44" t="str">
        <f t="shared" si="13"/>
        <v>46 - Salud escolar</v>
      </c>
      <c r="T44" t="str">
        <f t="shared" si="14"/>
        <v>02 - Comunidad educativa y asociados intervenidos nutricionalmente</v>
      </c>
      <c r="U44" t="str">
        <f t="shared" si="15"/>
        <v>00 - N/A</v>
      </c>
      <c r="V44" s="13" t="str">
        <f t="shared" si="16"/>
        <v>0002 - Proveedores de alimentos y asociados del Programa de Alimentación Escolar (PAE) orientados sobre gestión adecuada del servicio de alimentación en todas sus fases</v>
      </c>
      <c r="AC44" t="str">
        <f t="shared" si="8"/>
        <v xml:space="preserve">2.1.2.2.12 </v>
      </c>
      <c r="AD44" s="23">
        <v>2.1</v>
      </c>
      <c r="AE44" s="23" t="s">
        <v>2344</v>
      </c>
      <c r="AF44" s="23" t="s">
        <v>2636</v>
      </c>
      <c r="AG44" s="23" t="s">
        <v>2637</v>
      </c>
      <c r="AH44" t="s">
        <v>2647</v>
      </c>
      <c r="AI44" t="s">
        <v>2648</v>
      </c>
      <c r="AJ44" t="s">
        <v>2741</v>
      </c>
      <c r="AK44" t="s">
        <v>2742</v>
      </c>
    </row>
    <row r="45" spans="1:37" ht="45" x14ac:dyDescent="0.25">
      <c r="A45" t="str">
        <f t="shared" si="9"/>
        <v>0206010010</v>
      </c>
      <c r="B45" s="49" t="s">
        <v>3186</v>
      </c>
      <c r="C45" s="49" t="s">
        <v>14731</v>
      </c>
      <c r="D45" s="49" t="s">
        <v>2335</v>
      </c>
      <c r="E45" s="49" t="s">
        <v>14732</v>
      </c>
      <c r="F45" s="49" t="s">
        <v>2394</v>
      </c>
      <c r="G45" s="49" t="s">
        <v>14747</v>
      </c>
      <c r="H45" s="49" t="s">
        <v>14741</v>
      </c>
      <c r="I45" s="49" t="s">
        <v>569</v>
      </c>
      <c r="J45" s="49" t="s">
        <v>3012</v>
      </c>
      <c r="K45" s="49" t="s">
        <v>14751</v>
      </c>
      <c r="L45" s="49" t="s">
        <v>14670</v>
      </c>
      <c r="M45" s="49" t="s">
        <v>1329</v>
      </c>
      <c r="N45" s="49" t="s">
        <v>2337</v>
      </c>
      <c r="O45" s="49" t="s">
        <v>14752</v>
      </c>
      <c r="P45" t="str">
        <f t="shared" si="10"/>
        <v>0206 - MINISTERIO DE EDUCACIÓN</v>
      </c>
      <c r="Q45" t="str">
        <f t="shared" si="11"/>
        <v>01 - MINISTERIO DE EDUCACION</v>
      </c>
      <c r="R45" t="str">
        <f t="shared" si="12"/>
        <v>0010 - INSTITUTO NACIONAL DE BIENESTAR ESTUDIANTIL (INABIE)</v>
      </c>
      <c r="S45" t="str">
        <f t="shared" si="13"/>
        <v>46 - Salud escolar</v>
      </c>
      <c r="T45" t="str">
        <f t="shared" si="14"/>
        <v>03 - Estudiantes con diagnóstico de déficit auditivo y/o visual reciben dispositivos</v>
      </c>
      <c r="U45" t="str">
        <f t="shared" si="15"/>
        <v>00 - N/A</v>
      </c>
      <c r="V45" s="13" t="str">
        <f t="shared" si="16"/>
        <v>0001 - Entrega y adaptación de dispositivos a estudiantes con diagnóstico de déficit auditivo</v>
      </c>
      <c r="AC45" t="str">
        <f t="shared" si="8"/>
        <v xml:space="preserve">2.1.2.2.13 </v>
      </c>
      <c r="AD45" s="23">
        <v>2.1</v>
      </c>
      <c r="AE45" s="23" t="s">
        <v>2344</v>
      </c>
      <c r="AF45" s="23" t="s">
        <v>2636</v>
      </c>
      <c r="AG45" s="23" t="s">
        <v>2637</v>
      </c>
      <c r="AH45" t="s">
        <v>2647</v>
      </c>
      <c r="AI45" t="s">
        <v>2648</v>
      </c>
      <c r="AJ45" t="s">
        <v>2751</v>
      </c>
      <c r="AK45" t="s">
        <v>2752</v>
      </c>
    </row>
    <row r="46" spans="1:37" ht="60" x14ac:dyDescent="0.25">
      <c r="A46" t="str">
        <f t="shared" si="9"/>
        <v>0206010010</v>
      </c>
      <c r="B46" s="49" t="s">
        <v>3186</v>
      </c>
      <c r="C46" s="49" t="s">
        <v>14731</v>
      </c>
      <c r="D46" s="49" t="s">
        <v>2335</v>
      </c>
      <c r="E46" s="49" t="s">
        <v>14732</v>
      </c>
      <c r="F46" s="49" t="s">
        <v>2394</v>
      </c>
      <c r="G46" s="49" t="s">
        <v>14747</v>
      </c>
      <c r="H46" s="49" t="s">
        <v>14741</v>
      </c>
      <c r="I46" s="49" t="s">
        <v>569</v>
      </c>
      <c r="J46" s="49" t="s">
        <v>3012</v>
      </c>
      <c r="K46" s="49" t="s">
        <v>14751</v>
      </c>
      <c r="L46" s="49" t="s">
        <v>14670</v>
      </c>
      <c r="M46" s="49" t="s">
        <v>1329</v>
      </c>
      <c r="N46" s="49" t="s">
        <v>2662</v>
      </c>
      <c r="O46" s="49" t="s">
        <v>14753</v>
      </c>
      <c r="P46" t="str">
        <f t="shared" si="10"/>
        <v>0206 - MINISTERIO DE EDUCACIÓN</v>
      </c>
      <c r="Q46" t="str">
        <f t="shared" si="11"/>
        <v>01 - MINISTERIO DE EDUCACION</v>
      </c>
      <c r="R46" t="str">
        <f t="shared" si="12"/>
        <v>0010 - INSTITUTO NACIONAL DE BIENESTAR ESTUDIANTIL (INABIE)</v>
      </c>
      <c r="S46" t="str">
        <f t="shared" si="13"/>
        <v>46 - Salud escolar</v>
      </c>
      <c r="T46" t="str">
        <f t="shared" si="14"/>
        <v>03 - Estudiantes con diagnóstico de déficit auditivo y/o visual reciben dispositivos</v>
      </c>
      <c r="U46" t="str">
        <f t="shared" si="15"/>
        <v>00 - N/A</v>
      </c>
      <c r="V46" s="13" t="str">
        <f t="shared" si="16"/>
        <v>0002 - Entrega y adaptación de dispositivos a estudiantes con diagnóstico de déficit de agudeza visual</v>
      </c>
      <c r="AC46" t="str">
        <f t="shared" si="8"/>
        <v xml:space="preserve">2.1.2.2.14 </v>
      </c>
      <c r="AD46" s="23">
        <v>2.1</v>
      </c>
      <c r="AE46" s="23" t="s">
        <v>2344</v>
      </c>
      <c r="AF46" s="23" t="s">
        <v>2636</v>
      </c>
      <c r="AG46" s="23" t="s">
        <v>2637</v>
      </c>
      <c r="AH46" t="s">
        <v>2647</v>
      </c>
      <c r="AI46" t="s">
        <v>2648</v>
      </c>
      <c r="AJ46" t="s">
        <v>2760</v>
      </c>
      <c r="AK46" t="s">
        <v>2761</v>
      </c>
    </row>
    <row r="47" spans="1:37" ht="30" x14ac:dyDescent="0.25">
      <c r="A47" t="str">
        <f t="shared" si="9"/>
        <v>0207010001</v>
      </c>
      <c r="B47" s="49" t="s">
        <v>3249</v>
      </c>
      <c r="C47" s="49" t="s">
        <v>14754</v>
      </c>
      <c r="D47" s="49" t="s">
        <v>2335</v>
      </c>
      <c r="E47" s="49" t="s">
        <v>14755</v>
      </c>
      <c r="F47" s="49" t="s">
        <v>2337</v>
      </c>
      <c r="G47" s="49" t="s">
        <v>14755</v>
      </c>
      <c r="H47" s="49" t="s">
        <v>14667</v>
      </c>
      <c r="I47" s="49" t="s">
        <v>14668</v>
      </c>
      <c r="J47" s="49" t="s">
        <v>14756</v>
      </c>
      <c r="K47" s="49" t="s">
        <v>14757</v>
      </c>
      <c r="L47" s="49" t="s">
        <v>14670</v>
      </c>
      <c r="M47" s="49" t="s">
        <v>1329</v>
      </c>
      <c r="N47" s="49" t="s">
        <v>2337</v>
      </c>
      <c r="O47" s="49" t="s">
        <v>14758</v>
      </c>
      <c r="P47" t="str">
        <f t="shared" si="10"/>
        <v>0207 - MINISTERIO DE SALUD PÚBLICA Y ASISTENCIA SOCIAL</v>
      </c>
      <c r="Q47" t="str">
        <f t="shared" si="11"/>
        <v>01 - MINISTERIO DE SALUD PUBLICA Y ASISTENCIA SOCIAL</v>
      </c>
      <c r="R47" t="str">
        <f t="shared" si="12"/>
        <v>0001 - MINISTERIO DE SALUD PUBLICA Y ASISTENCIA SOCIAL</v>
      </c>
      <c r="S47" t="str">
        <f t="shared" si="13"/>
        <v>41 - Prevención y atención de la tuberculosis</v>
      </c>
      <c r="T47" t="str">
        <f t="shared" si="14"/>
        <v>09 - Población general cuenta con acceso a paquete de servicios de salud para la prevención y control de la tuberculosis de acuerdo con la normativa vigente</v>
      </c>
      <c r="U47" t="str">
        <f t="shared" si="15"/>
        <v>00 - N/A</v>
      </c>
      <c r="V47" s="13" t="str">
        <f t="shared" si="16"/>
        <v>0001 - Prevención y control de tuberculosis</v>
      </c>
      <c r="AC47" t="str">
        <f t="shared" si="8"/>
        <v xml:space="preserve">2.1.2.2.15 </v>
      </c>
      <c r="AD47" s="23">
        <v>2.1</v>
      </c>
      <c r="AE47" s="23" t="s">
        <v>2344</v>
      </c>
      <c r="AF47" s="23" t="s">
        <v>2636</v>
      </c>
      <c r="AG47" s="23" t="s">
        <v>2637</v>
      </c>
      <c r="AH47" t="s">
        <v>2647</v>
      </c>
      <c r="AI47" t="s">
        <v>2648</v>
      </c>
      <c r="AJ47" t="s">
        <v>2767</v>
      </c>
      <c r="AK47" t="s">
        <v>2768</v>
      </c>
    </row>
    <row r="48" spans="1:37" ht="45" x14ac:dyDescent="0.25">
      <c r="A48" t="str">
        <f t="shared" si="9"/>
        <v>0207010001</v>
      </c>
      <c r="B48" s="49" t="s">
        <v>3249</v>
      </c>
      <c r="C48" s="49" t="s">
        <v>14754</v>
      </c>
      <c r="D48" s="49" t="s">
        <v>2335</v>
      </c>
      <c r="E48" s="49" t="s">
        <v>14755</v>
      </c>
      <c r="F48" s="49" t="s">
        <v>2337</v>
      </c>
      <c r="G48" s="49" t="s">
        <v>14755</v>
      </c>
      <c r="H48" s="49" t="s">
        <v>14667</v>
      </c>
      <c r="I48" s="49" t="s">
        <v>14668</v>
      </c>
      <c r="J48" s="49" t="s">
        <v>14756</v>
      </c>
      <c r="K48" s="49" t="s">
        <v>14757</v>
      </c>
      <c r="L48" s="49" t="s">
        <v>14670</v>
      </c>
      <c r="M48" s="49" t="s">
        <v>1329</v>
      </c>
      <c r="N48" s="49" t="s">
        <v>2662</v>
      </c>
      <c r="O48" s="49" t="s">
        <v>14759</v>
      </c>
      <c r="P48" t="str">
        <f t="shared" si="10"/>
        <v>0207 - MINISTERIO DE SALUD PÚBLICA Y ASISTENCIA SOCIAL</v>
      </c>
      <c r="Q48" t="str">
        <f t="shared" si="11"/>
        <v>01 - MINISTERIO DE SALUD PUBLICA Y ASISTENCIA SOCIAL</v>
      </c>
      <c r="R48" t="str">
        <f t="shared" si="12"/>
        <v>0001 - MINISTERIO DE SALUD PUBLICA Y ASISTENCIA SOCIAL</v>
      </c>
      <c r="S48" t="str">
        <f t="shared" si="13"/>
        <v>41 - Prevención y atención de la tuberculosis</v>
      </c>
      <c r="T48" t="str">
        <f t="shared" si="14"/>
        <v>09 - Población general cuenta con acceso a paquete de servicios de salud para la prevención y control de la tuberculosis de acuerdo con la normativa vigente</v>
      </c>
      <c r="U48" t="str">
        <f t="shared" si="15"/>
        <v>00 - N/A</v>
      </c>
      <c r="V48" s="13" t="str">
        <f t="shared" si="16"/>
        <v>0002 - Monitoreo, supervisión y evaluación de las acciones de prevención y control</v>
      </c>
      <c r="AC48" t="str">
        <f t="shared" si="8"/>
        <v xml:space="preserve">2.1.2.2.16 </v>
      </c>
      <c r="AD48" s="23">
        <v>2.1</v>
      </c>
      <c r="AE48" s="23" t="s">
        <v>2344</v>
      </c>
      <c r="AF48" s="23" t="s">
        <v>2636</v>
      </c>
      <c r="AG48" s="23" t="s">
        <v>2637</v>
      </c>
      <c r="AH48" t="s">
        <v>2647</v>
      </c>
      <c r="AI48" t="s">
        <v>2648</v>
      </c>
      <c r="AJ48" t="s">
        <v>2775</v>
      </c>
      <c r="AK48" t="s">
        <v>2776</v>
      </c>
    </row>
    <row r="49" spans="1:37" ht="30" x14ac:dyDescent="0.25">
      <c r="A49" t="str">
        <f t="shared" si="9"/>
        <v>0207010001</v>
      </c>
      <c r="B49" s="49" t="s">
        <v>3249</v>
      </c>
      <c r="C49" s="49" t="s">
        <v>14754</v>
      </c>
      <c r="D49" s="49" t="s">
        <v>2335</v>
      </c>
      <c r="E49" s="49" t="s">
        <v>14755</v>
      </c>
      <c r="F49" s="49" t="s">
        <v>2337</v>
      </c>
      <c r="G49" s="49" t="s">
        <v>14755</v>
      </c>
      <c r="H49" s="49" t="s">
        <v>14667</v>
      </c>
      <c r="I49" s="49" t="s">
        <v>14668</v>
      </c>
      <c r="J49" s="49" t="s">
        <v>14756</v>
      </c>
      <c r="K49" s="49" t="s">
        <v>14757</v>
      </c>
      <c r="L49" s="49" t="s">
        <v>14670</v>
      </c>
      <c r="M49" s="49" t="s">
        <v>1329</v>
      </c>
      <c r="N49" s="49" t="s">
        <v>2499</v>
      </c>
      <c r="O49" s="49" t="s">
        <v>14760</v>
      </c>
      <c r="P49" t="str">
        <f t="shared" si="10"/>
        <v>0207 - MINISTERIO DE SALUD PÚBLICA Y ASISTENCIA SOCIAL</v>
      </c>
      <c r="Q49" t="str">
        <f t="shared" si="11"/>
        <v>01 - MINISTERIO DE SALUD PUBLICA Y ASISTENCIA SOCIAL</v>
      </c>
      <c r="R49" t="str">
        <f t="shared" si="12"/>
        <v>0001 - MINISTERIO DE SALUD PUBLICA Y ASISTENCIA SOCIAL</v>
      </c>
      <c r="S49" t="str">
        <f t="shared" si="13"/>
        <v>41 - Prevención y atención de la tuberculosis</v>
      </c>
      <c r="T49" t="str">
        <f t="shared" si="14"/>
        <v>09 - Población general cuenta con acceso a paquete de servicios de salud para la prevención y control de la tuberculosis de acuerdo con la normativa vigente</v>
      </c>
      <c r="U49" t="str">
        <f t="shared" si="15"/>
        <v>00 - N/A</v>
      </c>
      <c r="V49" s="13" t="str">
        <f t="shared" si="16"/>
        <v>0003 - Documentos normativos y reglamentación</v>
      </c>
      <c r="AC49" t="str">
        <f t="shared" si="8"/>
        <v xml:space="preserve">2.1.2.2.17 </v>
      </c>
      <c r="AD49" s="23">
        <v>2.1</v>
      </c>
      <c r="AE49" s="23" t="s">
        <v>2344</v>
      </c>
      <c r="AF49" s="23" t="s">
        <v>2636</v>
      </c>
      <c r="AG49" s="23" t="s">
        <v>2637</v>
      </c>
      <c r="AH49" t="s">
        <v>2647</v>
      </c>
      <c r="AI49" t="s">
        <v>2648</v>
      </c>
      <c r="AJ49" t="s">
        <v>2783</v>
      </c>
      <c r="AK49" t="s">
        <v>2784</v>
      </c>
    </row>
    <row r="50" spans="1:37" ht="60" x14ac:dyDescent="0.25">
      <c r="A50" t="str">
        <f t="shared" si="9"/>
        <v>0207010001</v>
      </c>
      <c r="B50" s="49" t="s">
        <v>3249</v>
      </c>
      <c r="C50" s="49" t="s">
        <v>14754</v>
      </c>
      <c r="D50" s="49" t="s">
        <v>2335</v>
      </c>
      <c r="E50" s="49" t="s">
        <v>14755</v>
      </c>
      <c r="F50" s="49" t="s">
        <v>2337</v>
      </c>
      <c r="G50" s="49" t="s">
        <v>14755</v>
      </c>
      <c r="H50" s="49" t="s">
        <v>14667</v>
      </c>
      <c r="I50" s="49" t="s">
        <v>14668</v>
      </c>
      <c r="J50" s="49" t="s">
        <v>14756</v>
      </c>
      <c r="K50" s="49" t="s">
        <v>14757</v>
      </c>
      <c r="L50" s="49" t="s">
        <v>14670</v>
      </c>
      <c r="M50" s="49" t="s">
        <v>1329</v>
      </c>
      <c r="N50" s="49" t="s">
        <v>2508</v>
      </c>
      <c r="O50" s="49" t="s">
        <v>14761</v>
      </c>
      <c r="P50" t="str">
        <f t="shared" si="10"/>
        <v>0207 - MINISTERIO DE SALUD PÚBLICA Y ASISTENCIA SOCIAL</v>
      </c>
      <c r="Q50" t="str">
        <f t="shared" si="11"/>
        <v>01 - MINISTERIO DE SALUD PUBLICA Y ASISTENCIA SOCIAL</v>
      </c>
      <c r="R50" t="str">
        <f t="shared" si="12"/>
        <v>0001 - MINISTERIO DE SALUD PUBLICA Y ASISTENCIA SOCIAL</v>
      </c>
      <c r="S50" t="str">
        <f t="shared" si="13"/>
        <v>41 - Prevención y atención de la tuberculosis</v>
      </c>
      <c r="T50" t="str">
        <f t="shared" si="14"/>
        <v>09 - Población general cuenta con acceso a paquete de servicios de salud para la prevención y control de la tuberculosis de acuerdo con la normativa vigente</v>
      </c>
      <c r="U50" t="str">
        <f t="shared" si="15"/>
        <v>00 - N/A</v>
      </c>
      <c r="V50" s="13" t="str">
        <f t="shared" si="16"/>
        <v>0004 - Promoción, prevención, búsqueda activa de casos presuntivos e identificación de contactos</v>
      </c>
      <c r="AC50" t="str">
        <f t="shared" si="8"/>
        <v xml:space="preserve">2.1.2.3.01 </v>
      </c>
      <c r="AD50" s="23">
        <v>2.1</v>
      </c>
      <c r="AE50" s="23" t="s">
        <v>2344</v>
      </c>
      <c r="AF50" s="23" t="s">
        <v>2636</v>
      </c>
      <c r="AG50" s="23" t="s">
        <v>2637</v>
      </c>
      <c r="AH50" t="s">
        <v>2794</v>
      </c>
      <c r="AI50" t="s">
        <v>2795</v>
      </c>
      <c r="AJ50" t="s">
        <v>2793</v>
      </c>
      <c r="AK50" t="s">
        <v>2795</v>
      </c>
    </row>
    <row r="51" spans="1:37" ht="45" x14ac:dyDescent="0.25">
      <c r="A51" t="str">
        <f t="shared" si="9"/>
        <v>0207010001</v>
      </c>
      <c r="B51" s="49" t="s">
        <v>3249</v>
      </c>
      <c r="C51" s="49" t="s">
        <v>14754</v>
      </c>
      <c r="D51" s="49" t="s">
        <v>2335</v>
      </c>
      <c r="E51" s="49" t="s">
        <v>14755</v>
      </c>
      <c r="F51" s="49" t="s">
        <v>2337</v>
      </c>
      <c r="G51" s="49" t="s">
        <v>14755</v>
      </c>
      <c r="H51" s="49" t="s">
        <v>14762</v>
      </c>
      <c r="I51" s="49" t="s">
        <v>14763</v>
      </c>
      <c r="J51" s="49" t="s">
        <v>2585</v>
      </c>
      <c r="K51" s="49" t="s">
        <v>14764</v>
      </c>
      <c r="L51" s="49" t="s">
        <v>14670</v>
      </c>
      <c r="M51" s="49" t="s">
        <v>1329</v>
      </c>
      <c r="N51" s="49" t="s">
        <v>2337</v>
      </c>
      <c r="O51" s="49" t="s">
        <v>14765</v>
      </c>
      <c r="P51" t="str">
        <f t="shared" si="10"/>
        <v>0207 - MINISTERIO DE SALUD PÚBLICA Y ASISTENCIA SOCIAL</v>
      </c>
      <c r="Q51" t="str">
        <f t="shared" si="11"/>
        <v>01 - MINISTERIO DE SALUD PUBLICA Y ASISTENCIA SOCIAL</v>
      </c>
      <c r="R51" t="str">
        <f t="shared" si="12"/>
        <v>0001 - MINISTERIO DE SALUD PUBLICA Y ASISTENCIA SOCIAL</v>
      </c>
      <c r="S51" t="str">
        <f t="shared" si="13"/>
        <v>42 - Prevención, diagnóstico y tratamiento VIH/SIDA</v>
      </c>
      <c r="T51" t="str">
        <f t="shared" si="14"/>
        <v>06 - Población femenina en etapa reproductiva y en embarazo recibe Intervenciones para evitar la transmisión vertical/ del VIH Materno - Infantil</v>
      </c>
      <c r="U51" t="str">
        <f t="shared" si="15"/>
        <v>00 - N/A</v>
      </c>
      <c r="V51" s="13" t="str">
        <f t="shared" si="16"/>
        <v>0001 - Subvencionadas las líneas de investigación en VIH y estudios CAP</v>
      </c>
      <c r="AC51" t="str">
        <f t="shared" si="8"/>
        <v xml:space="preserve">2.1.3.1.01 </v>
      </c>
      <c r="AD51" s="23">
        <v>2.1</v>
      </c>
      <c r="AE51" s="23" t="s">
        <v>2344</v>
      </c>
      <c r="AF51" s="23" t="s">
        <v>2804</v>
      </c>
      <c r="AG51" s="23" t="s">
        <v>2805</v>
      </c>
      <c r="AH51" t="s">
        <v>2806</v>
      </c>
      <c r="AI51" t="s">
        <v>2807</v>
      </c>
      <c r="AJ51" t="s">
        <v>2803</v>
      </c>
      <c r="AK51" t="s">
        <v>2808</v>
      </c>
    </row>
    <row r="52" spans="1:37" ht="45" x14ac:dyDescent="0.25">
      <c r="A52" t="str">
        <f t="shared" si="9"/>
        <v>0207010001</v>
      </c>
      <c r="B52" s="49" t="s">
        <v>3249</v>
      </c>
      <c r="C52" s="49" t="s">
        <v>14754</v>
      </c>
      <c r="D52" s="49" t="s">
        <v>2335</v>
      </c>
      <c r="E52" s="49" t="s">
        <v>14755</v>
      </c>
      <c r="F52" s="49" t="s">
        <v>2337</v>
      </c>
      <c r="G52" s="49" t="s">
        <v>14755</v>
      </c>
      <c r="H52" s="49" t="s">
        <v>14762</v>
      </c>
      <c r="I52" s="49" t="s">
        <v>14763</v>
      </c>
      <c r="J52" s="49" t="s">
        <v>2585</v>
      </c>
      <c r="K52" s="49" t="s">
        <v>14764</v>
      </c>
      <c r="L52" s="49" t="s">
        <v>14670</v>
      </c>
      <c r="M52" s="49" t="s">
        <v>1329</v>
      </c>
      <c r="N52" s="49" t="s">
        <v>2662</v>
      </c>
      <c r="O52" s="49" t="s">
        <v>14766</v>
      </c>
      <c r="P52" t="str">
        <f t="shared" si="10"/>
        <v>0207 - MINISTERIO DE SALUD PÚBLICA Y ASISTENCIA SOCIAL</v>
      </c>
      <c r="Q52" t="str">
        <f t="shared" si="11"/>
        <v>01 - MINISTERIO DE SALUD PUBLICA Y ASISTENCIA SOCIAL</v>
      </c>
      <c r="R52" t="str">
        <f t="shared" si="12"/>
        <v>0001 - MINISTERIO DE SALUD PUBLICA Y ASISTENCIA SOCIAL</v>
      </c>
      <c r="S52" t="str">
        <f t="shared" si="13"/>
        <v>42 - Prevención, diagnóstico y tratamiento VIH/SIDA</v>
      </c>
      <c r="T52" t="str">
        <f t="shared" si="14"/>
        <v>06 - Población femenina en etapa reproductiva y en embarazo recibe Intervenciones para evitar la transmisión vertical/ del VIH Materno - Infantil</v>
      </c>
      <c r="U52" t="str">
        <f t="shared" si="15"/>
        <v>00 - N/A</v>
      </c>
      <c r="V52" s="13" t="str">
        <f t="shared" si="16"/>
        <v>0002 - Módulos de información sobre VIH desarrollados en base a requerimientos</v>
      </c>
      <c r="AC52" t="str">
        <f t="shared" si="8"/>
        <v xml:space="preserve">2.1.3.1.02 </v>
      </c>
      <c r="AD52" s="23">
        <v>2.1</v>
      </c>
      <c r="AE52" s="23" t="s">
        <v>2344</v>
      </c>
      <c r="AF52" s="23" t="s">
        <v>2804</v>
      </c>
      <c r="AG52" s="23" t="s">
        <v>2805</v>
      </c>
      <c r="AH52" t="s">
        <v>2806</v>
      </c>
      <c r="AI52" t="s">
        <v>2807</v>
      </c>
      <c r="AJ52" t="s">
        <v>2814</v>
      </c>
      <c r="AK52" t="s">
        <v>2815</v>
      </c>
    </row>
    <row r="53" spans="1:37" ht="60" x14ac:dyDescent="0.25">
      <c r="A53" t="str">
        <f t="shared" si="9"/>
        <v>0207010001</v>
      </c>
      <c r="B53" s="49" t="s">
        <v>3249</v>
      </c>
      <c r="C53" s="49" t="s">
        <v>14754</v>
      </c>
      <c r="D53" s="49" t="s">
        <v>2335</v>
      </c>
      <c r="E53" s="49" t="s">
        <v>14755</v>
      </c>
      <c r="F53" s="49" t="s">
        <v>2337</v>
      </c>
      <c r="G53" s="49" t="s">
        <v>14755</v>
      </c>
      <c r="H53" s="49" t="s">
        <v>14762</v>
      </c>
      <c r="I53" s="49" t="s">
        <v>14763</v>
      </c>
      <c r="J53" s="49" t="s">
        <v>14720</v>
      </c>
      <c r="K53" s="49" t="s">
        <v>14767</v>
      </c>
      <c r="L53" s="49" t="s">
        <v>14670</v>
      </c>
      <c r="M53" s="49" t="s">
        <v>1329</v>
      </c>
      <c r="N53" s="49" t="s">
        <v>2337</v>
      </c>
      <c r="O53" s="49" t="s">
        <v>14768</v>
      </c>
      <c r="P53" t="str">
        <f t="shared" si="10"/>
        <v>0207 - MINISTERIO DE SALUD PÚBLICA Y ASISTENCIA SOCIAL</v>
      </c>
      <c r="Q53" t="str">
        <f t="shared" si="11"/>
        <v>01 - MINISTERIO DE SALUD PUBLICA Y ASISTENCIA SOCIAL</v>
      </c>
      <c r="R53" t="str">
        <f t="shared" si="12"/>
        <v>0001 - MINISTERIO DE SALUD PUBLICA Y ASISTENCIA SOCIAL</v>
      </c>
      <c r="S53" t="str">
        <f t="shared" si="13"/>
        <v>42 - Prevención, diagnóstico y tratamiento VIH/SIDA</v>
      </c>
      <c r="T53" t="str">
        <f t="shared" si="14"/>
        <v>07 - Personas que viven con VIH reciben servicios integrales en salud de acuerdo a la  Guía de Adherencia.</v>
      </c>
      <c r="U53" t="str">
        <f t="shared" si="15"/>
        <v>00 - N/A</v>
      </c>
      <c r="V53" s="13" t="str">
        <f t="shared" si="16"/>
        <v>0001 - Monitoreo de la accesibilidad a servicios integrales de VIH en la comunidad</v>
      </c>
      <c r="AC53" t="str">
        <f t="shared" si="8"/>
        <v xml:space="preserve">2.1.3.2.01 </v>
      </c>
      <c r="AD53" s="23">
        <v>2.1</v>
      </c>
      <c r="AE53" s="23" t="s">
        <v>2344</v>
      </c>
      <c r="AF53" s="23" t="s">
        <v>2804</v>
      </c>
      <c r="AG53" s="23" t="s">
        <v>2805</v>
      </c>
      <c r="AH53" t="s">
        <v>2823</v>
      </c>
      <c r="AI53" t="s">
        <v>2824</v>
      </c>
      <c r="AJ53" t="s">
        <v>2822</v>
      </c>
      <c r="AK53" t="s">
        <v>2825</v>
      </c>
    </row>
    <row r="54" spans="1:37" ht="60" x14ac:dyDescent="0.25">
      <c r="A54" t="str">
        <f t="shared" si="9"/>
        <v>0207010001</v>
      </c>
      <c r="B54" s="49" t="s">
        <v>3249</v>
      </c>
      <c r="C54" s="49" t="s">
        <v>14754</v>
      </c>
      <c r="D54" s="49" t="s">
        <v>2335</v>
      </c>
      <c r="E54" s="49" t="s">
        <v>14755</v>
      </c>
      <c r="F54" s="49" t="s">
        <v>2337</v>
      </c>
      <c r="G54" s="49" t="s">
        <v>14755</v>
      </c>
      <c r="H54" s="49" t="s">
        <v>14762</v>
      </c>
      <c r="I54" s="49" t="s">
        <v>14763</v>
      </c>
      <c r="J54" s="49" t="s">
        <v>14720</v>
      </c>
      <c r="K54" s="49" t="s">
        <v>14767</v>
      </c>
      <c r="L54" s="49" t="s">
        <v>14670</v>
      </c>
      <c r="M54" s="49" t="s">
        <v>1329</v>
      </c>
      <c r="N54" s="49" t="s">
        <v>2662</v>
      </c>
      <c r="O54" s="49" t="s">
        <v>14769</v>
      </c>
      <c r="P54" t="str">
        <f t="shared" si="10"/>
        <v>0207 - MINISTERIO DE SALUD PÚBLICA Y ASISTENCIA SOCIAL</v>
      </c>
      <c r="Q54" t="str">
        <f t="shared" si="11"/>
        <v>01 - MINISTERIO DE SALUD PUBLICA Y ASISTENCIA SOCIAL</v>
      </c>
      <c r="R54" t="str">
        <f t="shared" si="12"/>
        <v>0001 - MINISTERIO DE SALUD PUBLICA Y ASISTENCIA SOCIAL</v>
      </c>
      <c r="S54" t="str">
        <f t="shared" si="13"/>
        <v>42 - Prevención, diagnóstico y tratamiento VIH/SIDA</v>
      </c>
      <c r="T54" t="str">
        <f t="shared" si="14"/>
        <v>07 - Personas que viven con VIH reciben servicios integrales en salud de acuerdo a la  Guía de Adherencia.</v>
      </c>
      <c r="U54" t="str">
        <f t="shared" si="15"/>
        <v>00 - N/A</v>
      </c>
      <c r="V54" s="13" t="str">
        <f t="shared" si="16"/>
        <v>0002 - Educación para la adherencia a los tratamientos, estigma y discriminación en PVV</v>
      </c>
      <c r="AC54" t="str">
        <f t="shared" si="8"/>
        <v xml:space="preserve">2.1.3.2.02 </v>
      </c>
      <c r="AD54" s="23">
        <v>2.1</v>
      </c>
      <c r="AE54" s="23" t="s">
        <v>2344</v>
      </c>
      <c r="AF54" s="23" t="s">
        <v>2804</v>
      </c>
      <c r="AG54" s="23" t="s">
        <v>2805</v>
      </c>
      <c r="AH54" t="s">
        <v>2823</v>
      </c>
      <c r="AI54" t="s">
        <v>2824</v>
      </c>
      <c r="AJ54" t="s">
        <v>2832</v>
      </c>
      <c r="AK54" t="s">
        <v>2833</v>
      </c>
    </row>
    <row r="55" spans="1:37" ht="75" x14ac:dyDescent="0.25">
      <c r="A55" t="str">
        <f t="shared" si="9"/>
        <v>0207010001</v>
      </c>
      <c r="B55" s="49" t="s">
        <v>3249</v>
      </c>
      <c r="C55" s="49" t="s">
        <v>14754</v>
      </c>
      <c r="D55" s="49" t="s">
        <v>2335</v>
      </c>
      <c r="E55" s="49" t="s">
        <v>14755</v>
      </c>
      <c r="F55" s="49" t="s">
        <v>2337</v>
      </c>
      <c r="G55" s="49" t="s">
        <v>14755</v>
      </c>
      <c r="H55" s="49" t="s">
        <v>14762</v>
      </c>
      <c r="I55" s="49" t="s">
        <v>14763</v>
      </c>
      <c r="J55" s="49" t="s">
        <v>14720</v>
      </c>
      <c r="K55" s="49" t="s">
        <v>14767</v>
      </c>
      <c r="L55" s="49" t="s">
        <v>14670</v>
      </c>
      <c r="M55" s="49" t="s">
        <v>1329</v>
      </c>
      <c r="N55" s="49" t="s">
        <v>2499</v>
      </c>
      <c r="O55" s="49" t="s">
        <v>14770</v>
      </c>
      <c r="P55" t="str">
        <f t="shared" si="10"/>
        <v>0207 - MINISTERIO DE SALUD PÚBLICA Y ASISTENCIA SOCIAL</v>
      </c>
      <c r="Q55" t="str">
        <f t="shared" si="11"/>
        <v>01 - MINISTERIO DE SALUD PUBLICA Y ASISTENCIA SOCIAL</v>
      </c>
      <c r="R55" t="str">
        <f t="shared" si="12"/>
        <v>0001 - MINISTERIO DE SALUD PUBLICA Y ASISTENCIA SOCIAL</v>
      </c>
      <c r="S55" t="str">
        <f t="shared" si="13"/>
        <v>42 - Prevención, diagnóstico y tratamiento VIH/SIDA</v>
      </c>
      <c r="T55" t="str">
        <f t="shared" si="14"/>
        <v>07 - Personas que viven con VIH reciben servicios integrales en salud de acuerdo a la  Guía de Adherencia.</v>
      </c>
      <c r="U55" t="str">
        <f t="shared" si="15"/>
        <v>00 - N/A</v>
      </c>
      <c r="V55" s="13" t="str">
        <f t="shared" si="16"/>
        <v>0003 - Aseguramiento de la disponibilidad de antirretrovirales para atender a las necesidades de las poblaciones vulnerables</v>
      </c>
      <c r="AC55" t="str">
        <f t="shared" si="8"/>
        <v xml:space="preserve">2.1.4.1.01 </v>
      </c>
      <c r="AD55" s="23">
        <v>2.1</v>
      </c>
      <c r="AE55" s="23" t="s">
        <v>2344</v>
      </c>
      <c r="AF55" s="23" t="s">
        <v>2840</v>
      </c>
      <c r="AG55" s="23" t="s">
        <v>2841</v>
      </c>
      <c r="AH55" t="s">
        <v>2842</v>
      </c>
      <c r="AI55" t="s">
        <v>2843</v>
      </c>
      <c r="AJ55" t="s">
        <v>2839</v>
      </c>
      <c r="AK55" t="s">
        <v>2843</v>
      </c>
    </row>
    <row r="56" spans="1:37" ht="60" x14ac:dyDescent="0.25">
      <c r="A56" t="str">
        <f t="shared" si="9"/>
        <v>0207010001</v>
      </c>
      <c r="B56" s="49" t="s">
        <v>3249</v>
      </c>
      <c r="C56" s="49" t="s">
        <v>14754</v>
      </c>
      <c r="D56" s="49" t="s">
        <v>2335</v>
      </c>
      <c r="E56" s="49" t="s">
        <v>14755</v>
      </c>
      <c r="F56" s="49" t="s">
        <v>2337</v>
      </c>
      <c r="G56" s="49" t="s">
        <v>14755</v>
      </c>
      <c r="H56" s="49" t="s">
        <v>14771</v>
      </c>
      <c r="I56" s="49" t="s">
        <v>14772</v>
      </c>
      <c r="J56" s="49" t="s">
        <v>14723</v>
      </c>
      <c r="K56" s="49" t="s">
        <v>14773</v>
      </c>
      <c r="L56" s="49" t="s">
        <v>14670</v>
      </c>
      <c r="M56" s="49" t="s">
        <v>1329</v>
      </c>
      <c r="N56" s="49" t="s">
        <v>2337</v>
      </c>
      <c r="O56" s="49" t="s">
        <v>14774</v>
      </c>
      <c r="P56" t="str">
        <f t="shared" si="10"/>
        <v>0207 - MINISTERIO DE SALUD PÚBLICA Y ASISTENCIA SOCIAL</v>
      </c>
      <c r="Q56" t="str">
        <f t="shared" si="11"/>
        <v>01 - MINISTERIO DE SALUD PUBLICA Y ASISTENCIA SOCIAL</v>
      </c>
      <c r="R56" t="str">
        <f t="shared" si="12"/>
        <v>0001 - MINISTERIO DE SALUD PUBLICA Y ASISTENCIA SOCIAL</v>
      </c>
      <c r="S56" t="str">
        <f t="shared" si="13"/>
        <v>43 - Detección oportuna y atención al cáncer</v>
      </c>
      <c r="T56" t="str">
        <f t="shared" si="14"/>
        <v>08 - Población priorizada recibe los servicios de calidad de detección, diagnostico, y tratamiento del cancer  según nivel de atención</v>
      </c>
      <c r="U56" t="str">
        <f t="shared" si="15"/>
        <v>00 - N/A</v>
      </c>
      <c r="V56" s="13" t="str">
        <f t="shared" si="16"/>
        <v>0001 - Actualización de normativas para la eliminación cáncer cervical uterino</v>
      </c>
      <c r="AC56" t="str">
        <f t="shared" si="8"/>
        <v xml:space="preserve">2.1.4.2.01 </v>
      </c>
      <c r="AD56" s="23">
        <v>2.1</v>
      </c>
      <c r="AE56" s="23" t="s">
        <v>2344</v>
      </c>
      <c r="AF56" s="23" t="s">
        <v>2840</v>
      </c>
      <c r="AG56" s="23" t="s">
        <v>2841</v>
      </c>
      <c r="AH56" t="s">
        <v>2850</v>
      </c>
      <c r="AI56" t="s">
        <v>2851</v>
      </c>
      <c r="AJ56" t="s">
        <v>2849</v>
      </c>
      <c r="AK56" t="s">
        <v>2852</v>
      </c>
    </row>
    <row r="57" spans="1:37" ht="45" x14ac:dyDescent="0.25">
      <c r="A57" t="str">
        <f t="shared" si="9"/>
        <v>0207010001</v>
      </c>
      <c r="B57" s="49" t="s">
        <v>3249</v>
      </c>
      <c r="C57" s="49" t="s">
        <v>14754</v>
      </c>
      <c r="D57" s="49" t="s">
        <v>2335</v>
      </c>
      <c r="E57" s="49" t="s">
        <v>14755</v>
      </c>
      <c r="F57" s="49" t="s">
        <v>2337</v>
      </c>
      <c r="G57" s="49" t="s">
        <v>14755</v>
      </c>
      <c r="H57" s="49" t="s">
        <v>14771</v>
      </c>
      <c r="I57" s="49" t="s">
        <v>14772</v>
      </c>
      <c r="J57" s="49" t="s">
        <v>14723</v>
      </c>
      <c r="K57" s="49" t="s">
        <v>14773</v>
      </c>
      <c r="L57" s="49" t="s">
        <v>14670</v>
      </c>
      <c r="M57" s="49" t="s">
        <v>1329</v>
      </c>
      <c r="N57" s="49" t="s">
        <v>2662</v>
      </c>
      <c r="O57" s="49" t="s">
        <v>14775</v>
      </c>
      <c r="P57" t="str">
        <f t="shared" si="10"/>
        <v>0207 - MINISTERIO DE SALUD PÚBLICA Y ASISTENCIA SOCIAL</v>
      </c>
      <c r="Q57" t="str">
        <f t="shared" si="11"/>
        <v>01 - MINISTERIO DE SALUD PUBLICA Y ASISTENCIA SOCIAL</v>
      </c>
      <c r="R57" t="str">
        <f t="shared" si="12"/>
        <v>0001 - MINISTERIO DE SALUD PUBLICA Y ASISTENCIA SOCIAL</v>
      </c>
      <c r="S57" t="str">
        <f t="shared" si="13"/>
        <v>43 - Detección oportuna y atención al cáncer</v>
      </c>
      <c r="T57" t="str">
        <f t="shared" si="14"/>
        <v>08 - Población priorizada recibe los servicios de calidad de detección, diagnostico, y tratamiento del cancer  según nivel de atención</v>
      </c>
      <c r="U57" t="str">
        <f t="shared" si="15"/>
        <v>00 - N/A</v>
      </c>
      <c r="V57" s="13" t="str">
        <f t="shared" si="16"/>
        <v>0002 - Monitoreo de la estrategias de la prevención del cáncer cervical uterino</v>
      </c>
      <c r="AC57" t="str">
        <f t="shared" si="8"/>
        <v xml:space="preserve">2.1.4.2.02 </v>
      </c>
      <c r="AD57" s="23">
        <v>2.1</v>
      </c>
      <c r="AE57" s="23" t="s">
        <v>2344</v>
      </c>
      <c r="AF57" s="23" t="s">
        <v>2840</v>
      </c>
      <c r="AG57" s="23" t="s">
        <v>2841</v>
      </c>
      <c r="AH57" t="s">
        <v>2850</v>
      </c>
      <c r="AI57" t="s">
        <v>2851</v>
      </c>
      <c r="AJ57" t="s">
        <v>2857</v>
      </c>
      <c r="AK57" t="s">
        <v>2858</v>
      </c>
    </row>
    <row r="58" spans="1:37" ht="60" x14ac:dyDescent="0.25">
      <c r="A58" t="str">
        <f t="shared" si="9"/>
        <v>0207010001</v>
      </c>
      <c r="B58" s="49" t="s">
        <v>3249</v>
      </c>
      <c r="C58" s="49" t="s">
        <v>14754</v>
      </c>
      <c r="D58" s="49" t="s">
        <v>2335</v>
      </c>
      <c r="E58" s="49" t="s">
        <v>14755</v>
      </c>
      <c r="F58" s="49" t="s">
        <v>2337</v>
      </c>
      <c r="G58" s="49" t="s">
        <v>14755</v>
      </c>
      <c r="H58" s="49" t="s">
        <v>14771</v>
      </c>
      <c r="I58" s="49" t="s">
        <v>14772</v>
      </c>
      <c r="J58" s="49" t="s">
        <v>14723</v>
      </c>
      <c r="K58" s="49" t="s">
        <v>14773</v>
      </c>
      <c r="L58" s="49" t="s">
        <v>14670</v>
      </c>
      <c r="M58" s="49" t="s">
        <v>1329</v>
      </c>
      <c r="N58" s="49" t="s">
        <v>2499</v>
      </c>
      <c r="O58" s="49" t="s">
        <v>14776</v>
      </c>
      <c r="P58" t="str">
        <f t="shared" si="10"/>
        <v>0207 - MINISTERIO DE SALUD PÚBLICA Y ASISTENCIA SOCIAL</v>
      </c>
      <c r="Q58" t="str">
        <f t="shared" si="11"/>
        <v>01 - MINISTERIO DE SALUD PUBLICA Y ASISTENCIA SOCIAL</v>
      </c>
      <c r="R58" t="str">
        <f t="shared" si="12"/>
        <v>0001 - MINISTERIO DE SALUD PUBLICA Y ASISTENCIA SOCIAL</v>
      </c>
      <c r="S58" t="str">
        <f t="shared" si="13"/>
        <v>43 - Detección oportuna y atención al cáncer</v>
      </c>
      <c r="T58" t="str">
        <f t="shared" si="14"/>
        <v>08 - Población priorizada recibe los servicios de calidad de detección, diagnostico, y tratamiento del cancer  según nivel de atención</v>
      </c>
      <c r="U58" t="str">
        <f t="shared" si="15"/>
        <v>00 - N/A</v>
      </c>
      <c r="V58" s="13" t="str">
        <f t="shared" si="16"/>
        <v>0003 - Supervisión de las condiciones habilitación de las unidades de patologías de cuello</v>
      </c>
      <c r="AC58" t="str">
        <f t="shared" si="8"/>
        <v xml:space="preserve">2.1.4.2.03 </v>
      </c>
      <c r="AD58" s="23">
        <v>2.1</v>
      </c>
      <c r="AE58" s="23" t="s">
        <v>2344</v>
      </c>
      <c r="AF58" s="23" t="s">
        <v>2840</v>
      </c>
      <c r="AG58" s="23" t="s">
        <v>2841</v>
      </c>
      <c r="AH58" t="s">
        <v>2850</v>
      </c>
      <c r="AI58" t="s">
        <v>2851</v>
      </c>
      <c r="AJ58" t="s">
        <v>2865</v>
      </c>
      <c r="AK58" t="s">
        <v>2866</v>
      </c>
    </row>
    <row r="59" spans="1:37" ht="75" x14ac:dyDescent="0.25">
      <c r="A59" t="str">
        <f t="shared" si="9"/>
        <v>0207010001</v>
      </c>
      <c r="B59" s="49" t="s">
        <v>3249</v>
      </c>
      <c r="C59" s="49" t="s">
        <v>14754</v>
      </c>
      <c r="D59" s="49" t="s">
        <v>2335</v>
      </c>
      <c r="E59" s="49" t="s">
        <v>14755</v>
      </c>
      <c r="F59" s="49" t="s">
        <v>2337</v>
      </c>
      <c r="G59" s="49" t="s">
        <v>14755</v>
      </c>
      <c r="H59" s="49" t="s">
        <v>14771</v>
      </c>
      <c r="I59" s="49" t="s">
        <v>14772</v>
      </c>
      <c r="J59" s="49" t="s">
        <v>14756</v>
      </c>
      <c r="K59" s="49" t="s">
        <v>14777</v>
      </c>
      <c r="L59" s="49" t="s">
        <v>14670</v>
      </c>
      <c r="M59" s="49" t="s">
        <v>1329</v>
      </c>
      <c r="N59" s="49" t="s">
        <v>2337</v>
      </c>
      <c r="O59" s="49" t="s">
        <v>14778</v>
      </c>
      <c r="P59" t="str">
        <f t="shared" si="10"/>
        <v>0207 - MINISTERIO DE SALUD PÚBLICA Y ASISTENCIA SOCIAL</v>
      </c>
      <c r="Q59" t="str">
        <f t="shared" si="11"/>
        <v>01 - MINISTERIO DE SALUD PUBLICA Y ASISTENCIA SOCIAL</v>
      </c>
      <c r="R59" t="str">
        <f t="shared" si="12"/>
        <v>0001 - MINISTERIO DE SALUD PUBLICA Y ASISTENCIA SOCIAL</v>
      </c>
      <c r="S59" t="str">
        <f t="shared" si="13"/>
        <v>43 - Detección oportuna y atención al cáncer</v>
      </c>
      <c r="T59" t="str">
        <f t="shared" si="14"/>
        <v>09 - Población recibe Intervenciones de prevención de cáncer priorizada</v>
      </c>
      <c r="U59" t="str">
        <f t="shared" si="15"/>
        <v>00 - N/A</v>
      </c>
      <c r="V59" s="13" t="str">
        <f t="shared" si="16"/>
        <v>0001 - Monitoreo de los servicios de prevención de cáncer de mama y cáncer de cérvix en el primer nivel de atención, según normativa</v>
      </c>
      <c r="AC59" t="str">
        <f t="shared" si="8"/>
        <v xml:space="preserve">2.1.4.2.04 </v>
      </c>
      <c r="AD59" s="23">
        <v>2.1</v>
      </c>
      <c r="AE59" s="23" t="s">
        <v>2344</v>
      </c>
      <c r="AF59" s="23" t="s">
        <v>2840</v>
      </c>
      <c r="AG59" s="23" t="s">
        <v>2841</v>
      </c>
      <c r="AH59" t="s">
        <v>2850</v>
      </c>
      <c r="AI59" t="s">
        <v>2851</v>
      </c>
      <c r="AJ59" t="s">
        <v>2872</v>
      </c>
      <c r="AK59" t="s">
        <v>2873</v>
      </c>
    </row>
    <row r="60" spans="1:37" ht="45" x14ac:dyDescent="0.25">
      <c r="A60" t="str">
        <f t="shared" si="9"/>
        <v>0207010001</v>
      </c>
      <c r="B60" s="49" t="s">
        <v>3249</v>
      </c>
      <c r="C60" s="49" t="s">
        <v>14754</v>
      </c>
      <c r="D60" s="49" t="s">
        <v>2335</v>
      </c>
      <c r="E60" s="49" t="s">
        <v>14755</v>
      </c>
      <c r="F60" s="49" t="s">
        <v>2337</v>
      </c>
      <c r="G60" s="49" t="s">
        <v>14755</v>
      </c>
      <c r="H60" s="49" t="s">
        <v>14771</v>
      </c>
      <c r="I60" s="49" t="s">
        <v>14772</v>
      </c>
      <c r="J60" s="49" t="s">
        <v>14756</v>
      </c>
      <c r="K60" s="49" t="s">
        <v>14777</v>
      </c>
      <c r="L60" s="49" t="s">
        <v>14670</v>
      </c>
      <c r="M60" s="49" t="s">
        <v>1329</v>
      </c>
      <c r="N60" s="49" t="s">
        <v>2662</v>
      </c>
      <c r="O60" s="49" t="s">
        <v>14779</v>
      </c>
      <c r="P60" t="str">
        <f t="shared" si="10"/>
        <v>0207 - MINISTERIO DE SALUD PÚBLICA Y ASISTENCIA SOCIAL</v>
      </c>
      <c r="Q60" t="str">
        <f t="shared" si="11"/>
        <v>01 - MINISTERIO DE SALUD PUBLICA Y ASISTENCIA SOCIAL</v>
      </c>
      <c r="R60" t="str">
        <f t="shared" si="12"/>
        <v>0001 - MINISTERIO DE SALUD PUBLICA Y ASISTENCIA SOCIAL</v>
      </c>
      <c r="S60" t="str">
        <f t="shared" si="13"/>
        <v>43 - Detección oportuna y atención al cáncer</v>
      </c>
      <c r="T60" t="str">
        <f t="shared" si="14"/>
        <v>09 - Población recibe Intervenciones de prevención de cáncer priorizada</v>
      </c>
      <c r="U60" t="str">
        <f t="shared" si="15"/>
        <v>00 - N/A</v>
      </c>
      <c r="V60" s="13" t="str">
        <f t="shared" si="16"/>
        <v>0002 - Jornadas de promoción y prevención de cáncer (mama, cérvix y próstata)</v>
      </c>
      <c r="AC60" t="str">
        <f t="shared" si="8"/>
        <v xml:space="preserve">2.1.5.1.01 </v>
      </c>
      <c r="AD60" s="23">
        <v>2.1</v>
      </c>
      <c r="AE60" s="23" t="s">
        <v>2344</v>
      </c>
      <c r="AF60" s="23" t="s">
        <v>2879</v>
      </c>
      <c r="AG60" s="23" t="s">
        <v>2880</v>
      </c>
      <c r="AH60" t="s">
        <v>2881</v>
      </c>
      <c r="AI60" t="s">
        <v>2882</v>
      </c>
      <c r="AJ60" t="s">
        <v>1488</v>
      </c>
      <c r="AK60" t="s">
        <v>2882</v>
      </c>
    </row>
    <row r="61" spans="1:37" ht="45" x14ac:dyDescent="0.25">
      <c r="A61" t="str">
        <f t="shared" si="9"/>
        <v>0207010001</v>
      </c>
      <c r="B61" s="49" t="s">
        <v>3249</v>
      </c>
      <c r="C61" s="49" t="s">
        <v>14754</v>
      </c>
      <c r="D61" s="49" t="s">
        <v>2335</v>
      </c>
      <c r="E61" s="49" t="s">
        <v>14755</v>
      </c>
      <c r="F61" s="49" t="s">
        <v>2337</v>
      </c>
      <c r="G61" s="49" t="s">
        <v>14755</v>
      </c>
      <c r="H61" s="49" t="s">
        <v>14673</v>
      </c>
      <c r="I61" s="49" t="s">
        <v>14674</v>
      </c>
      <c r="J61" s="49" t="s">
        <v>14720</v>
      </c>
      <c r="K61" s="49" t="s">
        <v>14780</v>
      </c>
      <c r="L61" s="49" t="s">
        <v>14670</v>
      </c>
      <c r="M61" s="49" t="s">
        <v>1329</v>
      </c>
      <c r="N61" s="49" t="s">
        <v>2337</v>
      </c>
      <c r="O61" s="49" t="s">
        <v>14781</v>
      </c>
      <c r="P61" t="str">
        <f t="shared" si="10"/>
        <v>0207 - MINISTERIO DE SALUD PÚBLICA Y ASISTENCIA SOCIAL</v>
      </c>
      <c r="Q61" t="str">
        <f t="shared" si="11"/>
        <v>01 - MINISTERIO DE SALUD PUBLICA Y ASISTENCIA SOCIAL</v>
      </c>
      <c r="R61" t="str">
        <f t="shared" si="12"/>
        <v>0001 - MINISTERIO DE SALUD PUBLICA Y ASISTENCIA SOCIAL</v>
      </c>
      <c r="S61" t="str">
        <f t="shared" si="13"/>
        <v>45 - Reducción de embarazo en adolescentes</v>
      </c>
      <c r="T61" t="str">
        <f t="shared" si="14"/>
        <v>07 - Población adolescente cuentan con acceso y cobertura de servicios de atención integral, individuales y colectivos  con calidad basada en estándares</v>
      </c>
      <c r="U61" t="str">
        <f t="shared" si="15"/>
        <v>00 - N/A</v>
      </c>
      <c r="V61" s="13" t="str">
        <f t="shared" si="16"/>
        <v>0001 - Monitoreo de la guía de consejería y asesoría en salud sexual y reproductiva</v>
      </c>
      <c r="AC61" t="str">
        <f t="shared" si="8"/>
        <v xml:space="preserve">2.1.5.2.01 </v>
      </c>
      <c r="AD61" s="23">
        <v>2.1</v>
      </c>
      <c r="AE61" s="23" t="s">
        <v>2344</v>
      </c>
      <c r="AF61" s="23" t="s">
        <v>2879</v>
      </c>
      <c r="AG61" s="23" t="s">
        <v>2880</v>
      </c>
      <c r="AH61" t="s">
        <v>2888</v>
      </c>
      <c r="AI61" t="s">
        <v>2889</v>
      </c>
      <c r="AJ61" t="s">
        <v>1490</v>
      </c>
      <c r="AK61" t="s">
        <v>2889</v>
      </c>
    </row>
    <row r="62" spans="1:37" ht="45" x14ac:dyDescent="0.25">
      <c r="A62" t="str">
        <f t="shared" si="9"/>
        <v>0207010001</v>
      </c>
      <c r="B62" s="49" t="s">
        <v>3249</v>
      </c>
      <c r="C62" s="49" t="s">
        <v>14754</v>
      </c>
      <c r="D62" s="49" t="s">
        <v>2335</v>
      </c>
      <c r="E62" s="49" t="s">
        <v>14755</v>
      </c>
      <c r="F62" s="49" t="s">
        <v>2337</v>
      </c>
      <c r="G62" s="49" t="s">
        <v>14755</v>
      </c>
      <c r="H62" s="49" t="s">
        <v>14673</v>
      </c>
      <c r="I62" s="49" t="s">
        <v>14674</v>
      </c>
      <c r="J62" s="49" t="s">
        <v>14720</v>
      </c>
      <c r="K62" s="49" t="s">
        <v>14780</v>
      </c>
      <c r="L62" s="49" t="s">
        <v>14670</v>
      </c>
      <c r="M62" s="49" t="s">
        <v>1329</v>
      </c>
      <c r="N62" s="49" t="s">
        <v>2662</v>
      </c>
      <c r="O62" s="49" t="s">
        <v>14782</v>
      </c>
      <c r="P62" t="str">
        <f t="shared" si="10"/>
        <v>0207 - MINISTERIO DE SALUD PÚBLICA Y ASISTENCIA SOCIAL</v>
      </c>
      <c r="Q62" t="str">
        <f t="shared" si="11"/>
        <v>01 - MINISTERIO DE SALUD PUBLICA Y ASISTENCIA SOCIAL</v>
      </c>
      <c r="R62" t="str">
        <f t="shared" si="12"/>
        <v>0001 - MINISTERIO DE SALUD PUBLICA Y ASISTENCIA SOCIAL</v>
      </c>
      <c r="S62" t="str">
        <f t="shared" si="13"/>
        <v>45 - Reducción de embarazo en adolescentes</v>
      </c>
      <c r="T62" t="str">
        <f t="shared" si="14"/>
        <v>07 - Población adolescente cuentan con acceso y cobertura de servicios de atención integral, individuales y colectivos  con calidad basada en estándares</v>
      </c>
      <c r="U62" t="str">
        <f t="shared" si="15"/>
        <v>00 - N/A</v>
      </c>
      <c r="V62" s="13" t="str">
        <f t="shared" si="16"/>
        <v>0002 - Supervisión de la disponibilidad oportuna de métodos de anticoncepción</v>
      </c>
      <c r="AC62" t="str">
        <f t="shared" si="8"/>
        <v xml:space="preserve">2.1.5.3.01 </v>
      </c>
      <c r="AD62" s="23">
        <v>2.1</v>
      </c>
      <c r="AE62" s="23" t="s">
        <v>2344</v>
      </c>
      <c r="AF62" s="23" t="s">
        <v>2879</v>
      </c>
      <c r="AG62" s="23" t="s">
        <v>2880</v>
      </c>
      <c r="AH62" t="s">
        <v>2896</v>
      </c>
      <c r="AI62" t="s">
        <v>2897</v>
      </c>
      <c r="AJ62" t="s">
        <v>1492</v>
      </c>
      <c r="AK62" t="s">
        <v>2897</v>
      </c>
    </row>
    <row r="63" spans="1:37" ht="60" x14ac:dyDescent="0.25">
      <c r="A63" t="str">
        <f t="shared" si="9"/>
        <v>0207010001</v>
      </c>
      <c r="B63" s="49" t="s">
        <v>3249</v>
      </c>
      <c r="C63" s="49" t="s">
        <v>14754</v>
      </c>
      <c r="D63" s="49" t="s">
        <v>2335</v>
      </c>
      <c r="E63" s="49" t="s">
        <v>14755</v>
      </c>
      <c r="F63" s="49" t="s">
        <v>2337</v>
      </c>
      <c r="G63" s="49" t="s">
        <v>14755</v>
      </c>
      <c r="H63" s="49" t="s">
        <v>14673</v>
      </c>
      <c r="I63" s="49" t="s">
        <v>14674</v>
      </c>
      <c r="J63" s="49" t="s">
        <v>14720</v>
      </c>
      <c r="K63" s="49" t="s">
        <v>14780</v>
      </c>
      <c r="L63" s="49" t="s">
        <v>14670</v>
      </c>
      <c r="M63" s="49" t="s">
        <v>1329</v>
      </c>
      <c r="N63" s="49" t="s">
        <v>2499</v>
      </c>
      <c r="O63" s="49" t="s">
        <v>14783</v>
      </c>
      <c r="P63" t="str">
        <f t="shared" si="10"/>
        <v>0207 - MINISTERIO DE SALUD PÚBLICA Y ASISTENCIA SOCIAL</v>
      </c>
      <c r="Q63" t="str">
        <f t="shared" si="11"/>
        <v>01 - MINISTERIO DE SALUD PUBLICA Y ASISTENCIA SOCIAL</v>
      </c>
      <c r="R63" t="str">
        <f t="shared" si="12"/>
        <v>0001 - MINISTERIO DE SALUD PUBLICA Y ASISTENCIA SOCIAL</v>
      </c>
      <c r="S63" t="str">
        <f t="shared" si="13"/>
        <v>45 - Reducción de embarazo en adolescentes</v>
      </c>
      <c r="T63" t="str">
        <f t="shared" si="14"/>
        <v>07 - Población adolescente cuentan con acceso y cobertura de servicios de atención integral, individuales y colectivos  con calidad basada en estándares</v>
      </c>
      <c r="U63" t="str">
        <f t="shared" si="15"/>
        <v>00 - N/A</v>
      </c>
      <c r="V63" s="13" t="str">
        <f t="shared" si="16"/>
        <v>0003 - Coordinaciones intersectoriales para la protección social de la población adolescente</v>
      </c>
      <c r="AC63" t="str">
        <f t="shared" si="8"/>
        <v xml:space="preserve">2.1.5.4.01 </v>
      </c>
      <c r="AD63" s="23">
        <v>2.1</v>
      </c>
      <c r="AE63" s="23" t="s">
        <v>2344</v>
      </c>
      <c r="AF63" s="23" t="s">
        <v>2879</v>
      </c>
      <c r="AG63" s="23" t="s">
        <v>2880</v>
      </c>
      <c r="AH63" t="s">
        <v>2904</v>
      </c>
      <c r="AI63" t="s">
        <v>2905</v>
      </c>
      <c r="AJ63" t="s">
        <v>2903</v>
      </c>
      <c r="AK63" t="s">
        <v>2905</v>
      </c>
    </row>
    <row r="64" spans="1:37" ht="30" x14ac:dyDescent="0.25">
      <c r="A64" t="str">
        <f t="shared" si="9"/>
        <v>0207010001</v>
      </c>
      <c r="B64" s="49" t="s">
        <v>3249</v>
      </c>
      <c r="C64" s="49" t="s">
        <v>14754</v>
      </c>
      <c r="D64" s="49" t="s">
        <v>2335</v>
      </c>
      <c r="E64" s="49" t="s">
        <v>14755</v>
      </c>
      <c r="F64" s="49" t="s">
        <v>2337</v>
      </c>
      <c r="G64" s="49" t="s">
        <v>14755</v>
      </c>
      <c r="H64" s="49" t="s">
        <v>14673</v>
      </c>
      <c r="I64" s="49" t="s">
        <v>14674</v>
      </c>
      <c r="J64" s="49" t="s">
        <v>14720</v>
      </c>
      <c r="K64" s="49" t="s">
        <v>14780</v>
      </c>
      <c r="L64" s="49" t="s">
        <v>14670</v>
      </c>
      <c r="M64" s="49" t="s">
        <v>1329</v>
      </c>
      <c r="N64" s="49" t="s">
        <v>2508</v>
      </c>
      <c r="O64" s="49" t="s">
        <v>14784</v>
      </c>
      <c r="P64" t="str">
        <f t="shared" si="10"/>
        <v>0207 - MINISTERIO DE SALUD PÚBLICA Y ASISTENCIA SOCIAL</v>
      </c>
      <c r="Q64" t="str">
        <f t="shared" si="11"/>
        <v>01 - MINISTERIO DE SALUD PUBLICA Y ASISTENCIA SOCIAL</v>
      </c>
      <c r="R64" t="str">
        <f t="shared" si="12"/>
        <v>0001 - MINISTERIO DE SALUD PUBLICA Y ASISTENCIA SOCIAL</v>
      </c>
      <c r="S64" t="str">
        <f t="shared" si="13"/>
        <v>45 - Reducción de embarazo en adolescentes</v>
      </c>
      <c r="T64" t="str">
        <f t="shared" si="14"/>
        <v>07 - Población adolescente cuentan con acceso y cobertura de servicios de atención integral, individuales y colectivos  con calidad basada en estándares</v>
      </c>
      <c r="U64" t="str">
        <f t="shared" si="15"/>
        <v>00 - N/A</v>
      </c>
      <c r="V64" s="13" t="str">
        <f t="shared" si="16"/>
        <v>0004 - Salud colectiva basada en evidencia/estudios CAP</v>
      </c>
      <c r="AC64" t="str">
        <f t="shared" si="8"/>
        <v xml:space="preserve">2.1.5.4.02 </v>
      </c>
      <c r="AD64" s="23">
        <v>2.1</v>
      </c>
      <c r="AE64" s="23" t="s">
        <v>2344</v>
      </c>
      <c r="AF64" s="23" t="s">
        <v>2879</v>
      </c>
      <c r="AG64" s="23" t="s">
        <v>2880</v>
      </c>
      <c r="AH64" t="s">
        <v>2904</v>
      </c>
      <c r="AI64" t="s">
        <v>2905</v>
      </c>
      <c r="AJ64" t="s">
        <v>2911</v>
      </c>
      <c r="AK64" t="s">
        <v>2912</v>
      </c>
    </row>
    <row r="65" spans="1:37" ht="45" x14ac:dyDescent="0.25">
      <c r="A65" t="str">
        <f t="shared" si="9"/>
        <v>0207010001</v>
      </c>
      <c r="B65" s="49" t="s">
        <v>3249</v>
      </c>
      <c r="C65" s="49" t="s">
        <v>14754</v>
      </c>
      <c r="D65" s="49" t="s">
        <v>2335</v>
      </c>
      <c r="E65" s="49" t="s">
        <v>14755</v>
      </c>
      <c r="F65" s="49" t="s">
        <v>2337</v>
      </c>
      <c r="G65" s="49" t="s">
        <v>14755</v>
      </c>
      <c r="H65" s="49" t="s">
        <v>14741</v>
      </c>
      <c r="I65" s="49" t="s">
        <v>14785</v>
      </c>
      <c r="J65" s="49" t="s">
        <v>2489</v>
      </c>
      <c r="K65" s="49" t="s">
        <v>14786</v>
      </c>
      <c r="L65" s="49" t="s">
        <v>14670</v>
      </c>
      <c r="M65" s="49" t="s">
        <v>1329</v>
      </c>
      <c r="N65" s="49" t="s">
        <v>2337</v>
      </c>
      <c r="O65" s="49" t="s">
        <v>14787</v>
      </c>
      <c r="P65" t="str">
        <f t="shared" si="10"/>
        <v>0207 - MINISTERIO DE SALUD PÚBLICA Y ASISTENCIA SOCIAL</v>
      </c>
      <c r="Q65" t="str">
        <f t="shared" si="11"/>
        <v>01 - MINISTERIO DE SALUD PUBLICA Y ASISTENCIA SOCIAL</v>
      </c>
      <c r="R65" t="str">
        <f t="shared" si="12"/>
        <v>0001 - MINISTERIO DE SALUD PUBLICA Y ASISTENCIA SOCIAL</v>
      </c>
      <c r="S65" t="str">
        <f t="shared" si="13"/>
        <v>46 - Salud Escolar</v>
      </c>
      <c r="T65" t="str">
        <f t="shared" si="14"/>
        <v>02 - Comunidad educativa recibe servicios de salud colectiva en el ámbito escolar</v>
      </c>
      <c r="U65" t="str">
        <f t="shared" si="15"/>
        <v>00 - N/A</v>
      </c>
      <c r="V65" s="13" t="str">
        <f t="shared" si="16"/>
        <v>0001 - Acciones de promoción y prevención de salud de niños, niñas y adolescentes</v>
      </c>
      <c r="AC65" t="str">
        <f t="shared" si="8"/>
        <v xml:space="preserve">2.2.1.1.01 </v>
      </c>
      <c r="AD65" s="23">
        <v>2.2000000000000002</v>
      </c>
      <c r="AE65" s="23" t="s">
        <v>2918</v>
      </c>
      <c r="AF65" s="23" t="s">
        <v>2919</v>
      </c>
      <c r="AG65" s="23" t="s">
        <v>2920</v>
      </c>
      <c r="AH65" t="s">
        <v>2921</v>
      </c>
      <c r="AI65" t="s">
        <v>2922</v>
      </c>
      <c r="AJ65" t="s">
        <v>1975</v>
      </c>
      <c r="AK65" t="s">
        <v>2922</v>
      </c>
    </row>
    <row r="66" spans="1:37" ht="30" x14ac:dyDescent="0.25">
      <c r="A66" t="str">
        <f t="shared" ref="A66:A97" si="17">+B66&amp;D66&amp;F66</f>
        <v>0207010007</v>
      </c>
      <c r="B66" s="49" t="s">
        <v>3249</v>
      </c>
      <c r="C66" s="49" t="s">
        <v>14754</v>
      </c>
      <c r="D66" s="49" t="s">
        <v>2335</v>
      </c>
      <c r="E66" s="49" t="s">
        <v>14755</v>
      </c>
      <c r="F66" s="49" t="s">
        <v>2518</v>
      </c>
      <c r="G66" s="49" t="s">
        <v>14788</v>
      </c>
      <c r="H66" s="49" t="s">
        <v>14762</v>
      </c>
      <c r="I66" s="49" t="s">
        <v>14763</v>
      </c>
      <c r="J66" s="49" t="s">
        <v>14705</v>
      </c>
      <c r="K66" s="49" t="s">
        <v>14789</v>
      </c>
      <c r="L66" s="49" t="s">
        <v>14670</v>
      </c>
      <c r="M66" s="49" t="s">
        <v>1329</v>
      </c>
      <c r="N66" s="49" t="s">
        <v>2337</v>
      </c>
      <c r="O66" s="49" t="s">
        <v>14681</v>
      </c>
      <c r="P66" t="str">
        <f t="shared" ref="P66:P97" si="18">+B66&amp;" - "&amp;C66</f>
        <v>0207 - MINISTERIO DE SALUD PÚBLICA Y ASISTENCIA SOCIAL</v>
      </c>
      <c r="Q66" t="str">
        <f t="shared" ref="Q66:Q97" si="19">+D66&amp;" - "&amp;E66</f>
        <v>01 - MINISTERIO DE SALUD PUBLICA Y ASISTENCIA SOCIAL</v>
      </c>
      <c r="R66" t="str">
        <f t="shared" ref="R66:R97" si="20">+F66&amp;" - "&amp;G66</f>
        <v>0007 - CONSEJO NACIONAL PARA EL VIH SIDA</v>
      </c>
      <c r="S66" t="str">
        <f t="shared" ref="S66:S97" si="21">+H66&amp;" - "&amp;I66</f>
        <v>42 - Prevención, diagnóstico y tratamiento VIH/SIDA</v>
      </c>
      <c r="T66" t="str">
        <f t="shared" ref="T66:T97" si="22">+J66&amp;" - "&amp;K66</f>
        <v>05 - Sistema de salud recibe los beneficios del monitoreo y evaluación de los procesos de prevención del VIH y SIDA</v>
      </c>
      <c r="U66" t="str">
        <f t="shared" ref="U66:U97" si="23">+L66&amp;" - "&amp;M66</f>
        <v>00 - N/A</v>
      </c>
      <c r="V66" s="13" t="str">
        <f t="shared" ref="V66:V97" si="24">+N66&amp;" - "&amp;O66</f>
        <v>0001 - Dirección y coordinación</v>
      </c>
      <c r="AC66" t="str">
        <f t="shared" ref="AC66:AC129" si="25">+AJ66</f>
        <v xml:space="preserve">2.2.1.2.01 </v>
      </c>
      <c r="AD66" s="23">
        <v>2.2000000000000002</v>
      </c>
      <c r="AE66" s="23" t="s">
        <v>2918</v>
      </c>
      <c r="AF66" s="23" t="s">
        <v>2919</v>
      </c>
      <c r="AG66" s="23" t="s">
        <v>2920</v>
      </c>
      <c r="AH66" t="s">
        <v>2929</v>
      </c>
      <c r="AI66" t="s">
        <v>2930</v>
      </c>
      <c r="AJ66" t="s">
        <v>2928</v>
      </c>
      <c r="AK66" t="s">
        <v>2930</v>
      </c>
    </row>
    <row r="67" spans="1:37" ht="60" x14ac:dyDescent="0.25">
      <c r="A67" t="str">
        <f t="shared" si="17"/>
        <v>0207010007</v>
      </c>
      <c r="B67" s="49" t="s">
        <v>3249</v>
      </c>
      <c r="C67" s="49" t="s">
        <v>14754</v>
      </c>
      <c r="D67" s="49" t="s">
        <v>2335</v>
      </c>
      <c r="E67" s="49" t="s">
        <v>14755</v>
      </c>
      <c r="F67" s="49" t="s">
        <v>2518</v>
      </c>
      <c r="G67" s="49" t="s">
        <v>14788</v>
      </c>
      <c r="H67" s="49" t="s">
        <v>14762</v>
      </c>
      <c r="I67" s="49" t="s">
        <v>14763</v>
      </c>
      <c r="J67" s="49" t="s">
        <v>14705</v>
      </c>
      <c r="K67" s="49" t="s">
        <v>14789</v>
      </c>
      <c r="L67" s="49" t="s">
        <v>14670</v>
      </c>
      <c r="M67" s="49" t="s">
        <v>1329</v>
      </c>
      <c r="N67" s="49" t="s">
        <v>2662</v>
      </c>
      <c r="O67" s="49" t="s">
        <v>14790</v>
      </c>
      <c r="P67" t="str">
        <f t="shared" si="18"/>
        <v>0207 - MINISTERIO DE SALUD PÚBLICA Y ASISTENCIA SOCIAL</v>
      </c>
      <c r="Q67" t="str">
        <f t="shared" si="19"/>
        <v>01 - MINISTERIO DE SALUD PUBLICA Y ASISTENCIA SOCIAL</v>
      </c>
      <c r="R67" t="str">
        <f t="shared" si="20"/>
        <v>0007 - CONSEJO NACIONAL PARA EL VIH SIDA</v>
      </c>
      <c r="S67" t="str">
        <f t="shared" si="21"/>
        <v>42 - Prevención, diagnóstico y tratamiento VIH/SIDA</v>
      </c>
      <c r="T67" t="str">
        <f t="shared" si="22"/>
        <v>05 - Sistema de salud recibe los beneficios del monitoreo y evaluación de los procesos de prevención del VIH y SIDA</v>
      </c>
      <c r="U67" t="str">
        <f t="shared" si="23"/>
        <v>00 - N/A</v>
      </c>
      <c r="V67" s="13" t="str">
        <f t="shared" si="24"/>
        <v>0002 - Supervisión y evaluación de los procesos de prevención del VIH y SIDA y monitoreo de la distribución de ARV</v>
      </c>
      <c r="AC67" t="str">
        <f t="shared" si="25"/>
        <v xml:space="preserve">2.2.1.3.01 </v>
      </c>
      <c r="AD67" s="23">
        <v>2.2000000000000002</v>
      </c>
      <c r="AE67" s="23" t="s">
        <v>2918</v>
      </c>
      <c r="AF67" s="23" t="s">
        <v>2919</v>
      </c>
      <c r="AG67" s="23" t="s">
        <v>2920</v>
      </c>
      <c r="AH67" t="s">
        <v>2940</v>
      </c>
      <c r="AI67" t="s">
        <v>2941</v>
      </c>
      <c r="AJ67" t="s">
        <v>2939</v>
      </c>
      <c r="AK67" t="s">
        <v>2941</v>
      </c>
    </row>
    <row r="68" spans="1:37" ht="75" x14ac:dyDescent="0.25">
      <c r="A68" t="str">
        <f t="shared" si="17"/>
        <v>0207010007</v>
      </c>
      <c r="B68" s="49" t="s">
        <v>3249</v>
      </c>
      <c r="C68" s="49" t="s">
        <v>14754</v>
      </c>
      <c r="D68" s="49" t="s">
        <v>2335</v>
      </c>
      <c r="E68" s="49" t="s">
        <v>14755</v>
      </c>
      <c r="F68" s="49" t="s">
        <v>2518</v>
      </c>
      <c r="G68" s="49" t="s">
        <v>14788</v>
      </c>
      <c r="H68" s="49" t="s">
        <v>14762</v>
      </c>
      <c r="I68" s="49" t="s">
        <v>14763</v>
      </c>
      <c r="J68" s="49" t="s">
        <v>14705</v>
      </c>
      <c r="K68" s="49" t="s">
        <v>14789</v>
      </c>
      <c r="L68" s="49" t="s">
        <v>14670</v>
      </c>
      <c r="M68" s="49" t="s">
        <v>1329</v>
      </c>
      <c r="N68" s="49" t="s">
        <v>2376</v>
      </c>
      <c r="O68" s="49" t="s">
        <v>14791</v>
      </c>
      <c r="P68" t="str">
        <f t="shared" si="18"/>
        <v>0207 - MINISTERIO DE SALUD PÚBLICA Y ASISTENCIA SOCIAL</v>
      </c>
      <c r="Q68" t="str">
        <f t="shared" si="19"/>
        <v>01 - MINISTERIO DE SALUD PUBLICA Y ASISTENCIA SOCIAL</v>
      </c>
      <c r="R68" t="str">
        <f t="shared" si="20"/>
        <v>0007 - CONSEJO NACIONAL PARA EL VIH SIDA</v>
      </c>
      <c r="S68" t="str">
        <f t="shared" si="21"/>
        <v>42 - Prevención, diagnóstico y tratamiento VIH/SIDA</v>
      </c>
      <c r="T68" t="str">
        <f t="shared" si="22"/>
        <v>05 - Sistema de salud recibe los beneficios del monitoreo y evaluación de los procesos de prevención del VIH y SIDA</v>
      </c>
      <c r="U68" t="str">
        <f t="shared" si="23"/>
        <v>00 - N/A</v>
      </c>
      <c r="V68" s="13" t="str">
        <f t="shared" si="24"/>
        <v>0005 - (Campaña Publicitaria) Promover los servicios de atención a la salud y brindar tratamiento a las personas que viven con VIH</v>
      </c>
      <c r="AC68" t="str">
        <f t="shared" si="25"/>
        <v xml:space="preserve">2.2.1.4.01 </v>
      </c>
      <c r="AD68" s="23">
        <v>2.2000000000000002</v>
      </c>
      <c r="AE68" s="23" t="s">
        <v>2918</v>
      </c>
      <c r="AF68" s="23" t="s">
        <v>2919</v>
      </c>
      <c r="AG68" s="23" t="s">
        <v>2920</v>
      </c>
      <c r="AH68" t="s">
        <v>2950</v>
      </c>
      <c r="AI68" t="s">
        <v>2951</v>
      </c>
      <c r="AJ68" t="s">
        <v>2949</v>
      </c>
      <c r="AK68" t="s">
        <v>2951</v>
      </c>
    </row>
    <row r="69" spans="1:37" ht="75" x14ac:dyDescent="0.25">
      <c r="A69" t="str">
        <f t="shared" si="17"/>
        <v>0207010007</v>
      </c>
      <c r="B69" s="49" t="s">
        <v>3249</v>
      </c>
      <c r="C69" s="49" t="s">
        <v>14754</v>
      </c>
      <c r="D69" s="49" t="s">
        <v>2335</v>
      </c>
      <c r="E69" s="49" t="s">
        <v>14755</v>
      </c>
      <c r="F69" s="49" t="s">
        <v>2518</v>
      </c>
      <c r="G69" s="49" t="s">
        <v>14788</v>
      </c>
      <c r="H69" s="49" t="s">
        <v>14762</v>
      </c>
      <c r="I69" s="49" t="s">
        <v>14763</v>
      </c>
      <c r="J69" s="49" t="s">
        <v>14705</v>
      </c>
      <c r="K69" s="49" t="s">
        <v>14789</v>
      </c>
      <c r="L69" s="49" t="s">
        <v>14670</v>
      </c>
      <c r="M69" s="49" t="s">
        <v>1329</v>
      </c>
      <c r="N69" s="49" t="s">
        <v>2610</v>
      </c>
      <c r="O69" s="49" t="s">
        <v>14792</v>
      </c>
      <c r="P69" t="str">
        <f t="shared" si="18"/>
        <v>0207 - MINISTERIO DE SALUD PÚBLICA Y ASISTENCIA SOCIAL</v>
      </c>
      <c r="Q69" t="str">
        <f t="shared" si="19"/>
        <v>01 - MINISTERIO DE SALUD PUBLICA Y ASISTENCIA SOCIAL</v>
      </c>
      <c r="R69" t="str">
        <f t="shared" si="20"/>
        <v>0007 - CONSEJO NACIONAL PARA EL VIH SIDA</v>
      </c>
      <c r="S69" t="str">
        <f t="shared" si="21"/>
        <v>42 - Prevención, diagnóstico y tratamiento VIH/SIDA</v>
      </c>
      <c r="T69" t="str">
        <f t="shared" si="22"/>
        <v>05 - Sistema de salud recibe los beneficios del monitoreo y evaluación de los procesos de prevención del VIH y SIDA</v>
      </c>
      <c r="U69" t="str">
        <f t="shared" si="23"/>
        <v>00 - N/A</v>
      </c>
      <c r="V69" s="13" t="str">
        <f t="shared" si="24"/>
        <v>0006 - (Fortalecimiento Institucional) Fortalecer los programas de prevención, promoción y educación sobre ITS y el VIH/SIDA</v>
      </c>
      <c r="AC69" t="str">
        <f t="shared" si="25"/>
        <v xml:space="preserve">2.2.1.5.01 </v>
      </c>
      <c r="AD69" s="23">
        <v>2.2000000000000002</v>
      </c>
      <c r="AE69" s="23" t="s">
        <v>2918</v>
      </c>
      <c r="AF69" s="23" t="s">
        <v>2919</v>
      </c>
      <c r="AG69" s="23" t="s">
        <v>2920</v>
      </c>
      <c r="AH69" t="s">
        <v>2958</v>
      </c>
      <c r="AI69" t="s">
        <v>2959</v>
      </c>
      <c r="AJ69" t="s">
        <v>2116</v>
      </c>
      <c r="AK69" t="s">
        <v>2959</v>
      </c>
    </row>
    <row r="70" spans="1:37" ht="150" x14ac:dyDescent="0.25">
      <c r="A70" t="str">
        <f t="shared" si="17"/>
        <v>0207010007</v>
      </c>
      <c r="B70" s="49" t="s">
        <v>3249</v>
      </c>
      <c r="C70" s="49" t="s">
        <v>14754</v>
      </c>
      <c r="D70" s="49" t="s">
        <v>2335</v>
      </c>
      <c r="E70" s="49" t="s">
        <v>14755</v>
      </c>
      <c r="F70" s="49" t="s">
        <v>2518</v>
      </c>
      <c r="G70" s="49" t="s">
        <v>14788</v>
      </c>
      <c r="H70" s="49" t="s">
        <v>14762</v>
      </c>
      <c r="I70" s="49" t="s">
        <v>14763</v>
      </c>
      <c r="J70" s="49" t="s">
        <v>14705</v>
      </c>
      <c r="K70" s="49" t="s">
        <v>14789</v>
      </c>
      <c r="L70" s="49" t="s">
        <v>14670</v>
      </c>
      <c r="M70" s="49" t="s">
        <v>1329</v>
      </c>
      <c r="N70" s="49" t="s">
        <v>2518</v>
      </c>
      <c r="O70" s="49" t="s">
        <v>14793</v>
      </c>
      <c r="P70" t="str">
        <f t="shared" si="18"/>
        <v>0207 - MINISTERIO DE SALUD PÚBLICA Y ASISTENCIA SOCIAL</v>
      </c>
      <c r="Q70" t="str">
        <f t="shared" si="19"/>
        <v>01 - MINISTERIO DE SALUD PUBLICA Y ASISTENCIA SOCIAL</v>
      </c>
      <c r="R70" t="str">
        <f t="shared" si="20"/>
        <v>0007 - CONSEJO NACIONAL PARA EL VIH SIDA</v>
      </c>
      <c r="S70" t="str">
        <f t="shared" si="21"/>
        <v>42 - Prevención, diagnóstico y tratamiento VIH/SIDA</v>
      </c>
      <c r="T70" t="str">
        <f t="shared" si="22"/>
        <v>05 - Sistema de salud recibe los beneficios del monitoreo y evaluación de los procesos de prevención del VIH y SIDA</v>
      </c>
      <c r="U70" t="str">
        <f t="shared" si="23"/>
        <v>00 - N/A</v>
      </c>
      <c r="V70" s="13" t="str">
        <f t="shared" si="24"/>
        <v>0007 - Desarrollar la capacidad de ejecución mediante la asistencia técnica y la contratación de consultorías para el desarrollo de la gestión de los sub beneficiarios y Diseñar y elaborar los protocolos por niveles de atención, y la implementación de mecan</v>
      </c>
      <c r="AC70" t="str">
        <f t="shared" si="25"/>
        <v xml:space="preserve">2.2.1.6.01 </v>
      </c>
      <c r="AD70" s="23">
        <v>2.2000000000000002</v>
      </c>
      <c r="AE70" s="23" t="s">
        <v>2918</v>
      </c>
      <c r="AF70" s="23" t="s">
        <v>2919</v>
      </c>
      <c r="AG70" s="23" t="s">
        <v>2920</v>
      </c>
      <c r="AH70" t="s">
        <v>2967</v>
      </c>
      <c r="AI70" t="s">
        <v>2968</v>
      </c>
      <c r="AJ70" t="s">
        <v>2966</v>
      </c>
      <c r="AK70" t="s">
        <v>2969</v>
      </c>
    </row>
    <row r="71" spans="1:37" ht="75" x14ac:dyDescent="0.25">
      <c r="A71" t="str">
        <f t="shared" si="17"/>
        <v>0207010017</v>
      </c>
      <c r="B71" s="49" t="s">
        <v>3249</v>
      </c>
      <c r="C71" s="49" t="s">
        <v>14754</v>
      </c>
      <c r="D71" s="49" t="s">
        <v>2335</v>
      </c>
      <c r="E71" s="49" t="s">
        <v>14755</v>
      </c>
      <c r="F71" s="49" t="s">
        <v>2915</v>
      </c>
      <c r="G71" s="49" t="s">
        <v>14794</v>
      </c>
      <c r="H71" s="49" t="s">
        <v>14762</v>
      </c>
      <c r="I71" s="49" t="s">
        <v>14763</v>
      </c>
      <c r="J71" s="49" t="s">
        <v>14720</v>
      </c>
      <c r="K71" s="49" t="s">
        <v>14767</v>
      </c>
      <c r="L71" s="49" t="s">
        <v>14670</v>
      </c>
      <c r="M71" s="49" t="s">
        <v>1329</v>
      </c>
      <c r="N71" s="49" t="s">
        <v>2508</v>
      </c>
      <c r="O71" s="49" t="s">
        <v>14795</v>
      </c>
      <c r="P71" t="str">
        <f t="shared" si="18"/>
        <v>0207 - MINISTERIO DE SALUD PÚBLICA Y ASISTENCIA SOCIAL</v>
      </c>
      <c r="Q71" t="str">
        <f t="shared" si="19"/>
        <v>01 - MINISTERIO DE SALUD PUBLICA Y ASISTENCIA SOCIAL</v>
      </c>
      <c r="R71" t="str">
        <f t="shared" si="20"/>
        <v>0017 - PROGRAMA DE MEDICAMENTOS ESENCIALES</v>
      </c>
      <c r="S71" t="str">
        <f t="shared" si="21"/>
        <v>42 - Prevención, diagnóstico y tratamiento VIH/SIDA</v>
      </c>
      <c r="T71" t="str">
        <f t="shared" si="22"/>
        <v>07 - Personas que viven con VIH reciben servicios integrales en salud de acuerdo a la  Guía de Adherencia.</v>
      </c>
      <c r="U71" t="str">
        <f t="shared" si="23"/>
        <v>00 - N/A</v>
      </c>
      <c r="V71" s="13" t="str">
        <f t="shared" si="24"/>
        <v>0004 - Aseguramiento de la disponibilidad de medicamentos, productos e insumos para el control del VIH</v>
      </c>
      <c r="AC71" t="str">
        <f t="shared" si="25"/>
        <v xml:space="preserve">2.2.1.6.02 </v>
      </c>
      <c r="AD71" s="23">
        <v>2.2000000000000002</v>
      </c>
      <c r="AE71" s="23" t="s">
        <v>2918</v>
      </c>
      <c r="AF71" s="23" t="s">
        <v>2919</v>
      </c>
      <c r="AG71" s="23" t="s">
        <v>2920</v>
      </c>
      <c r="AH71" t="s">
        <v>2967</v>
      </c>
      <c r="AI71" t="s">
        <v>2968</v>
      </c>
      <c r="AJ71" t="s">
        <v>2976</v>
      </c>
      <c r="AK71" t="s">
        <v>2977</v>
      </c>
    </row>
    <row r="72" spans="1:37" ht="120" x14ac:dyDescent="0.25">
      <c r="A72" t="str">
        <f t="shared" si="17"/>
        <v>0209010001</v>
      </c>
      <c r="B72" s="49" t="s">
        <v>3304</v>
      </c>
      <c r="C72" s="49" t="s">
        <v>14796</v>
      </c>
      <c r="D72" s="49" t="s">
        <v>2335</v>
      </c>
      <c r="E72" s="49" t="s">
        <v>14796</v>
      </c>
      <c r="F72" s="49" t="s">
        <v>2337</v>
      </c>
      <c r="G72" s="49" t="s">
        <v>14796</v>
      </c>
      <c r="H72" s="49" t="s">
        <v>14797</v>
      </c>
      <c r="I72" s="49" t="s">
        <v>14798</v>
      </c>
      <c r="J72" s="49" t="s">
        <v>14670</v>
      </c>
      <c r="K72" s="49" t="s">
        <v>14799</v>
      </c>
      <c r="L72" s="49" t="s">
        <v>14670</v>
      </c>
      <c r="M72" s="49" t="s">
        <v>1329</v>
      </c>
      <c r="N72" s="49" t="s">
        <v>2337</v>
      </c>
      <c r="O72" s="49" t="s">
        <v>14800</v>
      </c>
      <c r="P72" t="str">
        <f t="shared" si="18"/>
        <v>0209 - MINISTERIO DE TRABAJO</v>
      </c>
      <c r="Q72" t="str">
        <f t="shared" si="19"/>
        <v>01 - MINISTERIO DE TRABAJO</v>
      </c>
      <c r="R72" t="str">
        <f t="shared" si="20"/>
        <v>0001 - MINISTERIO DE TRABAJO</v>
      </c>
      <c r="S72" t="str">
        <f t="shared" si="21"/>
        <v>21 - Aumento del empleo</v>
      </c>
      <c r="T72" t="str">
        <f t="shared" si="22"/>
        <v>00 - Acciones que no generan producción P21</v>
      </c>
      <c r="U72" t="str">
        <f t="shared" si="23"/>
        <v>00 - N/A</v>
      </c>
      <c r="V72" s="13" t="str">
        <f t="shared" si="24"/>
        <v>0001 - Capacitación de jóvenes de 15-35 años, en Desarrollo de Competencias Básicas (DCB) + Capacitación Técnico-Vocacional (CTV) + Pasantía (a través de pasantía de una duración de dos meses en empresas privadas).</v>
      </c>
      <c r="AC72" t="str">
        <f t="shared" si="25"/>
        <v xml:space="preserve">2.2.1.6.03 </v>
      </c>
      <c r="AD72" s="23">
        <v>2.2000000000000002</v>
      </c>
      <c r="AE72" s="23" t="s">
        <v>2918</v>
      </c>
      <c r="AF72" s="23" t="s">
        <v>2919</v>
      </c>
      <c r="AG72" s="23" t="s">
        <v>2920</v>
      </c>
      <c r="AH72" t="s">
        <v>2967</v>
      </c>
      <c r="AI72" t="s">
        <v>2968</v>
      </c>
      <c r="AJ72" t="s">
        <v>2982</v>
      </c>
      <c r="AK72" t="s">
        <v>14801</v>
      </c>
    </row>
    <row r="73" spans="1:37" ht="75" x14ac:dyDescent="0.25">
      <c r="A73" t="str">
        <f t="shared" si="17"/>
        <v>0209010001</v>
      </c>
      <c r="B73" s="49" t="s">
        <v>3304</v>
      </c>
      <c r="C73" s="49" t="s">
        <v>14796</v>
      </c>
      <c r="D73" s="49" t="s">
        <v>2335</v>
      </c>
      <c r="E73" s="49" t="s">
        <v>14796</v>
      </c>
      <c r="F73" s="49" t="s">
        <v>2337</v>
      </c>
      <c r="G73" s="49" t="s">
        <v>14796</v>
      </c>
      <c r="H73" s="49" t="s">
        <v>14797</v>
      </c>
      <c r="I73" s="49" t="s">
        <v>14798</v>
      </c>
      <c r="J73" s="49" t="s">
        <v>14670</v>
      </c>
      <c r="K73" s="49" t="s">
        <v>14799</v>
      </c>
      <c r="L73" s="49" t="s">
        <v>14670</v>
      </c>
      <c r="M73" s="49" t="s">
        <v>1329</v>
      </c>
      <c r="N73" s="49" t="s">
        <v>2662</v>
      </c>
      <c r="O73" s="49" t="s">
        <v>14802</v>
      </c>
      <c r="P73" t="str">
        <f t="shared" si="18"/>
        <v>0209 - MINISTERIO DE TRABAJO</v>
      </c>
      <c r="Q73" t="str">
        <f t="shared" si="19"/>
        <v>01 - MINISTERIO DE TRABAJO</v>
      </c>
      <c r="R73" t="str">
        <f t="shared" si="20"/>
        <v>0001 - MINISTERIO DE TRABAJO</v>
      </c>
      <c r="S73" t="str">
        <f t="shared" si="21"/>
        <v>21 - Aumento del empleo</v>
      </c>
      <c r="T73" t="str">
        <f t="shared" si="22"/>
        <v>00 - Acciones que no generan producción P21</v>
      </c>
      <c r="U73" t="str">
        <f t="shared" si="23"/>
        <v>00 - N/A</v>
      </c>
      <c r="V73" s="13" t="str">
        <f t="shared" si="24"/>
        <v>0002 - Fortalecimiento del Servicio Nacional de Empleo (SENAE) del Ministerio de Trabajo y los Servicio de intermediaron de empleo</v>
      </c>
      <c r="AC73" t="str">
        <f t="shared" si="25"/>
        <v xml:space="preserve">2.2.1.7.01 </v>
      </c>
      <c r="AD73" s="23">
        <v>2.2000000000000002</v>
      </c>
      <c r="AE73" s="23" t="s">
        <v>2918</v>
      </c>
      <c r="AF73" s="23" t="s">
        <v>2919</v>
      </c>
      <c r="AG73" s="23" t="s">
        <v>2920</v>
      </c>
      <c r="AH73" t="s">
        <v>2991</v>
      </c>
      <c r="AI73" t="s">
        <v>2992</v>
      </c>
      <c r="AJ73" t="s">
        <v>2990</v>
      </c>
      <c r="AK73" t="s">
        <v>2992</v>
      </c>
    </row>
    <row r="74" spans="1:37" ht="90" x14ac:dyDescent="0.25">
      <c r="A74" t="str">
        <f t="shared" si="17"/>
        <v>0209010001</v>
      </c>
      <c r="B74" s="49" t="s">
        <v>3304</v>
      </c>
      <c r="C74" s="49" t="s">
        <v>14796</v>
      </c>
      <c r="D74" s="49" t="s">
        <v>2335</v>
      </c>
      <c r="E74" s="49" t="s">
        <v>14796</v>
      </c>
      <c r="F74" s="49" t="s">
        <v>2337</v>
      </c>
      <c r="G74" s="49" t="s">
        <v>14796</v>
      </c>
      <c r="H74" s="49" t="s">
        <v>14797</v>
      </c>
      <c r="I74" s="49" t="s">
        <v>14798</v>
      </c>
      <c r="J74" s="49" t="s">
        <v>14670</v>
      </c>
      <c r="K74" s="49" t="s">
        <v>14799</v>
      </c>
      <c r="L74" s="49" t="s">
        <v>14670</v>
      </c>
      <c r="M74" s="49" t="s">
        <v>1329</v>
      </c>
      <c r="N74" s="49" t="s">
        <v>2499</v>
      </c>
      <c r="O74" s="49" t="s">
        <v>14803</v>
      </c>
      <c r="P74" t="str">
        <f t="shared" si="18"/>
        <v>0209 - MINISTERIO DE TRABAJO</v>
      </c>
      <c r="Q74" t="str">
        <f t="shared" si="19"/>
        <v>01 - MINISTERIO DE TRABAJO</v>
      </c>
      <c r="R74" t="str">
        <f t="shared" si="20"/>
        <v>0001 - MINISTERIO DE TRABAJO</v>
      </c>
      <c r="S74" t="str">
        <f t="shared" si="21"/>
        <v>21 - Aumento del empleo</v>
      </c>
      <c r="T74" t="str">
        <f t="shared" si="22"/>
        <v>00 - Acciones que no generan producción P21</v>
      </c>
      <c r="U74" t="str">
        <f t="shared" si="23"/>
        <v>00 - N/A</v>
      </c>
      <c r="V74" s="13" t="str">
        <f t="shared" si="24"/>
        <v>0003 - Promocion de los servicio de intermediación de empleo, convocatorias de propuestas para los empleos temporales y capacitación para la empleabilidad juvenil.</v>
      </c>
      <c r="AC74" t="str">
        <f t="shared" si="25"/>
        <v xml:space="preserve">2.2.1.8.01 </v>
      </c>
      <c r="AD74" s="23">
        <v>2.2000000000000002</v>
      </c>
      <c r="AE74" s="23" t="s">
        <v>2918</v>
      </c>
      <c r="AF74" s="23" t="s">
        <v>2919</v>
      </c>
      <c r="AG74" s="23" t="s">
        <v>2920</v>
      </c>
      <c r="AH74" t="s">
        <v>2999</v>
      </c>
      <c r="AI74" t="s">
        <v>3000</v>
      </c>
      <c r="AJ74" t="s">
        <v>2998</v>
      </c>
      <c r="AK74" t="s">
        <v>3000</v>
      </c>
    </row>
    <row r="75" spans="1:37" ht="75" x14ac:dyDescent="0.25">
      <c r="A75" t="str">
        <f t="shared" si="17"/>
        <v>0209010001</v>
      </c>
      <c r="B75" s="49" t="s">
        <v>3304</v>
      </c>
      <c r="C75" s="49" t="s">
        <v>14796</v>
      </c>
      <c r="D75" s="49" t="s">
        <v>2335</v>
      </c>
      <c r="E75" s="49" t="s">
        <v>14796</v>
      </c>
      <c r="F75" s="49" t="s">
        <v>2337</v>
      </c>
      <c r="G75" s="49" t="s">
        <v>14796</v>
      </c>
      <c r="H75" s="49" t="s">
        <v>14797</v>
      </c>
      <c r="I75" s="49" t="s">
        <v>14798</v>
      </c>
      <c r="J75" s="49" t="s">
        <v>14670</v>
      </c>
      <c r="K75" s="49" t="s">
        <v>14799</v>
      </c>
      <c r="L75" s="49" t="s">
        <v>14670</v>
      </c>
      <c r="M75" s="49" t="s">
        <v>1329</v>
      </c>
      <c r="N75" s="49" t="s">
        <v>2508</v>
      </c>
      <c r="O75" s="49" t="s">
        <v>14804</v>
      </c>
      <c r="P75" t="str">
        <f t="shared" si="18"/>
        <v>0209 - MINISTERIO DE TRABAJO</v>
      </c>
      <c r="Q75" t="str">
        <f t="shared" si="19"/>
        <v>01 - MINISTERIO DE TRABAJO</v>
      </c>
      <c r="R75" t="str">
        <f t="shared" si="20"/>
        <v>0001 - MINISTERIO DE TRABAJO</v>
      </c>
      <c r="S75" t="str">
        <f t="shared" si="21"/>
        <v>21 - Aumento del empleo</v>
      </c>
      <c r="T75" t="str">
        <f t="shared" si="22"/>
        <v>00 - Acciones que no generan producción P21</v>
      </c>
      <c r="U75" t="str">
        <f t="shared" si="23"/>
        <v>00 - N/A</v>
      </c>
      <c r="V75" s="13" t="str">
        <f t="shared" si="24"/>
        <v>0004 - Se realizarán investigaciones y estudios prospectivos del mercado laboral, para el diseño de políticas públicas de empleo.</v>
      </c>
      <c r="AC75" t="str">
        <f t="shared" si="25"/>
        <v xml:space="preserve">2.2.2.1.01 </v>
      </c>
      <c r="AD75" s="23">
        <v>2.2000000000000002</v>
      </c>
      <c r="AE75" s="23" t="s">
        <v>2918</v>
      </c>
      <c r="AF75" s="23" t="s">
        <v>3006</v>
      </c>
      <c r="AG75" s="23" t="s">
        <v>3007</v>
      </c>
      <c r="AH75" t="s">
        <v>3008</v>
      </c>
      <c r="AI75" t="s">
        <v>3009</v>
      </c>
      <c r="AJ75" t="s">
        <v>1957</v>
      </c>
      <c r="AK75" t="s">
        <v>3009</v>
      </c>
    </row>
    <row r="76" spans="1:37" ht="45" x14ac:dyDescent="0.25">
      <c r="A76" t="str">
        <f t="shared" si="17"/>
        <v>0209010001</v>
      </c>
      <c r="B76" s="49" t="s">
        <v>3304</v>
      </c>
      <c r="C76" s="49" t="s">
        <v>14796</v>
      </c>
      <c r="D76" s="49" t="s">
        <v>2335</v>
      </c>
      <c r="E76" s="49" t="s">
        <v>14796</v>
      </c>
      <c r="F76" s="49" t="s">
        <v>2337</v>
      </c>
      <c r="G76" s="49" t="s">
        <v>14796</v>
      </c>
      <c r="H76" s="49" t="s">
        <v>14797</v>
      </c>
      <c r="I76" s="49" t="s">
        <v>14798</v>
      </c>
      <c r="J76" s="49" t="s">
        <v>14805</v>
      </c>
      <c r="K76" s="49" t="s">
        <v>14806</v>
      </c>
      <c r="L76" s="49" t="s">
        <v>14670</v>
      </c>
      <c r="M76" s="49" t="s">
        <v>1329</v>
      </c>
      <c r="N76" s="49" t="s">
        <v>2337</v>
      </c>
      <c r="O76" s="49" t="s">
        <v>14807</v>
      </c>
      <c r="P76" t="str">
        <f t="shared" si="18"/>
        <v>0209 - MINISTERIO DE TRABAJO</v>
      </c>
      <c r="Q76" t="str">
        <f t="shared" si="19"/>
        <v>01 - MINISTERIO DE TRABAJO</v>
      </c>
      <c r="R76" t="str">
        <f t="shared" si="20"/>
        <v>0001 - MINISTERIO DE TRABAJO</v>
      </c>
      <c r="S76" t="str">
        <f t="shared" si="21"/>
        <v>21 - Aumento del empleo</v>
      </c>
      <c r="T76" t="str">
        <f t="shared" si="22"/>
        <v>13 - Actores-sociolaborales disponen de investigaciones del mercado laboral con prospección del empleo</v>
      </c>
      <c r="U76" t="str">
        <f t="shared" si="23"/>
        <v>00 - N/A</v>
      </c>
      <c r="V76" s="13" t="str">
        <f t="shared" si="24"/>
        <v>0001 - Información del Mercado Laboral y políticas de Empleo</v>
      </c>
      <c r="AC76" t="str">
        <f t="shared" si="25"/>
        <v xml:space="preserve">2.2.2.1.02 </v>
      </c>
      <c r="AD76" s="23">
        <v>2.2000000000000002</v>
      </c>
      <c r="AE76" s="23" t="s">
        <v>2918</v>
      </c>
      <c r="AF76" s="23" t="s">
        <v>3006</v>
      </c>
      <c r="AG76" s="23" t="s">
        <v>3007</v>
      </c>
      <c r="AH76" t="s">
        <v>3008</v>
      </c>
      <c r="AI76" t="s">
        <v>3009</v>
      </c>
      <c r="AJ76" t="s">
        <v>3019</v>
      </c>
      <c r="AK76" t="s">
        <v>3020</v>
      </c>
    </row>
    <row r="77" spans="1:37" ht="60" x14ac:dyDescent="0.25">
      <c r="A77" t="str">
        <f t="shared" si="17"/>
        <v>0209010001</v>
      </c>
      <c r="B77" s="49" t="s">
        <v>3304</v>
      </c>
      <c r="C77" s="49" t="s">
        <v>14796</v>
      </c>
      <c r="D77" s="49" t="s">
        <v>2335</v>
      </c>
      <c r="E77" s="49" t="s">
        <v>14796</v>
      </c>
      <c r="F77" s="49" t="s">
        <v>2337</v>
      </c>
      <c r="G77" s="49" t="s">
        <v>14796</v>
      </c>
      <c r="H77" s="49" t="s">
        <v>14797</v>
      </c>
      <c r="I77" s="49" t="s">
        <v>14798</v>
      </c>
      <c r="J77" s="49" t="s">
        <v>14808</v>
      </c>
      <c r="K77" s="49" t="s">
        <v>14809</v>
      </c>
      <c r="L77" s="49" t="s">
        <v>14670</v>
      </c>
      <c r="M77" s="49" t="s">
        <v>1329</v>
      </c>
      <c r="N77" s="49" t="s">
        <v>2337</v>
      </c>
      <c r="O77" s="49" t="s">
        <v>14810</v>
      </c>
      <c r="P77" t="str">
        <f t="shared" si="18"/>
        <v>0209 - MINISTERIO DE TRABAJO</v>
      </c>
      <c r="Q77" t="str">
        <f t="shared" si="19"/>
        <v>01 - MINISTERIO DE TRABAJO</v>
      </c>
      <c r="R77" t="str">
        <f t="shared" si="20"/>
        <v>0001 - MINISTERIO DE TRABAJO</v>
      </c>
      <c r="S77" t="str">
        <f t="shared" si="21"/>
        <v>21 - Aumento del empleo</v>
      </c>
      <c r="T77" t="str">
        <f t="shared" si="22"/>
        <v>14 - Demandantes de empleo con programa de empleabilidad implementado</v>
      </c>
      <c r="U77" t="str">
        <f t="shared" si="23"/>
        <v>00 - N/A</v>
      </c>
      <c r="V77" s="13" t="str">
        <f t="shared" si="24"/>
        <v>0001 - Modalidad de Entrenamiento para la Inserción Laboral (EIL) implementada</v>
      </c>
      <c r="AC77" t="str">
        <f t="shared" si="25"/>
        <v xml:space="preserve">2.2.2.1.03 </v>
      </c>
      <c r="AD77" s="23">
        <v>2.2000000000000002</v>
      </c>
      <c r="AE77" s="23" t="s">
        <v>2918</v>
      </c>
      <c r="AF77" s="23" t="s">
        <v>3006</v>
      </c>
      <c r="AG77" s="23" t="s">
        <v>3007</v>
      </c>
      <c r="AH77" t="s">
        <v>3008</v>
      </c>
      <c r="AI77" t="s">
        <v>3009</v>
      </c>
      <c r="AJ77" t="s">
        <v>3026</v>
      </c>
      <c r="AK77" t="s">
        <v>3027</v>
      </c>
    </row>
    <row r="78" spans="1:37" ht="90" x14ac:dyDescent="0.25">
      <c r="A78" t="str">
        <f t="shared" si="17"/>
        <v>0209010001</v>
      </c>
      <c r="B78" s="49" t="s">
        <v>3304</v>
      </c>
      <c r="C78" s="49" t="s">
        <v>14796</v>
      </c>
      <c r="D78" s="49" t="s">
        <v>2335</v>
      </c>
      <c r="E78" s="49" t="s">
        <v>14796</v>
      </c>
      <c r="F78" s="49" t="s">
        <v>2337</v>
      </c>
      <c r="G78" s="49" t="s">
        <v>14796</v>
      </c>
      <c r="H78" s="49" t="s">
        <v>14797</v>
      </c>
      <c r="I78" s="49" t="s">
        <v>14798</v>
      </c>
      <c r="J78" s="49" t="s">
        <v>14808</v>
      </c>
      <c r="K78" s="49" t="s">
        <v>14809</v>
      </c>
      <c r="L78" s="49" t="s">
        <v>14670</v>
      </c>
      <c r="M78" s="49" t="s">
        <v>1329</v>
      </c>
      <c r="N78" s="49" t="s">
        <v>2662</v>
      </c>
      <c r="O78" s="49" t="s">
        <v>14811</v>
      </c>
      <c r="P78" t="str">
        <f t="shared" si="18"/>
        <v>0209 - MINISTERIO DE TRABAJO</v>
      </c>
      <c r="Q78" t="str">
        <f t="shared" si="19"/>
        <v>01 - MINISTERIO DE TRABAJO</v>
      </c>
      <c r="R78" t="str">
        <f t="shared" si="20"/>
        <v>0001 - MINISTERIO DE TRABAJO</v>
      </c>
      <c r="S78" t="str">
        <f t="shared" si="21"/>
        <v>21 - Aumento del empleo</v>
      </c>
      <c r="T78" t="str">
        <f t="shared" si="22"/>
        <v>14 - Demandantes de empleo con programa de empleabilidad implementado</v>
      </c>
      <c r="U78" t="str">
        <f t="shared" si="23"/>
        <v>00 - N/A</v>
      </c>
      <c r="V78" s="13" t="str">
        <f t="shared" si="24"/>
        <v>0002 - Modalidades de Desarrollo de Competencias Básicas (DCB), Capacitación Técnico Vocacional (CTV) y pasantía laboral implementadas</v>
      </c>
      <c r="AC78" t="str">
        <f t="shared" si="25"/>
        <v xml:space="preserve">2.2.2.2.01 </v>
      </c>
      <c r="AD78" s="23">
        <v>2.2000000000000002</v>
      </c>
      <c r="AE78" s="23" t="s">
        <v>2918</v>
      </c>
      <c r="AF78" s="23" t="s">
        <v>3006</v>
      </c>
      <c r="AG78" s="23" t="s">
        <v>3007</v>
      </c>
      <c r="AH78" t="s">
        <v>3033</v>
      </c>
      <c r="AI78" t="s">
        <v>3034</v>
      </c>
      <c r="AJ78" t="s">
        <v>1529</v>
      </c>
      <c r="AK78" t="s">
        <v>3034</v>
      </c>
    </row>
    <row r="79" spans="1:37" ht="30" x14ac:dyDescent="0.25">
      <c r="A79" t="str">
        <f t="shared" si="17"/>
        <v>0209010001</v>
      </c>
      <c r="B79" s="49" t="s">
        <v>3304</v>
      </c>
      <c r="C79" s="49" t="s">
        <v>14796</v>
      </c>
      <c r="D79" s="49" t="s">
        <v>2335</v>
      </c>
      <c r="E79" s="49" t="s">
        <v>14796</v>
      </c>
      <c r="F79" s="49" t="s">
        <v>2337</v>
      </c>
      <c r="G79" s="49" t="s">
        <v>14796</v>
      </c>
      <c r="H79" s="49" t="s">
        <v>14797</v>
      </c>
      <c r="I79" s="49" t="s">
        <v>14798</v>
      </c>
      <c r="J79" s="49" t="s">
        <v>14808</v>
      </c>
      <c r="K79" s="49" t="s">
        <v>14809</v>
      </c>
      <c r="L79" s="49" t="s">
        <v>14670</v>
      </c>
      <c r="M79" s="49" t="s">
        <v>1329</v>
      </c>
      <c r="N79" s="49" t="s">
        <v>2499</v>
      </c>
      <c r="O79" s="49" t="s">
        <v>14812</v>
      </c>
      <c r="P79" t="str">
        <f t="shared" si="18"/>
        <v>0209 - MINISTERIO DE TRABAJO</v>
      </c>
      <c r="Q79" t="str">
        <f t="shared" si="19"/>
        <v>01 - MINISTERIO DE TRABAJO</v>
      </c>
      <c r="R79" t="str">
        <f t="shared" si="20"/>
        <v>0001 - MINISTERIO DE TRABAJO</v>
      </c>
      <c r="S79" t="str">
        <f t="shared" si="21"/>
        <v>21 - Aumento del empleo</v>
      </c>
      <c r="T79" t="str">
        <f t="shared" si="22"/>
        <v>14 - Demandantes de empleo con programa de empleabilidad implementado</v>
      </c>
      <c r="U79" t="str">
        <f t="shared" si="23"/>
        <v>00 - N/A</v>
      </c>
      <c r="V79" s="13" t="str">
        <f t="shared" si="24"/>
        <v>0003 - Formación ocupacional especializada</v>
      </c>
      <c r="AC79" t="str">
        <f t="shared" si="25"/>
        <v xml:space="preserve">2.2.3.1.01 </v>
      </c>
      <c r="AD79" s="23">
        <v>2.2000000000000002</v>
      </c>
      <c r="AE79" s="23" t="s">
        <v>2918</v>
      </c>
      <c r="AF79" s="23" t="s">
        <v>3039</v>
      </c>
      <c r="AG79" s="23" t="s">
        <v>3040</v>
      </c>
      <c r="AH79" t="s">
        <v>3041</v>
      </c>
      <c r="AI79" t="s">
        <v>3042</v>
      </c>
      <c r="AJ79" t="s">
        <v>1511</v>
      </c>
      <c r="AK79" t="s">
        <v>3042</v>
      </c>
    </row>
    <row r="80" spans="1:37" ht="45" x14ac:dyDescent="0.25">
      <c r="A80" t="str">
        <f t="shared" si="17"/>
        <v>0209010001</v>
      </c>
      <c r="B80" s="49" t="s">
        <v>3304</v>
      </c>
      <c r="C80" s="49" t="s">
        <v>14796</v>
      </c>
      <c r="D80" s="49" t="s">
        <v>2335</v>
      </c>
      <c r="E80" s="49" t="s">
        <v>14796</v>
      </c>
      <c r="F80" s="49" t="s">
        <v>2337</v>
      </c>
      <c r="G80" s="49" t="s">
        <v>14796</v>
      </c>
      <c r="H80" s="49" t="s">
        <v>14797</v>
      </c>
      <c r="I80" s="49" t="s">
        <v>14798</v>
      </c>
      <c r="J80" s="49" t="s">
        <v>14678</v>
      </c>
      <c r="K80" s="49" t="s">
        <v>14813</v>
      </c>
      <c r="L80" s="49" t="s">
        <v>14670</v>
      </c>
      <c r="M80" s="49" t="s">
        <v>1329</v>
      </c>
      <c r="N80" s="49" t="s">
        <v>2337</v>
      </c>
      <c r="O80" s="49" t="s">
        <v>14814</v>
      </c>
      <c r="P80" t="str">
        <f t="shared" si="18"/>
        <v>0209 - MINISTERIO DE TRABAJO</v>
      </c>
      <c r="Q80" t="str">
        <f t="shared" si="19"/>
        <v>01 - MINISTERIO DE TRABAJO</v>
      </c>
      <c r="R80" t="str">
        <f t="shared" si="20"/>
        <v>0001 - MINISTERIO DE TRABAJO</v>
      </c>
      <c r="S80" t="str">
        <f t="shared" si="21"/>
        <v>21 - Aumento del empleo</v>
      </c>
      <c r="T80" t="str">
        <f t="shared" si="22"/>
        <v>15 - Demandantes de empleo con programa de empleos temporales puesto en marcha</v>
      </c>
      <c r="U80" t="str">
        <f t="shared" si="23"/>
        <v>00 - N/A</v>
      </c>
      <c r="V80" s="13" t="str">
        <f t="shared" si="24"/>
        <v>0001 - Capacitación y ubicación en puestos de trabajo temporales</v>
      </c>
      <c r="AC80" t="str">
        <f t="shared" si="25"/>
        <v xml:space="preserve">2.2.3.2.01 </v>
      </c>
      <c r="AD80" s="23">
        <v>2.2000000000000002</v>
      </c>
      <c r="AE80" s="23" t="s">
        <v>2918</v>
      </c>
      <c r="AF80" s="23" t="s">
        <v>3039</v>
      </c>
      <c r="AG80" s="23" t="s">
        <v>3040</v>
      </c>
      <c r="AH80" t="s">
        <v>3050</v>
      </c>
      <c r="AI80" t="s">
        <v>3051</v>
      </c>
      <c r="AJ80" t="s">
        <v>2014</v>
      </c>
      <c r="AK80" t="s">
        <v>3052</v>
      </c>
    </row>
    <row r="81" spans="1:37" ht="30" x14ac:dyDescent="0.25">
      <c r="A81" t="str">
        <f t="shared" si="17"/>
        <v>0209010001</v>
      </c>
      <c r="B81" s="49" t="s">
        <v>3304</v>
      </c>
      <c r="C81" s="49" t="s">
        <v>14796</v>
      </c>
      <c r="D81" s="49" t="s">
        <v>2335</v>
      </c>
      <c r="E81" s="49" t="s">
        <v>14796</v>
      </c>
      <c r="F81" s="49" t="s">
        <v>2337</v>
      </c>
      <c r="G81" s="49" t="s">
        <v>14796</v>
      </c>
      <c r="H81" s="49" t="s">
        <v>14797</v>
      </c>
      <c r="I81" s="49" t="s">
        <v>14798</v>
      </c>
      <c r="J81" s="49" t="s">
        <v>14815</v>
      </c>
      <c r="K81" s="49" t="s">
        <v>14816</v>
      </c>
      <c r="L81" s="49" t="s">
        <v>14670</v>
      </c>
      <c r="M81" s="49" t="s">
        <v>1329</v>
      </c>
      <c r="N81" s="49" t="s">
        <v>2337</v>
      </c>
      <c r="O81" s="49" t="s">
        <v>14817</v>
      </c>
      <c r="P81" t="str">
        <f t="shared" si="18"/>
        <v>0209 - MINISTERIO DE TRABAJO</v>
      </c>
      <c r="Q81" t="str">
        <f t="shared" si="19"/>
        <v>01 - MINISTERIO DE TRABAJO</v>
      </c>
      <c r="R81" t="str">
        <f t="shared" si="20"/>
        <v>0001 - MINISTERIO DE TRABAJO</v>
      </c>
      <c r="S81" t="str">
        <f t="shared" si="21"/>
        <v>21 - Aumento del empleo</v>
      </c>
      <c r="T81" t="str">
        <f t="shared" si="22"/>
        <v>16 - Demandantes de empleo y empleadores disponen de servicio de intermediación de empleo fortalecido</v>
      </c>
      <c r="U81" t="str">
        <f t="shared" si="23"/>
        <v>00 - N/A</v>
      </c>
      <c r="V81" s="13" t="str">
        <f t="shared" si="24"/>
        <v>0001 - Orientación y ubicación de puestos de trabajo</v>
      </c>
      <c r="AC81" t="str">
        <f t="shared" si="25"/>
        <v xml:space="preserve">2.2.3.2.02 </v>
      </c>
      <c r="AD81" s="23">
        <v>2.2000000000000002</v>
      </c>
      <c r="AE81" s="23" t="s">
        <v>2918</v>
      </c>
      <c r="AF81" s="23" t="s">
        <v>3039</v>
      </c>
      <c r="AG81" s="23" t="s">
        <v>3040</v>
      </c>
      <c r="AH81" t="s">
        <v>3050</v>
      </c>
      <c r="AI81" t="s">
        <v>3051</v>
      </c>
      <c r="AJ81" t="s">
        <v>3058</v>
      </c>
      <c r="AK81" t="s">
        <v>3059</v>
      </c>
    </row>
    <row r="82" spans="1:37" ht="30" x14ac:dyDescent="0.25">
      <c r="A82" t="str">
        <f t="shared" si="17"/>
        <v>0209010001</v>
      </c>
      <c r="B82" s="49" t="s">
        <v>3304</v>
      </c>
      <c r="C82" s="49" t="s">
        <v>14796</v>
      </c>
      <c r="D82" s="49" t="s">
        <v>2335</v>
      </c>
      <c r="E82" s="49" t="s">
        <v>14796</v>
      </c>
      <c r="F82" s="49" t="s">
        <v>2337</v>
      </c>
      <c r="G82" s="49" t="s">
        <v>14796</v>
      </c>
      <c r="H82" s="49" t="s">
        <v>14797</v>
      </c>
      <c r="I82" s="49" t="s">
        <v>14798</v>
      </c>
      <c r="J82" s="49" t="s">
        <v>14815</v>
      </c>
      <c r="K82" s="49" t="s">
        <v>14816</v>
      </c>
      <c r="L82" s="49" t="s">
        <v>14670</v>
      </c>
      <c r="M82" s="49" t="s">
        <v>1329</v>
      </c>
      <c r="N82" s="49" t="s">
        <v>2662</v>
      </c>
      <c r="O82" s="49" t="s">
        <v>14818</v>
      </c>
      <c r="P82" t="str">
        <f t="shared" si="18"/>
        <v>0209 - MINISTERIO DE TRABAJO</v>
      </c>
      <c r="Q82" t="str">
        <f t="shared" si="19"/>
        <v>01 - MINISTERIO DE TRABAJO</v>
      </c>
      <c r="R82" t="str">
        <f t="shared" si="20"/>
        <v>0001 - MINISTERIO DE TRABAJO</v>
      </c>
      <c r="S82" t="str">
        <f t="shared" si="21"/>
        <v>21 - Aumento del empleo</v>
      </c>
      <c r="T82" t="str">
        <f t="shared" si="22"/>
        <v>16 - Demandantes de empleo y empleadores disponen de servicio de intermediación de empleo fortalecido</v>
      </c>
      <c r="U82" t="str">
        <f t="shared" si="23"/>
        <v>00 - N/A</v>
      </c>
      <c r="V82" s="13" t="str">
        <f t="shared" si="24"/>
        <v>0002 - Promoción de empleo en el mercado laboral</v>
      </c>
      <c r="AC82" t="str">
        <f t="shared" si="25"/>
        <v xml:space="preserve">2.2.3.3.01 </v>
      </c>
      <c r="AD82" s="23">
        <v>2.2000000000000002</v>
      </c>
      <c r="AE82" s="23" t="s">
        <v>2918</v>
      </c>
      <c r="AF82" s="23" t="s">
        <v>3039</v>
      </c>
      <c r="AG82" s="23" t="s">
        <v>3040</v>
      </c>
      <c r="AH82" t="s">
        <v>3066</v>
      </c>
      <c r="AI82" t="s">
        <v>3067</v>
      </c>
      <c r="AJ82" t="s">
        <v>3065</v>
      </c>
      <c r="AK82" t="s">
        <v>3067</v>
      </c>
    </row>
    <row r="83" spans="1:37" ht="45" x14ac:dyDescent="0.25">
      <c r="A83" t="str">
        <f t="shared" si="17"/>
        <v>0209010001</v>
      </c>
      <c r="B83" s="49" t="s">
        <v>3304</v>
      </c>
      <c r="C83" s="49" t="s">
        <v>14796</v>
      </c>
      <c r="D83" s="49" t="s">
        <v>2335</v>
      </c>
      <c r="E83" s="49" t="s">
        <v>14796</v>
      </c>
      <c r="F83" s="49" t="s">
        <v>2337</v>
      </c>
      <c r="G83" s="49" t="s">
        <v>14796</v>
      </c>
      <c r="H83" s="49" t="s">
        <v>14797</v>
      </c>
      <c r="I83" s="49" t="s">
        <v>14798</v>
      </c>
      <c r="J83" s="49" t="s">
        <v>14815</v>
      </c>
      <c r="K83" s="49" t="s">
        <v>14816</v>
      </c>
      <c r="L83" s="49" t="s">
        <v>14670</v>
      </c>
      <c r="M83" s="49" t="s">
        <v>1329</v>
      </c>
      <c r="N83" s="49" t="s">
        <v>2499</v>
      </c>
      <c r="O83" s="49" t="s">
        <v>14819</v>
      </c>
      <c r="P83" t="str">
        <f t="shared" si="18"/>
        <v>0209 - MINISTERIO DE TRABAJO</v>
      </c>
      <c r="Q83" t="str">
        <f t="shared" si="19"/>
        <v>01 - MINISTERIO DE TRABAJO</v>
      </c>
      <c r="R83" t="str">
        <f t="shared" si="20"/>
        <v>0001 - MINISTERIO DE TRABAJO</v>
      </c>
      <c r="S83" t="str">
        <f t="shared" si="21"/>
        <v>21 - Aumento del empleo</v>
      </c>
      <c r="T83" t="str">
        <f t="shared" si="22"/>
        <v>16 - Demandantes de empleo y empleadores disponen de servicio de intermediación de empleo fortalecido</v>
      </c>
      <c r="U83" t="str">
        <f t="shared" si="23"/>
        <v>00 - N/A</v>
      </c>
      <c r="V83" s="13" t="str">
        <f t="shared" si="24"/>
        <v>0003 - Transformación digital del Servicio Nacional de Empleo puesto en marcha</v>
      </c>
      <c r="AC83" t="str">
        <f t="shared" si="25"/>
        <v xml:space="preserve">2.2.4.1.01 </v>
      </c>
      <c r="AD83" s="23">
        <v>2.2000000000000002</v>
      </c>
      <c r="AE83" s="23" t="s">
        <v>2918</v>
      </c>
      <c r="AF83" s="23" t="s">
        <v>3071</v>
      </c>
      <c r="AG83" s="23" t="s">
        <v>3072</v>
      </c>
      <c r="AH83" t="s">
        <v>3073</v>
      </c>
      <c r="AI83" t="s">
        <v>3074</v>
      </c>
      <c r="AJ83" t="s">
        <v>1979</v>
      </c>
      <c r="AK83" t="s">
        <v>3074</v>
      </c>
    </row>
    <row r="84" spans="1:37" ht="45" x14ac:dyDescent="0.25">
      <c r="A84" t="str">
        <f t="shared" si="17"/>
        <v>0209010001</v>
      </c>
      <c r="B84" s="49" t="s">
        <v>3304</v>
      </c>
      <c r="C84" s="49" t="s">
        <v>14796</v>
      </c>
      <c r="D84" s="49" t="s">
        <v>2335</v>
      </c>
      <c r="E84" s="49" t="s">
        <v>14796</v>
      </c>
      <c r="F84" s="49" t="s">
        <v>2337</v>
      </c>
      <c r="G84" s="49" t="s">
        <v>14796</v>
      </c>
      <c r="H84" s="49" t="s">
        <v>14797</v>
      </c>
      <c r="I84" s="49" t="s">
        <v>14798</v>
      </c>
      <c r="J84" s="49" t="s">
        <v>14815</v>
      </c>
      <c r="K84" s="49" t="s">
        <v>14816</v>
      </c>
      <c r="L84" s="49" t="s">
        <v>14670</v>
      </c>
      <c r="M84" s="49" t="s">
        <v>1329</v>
      </c>
      <c r="N84" s="49" t="s">
        <v>2508</v>
      </c>
      <c r="O84" s="49" t="s">
        <v>14820</v>
      </c>
      <c r="P84" t="str">
        <f t="shared" si="18"/>
        <v>0209 - MINISTERIO DE TRABAJO</v>
      </c>
      <c r="Q84" t="str">
        <f t="shared" si="19"/>
        <v>01 - MINISTERIO DE TRABAJO</v>
      </c>
      <c r="R84" t="str">
        <f t="shared" si="20"/>
        <v>0001 - MINISTERIO DE TRABAJO</v>
      </c>
      <c r="S84" t="str">
        <f t="shared" si="21"/>
        <v>21 - Aumento del empleo</v>
      </c>
      <c r="T84" t="str">
        <f t="shared" si="22"/>
        <v>16 - Demandantes de empleo y empleadores disponen de servicio de intermediación de empleo fortalecido</v>
      </c>
      <c r="U84" t="str">
        <f t="shared" si="23"/>
        <v>00 - N/A</v>
      </c>
      <c r="V84" s="13" t="str">
        <f t="shared" si="24"/>
        <v>0004 - Oficinas Territoriales de Empleo (OTE) adecuadas para el Servicio Nacional de Empleo</v>
      </c>
      <c r="AC84" t="str">
        <f t="shared" si="25"/>
        <v xml:space="preserve">2.2.4.2.01 </v>
      </c>
      <c r="AD84" s="23">
        <v>2.2000000000000002</v>
      </c>
      <c r="AE84" s="23" t="s">
        <v>2918</v>
      </c>
      <c r="AF84" s="23" t="s">
        <v>3071</v>
      </c>
      <c r="AG84" s="23" t="s">
        <v>3072</v>
      </c>
      <c r="AH84" t="s">
        <v>3082</v>
      </c>
      <c r="AI84" t="s">
        <v>3083</v>
      </c>
      <c r="AJ84" t="s">
        <v>3081</v>
      </c>
      <c r="AK84" t="s">
        <v>3083</v>
      </c>
    </row>
    <row r="85" spans="1:37" ht="45" x14ac:dyDescent="0.25">
      <c r="A85" t="str">
        <f t="shared" si="17"/>
        <v>0209010001</v>
      </c>
      <c r="B85" s="49" t="s">
        <v>3304</v>
      </c>
      <c r="C85" s="49" t="s">
        <v>14796</v>
      </c>
      <c r="D85" s="49" t="s">
        <v>2335</v>
      </c>
      <c r="E85" s="49" t="s">
        <v>14796</v>
      </c>
      <c r="F85" s="49" t="s">
        <v>2337</v>
      </c>
      <c r="G85" s="49" t="s">
        <v>14796</v>
      </c>
      <c r="H85" s="49" t="s">
        <v>14797</v>
      </c>
      <c r="I85" s="49" t="s">
        <v>14798</v>
      </c>
      <c r="J85" s="49" t="s">
        <v>14815</v>
      </c>
      <c r="K85" s="49" t="s">
        <v>14816</v>
      </c>
      <c r="L85" s="49" t="s">
        <v>14670</v>
      </c>
      <c r="M85" s="49" t="s">
        <v>1329</v>
      </c>
      <c r="N85" s="49" t="s">
        <v>2376</v>
      </c>
      <c r="O85" s="49" t="s">
        <v>14821</v>
      </c>
      <c r="P85" t="str">
        <f t="shared" si="18"/>
        <v>0209 - MINISTERIO DE TRABAJO</v>
      </c>
      <c r="Q85" t="str">
        <f t="shared" si="19"/>
        <v>01 - MINISTERIO DE TRABAJO</v>
      </c>
      <c r="R85" t="str">
        <f t="shared" si="20"/>
        <v>0001 - MINISTERIO DE TRABAJO</v>
      </c>
      <c r="S85" t="str">
        <f t="shared" si="21"/>
        <v>21 - Aumento del empleo</v>
      </c>
      <c r="T85" t="str">
        <f t="shared" si="22"/>
        <v>16 - Demandantes de empleo y empleadores disponen de servicio de intermediación de empleo fortalecido</v>
      </c>
      <c r="U85" t="str">
        <f t="shared" si="23"/>
        <v>00 - N/A</v>
      </c>
      <c r="V85" s="13" t="str">
        <f t="shared" si="24"/>
        <v>0005 - Alianzas estratégicas y coordinación interinstitucional fortalecida</v>
      </c>
      <c r="AC85" t="str">
        <f t="shared" si="25"/>
        <v xml:space="preserve">2.2.4.3.01 </v>
      </c>
      <c r="AD85" s="23">
        <v>2.2000000000000002</v>
      </c>
      <c r="AE85" s="23" t="s">
        <v>2918</v>
      </c>
      <c r="AF85" s="23" t="s">
        <v>3071</v>
      </c>
      <c r="AG85" s="23" t="s">
        <v>3072</v>
      </c>
      <c r="AH85" t="s">
        <v>3090</v>
      </c>
      <c r="AI85" t="s">
        <v>3091</v>
      </c>
      <c r="AJ85" t="s">
        <v>3089</v>
      </c>
      <c r="AK85" t="s">
        <v>3091</v>
      </c>
    </row>
    <row r="86" spans="1:37" x14ac:dyDescent="0.25">
      <c r="A86" t="str">
        <f t="shared" si="17"/>
        <v>0210010002</v>
      </c>
      <c r="B86" s="49" t="s">
        <v>3312</v>
      </c>
      <c r="C86" s="49" t="s">
        <v>14822</v>
      </c>
      <c r="D86" s="49" t="s">
        <v>2335</v>
      </c>
      <c r="E86" s="49" t="s">
        <v>14822</v>
      </c>
      <c r="F86" s="49" t="s">
        <v>2662</v>
      </c>
      <c r="G86" s="49" t="s">
        <v>14823</v>
      </c>
      <c r="H86" s="49" t="s">
        <v>14824</v>
      </c>
      <c r="I86" s="49" t="s">
        <v>14825</v>
      </c>
      <c r="J86" s="49" t="s">
        <v>2335</v>
      </c>
      <c r="K86" s="49" t="s">
        <v>14826</v>
      </c>
      <c r="L86" s="49" t="s">
        <v>14670</v>
      </c>
      <c r="M86" s="49" t="s">
        <v>1329</v>
      </c>
      <c r="N86" s="49" t="s">
        <v>2337</v>
      </c>
      <c r="O86" s="49" t="s">
        <v>14827</v>
      </c>
      <c r="P86" t="str">
        <f t="shared" si="18"/>
        <v>0210 - MINISTERIO DE AGRICULTURA</v>
      </c>
      <c r="Q86" t="str">
        <f t="shared" si="19"/>
        <v>01 - MINISTERIO DE AGRICULTURA</v>
      </c>
      <c r="R86" t="str">
        <f t="shared" si="20"/>
        <v>0002 - DIRECCION GENERAL DE GANADERIA</v>
      </c>
      <c r="S86" t="str">
        <f t="shared" si="21"/>
        <v>18 - Prevención y control de enfermedades bovinas</v>
      </c>
      <c r="T86" t="str">
        <f t="shared" si="22"/>
        <v>01 - Acciones Comunes</v>
      </c>
      <c r="U86" t="str">
        <f t="shared" si="23"/>
        <v>00 - N/A</v>
      </c>
      <c r="V86" s="13" t="str">
        <f t="shared" si="24"/>
        <v>0001 - Gestión del programa</v>
      </c>
      <c r="AC86" t="str">
        <f t="shared" si="25"/>
        <v xml:space="preserve">2.2.4.3.02 </v>
      </c>
      <c r="AD86" s="23">
        <v>2.2000000000000002</v>
      </c>
      <c r="AE86" s="23" t="s">
        <v>2918</v>
      </c>
      <c r="AF86" s="23" t="s">
        <v>3071</v>
      </c>
      <c r="AG86" s="23" t="s">
        <v>3072</v>
      </c>
      <c r="AH86" t="s">
        <v>3090</v>
      </c>
      <c r="AI86" t="s">
        <v>3091</v>
      </c>
      <c r="AJ86" t="s">
        <v>3098</v>
      </c>
      <c r="AK86" t="s">
        <v>3099</v>
      </c>
    </row>
    <row r="87" spans="1:37" ht="45" x14ac:dyDescent="0.25">
      <c r="A87" t="str">
        <f t="shared" si="17"/>
        <v>0210010002</v>
      </c>
      <c r="B87" s="49" t="s">
        <v>3312</v>
      </c>
      <c r="C87" s="49" t="s">
        <v>14822</v>
      </c>
      <c r="D87" s="49" t="s">
        <v>2335</v>
      </c>
      <c r="E87" s="49" t="s">
        <v>14822</v>
      </c>
      <c r="F87" s="49" t="s">
        <v>2662</v>
      </c>
      <c r="G87" s="49" t="s">
        <v>14823</v>
      </c>
      <c r="H87" s="49" t="s">
        <v>14824</v>
      </c>
      <c r="I87" s="49" t="s">
        <v>14825</v>
      </c>
      <c r="J87" s="49" t="s">
        <v>2335</v>
      </c>
      <c r="K87" s="49" t="s">
        <v>14826</v>
      </c>
      <c r="L87" s="49" t="s">
        <v>14670</v>
      </c>
      <c r="M87" s="49" t="s">
        <v>1329</v>
      </c>
      <c r="N87" s="49" t="s">
        <v>2662</v>
      </c>
      <c r="O87" s="49" t="s">
        <v>14828</v>
      </c>
      <c r="P87" t="str">
        <f t="shared" si="18"/>
        <v>0210 - MINISTERIO DE AGRICULTURA</v>
      </c>
      <c r="Q87" t="str">
        <f t="shared" si="19"/>
        <v>01 - MINISTERIO DE AGRICULTURA</v>
      </c>
      <c r="R87" t="str">
        <f t="shared" si="20"/>
        <v>0002 - DIRECCION GENERAL DE GANADERIA</v>
      </c>
      <c r="S87" t="str">
        <f t="shared" si="21"/>
        <v>18 - Prevención y control de enfermedades bovinas</v>
      </c>
      <c r="T87" t="str">
        <f t="shared" si="22"/>
        <v>01 - Acciones Comunes</v>
      </c>
      <c r="U87" t="str">
        <f t="shared" si="23"/>
        <v>00 - N/A</v>
      </c>
      <c r="V87" s="13" t="str">
        <f t="shared" si="24"/>
        <v>0002 - Registro de establecimientos bovinos en la región agropecuaria Noroeste</v>
      </c>
      <c r="AC87" t="str">
        <f t="shared" si="25"/>
        <v xml:space="preserve">2.2.4.4.01 </v>
      </c>
      <c r="AD87" s="23">
        <v>2.2000000000000002</v>
      </c>
      <c r="AE87" s="23" t="s">
        <v>2918</v>
      </c>
      <c r="AF87" s="23" t="s">
        <v>3071</v>
      </c>
      <c r="AG87" s="23" t="s">
        <v>3072</v>
      </c>
      <c r="AH87" t="s">
        <v>3106</v>
      </c>
      <c r="AI87" t="s">
        <v>3107</v>
      </c>
      <c r="AJ87" t="s">
        <v>3105</v>
      </c>
      <c r="AK87" t="s">
        <v>3107</v>
      </c>
    </row>
    <row r="88" spans="1:37" ht="30" x14ac:dyDescent="0.25">
      <c r="A88" t="str">
        <f t="shared" si="17"/>
        <v>0210010002</v>
      </c>
      <c r="B88" s="49" t="s">
        <v>3312</v>
      </c>
      <c r="C88" s="49" t="s">
        <v>14822</v>
      </c>
      <c r="D88" s="49" t="s">
        <v>2335</v>
      </c>
      <c r="E88" s="49" t="s">
        <v>14822</v>
      </c>
      <c r="F88" s="49" t="s">
        <v>2662</v>
      </c>
      <c r="G88" s="49" t="s">
        <v>14823</v>
      </c>
      <c r="H88" s="49" t="s">
        <v>14824</v>
      </c>
      <c r="I88" s="49" t="s">
        <v>14825</v>
      </c>
      <c r="J88" s="49" t="s">
        <v>2489</v>
      </c>
      <c r="K88" s="49" t="s">
        <v>14829</v>
      </c>
      <c r="L88" s="49" t="s">
        <v>14670</v>
      </c>
      <c r="M88" s="49" t="s">
        <v>1329</v>
      </c>
      <c r="N88" s="49" t="s">
        <v>2337</v>
      </c>
      <c r="O88" s="49" t="s">
        <v>14830</v>
      </c>
      <c r="P88" t="str">
        <f t="shared" si="18"/>
        <v>0210 - MINISTERIO DE AGRICULTURA</v>
      </c>
      <c r="Q88" t="str">
        <f t="shared" si="19"/>
        <v>01 - MINISTERIO DE AGRICULTURA</v>
      </c>
      <c r="R88" t="str">
        <f t="shared" si="20"/>
        <v>0002 - DIRECCION GENERAL DE GANADERIA</v>
      </c>
      <c r="S88" t="str">
        <f t="shared" si="21"/>
        <v>18 - Prevención y control de enfermedades bovinas</v>
      </c>
      <c r="T88" t="str">
        <f t="shared" si="22"/>
        <v>02 - Ganado bovino con prueba diagnóstica para brucelosis aplicada en la región agropecuaria Noroeste</v>
      </c>
      <c r="U88" t="str">
        <f t="shared" si="23"/>
        <v>00 - N/A</v>
      </c>
      <c r="V88" s="13" t="str">
        <f t="shared" si="24"/>
        <v>0001 - Toma de muestra de sangre de bovinos</v>
      </c>
      <c r="AC88" t="str">
        <f t="shared" si="25"/>
        <v xml:space="preserve">2.2.5.1.01 </v>
      </c>
      <c r="AD88" s="23">
        <v>2.2000000000000002</v>
      </c>
      <c r="AE88" s="23" t="s">
        <v>2918</v>
      </c>
      <c r="AF88" s="23" t="s">
        <v>3112</v>
      </c>
      <c r="AG88" s="23" t="s">
        <v>3113</v>
      </c>
      <c r="AH88" t="s">
        <v>3114</v>
      </c>
      <c r="AI88" t="s">
        <v>3115</v>
      </c>
      <c r="AJ88" t="s">
        <v>1981</v>
      </c>
      <c r="AK88" t="s">
        <v>3115</v>
      </c>
    </row>
    <row r="89" spans="1:37" ht="30" x14ac:dyDescent="0.25">
      <c r="A89" t="str">
        <f t="shared" si="17"/>
        <v>0210010002</v>
      </c>
      <c r="B89" s="49" t="s">
        <v>3312</v>
      </c>
      <c r="C89" s="49" t="s">
        <v>14822</v>
      </c>
      <c r="D89" s="49" t="s">
        <v>2335</v>
      </c>
      <c r="E89" s="49" t="s">
        <v>14822</v>
      </c>
      <c r="F89" s="49" t="s">
        <v>2662</v>
      </c>
      <c r="G89" s="49" t="s">
        <v>14823</v>
      </c>
      <c r="H89" s="49" t="s">
        <v>14824</v>
      </c>
      <c r="I89" s="49" t="s">
        <v>14825</v>
      </c>
      <c r="J89" s="49" t="s">
        <v>2489</v>
      </c>
      <c r="K89" s="49" t="s">
        <v>14829</v>
      </c>
      <c r="L89" s="49" t="s">
        <v>14670</v>
      </c>
      <c r="M89" s="49" t="s">
        <v>1329</v>
      </c>
      <c r="N89" s="49" t="s">
        <v>2662</v>
      </c>
      <c r="O89" s="49" t="s">
        <v>14831</v>
      </c>
      <c r="P89" t="str">
        <f t="shared" si="18"/>
        <v>0210 - MINISTERIO DE AGRICULTURA</v>
      </c>
      <c r="Q89" t="str">
        <f t="shared" si="19"/>
        <v>01 - MINISTERIO DE AGRICULTURA</v>
      </c>
      <c r="R89" t="str">
        <f t="shared" si="20"/>
        <v>0002 - DIRECCION GENERAL DE GANADERIA</v>
      </c>
      <c r="S89" t="str">
        <f t="shared" si="21"/>
        <v>18 - Prevención y control de enfermedades bovinas</v>
      </c>
      <c r="T89" t="str">
        <f t="shared" si="22"/>
        <v>02 - Ganado bovino con prueba diagnóstica para brucelosis aplicada en la región agropecuaria Noroeste</v>
      </c>
      <c r="U89" t="str">
        <f t="shared" si="23"/>
        <v>00 - N/A</v>
      </c>
      <c r="V89" s="13" t="str">
        <f t="shared" si="24"/>
        <v>0002 - Análisis de muestras para diagnóstico de brucelosis</v>
      </c>
      <c r="AC89" t="str">
        <f t="shared" si="25"/>
        <v xml:space="preserve">2.2.5.1.02 </v>
      </c>
      <c r="AD89" s="23">
        <v>2.2000000000000002</v>
      </c>
      <c r="AE89" s="23" t="s">
        <v>2918</v>
      </c>
      <c r="AF89" s="23" t="s">
        <v>3112</v>
      </c>
      <c r="AG89" s="23" t="s">
        <v>3113</v>
      </c>
      <c r="AH89" t="s">
        <v>3114</v>
      </c>
      <c r="AI89" t="s">
        <v>3115</v>
      </c>
      <c r="AJ89" t="s">
        <v>1846</v>
      </c>
      <c r="AK89" t="s">
        <v>3123</v>
      </c>
    </row>
    <row r="90" spans="1:37" ht="30" x14ac:dyDescent="0.25">
      <c r="A90" t="str">
        <f t="shared" si="17"/>
        <v>0210010002</v>
      </c>
      <c r="B90" s="49" t="s">
        <v>3312</v>
      </c>
      <c r="C90" s="49" t="s">
        <v>14822</v>
      </c>
      <c r="D90" s="49" t="s">
        <v>2335</v>
      </c>
      <c r="E90" s="49" t="s">
        <v>14822</v>
      </c>
      <c r="F90" s="49" t="s">
        <v>2662</v>
      </c>
      <c r="G90" s="49" t="s">
        <v>14823</v>
      </c>
      <c r="H90" s="49" t="s">
        <v>14824</v>
      </c>
      <c r="I90" s="49" t="s">
        <v>14825</v>
      </c>
      <c r="J90" s="49" t="s">
        <v>3012</v>
      </c>
      <c r="K90" s="49" t="s">
        <v>14832</v>
      </c>
      <c r="L90" s="49" t="s">
        <v>14670</v>
      </c>
      <c r="M90" s="49" t="s">
        <v>1329</v>
      </c>
      <c r="N90" s="49" t="s">
        <v>2337</v>
      </c>
      <c r="O90" s="49" t="s">
        <v>14833</v>
      </c>
      <c r="P90" t="str">
        <f t="shared" si="18"/>
        <v>0210 - MINISTERIO DE AGRICULTURA</v>
      </c>
      <c r="Q90" t="str">
        <f t="shared" si="19"/>
        <v>01 - MINISTERIO DE AGRICULTURA</v>
      </c>
      <c r="R90" t="str">
        <f t="shared" si="20"/>
        <v>0002 - DIRECCION GENERAL DE GANADERIA</v>
      </c>
      <c r="S90" t="str">
        <f t="shared" si="21"/>
        <v>18 - Prevención y control de enfermedades bovinas</v>
      </c>
      <c r="T90" t="str">
        <f t="shared" si="22"/>
        <v>03 - Ganado bovino con prueba diagnóstica para tuberculosis aplicada en la región agropecuaria Noroeste</v>
      </c>
      <c r="U90" t="str">
        <f t="shared" si="23"/>
        <v>00 - N/A</v>
      </c>
      <c r="V90" s="13" t="str">
        <f t="shared" si="24"/>
        <v>0001 - Aplicación de prueba de tuberculina</v>
      </c>
      <c r="AC90" t="str">
        <f t="shared" si="25"/>
        <v xml:space="preserve">2.2.5.2.01 </v>
      </c>
      <c r="AD90" s="23">
        <v>2.2000000000000002</v>
      </c>
      <c r="AE90" s="23" t="s">
        <v>2918</v>
      </c>
      <c r="AF90" s="23" t="s">
        <v>3112</v>
      </c>
      <c r="AG90" s="23" t="s">
        <v>3113</v>
      </c>
      <c r="AH90" t="s">
        <v>3130</v>
      </c>
      <c r="AI90" t="s">
        <v>3131</v>
      </c>
      <c r="AJ90" t="s">
        <v>3129</v>
      </c>
      <c r="AK90" t="s">
        <v>3131</v>
      </c>
    </row>
    <row r="91" spans="1:37" ht="45" x14ac:dyDescent="0.25">
      <c r="A91" t="str">
        <f t="shared" si="17"/>
        <v>0210010002</v>
      </c>
      <c r="B91" s="49" t="s">
        <v>3312</v>
      </c>
      <c r="C91" s="49" t="s">
        <v>14822</v>
      </c>
      <c r="D91" s="49" t="s">
        <v>2335</v>
      </c>
      <c r="E91" s="49" t="s">
        <v>14822</v>
      </c>
      <c r="F91" s="49" t="s">
        <v>2662</v>
      </c>
      <c r="G91" s="49" t="s">
        <v>14823</v>
      </c>
      <c r="H91" s="49" t="s">
        <v>14824</v>
      </c>
      <c r="I91" s="49" t="s">
        <v>14825</v>
      </c>
      <c r="J91" s="49" t="s">
        <v>3012</v>
      </c>
      <c r="K91" s="49" t="s">
        <v>14832</v>
      </c>
      <c r="L91" s="49" t="s">
        <v>14670</v>
      </c>
      <c r="M91" s="49" t="s">
        <v>1329</v>
      </c>
      <c r="N91" s="49" t="s">
        <v>2499</v>
      </c>
      <c r="O91" s="49" t="s">
        <v>14834</v>
      </c>
      <c r="P91" t="str">
        <f t="shared" si="18"/>
        <v>0210 - MINISTERIO DE AGRICULTURA</v>
      </c>
      <c r="Q91" t="str">
        <f t="shared" si="19"/>
        <v>01 - MINISTERIO DE AGRICULTURA</v>
      </c>
      <c r="R91" t="str">
        <f t="shared" si="20"/>
        <v>0002 - DIRECCION GENERAL DE GANADERIA</v>
      </c>
      <c r="S91" t="str">
        <f t="shared" si="21"/>
        <v>18 - Prevención y control de enfermedades bovinas</v>
      </c>
      <c r="T91" t="str">
        <f t="shared" si="22"/>
        <v>03 - Ganado bovino con prueba diagnóstica para tuberculosis aplicada en la región agropecuaria Noroeste</v>
      </c>
      <c r="U91" t="str">
        <f t="shared" si="23"/>
        <v>00 - N/A</v>
      </c>
      <c r="V91" s="13" t="str">
        <f t="shared" si="24"/>
        <v>0003 - Análisis de muestras para diagnóstico de tuberculosis</v>
      </c>
      <c r="AC91" t="str">
        <f t="shared" si="25"/>
        <v xml:space="preserve">2.2.5.2.02 </v>
      </c>
      <c r="AD91" s="23">
        <v>2.2000000000000002</v>
      </c>
      <c r="AE91" s="23" t="s">
        <v>2918</v>
      </c>
      <c r="AF91" s="23" t="s">
        <v>3112</v>
      </c>
      <c r="AG91" s="23" t="s">
        <v>3113</v>
      </c>
      <c r="AH91" t="s">
        <v>3130</v>
      </c>
      <c r="AI91" t="s">
        <v>3131</v>
      </c>
      <c r="AJ91" t="s">
        <v>3136</v>
      </c>
      <c r="AK91" t="s">
        <v>3137</v>
      </c>
    </row>
    <row r="92" spans="1:37" ht="30" x14ac:dyDescent="0.25">
      <c r="A92" t="str">
        <f t="shared" si="17"/>
        <v>0210010002</v>
      </c>
      <c r="B92" s="49" t="s">
        <v>3312</v>
      </c>
      <c r="C92" s="49" t="s">
        <v>14822</v>
      </c>
      <c r="D92" s="49" t="s">
        <v>2335</v>
      </c>
      <c r="E92" s="49" t="s">
        <v>14822</v>
      </c>
      <c r="F92" s="49" t="s">
        <v>2662</v>
      </c>
      <c r="G92" s="49" t="s">
        <v>14823</v>
      </c>
      <c r="H92" s="49" t="s">
        <v>14824</v>
      </c>
      <c r="I92" s="49" t="s">
        <v>14825</v>
      </c>
      <c r="J92" s="49" t="s">
        <v>2575</v>
      </c>
      <c r="K92" s="49" t="s">
        <v>14835</v>
      </c>
      <c r="L92" s="49" t="s">
        <v>14670</v>
      </c>
      <c r="M92" s="49" t="s">
        <v>1329</v>
      </c>
      <c r="N92" s="49" t="s">
        <v>2337</v>
      </c>
      <c r="O92" s="49" t="s">
        <v>14836</v>
      </c>
      <c r="P92" t="str">
        <f t="shared" si="18"/>
        <v>0210 - MINISTERIO DE AGRICULTURA</v>
      </c>
      <c r="Q92" t="str">
        <f t="shared" si="19"/>
        <v>01 - MINISTERIO DE AGRICULTURA</v>
      </c>
      <c r="R92" t="str">
        <f t="shared" si="20"/>
        <v>0002 - DIRECCION GENERAL DE GANADERIA</v>
      </c>
      <c r="S92" t="str">
        <f t="shared" si="21"/>
        <v>18 - Prevención y control de enfermedades bovinas</v>
      </c>
      <c r="T92" t="str">
        <f t="shared" si="22"/>
        <v>04 - Hembras bovinas vacunadas contra brucelosis en la región agropecuaria Noroeste</v>
      </c>
      <c r="U92" t="str">
        <f t="shared" si="23"/>
        <v>00 - N/A</v>
      </c>
      <c r="V92" s="13" t="str">
        <f t="shared" si="24"/>
        <v>0001 - Vacunación de hembras bovinas</v>
      </c>
      <c r="AC92" t="str">
        <f t="shared" si="25"/>
        <v xml:space="preserve">2.2.5.3.01 </v>
      </c>
      <c r="AD92" s="23">
        <v>2.2000000000000002</v>
      </c>
      <c r="AE92" s="23" t="s">
        <v>2918</v>
      </c>
      <c r="AF92" s="23" t="s">
        <v>3112</v>
      </c>
      <c r="AG92" s="23" t="s">
        <v>3113</v>
      </c>
      <c r="AH92" t="s">
        <v>3146</v>
      </c>
      <c r="AI92" t="s">
        <v>14837</v>
      </c>
      <c r="AJ92" t="s">
        <v>3145</v>
      </c>
      <c r="AK92" t="s">
        <v>3148</v>
      </c>
    </row>
    <row r="93" spans="1:37" ht="30" x14ac:dyDescent="0.25">
      <c r="A93" t="str">
        <f t="shared" si="17"/>
        <v>0210010002</v>
      </c>
      <c r="B93" s="49" t="s">
        <v>3312</v>
      </c>
      <c r="C93" s="49" t="s">
        <v>14822</v>
      </c>
      <c r="D93" s="49" t="s">
        <v>2335</v>
      </c>
      <c r="E93" s="49" t="s">
        <v>14822</v>
      </c>
      <c r="F93" s="49" t="s">
        <v>2662</v>
      </c>
      <c r="G93" s="49" t="s">
        <v>14823</v>
      </c>
      <c r="H93" s="49" t="s">
        <v>14824</v>
      </c>
      <c r="I93" s="49" t="s">
        <v>14825</v>
      </c>
      <c r="J93" s="49" t="s">
        <v>2585</v>
      </c>
      <c r="K93" s="49" t="s">
        <v>14838</v>
      </c>
      <c r="L93" s="49" t="s">
        <v>14670</v>
      </c>
      <c r="M93" s="49" t="s">
        <v>1329</v>
      </c>
      <c r="N93" s="49" t="s">
        <v>2662</v>
      </c>
      <c r="O93" s="49" t="s">
        <v>14839</v>
      </c>
      <c r="P93" t="str">
        <f t="shared" si="18"/>
        <v>0210 - MINISTERIO DE AGRICULTURA</v>
      </c>
      <c r="Q93" t="str">
        <f t="shared" si="19"/>
        <v>01 - MINISTERIO DE AGRICULTURA</v>
      </c>
      <c r="R93" t="str">
        <f t="shared" si="20"/>
        <v>0002 - DIRECCION GENERAL DE GANADERIA</v>
      </c>
      <c r="S93" t="str">
        <f t="shared" si="21"/>
        <v>18 - Prevención y control de enfermedades bovinas</v>
      </c>
      <c r="T93" t="str">
        <f t="shared" si="22"/>
        <v>06 - Productores reciben asistencia y capacitación para la identificación del Ganado bovino y enfermedades en la región agropecuaria Noroeste</v>
      </c>
      <c r="U93" t="str">
        <f t="shared" si="23"/>
        <v>00 - N/A</v>
      </c>
      <c r="V93" s="13" t="str">
        <f t="shared" si="24"/>
        <v>0002 - Identificación de fincas bajo control sanitario</v>
      </c>
      <c r="AC93" t="str">
        <f t="shared" si="25"/>
        <v xml:space="preserve">2.2.5.3.02 </v>
      </c>
      <c r="AD93" s="23">
        <v>2.2000000000000002</v>
      </c>
      <c r="AE93" s="23" t="s">
        <v>2918</v>
      </c>
      <c r="AF93" s="23" t="s">
        <v>3112</v>
      </c>
      <c r="AG93" s="23" t="s">
        <v>3113</v>
      </c>
      <c r="AH93" t="s">
        <v>3146</v>
      </c>
      <c r="AI93" t="s">
        <v>14837</v>
      </c>
      <c r="AJ93" t="s">
        <v>3154</v>
      </c>
      <c r="AK93" t="s">
        <v>3155</v>
      </c>
    </row>
    <row r="94" spans="1:37" ht="30" x14ac:dyDescent="0.25">
      <c r="A94" t="str">
        <f t="shared" si="17"/>
        <v>0210010002</v>
      </c>
      <c r="B94" s="49" t="s">
        <v>3312</v>
      </c>
      <c r="C94" s="49" t="s">
        <v>14822</v>
      </c>
      <c r="D94" s="49" t="s">
        <v>2335</v>
      </c>
      <c r="E94" s="49" t="s">
        <v>14822</v>
      </c>
      <c r="F94" s="49" t="s">
        <v>2662</v>
      </c>
      <c r="G94" s="49" t="s">
        <v>14823</v>
      </c>
      <c r="H94" s="49" t="s">
        <v>14840</v>
      </c>
      <c r="I94" s="49" t="s">
        <v>14841</v>
      </c>
      <c r="J94" s="49" t="s">
        <v>2335</v>
      </c>
      <c r="K94" s="49" t="s">
        <v>14842</v>
      </c>
      <c r="L94" s="49" t="s">
        <v>14670</v>
      </c>
      <c r="M94" s="49" t="s">
        <v>1329</v>
      </c>
      <c r="N94" s="49" t="s">
        <v>2337</v>
      </c>
      <c r="O94" s="49" t="s">
        <v>14681</v>
      </c>
      <c r="P94" t="str">
        <f t="shared" si="18"/>
        <v>0210 - MINISTERIO DE AGRICULTURA</v>
      </c>
      <c r="Q94" t="str">
        <f t="shared" si="19"/>
        <v>01 - MINISTERIO DE AGRICULTURA</v>
      </c>
      <c r="R94" t="str">
        <f t="shared" si="20"/>
        <v>0002 - DIRECCION GENERAL DE GANADERIA</v>
      </c>
      <c r="S94" t="str">
        <f t="shared" si="21"/>
        <v>19 - Fomento y desarrollo de la productividad de los sistemas de producción de leche bovina</v>
      </c>
      <c r="T94" t="str">
        <f t="shared" si="22"/>
        <v>01 - Acciones comunes</v>
      </c>
      <c r="U94" t="str">
        <f t="shared" si="23"/>
        <v>00 - N/A</v>
      </c>
      <c r="V94" s="13" t="str">
        <f t="shared" si="24"/>
        <v>0001 - Dirección y coordinación</v>
      </c>
      <c r="AC94" t="str">
        <f t="shared" si="25"/>
        <v xml:space="preserve">2.2.5.3.03 </v>
      </c>
      <c r="AD94" s="23">
        <v>2.2000000000000002</v>
      </c>
      <c r="AE94" s="23" t="s">
        <v>2918</v>
      </c>
      <c r="AF94" s="23" t="s">
        <v>3112</v>
      </c>
      <c r="AG94" s="23" t="s">
        <v>3113</v>
      </c>
      <c r="AH94" t="s">
        <v>3146</v>
      </c>
      <c r="AI94" t="s">
        <v>14837</v>
      </c>
      <c r="AJ94" t="s">
        <v>3161</v>
      </c>
      <c r="AK94" t="s">
        <v>3162</v>
      </c>
    </row>
    <row r="95" spans="1:37" ht="45" x14ac:dyDescent="0.25">
      <c r="A95" t="str">
        <f t="shared" si="17"/>
        <v>0210010002</v>
      </c>
      <c r="B95" s="49" t="s">
        <v>3312</v>
      </c>
      <c r="C95" s="49" t="s">
        <v>14822</v>
      </c>
      <c r="D95" s="49" t="s">
        <v>2335</v>
      </c>
      <c r="E95" s="49" t="s">
        <v>14822</v>
      </c>
      <c r="F95" s="49" t="s">
        <v>2662</v>
      </c>
      <c r="G95" s="49" t="s">
        <v>14823</v>
      </c>
      <c r="H95" s="49" t="s">
        <v>14840</v>
      </c>
      <c r="I95" s="49" t="s">
        <v>14841</v>
      </c>
      <c r="J95" s="49" t="s">
        <v>2489</v>
      </c>
      <c r="K95" s="49" t="s">
        <v>14843</v>
      </c>
      <c r="L95" s="49" t="s">
        <v>14670</v>
      </c>
      <c r="M95" s="49" t="s">
        <v>1329</v>
      </c>
      <c r="N95" s="49" t="s">
        <v>2337</v>
      </c>
      <c r="O95" s="49" t="s">
        <v>14844</v>
      </c>
      <c r="P95" t="str">
        <f t="shared" si="18"/>
        <v>0210 - MINISTERIO DE AGRICULTURA</v>
      </c>
      <c r="Q95" t="str">
        <f t="shared" si="19"/>
        <v>01 - MINISTERIO DE AGRICULTURA</v>
      </c>
      <c r="R95" t="str">
        <f t="shared" si="20"/>
        <v>0002 - DIRECCION GENERAL DE GANADERIA</v>
      </c>
      <c r="S95" t="str">
        <f t="shared" si="21"/>
        <v>19 - Fomento y desarrollo de la productividad de los sistemas de producción de leche bovina</v>
      </c>
      <c r="T95" t="str">
        <f t="shared" si="22"/>
        <v>02 - Productores de leche bovina reciben asistencia técnica en la región Este</v>
      </c>
      <c r="U95" t="str">
        <f t="shared" si="23"/>
        <v>00 - N/A</v>
      </c>
      <c r="V95" s="13" t="str">
        <f t="shared" si="24"/>
        <v>0001 - Asistencia técnica y capacitación a los productores de leche bovina</v>
      </c>
      <c r="AC95" t="str">
        <f t="shared" si="25"/>
        <v xml:space="preserve">2.2.5.3.04 </v>
      </c>
      <c r="AD95" s="23">
        <v>2.2000000000000002</v>
      </c>
      <c r="AE95" s="23" t="s">
        <v>2918</v>
      </c>
      <c r="AF95" s="23" t="s">
        <v>3112</v>
      </c>
      <c r="AG95" s="23" t="s">
        <v>3113</v>
      </c>
      <c r="AH95" t="s">
        <v>3146</v>
      </c>
      <c r="AI95" t="s">
        <v>14837</v>
      </c>
      <c r="AJ95" t="s">
        <v>3168</v>
      </c>
      <c r="AK95" t="s">
        <v>3169</v>
      </c>
    </row>
    <row r="96" spans="1:37" ht="30" x14ac:dyDescent="0.25">
      <c r="A96" t="str">
        <f t="shared" si="17"/>
        <v>0210010002</v>
      </c>
      <c r="B96" s="49" t="s">
        <v>3312</v>
      </c>
      <c r="C96" s="49" t="s">
        <v>14822</v>
      </c>
      <c r="D96" s="49" t="s">
        <v>2335</v>
      </c>
      <c r="E96" s="49" t="s">
        <v>14822</v>
      </c>
      <c r="F96" s="49" t="s">
        <v>2662</v>
      </c>
      <c r="G96" s="49" t="s">
        <v>14823</v>
      </c>
      <c r="H96" s="49" t="s">
        <v>14840</v>
      </c>
      <c r="I96" s="49" t="s">
        <v>14841</v>
      </c>
      <c r="J96" s="49" t="s">
        <v>3012</v>
      </c>
      <c r="K96" s="49" t="s">
        <v>14845</v>
      </c>
      <c r="L96" s="49" t="s">
        <v>14670</v>
      </c>
      <c r="M96" s="49" t="s">
        <v>1329</v>
      </c>
      <c r="N96" s="49" t="s">
        <v>2337</v>
      </c>
      <c r="O96" s="49" t="s">
        <v>14846</v>
      </c>
      <c r="P96" t="str">
        <f t="shared" si="18"/>
        <v>0210 - MINISTERIO DE AGRICULTURA</v>
      </c>
      <c r="Q96" t="str">
        <f t="shared" si="19"/>
        <v>01 - MINISTERIO DE AGRICULTURA</v>
      </c>
      <c r="R96" t="str">
        <f t="shared" si="20"/>
        <v>0002 - DIRECCION GENERAL DE GANADERIA</v>
      </c>
      <c r="S96" t="str">
        <f t="shared" si="21"/>
        <v>19 - Fomento y desarrollo de la productividad de los sistemas de producción de leche bovina</v>
      </c>
      <c r="T96" t="str">
        <f t="shared" si="22"/>
        <v>03 - Productores de leche bovina reciben apoyo en inseminación artificial en la región Este</v>
      </c>
      <c r="U96" t="str">
        <f t="shared" si="23"/>
        <v>00 - N/A</v>
      </c>
      <c r="V96" s="13" t="str">
        <f t="shared" si="24"/>
        <v>0001 - Asistencia técnica en el mejoramiento genético</v>
      </c>
      <c r="AC96" t="str">
        <f t="shared" si="25"/>
        <v xml:space="preserve">2.2.5.3.05 </v>
      </c>
      <c r="AD96" s="23">
        <v>2.2000000000000002</v>
      </c>
      <c r="AE96" s="23" t="s">
        <v>2918</v>
      </c>
      <c r="AF96" s="23" t="s">
        <v>3112</v>
      </c>
      <c r="AG96" s="23" t="s">
        <v>3113</v>
      </c>
      <c r="AH96" t="s">
        <v>3146</v>
      </c>
      <c r="AI96" t="s">
        <v>14837</v>
      </c>
      <c r="AJ96" t="s">
        <v>3175</v>
      </c>
      <c r="AK96" t="s">
        <v>3176</v>
      </c>
    </row>
    <row r="97" spans="1:37" ht="60" x14ac:dyDescent="0.25">
      <c r="A97" t="str">
        <f t="shared" si="17"/>
        <v>0215010001</v>
      </c>
      <c r="B97" s="49" t="s">
        <v>3434</v>
      </c>
      <c r="C97" s="49" t="s">
        <v>14847</v>
      </c>
      <c r="D97" s="49" t="s">
        <v>2335</v>
      </c>
      <c r="E97" s="49" t="s">
        <v>14848</v>
      </c>
      <c r="F97" s="49" t="s">
        <v>2337</v>
      </c>
      <c r="G97" s="49" t="s">
        <v>14847</v>
      </c>
      <c r="H97" s="49" t="s">
        <v>14673</v>
      </c>
      <c r="I97" s="49" t="s">
        <v>14674</v>
      </c>
      <c r="J97" s="49" t="s">
        <v>3012</v>
      </c>
      <c r="K97" s="49" t="s">
        <v>14849</v>
      </c>
      <c r="L97" s="49" t="s">
        <v>14670</v>
      </c>
      <c r="M97" s="49" t="s">
        <v>1329</v>
      </c>
      <c r="N97" s="49" t="s">
        <v>2337</v>
      </c>
      <c r="O97" s="49" t="s">
        <v>14850</v>
      </c>
      <c r="P97" t="str">
        <f t="shared" si="18"/>
        <v>0215 - MINISTERIO DE LA MUJER</v>
      </c>
      <c r="Q97" t="str">
        <f t="shared" si="19"/>
        <v>01 - MINISTERIO DE LA  MUJER</v>
      </c>
      <c r="R97" t="str">
        <f t="shared" si="20"/>
        <v>0001 - MINISTERIO DE LA MUJER</v>
      </c>
      <c r="S97" t="str">
        <f t="shared" si="21"/>
        <v>45 - Reducción de embarazo en adolescentes</v>
      </c>
      <c r="T97" t="str">
        <f t="shared" si="22"/>
        <v>03 - Jóvenes y adolescentes sensibilizados/as en salud sexual y reproductiva</v>
      </c>
      <c r="U97" t="str">
        <f t="shared" si="23"/>
        <v>00 - N/A</v>
      </c>
      <c r="V97" s="13" t="str">
        <f t="shared" si="24"/>
        <v>0001 - Gestión para el funcionamiento de centros de salud integral para adolescentes</v>
      </c>
      <c r="AC97" t="str">
        <f t="shared" si="25"/>
        <v xml:space="preserve">2.2.5.4.01 </v>
      </c>
      <c r="AD97" s="23">
        <v>2.2000000000000002</v>
      </c>
      <c r="AE97" s="23" t="s">
        <v>2918</v>
      </c>
      <c r="AF97" s="23" t="s">
        <v>3112</v>
      </c>
      <c r="AG97" s="23" t="s">
        <v>3113</v>
      </c>
      <c r="AH97" t="s">
        <v>3182</v>
      </c>
      <c r="AI97" t="s">
        <v>3183</v>
      </c>
      <c r="AJ97" t="s">
        <v>1848</v>
      </c>
      <c r="AK97" t="s">
        <v>3183</v>
      </c>
    </row>
    <row r="98" spans="1:37" ht="45" x14ac:dyDescent="0.25">
      <c r="A98" t="str">
        <f t="shared" ref="A98:A129" si="26">+B98&amp;D98&amp;F98</f>
        <v>0215010001</v>
      </c>
      <c r="B98" s="49" t="s">
        <v>3434</v>
      </c>
      <c r="C98" s="49" t="s">
        <v>14847</v>
      </c>
      <c r="D98" s="49" t="s">
        <v>2335</v>
      </c>
      <c r="E98" s="49" t="s">
        <v>14848</v>
      </c>
      <c r="F98" s="49" t="s">
        <v>2337</v>
      </c>
      <c r="G98" s="49" t="s">
        <v>14847</v>
      </c>
      <c r="H98" s="49" t="s">
        <v>14673</v>
      </c>
      <c r="I98" s="49" t="s">
        <v>14674</v>
      </c>
      <c r="J98" s="49" t="s">
        <v>3012</v>
      </c>
      <c r="K98" s="49" t="s">
        <v>14849</v>
      </c>
      <c r="L98" s="49" t="s">
        <v>14670</v>
      </c>
      <c r="M98" s="49" t="s">
        <v>1329</v>
      </c>
      <c r="N98" s="49" t="s">
        <v>2662</v>
      </c>
      <c r="O98" s="49" t="s">
        <v>14851</v>
      </c>
      <c r="P98" t="str">
        <f t="shared" ref="P98:P129" si="27">+B98&amp;" - "&amp;C98</f>
        <v>0215 - MINISTERIO DE LA MUJER</v>
      </c>
      <c r="Q98" t="str">
        <f t="shared" ref="Q98:Q129" si="28">+D98&amp;" - "&amp;E98</f>
        <v>01 - MINISTERIO DE LA  MUJER</v>
      </c>
      <c r="R98" t="str">
        <f t="shared" ref="R98:R129" si="29">+F98&amp;" - "&amp;G98</f>
        <v>0001 - MINISTERIO DE LA MUJER</v>
      </c>
      <c r="S98" t="str">
        <f t="shared" ref="S98:S129" si="30">+H98&amp;" - "&amp;I98</f>
        <v>45 - Reducción de embarazo en adolescentes</v>
      </c>
      <c r="T98" t="str">
        <f t="shared" ref="T98:T129" si="31">+J98&amp;" - "&amp;K98</f>
        <v>03 - Jóvenes y adolescentes sensibilizados/as en salud sexual y reproductiva</v>
      </c>
      <c r="U98" t="str">
        <f t="shared" ref="U98:U129" si="32">+L98&amp;" - "&amp;M98</f>
        <v>00 - N/A</v>
      </c>
      <c r="V98" s="13" t="str">
        <f t="shared" ref="V98:V129" si="33">+N98&amp;" - "&amp;O98</f>
        <v>0002 - Capacitación a mujeres, jóvenes y adolescentes sobre salud sexual y reproductiva</v>
      </c>
      <c r="AC98" t="str">
        <f t="shared" si="25"/>
        <v xml:space="preserve">2.2.5.5.01 </v>
      </c>
      <c r="AD98" s="23">
        <v>2.2000000000000002</v>
      </c>
      <c r="AE98" s="23" t="s">
        <v>2918</v>
      </c>
      <c r="AF98" s="23" t="s">
        <v>3112</v>
      </c>
      <c r="AG98" s="23" t="s">
        <v>3113</v>
      </c>
      <c r="AH98" t="s">
        <v>3192</v>
      </c>
      <c r="AI98" t="s">
        <v>3193</v>
      </c>
      <c r="AJ98" t="s">
        <v>3191</v>
      </c>
      <c r="AK98" t="s">
        <v>3193</v>
      </c>
    </row>
    <row r="99" spans="1:37" ht="45" x14ac:dyDescent="0.25">
      <c r="A99" t="str">
        <f t="shared" si="26"/>
        <v>0215010001</v>
      </c>
      <c r="B99" s="49" t="s">
        <v>3434</v>
      </c>
      <c r="C99" s="49" t="s">
        <v>14847</v>
      </c>
      <c r="D99" s="49" t="s">
        <v>2335</v>
      </c>
      <c r="E99" s="49" t="s">
        <v>14848</v>
      </c>
      <c r="F99" s="49" t="s">
        <v>2337</v>
      </c>
      <c r="G99" s="49" t="s">
        <v>14847</v>
      </c>
      <c r="H99" s="49" t="s">
        <v>14673</v>
      </c>
      <c r="I99" s="49" t="s">
        <v>14674</v>
      </c>
      <c r="J99" s="49" t="s">
        <v>3012</v>
      </c>
      <c r="K99" s="49" t="s">
        <v>14849</v>
      </c>
      <c r="L99" s="49" t="s">
        <v>14670</v>
      </c>
      <c r="M99" s="49" t="s">
        <v>1329</v>
      </c>
      <c r="N99" s="49" t="s">
        <v>2499</v>
      </c>
      <c r="O99" s="49" t="s">
        <v>14852</v>
      </c>
      <c r="P99" t="str">
        <f t="shared" si="27"/>
        <v>0215 - MINISTERIO DE LA MUJER</v>
      </c>
      <c r="Q99" t="str">
        <f t="shared" si="28"/>
        <v>01 - MINISTERIO DE LA  MUJER</v>
      </c>
      <c r="R99" t="str">
        <f t="shared" si="29"/>
        <v>0001 - MINISTERIO DE LA MUJER</v>
      </c>
      <c r="S99" t="str">
        <f t="shared" si="30"/>
        <v>45 - Reducción de embarazo en adolescentes</v>
      </c>
      <c r="T99" t="str">
        <f t="shared" si="31"/>
        <v>03 - Jóvenes y adolescentes sensibilizados/as en salud sexual y reproductiva</v>
      </c>
      <c r="U99" t="str">
        <f t="shared" si="32"/>
        <v>00 - N/A</v>
      </c>
      <c r="V99" s="13" t="str">
        <f t="shared" si="33"/>
        <v>0003 - Sensibilización a jóvenes de 11-23 años sobre el embarazo en adolescentes</v>
      </c>
      <c r="AC99" t="str">
        <f t="shared" si="25"/>
        <v xml:space="preserve">2.2.5.6.01 </v>
      </c>
      <c r="AD99" s="23">
        <v>2.2000000000000002</v>
      </c>
      <c r="AE99" s="23" t="s">
        <v>2918</v>
      </c>
      <c r="AF99" s="23" t="s">
        <v>3112</v>
      </c>
      <c r="AG99" s="23" t="s">
        <v>3113</v>
      </c>
      <c r="AH99" t="s">
        <v>3200</v>
      </c>
      <c r="AI99" t="s">
        <v>3201</v>
      </c>
      <c r="AJ99" t="s">
        <v>3199</v>
      </c>
      <c r="AK99" t="s">
        <v>3201</v>
      </c>
    </row>
    <row r="100" spans="1:37" ht="30" x14ac:dyDescent="0.25">
      <c r="A100" t="str">
        <f t="shared" si="26"/>
        <v>5151010001</v>
      </c>
      <c r="B100" s="49" t="s">
        <v>3901</v>
      </c>
      <c r="C100" s="49" t="s">
        <v>14853</v>
      </c>
      <c r="D100" s="49" t="s">
        <v>2335</v>
      </c>
      <c r="E100" s="49" t="s">
        <v>14853</v>
      </c>
      <c r="F100" s="49" t="s">
        <v>2337</v>
      </c>
      <c r="G100" s="49" t="s">
        <v>14853</v>
      </c>
      <c r="H100" s="49" t="s">
        <v>14673</v>
      </c>
      <c r="I100" s="49" t="s">
        <v>14674</v>
      </c>
      <c r="J100" s="49" t="s">
        <v>2335</v>
      </c>
      <c r="K100" s="49" t="s">
        <v>14854</v>
      </c>
      <c r="L100" s="49" t="s">
        <v>14670</v>
      </c>
      <c r="M100" s="49" t="s">
        <v>1329</v>
      </c>
      <c r="N100" s="49" t="s">
        <v>2337</v>
      </c>
      <c r="O100" s="49" t="s">
        <v>14681</v>
      </c>
      <c r="P100" t="str">
        <f t="shared" si="27"/>
        <v>5151 - CONSEJO NACIONAL PARA LA NIÑEZ Y LA ADOLESCENCIA</v>
      </c>
      <c r="Q100" t="str">
        <f t="shared" si="28"/>
        <v>01 - CONSEJO NACIONAL PARA LA NIÑEZ Y LA ADOLESCENCIA</v>
      </c>
      <c r="R100" t="str">
        <f t="shared" si="29"/>
        <v>0001 - CONSEJO NACIONAL PARA LA NIÑEZ Y LA ADOLESCENCIA</v>
      </c>
      <c r="S100" t="str">
        <f t="shared" si="30"/>
        <v>45 - Reducción de embarazo en adolescentes</v>
      </c>
      <c r="T100" t="str">
        <f t="shared" si="31"/>
        <v>01 - Acciones Comunes P45</v>
      </c>
      <c r="U100" t="str">
        <f t="shared" si="32"/>
        <v>00 - N/A</v>
      </c>
      <c r="V100" s="13" t="str">
        <f t="shared" si="33"/>
        <v>0001 - Dirección y coordinación</v>
      </c>
      <c r="AC100" t="str">
        <f t="shared" si="25"/>
        <v xml:space="preserve">2.2.5.7.01 </v>
      </c>
      <c r="AD100" s="23">
        <v>2.2000000000000002</v>
      </c>
      <c r="AE100" s="23" t="s">
        <v>2918</v>
      </c>
      <c r="AF100" s="23" t="s">
        <v>3112</v>
      </c>
      <c r="AG100" s="23" t="s">
        <v>3113</v>
      </c>
      <c r="AH100" t="s">
        <v>3207</v>
      </c>
      <c r="AI100" t="s">
        <v>3208</v>
      </c>
      <c r="AJ100" t="s">
        <v>3206</v>
      </c>
      <c r="AK100" t="s">
        <v>3208</v>
      </c>
    </row>
    <row r="101" spans="1:37" ht="135" x14ac:dyDescent="0.25">
      <c r="A101" t="str">
        <f t="shared" si="26"/>
        <v>5151010001</v>
      </c>
      <c r="B101" s="49" t="s">
        <v>3901</v>
      </c>
      <c r="C101" s="49" t="s">
        <v>14853</v>
      </c>
      <c r="D101" s="49" t="s">
        <v>2335</v>
      </c>
      <c r="E101" s="49" t="s">
        <v>14853</v>
      </c>
      <c r="F101" s="49" t="s">
        <v>2337</v>
      </c>
      <c r="G101" s="49" t="s">
        <v>14853</v>
      </c>
      <c r="H101" s="49" t="s">
        <v>14673</v>
      </c>
      <c r="I101" s="49" t="s">
        <v>14674</v>
      </c>
      <c r="J101" s="49" t="s">
        <v>2335</v>
      </c>
      <c r="K101" s="49" t="s">
        <v>14854</v>
      </c>
      <c r="L101" s="49" t="s">
        <v>14670</v>
      </c>
      <c r="M101" s="49" t="s">
        <v>1329</v>
      </c>
      <c r="N101" s="49" t="s">
        <v>2662</v>
      </c>
      <c r="O101" s="49" t="s">
        <v>1337</v>
      </c>
      <c r="P101" t="str">
        <f t="shared" si="27"/>
        <v>5151 - CONSEJO NACIONAL PARA LA NIÑEZ Y LA ADOLESCENCIA</v>
      </c>
      <c r="Q101" t="str">
        <f t="shared" si="28"/>
        <v>01 - CONSEJO NACIONAL PARA LA NIÑEZ Y LA ADOLESCENCIA</v>
      </c>
      <c r="R101" t="str">
        <f t="shared" si="29"/>
        <v>0001 - CONSEJO NACIONAL PARA LA NIÑEZ Y LA ADOLESCENCIA</v>
      </c>
      <c r="S101" t="str">
        <f t="shared" si="30"/>
        <v>45 - Reducción de embarazo en adolescentes</v>
      </c>
      <c r="T101" t="str">
        <f t="shared" si="31"/>
        <v>01 - Acciones Comunes P45</v>
      </c>
      <c r="U101" t="str">
        <f t="shared" si="32"/>
        <v>00 - N/A</v>
      </c>
      <c r="V101" s="13" t="str">
        <f t="shared" si="33"/>
        <v>0002 - Coordinación y articulación de los actores gubernamentales y no gubernamentales vinculados a la implementación de acciones para prevención y atención del embarazo en adolescentes y/o uniones tempranas</v>
      </c>
      <c r="AC101" t="str">
        <f t="shared" si="25"/>
        <v xml:space="preserve">2.2.5.8.01 </v>
      </c>
      <c r="AD101" s="23">
        <v>2.2000000000000002</v>
      </c>
      <c r="AE101" s="23" t="s">
        <v>2918</v>
      </c>
      <c r="AF101" s="23" t="s">
        <v>3112</v>
      </c>
      <c r="AG101" s="23" t="s">
        <v>3113</v>
      </c>
      <c r="AH101" t="s">
        <v>3215</v>
      </c>
      <c r="AI101" t="s">
        <v>3216</v>
      </c>
      <c r="AJ101" t="s">
        <v>1911</v>
      </c>
      <c r="AK101" t="s">
        <v>3217</v>
      </c>
    </row>
    <row r="102" spans="1:37" ht="135" x14ac:dyDescent="0.25">
      <c r="A102" t="str">
        <f t="shared" si="26"/>
        <v>5151010001</v>
      </c>
      <c r="B102" s="49" t="s">
        <v>3901</v>
      </c>
      <c r="C102" s="49" t="s">
        <v>14853</v>
      </c>
      <c r="D102" s="49" t="s">
        <v>2335</v>
      </c>
      <c r="E102" s="49" t="s">
        <v>14853</v>
      </c>
      <c r="F102" s="49" t="s">
        <v>2337</v>
      </c>
      <c r="G102" s="49" t="s">
        <v>14853</v>
      </c>
      <c r="H102" s="49" t="s">
        <v>14673</v>
      </c>
      <c r="I102" s="49" t="s">
        <v>14674</v>
      </c>
      <c r="J102" s="49" t="s">
        <v>2335</v>
      </c>
      <c r="K102" s="49" t="s">
        <v>14854</v>
      </c>
      <c r="L102" s="49" t="s">
        <v>14670</v>
      </c>
      <c r="M102" s="49" t="s">
        <v>1329</v>
      </c>
      <c r="N102" s="49" t="s">
        <v>2499</v>
      </c>
      <c r="O102" s="49" t="s">
        <v>14855</v>
      </c>
      <c r="P102" t="str">
        <f t="shared" si="27"/>
        <v>5151 - CONSEJO NACIONAL PARA LA NIÑEZ Y LA ADOLESCENCIA</v>
      </c>
      <c r="Q102" t="str">
        <f t="shared" si="28"/>
        <v>01 - CONSEJO NACIONAL PARA LA NIÑEZ Y LA ADOLESCENCIA</v>
      </c>
      <c r="R102" t="str">
        <f t="shared" si="29"/>
        <v>0001 - CONSEJO NACIONAL PARA LA NIÑEZ Y LA ADOLESCENCIA</v>
      </c>
      <c r="S102" t="str">
        <f t="shared" si="30"/>
        <v>45 - Reducción de embarazo en adolescentes</v>
      </c>
      <c r="T102" t="str">
        <f t="shared" si="31"/>
        <v>01 - Acciones Comunes P45</v>
      </c>
      <c r="U102" t="str">
        <f t="shared" si="32"/>
        <v>00 - N/A</v>
      </c>
      <c r="V102" s="13" t="str">
        <f t="shared" si="33"/>
        <v>0003 - Fortalecimiento del sistema de protección y desarrollo de los mecanismos de gobernanza de la política en espacios territoriales para articulación intersectorial de la prevención, atención y casos de vulneración de derechos</v>
      </c>
      <c r="AC102" t="str">
        <f t="shared" si="25"/>
        <v xml:space="preserve">2.2.5.9.01 </v>
      </c>
      <c r="AD102" s="23">
        <v>2.2000000000000002</v>
      </c>
      <c r="AE102" s="23" t="s">
        <v>2918</v>
      </c>
      <c r="AF102" s="23" t="s">
        <v>3112</v>
      </c>
      <c r="AG102" s="23" t="s">
        <v>3113</v>
      </c>
      <c r="AH102" t="s">
        <v>3222</v>
      </c>
      <c r="AI102" t="s">
        <v>3223</v>
      </c>
      <c r="AJ102" t="s">
        <v>2000</v>
      </c>
      <c r="AK102" t="s">
        <v>3224</v>
      </c>
    </row>
    <row r="103" spans="1:37" ht="120" x14ac:dyDescent="0.25">
      <c r="A103" t="str">
        <f t="shared" si="26"/>
        <v>5151010001</v>
      </c>
      <c r="B103" s="49" t="s">
        <v>3901</v>
      </c>
      <c r="C103" s="49" t="s">
        <v>14853</v>
      </c>
      <c r="D103" s="49" t="s">
        <v>2335</v>
      </c>
      <c r="E103" s="49" t="s">
        <v>14853</v>
      </c>
      <c r="F103" s="49" t="s">
        <v>2337</v>
      </c>
      <c r="G103" s="49" t="s">
        <v>14853</v>
      </c>
      <c r="H103" s="49" t="s">
        <v>14673</v>
      </c>
      <c r="I103" s="49" t="s">
        <v>14674</v>
      </c>
      <c r="J103" s="49" t="s">
        <v>2335</v>
      </c>
      <c r="K103" s="49" t="s">
        <v>14854</v>
      </c>
      <c r="L103" s="49" t="s">
        <v>14670</v>
      </c>
      <c r="M103" s="49" t="s">
        <v>1329</v>
      </c>
      <c r="N103" s="49" t="s">
        <v>2508</v>
      </c>
      <c r="O103" s="49" t="s">
        <v>14856</v>
      </c>
      <c r="P103" t="str">
        <f t="shared" si="27"/>
        <v>5151 - CONSEJO NACIONAL PARA LA NIÑEZ Y LA ADOLESCENCIA</v>
      </c>
      <c r="Q103" t="str">
        <f t="shared" si="28"/>
        <v>01 - CONSEJO NACIONAL PARA LA NIÑEZ Y LA ADOLESCENCIA</v>
      </c>
      <c r="R103" t="str">
        <f t="shared" si="29"/>
        <v>0001 - CONSEJO NACIONAL PARA LA NIÑEZ Y LA ADOLESCENCIA</v>
      </c>
      <c r="S103" t="str">
        <f t="shared" si="30"/>
        <v>45 - Reducción de embarazo en adolescentes</v>
      </c>
      <c r="T103" t="str">
        <f t="shared" si="31"/>
        <v>01 - Acciones Comunes P45</v>
      </c>
      <c r="U103" t="str">
        <f t="shared" si="32"/>
        <v>00 - N/A</v>
      </c>
      <c r="V103" s="13" t="str">
        <f t="shared" si="33"/>
        <v>0004 - Diseño e implementación de campaña comunicacional a través de medios masivos y redes sociales en relación con la prevención y atención de las uniones tempranas y embarazo en adolescentes</v>
      </c>
      <c r="AC103" t="str">
        <f t="shared" si="25"/>
        <v xml:space="preserve">2.2.6.1.01 </v>
      </c>
      <c r="AD103" s="23">
        <v>2.2000000000000002</v>
      </c>
      <c r="AE103" s="23" t="s">
        <v>2918</v>
      </c>
      <c r="AF103" s="23" t="s">
        <v>3231</v>
      </c>
      <c r="AG103" s="23" t="s">
        <v>3232</v>
      </c>
      <c r="AH103" t="s">
        <v>3233</v>
      </c>
      <c r="AI103" t="s">
        <v>3234</v>
      </c>
      <c r="AJ103" t="s">
        <v>3230</v>
      </c>
      <c r="AK103" t="s">
        <v>3235</v>
      </c>
    </row>
    <row r="104" spans="1:37" ht="75" x14ac:dyDescent="0.25">
      <c r="A104" t="str">
        <f t="shared" si="26"/>
        <v>5151010001</v>
      </c>
      <c r="B104" s="49" t="s">
        <v>3901</v>
      </c>
      <c r="C104" s="49" t="s">
        <v>14853</v>
      </c>
      <c r="D104" s="49" t="s">
        <v>2335</v>
      </c>
      <c r="E104" s="49" t="s">
        <v>14853</v>
      </c>
      <c r="F104" s="49" t="s">
        <v>2337</v>
      </c>
      <c r="G104" s="49" t="s">
        <v>14853</v>
      </c>
      <c r="H104" s="49" t="s">
        <v>14673</v>
      </c>
      <c r="I104" s="49" t="s">
        <v>14674</v>
      </c>
      <c r="J104" s="49" t="s">
        <v>14720</v>
      </c>
      <c r="K104" s="49" t="s">
        <v>14857</v>
      </c>
      <c r="L104" s="49" t="s">
        <v>14670</v>
      </c>
      <c r="M104" s="49" t="s">
        <v>1329</v>
      </c>
      <c r="N104" s="49" t="s">
        <v>2337</v>
      </c>
      <c r="O104" s="49" t="s">
        <v>14858</v>
      </c>
      <c r="P104" t="str">
        <f t="shared" si="27"/>
        <v>5151 - CONSEJO NACIONAL PARA LA NIÑEZ Y LA ADOLESCENCIA</v>
      </c>
      <c r="Q104" t="str">
        <f t="shared" si="28"/>
        <v>01 - CONSEJO NACIONAL PARA LA NIÑEZ Y LA ADOLESCENCIA</v>
      </c>
      <c r="R104" t="str">
        <f t="shared" si="29"/>
        <v>0001 - CONSEJO NACIONAL PARA LA NIÑEZ Y LA ADOLESCENCIA</v>
      </c>
      <c r="S104" t="str">
        <f t="shared" si="30"/>
        <v>45 - Reducción de embarazo en adolescentes</v>
      </c>
      <c r="T104" t="str">
        <f t="shared" si="31"/>
        <v>07 - niños, niñas y adolescentes participan de programas de educación integral en sexualidad en el contexto comunitario</v>
      </c>
      <c r="U104" t="str">
        <f t="shared" si="32"/>
        <v>00 - N/A</v>
      </c>
      <c r="V104" s="13" t="str">
        <f t="shared" si="33"/>
        <v>0001 - Diseño e implementación de programas de educación integral en sexualidad a NNA en el contexto comunitario</v>
      </c>
      <c r="AC104" t="str">
        <f t="shared" si="25"/>
        <v xml:space="preserve">2.2.6.2.01 </v>
      </c>
      <c r="AD104" s="23">
        <v>2.2000000000000002</v>
      </c>
      <c r="AE104" s="23" t="s">
        <v>2918</v>
      </c>
      <c r="AF104" s="23" t="s">
        <v>3231</v>
      </c>
      <c r="AG104" s="23" t="s">
        <v>3232</v>
      </c>
      <c r="AH104" t="s">
        <v>3240</v>
      </c>
      <c r="AI104" t="s">
        <v>3241</v>
      </c>
      <c r="AJ104" t="s">
        <v>3239</v>
      </c>
      <c r="AK104" t="s">
        <v>3241</v>
      </c>
    </row>
    <row r="105" spans="1:37" ht="105" x14ac:dyDescent="0.25">
      <c r="A105" t="str">
        <f t="shared" si="26"/>
        <v>5151010001</v>
      </c>
      <c r="B105" s="49" t="s">
        <v>3901</v>
      </c>
      <c r="C105" s="49" t="s">
        <v>14853</v>
      </c>
      <c r="D105" s="49" t="s">
        <v>2335</v>
      </c>
      <c r="E105" s="49" t="s">
        <v>14853</v>
      </c>
      <c r="F105" s="49" t="s">
        <v>2337</v>
      </c>
      <c r="G105" s="49" t="s">
        <v>14853</v>
      </c>
      <c r="H105" s="49" t="s">
        <v>14673</v>
      </c>
      <c r="I105" s="49" t="s">
        <v>14674</v>
      </c>
      <c r="J105" s="49" t="s">
        <v>14723</v>
      </c>
      <c r="K105" s="49" t="s">
        <v>14859</v>
      </c>
      <c r="L105" s="49" t="s">
        <v>14670</v>
      </c>
      <c r="M105" s="49" t="s">
        <v>1329</v>
      </c>
      <c r="N105" s="49" t="s">
        <v>2337</v>
      </c>
      <c r="O105" s="49" t="s">
        <v>14860</v>
      </c>
      <c r="P105" t="str">
        <f t="shared" si="27"/>
        <v>5151 - CONSEJO NACIONAL PARA LA NIÑEZ Y LA ADOLESCENCIA</v>
      </c>
      <c r="Q105" t="str">
        <f t="shared" si="28"/>
        <v>01 - CONSEJO NACIONAL PARA LA NIÑEZ Y LA ADOLESCENCIA</v>
      </c>
      <c r="R105" t="str">
        <f t="shared" si="29"/>
        <v>0001 - CONSEJO NACIONAL PARA LA NIÑEZ Y LA ADOLESCENCIA</v>
      </c>
      <c r="S105" t="str">
        <f t="shared" si="30"/>
        <v>45 - Reducción de embarazo en adolescentes</v>
      </c>
      <c r="T105" t="str">
        <f t="shared" si="31"/>
        <v>08 - niños, niñas y adolescentes incorporados a programas y actividades culturales, deportivas, de ocio y esparcimiento para el desarrollo de habilidades sociales y proyectos de vida alternativos</v>
      </c>
      <c r="U105" t="str">
        <f t="shared" si="32"/>
        <v>00 - N/A</v>
      </c>
      <c r="V105" s="13" t="str">
        <f t="shared" si="33"/>
        <v>0001 - Diseño e implementación de programas dirigidos a NNA con actividades culturales, de recreación y/o esparcimiento en las comunidades de los municipios priorizados</v>
      </c>
      <c r="AC105" t="str">
        <f t="shared" si="25"/>
        <v xml:space="preserve">2.2.6.3.01 </v>
      </c>
      <c r="AD105" s="23">
        <v>2.2000000000000002</v>
      </c>
      <c r="AE105" s="23" t="s">
        <v>2918</v>
      </c>
      <c r="AF105" s="23" t="s">
        <v>3231</v>
      </c>
      <c r="AG105" s="23" t="s">
        <v>3232</v>
      </c>
      <c r="AH105" t="s">
        <v>3246</v>
      </c>
      <c r="AI105" t="s">
        <v>3247</v>
      </c>
      <c r="AJ105" t="s">
        <v>3245</v>
      </c>
      <c r="AK105" t="s">
        <v>3247</v>
      </c>
    </row>
    <row r="106" spans="1:37" ht="135" x14ac:dyDescent="0.25">
      <c r="A106" t="str">
        <f t="shared" si="26"/>
        <v>5151010001</v>
      </c>
      <c r="B106" s="49" t="s">
        <v>3901</v>
      </c>
      <c r="C106" s="49" t="s">
        <v>14853</v>
      </c>
      <c r="D106" s="49" t="s">
        <v>2335</v>
      </c>
      <c r="E106" s="49" t="s">
        <v>14853</v>
      </c>
      <c r="F106" s="49" t="s">
        <v>2337</v>
      </c>
      <c r="G106" s="49" t="s">
        <v>14853</v>
      </c>
      <c r="H106" s="49" t="s">
        <v>14673</v>
      </c>
      <c r="I106" s="49" t="s">
        <v>14674</v>
      </c>
      <c r="J106" s="49" t="s">
        <v>14723</v>
      </c>
      <c r="K106" s="49" t="s">
        <v>14859</v>
      </c>
      <c r="L106" s="49" t="s">
        <v>14670</v>
      </c>
      <c r="M106" s="49" t="s">
        <v>1329</v>
      </c>
      <c r="N106" s="49" t="s">
        <v>2662</v>
      </c>
      <c r="O106" s="49" t="s">
        <v>14861</v>
      </c>
      <c r="P106" t="str">
        <f t="shared" si="27"/>
        <v>5151 - CONSEJO NACIONAL PARA LA NIÑEZ Y LA ADOLESCENCIA</v>
      </c>
      <c r="Q106" t="str">
        <f t="shared" si="28"/>
        <v>01 - CONSEJO NACIONAL PARA LA NIÑEZ Y LA ADOLESCENCIA</v>
      </c>
      <c r="R106" t="str">
        <f t="shared" si="29"/>
        <v>0001 - CONSEJO NACIONAL PARA LA NIÑEZ Y LA ADOLESCENCIA</v>
      </c>
      <c r="S106" t="str">
        <f t="shared" si="30"/>
        <v>45 - Reducción de embarazo en adolescentes</v>
      </c>
      <c r="T106" t="str">
        <f t="shared" si="31"/>
        <v>08 - niños, niñas y adolescentes incorporados a programas y actividades culturales, deportivas, de ocio y esparcimiento para el desarrollo de habilidades sociales y proyectos de vida alternativos</v>
      </c>
      <c r="U106" t="str">
        <f t="shared" si="32"/>
        <v>00 - N/A</v>
      </c>
      <c r="V106" s="13" t="str">
        <f t="shared" si="33"/>
        <v>0002 - Diseño e implementación de programas de empoderamiento, desarrollo de habilidades sociales y proyectos de vida alternativos con los y las adolescentes en las comunidades de los municipios priorizados</v>
      </c>
      <c r="AC106" t="str">
        <f t="shared" si="25"/>
        <v xml:space="preserve">2.2.6.4.01 </v>
      </c>
      <c r="AD106" s="23">
        <v>2.2000000000000002</v>
      </c>
      <c r="AE106" s="23" t="s">
        <v>2918</v>
      </c>
      <c r="AF106" s="23" t="s">
        <v>3231</v>
      </c>
      <c r="AG106" s="23" t="s">
        <v>3232</v>
      </c>
      <c r="AH106" t="s">
        <v>3256</v>
      </c>
      <c r="AI106" t="s">
        <v>3257</v>
      </c>
      <c r="AJ106" t="s">
        <v>3255</v>
      </c>
      <c r="AK106" t="s">
        <v>3257</v>
      </c>
    </row>
    <row r="107" spans="1:37" ht="150" x14ac:dyDescent="0.25">
      <c r="A107" t="str">
        <f t="shared" si="26"/>
        <v>5151010001</v>
      </c>
      <c r="B107" s="49" t="s">
        <v>3901</v>
      </c>
      <c r="C107" s="49" t="s">
        <v>14853</v>
      </c>
      <c r="D107" s="49" t="s">
        <v>2335</v>
      </c>
      <c r="E107" s="49" t="s">
        <v>14853</v>
      </c>
      <c r="F107" s="49" t="s">
        <v>2337</v>
      </c>
      <c r="G107" s="49" t="s">
        <v>14853</v>
      </c>
      <c r="H107" s="49" t="s">
        <v>14673</v>
      </c>
      <c r="I107" s="49" t="s">
        <v>14674</v>
      </c>
      <c r="J107" s="49" t="s">
        <v>14756</v>
      </c>
      <c r="K107" s="49" t="s">
        <v>14862</v>
      </c>
      <c r="L107" s="49" t="s">
        <v>14670</v>
      </c>
      <c r="M107" s="49" t="s">
        <v>1329</v>
      </c>
      <c r="N107" s="49" t="s">
        <v>2337</v>
      </c>
      <c r="O107" s="49" t="s">
        <v>14863</v>
      </c>
      <c r="P107" t="str">
        <f t="shared" si="27"/>
        <v>5151 - CONSEJO NACIONAL PARA LA NIÑEZ Y LA ADOLESCENCIA</v>
      </c>
      <c r="Q107" t="str">
        <f t="shared" si="28"/>
        <v>01 - CONSEJO NACIONAL PARA LA NIÑEZ Y LA ADOLESCENCIA</v>
      </c>
      <c r="R107" t="str">
        <f t="shared" si="29"/>
        <v>0001 - CONSEJO NACIONAL PARA LA NIÑEZ Y LA ADOLESCENCIA</v>
      </c>
      <c r="S107" t="str">
        <f t="shared" si="30"/>
        <v>45 - Reducción de embarazo en adolescentes</v>
      </c>
      <c r="T107" t="str">
        <f t="shared" si="31"/>
        <v>09 - Padres, madres y/o tutores reciben sensibilización, capacitación y acompañamiento en habilidades parentales, crianza positiva y otras intervenciones a través de programas de apoyo sociofamiliar</v>
      </c>
      <c r="U107" t="str">
        <f t="shared" si="32"/>
        <v>00 - N/A</v>
      </c>
      <c r="V107" s="13" t="str">
        <f t="shared" si="33"/>
        <v>0001 - Diseño, actualización e implementación de programas de sensibilización, capacitación y mentoría en habilidades parentales, crianza positiva y otras intervenciones en el marco de los programas de apoyo y acompañamiento sociofamiliar</v>
      </c>
      <c r="AC107" t="str">
        <f t="shared" si="25"/>
        <v xml:space="preserve">2.2.6.5.01 </v>
      </c>
      <c r="AD107" s="23">
        <v>2.2000000000000002</v>
      </c>
      <c r="AE107" s="23" t="s">
        <v>2918</v>
      </c>
      <c r="AF107" s="23" t="s">
        <v>3231</v>
      </c>
      <c r="AG107" s="23" t="s">
        <v>3232</v>
      </c>
      <c r="AH107" t="s">
        <v>3263</v>
      </c>
      <c r="AI107" t="s">
        <v>3264</v>
      </c>
      <c r="AJ107" t="s">
        <v>3262</v>
      </c>
      <c r="AK107" t="s">
        <v>3264</v>
      </c>
    </row>
    <row r="108" spans="1:37" ht="135" x14ac:dyDescent="0.25">
      <c r="A108" t="str">
        <f t="shared" si="26"/>
        <v>5151010001</v>
      </c>
      <c r="B108" s="49" t="s">
        <v>3901</v>
      </c>
      <c r="C108" s="49" t="s">
        <v>14853</v>
      </c>
      <c r="D108" s="49" t="s">
        <v>2335</v>
      </c>
      <c r="E108" s="49" t="s">
        <v>14853</v>
      </c>
      <c r="F108" s="49" t="s">
        <v>2337</v>
      </c>
      <c r="G108" s="49" t="s">
        <v>14853</v>
      </c>
      <c r="H108" s="49" t="s">
        <v>14673</v>
      </c>
      <c r="I108" s="49" t="s">
        <v>14674</v>
      </c>
      <c r="J108" s="49" t="s">
        <v>14756</v>
      </c>
      <c r="K108" s="49" t="s">
        <v>14862</v>
      </c>
      <c r="L108" s="49" t="s">
        <v>14670</v>
      </c>
      <c r="M108" s="49" t="s">
        <v>1329</v>
      </c>
      <c r="N108" s="49" t="s">
        <v>2662</v>
      </c>
      <c r="O108" s="49" t="s">
        <v>14864</v>
      </c>
      <c r="P108" t="str">
        <f t="shared" si="27"/>
        <v>5151 - CONSEJO NACIONAL PARA LA NIÑEZ Y LA ADOLESCENCIA</v>
      </c>
      <c r="Q108" t="str">
        <f t="shared" si="28"/>
        <v>01 - CONSEJO NACIONAL PARA LA NIÑEZ Y LA ADOLESCENCIA</v>
      </c>
      <c r="R108" t="str">
        <f t="shared" si="29"/>
        <v>0001 - CONSEJO NACIONAL PARA LA NIÑEZ Y LA ADOLESCENCIA</v>
      </c>
      <c r="S108" t="str">
        <f t="shared" si="30"/>
        <v>45 - Reducción de embarazo en adolescentes</v>
      </c>
      <c r="T108" t="str">
        <f t="shared" si="31"/>
        <v>09 - Padres, madres y/o tutores reciben sensibilización, capacitación y acompañamiento en habilidades parentales, crianza positiva y otras intervenciones a través de programas de apoyo sociofamiliar</v>
      </c>
      <c r="U108" t="str">
        <f t="shared" si="32"/>
        <v>00 - N/A</v>
      </c>
      <c r="V108" s="13" t="str">
        <f t="shared" si="33"/>
        <v>0002 - Diseño e implementación de programas de sensibilización a padres, madres y/o tutores sobre la temática de las uniones tempranas y el embarazo en adolescentes con enfoque de protección de los derechos de los NNA</v>
      </c>
      <c r="AC108" t="str">
        <f t="shared" si="25"/>
        <v xml:space="preserve">2.2.6.6.01 </v>
      </c>
      <c r="AD108" s="23">
        <v>2.2000000000000002</v>
      </c>
      <c r="AE108" s="23" t="s">
        <v>2918</v>
      </c>
      <c r="AF108" s="23" t="s">
        <v>3231</v>
      </c>
      <c r="AG108" s="23" t="s">
        <v>3232</v>
      </c>
      <c r="AH108" t="s">
        <v>3270</v>
      </c>
      <c r="AI108" t="s">
        <v>3271</v>
      </c>
      <c r="AJ108" t="s">
        <v>3269</v>
      </c>
      <c r="AK108" t="s">
        <v>3271</v>
      </c>
    </row>
    <row r="109" spans="1:37" ht="30" x14ac:dyDescent="0.25">
      <c r="A109" t="str">
        <f t="shared" si="26"/>
        <v>5180010001</v>
      </c>
      <c r="B109" s="49" t="s">
        <v>4031</v>
      </c>
      <c r="C109" s="49" t="s">
        <v>14865</v>
      </c>
      <c r="D109" s="49" t="s">
        <v>2335</v>
      </c>
      <c r="E109" s="49" t="s">
        <v>14865</v>
      </c>
      <c r="F109" s="49" t="s">
        <v>2337</v>
      </c>
      <c r="G109" s="49" t="s">
        <v>14866</v>
      </c>
      <c r="H109" s="49" t="s">
        <v>14667</v>
      </c>
      <c r="I109" s="49" t="s">
        <v>14668</v>
      </c>
      <c r="J109" s="49" t="s">
        <v>2335</v>
      </c>
      <c r="K109" s="49" t="s">
        <v>14867</v>
      </c>
      <c r="L109" s="49" t="s">
        <v>14670</v>
      </c>
      <c r="M109" s="49" t="s">
        <v>1329</v>
      </c>
      <c r="N109" s="49" t="s">
        <v>2337</v>
      </c>
      <c r="O109" s="49" t="s">
        <v>14681</v>
      </c>
      <c r="P109" t="str">
        <f t="shared" si="27"/>
        <v>5180 - DIRECCION CENTRAL DEL SERVICIO NACIONAL DE SALUD</v>
      </c>
      <c r="Q109" t="str">
        <f t="shared" si="28"/>
        <v>01 - DIRECCION CENTRAL DEL SERVICIO NACIONAL DE SALUD</v>
      </c>
      <c r="R109" t="str">
        <f t="shared" si="29"/>
        <v>0001 - DIRECCIÓN CENTRAL DEL SERVICIO NACIONAL DE SALUD</v>
      </c>
      <c r="S109" t="str">
        <f t="shared" si="30"/>
        <v>41 - Prevención y atención de la tuberculosis</v>
      </c>
      <c r="T109" t="str">
        <f t="shared" si="31"/>
        <v>01 - Acciones comunes P41</v>
      </c>
      <c r="U109" t="str">
        <f t="shared" si="32"/>
        <v>00 - N/A</v>
      </c>
      <c r="V109" s="13" t="str">
        <f t="shared" si="33"/>
        <v>0001 - Dirección y coordinación</v>
      </c>
      <c r="AC109" t="str">
        <f t="shared" si="25"/>
        <v xml:space="preserve">2.2.6.7.01 </v>
      </c>
      <c r="AD109" s="23">
        <v>2.2000000000000002</v>
      </c>
      <c r="AE109" s="23" t="s">
        <v>2918</v>
      </c>
      <c r="AF109" s="23" t="s">
        <v>3231</v>
      </c>
      <c r="AG109" s="23" t="s">
        <v>3232</v>
      </c>
      <c r="AH109" t="s">
        <v>3277</v>
      </c>
      <c r="AI109" t="s">
        <v>3278</v>
      </c>
      <c r="AJ109" t="s">
        <v>3276</v>
      </c>
      <c r="AK109" t="s">
        <v>3278</v>
      </c>
    </row>
    <row r="110" spans="1:37" ht="30" x14ac:dyDescent="0.25">
      <c r="A110" t="str">
        <f t="shared" si="26"/>
        <v>5180010001</v>
      </c>
      <c r="B110" s="49" t="s">
        <v>4031</v>
      </c>
      <c r="C110" s="49" t="s">
        <v>14865</v>
      </c>
      <c r="D110" s="49" t="s">
        <v>2335</v>
      </c>
      <c r="E110" s="49" t="s">
        <v>14865</v>
      </c>
      <c r="F110" s="49" t="s">
        <v>2337</v>
      </c>
      <c r="G110" s="49" t="s">
        <v>14866</v>
      </c>
      <c r="H110" s="49" t="s">
        <v>14667</v>
      </c>
      <c r="I110" s="49" t="s">
        <v>14668</v>
      </c>
      <c r="J110" s="49" t="s">
        <v>2335</v>
      </c>
      <c r="K110" s="49" t="s">
        <v>14867</v>
      </c>
      <c r="L110" s="49" t="s">
        <v>14670</v>
      </c>
      <c r="M110" s="49" t="s">
        <v>1329</v>
      </c>
      <c r="N110" s="49" t="s">
        <v>2662</v>
      </c>
      <c r="O110" s="49" t="s">
        <v>14868</v>
      </c>
      <c r="P110" t="str">
        <f t="shared" si="27"/>
        <v>5180 - DIRECCION CENTRAL DEL SERVICIO NACIONAL DE SALUD</v>
      </c>
      <c r="Q110" t="str">
        <f t="shared" si="28"/>
        <v>01 - DIRECCION CENTRAL DEL SERVICIO NACIONAL DE SALUD</v>
      </c>
      <c r="R110" t="str">
        <f t="shared" si="29"/>
        <v>0001 - DIRECCIÓN CENTRAL DEL SERVICIO NACIONAL DE SALUD</v>
      </c>
      <c r="S110" t="str">
        <f t="shared" si="30"/>
        <v>41 - Prevención y atención de la tuberculosis</v>
      </c>
      <c r="T110" t="str">
        <f t="shared" si="31"/>
        <v>01 - Acciones comunes P41</v>
      </c>
      <c r="U110" t="str">
        <f t="shared" si="32"/>
        <v>00 - N/A</v>
      </c>
      <c r="V110" s="13" t="str">
        <f t="shared" si="33"/>
        <v>0002 - Equipamiento de centros prioritarios</v>
      </c>
      <c r="AC110" t="str">
        <f t="shared" si="25"/>
        <v xml:space="preserve">2.2.6.8.01 </v>
      </c>
      <c r="AD110" s="23">
        <v>2.2000000000000002</v>
      </c>
      <c r="AE110" s="23" t="s">
        <v>2918</v>
      </c>
      <c r="AF110" s="23" t="s">
        <v>3231</v>
      </c>
      <c r="AG110" s="23" t="s">
        <v>3232</v>
      </c>
      <c r="AH110" t="s">
        <v>3284</v>
      </c>
      <c r="AI110" t="s">
        <v>3285</v>
      </c>
      <c r="AJ110" t="s">
        <v>3283</v>
      </c>
      <c r="AK110" t="s">
        <v>3285</v>
      </c>
    </row>
    <row r="111" spans="1:37" ht="75" x14ac:dyDescent="0.25">
      <c r="A111" t="str">
        <f t="shared" si="26"/>
        <v>5180010001</v>
      </c>
      <c r="B111" s="49" t="s">
        <v>4031</v>
      </c>
      <c r="C111" s="49" t="s">
        <v>14865</v>
      </c>
      <c r="D111" s="49" t="s">
        <v>2335</v>
      </c>
      <c r="E111" s="49" t="s">
        <v>14865</v>
      </c>
      <c r="F111" s="49" t="s">
        <v>2337</v>
      </c>
      <c r="G111" s="49" t="s">
        <v>14866</v>
      </c>
      <c r="H111" s="49" t="s">
        <v>14667</v>
      </c>
      <c r="I111" s="49" t="s">
        <v>14668</v>
      </c>
      <c r="J111" s="49" t="s">
        <v>2489</v>
      </c>
      <c r="K111" s="49" t="s">
        <v>14869</v>
      </c>
      <c r="L111" s="49" t="s">
        <v>14670</v>
      </c>
      <c r="M111" s="49" t="s">
        <v>1329</v>
      </c>
      <c r="N111" s="49" t="s">
        <v>2337</v>
      </c>
      <c r="O111" s="49" t="s">
        <v>14870</v>
      </c>
      <c r="P111" t="str">
        <f t="shared" si="27"/>
        <v>5180 - DIRECCION CENTRAL DEL SERVICIO NACIONAL DE SALUD</v>
      </c>
      <c r="Q111" t="str">
        <f t="shared" si="28"/>
        <v>01 - DIRECCION CENTRAL DEL SERVICIO NACIONAL DE SALUD</v>
      </c>
      <c r="R111" t="str">
        <f t="shared" si="29"/>
        <v>0001 - DIRECCIÓN CENTRAL DEL SERVICIO NACIONAL DE SALUD</v>
      </c>
      <c r="S111" t="str">
        <f t="shared" si="30"/>
        <v>41 - Prevención y atención de la tuberculosis</v>
      </c>
      <c r="T111" t="str">
        <f t="shared" si="31"/>
        <v>02 - Pacientes TB con factores de baja adherencia reciben DOT domiciliario en regiones priorizadas</v>
      </c>
      <c r="U111" t="str">
        <f t="shared" si="32"/>
        <v>00 - N/A</v>
      </c>
      <c r="V111" s="13" t="str">
        <f t="shared" si="33"/>
        <v>0001 - Pacientes TB con factores de baja adherencia reciben Tratamiento Directamente Observado a domicilio</v>
      </c>
      <c r="AC111" t="str">
        <f t="shared" si="25"/>
        <v xml:space="preserve">2.2.6.9.01 </v>
      </c>
      <c r="AD111" s="23">
        <v>2.2000000000000002</v>
      </c>
      <c r="AE111" s="23" t="s">
        <v>2918</v>
      </c>
      <c r="AF111" s="23" t="s">
        <v>3231</v>
      </c>
      <c r="AG111" s="23" t="s">
        <v>3232</v>
      </c>
      <c r="AH111" t="s">
        <v>3291</v>
      </c>
      <c r="AI111" t="s">
        <v>3292</v>
      </c>
      <c r="AJ111" t="s">
        <v>3290</v>
      </c>
      <c r="AK111" t="s">
        <v>3292</v>
      </c>
    </row>
    <row r="112" spans="1:37" ht="45" x14ac:dyDescent="0.25">
      <c r="A112" t="str">
        <f t="shared" si="26"/>
        <v>5180010001</v>
      </c>
      <c r="B112" s="49" t="s">
        <v>4031</v>
      </c>
      <c r="C112" s="49" t="s">
        <v>14865</v>
      </c>
      <c r="D112" s="49" t="s">
        <v>2335</v>
      </c>
      <c r="E112" s="49" t="s">
        <v>14865</v>
      </c>
      <c r="F112" s="49" t="s">
        <v>2337</v>
      </c>
      <c r="G112" s="49" t="s">
        <v>14866</v>
      </c>
      <c r="H112" s="49" t="s">
        <v>14667</v>
      </c>
      <c r="I112" s="49" t="s">
        <v>14668</v>
      </c>
      <c r="J112" s="49" t="s">
        <v>3012</v>
      </c>
      <c r="K112" s="49" t="s">
        <v>14871</v>
      </c>
      <c r="L112" s="49" t="s">
        <v>14670</v>
      </c>
      <c r="M112" s="49" t="s">
        <v>1329</v>
      </c>
      <c r="N112" s="49" t="s">
        <v>2337</v>
      </c>
      <c r="O112" s="49" t="s">
        <v>14872</v>
      </c>
      <c r="P112" t="str">
        <f t="shared" si="27"/>
        <v>5180 - DIRECCION CENTRAL DEL SERVICIO NACIONAL DE SALUD</v>
      </c>
      <c r="Q112" t="str">
        <f t="shared" si="28"/>
        <v>01 - DIRECCION CENTRAL DEL SERVICIO NACIONAL DE SALUD</v>
      </c>
      <c r="R112" t="str">
        <f t="shared" si="29"/>
        <v>0001 - DIRECCIÓN CENTRAL DEL SERVICIO NACIONAL DE SALUD</v>
      </c>
      <c r="S112" t="str">
        <f t="shared" si="30"/>
        <v>41 - Prevención y atención de la tuberculosis</v>
      </c>
      <c r="T112" t="str">
        <f t="shared" si="31"/>
        <v>03 - Pacientes TB reciben paquete de salud mental en regiones priorizadas</v>
      </c>
      <c r="U112" t="str">
        <f t="shared" si="32"/>
        <v>00 - N/A</v>
      </c>
      <c r="V112" s="13" t="str">
        <f t="shared" si="33"/>
        <v>0001 - Pacientes TB reciben paquete de diagnóstico y consultas psicológicas</v>
      </c>
      <c r="AC112" t="str">
        <f t="shared" si="25"/>
        <v xml:space="preserve">2.2.7.1.01 </v>
      </c>
      <c r="AD112" s="23">
        <v>2.2000000000000002</v>
      </c>
      <c r="AE112" s="23" t="s">
        <v>2918</v>
      </c>
      <c r="AF112" s="23" t="s">
        <v>3298</v>
      </c>
      <c r="AG112" s="23" t="s">
        <v>3299</v>
      </c>
      <c r="AH112" t="s">
        <v>3300</v>
      </c>
      <c r="AI112" t="s">
        <v>3301</v>
      </c>
      <c r="AJ112" t="s">
        <v>2017</v>
      </c>
      <c r="AK112" t="s">
        <v>3302</v>
      </c>
    </row>
    <row r="113" spans="1:37" ht="30" x14ac:dyDescent="0.25">
      <c r="A113" t="str">
        <f t="shared" si="26"/>
        <v>5180010001</v>
      </c>
      <c r="B113" s="49" t="s">
        <v>4031</v>
      </c>
      <c r="C113" s="49" t="s">
        <v>14865</v>
      </c>
      <c r="D113" s="49" t="s">
        <v>2335</v>
      </c>
      <c r="E113" s="49" t="s">
        <v>14865</v>
      </c>
      <c r="F113" s="49" t="s">
        <v>2337</v>
      </c>
      <c r="G113" s="49" t="s">
        <v>14866</v>
      </c>
      <c r="H113" s="49" t="s">
        <v>14762</v>
      </c>
      <c r="I113" s="49" t="s">
        <v>14763</v>
      </c>
      <c r="J113" s="49" t="s">
        <v>2335</v>
      </c>
      <c r="K113" s="49" t="s">
        <v>14873</v>
      </c>
      <c r="L113" s="49" t="s">
        <v>14670</v>
      </c>
      <c r="M113" s="49" t="s">
        <v>1329</v>
      </c>
      <c r="N113" s="49" t="s">
        <v>2337</v>
      </c>
      <c r="O113" s="49" t="s">
        <v>14681</v>
      </c>
      <c r="P113" t="str">
        <f t="shared" si="27"/>
        <v>5180 - DIRECCION CENTRAL DEL SERVICIO NACIONAL DE SALUD</v>
      </c>
      <c r="Q113" t="str">
        <f t="shared" si="28"/>
        <v>01 - DIRECCION CENTRAL DEL SERVICIO NACIONAL DE SALUD</v>
      </c>
      <c r="R113" t="str">
        <f t="shared" si="29"/>
        <v>0001 - DIRECCIÓN CENTRAL DEL SERVICIO NACIONAL DE SALUD</v>
      </c>
      <c r="S113" t="str">
        <f t="shared" si="30"/>
        <v>42 - Prevención, diagnóstico y tratamiento VIH/SIDA</v>
      </c>
      <c r="T113" t="str">
        <f t="shared" si="31"/>
        <v>01 - Acciones comunes P42</v>
      </c>
      <c r="U113" t="str">
        <f t="shared" si="32"/>
        <v>00 - N/A</v>
      </c>
      <c r="V113" s="13" t="str">
        <f t="shared" si="33"/>
        <v>0001 - Dirección y coordinación</v>
      </c>
      <c r="AC113" t="str">
        <f t="shared" si="25"/>
        <v xml:space="preserve">2.2.7.1.02 </v>
      </c>
      <c r="AD113" s="23">
        <v>2.2000000000000002</v>
      </c>
      <c r="AE113" s="23" t="s">
        <v>2918</v>
      </c>
      <c r="AF113" s="23" t="s">
        <v>3298</v>
      </c>
      <c r="AG113" s="23" t="s">
        <v>3299</v>
      </c>
      <c r="AH113" t="s">
        <v>3300</v>
      </c>
      <c r="AI113" t="s">
        <v>3301</v>
      </c>
      <c r="AJ113" t="s">
        <v>3309</v>
      </c>
      <c r="AK113" t="s">
        <v>3310</v>
      </c>
    </row>
    <row r="114" spans="1:37" ht="30" x14ac:dyDescent="0.25">
      <c r="A114" t="str">
        <f t="shared" si="26"/>
        <v>5180010001</v>
      </c>
      <c r="B114" s="49" t="s">
        <v>4031</v>
      </c>
      <c r="C114" s="49" t="s">
        <v>14865</v>
      </c>
      <c r="D114" s="49" t="s">
        <v>2335</v>
      </c>
      <c r="E114" s="49" t="s">
        <v>14865</v>
      </c>
      <c r="F114" s="49" t="s">
        <v>2337</v>
      </c>
      <c r="G114" s="49" t="s">
        <v>14866</v>
      </c>
      <c r="H114" s="49" t="s">
        <v>14762</v>
      </c>
      <c r="I114" s="49" t="s">
        <v>14763</v>
      </c>
      <c r="J114" s="49" t="s">
        <v>14756</v>
      </c>
      <c r="K114" s="49" t="s">
        <v>14874</v>
      </c>
      <c r="L114" s="49" t="s">
        <v>14670</v>
      </c>
      <c r="M114" s="49" t="s">
        <v>1329</v>
      </c>
      <c r="N114" s="49" t="s">
        <v>2337</v>
      </c>
      <c r="O114" s="49" t="s">
        <v>14681</v>
      </c>
      <c r="P114" t="str">
        <f t="shared" si="27"/>
        <v>5180 - DIRECCION CENTRAL DEL SERVICIO NACIONAL DE SALUD</v>
      </c>
      <c r="Q114" t="str">
        <f t="shared" si="28"/>
        <v>01 - DIRECCION CENTRAL DEL SERVICIO NACIONAL DE SALUD</v>
      </c>
      <c r="R114" t="str">
        <f t="shared" si="29"/>
        <v>0001 - DIRECCIÓN CENTRAL DEL SERVICIO NACIONAL DE SALUD</v>
      </c>
      <c r="S114" t="str">
        <f t="shared" si="30"/>
        <v>42 - Prevención, diagnóstico y tratamiento VIH/SIDA</v>
      </c>
      <c r="T114" t="str">
        <f t="shared" si="31"/>
        <v>09 - Pacientes viviendo con VIH/SIDA en abandono reincorporados al tratamiento antirretroviral (TARV) en regiones priorizadas</v>
      </c>
      <c r="U114" t="str">
        <f t="shared" si="32"/>
        <v>00 - N/A</v>
      </c>
      <c r="V114" s="13" t="str">
        <f t="shared" si="33"/>
        <v>0001 - Dirección y coordinación</v>
      </c>
      <c r="AC114" t="str">
        <f t="shared" si="25"/>
        <v xml:space="preserve">2.2.7.1.03 </v>
      </c>
      <c r="AD114" s="23">
        <v>2.2000000000000002</v>
      </c>
      <c r="AE114" s="23" t="s">
        <v>2918</v>
      </c>
      <c r="AF114" s="23" t="s">
        <v>3298</v>
      </c>
      <c r="AG114" s="23" t="s">
        <v>3299</v>
      </c>
      <c r="AH114" t="s">
        <v>3300</v>
      </c>
      <c r="AI114" t="s">
        <v>3301</v>
      </c>
      <c r="AJ114" t="s">
        <v>3316</v>
      </c>
      <c r="AK114" t="s">
        <v>3317</v>
      </c>
    </row>
    <row r="115" spans="1:37" ht="45" x14ac:dyDescent="0.25">
      <c r="A115" t="str">
        <f t="shared" si="26"/>
        <v>5180010001</v>
      </c>
      <c r="B115" s="49" t="s">
        <v>4031</v>
      </c>
      <c r="C115" s="49" t="s">
        <v>14865</v>
      </c>
      <c r="D115" s="49" t="s">
        <v>2335</v>
      </c>
      <c r="E115" s="49" t="s">
        <v>14865</v>
      </c>
      <c r="F115" s="49" t="s">
        <v>2337</v>
      </c>
      <c r="G115" s="49" t="s">
        <v>14866</v>
      </c>
      <c r="H115" s="49" t="s">
        <v>14762</v>
      </c>
      <c r="I115" s="49" t="s">
        <v>14763</v>
      </c>
      <c r="J115" s="49" t="s">
        <v>14756</v>
      </c>
      <c r="K115" s="49" t="s">
        <v>14874</v>
      </c>
      <c r="L115" s="49" t="s">
        <v>14670</v>
      </c>
      <c r="M115" s="49" t="s">
        <v>1329</v>
      </c>
      <c r="N115" s="49" t="s">
        <v>2499</v>
      </c>
      <c r="O115" s="49" t="s">
        <v>14875</v>
      </c>
      <c r="P115" t="str">
        <f t="shared" si="27"/>
        <v>5180 - DIRECCION CENTRAL DEL SERVICIO NACIONAL DE SALUD</v>
      </c>
      <c r="Q115" t="str">
        <f t="shared" si="28"/>
        <v>01 - DIRECCION CENTRAL DEL SERVICIO NACIONAL DE SALUD</v>
      </c>
      <c r="R115" t="str">
        <f t="shared" si="29"/>
        <v>0001 - DIRECCIÓN CENTRAL DEL SERVICIO NACIONAL DE SALUD</v>
      </c>
      <c r="S115" t="str">
        <f t="shared" si="30"/>
        <v>42 - Prevención, diagnóstico y tratamiento VIH/SIDA</v>
      </c>
      <c r="T115" t="str">
        <f t="shared" si="31"/>
        <v>09 - Pacientes viviendo con VIH/SIDA en abandono reincorporados al tratamiento antirretroviral (TARV) en regiones priorizadas</v>
      </c>
      <c r="U115" t="str">
        <f t="shared" si="32"/>
        <v>00 - N/A</v>
      </c>
      <c r="V115" s="13" t="str">
        <f t="shared" si="33"/>
        <v>0003 - Servicios de consulta, consejería e intervenciones comunitarias</v>
      </c>
      <c r="AC115" t="str">
        <f t="shared" si="25"/>
        <v xml:space="preserve">2.2.7.1.04 </v>
      </c>
      <c r="AD115" s="23">
        <v>2.2000000000000002</v>
      </c>
      <c r="AE115" s="23" t="s">
        <v>2918</v>
      </c>
      <c r="AF115" s="23" t="s">
        <v>3298</v>
      </c>
      <c r="AG115" s="23" t="s">
        <v>3299</v>
      </c>
      <c r="AH115" t="s">
        <v>3300</v>
      </c>
      <c r="AI115" t="s">
        <v>3301</v>
      </c>
      <c r="AJ115" t="s">
        <v>3321</v>
      </c>
      <c r="AK115" t="s">
        <v>3322</v>
      </c>
    </row>
    <row r="116" spans="1:37" ht="30" x14ac:dyDescent="0.25">
      <c r="A116" t="str">
        <f t="shared" si="26"/>
        <v>5180010001</v>
      </c>
      <c r="B116" s="49" t="s">
        <v>4031</v>
      </c>
      <c r="C116" s="49" t="s">
        <v>14865</v>
      </c>
      <c r="D116" s="49" t="s">
        <v>2335</v>
      </c>
      <c r="E116" s="49" t="s">
        <v>14865</v>
      </c>
      <c r="F116" s="49" t="s">
        <v>2337</v>
      </c>
      <c r="G116" s="49" t="s">
        <v>14866</v>
      </c>
      <c r="H116" s="49" t="s">
        <v>14762</v>
      </c>
      <c r="I116" s="49" t="s">
        <v>14763</v>
      </c>
      <c r="J116" s="49" t="s">
        <v>14876</v>
      </c>
      <c r="K116" s="49" t="s">
        <v>14877</v>
      </c>
      <c r="L116" s="49" t="s">
        <v>14670</v>
      </c>
      <c r="M116" s="49" t="s">
        <v>1329</v>
      </c>
      <c r="N116" s="49" t="s">
        <v>2337</v>
      </c>
      <c r="O116" s="49" t="s">
        <v>14681</v>
      </c>
      <c r="P116" t="str">
        <f t="shared" si="27"/>
        <v>5180 - DIRECCION CENTRAL DEL SERVICIO NACIONAL DE SALUD</v>
      </c>
      <c r="Q116" t="str">
        <f t="shared" si="28"/>
        <v>01 - DIRECCION CENTRAL DEL SERVICIO NACIONAL DE SALUD</v>
      </c>
      <c r="R116" t="str">
        <f t="shared" si="29"/>
        <v>0001 - DIRECCIÓN CENTRAL DEL SERVICIO NACIONAL DE SALUD</v>
      </c>
      <c r="S116" t="str">
        <f t="shared" si="30"/>
        <v>42 - Prevención, diagnóstico y tratamiento VIH/SIDA</v>
      </c>
      <c r="T116" t="str">
        <f t="shared" si="31"/>
        <v>10 - Pacientes viviendo con VIH/SIDA activos en TARV en seguimiento psicológico en regiones priorizadas</v>
      </c>
      <c r="U116" t="str">
        <f t="shared" si="32"/>
        <v>00 - N/A</v>
      </c>
      <c r="V116" s="13" t="str">
        <f t="shared" si="33"/>
        <v>0001 - Dirección y coordinación</v>
      </c>
      <c r="AC116" t="str">
        <f t="shared" si="25"/>
        <v xml:space="preserve">2.2.7.1.05 </v>
      </c>
      <c r="AD116" s="23">
        <v>2.2000000000000002</v>
      </c>
      <c r="AE116" s="23" t="s">
        <v>2918</v>
      </c>
      <c r="AF116" s="23" t="s">
        <v>3298</v>
      </c>
      <c r="AG116" s="23" t="s">
        <v>3299</v>
      </c>
      <c r="AH116" t="s">
        <v>3300</v>
      </c>
      <c r="AI116" t="s">
        <v>3301</v>
      </c>
      <c r="AJ116" t="s">
        <v>3327</v>
      </c>
      <c r="AK116" t="s">
        <v>14878</v>
      </c>
    </row>
    <row r="117" spans="1:37" ht="60" x14ac:dyDescent="0.25">
      <c r="A117" t="str">
        <f t="shared" si="26"/>
        <v>5180010001</v>
      </c>
      <c r="B117" s="49" t="s">
        <v>4031</v>
      </c>
      <c r="C117" s="49" t="s">
        <v>14865</v>
      </c>
      <c r="D117" s="49" t="s">
        <v>2335</v>
      </c>
      <c r="E117" s="49" t="s">
        <v>14865</v>
      </c>
      <c r="F117" s="49" t="s">
        <v>2337</v>
      </c>
      <c r="G117" s="49" t="s">
        <v>14866</v>
      </c>
      <c r="H117" s="49" t="s">
        <v>14771</v>
      </c>
      <c r="I117" s="49" t="s">
        <v>14772</v>
      </c>
      <c r="J117" s="49" t="s">
        <v>14723</v>
      </c>
      <c r="K117" s="49" t="s">
        <v>14879</v>
      </c>
      <c r="L117" s="49" t="s">
        <v>14670</v>
      </c>
      <c r="M117" s="49" t="s">
        <v>1329</v>
      </c>
      <c r="N117" s="49" t="s">
        <v>2337</v>
      </c>
      <c r="O117" s="49" t="s">
        <v>14880</v>
      </c>
      <c r="P117" t="str">
        <f t="shared" si="27"/>
        <v>5180 - DIRECCION CENTRAL DEL SERVICIO NACIONAL DE SALUD</v>
      </c>
      <c r="Q117" t="str">
        <f t="shared" si="28"/>
        <v>01 - DIRECCION CENTRAL DEL SERVICIO NACIONAL DE SALUD</v>
      </c>
      <c r="R117" t="str">
        <f t="shared" si="29"/>
        <v>0001 - DIRECCIÓN CENTRAL DEL SERVICIO NACIONAL DE SALUD</v>
      </c>
      <c r="S117" t="str">
        <f t="shared" si="30"/>
        <v>43 - Detección oportuna y atención al cáncer</v>
      </c>
      <c r="T117" t="str">
        <f t="shared" si="31"/>
        <v>08 - Personas reciben tamizaje en los distintos tipos de cáncer priorizados</v>
      </c>
      <c r="U117" t="str">
        <f t="shared" si="32"/>
        <v>00 - N/A</v>
      </c>
      <c r="V117" s="13" t="str">
        <f t="shared" si="33"/>
        <v>0001 - Búsqueda activa a nivel hospitalario de personas adultas con factores de riesgo de desarrollar cáncer</v>
      </c>
      <c r="AC117" t="str">
        <f t="shared" si="25"/>
        <v xml:space="preserve">2.2.7.1.06 </v>
      </c>
      <c r="AD117" s="23">
        <v>2.2000000000000002</v>
      </c>
      <c r="AE117" s="23" t="s">
        <v>2918</v>
      </c>
      <c r="AF117" s="23" t="s">
        <v>3298</v>
      </c>
      <c r="AG117" s="23" t="s">
        <v>3299</v>
      </c>
      <c r="AH117" t="s">
        <v>3300</v>
      </c>
      <c r="AI117" t="s">
        <v>3301</v>
      </c>
      <c r="AJ117" t="s">
        <v>3335</v>
      </c>
      <c r="AK117" t="s">
        <v>3336</v>
      </c>
    </row>
    <row r="118" spans="1:37" ht="60" x14ac:dyDescent="0.25">
      <c r="A118" t="str">
        <f t="shared" si="26"/>
        <v>5180010001</v>
      </c>
      <c r="B118" s="49" t="s">
        <v>4031</v>
      </c>
      <c r="C118" s="49" t="s">
        <v>14865</v>
      </c>
      <c r="D118" s="49" t="s">
        <v>2335</v>
      </c>
      <c r="E118" s="49" t="s">
        <v>14865</v>
      </c>
      <c r="F118" s="49" t="s">
        <v>2337</v>
      </c>
      <c r="G118" s="49" t="s">
        <v>14866</v>
      </c>
      <c r="H118" s="49" t="s">
        <v>14771</v>
      </c>
      <c r="I118" s="49" t="s">
        <v>14772</v>
      </c>
      <c r="J118" s="49" t="s">
        <v>14723</v>
      </c>
      <c r="K118" s="49" t="s">
        <v>14879</v>
      </c>
      <c r="L118" s="49" t="s">
        <v>14670</v>
      </c>
      <c r="M118" s="49" t="s">
        <v>1329</v>
      </c>
      <c r="N118" s="49" t="s">
        <v>2662</v>
      </c>
      <c r="O118" s="49" t="s">
        <v>14881</v>
      </c>
      <c r="P118" t="str">
        <f t="shared" si="27"/>
        <v>5180 - DIRECCION CENTRAL DEL SERVICIO NACIONAL DE SALUD</v>
      </c>
      <c r="Q118" t="str">
        <f t="shared" si="28"/>
        <v>01 - DIRECCION CENTRAL DEL SERVICIO NACIONAL DE SALUD</v>
      </c>
      <c r="R118" t="str">
        <f t="shared" si="29"/>
        <v>0001 - DIRECCIÓN CENTRAL DEL SERVICIO NACIONAL DE SALUD</v>
      </c>
      <c r="S118" t="str">
        <f t="shared" si="30"/>
        <v>43 - Detección oportuna y atención al cáncer</v>
      </c>
      <c r="T118" t="str">
        <f t="shared" si="31"/>
        <v>08 - Personas reciben tamizaje en los distintos tipos de cáncer priorizados</v>
      </c>
      <c r="U118" t="str">
        <f t="shared" si="32"/>
        <v>00 - N/A</v>
      </c>
      <c r="V118" s="13" t="str">
        <f t="shared" si="33"/>
        <v>0002 - Búsqueda activa a nivel comunitario de personas con factores de riesgo de desarrollar cáncer</v>
      </c>
      <c r="AC118" t="str">
        <f t="shared" si="25"/>
        <v xml:space="preserve">2.2.7.1.07 </v>
      </c>
      <c r="AD118" s="23">
        <v>2.2000000000000002</v>
      </c>
      <c r="AE118" s="23" t="s">
        <v>2918</v>
      </c>
      <c r="AF118" s="23" t="s">
        <v>3298</v>
      </c>
      <c r="AG118" s="23" t="s">
        <v>3299</v>
      </c>
      <c r="AH118" t="s">
        <v>3300</v>
      </c>
      <c r="AI118" t="s">
        <v>3301</v>
      </c>
      <c r="AJ118" t="s">
        <v>2019</v>
      </c>
      <c r="AK118" t="s">
        <v>3340</v>
      </c>
    </row>
    <row r="119" spans="1:37" ht="60" x14ac:dyDescent="0.25">
      <c r="A119" t="str">
        <f t="shared" si="26"/>
        <v>5180010001</v>
      </c>
      <c r="B119" s="49" t="s">
        <v>4031</v>
      </c>
      <c r="C119" s="49" t="s">
        <v>14865</v>
      </c>
      <c r="D119" s="49" t="s">
        <v>2335</v>
      </c>
      <c r="E119" s="49" t="s">
        <v>14865</v>
      </c>
      <c r="F119" s="49" t="s">
        <v>2337</v>
      </c>
      <c r="G119" s="49" t="s">
        <v>14866</v>
      </c>
      <c r="H119" s="49" t="s">
        <v>14771</v>
      </c>
      <c r="I119" s="49" t="s">
        <v>14772</v>
      </c>
      <c r="J119" s="49" t="s">
        <v>14723</v>
      </c>
      <c r="K119" s="49" t="s">
        <v>14879</v>
      </c>
      <c r="L119" s="49" t="s">
        <v>14670</v>
      </c>
      <c r="M119" s="49" t="s">
        <v>1329</v>
      </c>
      <c r="N119" s="49" t="s">
        <v>2499</v>
      </c>
      <c r="O119" s="49" t="s">
        <v>14882</v>
      </c>
      <c r="P119" t="str">
        <f t="shared" si="27"/>
        <v>5180 - DIRECCION CENTRAL DEL SERVICIO NACIONAL DE SALUD</v>
      </c>
      <c r="Q119" t="str">
        <f t="shared" si="28"/>
        <v>01 - DIRECCION CENTRAL DEL SERVICIO NACIONAL DE SALUD</v>
      </c>
      <c r="R119" t="str">
        <f t="shared" si="29"/>
        <v>0001 - DIRECCIÓN CENTRAL DEL SERVICIO NACIONAL DE SALUD</v>
      </c>
      <c r="S119" t="str">
        <f t="shared" si="30"/>
        <v>43 - Detección oportuna y atención al cáncer</v>
      </c>
      <c r="T119" t="str">
        <f t="shared" si="31"/>
        <v>08 - Personas reciben tamizaje en los distintos tipos de cáncer priorizados</v>
      </c>
      <c r="U119" t="str">
        <f t="shared" si="32"/>
        <v>00 - N/A</v>
      </c>
      <c r="V119" s="13" t="str">
        <f t="shared" si="33"/>
        <v>0003 - Busqueda activa de niños y adolescentes con factores de riesgo de desarrollar cáncer infantil</v>
      </c>
      <c r="AC119" t="str">
        <f t="shared" si="25"/>
        <v xml:space="preserve">2.2.7.1.99 </v>
      </c>
      <c r="AD119" s="23">
        <v>2.2000000000000002</v>
      </c>
      <c r="AE119" s="23" t="s">
        <v>2918</v>
      </c>
      <c r="AF119" s="23" t="s">
        <v>3298</v>
      </c>
      <c r="AG119" s="23" t="s">
        <v>3299</v>
      </c>
      <c r="AH119" t="s">
        <v>3300</v>
      </c>
      <c r="AI119" t="s">
        <v>3301</v>
      </c>
      <c r="AJ119" t="s">
        <v>3344</v>
      </c>
      <c r="AK119" t="s">
        <v>3345</v>
      </c>
    </row>
    <row r="120" spans="1:37" ht="45" x14ac:dyDescent="0.25">
      <c r="A120" t="str">
        <f t="shared" si="26"/>
        <v>5180010001</v>
      </c>
      <c r="B120" s="49" t="s">
        <v>4031</v>
      </c>
      <c r="C120" s="49" t="s">
        <v>14865</v>
      </c>
      <c r="D120" s="49" t="s">
        <v>2335</v>
      </c>
      <c r="E120" s="49" t="s">
        <v>14865</v>
      </c>
      <c r="F120" s="49" t="s">
        <v>2337</v>
      </c>
      <c r="G120" s="49" t="s">
        <v>14866</v>
      </c>
      <c r="H120" s="49" t="s">
        <v>14771</v>
      </c>
      <c r="I120" s="49" t="s">
        <v>14772</v>
      </c>
      <c r="J120" s="49" t="s">
        <v>14756</v>
      </c>
      <c r="K120" s="49" t="s">
        <v>14883</v>
      </c>
      <c r="L120" s="49" t="s">
        <v>14670</v>
      </c>
      <c r="M120" s="49" t="s">
        <v>1329</v>
      </c>
      <c r="N120" s="49" t="s">
        <v>2337</v>
      </c>
      <c r="O120" s="49" t="s">
        <v>14884</v>
      </c>
      <c r="P120" t="str">
        <f t="shared" si="27"/>
        <v>5180 - DIRECCION CENTRAL DEL SERVICIO NACIONAL DE SALUD</v>
      </c>
      <c r="Q120" t="str">
        <f t="shared" si="28"/>
        <v>01 - DIRECCION CENTRAL DEL SERVICIO NACIONAL DE SALUD</v>
      </c>
      <c r="R120" t="str">
        <f t="shared" si="29"/>
        <v>0001 - DIRECCIÓN CENTRAL DEL SERVICIO NACIONAL DE SALUD</v>
      </c>
      <c r="S120" t="str">
        <f t="shared" si="30"/>
        <v>43 - Detección oportuna y atención al cáncer</v>
      </c>
      <c r="T120" t="str">
        <f t="shared" si="31"/>
        <v>09 - Pacientes en seguimiento reciben diagnóstico de lesiones de alto grado</v>
      </c>
      <c r="U120" t="str">
        <f t="shared" si="32"/>
        <v>00 - N/A</v>
      </c>
      <c r="V120" s="13" t="str">
        <f t="shared" si="33"/>
        <v>0001 - Identificación del tipo de cáncer y el estadio del hombre o mujer tamizada para cáncer</v>
      </c>
      <c r="AC120" t="str">
        <f t="shared" si="25"/>
        <v xml:space="preserve">2.2.7.2.01 </v>
      </c>
      <c r="AD120" s="23">
        <v>2.2000000000000002</v>
      </c>
      <c r="AE120" s="23" t="s">
        <v>2918</v>
      </c>
      <c r="AF120" s="23" t="s">
        <v>3298</v>
      </c>
      <c r="AG120" s="23" t="s">
        <v>3299</v>
      </c>
      <c r="AH120" t="s">
        <v>3351</v>
      </c>
      <c r="AI120" t="s">
        <v>14885</v>
      </c>
      <c r="AJ120" t="s">
        <v>3350</v>
      </c>
      <c r="AK120" t="s">
        <v>3353</v>
      </c>
    </row>
    <row r="121" spans="1:37" ht="60" x14ac:dyDescent="0.25">
      <c r="A121" t="str">
        <f t="shared" si="26"/>
        <v>5180010001</v>
      </c>
      <c r="B121" s="49" t="s">
        <v>4031</v>
      </c>
      <c r="C121" s="49" t="s">
        <v>14865</v>
      </c>
      <c r="D121" s="49" t="s">
        <v>2335</v>
      </c>
      <c r="E121" s="49" t="s">
        <v>14865</v>
      </c>
      <c r="F121" s="49" t="s">
        <v>2337</v>
      </c>
      <c r="G121" s="49" t="s">
        <v>14866</v>
      </c>
      <c r="H121" s="49" t="s">
        <v>14771</v>
      </c>
      <c r="I121" s="49" t="s">
        <v>14772</v>
      </c>
      <c r="J121" s="49" t="s">
        <v>14756</v>
      </c>
      <c r="K121" s="49" t="s">
        <v>14883</v>
      </c>
      <c r="L121" s="49" t="s">
        <v>14670</v>
      </c>
      <c r="M121" s="49" t="s">
        <v>1329</v>
      </c>
      <c r="N121" s="49" t="s">
        <v>2662</v>
      </c>
      <c r="O121" s="49" t="s">
        <v>14886</v>
      </c>
      <c r="P121" t="str">
        <f t="shared" si="27"/>
        <v>5180 - DIRECCION CENTRAL DEL SERVICIO NACIONAL DE SALUD</v>
      </c>
      <c r="Q121" t="str">
        <f t="shared" si="28"/>
        <v>01 - DIRECCION CENTRAL DEL SERVICIO NACIONAL DE SALUD</v>
      </c>
      <c r="R121" t="str">
        <f t="shared" si="29"/>
        <v>0001 - DIRECCIÓN CENTRAL DEL SERVICIO NACIONAL DE SALUD</v>
      </c>
      <c r="S121" t="str">
        <f t="shared" si="30"/>
        <v>43 - Detección oportuna y atención al cáncer</v>
      </c>
      <c r="T121" t="str">
        <f t="shared" si="31"/>
        <v>09 - Pacientes en seguimiento reciben diagnóstico de lesiones de alto grado</v>
      </c>
      <c r="U121" t="str">
        <f t="shared" si="32"/>
        <v>00 - N/A</v>
      </c>
      <c r="V121" s="13" t="str">
        <f t="shared" si="33"/>
        <v>0002 - Identificación del tipo de cáncer y el estadio del niño o adolescente tamizado para cáncer</v>
      </c>
      <c r="AC121" t="str">
        <f t="shared" si="25"/>
        <v xml:space="preserve">2.2.7.2.02 </v>
      </c>
      <c r="AD121" s="23">
        <v>2.2000000000000002</v>
      </c>
      <c r="AE121" s="23" t="s">
        <v>2918</v>
      </c>
      <c r="AF121" s="23" t="s">
        <v>3298</v>
      </c>
      <c r="AG121" s="23" t="s">
        <v>3299</v>
      </c>
      <c r="AH121" t="s">
        <v>3351</v>
      </c>
      <c r="AI121" t="s">
        <v>14885</v>
      </c>
      <c r="AJ121" t="s">
        <v>3357</v>
      </c>
      <c r="AK121" t="s">
        <v>3358</v>
      </c>
    </row>
    <row r="122" spans="1:37" x14ac:dyDescent="0.25">
      <c r="A122" t="str">
        <f t="shared" si="26"/>
        <v>5180010001</v>
      </c>
      <c r="B122" s="49" t="s">
        <v>4031</v>
      </c>
      <c r="C122" s="49" t="s">
        <v>14865</v>
      </c>
      <c r="D122" s="49" t="s">
        <v>2335</v>
      </c>
      <c r="E122" s="49" t="s">
        <v>14865</v>
      </c>
      <c r="F122" s="49" t="s">
        <v>2337</v>
      </c>
      <c r="G122" s="49" t="s">
        <v>14866</v>
      </c>
      <c r="H122" s="49" t="s">
        <v>14887</v>
      </c>
      <c r="I122" s="49" t="s">
        <v>14888</v>
      </c>
      <c r="J122" s="49" t="s">
        <v>2489</v>
      </c>
      <c r="K122" s="49" t="s">
        <v>14889</v>
      </c>
      <c r="L122" s="49" t="s">
        <v>14670</v>
      </c>
      <c r="M122" s="49" t="s">
        <v>1329</v>
      </c>
      <c r="N122" s="49" t="s">
        <v>2337</v>
      </c>
      <c r="O122" s="49" t="s">
        <v>14890</v>
      </c>
      <c r="P122" t="str">
        <f t="shared" si="27"/>
        <v>5180 - DIRECCION CENTRAL DEL SERVICIO NACIONAL DE SALUD</v>
      </c>
      <c r="Q122" t="str">
        <f t="shared" si="28"/>
        <v>01 - DIRECCION CENTRAL DEL SERVICIO NACIONAL DE SALUD</v>
      </c>
      <c r="R122" t="str">
        <f t="shared" si="29"/>
        <v>0001 - DIRECCIÓN CENTRAL DEL SERVICIO NACIONAL DE SALUD</v>
      </c>
      <c r="S122" t="str">
        <f t="shared" si="30"/>
        <v>44 - Detección oportuna y atención al déficit auditivo en niños hasta 5 años</v>
      </c>
      <c r="T122" t="str">
        <f t="shared" si="31"/>
        <v>02 - Niños reciben tamizaje auditivo</v>
      </c>
      <c r="U122" t="str">
        <f t="shared" si="32"/>
        <v>00 - N/A</v>
      </c>
      <c r="V122" s="13" t="str">
        <f t="shared" si="33"/>
        <v>0001 - Tamizaje auditivo</v>
      </c>
      <c r="AC122" t="str">
        <f t="shared" si="25"/>
        <v xml:space="preserve">2.2.7.2.03 </v>
      </c>
      <c r="AD122" s="23">
        <v>2.2000000000000002</v>
      </c>
      <c r="AE122" s="23" t="s">
        <v>2918</v>
      </c>
      <c r="AF122" s="23" t="s">
        <v>3298</v>
      </c>
      <c r="AG122" s="23" t="s">
        <v>3299</v>
      </c>
      <c r="AH122" t="s">
        <v>3351</v>
      </c>
      <c r="AI122" t="s">
        <v>14885</v>
      </c>
      <c r="AJ122" t="s">
        <v>3362</v>
      </c>
      <c r="AK122" t="s">
        <v>3363</v>
      </c>
    </row>
    <row r="123" spans="1:37" x14ac:dyDescent="0.25">
      <c r="A123" t="str">
        <f t="shared" si="26"/>
        <v>5180010001</v>
      </c>
      <c r="B123" s="49" t="s">
        <v>4031</v>
      </c>
      <c r="C123" s="49" t="s">
        <v>14865</v>
      </c>
      <c r="D123" s="49" t="s">
        <v>2335</v>
      </c>
      <c r="E123" s="49" t="s">
        <v>14865</v>
      </c>
      <c r="F123" s="49" t="s">
        <v>2337</v>
      </c>
      <c r="G123" s="49" t="s">
        <v>14866</v>
      </c>
      <c r="H123" s="49" t="s">
        <v>14887</v>
      </c>
      <c r="I123" s="49" t="s">
        <v>14888</v>
      </c>
      <c r="J123" s="49" t="s">
        <v>3012</v>
      </c>
      <c r="K123" s="49" t="s">
        <v>14891</v>
      </c>
      <c r="L123" s="49" t="s">
        <v>14670</v>
      </c>
      <c r="M123" s="49" t="s">
        <v>1329</v>
      </c>
      <c r="N123" s="49" t="s">
        <v>2337</v>
      </c>
      <c r="O123" s="49" t="s">
        <v>14892</v>
      </c>
      <c r="P123" t="str">
        <f t="shared" si="27"/>
        <v>5180 - DIRECCION CENTRAL DEL SERVICIO NACIONAL DE SALUD</v>
      </c>
      <c r="Q123" t="str">
        <f t="shared" si="28"/>
        <v>01 - DIRECCION CENTRAL DEL SERVICIO NACIONAL DE SALUD</v>
      </c>
      <c r="R123" t="str">
        <f t="shared" si="29"/>
        <v>0001 - DIRECCIÓN CENTRAL DEL SERVICIO NACIONAL DE SALUD</v>
      </c>
      <c r="S123" t="str">
        <f t="shared" si="30"/>
        <v>44 - Detección oportuna y atención al déficit auditivo en niños hasta 5 años</v>
      </c>
      <c r="T123" t="str">
        <f t="shared" si="31"/>
        <v>03 - Niños con algún grado de hipoacusia reciben diagnóstico</v>
      </c>
      <c r="U123" t="str">
        <f t="shared" si="32"/>
        <v>00 - N/A</v>
      </c>
      <c r="V123" s="13" t="str">
        <f t="shared" si="33"/>
        <v>0001 - Diagnóstico oportuno</v>
      </c>
      <c r="AC123" t="str">
        <f t="shared" si="25"/>
        <v xml:space="preserve">2.2.7.2.04 </v>
      </c>
      <c r="AD123" s="23">
        <v>2.2000000000000002</v>
      </c>
      <c r="AE123" s="23" t="s">
        <v>2918</v>
      </c>
      <c r="AF123" s="23" t="s">
        <v>3298</v>
      </c>
      <c r="AG123" s="23" t="s">
        <v>3299</v>
      </c>
      <c r="AH123" t="s">
        <v>3351</v>
      </c>
      <c r="AI123" t="s">
        <v>14885</v>
      </c>
      <c r="AJ123" t="s">
        <v>3366</v>
      </c>
      <c r="AK123" t="s">
        <v>3367</v>
      </c>
    </row>
    <row r="124" spans="1:37" x14ac:dyDescent="0.25">
      <c r="A124" t="str">
        <f t="shared" si="26"/>
        <v>5180010001</v>
      </c>
      <c r="B124" s="49" t="s">
        <v>4031</v>
      </c>
      <c r="C124" s="49" t="s">
        <v>14865</v>
      </c>
      <c r="D124" s="49" t="s">
        <v>2335</v>
      </c>
      <c r="E124" s="49" t="s">
        <v>14865</v>
      </c>
      <c r="F124" s="49" t="s">
        <v>2337</v>
      </c>
      <c r="G124" s="49" t="s">
        <v>14866</v>
      </c>
      <c r="H124" s="49" t="s">
        <v>14887</v>
      </c>
      <c r="I124" s="49" t="s">
        <v>14888</v>
      </c>
      <c r="J124" s="49" t="s">
        <v>2575</v>
      </c>
      <c r="K124" s="49" t="s">
        <v>14893</v>
      </c>
      <c r="L124" s="49" t="s">
        <v>14670</v>
      </c>
      <c r="M124" s="49" t="s">
        <v>1329</v>
      </c>
      <c r="N124" s="49" t="s">
        <v>2337</v>
      </c>
      <c r="O124" s="49" t="s">
        <v>14894</v>
      </c>
      <c r="P124" t="str">
        <f t="shared" si="27"/>
        <v>5180 - DIRECCION CENTRAL DEL SERVICIO NACIONAL DE SALUD</v>
      </c>
      <c r="Q124" t="str">
        <f t="shared" si="28"/>
        <v>01 - DIRECCION CENTRAL DEL SERVICIO NACIONAL DE SALUD</v>
      </c>
      <c r="R124" t="str">
        <f t="shared" si="29"/>
        <v>0001 - DIRECCIÓN CENTRAL DEL SERVICIO NACIONAL DE SALUD</v>
      </c>
      <c r="S124" t="str">
        <f t="shared" si="30"/>
        <v>44 - Detección oportuna y atención al déficit auditivo en niños hasta 5 años</v>
      </c>
      <c r="T124" t="str">
        <f t="shared" si="31"/>
        <v>04 - Niños con déficit auditivo reciben tratamiento oportuno</v>
      </c>
      <c r="U124" t="str">
        <f t="shared" si="32"/>
        <v>00 - N/A</v>
      </c>
      <c r="V124" s="13" t="str">
        <f t="shared" si="33"/>
        <v>0001 - Tratamiento oportuno</v>
      </c>
      <c r="AC124" t="str">
        <f t="shared" si="25"/>
        <v xml:space="preserve">2.2.7.2.05 </v>
      </c>
      <c r="AD124" s="23">
        <v>2.2000000000000002</v>
      </c>
      <c r="AE124" s="23" t="s">
        <v>2918</v>
      </c>
      <c r="AF124" s="23" t="s">
        <v>3298</v>
      </c>
      <c r="AG124" s="23" t="s">
        <v>3299</v>
      </c>
      <c r="AH124" t="s">
        <v>3351</v>
      </c>
      <c r="AI124" t="s">
        <v>14885</v>
      </c>
      <c r="AJ124" t="s">
        <v>3372</v>
      </c>
      <c r="AK124" t="s">
        <v>3373</v>
      </c>
    </row>
    <row r="125" spans="1:37" ht="30" x14ac:dyDescent="0.25">
      <c r="A125" t="str">
        <f t="shared" si="26"/>
        <v>5180010001</v>
      </c>
      <c r="B125" s="49" t="s">
        <v>4031</v>
      </c>
      <c r="C125" s="49" t="s">
        <v>14865</v>
      </c>
      <c r="D125" s="49" t="s">
        <v>2335</v>
      </c>
      <c r="E125" s="49" t="s">
        <v>14865</v>
      </c>
      <c r="F125" s="49" t="s">
        <v>2337</v>
      </c>
      <c r="G125" s="49" t="s">
        <v>14866</v>
      </c>
      <c r="H125" s="49" t="s">
        <v>14741</v>
      </c>
      <c r="I125" s="49" t="s">
        <v>569</v>
      </c>
      <c r="J125" s="49" t="s">
        <v>2489</v>
      </c>
      <c r="K125" s="49" t="s">
        <v>14895</v>
      </c>
      <c r="L125" s="49" t="s">
        <v>14670</v>
      </c>
      <c r="M125" s="49" t="s">
        <v>1329</v>
      </c>
      <c r="N125" s="49" t="s">
        <v>2337</v>
      </c>
      <c r="O125" s="49" t="s">
        <v>14896</v>
      </c>
      <c r="P125" t="str">
        <f t="shared" si="27"/>
        <v>5180 - DIRECCION CENTRAL DEL SERVICIO NACIONAL DE SALUD</v>
      </c>
      <c r="Q125" t="str">
        <f t="shared" si="28"/>
        <v>01 - DIRECCION CENTRAL DEL SERVICIO NACIONAL DE SALUD</v>
      </c>
      <c r="R125" t="str">
        <f t="shared" si="29"/>
        <v>0001 - DIRECCIÓN CENTRAL DEL SERVICIO NACIONAL DE SALUD</v>
      </c>
      <c r="S125" t="str">
        <f t="shared" si="30"/>
        <v>46 - Salud escolar</v>
      </c>
      <c r="T125" t="str">
        <f t="shared" si="31"/>
        <v>02 - Estudiantes reciben servicios de salud individual en el ámbito escolar y en la Red de Servicios de Salud</v>
      </c>
      <c r="U125" t="str">
        <f t="shared" si="32"/>
        <v>00 - N/A</v>
      </c>
      <c r="V125" s="13" t="str">
        <f t="shared" si="33"/>
        <v>0001 - Prestación de servicios asistenciales</v>
      </c>
      <c r="AC125" t="str">
        <f t="shared" si="25"/>
        <v xml:space="preserve">2.2.7.2.06 </v>
      </c>
      <c r="AD125" s="23">
        <v>2.2000000000000002</v>
      </c>
      <c r="AE125" s="23" t="s">
        <v>2918</v>
      </c>
      <c r="AF125" s="23" t="s">
        <v>3298</v>
      </c>
      <c r="AG125" s="23" t="s">
        <v>3299</v>
      </c>
      <c r="AH125" t="s">
        <v>3351</v>
      </c>
      <c r="AI125" t="s">
        <v>14885</v>
      </c>
      <c r="AJ125" t="s">
        <v>2063</v>
      </c>
      <c r="AK125" t="s">
        <v>3377</v>
      </c>
    </row>
    <row r="126" spans="1:37" ht="30" x14ac:dyDescent="0.25">
      <c r="A126" t="str">
        <f t="shared" si="26"/>
        <v>5180010014</v>
      </c>
      <c r="B126" s="49" t="s">
        <v>4031</v>
      </c>
      <c r="C126" s="49" t="s">
        <v>14865</v>
      </c>
      <c r="D126" s="49" t="s">
        <v>2335</v>
      </c>
      <c r="E126" s="49" t="s">
        <v>14865</v>
      </c>
      <c r="F126" s="49" t="s">
        <v>2412</v>
      </c>
      <c r="G126" s="49" t="s">
        <v>14897</v>
      </c>
      <c r="H126" s="49" t="s">
        <v>14898</v>
      </c>
      <c r="I126" s="49" t="s">
        <v>14899</v>
      </c>
      <c r="J126" s="49" t="s">
        <v>2335</v>
      </c>
      <c r="K126" s="49" t="s">
        <v>14900</v>
      </c>
      <c r="L126" s="49" t="s">
        <v>14670</v>
      </c>
      <c r="M126" s="49" t="s">
        <v>1329</v>
      </c>
      <c r="N126" s="49" t="s">
        <v>2337</v>
      </c>
      <c r="O126" s="49" t="s">
        <v>14707</v>
      </c>
      <c r="P126" t="str">
        <f t="shared" si="27"/>
        <v>5180 - DIRECCION CENTRAL DEL SERVICIO NACIONAL DE SALUD</v>
      </c>
      <c r="Q126" t="str">
        <f t="shared" si="28"/>
        <v>01 - DIRECCION CENTRAL DEL SERVICIO NACIONAL DE SALUD</v>
      </c>
      <c r="R126" t="str">
        <f t="shared" si="29"/>
        <v>0014 - HOSPITAL MATERNO-INFANTIL SAN LORENZO DE LOS MINA</v>
      </c>
      <c r="S126" t="str">
        <f t="shared" si="30"/>
        <v>40 - Salud materno neonatal</v>
      </c>
      <c r="T126" t="str">
        <f t="shared" si="31"/>
        <v>01 - Acciones Comunes P40</v>
      </c>
      <c r="U126" t="str">
        <f t="shared" si="32"/>
        <v>00 - N/A</v>
      </c>
      <c r="V126" s="13" t="str">
        <f t="shared" si="33"/>
        <v>0001 - Dirección y Coordinación</v>
      </c>
      <c r="AC126" t="str">
        <f t="shared" si="25"/>
        <v xml:space="preserve">2.2.7.2.07 </v>
      </c>
      <c r="AD126" s="23">
        <v>2.2000000000000002</v>
      </c>
      <c r="AE126" s="23" t="s">
        <v>2918</v>
      </c>
      <c r="AF126" s="23" t="s">
        <v>3298</v>
      </c>
      <c r="AG126" s="23" t="s">
        <v>3299</v>
      </c>
      <c r="AH126" t="s">
        <v>3351</v>
      </c>
      <c r="AI126" t="s">
        <v>14885</v>
      </c>
      <c r="AJ126" t="s">
        <v>3381</v>
      </c>
      <c r="AK126" t="s">
        <v>3382</v>
      </c>
    </row>
    <row r="127" spans="1:37" ht="45" x14ac:dyDescent="0.25">
      <c r="A127" t="str">
        <f t="shared" si="26"/>
        <v>5180010014</v>
      </c>
      <c r="B127" s="49" t="s">
        <v>4031</v>
      </c>
      <c r="C127" s="49" t="s">
        <v>14865</v>
      </c>
      <c r="D127" s="49" t="s">
        <v>2335</v>
      </c>
      <c r="E127" s="49" t="s">
        <v>14865</v>
      </c>
      <c r="F127" s="49" t="s">
        <v>2412</v>
      </c>
      <c r="G127" s="49" t="s">
        <v>14897</v>
      </c>
      <c r="H127" s="49" t="s">
        <v>14898</v>
      </c>
      <c r="I127" s="49" t="s">
        <v>14899</v>
      </c>
      <c r="J127" s="49" t="s">
        <v>14705</v>
      </c>
      <c r="K127" s="49" t="s">
        <v>14901</v>
      </c>
      <c r="L127" s="49" t="s">
        <v>14670</v>
      </c>
      <c r="M127" s="49" t="s">
        <v>1329</v>
      </c>
      <c r="N127" s="49" t="s">
        <v>2337</v>
      </c>
      <c r="O127" s="49" t="s">
        <v>14902</v>
      </c>
      <c r="P127" t="str">
        <f t="shared" si="27"/>
        <v>5180 - DIRECCION CENTRAL DEL SERVICIO NACIONAL DE SALUD</v>
      </c>
      <c r="Q127" t="str">
        <f t="shared" si="28"/>
        <v>01 - DIRECCION CENTRAL DEL SERVICIO NACIONAL DE SALUD</v>
      </c>
      <c r="R127" t="str">
        <f t="shared" si="29"/>
        <v>0014 - HOSPITAL MATERNO-INFANTIL SAN LORENZO DE LOS MINA</v>
      </c>
      <c r="S127" t="str">
        <f t="shared" si="30"/>
        <v>40 - Salud materno neonatal</v>
      </c>
      <c r="T127" t="str">
        <f t="shared" si="31"/>
        <v>05 - Gestantes y puérperas reciben diagnóstico y tratamiento oportuno preventivo a sepsis neonatal temprana</v>
      </c>
      <c r="U127" t="str">
        <f t="shared" si="32"/>
        <v>00 - N/A</v>
      </c>
      <c r="V127" s="13" t="str">
        <f t="shared" si="33"/>
        <v>0001 - Servicio de detección y atención preventiva para la sepsis neonatal temprana</v>
      </c>
      <c r="AC127" t="str">
        <f t="shared" si="25"/>
        <v xml:space="preserve">2.2.7.2.08 </v>
      </c>
      <c r="AD127" s="23">
        <v>2.2000000000000002</v>
      </c>
      <c r="AE127" s="23" t="s">
        <v>2918</v>
      </c>
      <c r="AF127" s="23" t="s">
        <v>3298</v>
      </c>
      <c r="AG127" s="23" t="s">
        <v>3299</v>
      </c>
      <c r="AH127" t="s">
        <v>3351</v>
      </c>
      <c r="AI127" t="s">
        <v>14885</v>
      </c>
      <c r="AJ127" t="s">
        <v>2021</v>
      </c>
      <c r="AK127" t="s">
        <v>3388</v>
      </c>
    </row>
    <row r="128" spans="1:37" ht="30" x14ac:dyDescent="0.25">
      <c r="A128" t="str">
        <f t="shared" si="26"/>
        <v>5180010014</v>
      </c>
      <c r="B128" s="49" t="s">
        <v>4031</v>
      </c>
      <c r="C128" s="49" t="s">
        <v>14865</v>
      </c>
      <c r="D128" s="49" t="s">
        <v>2335</v>
      </c>
      <c r="E128" s="49" t="s">
        <v>14865</v>
      </c>
      <c r="F128" s="49" t="s">
        <v>2412</v>
      </c>
      <c r="G128" s="49" t="s">
        <v>14897</v>
      </c>
      <c r="H128" s="49" t="s">
        <v>14898</v>
      </c>
      <c r="I128" s="49" t="s">
        <v>14899</v>
      </c>
      <c r="J128" s="49" t="s">
        <v>14723</v>
      </c>
      <c r="K128" s="49" t="s">
        <v>14903</v>
      </c>
      <c r="L128" s="49" t="s">
        <v>14670</v>
      </c>
      <c r="M128" s="49" t="s">
        <v>1329</v>
      </c>
      <c r="N128" s="49" t="s">
        <v>2662</v>
      </c>
      <c r="O128" s="49" t="s">
        <v>14904</v>
      </c>
      <c r="P128" t="str">
        <f t="shared" si="27"/>
        <v>5180 - DIRECCION CENTRAL DEL SERVICIO NACIONAL DE SALUD</v>
      </c>
      <c r="Q128" t="str">
        <f t="shared" si="28"/>
        <v>01 - DIRECCION CENTRAL DEL SERVICIO NACIONAL DE SALUD</v>
      </c>
      <c r="R128" t="str">
        <f t="shared" si="29"/>
        <v>0014 - HOSPITAL MATERNO-INFANTIL SAN LORENZO DE LOS MINA</v>
      </c>
      <c r="S128" t="str">
        <f t="shared" si="30"/>
        <v>40 - Salud materno neonatal</v>
      </c>
      <c r="T128" t="str">
        <f t="shared" si="31"/>
        <v>08 - Gestantes, puérperas y niños menores de un año reciben acompañamiento</v>
      </c>
      <c r="U128" t="str">
        <f t="shared" si="32"/>
        <v>00 - N/A</v>
      </c>
      <c r="V128" s="13" t="str">
        <f t="shared" si="33"/>
        <v>0002 - Visitas domiciliarias de acompañamiento</v>
      </c>
      <c r="AC128" t="str">
        <f t="shared" si="25"/>
        <v xml:space="preserve">2.2.7.2.99 </v>
      </c>
      <c r="AD128" s="23">
        <v>2.2000000000000002</v>
      </c>
      <c r="AE128" s="23" t="s">
        <v>2918</v>
      </c>
      <c r="AF128" s="23" t="s">
        <v>3298</v>
      </c>
      <c r="AG128" s="23" t="s">
        <v>3299</v>
      </c>
      <c r="AH128" t="s">
        <v>3351</v>
      </c>
      <c r="AI128" t="s">
        <v>14885</v>
      </c>
      <c r="AJ128" t="s">
        <v>3392</v>
      </c>
      <c r="AK128" t="s">
        <v>3393</v>
      </c>
    </row>
    <row r="129" spans="1:37" ht="30" x14ac:dyDescent="0.25">
      <c r="A129" t="str">
        <f t="shared" si="26"/>
        <v>5180010014</v>
      </c>
      <c r="B129" s="49" t="s">
        <v>4031</v>
      </c>
      <c r="C129" s="49" t="s">
        <v>14865</v>
      </c>
      <c r="D129" s="49" t="s">
        <v>2335</v>
      </c>
      <c r="E129" s="49" t="s">
        <v>14865</v>
      </c>
      <c r="F129" s="49" t="s">
        <v>2412</v>
      </c>
      <c r="G129" s="49" t="s">
        <v>14897</v>
      </c>
      <c r="H129" s="49" t="s">
        <v>14898</v>
      </c>
      <c r="I129" s="49" t="s">
        <v>14899</v>
      </c>
      <c r="J129" s="49" t="s">
        <v>14756</v>
      </c>
      <c r="K129" s="49" t="s">
        <v>14905</v>
      </c>
      <c r="L129" s="49" t="s">
        <v>14670</v>
      </c>
      <c r="M129" s="49" t="s">
        <v>1329</v>
      </c>
      <c r="N129" s="49" t="s">
        <v>2337</v>
      </c>
      <c r="O129" s="49" t="s">
        <v>14906</v>
      </c>
      <c r="P129" t="str">
        <f t="shared" si="27"/>
        <v>5180 - DIRECCION CENTRAL DEL SERVICIO NACIONAL DE SALUD</v>
      </c>
      <c r="Q129" t="str">
        <f t="shared" si="28"/>
        <v>01 - DIRECCION CENTRAL DEL SERVICIO NACIONAL DE SALUD</v>
      </c>
      <c r="R129" t="str">
        <f t="shared" si="29"/>
        <v>0014 - HOSPITAL MATERNO-INFANTIL SAN LORENZO DE LOS MINA</v>
      </c>
      <c r="S129" t="str">
        <f t="shared" si="30"/>
        <v>40 - Salud materno neonatal</v>
      </c>
      <c r="T129" t="str">
        <f t="shared" si="31"/>
        <v>09 - Gestantes reciben servicios de consulta prenatal de calidad</v>
      </c>
      <c r="U129" t="str">
        <f t="shared" si="32"/>
        <v>00 - N/A</v>
      </c>
      <c r="V129" s="13" t="str">
        <f t="shared" si="33"/>
        <v>0001 - Servicio de Atención prenatal de calidad</v>
      </c>
      <c r="AC129" t="str">
        <f t="shared" si="25"/>
        <v xml:space="preserve">2.2.7.3.01 </v>
      </c>
      <c r="AD129" s="23">
        <v>2.2000000000000002</v>
      </c>
      <c r="AE129" s="23" t="s">
        <v>2918</v>
      </c>
      <c r="AF129" s="23" t="s">
        <v>3298</v>
      </c>
      <c r="AG129" s="23" t="s">
        <v>3299</v>
      </c>
      <c r="AH129" t="s">
        <v>3398</v>
      </c>
      <c r="AI129" t="s">
        <v>3399</v>
      </c>
      <c r="AJ129" t="s">
        <v>3397</v>
      </c>
      <c r="AK129" t="s">
        <v>3399</v>
      </c>
    </row>
    <row r="130" spans="1:37" ht="30" x14ac:dyDescent="0.25">
      <c r="A130" t="str">
        <f t="shared" ref="A130:A152" si="34">+B130&amp;D130&amp;F130</f>
        <v>5180010014</v>
      </c>
      <c r="B130" s="49" t="s">
        <v>4031</v>
      </c>
      <c r="C130" s="49" t="s">
        <v>14865</v>
      </c>
      <c r="D130" s="49" t="s">
        <v>2335</v>
      </c>
      <c r="E130" s="49" t="s">
        <v>14865</v>
      </c>
      <c r="F130" s="49" t="s">
        <v>2412</v>
      </c>
      <c r="G130" s="49" t="s">
        <v>14897</v>
      </c>
      <c r="H130" s="49" t="s">
        <v>14898</v>
      </c>
      <c r="I130" s="49" t="s">
        <v>14899</v>
      </c>
      <c r="J130" s="49" t="s">
        <v>14876</v>
      </c>
      <c r="K130" s="49" t="s">
        <v>14907</v>
      </c>
      <c r="L130" s="49" t="s">
        <v>14670</v>
      </c>
      <c r="M130" s="49" t="s">
        <v>1329</v>
      </c>
      <c r="N130" s="49" t="s">
        <v>2337</v>
      </c>
      <c r="O130" s="49" t="s">
        <v>14908</v>
      </c>
      <c r="P130" t="str">
        <f t="shared" ref="P130:P152" si="35">+B130&amp;" - "&amp;C130</f>
        <v>5180 - DIRECCION CENTRAL DEL SERVICIO NACIONAL DE SALUD</v>
      </c>
      <c r="Q130" t="str">
        <f t="shared" ref="Q130:Q152" si="36">+D130&amp;" - "&amp;E130</f>
        <v>01 - DIRECCION CENTRAL DEL SERVICIO NACIONAL DE SALUD</v>
      </c>
      <c r="R130" t="str">
        <f t="shared" ref="R130:R152" si="37">+F130&amp;" - "&amp;G130</f>
        <v>0014 - HOSPITAL MATERNO-INFANTIL SAN LORENZO DE LOS MINA</v>
      </c>
      <c r="S130" t="str">
        <f t="shared" ref="S130:S152" si="38">+H130&amp;" - "&amp;I130</f>
        <v>40 - Salud materno neonatal</v>
      </c>
      <c r="T130" t="str">
        <f t="shared" ref="T130:T152" si="39">+J130&amp;" - "&amp;K130</f>
        <v>10 - Gestantes reciben servicio de atención al parto (normal y complicado)</v>
      </c>
      <c r="U130" t="str">
        <f t="shared" ref="U130:U152" si="40">+L130&amp;" - "&amp;M130</f>
        <v>00 - N/A</v>
      </c>
      <c r="V130" s="13" t="str">
        <f t="shared" ref="V130:V152" si="41">+N130&amp;" - "&amp;O130</f>
        <v>0001 - Servicio de atención neonatal</v>
      </c>
      <c r="AC130" t="str">
        <f t="shared" ref="AC130:AC193" si="42">+AJ130</f>
        <v xml:space="preserve">2.2.8.1.01 </v>
      </c>
      <c r="AD130" s="23">
        <v>2.2000000000000002</v>
      </c>
      <c r="AE130" s="23" t="s">
        <v>2918</v>
      </c>
      <c r="AF130" s="23" t="s">
        <v>3403</v>
      </c>
      <c r="AG130" s="23" t="s">
        <v>3404</v>
      </c>
      <c r="AH130" t="s">
        <v>3405</v>
      </c>
      <c r="AI130" t="s">
        <v>3406</v>
      </c>
      <c r="AJ130" t="s">
        <v>3402</v>
      </c>
      <c r="AK130" t="s">
        <v>3407</v>
      </c>
    </row>
    <row r="131" spans="1:37" ht="30" x14ac:dyDescent="0.25">
      <c r="A131" t="str">
        <f t="shared" si="34"/>
        <v>5180010014</v>
      </c>
      <c r="B131" s="49" t="s">
        <v>4031</v>
      </c>
      <c r="C131" s="49" t="s">
        <v>14865</v>
      </c>
      <c r="D131" s="49" t="s">
        <v>2335</v>
      </c>
      <c r="E131" s="49" t="s">
        <v>14865</v>
      </c>
      <c r="F131" s="49" t="s">
        <v>2412</v>
      </c>
      <c r="G131" s="49" t="s">
        <v>14897</v>
      </c>
      <c r="H131" s="49" t="s">
        <v>14898</v>
      </c>
      <c r="I131" s="49" t="s">
        <v>14899</v>
      </c>
      <c r="J131" s="49" t="s">
        <v>14876</v>
      </c>
      <c r="K131" s="49" t="s">
        <v>14907</v>
      </c>
      <c r="L131" s="49" t="s">
        <v>14670</v>
      </c>
      <c r="M131" s="49" t="s">
        <v>1329</v>
      </c>
      <c r="N131" s="49" t="s">
        <v>2662</v>
      </c>
      <c r="O131" s="49" t="s">
        <v>14909</v>
      </c>
      <c r="P131" t="str">
        <f t="shared" si="35"/>
        <v>5180 - DIRECCION CENTRAL DEL SERVICIO NACIONAL DE SALUD</v>
      </c>
      <c r="Q131" t="str">
        <f t="shared" si="36"/>
        <v>01 - DIRECCION CENTRAL DEL SERVICIO NACIONAL DE SALUD</v>
      </c>
      <c r="R131" t="str">
        <f t="shared" si="37"/>
        <v>0014 - HOSPITAL MATERNO-INFANTIL SAN LORENZO DE LOS MINA</v>
      </c>
      <c r="S131" t="str">
        <f t="shared" si="38"/>
        <v>40 - Salud materno neonatal</v>
      </c>
      <c r="T131" t="str">
        <f t="shared" si="39"/>
        <v>10 - Gestantes reciben servicio de atención al parto (normal y complicado)</v>
      </c>
      <c r="U131" t="str">
        <f t="shared" si="40"/>
        <v>00 - N/A</v>
      </c>
      <c r="V131" s="13" t="str">
        <f t="shared" si="41"/>
        <v>0002 - Servicios de atención y conprematurotrol al neonato</v>
      </c>
      <c r="AC131" t="str">
        <f t="shared" si="42"/>
        <v xml:space="preserve">2.2.8.1.02 </v>
      </c>
      <c r="AD131" s="23">
        <v>2.2000000000000002</v>
      </c>
      <c r="AE131" s="23" t="s">
        <v>2918</v>
      </c>
      <c r="AF131" s="23" t="s">
        <v>3403</v>
      </c>
      <c r="AG131" s="23" t="s">
        <v>3404</v>
      </c>
      <c r="AH131" t="s">
        <v>3405</v>
      </c>
      <c r="AI131" t="s">
        <v>3406</v>
      </c>
      <c r="AJ131" t="s">
        <v>3412</v>
      </c>
      <c r="AK131" t="s">
        <v>3413</v>
      </c>
    </row>
    <row r="132" spans="1:37" ht="30" x14ac:dyDescent="0.25">
      <c r="A132" t="str">
        <f t="shared" si="34"/>
        <v>5180010014</v>
      </c>
      <c r="B132" s="49" t="s">
        <v>4031</v>
      </c>
      <c r="C132" s="49" t="s">
        <v>14865</v>
      </c>
      <c r="D132" s="49" t="s">
        <v>2335</v>
      </c>
      <c r="E132" s="49" t="s">
        <v>14865</v>
      </c>
      <c r="F132" s="49" t="s">
        <v>2412</v>
      </c>
      <c r="G132" s="49" t="s">
        <v>14897</v>
      </c>
      <c r="H132" s="49" t="s">
        <v>14898</v>
      </c>
      <c r="I132" s="49" t="s">
        <v>14899</v>
      </c>
      <c r="J132" s="49" t="s">
        <v>14910</v>
      </c>
      <c r="K132" s="49" t="s">
        <v>14911</v>
      </c>
      <c r="L132" s="49" t="s">
        <v>14670</v>
      </c>
      <c r="M132" s="49" t="s">
        <v>1329</v>
      </c>
      <c r="N132" s="49" t="s">
        <v>2337</v>
      </c>
      <c r="O132" s="49" t="s">
        <v>14908</v>
      </c>
      <c r="P132" t="str">
        <f t="shared" si="35"/>
        <v>5180 - DIRECCION CENTRAL DEL SERVICIO NACIONAL DE SALUD</v>
      </c>
      <c r="Q132" t="str">
        <f t="shared" si="36"/>
        <v>01 - DIRECCION CENTRAL DEL SERVICIO NACIONAL DE SALUD</v>
      </c>
      <c r="R132" t="str">
        <f t="shared" si="37"/>
        <v>0014 - HOSPITAL MATERNO-INFANTIL SAN LORENZO DE LOS MINA</v>
      </c>
      <c r="S132" t="str">
        <f t="shared" si="38"/>
        <v>40 - Salud materno neonatal</v>
      </c>
      <c r="T132" t="str">
        <f t="shared" si="39"/>
        <v>12 - Neonatos (0-28 días de nacidos) reciben servicio de atención oportuna (normal y complicados)</v>
      </c>
      <c r="U132" t="str">
        <f t="shared" si="40"/>
        <v>00 - N/A</v>
      </c>
      <c r="V132" s="13" t="str">
        <f t="shared" si="41"/>
        <v>0001 - Servicio de atención neonatal</v>
      </c>
      <c r="AC132" t="str">
        <f t="shared" si="42"/>
        <v xml:space="preserve">2.2.8.2.01 </v>
      </c>
      <c r="AD132" s="23">
        <v>2.2000000000000002</v>
      </c>
      <c r="AE132" s="23" t="s">
        <v>2918</v>
      </c>
      <c r="AF132" s="23" t="s">
        <v>3403</v>
      </c>
      <c r="AG132" s="23" t="s">
        <v>3404</v>
      </c>
      <c r="AH132" t="s">
        <v>3419</v>
      </c>
      <c r="AI132" t="s">
        <v>3420</v>
      </c>
      <c r="AJ132" t="s">
        <v>3418</v>
      </c>
      <c r="AK132" t="s">
        <v>3420</v>
      </c>
    </row>
    <row r="133" spans="1:37" ht="30" x14ac:dyDescent="0.25">
      <c r="A133" t="str">
        <f t="shared" si="34"/>
        <v>5180010014</v>
      </c>
      <c r="B133" s="49" t="s">
        <v>4031</v>
      </c>
      <c r="C133" s="49" t="s">
        <v>14865</v>
      </c>
      <c r="D133" s="49" t="s">
        <v>2335</v>
      </c>
      <c r="E133" s="49" t="s">
        <v>14865</v>
      </c>
      <c r="F133" s="49" t="s">
        <v>2412</v>
      </c>
      <c r="G133" s="49" t="s">
        <v>14897</v>
      </c>
      <c r="H133" s="49" t="s">
        <v>14898</v>
      </c>
      <c r="I133" s="49" t="s">
        <v>14899</v>
      </c>
      <c r="J133" s="49" t="s">
        <v>14910</v>
      </c>
      <c r="K133" s="49" t="s">
        <v>14911</v>
      </c>
      <c r="L133" s="49" t="s">
        <v>14670</v>
      </c>
      <c r="M133" s="49" t="s">
        <v>1329</v>
      </c>
      <c r="N133" s="49" t="s">
        <v>2662</v>
      </c>
      <c r="O133" s="49" t="s">
        <v>14912</v>
      </c>
      <c r="P133" t="str">
        <f t="shared" si="35"/>
        <v>5180 - DIRECCION CENTRAL DEL SERVICIO NACIONAL DE SALUD</v>
      </c>
      <c r="Q133" t="str">
        <f t="shared" si="36"/>
        <v>01 - DIRECCION CENTRAL DEL SERVICIO NACIONAL DE SALUD</v>
      </c>
      <c r="R133" t="str">
        <f t="shared" si="37"/>
        <v>0014 - HOSPITAL MATERNO-INFANTIL SAN LORENZO DE LOS MINA</v>
      </c>
      <c r="S133" t="str">
        <f t="shared" si="38"/>
        <v>40 - Salud materno neonatal</v>
      </c>
      <c r="T133" t="str">
        <f t="shared" si="39"/>
        <v>12 - Neonatos (0-28 días de nacidos) reciben servicio de atención oportuna (normal y complicados)</v>
      </c>
      <c r="U133" t="str">
        <f t="shared" si="40"/>
        <v>00 - N/A</v>
      </c>
      <c r="V133" s="13" t="str">
        <f t="shared" si="41"/>
        <v>0002 - Servicios de atención y control al neonato prematuro</v>
      </c>
      <c r="AC133" t="str">
        <f t="shared" si="42"/>
        <v xml:space="preserve">2.2.8.2.02 </v>
      </c>
      <c r="AD133" s="23">
        <v>2.2000000000000002</v>
      </c>
      <c r="AE133" s="23" t="s">
        <v>2918</v>
      </c>
      <c r="AF133" s="23" t="s">
        <v>3403</v>
      </c>
      <c r="AG133" s="23" t="s">
        <v>3404</v>
      </c>
      <c r="AH133" t="s">
        <v>3419</v>
      </c>
      <c r="AI133" t="s">
        <v>3420</v>
      </c>
      <c r="AJ133" t="s">
        <v>3423</v>
      </c>
      <c r="AK133" t="s">
        <v>3424</v>
      </c>
    </row>
    <row r="134" spans="1:37" ht="30" x14ac:dyDescent="0.25">
      <c r="A134" t="str">
        <f t="shared" si="34"/>
        <v>5180010015</v>
      </c>
      <c r="B134" s="49" t="s">
        <v>4031</v>
      </c>
      <c r="C134" s="49" t="s">
        <v>14865</v>
      </c>
      <c r="D134" s="49" t="s">
        <v>2335</v>
      </c>
      <c r="E134" s="49" t="s">
        <v>14865</v>
      </c>
      <c r="F134" s="49" t="s">
        <v>2555</v>
      </c>
      <c r="G134" s="49" t="s">
        <v>14913</v>
      </c>
      <c r="H134" s="49" t="s">
        <v>14898</v>
      </c>
      <c r="I134" s="49" t="s">
        <v>14899</v>
      </c>
      <c r="J134" s="49" t="s">
        <v>14670</v>
      </c>
      <c r="K134" s="49" t="s">
        <v>14914</v>
      </c>
      <c r="L134" s="49" t="s">
        <v>14670</v>
      </c>
      <c r="M134" s="49" t="s">
        <v>1329</v>
      </c>
      <c r="N134" s="49" t="s">
        <v>2337</v>
      </c>
      <c r="O134" s="49" t="s">
        <v>14707</v>
      </c>
      <c r="P134" t="str">
        <f t="shared" si="35"/>
        <v>5180 - DIRECCION CENTRAL DEL SERVICIO NACIONAL DE SALUD</v>
      </c>
      <c r="Q134" t="str">
        <f t="shared" si="36"/>
        <v>01 - DIRECCION CENTRAL DEL SERVICIO NACIONAL DE SALUD</v>
      </c>
      <c r="R134" t="str">
        <f t="shared" si="37"/>
        <v>0015 - HOSPITAL UNIVERSITARIO MATERNIDAD NUESTRA SEÑORA DE LA ALTAGRACIA</v>
      </c>
      <c r="S134" t="str">
        <f t="shared" si="38"/>
        <v>40 - Salud materno neonatal</v>
      </c>
      <c r="T134" t="str">
        <f t="shared" si="39"/>
        <v>00 - Acciones que no generan producción P40</v>
      </c>
      <c r="U134" t="str">
        <f t="shared" si="40"/>
        <v>00 - N/A</v>
      </c>
      <c r="V134" s="13" t="str">
        <f t="shared" si="41"/>
        <v>0001 - Dirección y Coordinación</v>
      </c>
      <c r="AC134" t="str">
        <f t="shared" si="42"/>
        <v xml:space="preserve">2.2.8.3.01 </v>
      </c>
      <c r="AD134" s="23">
        <v>2.2000000000000002</v>
      </c>
      <c r="AE134" s="23" t="s">
        <v>2918</v>
      </c>
      <c r="AF134" s="23" t="s">
        <v>3403</v>
      </c>
      <c r="AG134" s="23" t="s">
        <v>3404</v>
      </c>
      <c r="AH134" t="s">
        <v>3431</v>
      </c>
      <c r="AI134" t="s">
        <v>3432</v>
      </c>
      <c r="AJ134" t="s">
        <v>3430</v>
      </c>
      <c r="AK134" t="s">
        <v>3432</v>
      </c>
    </row>
    <row r="135" spans="1:37" ht="30" x14ac:dyDescent="0.25">
      <c r="A135" t="str">
        <f t="shared" si="34"/>
        <v>5180010015</v>
      </c>
      <c r="B135" s="49" t="s">
        <v>4031</v>
      </c>
      <c r="C135" s="49" t="s">
        <v>14865</v>
      </c>
      <c r="D135" s="49" t="s">
        <v>2335</v>
      </c>
      <c r="E135" s="49" t="s">
        <v>14865</v>
      </c>
      <c r="F135" s="49" t="s">
        <v>2555</v>
      </c>
      <c r="G135" s="49" t="s">
        <v>14913</v>
      </c>
      <c r="H135" s="49" t="s">
        <v>14898</v>
      </c>
      <c r="I135" s="49" t="s">
        <v>14899</v>
      </c>
      <c r="J135" s="49" t="s">
        <v>14805</v>
      </c>
      <c r="K135" s="49" t="s">
        <v>14905</v>
      </c>
      <c r="L135" s="49" t="s">
        <v>14670</v>
      </c>
      <c r="M135" s="49" t="s">
        <v>1329</v>
      </c>
      <c r="N135" s="49" t="s">
        <v>2337</v>
      </c>
      <c r="O135" s="49" t="s">
        <v>14915</v>
      </c>
      <c r="P135" t="str">
        <f t="shared" si="35"/>
        <v>5180 - DIRECCION CENTRAL DEL SERVICIO NACIONAL DE SALUD</v>
      </c>
      <c r="Q135" t="str">
        <f t="shared" si="36"/>
        <v>01 - DIRECCION CENTRAL DEL SERVICIO NACIONAL DE SALUD</v>
      </c>
      <c r="R135" t="str">
        <f t="shared" si="37"/>
        <v>0015 - HOSPITAL UNIVERSITARIO MATERNIDAD NUESTRA SEÑORA DE LA ALTAGRACIA</v>
      </c>
      <c r="S135" t="str">
        <f t="shared" si="38"/>
        <v>40 - Salud materno neonatal</v>
      </c>
      <c r="T135" t="str">
        <f t="shared" si="39"/>
        <v>13 - Gestantes reciben servicios de consulta prenatal de calidad</v>
      </c>
      <c r="U135" t="str">
        <f t="shared" si="40"/>
        <v>00 - N/A</v>
      </c>
      <c r="V135" s="13" t="str">
        <f t="shared" si="41"/>
        <v>0001 - Servicio de atención prenatal de calidad</v>
      </c>
      <c r="AC135" t="str">
        <f t="shared" si="42"/>
        <v xml:space="preserve">2.2.8.4.01 </v>
      </c>
      <c r="AD135" s="23">
        <v>2.2000000000000002</v>
      </c>
      <c r="AE135" s="23" t="s">
        <v>2918</v>
      </c>
      <c r="AF135" s="23" t="s">
        <v>3403</v>
      </c>
      <c r="AG135" s="23" t="s">
        <v>3404</v>
      </c>
      <c r="AH135" t="s">
        <v>3440</v>
      </c>
      <c r="AI135" t="s">
        <v>3441</v>
      </c>
      <c r="AJ135" t="s">
        <v>3439</v>
      </c>
      <c r="AK135" t="s">
        <v>3441</v>
      </c>
    </row>
    <row r="136" spans="1:37" ht="30" x14ac:dyDescent="0.25">
      <c r="A136" t="str">
        <f t="shared" si="34"/>
        <v>5180010015</v>
      </c>
      <c r="B136" s="49" t="s">
        <v>4031</v>
      </c>
      <c r="C136" s="49" t="s">
        <v>14865</v>
      </c>
      <c r="D136" s="49" t="s">
        <v>2335</v>
      </c>
      <c r="E136" s="49" t="s">
        <v>14865</v>
      </c>
      <c r="F136" s="49" t="s">
        <v>2555</v>
      </c>
      <c r="G136" s="49" t="s">
        <v>14913</v>
      </c>
      <c r="H136" s="49" t="s">
        <v>14898</v>
      </c>
      <c r="I136" s="49" t="s">
        <v>14899</v>
      </c>
      <c r="J136" s="49" t="s">
        <v>14808</v>
      </c>
      <c r="K136" s="49" t="s">
        <v>14907</v>
      </c>
      <c r="L136" s="49" t="s">
        <v>14670</v>
      </c>
      <c r="M136" s="49" t="s">
        <v>1329</v>
      </c>
      <c r="N136" s="49" t="s">
        <v>2337</v>
      </c>
      <c r="O136" s="49" t="s">
        <v>14916</v>
      </c>
      <c r="P136" t="str">
        <f t="shared" si="35"/>
        <v>5180 - DIRECCION CENTRAL DEL SERVICIO NACIONAL DE SALUD</v>
      </c>
      <c r="Q136" t="str">
        <f t="shared" si="36"/>
        <v>01 - DIRECCION CENTRAL DEL SERVICIO NACIONAL DE SALUD</v>
      </c>
      <c r="R136" t="str">
        <f t="shared" si="37"/>
        <v>0015 - HOSPITAL UNIVERSITARIO MATERNIDAD NUESTRA SEÑORA DE LA ALTAGRACIA</v>
      </c>
      <c r="S136" t="str">
        <f t="shared" si="38"/>
        <v>40 - Salud materno neonatal</v>
      </c>
      <c r="T136" t="str">
        <f t="shared" si="39"/>
        <v>14 - Gestantes reciben servicio de atención al parto (normal y complicado)</v>
      </c>
      <c r="U136" t="str">
        <f t="shared" si="40"/>
        <v>00 - N/A</v>
      </c>
      <c r="V136" s="13" t="str">
        <f t="shared" si="41"/>
        <v>0001 - Servicio de  atención de parto</v>
      </c>
      <c r="AC136" t="str">
        <f t="shared" si="42"/>
        <v xml:space="preserve">2.2.8.5.01 </v>
      </c>
      <c r="AD136" s="23">
        <v>2.2000000000000002</v>
      </c>
      <c r="AE136" s="23" t="s">
        <v>2918</v>
      </c>
      <c r="AF136" s="23" t="s">
        <v>3403</v>
      </c>
      <c r="AG136" s="23" t="s">
        <v>3404</v>
      </c>
      <c r="AH136" t="s">
        <v>3447</v>
      </c>
      <c r="AI136" t="s">
        <v>3448</v>
      </c>
      <c r="AJ136" t="s">
        <v>3446</v>
      </c>
      <c r="AK136" t="s">
        <v>3449</v>
      </c>
    </row>
    <row r="137" spans="1:37" ht="75" x14ac:dyDescent="0.25">
      <c r="A137" t="str">
        <f t="shared" si="34"/>
        <v>5180010015</v>
      </c>
      <c r="B137" s="49" t="s">
        <v>4031</v>
      </c>
      <c r="C137" s="49" t="s">
        <v>14865</v>
      </c>
      <c r="D137" s="49" t="s">
        <v>2335</v>
      </c>
      <c r="E137" s="49" t="s">
        <v>14865</v>
      </c>
      <c r="F137" s="49" t="s">
        <v>2555</v>
      </c>
      <c r="G137" s="49" t="s">
        <v>14913</v>
      </c>
      <c r="H137" s="49" t="s">
        <v>14898</v>
      </c>
      <c r="I137" s="49" t="s">
        <v>14899</v>
      </c>
      <c r="J137" s="49" t="s">
        <v>14678</v>
      </c>
      <c r="K137" s="49" t="s">
        <v>14917</v>
      </c>
      <c r="L137" s="49" t="s">
        <v>14670</v>
      </c>
      <c r="M137" s="49" t="s">
        <v>1329</v>
      </c>
      <c r="N137" s="49" t="s">
        <v>2337</v>
      </c>
      <c r="O137" s="49" t="s">
        <v>14918</v>
      </c>
      <c r="P137" t="str">
        <f t="shared" si="35"/>
        <v>5180 - DIRECCION CENTRAL DEL SERVICIO NACIONAL DE SALUD</v>
      </c>
      <c r="Q137" t="str">
        <f t="shared" si="36"/>
        <v>01 - DIRECCION CENTRAL DEL SERVICIO NACIONAL DE SALUD</v>
      </c>
      <c r="R137" t="str">
        <f t="shared" si="37"/>
        <v>0015 - HOSPITAL UNIVERSITARIO MATERNIDAD NUESTRA SEÑORA DE LA ALTAGRACIA</v>
      </c>
      <c r="S137" t="str">
        <f t="shared" si="38"/>
        <v>40 - Salud materno neonatal</v>
      </c>
      <c r="T137" t="str">
        <f t="shared" si="39"/>
        <v>15 - Gestantes y puérperas reciben diagnóstico oportuno y tratamiento preventivo de sepsis neonatal</v>
      </c>
      <c r="U137" t="str">
        <f t="shared" si="40"/>
        <v>00 - N/A</v>
      </c>
      <c r="V137" s="13" t="str">
        <f t="shared" si="41"/>
        <v>0001 - Servicio de atención, detección y tratamiento a gestantes, puérperas y neonatos complicados por sepsis</v>
      </c>
      <c r="AC137" t="str">
        <f t="shared" si="42"/>
        <v xml:space="preserve">2.2.8.5.02 </v>
      </c>
      <c r="AD137" s="23">
        <v>2.2000000000000002</v>
      </c>
      <c r="AE137" s="23" t="s">
        <v>2918</v>
      </c>
      <c r="AF137" s="23" t="s">
        <v>3403</v>
      </c>
      <c r="AG137" s="23" t="s">
        <v>3404</v>
      </c>
      <c r="AH137" t="s">
        <v>3447</v>
      </c>
      <c r="AI137" t="s">
        <v>3448</v>
      </c>
      <c r="AJ137" t="s">
        <v>3453</v>
      </c>
      <c r="AK137" t="s">
        <v>3454</v>
      </c>
    </row>
    <row r="138" spans="1:37" ht="30" x14ac:dyDescent="0.25">
      <c r="A138" t="str">
        <f t="shared" si="34"/>
        <v>5180010015</v>
      </c>
      <c r="B138" s="49" t="s">
        <v>4031</v>
      </c>
      <c r="C138" s="49" t="s">
        <v>14865</v>
      </c>
      <c r="D138" s="49" t="s">
        <v>2335</v>
      </c>
      <c r="E138" s="49" t="s">
        <v>14865</v>
      </c>
      <c r="F138" s="49" t="s">
        <v>2555</v>
      </c>
      <c r="G138" s="49" t="s">
        <v>14913</v>
      </c>
      <c r="H138" s="49" t="s">
        <v>14898</v>
      </c>
      <c r="I138" s="49" t="s">
        <v>14899</v>
      </c>
      <c r="J138" s="49" t="s">
        <v>14815</v>
      </c>
      <c r="K138" s="49" t="s">
        <v>14911</v>
      </c>
      <c r="L138" s="49" t="s">
        <v>14670</v>
      </c>
      <c r="M138" s="49" t="s">
        <v>1329</v>
      </c>
      <c r="N138" s="49" t="s">
        <v>2337</v>
      </c>
      <c r="O138" s="49" t="s">
        <v>14908</v>
      </c>
      <c r="P138" t="str">
        <f t="shared" si="35"/>
        <v>5180 - DIRECCION CENTRAL DEL SERVICIO NACIONAL DE SALUD</v>
      </c>
      <c r="Q138" t="str">
        <f t="shared" si="36"/>
        <v>01 - DIRECCION CENTRAL DEL SERVICIO NACIONAL DE SALUD</v>
      </c>
      <c r="R138" t="str">
        <f t="shared" si="37"/>
        <v>0015 - HOSPITAL UNIVERSITARIO MATERNIDAD NUESTRA SEÑORA DE LA ALTAGRACIA</v>
      </c>
      <c r="S138" t="str">
        <f t="shared" si="38"/>
        <v>40 - Salud materno neonatal</v>
      </c>
      <c r="T138" t="str">
        <f t="shared" si="39"/>
        <v>16 - Neonatos (0-28 días de nacidos) reciben servicio de atención oportuna (normal y complicados)</v>
      </c>
      <c r="U138" t="str">
        <f t="shared" si="40"/>
        <v>00 - N/A</v>
      </c>
      <c r="V138" s="13" t="str">
        <f t="shared" si="41"/>
        <v>0001 - Servicio de atención neonatal</v>
      </c>
      <c r="AC138" t="str">
        <f t="shared" si="42"/>
        <v xml:space="preserve">2.2.8.5.03 </v>
      </c>
      <c r="AD138" s="23">
        <v>2.2000000000000002</v>
      </c>
      <c r="AE138" s="23" t="s">
        <v>2918</v>
      </c>
      <c r="AF138" s="23" t="s">
        <v>3403</v>
      </c>
      <c r="AG138" s="23" t="s">
        <v>3404</v>
      </c>
      <c r="AH138" t="s">
        <v>3447</v>
      </c>
      <c r="AI138" t="s">
        <v>3448</v>
      </c>
      <c r="AJ138" t="s">
        <v>1930</v>
      </c>
      <c r="AK138" t="s">
        <v>3458</v>
      </c>
    </row>
    <row r="139" spans="1:37" ht="30" x14ac:dyDescent="0.25">
      <c r="A139" t="str">
        <f t="shared" si="34"/>
        <v>5180010015</v>
      </c>
      <c r="B139" s="49" t="s">
        <v>4031</v>
      </c>
      <c r="C139" s="49" t="s">
        <v>14865</v>
      </c>
      <c r="D139" s="49" t="s">
        <v>2335</v>
      </c>
      <c r="E139" s="49" t="s">
        <v>14865</v>
      </c>
      <c r="F139" s="49" t="s">
        <v>2555</v>
      </c>
      <c r="G139" s="49" t="s">
        <v>14913</v>
      </c>
      <c r="H139" s="49" t="s">
        <v>14898</v>
      </c>
      <c r="I139" s="49" t="s">
        <v>14899</v>
      </c>
      <c r="J139" s="49" t="s">
        <v>14815</v>
      </c>
      <c r="K139" s="49" t="s">
        <v>14911</v>
      </c>
      <c r="L139" s="49" t="s">
        <v>14670</v>
      </c>
      <c r="M139" s="49" t="s">
        <v>1329</v>
      </c>
      <c r="N139" s="49" t="s">
        <v>2662</v>
      </c>
      <c r="O139" s="49" t="s">
        <v>14912</v>
      </c>
      <c r="P139" t="str">
        <f t="shared" si="35"/>
        <v>5180 - DIRECCION CENTRAL DEL SERVICIO NACIONAL DE SALUD</v>
      </c>
      <c r="Q139" t="str">
        <f t="shared" si="36"/>
        <v>01 - DIRECCION CENTRAL DEL SERVICIO NACIONAL DE SALUD</v>
      </c>
      <c r="R139" t="str">
        <f t="shared" si="37"/>
        <v>0015 - HOSPITAL UNIVERSITARIO MATERNIDAD NUESTRA SEÑORA DE LA ALTAGRACIA</v>
      </c>
      <c r="S139" t="str">
        <f t="shared" si="38"/>
        <v>40 - Salud materno neonatal</v>
      </c>
      <c r="T139" t="str">
        <f t="shared" si="39"/>
        <v>16 - Neonatos (0-28 días de nacidos) reciben servicio de atención oportuna (normal y complicados)</v>
      </c>
      <c r="U139" t="str">
        <f t="shared" si="40"/>
        <v>00 - N/A</v>
      </c>
      <c r="V139" s="13" t="str">
        <f t="shared" si="41"/>
        <v>0002 - Servicios de atención y control al neonato prematuro</v>
      </c>
      <c r="AC139" t="str">
        <f t="shared" si="42"/>
        <v xml:space="preserve">2.2.8.6.01 </v>
      </c>
      <c r="AD139" s="23">
        <v>2.2000000000000002</v>
      </c>
      <c r="AE139" s="23" t="s">
        <v>2918</v>
      </c>
      <c r="AF139" s="23" t="s">
        <v>3403</v>
      </c>
      <c r="AG139" s="23" t="s">
        <v>3404</v>
      </c>
      <c r="AH139" t="s">
        <v>3462</v>
      </c>
      <c r="AI139" t="s">
        <v>3463</v>
      </c>
      <c r="AJ139" t="s">
        <v>2038</v>
      </c>
      <c r="AK139" t="s">
        <v>3464</v>
      </c>
    </row>
    <row r="140" spans="1:37" ht="30" x14ac:dyDescent="0.25">
      <c r="A140" t="str">
        <f t="shared" si="34"/>
        <v>5180010015</v>
      </c>
      <c r="B140" s="49" t="s">
        <v>4031</v>
      </c>
      <c r="C140" s="49" t="s">
        <v>14865</v>
      </c>
      <c r="D140" s="49" t="s">
        <v>2335</v>
      </c>
      <c r="E140" s="49" t="s">
        <v>14865</v>
      </c>
      <c r="F140" s="49" t="s">
        <v>2555</v>
      </c>
      <c r="G140" s="49" t="s">
        <v>14913</v>
      </c>
      <c r="H140" s="49" t="s">
        <v>14898</v>
      </c>
      <c r="I140" s="49" t="s">
        <v>14899</v>
      </c>
      <c r="J140" s="49" t="s">
        <v>14919</v>
      </c>
      <c r="K140" s="49" t="s">
        <v>14903</v>
      </c>
      <c r="L140" s="49" t="s">
        <v>14670</v>
      </c>
      <c r="M140" s="49" t="s">
        <v>1329</v>
      </c>
      <c r="N140" s="49" t="s">
        <v>2337</v>
      </c>
      <c r="O140" s="49" t="s">
        <v>14904</v>
      </c>
      <c r="P140" t="str">
        <f t="shared" si="35"/>
        <v>5180 - DIRECCION CENTRAL DEL SERVICIO NACIONAL DE SALUD</v>
      </c>
      <c r="Q140" t="str">
        <f t="shared" si="36"/>
        <v>01 - DIRECCION CENTRAL DEL SERVICIO NACIONAL DE SALUD</v>
      </c>
      <c r="R140" t="str">
        <f t="shared" si="37"/>
        <v>0015 - HOSPITAL UNIVERSITARIO MATERNIDAD NUESTRA SEÑORA DE LA ALTAGRACIA</v>
      </c>
      <c r="S140" t="str">
        <f t="shared" si="38"/>
        <v>40 - Salud materno neonatal</v>
      </c>
      <c r="T140" t="str">
        <f t="shared" si="39"/>
        <v>17 - Gestantes, puérperas y niños menores de un año reciben acompañamiento</v>
      </c>
      <c r="U140" t="str">
        <f t="shared" si="40"/>
        <v>00 - N/A</v>
      </c>
      <c r="V140" s="13" t="str">
        <f t="shared" si="41"/>
        <v>0001 - Visitas domiciliarias de acompañamiento</v>
      </c>
      <c r="AC140" t="str">
        <f t="shared" si="42"/>
        <v xml:space="preserve">2.2.8.6.02 </v>
      </c>
      <c r="AD140" s="23">
        <v>2.2000000000000002</v>
      </c>
      <c r="AE140" s="23" t="s">
        <v>2918</v>
      </c>
      <c r="AF140" s="23" t="s">
        <v>3403</v>
      </c>
      <c r="AG140" s="23" t="s">
        <v>3404</v>
      </c>
      <c r="AH140" t="s">
        <v>3462</v>
      </c>
      <c r="AI140" t="s">
        <v>3463</v>
      </c>
      <c r="AJ140" t="s">
        <v>3468</v>
      </c>
      <c r="AK140" t="s">
        <v>3469</v>
      </c>
    </row>
    <row r="141" spans="1:37" ht="60" x14ac:dyDescent="0.25">
      <c r="A141" t="str">
        <f t="shared" si="34"/>
        <v>5188010001</v>
      </c>
      <c r="B141" s="49" t="s">
        <v>4142</v>
      </c>
      <c r="C141" s="49" t="s">
        <v>14920</v>
      </c>
      <c r="D141" s="49" t="s">
        <v>2335</v>
      </c>
      <c r="E141" s="49" t="s">
        <v>14920</v>
      </c>
      <c r="F141" s="49" t="s">
        <v>2337</v>
      </c>
      <c r="G141" s="49" t="s">
        <v>14920</v>
      </c>
      <c r="H141" s="49" t="s">
        <v>14921</v>
      </c>
      <c r="I141" s="49" t="s">
        <v>558</v>
      </c>
      <c r="J141" s="49" t="s">
        <v>2335</v>
      </c>
      <c r="K141" s="49" t="s">
        <v>14922</v>
      </c>
      <c r="L141" s="49" t="s">
        <v>14670</v>
      </c>
      <c r="M141" s="49" t="s">
        <v>1329</v>
      </c>
      <c r="N141" s="49" t="s">
        <v>2337</v>
      </c>
      <c r="O141" s="49" t="s">
        <v>14923</v>
      </c>
      <c r="P141" t="str">
        <f t="shared" si="35"/>
        <v>5188 - INSTITUTO NACIONAL DE ATENCIÓN INTEGRAL A LA PRIMERA INFANCIA (INAIPI)</v>
      </c>
      <c r="Q141" t="str">
        <f t="shared" si="36"/>
        <v>01 - INSTITUTO NACIONAL DE ATENCIÓN INTEGRAL A LA PRIMERA INFANCIA (INAIPI)</v>
      </c>
      <c r="R141" t="str">
        <f t="shared" si="37"/>
        <v>0001 - INSTITUTO NACIONAL DE ATENCIÓN INTEGRAL A LA PRIMERA INFANCIA (INAIPI)</v>
      </c>
      <c r="S141" t="str">
        <f t="shared" si="38"/>
        <v>22 - Desarrollo infantil para niños y niñas de 0 a 4 años y 11 meses</v>
      </c>
      <c r="T141" t="str">
        <f t="shared" si="39"/>
        <v>01 - Acciones Comunes P22</v>
      </c>
      <c r="U141" t="str">
        <f t="shared" si="40"/>
        <v>00 - N/A</v>
      </c>
      <c r="V141" s="13" t="str">
        <f t="shared" si="41"/>
        <v>0001 - Dirección y Coordinación de la Oficina Central del INAIPI enfocada en politicas de género</v>
      </c>
      <c r="AC141" t="str">
        <f t="shared" si="42"/>
        <v xml:space="preserve">2.2.8.6.03 </v>
      </c>
      <c r="AD141" s="23">
        <v>2.2000000000000002</v>
      </c>
      <c r="AE141" s="23" t="s">
        <v>2918</v>
      </c>
      <c r="AF141" s="23" t="s">
        <v>3403</v>
      </c>
      <c r="AG141" s="23" t="s">
        <v>3404</v>
      </c>
      <c r="AH141" t="s">
        <v>3462</v>
      </c>
      <c r="AI141" t="s">
        <v>3463</v>
      </c>
      <c r="AJ141" t="s">
        <v>3474</v>
      </c>
      <c r="AK141" t="s">
        <v>3475</v>
      </c>
    </row>
    <row r="142" spans="1:37" ht="45" x14ac:dyDescent="0.25">
      <c r="A142" t="str">
        <f t="shared" si="34"/>
        <v>5188010001</v>
      </c>
      <c r="B142" s="49" t="s">
        <v>4142</v>
      </c>
      <c r="C142" s="49" t="s">
        <v>14920</v>
      </c>
      <c r="D142" s="49" t="s">
        <v>2335</v>
      </c>
      <c r="E142" s="49" t="s">
        <v>14920</v>
      </c>
      <c r="F142" s="49" t="s">
        <v>2337</v>
      </c>
      <c r="G142" s="49" t="s">
        <v>14920</v>
      </c>
      <c r="H142" s="49" t="s">
        <v>14921</v>
      </c>
      <c r="I142" s="49" t="s">
        <v>558</v>
      </c>
      <c r="J142" s="49" t="s">
        <v>2335</v>
      </c>
      <c r="K142" s="49" t="s">
        <v>14922</v>
      </c>
      <c r="L142" s="49" t="s">
        <v>14670</v>
      </c>
      <c r="M142" s="49" t="s">
        <v>1329</v>
      </c>
      <c r="N142" s="49" t="s">
        <v>2662</v>
      </c>
      <c r="O142" s="49" t="s">
        <v>14924</v>
      </c>
      <c r="P142" t="str">
        <f t="shared" si="35"/>
        <v>5188 - INSTITUTO NACIONAL DE ATENCIÓN INTEGRAL A LA PRIMERA INFANCIA (INAIPI)</v>
      </c>
      <c r="Q142" t="str">
        <f t="shared" si="36"/>
        <v>01 - INSTITUTO NACIONAL DE ATENCIÓN INTEGRAL A LA PRIMERA INFANCIA (INAIPI)</v>
      </c>
      <c r="R142" t="str">
        <f t="shared" si="37"/>
        <v>0001 - INSTITUTO NACIONAL DE ATENCIÓN INTEGRAL A LA PRIMERA INFANCIA (INAIPI)</v>
      </c>
      <c r="S142" t="str">
        <f t="shared" si="38"/>
        <v>22 - Desarrollo infantil para niños y niñas de 0 a 4 años y 11 meses</v>
      </c>
      <c r="T142" t="str">
        <f t="shared" si="39"/>
        <v>01 - Acciones Comunes P22</v>
      </c>
      <c r="U142" t="str">
        <f t="shared" si="40"/>
        <v>00 - N/A</v>
      </c>
      <c r="V142" s="13" t="str">
        <f t="shared" si="41"/>
        <v>0002 - Dirección y Coordinación de las Oficinas Regionales del INAIPI</v>
      </c>
      <c r="AC142" t="str">
        <f t="shared" si="42"/>
        <v xml:space="preserve">2.2.8.6.04 </v>
      </c>
      <c r="AD142" s="23">
        <v>2.2000000000000002</v>
      </c>
      <c r="AE142" s="23" t="s">
        <v>2918</v>
      </c>
      <c r="AF142" s="23" t="s">
        <v>3403</v>
      </c>
      <c r="AG142" s="23" t="s">
        <v>3404</v>
      </c>
      <c r="AH142" t="s">
        <v>3462</v>
      </c>
      <c r="AI142" t="s">
        <v>3463</v>
      </c>
      <c r="AJ142" t="s">
        <v>3481</v>
      </c>
      <c r="AK142" t="s">
        <v>3482</v>
      </c>
    </row>
    <row r="143" spans="1:37" ht="105" x14ac:dyDescent="0.25">
      <c r="A143" t="str">
        <f t="shared" si="34"/>
        <v>5188010001</v>
      </c>
      <c r="B143" s="49" t="s">
        <v>4142</v>
      </c>
      <c r="C143" s="49" t="s">
        <v>14920</v>
      </c>
      <c r="D143" s="49" t="s">
        <v>2335</v>
      </c>
      <c r="E143" s="49" t="s">
        <v>14920</v>
      </c>
      <c r="F143" s="49" t="s">
        <v>2337</v>
      </c>
      <c r="G143" s="49" t="s">
        <v>14920</v>
      </c>
      <c r="H143" s="49" t="s">
        <v>14921</v>
      </c>
      <c r="I143" s="49" t="s">
        <v>558</v>
      </c>
      <c r="J143" s="49" t="s">
        <v>2335</v>
      </c>
      <c r="K143" s="49" t="s">
        <v>14922</v>
      </c>
      <c r="L143" s="49" t="s">
        <v>14670</v>
      </c>
      <c r="M143" s="49" t="s">
        <v>1329</v>
      </c>
      <c r="N143" s="49" t="s">
        <v>2499</v>
      </c>
      <c r="O143" s="49" t="s">
        <v>14925</v>
      </c>
      <c r="P143" t="str">
        <f t="shared" si="35"/>
        <v>5188 - INSTITUTO NACIONAL DE ATENCIÓN INTEGRAL A LA PRIMERA INFANCIA (INAIPI)</v>
      </c>
      <c r="Q143" t="str">
        <f t="shared" si="36"/>
        <v>01 - INSTITUTO NACIONAL DE ATENCIÓN INTEGRAL A LA PRIMERA INFANCIA (INAIPI)</v>
      </c>
      <c r="R143" t="str">
        <f t="shared" si="37"/>
        <v>0001 - INSTITUTO NACIONAL DE ATENCIÓN INTEGRAL A LA PRIMERA INFANCIA (INAIPI)</v>
      </c>
      <c r="S143" t="str">
        <f t="shared" si="38"/>
        <v>22 - Desarrollo infantil para niños y niñas de 0 a 4 años y 11 meses</v>
      </c>
      <c r="T143" t="str">
        <f t="shared" si="39"/>
        <v>01 - Acciones Comunes P22</v>
      </c>
      <c r="U143" t="str">
        <f t="shared" si="40"/>
        <v>00 - N/A</v>
      </c>
      <c r="V143" s="13" t="str">
        <f t="shared" si="41"/>
        <v>0003 - Administración y Coordinación en las Modalidades de Gestión de los Programas de Atención Integral y Base Familiar Comunitaria enfocada en politicas de género</v>
      </c>
      <c r="AC143" t="str">
        <f t="shared" si="42"/>
        <v xml:space="preserve">2.2.8.7.01 </v>
      </c>
      <c r="AD143" s="23">
        <v>2.2000000000000002</v>
      </c>
      <c r="AE143" s="23" t="s">
        <v>2918</v>
      </c>
      <c r="AF143" s="23" t="s">
        <v>3403</v>
      </c>
      <c r="AG143" s="23" t="s">
        <v>3404</v>
      </c>
      <c r="AH143" t="s">
        <v>3486</v>
      </c>
      <c r="AI143" t="s">
        <v>3487</v>
      </c>
      <c r="AJ143" t="s">
        <v>1973</v>
      </c>
      <c r="AK143" t="s">
        <v>3488</v>
      </c>
    </row>
    <row r="144" spans="1:37" ht="45" x14ac:dyDescent="0.25">
      <c r="A144" t="str">
        <f t="shared" si="34"/>
        <v>5188010001</v>
      </c>
      <c r="B144" s="49" t="s">
        <v>4142</v>
      </c>
      <c r="C144" s="49" t="s">
        <v>14920</v>
      </c>
      <c r="D144" s="49" t="s">
        <v>2335</v>
      </c>
      <c r="E144" s="49" t="s">
        <v>14920</v>
      </c>
      <c r="F144" s="49" t="s">
        <v>2337</v>
      </c>
      <c r="G144" s="49" t="s">
        <v>14920</v>
      </c>
      <c r="H144" s="49" t="s">
        <v>14921</v>
      </c>
      <c r="I144" s="49" t="s">
        <v>558</v>
      </c>
      <c r="J144" s="49" t="s">
        <v>2335</v>
      </c>
      <c r="K144" s="49" t="s">
        <v>14922</v>
      </c>
      <c r="L144" s="49" t="s">
        <v>14670</v>
      </c>
      <c r="M144" s="49" t="s">
        <v>1329</v>
      </c>
      <c r="N144" s="49" t="s">
        <v>2508</v>
      </c>
      <c r="O144" s="49" t="s">
        <v>14926</v>
      </c>
      <c r="P144" t="str">
        <f t="shared" si="35"/>
        <v>5188 - INSTITUTO NACIONAL DE ATENCIÓN INTEGRAL A LA PRIMERA INFANCIA (INAIPI)</v>
      </c>
      <c r="Q144" t="str">
        <f t="shared" si="36"/>
        <v>01 - INSTITUTO NACIONAL DE ATENCIÓN INTEGRAL A LA PRIMERA INFANCIA (INAIPI)</v>
      </c>
      <c r="R144" t="str">
        <f t="shared" si="37"/>
        <v>0001 - INSTITUTO NACIONAL DE ATENCIÓN INTEGRAL A LA PRIMERA INFANCIA (INAIPI)</v>
      </c>
      <c r="S144" t="str">
        <f t="shared" si="38"/>
        <v>22 - Desarrollo infantil para niños y niñas de 0 a 4 años y 11 meses</v>
      </c>
      <c r="T144" t="str">
        <f t="shared" si="39"/>
        <v>01 - Acciones Comunes P22</v>
      </c>
      <c r="U144" t="str">
        <f t="shared" si="40"/>
        <v>00 - N/A</v>
      </c>
      <c r="V144" s="13" t="str">
        <f t="shared" si="41"/>
        <v>0004 - Capacitación y sensibilización en gestión de riesgo y cambio climático</v>
      </c>
      <c r="AC144" t="str">
        <f t="shared" si="42"/>
        <v xml:space="preserve">2.2.8.7.02 </v>
      </c>
      <c r="AD144" s="23">
        <v>2.2000000000000002</v>
      </c>
      <c r="AE144" s="23" t="s">
        <v>2918</v>
      </c>
      <c r="AF144" s="23" t="s">
        <v>3403</v>
      </c>
      <c r="AG144" s="23" t="s">
        <v>3404</v>
      </c>
      <c r="AH144" t="s">
        <v>3486</v>
      </c>
      <c r="AI144" t="s">
        <v>3487</v>
      </c>
      <c r="AJ144" t="s">
        <v>3495</v>
      </c>
      <c r="AK144" t="s">
        <v>3496</v>
      </c>
    </row>
    <row r="145" spans="1:37" ht="60" x14ac:dyDescent="0.25">
      <c r="A145" t="str">
        <f t="shared" si="34"/>
        <v>5188010001</v>
      </c>
      <c r="B145" s="49" t="s">
        <v>4142</v>
      </c>
      <c r="C145" s="49" t="s">
        <v>14920</v>
      </c>
      <c r="D145" s="49" t="s">
        <v>2335</v>
      </c>
      <c r="E145" s="49" t="s">
        <v>14920</v>
      </c>
      <c r="F145" s="49" t="s">
        <v>2337</v>
      </c>
      <c r="G145" s="49" t="s">
        <v>14920</v>
      </c>
      <c r="H145" s="49" t="s">
        <v>14921</v>
      </c>
      <c r="I145" s="49" t="s">
        <v>558</v>
      </c>
      <c r="J145" s="49" t="s">
        <v>2489</v>
      </c>
      <c r="K145" s="49" t="s">
        <v>14927</v>
      </c>
      <c r="L145" s="49" t="s">
        <v>14670</v>
      </c>
      <c r="M145" s="49" t="s">
        <v>1329</v>
      </c>
      <c r="N145" s="49" t="s">
        <v>2337</v>
      </c>
      <c r="O145" s="49" t="s">
        <v>14928</v>
      </c>
      <c r="P145" t="str">
        <f t="shared" si="35"/>
        <v>5188 - INSTITUTO NACIONAL DE ATENCIÓN INTEGRAL A LA PRIMERA INFANCIA (INAIPI)</v>
      </c>
      <c r="Q145" t="str">
        <f t="shared" si="36"/>
        <v>01 - INSTITUTO NACIONAL DE ATENCIÓN INTEGRAL A LA PRIMERA INFANCIA (INAIPI)</v>
      </c>
      <c r="R145" t="str">
        <f t="shared" si="37"/>
        <v>0001 - INSTITUTO NACIONAL DE ATENCIÓN INTEGRAL A LA PRIMERA INFANCIA (INAIPI)</v>
      </c>
      <c r="S145" t="str">
        <f t="shared" si="38"/>
        <v>22 - Desarrollo infantil para niños y niñas de 0 a 4 años y 11 meses</v>
      </c>
      <c r="T145" t="str">
        <f t="shared" si="39"/>
        <v>02 - Niños y Niñas de 0 a 4 años, 11 meses y 29 días que reciben atención de acuerdo a su condición de discapacidad</v>
      </c>
      <c r="U145" t="str">
        <f t="shared" si="40"/>
        <v>00 - N/A</v>
      </c>
      <c r="V145" s="13" t="str">
        <f t="shared" si="41"/>
        <v>0001 - Inclusión de Niños y Niñas con condición de Discapacidad o Señales de Alertas</v>
      </c>
      <c r="AC145" t="str">
        <f t="shared" si="42"/>
        <v xml:space="preserve">2.2.8.7.03 </v>
      </c>
      <c r="AD145" s="23">
        <v>2.2000000000000002</v>
      </c>
      <c r="AE145" s="23" t="s">
        <v>2918</v>
      </c>
      <c r="AF145" s="23" t="s">
        <v>3403</v>
      </c>
      <c r="AG145" s="23" t="s">
        <v>3404</v>
      </c>
      <c r="AH145" t="s">
        <v>3486</v>
      </c>
      <c r="AI145" t="s">
        <v>3487</v>
      </c>
      <c r="AJ145" t="s">
        <v>3499</v>
      </c>
      <c r="AK145" t="s">
        <v>3500</v>
      </c>
    </row>
    <row r="146" spans="1:37" ht="45" x14ac:dyDescent="0.25">
      <c r="A146" t="str">
        <f t="shared" si="34"/>
        <v>5188010001</v>
      </c>
      <c r="B146" s="49" t="s">
        <v>4142</v>
      </c>
      <c r="C146" s="49" t="s">
        <v>14920</v>
      </c>
      <c r="D146" s="49" t="s">
        <v>2335</v>
      </c>
      <c r="E146" s="49" t="s">
        <v>14920</v>
      </c>
      <c r="F146" s="49" t="s">
        <v>2337</v>
      </c>
      <c r="G146" s="49" t="s">
        <v>14920</v>
      </c>
      <c r="H146" s="49" t="s">
        <v>14921</v>
      </c>
      <c r="I146" s="49" t="s">
        <v>558</v>
      </c>
      <c r="J146" s="49" t="s">
        <v>3012</v>
      </c>
      <c r="K146" s="49" t="s">
        <v>14929</v>
      </c>
      <c r="L146" s="49" t="s">
        <v>14670</v>
      </c>
      <c r="M146" s="49" t="s">
        <v>1329</v>
      </c>
      <c r="N146" s="49" t="s">
        <v>2337</v>
      </c>
      <c r="O146" s="49" t="s">
        <v>14930</v>
      </c>
      <c r="P146" t="str">
        <f t="shared" si="35"/>
        <v>5188 - INSTITUTO NACIONAL DE ATENCIÓN INTEGRAL A LA PRIMERA INFANCIA (INAIPI)</v>
      </c>
      <c r="Q146" t="str">
        <f t="shared" si="36"/>
        <v>01 - INSTITUTO NACIONAL DE ATENCIÓN INTEGRAL A LA PRIMERA INFANCIA (INAIPI)</v>
      </c>
      <c r="R146" t="str">
        <f t="shared" si="37"/>
        <v>0001 - INSTITUTO NACIONAL DE ATENCIÓN INTEGRAL A LA PRIMERA INFANCIA (INAIPI)</v>
      </c>
      <c r="S146" t="str">
        <f t="shared" si="38"/>
        <v>22 - Desarrollo infantil para niños y niñas de 0 a 4 años y 11 meses</v>
      </c>
      <c r="T146" t="str">
        <f t="shared" si="39"/>
        <v>03 - Niños y Niñas reciben servicio de educación del primer ciclo nivel inicial</v>
      </c>
      <c r="U146" t="str">
        <f t="shared" si="40"/>
        <v>00 - N/A</v>
      </c>
      <c r="V146" s="13" t="str">
        <f t="shared" si="41"/>
        <v>0001 - Implementación del Curriculum del Nivel Inicial en las salas de 0 a 2 años</v>
      </c>
      <c r="AC146" t="str">
        <f t="shared" si="42"/>
        <v xml:space="preserve">2.2.8.7.04 </v>
      </c>
      <c r="AD146" s="23">
        <v>2.2000000000000002</v>
      </c>
      <c r="AE146" s="23" t="s">
        <v>2918</v>
      </c>
      <c r="AF146" s="23" t="s">
        <v>3403</v>
      </c>
      <c r="AG146" s="23" t="s">
        <v>3404</v>
      </c>
      <c r="AH146" t="s">
        <v>3486</v>
      </c>
      <c r="AI146" t="s">
        <v>3487</v>
      </c>
      <c r="AJ146" t="s">
        <v>3505</v>
      </c>
      <c r="AK146" t="s">
        <v>3506</v>
      </c>
    </row>
    <row r="147" spans="1:37" ht="60" x14ac:dyDescent="0.25">
      <c r="A147" t="str">
        <f t="shared" si="34"/>
        <v>5188010001</v>
      </c>
      <c r="B147" s="49" t="s">
        <v>4142</v>
      </c>
      <c r="C147" s="49" t="s">
        <v>14920</v>
      </c>
      <c r="D147" s="49" t="s">
        <v>2335</v>
      </c>
      <c r="E147" s="49" t="s">
        <v>14920</v>
      </c>
      <c r="F147" s="49" t="s">
        <v>2337</v>
      </c>
      <c r="G147" s="49" t="s">
        <v>14920</v>
      </c>
      <c r="H147" s="49" t="s">
        <v>14921</v>
      </c>
      <c r="I147" s="49" t="s">
        <v>558</v>
      </c>
      <c r="J147" s="49" t="s">
        <v>2575</v>
      </c>
      <c r="K147" s="49" t="s">
        <v>14931</v>
      </c>
      <c r="L147" s="49" t="s">
        <v>14670</v>
      </c>
      <c r="M147" s="49" t="s">
        <v>1329</v>
      </c>
      <c r="N147" s="49" t="s">
        <v>2337</v>
      </c>
      <c r="O147" s="49" t="s">
        <v>14932</v>
      </c>
      <c r="P147" t="str">
        <f t="shared" si="35"/>
        <v>5188 - INSTITUTO NACIONAL DE ATENCIÓN INTEGRAL A LA PRIMERA INFANCIA (INAIPI)</v>
      </c>
      <c r="Q147" t="str">
        <f t="shared" si="36"/>
        <v>01 - INSTITUTO NACIONAL DE ATENCIÓN INTEGRAL A LA PRIMERA INFANCIA (INAIPI)</v>
      </c>
      <c r="R147" t="str">
        <f t="shared" si="37"/>
        <v>0001 - INSTITUTO NACIONAL DE ATENCIÓN INTEGRAL A LA PRIMERA INFANCIA (INAIPI)</v>
      </c>
      <c r="S147" t="str">
        <f t="shared" si="38"/>
        <v>22 - Desarrollo infantil para niños y niñas de 0 a 4 años y 11 meses</v>
      </c>
      <c r="T147" t="str">
        <f t="shared" si="39"/>
        <v>04 - Niños y Niñas reciben servicio de educación del segundo ciclo nivel inicial</v>
      </c>
      <c r="U147" t="str">
        <f t="shared" si="40"/>
        <v>00 - N/A</v>
      </c>
      <c r="V147" s="13" t="str">
        <f t="shared" si="41"/>
        <v>0001 - Implementación del Curriculum del Nivel Inicial en las Salas de 3 a 4 años, 11 meses y 29 días</v>
      </c>
      <c r="AC147" t="str">
        <f t="shared" si="42"/>
        <v xml:space="preserve">2.2.8.7.05 </v>
      </c>
      <c r="AD147" s="23">
        <v>2.2000000000000002</v>
      </c>
      <c r="AE147" s="23" t="s">
        <v>2918</v>
      </c>
      <c r="AF147" s="23" t="s">
        <v>3403</v>
      </c>
      <c r="AG147" s="23" t="s">
        <v>3404</v>
      </c>
      <c r="AH147" t="s">
        <v>3486</v>
      </c>
      <c r="AI147" t="s">
        <v>3487</v>
      </c>
      <c r="AJ147" t="s">
        <v>3510</v>
      </c>
      <c r="AK147" t="s">
        <v>3511</v>
      </c>
    </row>
    <row r="148" spans="1:37" ht="45" x14ac:dyDescent="0.25">
      <c r="A148" t="str">
        <f t="shared" si="34"/>
        <v>5188010001</v>
      </c>
      <c r="B148" s="49" t="s">
        <v>4142</v>
      </c>
      <c r="C148" s="49" t="s">
        <v>14920</v>
      </c>
      <c r="D148" s="49" t="s">
        <v>2335</v>
      </c>
      <c r="E148" s="49" t="s">
        <v>14920</v>
      </c>
      <c r="F148" s="49" t="s">
        <v>2337</v>
      </c>
      <c r="G148" s="49" t="s">
        <v>14920</v>
      </c>
      <c r="H148" s="49" t="s">
        <v>14921</v>
      </c>
      <c r="I148" s="49" t="s">
        <v>558</v>
      </c>
      <c r="J148" s="49" t="s">
        <v>14705</v>
      </c>
      <c r="K148" s="49" t="s">
        <v>14933</v>
      </c>
      <c r="L148" s="49" t="s">
        <v>14670</v>
      </c>
      <c r="M148" s="49" t="s">
        <v>1329</v>
      </c>
      <c r="N148" s="49" t="s">
        <v>2337</v>
      </c>
      <c r="O148" s="49" t="s">
        <v>14934</v>
      </c>
      <c r="P148" t="str">
        <f t="shared" si="35"/>
        <v>5188 - INSTITUTO NACIONAL DE ATENCIÓN INTEGRAL A LA PRIMERA INFANCIA (INAIPI)</v>
      </c>
      <c r="Q148" t="str">
        <f t="shared" si="36"/>
        <v>01 - INSTITUTO NACIONAL DE ATENCIÓN INTEGRAL A LA PRIMERA INFANCIA (INAIPI)</v>
      </c>
      <c r="R148" t="str">
        <f t="shared" si="37"/>
        <v>0001 - INSTITUTO NACIONAL DE ATENCIÓN INTEGRAL A LA PRIMERA INFANCIA (INAIPI)</v>
      </c>
      <c r="S148" t="str">
        <f t="shared" si="38"/>
        <v>22 - Desarrollo infantil para niños y niñas de 0 a 4 años y 11 meses</v>
      </c>
      <c r="T148" t="str">
        <f t="shared" si="39"/>
        <v>05 - Niños y Niñas de 0 a 4 años, 11 meses y 29 días en los CAIPI que reciben alimentación de acuerdo al requerimiento caloríco y nutricional de su edad</v>
      </c>
      <c r="U148" t="str">
        <f t="shared" si="40"/>
        <v>00 - N/A</v>
      </c>
      <c r="V148" s="13" t="str">
        <f t="shared" si="41"/>
        <v>0001 - Servicio de Salud y Nutrición en todos los Centros de Servicios CAIPI.</v>
      </c>
      <c r="AC148" t="str">
        <f t="shared" si="42"/>
        <v xml:space="preserve">2.2.8.7.06 </v>
      </c>
      <c r="AD148" s="23">
        <v>2.2000000000000002</v>
      </c>
      <c r="AE148" s="23" t="s">
        <v>2918</v>
      </c>
      <c r="AF148" s="23" t="s">
        <v>3403</v>
      </c>
      <c r="AG148" s="23" t="s">
        <v>3404</v>
      </c>
      <c r="AH148" t="s">
        <v>3486</v>
      </c>
      <c r="AI148" t="s">
        <v>3487</v>
      </c>
      <c r="AJ148" t="s">
        <v>1517</v>
      </c>
      <c r="AK148" t="s">
        <v>3516</v>
      </c>
    </row>
    <row r="149" spans="1:37" ht="75" x14ac:dyDescent="0.25">
      <c r="A149" t="str">
        <f t="shared" si="34"/>
        <v>5188010001</v>
      </c>
      <c r="B149" s="49" t="s">
        <v>4142</v>
      </c>
      <c r="C149" s="49" t="s">
        <v>14920</v>
      </c>
      <c r="D149" s="49" t="s">
        <v>2335</v>
      </c>
      <c r="E149" s="49" t="s">
        <v>14920</v>
      </c>
      <c r="F149" s="49" t="s">
        <v>2337</v>
      </c>
      <c r="G149" s="49" t="s">
        <v>14920</v>
      </c>
      <c r="H149" s="49" t="s">
        <v>14921</v>
      </c>
      <c r="I149" s="49" t="s">
        <v>558</v>
      </c>
      <c r="J149" s="49" t="s">
        <v>14705</v>
      </c>
      <c r="K149" s="49" t="s">
        <v>14933</v>
      </c>
      <c r="L149" s="49" t="s">
        <v>14670</v>
      </c>
      <c r="M149" s="49" t="s">
        <v>1329</v>
      </c>
      <c r="N149" s="49" t="s">
        <v>2662</v>
      </c>
      <c r="O149" s="49" t="s">
        <v>14935</v>
      </c>
      <c r="P149" t="str">
        <f t="shared" si="35"/>
        <v>5188 - INSTITUTO NACIONAL DE ATENCIÓN INTEGRAL A LA PRIMERA INFANCIA (INAIPI)</v>
      </c>
      <c r="Q149" t="str">
        <f t="shared" si="36"/>
        <v>01 - INSTITUTO NACIONAL DE ATENCIÓN INTEGRAL A LA PRIMERA INFANCIA (INAIPI)</v>
      </c>
      <c r="R149" t="str">
        <f t="shared" si="37"/>
        <v>0001 - INSTITUTO NACIONAL DE ATENCIÓN INTEGRAL A LA PRIMERA INFANCIA (INAIPI)</v>
      </c>
      <c r="S149" t="str">
        <f t="shared" si="38"/>
        <v>22 - Desarrollo infantil para niños y niñas de 0 a 4 años y 11 meses</v>
      </c>
      <c r="T149" t="str">
        <f t="shared" si="39"/>
        <v>05 - Niños y Niñas de 0 a 4 años, 11 meses y 29 días en los CAIPI que reciben alimentación de acuerdo al requerimiento caloríco y nutricional de su edad</v>
      </c>
      <c r="U149" t="str">
        <f t="shared" si="40"/>
        <v>00 - N/A</v>
      </c>
      <c r="V149" s="13" t="str">
        <f t="shared" si="41"/>
        <v>0002 - Coordinación y promoción de la red nacional de lactancia materna y coordinación de banco de leche materna</v>
      </c>
      <c r="AC149" t="str">
        <f t="shared" si="42"/>
        <v xml:space="preserve">2.2.8.8.01 </v>
      </c>
      <c r="AD149" s="23">
        <v>2.2000000000000002</v>
      </c>
      <c r="AE149" s="23" t="s">
        <v>2918</v>
      </c>
      <c r="AF149" s="23" t="s">
        <v>3403</v>
      </c>
      <c r="AG149" s="23" t="s">
        <v>3404</v>
      </c>
      <c r="AH149" t="s">
        <v>3521</v>
      </c>
      <c r="AI149" t="s">
        <v>3522</v>
      </c>
      <c r="AJ149" t="s">
        <v>3520</v>
      </c>
      <c r="AK149" t="s">
        <v>3523</v>
      </c>
    </row>
    <row r="150" spans="1:37" ht="60" x14ac:dyDescent="0.25">
      <c r="A150" t="str">
        <f t="shared" si="34"/>
        <v>5188010001</v>
      </c>
      <c r="B150" s="49" t="s">
        <v>4142</v>
      </c>
      <c r="C150" s="49" t="s">
        <v>14920</v>
      </c>
      <c r="D150" s="49" t="s">
        <v>2335</v>
      </c>
      <c r="E150" s="49" t="s">
        <v>14920</v>
      </c>
      <c r="F150" s="49" t="s">
        <v>2337</v>
      </c>
      <c r="G150" s="49" t="s">
        <v>14920</v>
      </c>
      <c r="H150" s="49" t="s">
        <v>14921</v>
      </c>
      <c r="I150" s="49" t="s">
        <v>558</v>
      </c>
      <c r="J150" s="49" t="s">
        <v>2585</v>
      </c>
      <c r="K150" s="49" t="s">
        <v>14936</v>
      </c>
      <c r="L150" s="49" t="s">
        <v>14670</v>
      </c>
      <c r="M150" s="49" t="s">
        <v>1329</v>
      </c>
      <c r="N150" s="49" t="s">
        <v>2337</v>
      </c>
      <c r="O150" s="49" t="s">
        <v>14937</v>
      </c>
      <c r="P150" t="str">
        <f t="shared" si="35"/>
        <v>5188 - INSTITUTO NACIONAL DE ATENCIÓN INTEGRAL A LA PRIMERA INFANCIA (INAIPI)</v>
      </c>
      <c r="Q150" t="str">
        <f t="shared" si="36"/>
        <v>01 - INSTITUTO NACIONAL DE ATENCIÓN INTEGRAL A LA PRIMERA INFANCIA (INAIPI)</v>
      </c>
      <c r="R150" t="str">
        <f t="shared" si="37"/>
        <v>0001 - INSTITUTO NACIONAL DE ATENCIÓN INTEGRAL A LA PRIMERA INFANCIA (INAIPI)</v>
      </c>
      <c r="S150" t="str">
        <f t="shared" si="38"/>
        <v>22 - Desarrollo infantil para niños y niñas de 0 a 4 años y 11 meses</v>
      </c>
      <c r="T150" t="str">
        <f t="shared" si="39"/>
        <v>06 - Familias reciben servicios de acompañamiento conforme al modelo de Atención integral</v>
      </c>
      <c r="U150" t="str">
        <f t="shared" si="40"/>
        <v>00 - N/A</v>
      </c>
      <c r="V150" s="13" t="str">
        <f t="shared" si="41"/>
        <v>0001 - Servicios de Acompañamiento a las Familias de los centro de atención a la familia - CAFI</v>
      </c>
      <c r="AC150" t="str">
        <f t="shared" si="42"/>
        <v xml:space="preserve">2.2.8.8.02 </v>
      </c>
      <c r="AD150" s="23">
        <v>2.2000000000000002</v>
      </c>
      <c r="AE150" s="23" t="s">
        <v>2918</v>
      </c>
      <c r="AF150" s="23" t="s">
        <v>3403</v>
      </c>
      <c r="AG150" s="23" t="s">
        <v>3404</v>
      </c>
      <c r="AH150" t="s">
        <v>3521</v>
      </c>
      <c r="AI150" t="s">
        <v>3522</v>
      </c>
      <c r="AJ150" t="s">
        <v>3527</v>
      </c>
      <c r="AK150" t="s">
        <v>3528</v>
      </c>
    </row>
    <row r="151" spans="1:37" ht="30" x14ac:dyDescent="0.25">
      <c r="A151" t="str">
        <f t="shared" si="34"/>
        <v>5188010001</v>
      </c>
      <c r="B151" s="49" t="s">
        <v>4142</v>
      </c>
      <c r="C151" s="49" t="s">
        <v>14920</v>
      </c>
      <c r="D151" s="49" t="s">
        <v>2335</v>
      </c>
      <c r="E151" s="49" t="s">
        <v>14920</v>
      </c>
      <c r="F151" s="49" t="s">
        <v>2337</v>
      </c>
      <c r="G151" s="49" t="s">
        <v>14920</v>
      </c>
      <c r="H151" s="49" t="s">
        <v>14921</v>
      </c>
      <c r="I151" s="49" t="s">
        <v>558</v>
      </c>
      <c r="J151" s="49" t="s">
        <v>2585</v>
      </c>
      <c r="K151" s="49" t="s">
        <v>14936</v>
      </c>
      <c r="L151" s="49" t="s">
        <v>14670</v>
      </c>
      <c r="M151" s="49" t="s">
        <v>1329</v>
      </c>
      <c r="N151" s="49" t="s">
        <v>2662</v>
      </c>
      <c r="O151" s="49" t="s">
        <v>14938</v>
      </c>
      <c r="P151" t="str">
        <f t="shared" si="35"/>
        <v>5188 - INSTITUTO NACIONAL DE ATENCIÓN INTEGRAL A LA PRIMERA INFANCIA (INAIPI)</v>
      </c>
      <c r="Q151" t="str">
        <f t="shared" si="36"/>
        <v>01 - INSTITUTO NACIONAL DE ATENCIÓN INTEGRAL A LA PRIMERA INFANCIA (INAIPI)</v>
      </c>
      <c r="R151" t="str">
        <f t="shared" si="37"/>
        <v>0001 - INSTITUTO NACIONAL DE ATENCIÓN INTEGRAL A LA PRIMERA INFANCIA (INAIPI)</v>
      </c>
      <c r="S151" t="str">
        <f t="shared" si="38"/>
        <v>22 - Desarrollo infantil para niños y niñas de 0 a 4 años y 11 meses</v>
      </c>
      <c r="T151" t="str">
        <f t="shared" si="39"/>
        <v>06 - Familias reciben servicios de acompañamiento conforme al modelo de Atención integral</v>
      </c>
      <c r="U151" t="str">
        <f t="shared" si="40"/>
        <v>00 - N/A</v>
      </c>
      <c r="V151" s="13" t="str">
        <f t="shared" si="41"/>
        <v>0002 - Gestión de Servicios de Registro de Nacimiento</v>
      </c>
      <c r="AC151" t="str">
        <f t="shared" si="42"/>
        <v xml:space="preserve">2.2.8.8.03 </v>
      </c>
      <c r="AD151" s="23">
        <v>2.2000000000000002</v>
      </c>
      <c r="AE151" s="23" t="s">
        <v>2918</v>
      </c>
      <c r="AF151" s="23" t="s">
        <v>3403</v>
      </c>
      <c r="AG151" s="23" t="s">
        <v>3404</v>
      </c>
      <c r="AH151" t="s">
        <v>3521</v>
      </c>
      <c r="AI151" t="s">
        <v>3522</v>
      </c>
      <c r="AJ151" t="s">
        <v>3532</v>
      </c>
      <c r="AK151" t="s">
        <v>3533</v>
      </c>
    </row>
    <row r="152" spans="1:37" ht="60" x14ac:dyDescent="0.25">
      <c r="A152" t="str">
        <f t="shared" si="34"/>
        <v>5188010001</v>
      </c>
      <c r="B152" s="49" t="s">
        <v>4142</v>
      </c>
      <c r="C152" s="49" t="s">
        <v>14920</v>
      </c>
      <c r="D152" s="49" t="s">
        <v>2335</v>
      </c>
      <c r="E152" s="49" t="s">
        <v>14920</v>
      </c>
      <c r="F152" s="49" t="s">
        <v>2337</v>
      </c>
      <c r="G152" s="49" t="s">
        <v>14920</v>
      </c>
      <c r="H152" s="49" t="s">
        <v>14921</v>
      </c>
      <c r="I152" s="49" t="s">
        <v>558</v>
      </c>
      <c r="J152" s="49" t="s">
        <v>14720</v>
      </c>
      <c r="K152" s="49" t="s">
        <v>14939</v>
      </c>
      <c r="L152" s="49" t="s">
        <v>14670</v>
      </c>
      <c r="M152" s="49" t="s">
        <v>1329</v>
      </c>
      <c r="N152" s="49" t="s">
        <v>2337</v>
      </c>
      <c r="O152" s="49" t="s">
        <v>14940</v>
      </c>
      <c r="P152" t="str">
        <f t="shared" si="35"/>
        <v>5188 - INSTITUTO NACIONAL DE ATENCIÓN INTEGRAL A LA PRIMERA INFANCIA (INAIPI)</v>
      </c>
      <c r="Q152" t="str">
        <f t="shared" si="36"/>
        <v>01 - INSTITUTO NACIONAL DE ATENCIÓN INTEGRAL A LA PRIMERA INFANCIA (INAIPI)</v>
      </c>
      <c r="R152" t="str">
        <f t="shared" si="37"/>
        <v>0001 - INSTITUTO NACIONAL DE ATENCIÓN INTEGRAL A LA PRIMERA INFANCIA (INAIPI)</v>
      </c>
      <c r="S152" t="str">
        <f t="shared" si="38"/>
        <v>22 - Desarrollo infantil para niños y niñas de 0 a 4 años y 11 meses</v>
      </c>
      <c r="T152" t="str">
        <f t="shared" si="39"/>
        <v>07 - Comunidades acompañadas en la formulación y ejecución de acciones de acciones para asegurar entornos favorables para los niños y las niñas y las de 0 a 4 años, 11 meses y 29 días</v>
      </c>
      <c r="U152" t="str">
        <f t="shared" si="40"/>
        <v>00 - N/A</v>
      </c>
      <c r="V152" s="13" t="str">
        <f t="shared" si="41"/>
        <v>0001 - Articulación en la comunidad en la comunidad para la creación de Entornos Seguros y de Protección.</v>
      </c>
      <c r="AC152" t="str">
        <f t="shared" si="42"/>
        <v xml:space="preserve">2.2.8.9.01 </v>
      </c>
      <c r="AD152" s="23">
        <v>2.2000000000000002</v>
      </c>
      <c r="AE152" s="23" t="s">
        <v>2918</v>
      </c>
      <c r="AF152" s="23" t="s">
        <v>3403</v>
      </c>
      <c r="AG152" s="23" t="s">
        <v>3404</v>
      </c>
      <c r="AH152" t="s">
        <v>3537</v>
      </c>
      <c r="AI152" t="s">
        <v>3538</v>
      </c>
      <c r="AJ152" t="s">
        <v>3536</v>
      </c>
      <c r="AK152" t="s">
        <v>3539</v>
      </c>
    </row>
    <row r="153" spans="1:37" x14ac:dyDescent="0.25">
      <c r="AC153" t="str">
        <f t="shared" si="42"/>
        <v xml:space="preserve">2.2.8.9.02 </v>
      </c>
      <c r="AD153" s="23">
        <v>2.2000000000000002</v>
      </c>
      <c r="AE153" s="23" t="s">
        <v>2918</v>
      </c>
      <c r="AF153" s="23" t="s">
        <v>3403</v>
      </c>
      <c r="AG153" s="23" t="s">
        <v>3404</v>
      </c>
      <c r="AH153" t="s">
        <v>3537</v>
      </c>
      <c r="AI153" t="s">
        <v>3538</v>
      </c>
      <c r="AJ153" t="s">
        <v>3547</v>
      </c>
      <c r="AK153" t="s">
        <v>3548</v>
      </c>
    </row>
    <row r="154" spans="1:37" x14ac:dyDescent="0.25">
      <c r="AC154" t="str">
        <f t="shared" si="42"/>
        <v xml:space="preserve">2.2.8.9.03 </v>
      </c>
      <c r="AD154" s="23">
        <v>2.2000000000000002</v>
      </c>
      <c r="AE154" s="23" t="s">
        <v>2918</v>
      </c>
      <c r="AF154" s="23" t="s">
        <v>3403</v>
      </c>
      <c r="AG154" s="23" t="s">
        <v>3404</v>
      </c>
      <c r="AH154" t="s">
        <v>3537</v>
      </c>
      <c r="AI154" t="s">
        <v>3538</v>
      </c>
      <c r="AJ154" t="s">
        <v>3552</v>
      </c>
      <c r="AK154" t="s">
        <v>3553</v>
      </c>
    </row>
    <row r="155" spans="1:37" x14ac:dyDescent="0.25">
      <c r="AC155" t="str">
        <f t="shared" si="42"/>
        <v xml:space="preserve">2.2.8.9.04 </v>
      </c>
      <c r="AD155" s="23">
        <v>2.2000000000000002</v>
      </c>
      <c r="AE155" s="23" t="s">
        <v>2918</v>
      </c>
      <c r="AF155" s="23" t="s">
        <v>3403</v>
      </c>
      <c r="AG155" s="23" t="s">
        <v>3404</v>
      </c>
      <c r="AH155" t="s">
        <v>3537</v>
      </c>
      <c r="AI155" t="s">
        <v>3538</v>
      </c>
      <c r="AJ155" t="s">
        <v>3557</v>
      </c>
      <c r="AK155" t="s">
        <v>3558</v>
      </c>
    </row>
    <row r="156" spans="1:37" x14ac:dyDescent="0.25">
      <c r="AC156" t="str">
        <f t="shared" si="42"/>
        <v xml:space="preserve">2.2.8.9.05 </v>
      </c>
      <c r="AD156" s="23">
        <v>2.2000000000000002</v>
      </c>
      <c r="AE156" s="23" t="s">
        <v>2918</v>
      </c>
      <c r="AF156" s="23" t="s">
        <v>3403</v>
      </c>
      <c r="AG156" s="23" t="s">
        <v>3404</v>
      </c>
      <c r="AH156" t="s">
        <v>3537</v>
      </c>
      <c r="AI156" t="s">
        <v>3538</v>
      </c>
      <c r="AJ156" t="s">
        <v>3563</v>
      </c>
      <c r="AK156" t="s">
        <v>3564</v>
      </c>
    </row>
    <row r="157" spans="1:37" x14ac:dyDescent="0.25">
      <c r="AC157" t="str">
        <f t="shared" si="42"/>
        <v xml:space="preserve">2.2.8.9.06 </v>
      </c>
      <c r="AD157" s="23">
        <v>2.2000000000000002</v>
      </c>
      <c r="AE157" s="23" t="s">
        <v>2918</v>
      </c>
      <c r="AF157" s="23" t="s">
        <v>3403</v>
      </c>
      <c r="AG157" s="23" t="s">
        <v>3404</v>
      </c>
      <c r="AH157" t="s">
        <v>3537</v>
      </c>
      <c r="AI157" t="s">
        <v>3538</v>
      </c>
      <c r="AJ157" t="s">
        <v>3568</v>
      </c>
      <c r="AK157" t="s">
        <v>3569</v>
      </c>
    </row>
    <row r="158" spans="1:37" x14ac:dyDescent="0.25">
      <c r="AC158" t="str">
        <f t="shared" si="42"/>
        <v xml:space="preserve">2.2.8.9.07 </v>
      </c>
      <c r="AD158" s="23">
        <v>2.2000000000000002</v>
      </c>
      <c r="AE158" s="23" t="s">
        <v>2918</v>
      </c>
      <c r="AF158" s="23" t="s">
        <v>3403</v>
      </c>
      <c r="AG158" s="23" t="s">
        <v>3404</v>
      </c>
      <c r="AH158" t="s">
        <v>3537</v>
      </c>
      <c r="AI158" t="s">
        <v>3538</v>
      </c>
      <c r="AJ158" t="s">
        <v>3574</v>
      </c>
      <c r="AK158" t="s">
        <v>3575</v>
      </c>
    </row>
    <row r="159" spans="1:37" x14ac:dyDescent="0.25">
      <c r="AC159" t="str">
        <f t="shared" si="42"/>
        <v xml:space="preserve">2.2.9.1.01 </v>
      </c>
      <c r="AD159" s="23">
        <v>2.2000000000000002</v>
      </c>
      <c r="AE159" s="23" t="s">
        <v>2918</v>
      </c>
      <c r="AF159" s="23" t="s">
        <v>3581</v>
      </c>
      <c r="AG159" s="23" t="s">
        <v>3582</v>
      </c>
      <c r="AH159" t="s">
        <v>3583</v>
      </c>
      <c r="AI159" t="s">
        <v>3584</v>
      </c>
      <c r="AJ159" t="s">
        <v>3580</v>
      </c>
      <c r="AK159" t="s">
        <v>3584</v>
      </c>
    </row>
    <row r="160" spans="1:37" x14ac:dyDescent="0.25">
      <c r="AC160" t="str">
        <f t="shared" si="42"/>
        <v xml:space="preserve">2.2.9.1.02 </v>
      </c>
      <c r="AD160" s="23">
        <v>2.2000000000000002</v>
      </c>
      <c r="AE160" s="23" t="s">
        <v>2918</v>
      </c>
      <c r="AF160" s="23" t="s">
        <v>3581</v>
      </c>
      <c r="AG160" s="23" t="s">
        <v>3582</v>
      </c>
      <c r="AH160" t="s">
        <v>3583</v>
      </c>
      <c r="AI160" t="s">
        <v>3584</v>
      </c>
      <c r="AJ160" t="s">
        <v>3588</v>
      </c>
      <c r="AK160" t="s">
        <v>3589</v>
      </c>
    </row>
    <row r="161" spans="29:41" x14ac:dyDescent="0.25">
      <c r="AC161" t="str">
        <f t="shared" si="42"/>
        <v xml:space="preserve">2.2.9.2.01 </v>
      </c>
      <c r="AD161" s="23">
        <v>2.2000000000000002</v>
      </c>
      <c r="AE161" s="23" t="s">
        <v>2918</v>
      </c>
      <c r="AF161" s="23" t="s">
        <v>3581</v>
      </c>
      <c r="AG161" s="23" t="s">
        <v>3582</v>
      </c>
      <c r="AH161" t="s">
        <v>3598</v>
      </c>
      <c r="AI161" t="s">
        <v>3599</v>
      </c>
      <c r="AJ161" t="s">
        <v>1531</v>
      </c>
      <c r="AK161" t="s">
        <v>3599</v>
      </c>
    </row>
    <row r="162" spans="29:41" x14ac:dyDescent="0.25">
      <c r="AC162" t="str">
        <f t="shared" si="42"/>
        <v xml:space="preserve">2.2.9.2.02 </v>
      </c>
      <c r="AD162" s="23">
        <v>2.2000000000000002</v>
      </c>
      <c r="AE162" s="23" t="s">
        <v>2918</v>
      </c>
      <c r="AF162" s="23" t="s">
        <v>3581</v>
      </c>
      <c r="AG162" s="23" t="s">
        <v>3582</v>
      </c>
      <c r="AH162" t="s">
        <v>3598</v>
      </c>
      <c r="AI162" t="s">
        <v>3599</v>
      </c>
      <c r="AJ162" t="s">
        <v>3604</v>
      </c>
      <c r="AK162" t="s">
        <v>3605</v>
      </c>
    </row>
    <row r="163" spans="29:41" x14ac:dyDescent="0.25">
      <c r="AC163" t="str">
        <f t="shared" si="42"/>
        <v xml:space="preserve">2.2.9.2.03 </v>
      </c>
      <c r="AD163" s="23">
        <v>2.2000000000000002</v>
      </c>
      <c r="AE163" s="23" t="s">
        <v>2918</v>
      </c>
      <c r="AF163" s="23" t="s">
        <v>3581</v>
      </c>
      <c r="AG163" s="23" t="s">
        <v>3582</v>
      </c>
      <c r="AH163" t="s">
        <v>3598</v>
      </c>
      <c r="AI163" t="s">
        <v>3599</v>
      </c>
      <c r="AJ163" t="s">
        <v>1843</v>
      </c>
      <c r="AK163" t="s">
        <v>3609</v>
      </c>
    </row>
    <row r="164" spans="29:41" x14ac:dyDescent="0.25">
      <c r="AC164" t="str">
        <f t="shared" si="42"/>
        <v xml:space="preserve">2.3.1.1.01 </v>
      </c>
      <c r="AD164" s="23">
        <v>2.2999999999999998</v>
      </c>
      <c r="AE164" s="23" t="s">
        <v>3616</v>
      </c>
      <c r="AF164" s="23" t="s">
        <v>3617</v>
      </c>
      <c r="AG164" s="23" t="s">
        <v>3618</v>
      </c>
      <c r="AH164" t="s">
        <v>3619</v>
      </c>
      <c r="AI164" t="s">
        <v>3620</v>
      </c>
      <c r="AJ164" t="s">
        <v>1507</v>
      </c>
      <c r="AK164" t="s">
        <v>3620</v>
      </c>
    </row>
    <row r="165" spans="29:41" x14ac:dyDescent="0.25">
      <c r="AC165" t="str">
        <f t="shared" si="42"/>
        <v xml:space="preserve">2.3.1.1.02 </v>
      </c>
      <c r="AD165" s="23">
        <v>2.2999999999999998</v>
      </c>
      <c r="AE165" s="23" t="s">
        <v>3616</v>
      </c>
      <c r="AF165" s="23" t="s">
        <v>3617</v>
      </c>
      <c r="AG165" s="23" t="s">
        <v>3618</v>
      </c>
      <c r="AH165" t="s">
        <v>3619</v>
      </c>
      <c r="AI165" t="s">
        <v>3620</v>
      </c>
      <c r="AJ165" t="s">
        <v>3626</v>
      </c>
      <c r="AK165" t="s">
        <v>3627</v>
      </c>
    </row>
    <row r="166" spans="29:41" x14ac:dyDescent="0.25">
      <c r="AC166" t="str">
        <f t="shared" si="42"/>
        <v xml:space="preserve">2.3.1.2.01 </v>
      </c>
      <c r="AD166" s="23">
        <v>2.2999999999999998</v>
      </c>
      <c r="AE166" s="23" t="s">
        <v>3616</v>
      </c>
      <c r="AF166" s="23" t="s">
        <v>3617</v>
      </c>
      <c r="AG166" s="23" t="s">
        <v>3618</v>
      </c>
      <c r="AH166" t="s">
        <v>3634</v>
      </c>
      <c r="AI166" t="s">
        <v>3635</v>
      </c>
      <c r="AJ166" t="s">
        <v>3633</v>
      </c>
      <c r="AK166" t="s">
        <v>3635</v>
      </c>
      <c r="AO166" s="51"/>
    </row>
    <row r="167" spans="29:41" x14ac:dyDescent="0.25">
      <c r="AC167" t="str">
        <f t="shared" si="42"/>
        <v xml:space="preserve">2.3.1.3.01 </v>
      </c>
      <c r="AD167" s="23">
        <v>2.2999999999999998</v>
      </c>
      <c r="AE167" s="23" t="s">
        <v>3616</v>
      </c>
      <c r="AF167" s="23" t="s">
        <v>3617</v>
      </c>
      <c r="AG167" s="23" t="s">
        <v>3618</v>
      </c>
      <c r="AH167" t="s">
        <v>3644</v>
      </c>
      <c r="AI167" t="s">
        <v>3645</v>
      </c>
      <c r="AJ167" t="s">
        <v>3643</v>
      </c>
      <c r="AK167" t="s">
        <v>3646</v>
      </c>
      <c r="AO167" s="51"/>
    </row>
    <row r="168" spans="29:41" x14ac:dyDescent="0.25">
      <c r="AC168" t="str">
        <f t="shared" si="42"/>
        <v xml:space="preserve">2.3.1.3.02 </v>
      </c>
      <c r="AD168" s="23">
        <v>2.2999999999999998</v>
      </c>
      <c r="AE168" s="23" t="s">
        <v>3616</v>
      </c>
      <c r="AF168" s="23" t="s">
        <v>3617</v>
      </c>
      <c r="AG168" s="23" t="s">
        <v>3618</v>
      </c>
      <c r="AH168" t="s">
        <v>3644</v>
      </c>
      <c r="AI168" t="s">
        <v>3645</v>
      </c>
      <c r="AJ168" t="s">
        <v>3651</v>
      </c>
      <c r="AK168" t="s">
        <v>3652</v>
      </c>
      <c r="AO168" s="51"/>
    </row>
    <row r="169" spans="29:41" x14ac:dyDescent="0.25">
      <c r="AC169" t="str">
        <f t="shared" si="42"/>
        <v xml:space="preserve">2.3.1.3.03 </v>
      </c>
      <c r="AD169" s="23">
        <v>2.2999999999999998</v>
      </c>
      <c r="AE169" s="23" t="s">
        <v>3616</v>
      </c>
      <c r="AF169" s="23" t="s">
        <v>3617</v>
      </c>
      <c r="AG169" s="23" t="s">
        <v>3618</v>
      </c>
      <c r="AH169" t="s">
        <v>3644</v>
      </c>
      <c r="AI169" t="s">
        <v>3645</v>
      </c>
      <c r="AJ169" t="s">
        <v>3657</v>
      </c>
      <c r="AK169" t="s">
        <v>3658</v>
      </c>
      <c r="AO169" s="51"/>
    </row>
    <row r="170" spans="29:41" x14ac:dyDescent="0.25">
      <c r="AC170" t="str">
        <f t="shared" si="42"/>
        <v xml:space="preserve">2.3.1.4.01 </v>
      </c>
      <c r="AD170" s="23">
        <v>2.2999999999999998</v>
      </c>
      <c r="AE170" s="23" t="s">
        <v>3616</v>
      </c>
      <c r="AF170" s="23" t="s">
        <v>3617</v>
      </c>
      <c r="AG170" s="23" t="s">
        <v>3618</v>
      </c>
      <c r="AH170" t="s">
        <v>3663</v>
      </c>
      <c r="AI170" t="s">
        <v>3664</v>
      </c>
      <c r="AJ170" t="s">
        <v>3662</v>
      </c>
      <c r="AK170" t="s">
        <v>3664</v>
      </c>
      <c r="AO170" s="51"/>
    </row>
    <row r="171" spans="29:41" x14ac:dyDescent="0.25">
      <c r="AC171" t="str">
        <f t="shared" si="42"/>
        <v xml:space="preserve">2.3.2.1.01 </v>
      </c>
      <c r="AD171" s="23">
        <v>2.2999999999999998</v>
      </c>
      <c r="AE171" s="23" t="s">
        <v>3616</v>
      </c>
      <c r="AF171" s="23" t="s">
        <v>3669</v>
      </c>
      <c r="AG171" s="23" t="s">
        <v>3670</v>
      </c>
      <c r="AH171" t="s">
        <v>3671</v>
      </c>
      <c r="AI171" t="s">
        <v>3672</v>
      </c>
      <c r="AJ171" t="s">
        <v>1897</v>
      </c>
      <c r="AK171" t="s">
        <v>3672</v>
      </c>
      <c r="AO171" s="51"/>
    </row>
    <row r="172" spans="29:41" x14ac:dyDescent="0.25">
      <c r="AC172" t="str">
        <f t="shared" si="42"/>
        <v xml:space="preserve">2.3.2.2.01 </v>
      </c>
      <c r="AD172" s="23">
        <v>2.2999999999999998</v>
      </c>
      <c r="AE172" s="23" t="s">
        <v>3616</v>
      </c>
      <c r="AF172" s="23" t="s">
        <v>3669</v>
      </c>
      <c r="AG172" s="23" t="s">
        <v>3670</v>
      </c>
      <c r="AH172" t="s">
        <v>3680</v>
      </c>
      <c r="AI172" t="s">
        <v>3681</v>
      </c>
      <c r="AJ172" t="s">
        <v>1587</v>
      </c>
      <c r="AK172" t="s">
        <v>3681</v>
      </c>
      <c r="AO172" s="51"/>
    </row>
    <row r="173" spans="29:41" x14ac:dyDescent="0.25">
      <c r="AC173" t="str">
        <f t="shared" si="42"/>
        <v xml:space="preserve">2.3.2.3.01 </v>
      </c>
      <c r="AD173" s="23">
        <v>2.2999999999999998</v>
      </c>
      <c r="AE173" s="23" t="s">
        <v>3616</v>
      </c>
      <c r="AF173" s="23" t="s">
        <v>3669</v>
      </c>
      <c r="AG173" s="23" t="s">
        <v>3670</v>
      </c>
      <c r="AH173" t="s">
        <v>3688</v>
      </c>
      <c r="AI173" t="s">
        <v>3689</v>
      </c>
      <c r="AJ173" t="s">
        <v>1850</v>
      </c>
      <c r="AK173" t="s">
        <v>3689</v>
      </c>
      <c r="AO173" s="51"/>
    </row>
    <row r="174" spans="29:41" x14ac:dyDescent="0.25">
      <c r="AC174" t="str">
        <f t="shared" si="42"/>
        <v xml:space="preserve">2.3.2.4.01 </v>
      </c>
      <c r="AD174" s="23">
        <v>2.2999999999999998</v>
      </c>
      <c r="AE174" s="23" t="s">
        <v>3616</v>
      </c>
      <c r="AF174" s="23" t="s">
        <v>3669</v>
      </c>
      <c r="AG174" s="23" t="s">
        <v>3670</v>
      </c>
      <c r="AH174" t="s">
        <v>3695</v>
      </c>
      <c r="AI174" t="s">
        <v>3696</v>
      </c>
      <c r="AJ174" t="s">
        <v>3694</v>
      </c>
      <c r="AK174" t="s">
        <v>3696</v>
      </c>
      <c r="AO174" s="51"/>
    </row>
    <row r="175" spans="29:41" x14ac:dyDescent="0.25">
      <c r="AC175" t="str">
        <f t="shared" si="42"/>
        <v xml:space="preserve">2.3.3.1.01 </v>
      </c>
      <c r="AD175" s="23">
        <v>2.2999999999999998</v>
      </c>
      <c r="AE175" s="23" t="s">
        <v>3616</v>
      </c>
      <c r="AF175" s="23" t="s">
        <v>3702</v>
      </c>
      <c r="AG175" s="23" t="s">
        <v>3703</v>
      </c>
      <c r="AH175" t="s">
        <v>3704</v>
      </c>
      <c r="AI175" t="s">
        <v>3705</v>
      </c>
      <c r="AJ175" t="s">
        <v>1567</v>
      </c>
      <c r="AK175" t="s">
        <v>3705</v>
      </c>
      <c r="AO175" s="51"/>
    </row>
    <row r="176" spans="29:41" x14ac:dyDescent="0.25">
      <c r="AC176" t="str">
        <f t="shared" si="42"/>
        <v xml:space="preserve">2.3.3.2.01 </v>
      </c>
      <c r="AD176" s="23">
        <v>2.2999999999999998</v>
      </c>
      <c r="AE176" s="23" t="s">
        <v>3616</v>
      </c>
      <c r="AF176" s="23" t="s">
        <v>3702</v>
      </c>
      <c r="AG176" s="23" t="s">
        <v>3703</v>
      </c>
      <c r="AH176" t="s">
        <v>3711</v>
      </c>
      <c r="AI176" t="s">
        <v>3712</v>
      </c>
      <c r="AJ176" t="s">
        <v>1866</v>
      </c>
      <c r="AK176" t="s">
        <v>3712</v>
      </c>
      <c r="AO176" s="51"/>
    </row>
    <row r="177" spans="29:41" x14ac:dyDescent="0.25">
      <c r="AC177" t="str">
        <f t="shared" si="42"/>
        <v xml:space="preserve">2.3.3.3.01 </v>
      </c>
      <c r="AD177" s="23">
        <v>2.2999999999999998</v>
      </c>
      <c r="AE177" s="23" t="s">
        <v>3616</v>
      </c>
      <c r="AF177" s="23" t="s">
        <v>3702</v>
      </c>
      <c r="AG177" s="23" t="s">
        <v>3703</v>
      </c>
      <c r="AH177" t="s">
        <v>3717</v>
      </c>
      <c r="AI177" t="s">
        <v>3718</v>
      </c>
      <c r="AJ177" t="s">
        <v>1613</v>
      </c>
      <c r="AK177" t="s">
        <v>3718</v>
      </c>
      <c r="AO177" s="51"/>
    </row>
    <row r="178" spans="29:41" x14ac:dyDescent="0.25">
      <c r="AC178" t="str">
        <f t="shared" si="42"/>
        <v xml:space="preserve">2.3.3.4.01 </v>
      </c>
      <c r="AD178" s="23">
        <v>2.2999999999999998</v>
      </c>
      <c r="AE178" s="23" t="s">
        <v>3616</v>
      </c>
      <c r="AF178" s="23" t="s">
        <v>3702</v>
      </c>
      <c r="AG178" s="23" t="s">
        <v>3703</v>
      </c>
      <c r="AH178" t="s">
        <v>3723</v>
      </c>
      <c r="AI178" t="s">
        <v>3724</v>
      </c>
      <c r="AJ178" t="s">
        <v>3722</v>
      </c>
      <c r="AK178" t="s">
        <v>3724</v>
      </c>
      <c r="AO178" s="51"/>
    </row>
    <row r="179" spans="29:41" x14ac:dyDescent="0.25">
      <c r="AC179" t="str">
        <f t="shared" si="42"/>
        <v xml:space="preserve">2.3.3.5.01 </v>
      </c>
      <c r="AD179" s="23">
        <v>2.2999999999999998</v>
      </c>
      <c r="AE179" s="23" t="s">
        <v>3616</v>
      </c>
      <c r="AF179" s="23" t="s">
        <v>3702</v>
      </c>
      <c r="AG179" s="23" t="s">
        <v>3703</v>
      </c>
      <c r="AH179" t="s">
        <v>3731</v>
      </c>
      <c r="AI179" t="s">
        <v>3732</v>
      </c>
      <c r="AJ179" t="s">
        <v>3730</v>
      </c>
      <c r="AK179" t="s">
        <v>3732</v>
      </c>
      <c r="AO179" s="51"/>
    </row>
    <row r="180" spans="29:41" x14ac:dyDescent="0.25">
      <c r="AC180" t="str">
        <f t="shared" si="42"/>
        <v xml:space="preserve">2.3.3.6.01 </v>
      </c>
      <c r="AD180" s="23">
        <v>2.2999999999999998</v>
      </c>
      <c r="AE180" s="23" t="s">
        <v>3616</v>
      </c>
      <c r="AF180" s="23" t="s">
        <v>3702</v>
      </c>
      <c r="AG180" s="23" t="s">
        <v>3703</v>
      </c>
      <c r="AH180" t="s">
        <v>3738</v>
      </c>
      <c r="AI180" t="s">
        <v>3739</v>
      </c>
      <c r="AJ180" t="s">
        <v>3737</v>
      </c>
      <c r="AK180" t="s">
        <v>3740</v>
      </c>
      <c r="AO180" s="51"/>
    </row>
    <row r="181" spans="29:41" x14ac:dyDescent="0.25">
      <c r="AC181" t="str">
        <f t="shared" si="42"/>
        <v xml:space="preserve">2.3.4.1.01 </v>
      </c>
      <c r="AD181" s="23">
        <v>2.2999999999999998</v>
      </c>
      <c r="AE181" s="23" t="s">
        <v>3616</v>
      </c>
      <c r="AF181" s="23" t="s">
        <v>3746</v>
      </c>
      <c r="AG181" s="23" t="s">
        <v>3747</v>
      </c>
      <c r="AH181" t="s">
        <v>3748</v>
      </c>
      <c r="AI181" t="s">
        <v>3749</v>
      </c>
      <c r="AJ181" t="s">
        <v>1989</v>
      </c>
      <c r="AK181" t="s">
        <v>3749</v>
      </c>
      <c r="AO181" s="51"/>
    </row>
    <row r="182" spans="29:41" x14ac:dyDescent="0.25">
      <c r="AC182" t="str">
        <f t="shared" si="42"/>
        <v xml:space="preserve">2.3.4.2.01 </v>
      </c>
      <c r="AD182" s="23">
        <v>2.2999999999999998</v>
      </c>
      <c r="AE182" s="23" t="s">
        <v>3616</v>
      </c>
      <c r="AF182" s="23" t="s">
        <v>3746</v>
      </c>
      <c r="AG182" s="23" t="s">
        <v>3747</v>
      </c>
      <c r="AH182" t="s">
        <v>3756</v>
      </c>
      <c r="AI182" t="s">
        <v>3757</v>
      </c>
      <c r="AJ182" t="s">
        <v>3755</v>
      </c>
      <c r="AK182" t="s">
        <v>3757</v>
      </c>
      <c r="AO182" s="51"/>
    </row>
    <row r="183" spans="29:41" x14ac:dyDescent="0.25">
      <c r="AC183" t="str">
        <f t="shared" si="42"/>
        <v xml:space="preserve">2.3.5.1.01 </v>
      </c>
      <c r="AD183" s="23">
        <v>2.2999999999999998</v>
      </c>
      <c r="AE183" s="23" t="s">
        <v>3616</v>
      </c>
      <c r="AF183" s="23" t="s">
        <v>3764</v>
      </c>
      <c r="AG183" s="23" t="s">
        <v>3765</v>
      </c>
      <c r="AH183" t="s">
        <v>3766</v>
      </c>
      <c r="AI183" t="s">
        <v>3767</v>
      </c>
      <c r="AJ183" t="s">
        <v>3763</v>
      </c>
      <c r="AK183" t="s">
        <v>3767</v>
      </c>
      <c r="AO183" s="51"/>
    </row>
    <row r="184" spans="29:41" x14ac:dyDescent="0.25">
      <c r="AC184" t="str">
        <f t="shared" si="42"/>
        <v xml:space="preserve">2.3.5.2.01 </v>
      </c>
      <c r="AD184" s="23">
        <v>2.2999999999999998</v>
      </c>
      <c r="AE184" s="23" t="s">
        <v>3616</v>
      </c>
      <c r="AF184" s="23" t="s">
        <v>3764</v>
      </c>
      <c r="AG184" s="23" t="s">
        <v>3765</v>
      </c>
      <c r="AH184" t="s">
        <v>3772</v>
      </c>
      <c r="AI184" t="s">
        <v>3773</v>
      </c>
      <c r="AJ184" t="s">
        <v>3771</v>
      </c>
      <c r="AK184" t="s">
        <v>3774</v>
      </c>
      <c r="AO184" s="51"/>
    </row>
    <row r="185" spans="29:41" x14ac:dyDescent="0.25">
      <c r="AC185" t="str">
        <f t="shared" si="42"/>
        <v xml:space="preserve">2.3.5.3.01 </v>
      </c>
      <c r="AD185" s="23">
        <v>2.2999999999999998</v>
      </c>
      <c r="AE185" s="23" t="s">
        <v>3616</v>
      </c>
      <c r="AF185" s="23" t="s">
        <v>3764</v>
      </c>
      <c r="AG185" s="23" t="s">
        <v>3765</v>
      </c>
      <c r="AH185" t="s">
        <v>3781</v>
      </c>
      <c r="AI185" t="s">
        <v>3782</v>
      </c>
      <c r="AJ185" t="s">
        <v>3780</v>
      </c>
      <c r="AK185" t="s">
        <v>3782</v>
      </c>
      <c r="AO185" s="51"/>
    </row>
    <row r="186" spans="29:41" x14ac:dyDescent="0.25">
      <c r="AC186" t="str">
        <f t="shared" si="42"/>
        <v xml:space="preserve">2.3.5.4.01 </v>
      </c>
      <c r="AD186" s="23">
        <v>2.2999999999999998</v>
      </c>
      <c r="AE186" s="23" t="s">
        <v>3616</v>
      </c>
      <c r="AF186" s="23" t="s">
        <v>3764</v>
      </c>
      <c r="AG186" s="23" t="s">
        <v>3765</v>
      </c>
      <c r="AH186" t="s">
        <v>3789</v>
      </c>
      <c r="AI186" t="s">
        <v>3790</v>
      </c>
      <c r="AJ186" t="s">
        <v>3788</v>
      </c>
      <c r="AK186" t="s">
        <v>3790</v>
      </c>
      <c r="AO186" s="51"/>
    </row>
    <row r="187" spans="29:41" x14ac:dyDescent="0.25">
      <c r="AC187" t="str">
        <f t="shared" si="42"/>
        <v xml:space="preserve">2.3.5.5.01 </v>
      </c>
      <c r="AD187" s="23">
        <v>2.2999999999999998</v>
      </c>
      <c r="AE187" s="23" t="s">
        <v>3616</v>
      </c>
      <c r="AF187" s="23" t="s">
        <v>3764</v>
      </c>
      <c r="AG187" s="23" t="s">
        <v>3765</v>
      </c>
      <c r="AH187" t="s">
        <v>3797</v>
      </c>
      <c r="AI187" t="s">
        <v>3798</v>
      </c>
      <c r="AJ187" t="s">
        <v>3796</v>
      </c>
      <c r="AK187" t="s">
        <v>3798</v>
      </c>
      <c r="AO187" s="51"/>
    </row>
    <row r="188" spans="29:41" x14ac:dyDescent="0.25">
      <c r="AC188" t="str">
        <f t="shared" si="42"/>
        <v xml:space="preserve">2.3.6.1.01 </v>
      </c>
      <c r="AD188" s="23">
        <v>2.2999999999999998</v>
      </c>
      <c r="AE188" s="23" t="s">
        <v>3616</v>
      </c>
      <c r="AF188" s="23" t="s">
        <v>3804</v>
      </c>
      <c r="AG188" s="23" t="s">
        <v>3805</v>
      </c>
      <c r="AH188" t="s">
        <v>3806</v>
      </c>
      <c r="AI188" t="s">
        <v>3807</v>
      </c>
      <c r="AJ188" t="s">
        <v>3803</v>
      </c>
      <c r="AK188" t="s">
        <v>3808</v>
      </c>
      <c r="AO188" s="51"/>
    </row>
    <row r="189" spans="29:41" x14ac:dyDescent="0.25">
      <c r="AC189" t="str">
        <f t="shared" si="42"/>
        <v xml:space="preserve">2.3.6.1.02 </v>
      </c>
      <c r="AD189" s="23">
        <v>2.2999999999999998</v>
      </c>
      <c r="AE189" s="23" t="s">
        <v>3616</v>
      </c>
      <c r="AF189" s="23" t="s">
        <v>3804</v>
      </c>
      <c r="AG189" s="23" t="s">
        <v>3805</v>
      </c>
      <c r="AH189" t="s">
        <v>3806</v>
      </c>
      <c r="AI189" t="s">
        <v>3807</v>
      </c>
      <c r="AJ189" t="s">
        <v>3812</v>
      </c>
      <c r="AK189" t="s">
        <v>3813</v>
      </c>
      <c r="AO189" s="51"/>
    </row>
    <row r="190" spans="29:41" x14ac:dyDescent="0.25">
      <c r="AC190" t="str">
        <f t="shared" si="42"/>
        <v xml:space="preserve">2.3.6.1.03 </v>
      </c>
      <c r="AD190" s="23">
        <v>2.2999999999999998</v>
      </c>
      <c r="AE190" s="23" t="s">
        <v>3616</v>
      </c>
      <c r="AF190" s="23" t="s">
        <v>3804</v>
      </c>
      <c r="AG190" s="23" t="s">
        <v>3805</v>
      </c>
      <c r="AH190" t="s">
        <v>3806</v>
      </c>
      <c r="AI190" t="s">
        <v>3807</v>
      </c>
      <c r="AJ190" t="s">
        <v>3820</v>
      </c>
      <c r="AK190" t="s">
        <v>3821</v>
      </c>
      <c r="AO190" s="51"/>
    </row>
    <row r="191" spans="29:41" x14ac:dyDescent="0.25">
      <c r="AC191" t="str">
        <f t="shared" si="42"/>
        <v xml:space="preserve">2.3.6.1.04 </v>
      </c>
      <c r="AD191" s="23">
        <v>2.2999999999999998</v>
      </c>
      <c r="AE191" s="23" t="s">
        <v>3616</v>
      </c>
      <c r="AF191" s="23" t="s">
        <v>3804</v>
      </c>
      <c r="AG191" s="23" t="s">
        <v>3805</v>
      </c>
      <c r="AH191" t="s">
        <v>3806</v>
      </c>
      <c r="AI191" t="s">
        <v>3807</v>
      </c>
      <c r="AJ191" t="s">
        <v>3825</v>
      </c>
      <c r="AK191" t="s">
        <v>3826</v>
      </c>
      <c r="AO191" s="51"/>
    </row>
    <row r="192" spans="29:41" x14ac:dyDescent="0.25">
      <c r="AC192" t="str">
        <f t="shared" si="42"/>
        <v xml:space="preserve">2.3.6.1.05 </v>
      </c>
      <c r="AD192" s="23">
        <v>2.2999999999999998</v>
      </c>
      <c r="AE192" s="23" t="s">
        <v>3616</v>
      </c>
      <c r="AF192" s="23" t="s">
        <v>3804</v>
      </c>
      <c r="AG192" s="23" t="s">
        <v>3805</v>
      </c>
      <c r="AH192" t="s">
        <v>3806</v>
      </c>
      <c r="AI192" t="s">
        <v>3807</v>
      </c>
      <c r="AJ192" t="s">
        <v>3833</v>
      </c>
      <c r="AK192" t="s">
        <v>3834</v>
      </c>
      <c r="AO192" s="51"/>
    </row>
    <row r="193" spans="29:41" x14ac:dyDescent="0.25">
      <c r="AC193" t="str">
        <f t="shared" si="42"/>
        <v xml:space="preserve">2.3.6.2.01 </v>
      </c>
      <c r="AD193" s="23">
        <v>2.2999999999999998</v>
      </c>
      <c r="AE193" s="23" t="s">
        <v>3616</v>
      </c>
      <c r="AF193" s="23" t="s">
        <v>3804</v>
      </c>
      <c r="AG193" s="23" t="s">
        <v>3805</v>
      </c>
      <c r="AH193" t="s">
        <v>3839</v>
      </c>
      <c r="AI193" t="s">
        <v>3840</v>
      </c>
      <c r="AJ193" t="s">
        <v>1858</v>
      </c>
      <c r="AK193" t="s">
        <v>3841</v>
      </c>
      <c r="AO193" s="51"/>
    </row>
    <row r="194" spans="29:41" x14ac:dyDescent="0.25">
      <c r="AC194" t="str">
        <f t="shared" ref="AC194:AC257" si="43">+AJ194</f>
        <v xml:space="preserve">2.3.6.2.02 </v>
      </c>
      <c r="AD194" s="23">
        <v>2.2999999999999998</v>
      </c>
      <c r="AE194" s="23" t="s">
        <v>3616</v>
      </c>
      <c r="AF194" s="23" t="s">
        <v>3804</v>
      </c>
      <c r="AG194" s="23" t="s">
        <v>3805</v>
      </c>
      <c r="AH194" t="s">
        <v>3839</v>
      </c>
      <c r="AI194" t="s">
        <v>3840</v>
      </c>
      <c r="AJ194" t="s">
        <v>3846</v>
      </c>
      <c r="AK194" t="s">
        <v>3847</v>
      </c>
      <c r="AO194" s="51"/>
    </row>
    <row r="195" spans="29:41" x14ac:dyDescent="0.25">
      <c r="AC195" t="str">
        <f t="shared" si="43"/>
        <v xml:space="preserve">2.3.6.2.03 </v>
      </c>
      <c r="AD195" s="23">
        <v>2.2999999999999998</v>
      </c>
      <c r="AE195" s="23" t="s">
        <v>3616</v>
      </c>
      <c r="AF195" s="23" t="s">
        <v>3804</v>
      </c>
      <c r="AG195" s="23" t="s">
        <v>3805</v>
      </c>
      <c r="AH195" t="s">
        <v>3839</v>
      </c>
      <c r="AI195" t="s">
        <v>3840</v>
      </c>
      <c r="AJ195" t="s">
        <v>3853</v>
      </c>
      <c r="AK195" t="s">
        <v>3854</v>
      </c>
      <c r="AO195" s="51"/>
    </row>
    <row r="196" spans="29:41" x14ac:dyDescent="0.25">
      <c r="AC196" t="str">
        <f t="shared" si="43"/>
        <v xml:space="preserve">2.3.6.3.01 </v>
      </c>
      <c r="AD196" s="23">
        <v>2.2999999999999998</v>
      </c>
      <c r="AE196" s="23" t="s">
        <v>3616</v>
      </c>
      <c r="AF196" s="23" t="s">
        <v>3804</v>
      </c>
      <c r="AG196" s="23" t="s">
        <v>3805</v>
      </c>
      <c r="AH196" t="s">
        <v>3860</v>
      </c>
      <c r="AI196" t="s">
        <v>3861</v>
      </c>
      <c r="AJ196" t="s">
        <v>3859</v>
      </c>
      <c r="AK196" t="s">
        <v>3862</v>
      </c>
      <c r="AO196" s="51"/>
    </row>
    <row r="197" spans="29:41" x14ac:dyDescent="0.25">
      <c r="AC197" t="str">
        <f t="shared" si="43"/>
        <v xml:space="preserve">2.3.6.3.02 </v>
      </c>
      <c r="AD197" s="23">
        <v>2.2999999999999998</v>
      </c>
      <c r="AE197" s="23" t="s">
        <v>3616</v>
      </c>
      <c r="AF197" s="23" t="s">
        <v>3804</v>
      </c>
      <c r="AG197" s="23" t="s">
        <v>3805</v>
      </c>
      <c r="AH197" t="s">
        <v>3860</v>
      </c>
      <c r="AI197" t="s">
        <v>3861</v>
      </c>
      <c r="AJ197" t="s">
        <v>3867</v>
      </c>
      <c r="AK197" t="s">
        <v>3868</v>
      </c>
      <c r="AO197" s="51"/>
    </row>
    <row r="198" spans="29:41" x14ac:dyDescent="0.25">
      <c r="AC198" t="str">
        <f t="shared" si="43"/>
        <v xml:space="preserve">2.3.6.3.03 </v>
      </c>
      <c r="AD198" s="23">
        <v>2.2999999999999998</v>
      </c>
      <c r="AE198" s="23" t="s">
        <v>3616</v>
      </c>
      <c r="AF198" s="23" t="s">
        <v>3804</v>
      </c>
      <c r="AG198" s="23" t="s">
        <v>3805</v>
      </c>
      <c r="AH198" t="s">
        <v>3860</v>
      </c>
      <c r="AI198" t="s">
        <v>3861</v>
      </c>
      <c r="AJ198" t="s">
        <v>3874</v>
      </c>
      <c r="AK198" t="s">
        <v>3875</v>
      </c>
      <c r="AO198" s="51"/>
    </row>
    <row r="199" spans="29:41" x14ac:dyDescent="0.25">
      <c r="AC199" t="str">
        <f t="shared" si="43"/>
        <v xml:space="preserve">2.3.6.3.04 </v>
      </c>
      <c r="AD199" s="23">
        <v>2.2999999999999998</v>
      </c>
      <c r="AE199" s="23" t="s">
        <v>3616</v>
      </c>
      <c r="AF199" s="23" t="s">
        <v>3804</v>
      </c>
      <c r="AG199" s="23" t="s">
        <v>3805</v>
      </c>
      <c r="AH199" t="s">
        <v>3860</v>
      </c>
      <c r="AI199" t="s">
        <v>3861</v>
      </c>
      <c r="AJ199" t="s">
        <v>1892</v>
      </c>
      <c r="AK199" t="s">
        <v>3880</v>
      </c>
      <c r="AO199" s="51"/>
    </row>
    <row r="200" spans="29:41" x14ac:dyDescent="0.25">
      <c r="AC200" t="str">
        <f t="shared" si="43"/>
        <v xml:space="preserve">2.3.6.3.05 </v>
      </c>
      <c r="AD200" s="23">
        <v>2.2999999999999998</v>
      </c>
      <c r="AE200" s="23" t="s">
        <v>3616</v>
      </c>
      <c r="AF200" s="23" t="s">
        <v>3804</v>
      </c>
      <c r="AG200" s="23" t="s">
        <v>3805</v>
      </c>
      <c r="AH200" t="s">
        <v>3860</v>
      </c>
      <c r="AI200" t="s">
        <v>3861</v>
      </c>
      <c r="AJ200" t="s">
        <v>3884</v>
      </c>
      <c r="AK200" t="s">
        <v>3885</v>
      </c>
      <c r="AO200" s="51"/>
    </row>
    <row r="201" spans="29:41" x14ac:dyDescent="0.25">
      <c r="AC201" t="str">
        <f t="shared" si="43"/>
        <v xml:space="preserve">2.3.6.3.06 </v>
      </c>
      <c r="AD201" s="23">
        <v>2.2999999999999998</v>
      </c>
      <c r="AE201" s="23" t="s">
        <v>3616</v>
      </c>
      <c r="AF201" s="23" t="s">
        <v>3804</v>
      </c>
      <c r="AG201" s="23" t="s">
        <v>3805</v>
      </c>
      <c r="AH201" t="s">
        <v>3860</v>
      </c>
      <c r="AI201" t="s">
        <v>3861</v>
      </c>
      <c r="AJ201" t="s">
        <v>3890</v>
      </c>
      <c r="AK201" t="s">
        <v>3891</v>
      </c>
      <c r="AO201" s="51"/>
    </row>
    <row r="202" spans="29:41" x14ac:dyDescent="0.25">
      <c r="AC202" t="str">
        <f t="shared" si="43"/>
        <v xml:space="preserve">2.3.6.3.07 </v>
      </c>
      <c r="AD202" s="23">
        <v>2.2999999999999998</v>
      </c>
      <c r="AE202" s="23" t="s">
        <v>3616</v>
      </c>
      <c r="AF202" s="23" t="s">
        <v>3804</v>
      </c>
      <c r="AG202" s="23" t="s">
        <v>3805</v>
      </c>
      <c r="AH202" t="s">
        <v>3860</v>
      </c>
      <c r="AI202" t="s">
        <v>3861</v>
      </c>
      <c r="AJ202" t="s">
        <v>3898</v>
      </c>
      <c r="AK202" t="s">
        <v>3899</v>
      </c>
      <c r="AO202" s="51"/>
    </row>
    <row r="203" spans="29:41" x14ac:dyDescent="0.25">
      <c r="AC203" t="str">
        <f t="shared" si="43"/>
        <v xml:space="preserve">2.3.6.4.01 </v>
      </c>
      <c r="AD203" s="23">
        <v>2.2999999999999998</v>
      </c>
      <c r="AE203" s="23" t="s">
        <v>3616</v>
      </c>
      <c r="AF203" s="23" t="s">
        <v>3804</v>
      </c>
      <c r="AG203" s="23" t="s">
        <v>3805</v>
      </c>
      <c r="AH203" t="s">
        <v>3905</v>
      </c>
      <c r="AI203" t="s">
        <v>3906</v>
      </c>
      <c r="AJ203" t="s">
        <v>3904</v>
      </c>
      <c r="AK203" t="s">
        <v>3907</v>
      </c>
      <c r="AO203" s="51"/>
    </row>
    <row r="204" spans="29:41" x14ac:dyDescent="0.25">
      <c r="AC204" t="str">
        <f t="shared" si="43"/>
        <v xml:space="preserve">2.3.6.4.02 </v>
      </c>
      <c r="AD204" s="23">
        <v>2.2999999999999998</v>
      </c>
      <c r="AE204" s="23" t="s">
        <v>3616</v>
      </c>
      <c r="AF204" s="23" t="s">
        <v>3804</v>
      </c>
      <c r="AG204" s="23" t="s">
        <v>3805</v>
      </c>
      <c r="AH204" t="s">
        <v>3905</v>
      </c>
      <c r="AI204" t="s">
        <v>3906</v>
      </c>
      <c r="AJ204" t="s">
        <v>3914</v>
      </c>
      <c r="AK204" t="s">
        <v>3915</v>
      </c>
      <c r="AO204" s="51"/>
    </row>
    <row r="205" spans="29:41" x14ac:dyDescent="0.25">
      <c r="AC205" t="str">
        <f t="shared" si="43"/>
        <v xml:space="preserve">2.3.6.4.03 </v>
      </c>
      <c r="AD205" s="23">
        <v>2.2999999999999998</v>
      </c>
      <c r="AE205" s="23" t="s">
        <v>3616</v>
      </c>
      <c r="AF205" s="23" t="s">
        <v>3804</v>
      </c>
      <c r="AG205" s="23" t="s">
        <v>3805</v>
      </c>
      <c r="AH205" t="s">
        <v>3905</v>
      </c>
      <c r="AI205" t="s">
        <v>3906</v>
      </c>
      <c r="AJ205" t="s">
        <v>3921</v>
      </c>
      <c r="AK205" t="s">
        <v>3922</v>
      </c>
      <c r="AO205" s="51"/>
    </row>
    <row r="206" spans="29:41" x14ac:dyDescent="0.25">
      <c r="AC206" t="str">
        <f t="shared" si="43"/>
        <v xml:space="preserve">2.3.6.4.04 </v>
      </c>
      <c r="AD206" s="23">
        <v>2.2999999999999998</v>
      </c>
      <c r="AE206" s="23" t="s">
        <v>3616</v>
      </c>
      <c r="AF206" s="23" t="s">
        <v>3804</v>
      </c>
      <c r="AG206" s="23" t="s">
        <v>3805</v>
      </c>
      <c r="AH206" t="s">
        <v>3905</v>
      </c>
      <c r="AI206" t="s">
        <v>3906</v>
      </c>
      <c r="AJ206" t="s">
        <v>3927</v>
      </c>
      <c r="AK206" t="s">
        <v>3928</v>
      </c>
      <c r="AO206" s="51"/>
    </row>
    <row r="207" spans="29:41" x14ac:dyDescent="0.25">
      <c r="AC207" t="str">
        <f t="shared" si="43"/>
        <v xml:space="preserve">2.3.6.4.05 </v>
      </c>
      <c r="AD207" s="23">
        <v>2.2999999999999998</v>
      </c>
      <c r="AE207" s="23" t="s">
        <v>3616</v>
      </c>
      <c r="AF207" s="23" t="s">
        <v>3804</v>
      </c>
      <c r="AG207" s="23" t="s">
        <v>3805</v>
      </c>
      <c r="AH207" t="s">
        <v>3905</v>
      </c>
      <c r="AI207" t="s">
        <v>3906</v>
      </c>
      <c r="AJ207" t="s">
        <v>3933</v>
      </c>
      <c r="AK207" t="s">
        <v>3934</v>
      </c>
      <c r="AO207" s="51"/>
    </row>
    <row r="208" spans="29:41" x14ac:dyDescent="0.25">
      <c r="AC208" t="str">
        <f t="shared" si="43"/>
        <v xml:space="preserve">2.3.6.4.06 </v>
      </c>
      <c r="AD208" s="23">
        <v>2.2999999999999998</v>
      </c>
      <c r="AE208" s="23" t="s">
        <v>3616</v>
      </c>
      <c r="AF208" s="23" t="s">
        <v>3804</v>
      </c>
      <c r="AG208" s="23" t="s">
        <v>3805</v>
      </c>
      <c r="AH208" t="s">
        <v>3905</v>
      </c>
      <c r="AI208" t="s">
        <v>3906</v>
      </c>
      <c r="AJ208" t="s">
        <v>3938</v>
      </c>
      <c r="AK208" t="s">
        <v>3939</v>
      </c>
      <c r="AO208" s="51"/>
    </row>
    <row r="209" spans="29:41" x14ac:dyDescent="0.25">
      <c r="AC209" t="str">
        <f t="shared" si="43"/>
        <v xml:space="preserve">2.3.6.4.07 </v>
      </c>
      <c r="AD209" s="23">
        <v>2.2999999999999998</v>
      </c>
      <c r="AE209" s="23" t="s">
        <v>3616</v>
      </c>
      <c r="AF209" s="23" t="s">
        <v>3804</v>
      </c>
      <c r="AG209" s="23" t="s">
        <v>3805</v>
      </c>
      <c r="AH209" t="s">
        <v>3905</v>
      </c>
      <c r="AI209" t="s">
        <v>3906</v>
      </c>
      <c r="AJ209" t="s">
        <v>3944</v>
      </c>
      <c r="AK209" t="s">
        <v>3945</v>
      </c>
      <c r="AO209" s="51"/>
    </row>
    <row r="210" spans="29:41" x14ac:dyDescent="0.25">
      <c r="AC210" t="str">
        <f t="shared" si="43"/>
        <v xml:space="preserve">2.3.6.9.01 </v>
      </c>
      <c r="AD210" s="23">
        <v>2.2999999999999998</v>
      </c>
      <c r="AE210" s="23" t="s">
        <v>3616</v>
      </c>
      <c r="AF210" s="23" t="s">
        <v>3804</v>
      </c>
      <c r="AG210" s="23" t="s">
        <v>3805</v>
      </c>
      <c r="AH210" t="s">
        <v>3951</v>
      </c>
      <c r="AI210" t="s">
        <v>3952</v>
      </c>
      <c r="AJ210" t="s">
        <v>3950</v>
      </c>
      <c r="AK210" t="s">
        <v>3953</v>
      </c>
      <c r="AO210" s="51"/>
    </row>
    <row r="211" spans="29:41" x14ac:dyDescent="0.25">
      <c r="AC211" t="str">
        <f t="shared" si="43"/>
        <v xml:space="preserve">2.3.7.1.01 </v>
      </c>
      <c r="AD211" s="23">
        <v>2.2999999999999998</v>
      </c>
      <c r="AE211" s="23" t="s">
        <v>3616</v>
      </c>
      <c r="AF211" s="23" t="s">
        <v>3957</v>
      </c>
      <c r="AG211" s="23" t="s">
        <v>3958</v>
      </c>
      <c r="AH211" t="s">
        <v>3959</v>
      </c>
      <c r="AI211" t="s">
        <v>3960</v>
      </c>
      <c r="AJ211" t="s">
        <v>1509</v>
      </c>
      <c r="AK211" t="s">
        <v>3961</v>
      </c>
      <c r="AO211" s="51"/>
    </row>
    <row r="212" spans="29:41" x14ac:dyDescent="0.25">
      <c r="AC212" t="str">
        <f t="shared" si="43"/>
        <v xml:space="preserve">2.3.7.1.02 </v>
      </c>
      <c r="AD212" s="23">
        <v>2.2999999999999998</v>
      </c>
      <c r="AE212" s="23" t="s">
        <v>3616</v>
      </c>
      <c r="AF212" s="23" t="s">
        <v>3957</v>
      </c>
      <c r="AG212" s="23" t="s">
        <v>3958</v>
      </c>
      <c r="AH212" t="s">
        <v>3959</v>
      </c>
      <c r="AI212" t="s">
        <v>3960</v>
      </c>
      <c r="AJ212" t="s">
        <v>1793</v>
      </c>
      <c r="AK212" t="s">
        <v>3966</v>
      </c>
      <c r="AO212" s="51"/>
    </row>
    <row r="213" spans="29:41" x14ac:dyDescent="0.25">
      <c r="AC213" t="str">
        <f t="shared" si="43"/>
        <v xml:space="preserve">2.3.7.1.03 </v>
      </c>
      <c r="AD213" s="23">
        <v>2.2999999999999998</v>
      </c>
      <c r="AE213" s="23" t="s">
        <v>3616</v>
      </c>
      <c r="AF213" s="23" t="s">
        <v>3957</v>
      </c>
      <c r="AG213" s="23" t="s">
        <v>3958</v>
      </c>
      <c r="AH213" t="s">
        <v>3959</v>
      </c>
      <c r="AI213" t="s">
        <v>3960</v>
      </c>
      <c r="AJ213" t="s">
        <v>3970</v>
      </c>
      <c r="AK213" t="s">
        <v>3971</v>
      </c>
      <c r="AO213" s="51"/>
    </row>
    <row r="214" spans="29:41" x14ac:dyDescent="0.25">
      <c r="AC214" t="str">
        <f t="shared" si="43"/>
        <v xml:space="preserve">2.3.7.1.04 </v>
      </c>
      <c r="AD214" s="23">
        <v>2.2999999999999998</v>
      </c>
      <c r="AE214" s="23" t="s">
        <v>3616</v>
      </c>
      <c r="AF214" s="23" t="s">
        <v>3957</v>
      </c>
      <c r="AG214" s="23" t="s">
        <v>3958</v>
      </c>
      <c r="AH214" t="s">
        <v>3959</v>
      </c>
      <c r="AI214" t="s">
        <v>3960</v>
      </c>
      <c r="AJ214" t="s">
        <v>3975</v>
      </c>
      <c r="AK214" t="s">
        <v>3976</v>
      </c>
      <c r="AO214" s="51"/>
    </row>
    <row r="215" spans="29:41" x14ac:dyDescent="0.25">
      <c r="AC215" t="str">
        <f t="shared" si="43"/>
        <v xml:space="preserve">2.3.7.1.05 </v>
      </c>
      <c r="AD215" s="23">
        <v>2.2999999999999998</v>
      </c>
      <c r="AE215" s="23" t="s">
        <v>3616</v>
      </c>
      <c r="AF215" s="23" t="s">
        <v>3957</v>
      </c>
      <c r="AG215" s="23" t="s">
        <v>3958</v>
      </c>
      <c r="AH215" t="s">
        <v>3959</v>
      </c>
      <c r="AI215" t="s">
        <v>3960</v>
      </c>
      <c r="AJ215" t="s">
        <v>3980</v>
      </c>
      <c r="AK215" t="s">
        <v>3981</v>
      </c>
      <c r="AO215" s="51"/>
    </row>
    <row r="216" spans="29:41" x14ac:dyDescent="0.25">
      <c r="AC216" t="str">
        <f t="shared" si="43"/>
        <v xml:space="preserve">2.3.7.1.06 </v>
      </c>
      <c r="AD216" s="23">
        <v>2.2999999999999998</v>
      </c>
      <c r="AE216" s="23" t="s">
        <v>3616</v>
      </c>
      <c r="AF216" s="23" t="s">
        <v>3957</v>
      </c>
      <c r="AG216" s="23" t="s">
        <v>3958</v>
      </c>
      <c r="AH216" t="s">
        <v>3959</v>
      </c>
      <c r="AI216" t="s">
        <v>3960</v>
      </c>
      <c r="AJ216" t="s">
        <v>3985</v>
      </c>
      <c r="AK216" t="s">
        <v>3986</v>
      </c>
      <c r="AO216" s="51"/>
    </row>
    <row r="217" spans="29:41" x14ac:dyDescent="0.25">
      <c r="AC217" t="str">
        <f t="shared" si="43"/>
        <v xml:space="preserve">2.3.7.1.07 </v>
      </c>
      <c r="AD217" s="23">
        <v>2.2999999999999998</v>
      </c>
      <c r="AE217" s="23" t="s">
        <v>3616</v>
      </c>
      <c r="AF217" s="23" t="s">
        <v>3957</v>
      </c>
      <c r="AG217" s="23" t="s">
        <v>3958</v>
      </c>
      <c r="AH217" t="s">
        <v>3959</v>
      </c>
      <c r="AI217" t="s">
        <v>3960</v>
      </c>
      <c r="AJ217" t="s">
        <v>3991</v>
      </c>
      <c r="AK217" t="s">
        <v>3992</v>
      </c>
      <c r="AO217" s="51"/>
    </row>
    <row r="218" spans="29:41" x14ac:dyDescent="0.25">
      <c r="AC218" t="str">
        <f t="shared" si="43"/>
        <v xml:space="preserve">2.3.7.1.99 </v>
      </c>
      <c r="AD218" s="23">
        <v>2.2999999999999998</v>
      </c>
      <c r="AE218" s="23" t="s">
        <v>3616</v>
      </c>
      <c r="AF218" s="23" t="s">
        <v>3957</v>
      </c>
      <c r="AG218" s="23" t="s">
        <v>3958</v>
      </c>
      <c r="AH218" t="s">
        <v>3959</v>
      </c>
      <c r="AI218" t="s">
        <v>3960</v>
      </c>
      <c r="AJ218" t="s">
        <v>3997</v>
      </c>
      <c r="AK218" t="s">
        <v>3998</v>
      </c>
      <c r="AO218" s="51"/>
    </row>
    <row r="219" spans="29:41" x14ac:dyDescent="0.25">
      <c r="AC219" t="str">
        <f t="shared" si="43"/>
        <v xml:space="preserve">2.3.7.2.01 </v>
      </c>
      <c r="AD219" s="23">
        <v>2.2999999999999998</v>
      </c>
      <c r="AE219" s="23" t="s">
        <v>3616</v>
      </c>
      <c r="AF219" s="23" t="s">
        <v>3957</v>
      </c>
      <c r="AG219" s="23" t="s">
        <v>3958</v>
      </c>
      <c r="AH219" t="s">
        <v>4003</v>
      </c>
      <c r="AI219" t="s">
        <v>4004</v>
      </c>
      <c r="AJ219" t="s">
        <v>4002</v>
      </c>
      <c r="AK219" t="s">
        <v>4005</v>
      </c>
      <c r="AO219" s="51"/>
    </row>
    <row r="220" spans="29:41" x14ac:dyDescent="0.25">
      <c r="AC220" t="str">
        <f t="shared" si="43"/>
        <v xml:space="preserve">2.3.7.2.02 </v>
      </c>
      <c r="AD220" s="23">
        <v>2.2999999999999998</v>
      </c>
      <c r="AE220" s="23" t="s">
        <v>3616</v>
      </c>
      <c r="AF220" s="23" t="s">
        <v>3957</v>
      </c>
      <c r="AG220" s="23" t="s">
        <v>3958</v>
      </c>
      <c r="AH220" t="s">
        <v>4003</v>
      </c>
      <c r="AI220" t="s">
        <v>4004</v>
      </c>
      <c r="AJ220" t="s">
        <v>4010</v>
      </c>
      <c r="AK220" t="s">
        <v>4011</v>
      </c>
      <c r="AO220" s="51"/>
    </row>
    <row r="221" spans="29:41" x14ac:dyDescent="0.25">
      <c r="AC221" t="str">
        <f t="shared" si="43"/>
        <v xml:space="preserve">2.3.7.2.03 </v>
      </c>
      <c r="AD221" s="23">
        <v>2.2999999999999998</v>
      </c>
      <c r="AE221" s="23" t="s">
        <v>3616</v>
      </c>
      <c r="AF221" s="23" t="s">
        <v>3957</v>
      </c>
      <c r="AG221" s="23" t="s">
        <v>3958</v>
      </c>
      <c r="AH221" t="s">
        <v>4003</v>
      </c>
      <c r="AI221" t="s">
        <v>4004</v>
      </c>
      <c r="AJ221" t="s">
        <v>4017</v>
      </c>
      <c r="AK221" t="s">
        <v>4018</v>
      </c>
      <c r="AO221" s="51"/>
    </row>
    <row r="222" spans="29:41" x14ac:dyDescent="0.25">
      <c r="AC222" t="str">
        <f t="shared" si="43"/>
        <v xml:space="preserve">2.3.7.2.04 </v>
      </c>
      <c r="AD222" s="23">
        <v>2.2999999999999998</v>
      </c>
      <c r="AE222" s="23" t="s">
        <v>3616</v>
      </c>
      <c r="AF222" s="23" t="s">
        <v>3957</v>
      </c>
      <c r="AG222" s="23" t="s">
        <v>3958</v>
      </c>
      <c r="AH222" t="s">
        <v>4003</v>
      </c>
      <c r="AI222" t="s">
        <v>4004</v>
      </c>
      <c r="AJ222" t="s">
        <v>4022</v>
      </c>
      <c r="AK222" t="s">
        <v>4023</v>
      </c>
      <c r="AO222" s="51"/>
    </row>
    <row r="223" spans="29:41" x14ac:dyDescent="0.25">
      <c r="AC223" t="str">
        <f t="shared" si="43"/>
        <v xml:space="preserve">2.3.7.2.05 </v>
      </c>
      <c r="AD223" s="23">
        <v>2.2999999999999998</v>
      </c>
      <c r="AE223" s="23" t="s">
        <v>3616</v>
      </c>
      <c r="AF223" s="23" t="s">
        <v>3957</v>
      </c>
      <c r="AG223" s="23" t="s">
        <v>3958</v>
      </c>
      <c r="AH223" t="s">
        <v>4003</v>
      </c>
      <c r="AI223" t="s">
        <v>4004</v>
      </c>
      <c r="AJ223" t="s">
        <v>4028</v>
      </c>
      <c r="AK223" t="s">
        <v>4029</v>
      </c>
      <c r="AO223" s="51"/>
    </row>
    <row r="224" spans="29:41" x14ac:dyDescent="0.25">
      <c r="AC224" t="str">
        <f t="shared" si="43"/>
        <v xml:space="preserve">2.3.7.2.06 </v>
      </c>
      <c r="AD224" s="23">
        <v>2.2999999999999998</v>
      </c>
      <c r="AE224" s="23" t="s">
        <v>3616</v>
      </c>
      <c r="AF224" s="23" t="s">
        <v>3957</v>
      </c>
      <c r="AG224" s="23" t="s">
        <v>3958</v>
      </c>
      <c r="AH224" t="s">
        <v>4003</v>
      </c>
      <c r="AI224" t="s">
        <v>4004</v>
      </c>
      <c r="AJ224" t="s">
        <v>1662</v>
      </c>
      <c r="AK224" t="s">
        <v>4034</v>
      </c>
      <c r="AO224" s="51"/>
    </row>
    <row r="225" spans="29:41" x14ac:dyDescent="0.25">
      <c r="AC225" t="str">
        <f t="shared" si="43"/>
        <v xml:space="preserve">2.3.7.2.07 </v>
      </c>
      <c r="AD225" s="23">
        <v>2.2999999999999998</v>
      </c>
      <c r="AE225" s="23" t="s">
        <v>3616</v>
      </c>
      <c r="AF225" s="23" t="s">
        <v>3957</v>
      </c>
      <c r="AG225" s="23" t="s">
        <v>3958</v>
      </c>
      <c r="AH225" t="s">
        <v>4003</v>
      </c>
      <c r="AI225" t="s">
        <v>4004</v>
      </c>
      <c r="AJ225" t="s">
        <v>4037</v>
      </c>
      <c r="AK225" t="s">
        <v>4038</v>
      </c>
      <c r="AO225" s="51"/>
    </row>
    <row r="226" spans="29:41" x14ac:dyDescent="0.25">
      <c r="AC226" t="str">
        <f t="shared" si="43"/>
        <v xml:space="preserve">2.3.7.2.99 </v>
      </c>
      <c r="AD226" s="23">
        <v>2.2999999999999998</v>
      </c>
      <c r="AE226" s="23" t="s">
        <v>3616</v>
      </c>
      <c r="AF226" s="23" t="s">
        <v>3957</v>
      </c>
      <c r="AG226" s="23" t="s">
        <v>3958</v>
      </c>
      <c r="AH226" t="s">
        <v>4003</v>
      </c>
      <c r="AI226" t="s">
        <v>4004</v>
      </c>
      <c r="AJ226" t="s">
        <v>1879</v>
      </c>
      <c r="AK226" t="s">
        <v>4041</v>
      </c>
      <c r="AO226" s="51"/>
    </row>
    <row r="227" spans="29:41" x14ac:dyDescent="0.25">
      <c r="AC227" t="str">
        <f t="shared" si="43"/>
        <v xml:space="preserve">2.3.8.1.01 </v>
      </c>
      <c r="AD227" s="23">
        <v>2.2999999999999998</v>
      </c>
      <c r="AE227" s="23" t="s">
        <v>3616</v>
      </c>
      <c r="AF227" s="23" t="s">
        <v>4045</v>
      </c>
      <c r="AG227" s="23" t="s">
        <v>4046</v>
      </c>
      <c r="AH227" t="s">
        <v>4047</v>
      </c>
      <c r="AI227" t="s">
        <v>4048</v>
      </c>
      <c r="AJ227" t="s">
        <v>4044</v>
      </c>
      <c r="AK227" t="s">
        <v>4049</v>
      </c>
      <c r="AO227" s="51"/>
    </row>
    <row r="228" spans="29:41" x14ac:dyDescent="0.25">
      <c r="AC228" t="str">
        <f t="shared" si="43"/>
        <v xml:space="preserve">2.3.8.2.01 </v>
      </c>
      <c r="AD228" s="23">
        <v>2.2999999999999998</v>
      </c>
      <c r="AE228" s="23" t="s">
        <v>3616</v>
      </c>
      <c r="AF228" s="23" t="s">
        <v>4045</v>
      </c>
      <c r="AG228" s="23" t="s">
        <v>4046</v>
      </c>
      <c r="AH228" t="s">
        <v>4053</v>
      </c>
      <c r="AI228" t="s">
        <v>4054</v>
      </c>
      <c r="AJ228" t="s">
        <v>4052</v>
      </c>
      <c r="AK228" t="s">
        <v>4055</v>
      </c>
      <c r="AO228" s="51"/>
    </row>
    <row r="229" spans="29:41" x14ac:dyDescent="0.25">
      <c r="AC229" t="str">
        <f t="shared" si="43"/>
        <v xml:space="preserve">2.3.9.1.01 </v>
      </c>
      <c r="AD229" s="23">
        <v>2.2999999999999998</v>
      </c>
      <c r="AE229" s="23" t="s">
        <v>3616</v>
      </c>
      <c r="AF229" s="23" t="s">
        <v>4058</v>
      </c>
      <c r="AG229" s="23" t="s">
        <v>4059</v>
      </c>
      <c r="AH229" t="s">
        <v>4060</v>
      </c>
      <c r="AI229" t="s">
        <v>4061</v>
      </c>
      <c r="AJ229" t="s">
        <v>1994</v>
      </c>
      <c r="AK229" t="s">
        <v>4061</v>
      </c>
      <c r="AO229" s="51"/>
    </row>
    <row r="230" spans="29:41" x14ac:dyDescent="0.25">
      <c r="AC230" t="str">
        <f t="shared" si="43"/>
        <v xml:space="preserve">2.3.9.1.02 </v>
      </c>
      <c r="AD230" s="23">
        <v>2.2999999999999998</v>
      </c>
      <c r="AE230" s="23" t="s">
        <v>3616</v>
      </c>
      <c r="AF230" s="23" t="s">
        <v>4058</v>
      </c>
      <c r="AG230" s="23" t="s">
        <v>4059</v>
      </c>
      <c r="AH230" t="s">
        <v>4060</v>
      </c>
      <c r="AI230" t="s">
        <v>4061</v>
      </c>
      <c r="AJ230" t="s">
        <v>1895</v>
      </c>
      <c r="AK230" t="s">
        <v>4064</v>
      </c>
      <c r="AO230" s="51"/>
    </row>
    <row r="231" spans="29:41" x14ac:dyDescent="0.25">
      <c r="AC231" t="str">
        <f t="shared" si="43"/>
        <v xml:space="preserve">2.3.9.2.01 </v>
      </c>
      <c r="AD231" s="23">
        <v>2.2999999999999998</v>
      </c>
      <c r="AE231" s="23" t="s">
        <v>3616</v>
      </c>
      <c r="AF231" s="23" t="s">
        <v>4058</v>
      </c>
      <c r="AG231" s="23" t="s">
        <v>4059</v>
      </c>
      <c r="AH231" t="s">
        <v>4067</v>
      </c>
      <c r="AI231" t="s">
        <v>14941</v>
      </c>
      <c r="AJ231" t="s">
        <v>1498</v>
      </c>
      <c r="AK231" t="s">
        <v>14942</v>
      </c>
      <c r="AO231" s="51"/>
    </row>
    <row r="232" spans="29:41" x14ac:dyDescent="0.25">
      <c r="AC232" t="str">
        <f t="shared" si="43"/>
        <v xml:space="preserve">2.3.9.2.02 </v>
      </c>
      <c r="AD232" s="23">
        <v>2.2999999999999998</v>
      </c>
      <c r="AE232" s="23" t="s">
        <v>3616</v>
      </c>
      <c r="AF232" s="23" t="s">
        <v>4058</v>
      </c>
      <c r="AG232" s="23" t="s">
        <v>4059</v>
      </c>
      <c r="AH232" t="s">
        <v>4067</v>
      </c>
      <c r="AI232" t="s">
        <v>14941</v>
      </c>
      <c r="AJ232" t="s">
        <v>1534</v>
      </c>
      <c r="AK232" t="s">
        <v>14943</v>
      </c>
      <c r="AO232" s="51"/>
    </row>
    <row r="233" spans="29:41" x14ac:dyDescent="0.25">
      <c r="AC233" t="str">
        <f t="shared" si="43"/>
        <v xml:space="preserve">2.3.9.3.01 </v>
      </c>
      <c r="AD233" s="23">
        <v>2.2999999999999998</v>
      </c>
      <c r="AE233" s="23" t="s">
        <v>3616</v>
      </c>
      <c r="AF233" s="23" t="s">
        <v>4058</v>
      </c>
      <c r="AG233" s="23" t="s">
        <v>4059</v>
      </c>
      <c r="AH233" t="s">
        <v>4075</v>
      </c>
      <c r="AI233" t="s">
        <v>4076</v>
      </c>
      <c r="AJ233" t="s">
        <v>2077</v>
      </c>
      <c r="AK233" t="s">
        <v>4076</v>
      </c>
      <c r="AO233" s="51"/>
    </row>
    <row r="234" spans="29:41" x14ac:dyDescent="0.25">
      <c r="AC234" t="str">
        <f t="shared" si="43"/>
        <v xml:space="preserve">2.3.9.4.01 </v>
      </c>
      <c r="AD234" s="23">
        <v>2.2999999999999998</v>
      </c>
      <c r="AE234" s="23" t="s">
        <v>3616</v>
      </c>
      <c r="AF234" s="23" t="s">
        <v>4058</v>
      </c>
      <c r="AG234" s="23" t="s">
        <v>4059</v>
      </c>
      <c r="AH234" t="s">
        <v>4079</v>
      </c>
      <c r="AI234" t="s">
        <v>4080</v>
      </c>
      <c r="AJ234" t="s">
        <v>1759</v>
      </c>
      <c r="AK234" t="s">
        <v>4080</v>
      </c>
      <c r="AO234" s="51"/>
    </row>
    <row r="235" spans="29:41" x14ac:dyDescent="0.25">
      <c r="AC235" t="str">
        <f t="shared" si="43"/>
        <v xml:space="preserve">2.3.9.5.01 </v>
      </c>
      <c r="AD235" s="23">
        <v>2.2999999999999998</v>
      </c>
      <c r="AE235" s="23" t="s">
        <v>3616</v>
      </c>
      <c r="AF235" s="23" t="s">
        <v>4058</v>
      </c>
      <c r="AG235" s="23" t="s">
        <v>4059</v>
      </c>
      <c r="AH235" t="s">
        <v>4084</v>
      </c>
      <c r="AI235" t="s">
        <v>4085</v>
      </c>
      <c r="AJ235" t="s">
        <v>4083</v>
      </c>
      <c r="AK235" t="s">
        <v>4085</v>
      </c>
      <c r="AO235" s="51"/>
    </row>
    <row r="236" spans="29:41" x14ac:dyDescent="0.25">
      <c r="AC236" t="str">
        <f t="shared" si="43"/>
        <v xml:space="preserve">2.3.9.6.01 </v>
      </c>
      <c r="AD236" s="23">
        <v>2.2999999999999998</v>
      </c>
      <c r="AE236" s="23" t="s">
        <v>3616</v>
      </c>
      <c r="AF236" s="23" t="s">
        <v>4058</v>
      </c>
      <c r="AG236" s="23" t="s">
        <v>4059</v>
      </c>
      <c r="AH236" t="s">
        <v>4089</v>
      </c>
      <c r="AI236" t="s">
        <v>4090</v>
      </c>
      <c r="AJ236" t="s">
        <v>1853</v>
      </c>
      <c r="AK236" t="s">
        <v>4090</v>
      </c>
      <c r="AO236" s="51"/>
    </row>
    <row r="237" spans="29:41" x14ac:dyDescent="0.25">
      <c r="AC237" t="str">
        <f t="shared" si="43"/>
        <v xml:space="preserve">2.3.9.7.01 </v>
      </c>
      <c r="AD237" s="23">
        <v>2.2999999999999998</v>
      </c>
      <c r="AE237" s="23" t="s">
        <v>3616</v>
      </c>
      <c r="AF237" s="23" t="s">
        <v>4058</v>
      </c>
      <c r="AG237" s="23" t="s">
        <v>4059</v>
      </c>
      <c r="AH237" t="s">
        <v>4094</v>
      </c>
      <c r="AI237" t="s">
        <v>4095</v>
      </c>
      <c r="AJ237" t="s">
        <v>4093</v>
      </c>
      <c r="AK237" t="s">
        <v>4095</v>
      </c>
      <c r="AO237" s="51"/>
    </row>
    <row r="238" spans="29:41" x14ac:dyDescent="0.25">
      <c r="AC238" t="str">
        <f t="shared" si="43"/>
        <v xml:space="preserve">2.3.9.8.01 </v>
      </c>
      <c r="AD238" s="23">
        <v>2.2999999999999998</v>
      </c>
      <c r="AE238" s="23" t="s">
        <v>3616</v>
      </c>
      <c r="AF238" s="23" t="s">
        <v>4058</v>
      </c>
      <c r="AG238" s="23" t="s">
        <v>4059</v>
      </c>
      <c r="AH238" t="s">
        <v>4099</v>
      </c>
      <c r="AI238" t="s">
        <v>4100</v>
      </c>
      <c r="AJ238" t="s">
        <v>4098</v>
      </c>
      <c r="AK238" t="s">
        <v>4101</v>
      </c>
      <c r="AO238" s="51"/>
    </row>
    <row r="239" spans="29:41" x14ac:dyDescent="0.25">
      <c r="AC239" t="str">
        <f t="shared" si="43"/>
        <v xml:space="preserve">2.3.9.8.02 </v>
      </c>
      <c r="AD239" s="23">
        <v>2.2999999999999998</v>
      </c>
      <c r="AE239" s="23" t="s">
        <v>3616</v>
      </c>
      <c r="AF239" s="23" t="s">
        <v>4058</v>
      </c>
      <c r="AG239" s="23" t="s">
        <v>4059</v>
      </c>
      <c r="AH239" t="s">
        <v>4099</v>
      </c>
      <c r="AI239" t="s">
        <v>4100</v>
      </c>
      <c r="AJ239" t="s">
        <v>4104</v>
      </c>
      <c r="AK239" t="s">
        <v>4105</v>
      </c>
      <c r="AO239" s="51"/>
    </row>
    <row r="240" spans="29:41" x14ac:dyDescent="0.25">
      <c r="AC240" t="str">
        <f t="shared" si="43"/>
        <v xml:space="preserve">2.3.9.9.01 </v>
      </c>
      <c r="AD240" s="23">
        <v>2.2999999999999998</v>
      </c>
      <c r="AE240" s="23" t="s">
        <v>3616</v>
      </c>
      <c r="AF240" s="23" t="s">
        <v>4058</v>
      </c>
      <c r="AG240" s="23" t="s">
        <v>4059</v>
      </c>
      <c r="AH240" t="s">
        <v>4109</v>
      </c>
      <c r="AI240" t="s">
        <v>4110</v>
      </c>
      <c r="AJ240" t="s">
        <v>4108</v>
      </c>
      <c r="AK240" t="s">
        <v>14944</v>
      </c>
      <c r="AO240" s="51"/>
    </row>
    <row r="241" spans="29:41" x14ac:dyDescent="0.25">
      <c r="AC241" t="str">
        <f t="shared" si="43"/>
        <v xml:space="preserve">2.3.9.9.02 </v>
      </c>
      <c r="AD241" s="23">
        <v>2.2999999999999998</v>
      </c>
      <c r="AE241" s="23" t="s">
        <v>3616</v>
      </c>
      <c r="AF241" s="23" t="s">
        <v>4058</v>
      </c>
      <c r="AG241" s="23" t="s">
        <v>4059</v>
      </c>
      <c r="AH241" t="s">
        <v>4109</v>
      </c>
      <c r="AI241" t="s">
        <v>4110</v>
      </c>
      <c r="AJ241" t="s">
        <v>4115</v>
      </c>
      <c r="AK241" t="s">
        <v>4116</v>
      </c>
      <c r="AO241" s="51"/>
    </row>
    <row r="242" spans="29:41" x14ac:dyDescent="0.25">
      <c r="AC242" t="str">
        <f t="shared" si="43"/>
        <v xml:space="preserve">2.3.9.9.03 </v>
      </c>
      <c r="AD242" s="23">
        <v>2.2999999999999998</v>
      </c>
      <c r="AE242" s="23" t="s">
        <v>3616</v>
      </c>
      <c r="AF242" s="23" t="s">
        <v>4058</v>
      </c>
      <c r="AG242" s="23" t="s">
        <v>4059</v>
      </c>
      <c r="AH242" t="s">
        <v>4109</v>
      </c>
      <c r="AI242" t="s">
        <v>4110</v>
      </c>
      <c r="AJ242" t="s">
        <v>4120</v>
      </c>
      <c r="AK242" t="s">
        <v>4121</v>
      </c>
      <c r="AO242" s="51"/>
    </row>
    <row r="243" spans="29:41" x14ac:dyDescent="0.25">
      <c r="AC243" t="str">
        <f t="shared" si="43"/>
        <v xml:space="preserve">2.3.9.9.04 </v>
      </c>
      <c r="AD243" s="23">
        <v>2.2999999999999998</v>
      </c>
      <c r="AE243" s="23" t="s">
        <v>3616</v>
      </c>
      <c r="AF243" s="23" t="s">
        <v>4058</v>
      </c>
      <c r="AG243" s="23" t="s">
        <v>4059</v>
      </c>
      <c r="AH243" t="s">
        <v>4109</v>
      </c>
      <c r="AI243" t="s">
        <v>4110</v>
      </c>
      <c r="AJ243" t="s">
        <v>4125</v>
      </c>
      <c r="AK243" t="s">
        <v>4126</v>
      </c>
      <c r="AO243" s="51"/>
    </row>
    <row r="244" spans="29:41" x14ac:dyDescent="0.25">
      <c r="AC244" t="str">
        <f t="shared" si="43"/>
        <v xml:space="preserve">2.3.9.9.05 </v>
      </c>
      <c r="AD244" s="23">
        <v>2.2999999999999998</v>
      </c>
      <c r="AE244" s="23" t="s">
        <v>3616</v>
      </c>
      <c r="AF244" s="23" t="s">
        <v>4058</v>
      </c>
      <c r="AG244" s="23" t="s">
        <v>4059</v>
      </c>
      <c r="AH244" t="s">
        <v>4109</v>
      </c>
      <c r="AI244" t="s">
        <v>4110</v>
      </c>
      <c r="AJ244" t="s">
        <v>1861</v>
      </c>
      <c r="AK244" t="s">
        <v>4130</v>
      </c>
      <c r="AO244" s="51"/>
    </row>
    <row r="245" spans="29:41" x14ac:dyDescent="0.25">
      <c r="AC245" t="str">
        <f t="shared" si="43"/>
        <v xml:space="preserve">2.4.1.1.01 </v>
      </c>
      <c r="AD245" s="23">
        <v>2.4</v>
      </c>
      <c r="AE245" s="23" t="s">
        <v>4135</v>
      </c>
      <c r="AF245" s="23" t="s">
        <v>4136</v>
      </c>
      <c r="AG245" s="23" t="s">
        <v>4137</v>
      </c>
      <c r="AH245" t="s">
        <v>4138</v>
      </c>
      <c r="AI245" t="s">
        <v>4139</v>
      </c>
      <c r="AJ245" t="s">
        <v>4134</v>
      </c>
      <c r="AK245" t="s">
        <v>4140</v>
      </c>
      <c r="AO245" s="51"/>
    </row>
    <row r="246" spans="29:41" x14ac:dyDescent="0.25">
      <c r="AC246" t="str">
        <f t="shared" si="43"/>
        <v xml:space="preserve">2.4.1.1.02 </v>
      </c>
      <c r="AD246" s="23">
        <v>2.4</v>
      </c>
      <c r="AE246" s="23" t="s">
        <v>4135</v>
      </c>
      <c r="AF246" s="23" t="s">
        <v>4136</v>
      </c>
      <c r="AG246" s="23" t="s">
        <v>4137</v>
      </c>
      <c r="AH246" t="s">
        <v>4138</v>
      </c>
      <c r="AI246" t="s">
        <v>4139</v>
      </c>
      <c r="AJ246" t="s">
        <v>4144</v>
      </c>
      <c r="AK246" t="s">
        <v>4145</v>
      </c>
      <c r="AO246" s="51"/>
    </row>
    <row r="247" spans="29:41" x14ac:dyDescent="0.25">
      <c r="AC247" t="str">
        <f t="shared" si="43"/>
        <v xml:space="preserve">2.4.1.1.03 </v>
      </c>
      <c r="AD247" s="23">
        <v>2.4</v>
      </c>
      <c r="AE247" s="23" t="s">
        <v>4135</v>
      </c>
      <c r="AF247" s="23" t="s">
        <v>4136</v>
      </c>
      <c r="AG247" s="23" t="s">
        <v>4137</v>
      </c>
      <c r="AH247" t="s">
        <v>4138</v>
      </c>
      <c r="AI247" t="s">
        <v>4139</v>
      </c>
      <c r="AJ247" t="s">
        <v>4149</v>
      </c>
      <c r="AK247" t="s">
        <v>4150</v>
      </c>
      <c r="AO247" s="51"/>
    </row>
    <row r="248" spans="29:41" x14ac:dyDescent="0.25">
      <c r="AC248" t="str">
        <f t="shared" si="43"/>
        <v xml:space="preserve">2.4.1.1.04 </v>
      </c>
      <c r="AD248" s="23">
        <v>2.4</v>
      </c>
      <c r="AE248" s="23" t="s">
        <v>4135</v>
      </c>
      <c r="AF248" s="23" t="s">
        <v>4136</v>
      </c>
      <c r="AG248" s="23" t="s">
        <v>4137</v>
      </c>
      <c r="AH248" t="s">
        <v>4138</v>
      </c>
      <c r="AI248" t="s">
        <v>4139</v>
      </c>
      <c r="AJ248" t="s">
        <v>4154</v>
      </c>
      <c r="AK248" t="s">
        <v>4155</v>
      </c>
      <c r="AO248" s="51"/>
    </row>
    <row r="249" spans="29:41" x14ac:dyDescent="0.25">
      <c r="AC249" t="str">
        <f t="shared" si="43"/>
        <v xml:space="preserve">2.4.1.1.05 </v>
      </c>
      <c r="AD249" s="23">
        <v>2.4</v>
      </c>
      <c r="AE249" s="23" t="s">
        <v>4135</v>
      </c>
      <c r="AF249" s="23" t="s">
        <v>4136</v>
      </c>
      <c r="AG249" s="23" t="s">
        <v>4137</v>
      </c>
      <c r="AH249" t="s">
        <v>4138</v>
      </c>
      <c r="AI249" t="s">
        <v>4139</v>
      </c>
      <c r="AJ249" t="s">
        <v>4159</v>
      </c>
      <c r="AK249" t="s">
        <v>4160</v>
      </c>
      <c r="AO249" s="51"/>
    </row>
    <row r="250" spans="29:41" x14ac:dyDescent="0.25">
      <c r="AC250" t="str">
        <f t="shared" si="43"/>
        <v xml:space="preserve">2.4.1.1.06 </v>
      </c>
      <c r="AD250" s="23">
        <v>2.4</v>
      </c>
      <c r="AE250" s="23" t="s">
        <v>4135</v>
      </c>
      <c r="AF250" s="23" t="s">
        <v>4136</v>
      </c>
      <c r="AG250" s="23" t="s">
        <v>4137</v>
      </c>
      <c r="AH250" t="s">
        <v>4138</v>
      </c>
      <c r="AI250" t="s">
        <v>4139</v>
      </c>
      <c r="AJ250" t="s">
        <v>4164</v>
      </c>
      <c r="AK250" t="s">
        <v>4165</v>
      </c>
      <c r="AO250" s="51"/>
    </row>
    <row r="251" spans="29:41" x14ac:dyDescent="0.25">
      <c r="AC251" t="str">
        <f t="shared" si="43"/>
        <v xml:space="preserve">2.4.1.1.07 </v>
      </c>
      <c r="AD251" s="23">
        <v>2.4</v>
      </c>
      <c r="AE251" s="23" t="s">
        <v>4135</v>
      </c>
      <c r="AF251" s="23" t="s">
        <v>4136</v>
      </c>
      <c r="AG251" s="23" t="s">
        <v>4137</v>
      </c>
      <c r="AH251" t="s">
        <v>4138</v>
      </c>
      <c r="AI251" t="s">
        <v>4139</v>
      </c>
      <c r="AJ251" t="s">
        <v>4169</v>
      </c>
      <c r="AK251" t="s">
        <v>4170</v>
      </c>
      <c r="AO251" s="51"/>
    </row>
    <row r="252" spans="29:41" x14ac:dyDescent="0.25">
      <c r="AC252" t="str">
        <f t="shared" si="43"/>
        <v xml:space="preserve">2.4.1.2.01 </v>
      </c>
      <c r="AD252" s="23">
        <v>2.4</v>
      </c>
      <c r="AE252" s="23" t="s">
        <v>4135</v>
      </c>
      <c r="AF252" s="23" t="s">
        <v>4136</v>
      </c>
      <c r="AG252" s="23" t="s">
        <v>4137</v>
      </c>
      <c r="AH252" t="s">
        <v>4175</v>
      </c>
      <c r="AI252" t="s">
        <v>4176</v>
      </c>
      <c r="AJ252" t="s">
        <v>1955</v>
      </c>
      <c r="AK252" t="s">
        <v>4177</v>
      </c>
      <c r="AO252" s="51"/>
    </row>
    <row r="253" spans="29:41" x14ac:dyDescent="0.25">
      <c r="AC253" t="str">
        <f t="shared" si="43"/>
        <v xml:space="preserve">2.4.1.2.02 </v>
      </c>
      <c r="AD253" s="23">
        <v>2.4</v>
      </c>
      <c r="AE253" s="23" t="s">
        <v>4135</v>
      </c>
      <c r="AF253" s="23" t="s">
        <v>4136</v>
      </c>
      <c r="AG253" s="23" t="s">
        <v>4137</v>
      </c>
      <c r="AH253" t="s">
        <v>4175</v>
      </c>
      <c r="AI253" t="s">
        <v>4176</v>
      </c>
      <c r="AJ253" t="s">
        <v>4181</v>
      </c>
      <c r="AK253" t="s">
        <v>4182</v>
      </c>
      <c r="AO253" s="51"/>
    </row>
    <row r="254" spans="29:41" x14ac:dyDescent="0.25">
      <c r="AC254" t="str">
        <f t="shared" si="43"/>
        <v xml:space="preserve">2.4.1.2.03 </v>
      </c>
      <c r="AD254" s="23">
        <v>2.4</v>
      </c>
      <c r="AE254" s="23" t="s">
        <v>4135</v>
      </c>
      <c r="AF254" s="23" t="s">
        <v>4136</v>
      </c>
      <c r="AG254" s="23" t="s">
        <v>4137</v>
      </c>
      <c r="AH254" t="s">
        <v>4175</v>
      </c>
      <c r="AI254" t="s">
        <v>4176</v>
      </c>
      <c r="AJ254" t="s">
        <v>4186</v>
      </c>
      <c r="AK254" t="s">
        <v>4187</v>
      </c>
      <c r="AO254" s="51"/>
    </row>
    <row r="255" spans="29:41" x14ac:dyDescent="0.25">
      <c r="AC255" t="str">
        <f t="shared" si="43"/>
        <v xml:space="preserve">2.4.1.2.04 </v>
      </c>
      <c r="AD255" s="23">
        <v>2.4</v>
      </c>
      <c r="AE255" s="23" t="s">
        <v>4135</v>
      </c>
      <c r="AF255" s="23" t="s">
        <v>4136</v>
      </c>
      <c r="AG255" s="23" t="s">
        <v>4137</v>
      </c>
      <c r="AH255" t="s">
        <v>4175</v>
      </c>
      <c r="AI255" t="s">
        <v>4176</v>
      </c>
      <c r="AJ255" t="s">
        <v>4191</v>
      </c>
      <c r="AK255" t="s">
        <v>14945</v>
      </c>
      <c r="AO255" s="51"/>
    </row>
    <row r="256" spans="29:41" x14ac:dyDescent="0.25">
      <c r="AC256" t="str">
        <f t="shared" si="43"/>
        <v xml:space="preserve">2.4.1.2.05 </v>
      </c>
      <c r="AD256" s="23">
        <v>2.4</v>
      </c>
      <c r="AE256" s="23" t="s">
        <v>4135</v>
      </c>
      <c r="AF256" s="23" t="s">
        <v>4136</v>
      </c>
      <c r="AG256" s="23" t="s">
        <v>4137</v>
      </c>
      <c r="AH256" t="s">
        <v>4175</v>
      </c>
      <c r="AI256" t="s">
        <v>4176</v>
      </c>
      <c r="AJ256" t="s">
        <v>4196</v>
      </c>
      <c r="AK256" t="s">
        <v>4197</v>
      </c>
      <c r="AO256" s="51"/>
    </row>
    <row r="257" spans="29:41" x14ac:dyDescent="0.25">
      <c r="AC257" t="str">
        <f t="shared" si="43"/>
        <v xml:space="preserve">2.4.1.2.06 </v>
      </c>
      <c r="AD257" s="23">
        <v>2.4</v>
      </c>
      <c r="AE257" s="23" t="s">
        <v>4135</v>
      </c>
      <c r="AF257" s="23" t="s">
        <v>4136</v>
      </c>
      <c r="AG257" s="23" t="s">
        <v>4137</v>
      </c>
      <c r="AH257" t="s">
        <v>4175</v>
      </c>
      <c r="AI257" t="s">
        <v>4176</v>
      </c>
      <c r="AJ257" t="s">
        <v>4201</v>
      </c>
      <c r="AK257" t="s">
        <v>4202</v>
      </c>
      <c r="AO257" s="51"/>
    </row>
    <row r="258" spans="29:41" x14ac:dyDescent="0.25">
      <c r="AC258" t="str">
        <f t="shared" ref="AC258:AC321" si="44">+AJ258</f>
        <v xml:space="preserve">2.4.1.3.01 </v>
      </c>
      <c r="AD258" s="23">
        <v>2.4</v>
      </c>
      <c r="AE258" s="23" t="s">
        <v>4135</v>
      </c>
      <c r="AF258" s="23" t="s">
        <v>4136</v>
      </c>
      <c r="AG258" s="23" t="s">
        <v>4137</v>
      </c>
      <c r="AH258" t="s">
        <v>4208</v>
      </c>
      <c r="AI258" t="s">
        <v>4209</v>
      </c>
      <c r="AJ258" t="s">
        <v>4207</v>
      </c>
      <c r="AK258" t="s">
        <v>4209</v>
      </c>
      <c r="AO258" s="51"/>
    </row>
    <row r="259" spans="29:41" x14ac:dyDescent="0.25">
      <c r="AC259" t="str">
        <f t="shared" si="44"/>
        <v xml:space="preserve">2.4.1.4.01 </v>
      </c>
      <c r="AD259" s="23">
        <v>2.4</v>
      </c>
      <c r="AE259" s="23" t="s">
        <v>4135</v>
      </c>
      <c r="AF259" s="23" t="s">
        <v>4136</v>
      </c>
      <c r="AG259" s="23" t="s">
        <v>4137</v>
      </c>
      <c r="AH259" t="s">
        <v>4214</v>
      </c>
      <c r="AI259" t="s">
        <v>4215</v>
      </c>
      <c r="AJ259" t="s">
        <v>4213</v>
      </c>
      <c r="AK259" t="s">
        <v>4216</v>
      </c>
      <c r="AO259" s="51"/>
    </row>
    <row r="260" spans="29:41" x14ac:dyDescent="0.25">
      <c r="AC260" t="str">
        <f t="shared" si="44"/>
        <v xml:space="preserve">2.4.1.4.02 </v>
      </c>
      <c r="AD260" s="23">
        <v>2.4</v>
      </c>
      <c r="AE260" s="23" t="s">
        <v>4135</v>
      </c>
      <c r="AF260" s="23" t="s">
        <v>4136</v>
      </c>
      <c r="AG260" s="23" t="s">
        <v>4137</v>
      </c>
      <c r="AH260" t="s">
        <v>4214</v>
      </c>
      <c r="AI260" t="s">
        <v>4215</v>
      </c>
      <c r="AJ260" t="s">
        <v>4220</v>
      </c>
      <c r="AK260" t="s">
        <v>4221</v>
      </c>
      <c r="AO260" s="51"/>
    </row>
    <row r="261" spans="29:41" x14ac:dyDescent="0.25">
      <c r="AC261" t="str">
        <f t="shared" si="44"/>
        <v xml:space="preserve">2.4.1.5.01 </v>
      </c>
      <c r="AD261" s="23">
        <v>2.4</v>
      </c>
      <c r="AE261" s="23" t="s">
        <v>4135</v>
      </c>
      <c r="AF261" s="23" t="s">
        <v>4136</v>
      </c>
      <c r="AG261" s="23" t="s">
        <v>4137</v>
      </c>
      <c r="AH261" t="s">
        <v>4226</v>
      </c>
      <c r="AI261" t="s">
        <v>4227</v>
      </c>
      <c r="AJ261" t="s">
        <v>4225</v>
      </c>
      <c r="AK261" t="s">
        <v>4228</v>
      </c>
      <c r="AO261" s="51"/>
    </row>
    <row r="262" spans="29:41" x14ac:dyDescent="0.25">
      <c r="AC262" t="str">
        <f t="shared" si="44"/>
        <v xml:space="preserve">2.4.1.6.01 </v>
      </c>
      <c r="AD262" s="23">
        <v>2.4</v>
      </c>
      <c r="AE262" s="23" t="s">
        <v>4135</v>
      </c>
      <c r="AF262" s="23" t="s">
        <v>4136</v>
      </c>
      <c r="AG262" s="23" t="s">
        <v>4137</v>
      </c>
      <c r="AH262" t="s">
        <v>4233</v>
      </c>
      <c r="AI262" t="s">
        <v>4234</v>
      </c>
      <c r="AJ262" t="s">
        <v>4232</v>
      </c>
      <c r="AK262" t="s">
        <v>4235</v>
      </c>
      <c r="AO262" s="51"/>
    </row>
    <row r="263" spans="29:41" x14ac:dyDescent="0.25">
      <c r="AC263" t="str">
        <f t="shared" si="44"/>
        <v xml:space="preserve">2.4.1.6.02 </v>
      </c>
      <c r="AD263" s="23">
        <v>2.4</v>
      </c>
      <c r="AE263" s="23" t="s">
        <v>4135</v>
      </c>
      <c r="AF263" s="23" t="s">
        <v>4136</v>
      </c>
      <c r="AG263" s="23" t="s">
        <v>4137</v>
      </c>
      <c r="AH263" t="s">
        <v>4233</v>
      </c>
      <c r="AI263" t="s">
        <v>4234</v>
      </c>
      <c r="AJ263" t="s">
        <v>4239</v>
      </c>
      <c r="AK263" t="s">
        <v>4240</v>
      </c>
      <c r="AO263" s="51"/>
    </row>
    <row r="264" spans="29:41" x14ac:dyDescent="0.25">
      <c r="AC264" t="str">
        <f t="shared" si="44"/>
        <v xml:space="preserve">2.4.1.6.03 </v>
      </c>
      <c r="AD264" s="23">
        <v>2.4</v>
      </c>
      <c r="AE264" s="23" t="s">
        <v>4135</v>
      </c>
      <c r="AF264" s="23" t="s">
        <v>4136</v>
      </c>
      <c r="AG264" s="23" t="s">
        <v>4137</v>
      </c>
      <c r="AH264" t="s">
        <v>4233</v>
      </c>
      <c r="AI264" t="s">
        <v>4234</v>
      </c>
      <c r="AJ264" t="s">
        <v>4245</v>
      </c>
      <c r="AK264" t="s">
        <v>4246</v>
      </c>
      <c r="AO264" s="51"/>
    </row>
    <row r="265" spans="29:41" x14ac:dyDescent="0.25">
      <c r="AC265" t="str">
        <f t="shared" si="44"/>
        <v xml:space="preserve">2.4.1.6.04 </v>
      </c>
      <c r="AD265" s="23">
        <v>2.4</v>
      </c>
      <c r="AE265" s="23" t="s">
        <v>4135</v>
      </c>
      <c r="AF265" s="23" t="s">
        <v>4136</v>
      </c>
      <c r="AG265" s="23" t="s">
        <v>4137</v>
      </c>
      <c r="AH265" t="s">
        <v>4233</v>
      </c>
      <c r="AI265" t="s">
        <v>4234</v>
      </c>
      <c r="AJ265" t="s">
        <v>4251</v>
      </c>
      <c r="AK265" t="s">
        <v>4252</v>
      </c>
      <c r="AO265" s="51"/>
    </row>
    <row r="266" spans="29:41" x14ac:dyDescent="0.25">
      <c r="AC266" t="str">
        <f t="shared" si="44"/>
        <v xml:space="preserve">2.4.1.6.05 </v>
      </c>
      <c r="AD266" s="23">
        <v>2.4</v>
      </c>
      <c r="AE266" s="23" t="s">
        <v>4135</v>
      </c>
      <c r="AF266" s="23" t="s">
        <v>4136</v>
      </c>
      <c r="AG266" s="23" t="s">
        <v>4137</v>
      </c>
      <c r="AH266" t="s">
        <v>4233</v>
      </c>
      <c r="AI266" t="s">
        <v>4234</v>
      </c>
      <c r="AJ266" t="s">
        <v>4257</v>
      </c>
      <c r="AK266" t="s">
        <v>4258</v>
      </c>
      <c r="AO266" s="51"/>
    </row>
    <row r="267" spans="29:41" x14ac:dyDescent="0.25">
      <c r="AC267" t="str">
        <f t="shared" si="44"/>
        <v xml:space="preserve">2.4.1.6.06 </v>
      </c>
      <c r="AD267" s="23">
        <v>2.4</v>
      </c>
      <c r="AE267" s="23" t="s">
        <v>4135</v>
      </c>
      <c r="AF267" s="23" t="s">
        <v>4136</v>
      </c>
      <c r="AG267" s="23" t="s">
        <v>4137</v>
      </c>
      <c r="AH267" t="s">
        <v>4233</v>
      </c>
      <c r="AI267" t="s">
        <v>4234</v>
      </c>
      <c r="AJ267" t="s">
        <v>4262</v>
      </c>
      <c r="AK267" t="s">
        <v>4263</v>
      </c>
      <c r="AO267" s="51"/>
    </row>
    <row r="268" spans="29:41" x14ac:dyDescent="0.25">
      <c r="AC268" t="str">
        <f t="shared" si="44"/>
        <v xml:space="preserve">2.4.2.1.01 </v>
      </c>
      <c r="AD268" s="23">
        <v>2.4</v>
      </c>
      <c r="AE268" s="23" t="s">
        <v>4135</v>
      </c>
      <c r="AF268" s="23" t="s">
        <v>4268</v>
      </c>
      <c r="AG268" s="23" t="s">
        <v>14946</v>
      </c>
      <c r="AH268" t="s">
        <v>4270</v>
      </c>
      <c r="AI268" t="s">
        <v>4271</v>
      </c>
      <c r="AJ268" t="s">
        <v>4267</v>
      </c>
      <c r="AK268" t="s">
        <v>4272</v>
      </c>
      <c r="AO268" s="51"/>
    </row>
    <row r="269" spans="29:41" x14ac:dyDescent="0.25">
      <c r="AC269" t="str">
        <f t="shared" si="44"/>
        <v xml:space="preserve">2.4.2.1.02 </v>
      </c>
      <c r="AD269" s="23">
        <v>2.4</v>
      </c>
      <c r="AE269" s="23" t="s">
        <v>4135</v>
      </c>
      <c r="AF269" s="23" t="s">
        <v>4268</v>
      </c>
      <c r="AG269" s="23" t="s">
        <v>14946</v>
      </c>
      <c r="AH269" t="s">
        <v>4270</v>
      </c>
      <c r="AI269" t="s">
        <v>4271</v>
      </c>
      <c r="AJ269" t="s">
        <v>4276</v>
      </c>
      <c r="AK269" t="s">
        <v>4277</v>
      </c>
      <c r="AO269" s="51"/>
    </row>
    <row r="270" spans="29:41" x14ac:dyDescent="0.25">
      <c r="AC270" t="str">
        <f t="shared" si="44"/>
        <v xml:space="preserve">2.4.2.1.03 </v>
      </c>
      <c r="AD270" s="23">
        <v>2.4</v>
      </c>
      <c r="AE270" s="23" t="s">
        <v>4135</v>
      </c>
      <c r="AF270" s="23" t="s">
        <v>4268</v>
      </c>
      <c r="AG270" s="23" t="s">
        <v>14946</v>
      </c>
      <c r="AH270" t="s">
        <v>4270</v>
      </c>
      <c r="AI270" t="s">
        <v>4271</v>
      </c>
      <c r="AJ270" t="s">
        <v>4282</v>
      </c>
      <c r="AK270" t="s">
        <v>4283</v>
      </c>
      <c r="AO270" s="51"/>
    </row>
    <row r="271" spans="29:41" x14ac:dyDescent="0.25">
      <c r="AC271" t="str">
        <f t="shared" si="44"/>
        <v xml:space="preserve">2.4.2.1.04 </v>
      </c>
      <c r="AD271" s="23">
        <v>2.4</v>
      </c>
      <c r="AE271" s="23" t="s">
        <v>4135</v>
      </c>
      <c r="AF271" s="23" t="s">
        <v>4268</v>
      </c>
      <c r="AG271" s="23" t="s">
        <v>14946</v>
      </c>
      <c r="AH271" t="s">
        <v>4270</v>
      </c>
      <c r="AI271" t="s">
        <v>4271</v>
      </c>
      <c r="AJ271" t="s">
        <v>4288</v>
      </c>
      <c r="AK271" t="s">
        <v>4289</v>
      </c>
      <c r="AO271" s="51"/>
    </row>
    <row r="272" spans="29:41" x14ac:dyDescent="0.25">
      <c r="AC272" t="str">
        <f t="shared" si="44"/>
        <v xml:space="preserve">2.4.2.1.05 </v>
      </c>
      <c r="AD272" s="23">
        <v>2.4</v>
      </c>
      <c r="AE272" s="23" t="s">
        <v>4135</v>
      </c>
      <c r="AF272" s="23" t="s">
        <v>4268</v>
      </c>
      <c r="AG272" s="23" t="s">
        <v>14946</v>
      </c>
      <c r="AH272" t="s">
        <v>4270</v>
      </c>
      <c r="AI272" t="s">
        <v>4271</v>
      </c>
      <c r="AJ272" t="s">
        <v>4293</v>
      </c>
      <c r="AK272" t="s">
        <v>4294</v>
      </c>
      <c r="AO272" s="51"/>
    </row>
    <row r="273" spans="29:41" x14ac:dyDescent="0.25">
      <c r="AC273" t="str">
        <f t="shared" si="44"/>
        <v xml:space="preserve">2.4.2.1.06 </v>
      </c>
      <c r="AD273" s="23">
        <v>2.4</v>
      </c>
      <c r="AE273" s="23" t="s">
        <v>4135</v>
      </c>
      <c r="AF273" s="23" t="s">
        <v>4268</v>
      </c>
      <c r="AG273" s="23" t="s">
        <v>14946</v>
      </c>
      <c r="AH273" t="s">
        <v>4270</v>
      </c>
      <c r="AI273" t="s">
        <v>4271</v>
      </c>
      <c r="AJ273" t="s">
        <v>4298</v>
      </c>
      <c r="AK273" t="s">
        <v>4299</v>
      </c>
      <c r="AO273" s="51"/>
    </row>
    <row r="274" spans="29:41" x14ac:dyDescent="0.25">
      <c r="AC274" t="str">
        <f t="shared" si="44"/>
        <v xml:space="preserve">2.4.2.1.07 </v>
      </c>
      <c r="AD274" s="23">
        <v>2.4</v>
      </c>
      <c r="AE274" s="23" t="s">
        <v>4135</v>
      </c>
      <c r="AF274" s="23" t="s">
        <v>4268</v>
      </c>
      <c r="AG274" s="23" t="s">
        <v>14946</v>
      </c>
      <c r="AH274" t="s">
        <v>4270</v>
      </c>
      <c r="AI274" t="s">
        <v>4271</v>
      </c>
      <c r="AJ274" t="s">
        <v>4303</v>
      </c>
      <c r="AK274" t="s">
        <v>4304</v>
      </c>
      <c r="AO274" s="51"/>
    </row>
    <row r="275" spans="29:41" x14ac:dyDescent="0.25">
      <c r="AC275" t="str">
        <f t="shared" si="44"/>
        <v xml:space="preserve">2.4.2.1.08 </v>
      </c>
      <c r="AD275" s="23">
        <v>2.4</v>
      </c>
      <c r="AE275" s="23" t="s">
        <v>4135</v>
      </c>
      <c r="AF275" s="23" t="s">
        <v>4268</v>
      </c>
      <c r="AG275" s="23" t="s">
        <v>14946</v>
      </c>
      <c r="AH275" t="s">
        <v>4270</v>
      </c>
      <c r="AI275" t="s">
        <v>4271</v>
      </c>
      <c r="AJ275" t="s">
        <v>4308</v>
      </c>
      <c r="AK275" t="s">
        <v>14947</v>
      </c>
      <c r="AO275" s="51"/>
    </row>
    <row r="276" spans="29:41" x14ac:dyDescent="0.25">
      <c r="AC276" t="str">
        <f t="shared" si="44"/>
        <v xml:space="preserve">2.4.2.2.01 </v>
      </c>
      <c r="AD276" s="23">
        <v>2.4</v>
      </c>
      <c r="AE276" s="23" t="s">
        <v>4135</v>
      </c>
      <c r="AF276" s="23" t="s">
        <v>4268</v>
      </c>
      <c r="AG276" s="23" t="s">
        <v>14946</v>
      </c>
      <c r="AH276" t="s">
        <v>4314</v>
      </c>
      <c r="AI276" t="s">
        <v>4315</v>
      </c>
      <c r="AJ276" t="s">
        <v>4313</v>
      </c>
      <c r="AK276" t="s">
        <v>4316</v>
      </c>
      <c r="AO276" s="51"/>
    </row>
    <row r="277" spans="29:41" x14ac:dyDescent="0.25">
      <c r="AC277" t="str">
        <f t="shared" si="44"/>
        <v xml:space="preserve">2.4.2.2.02 </v>
      </c>
      <c r="AD277" s="23">
        <v>2.4</v>
      </c>
      <c r="AE277" s="23" t="s">
        <v>4135</v>
      </c>
      <c r="AF277" s="23" t="s">
        <v>4268</v>
      </c>
      <c r="AG277" s="23" t="s">
        <v>14946</v>
      </c>
      <c r="AH277" t="s">
        <v>4314</v>
      </c>
      <c r="AI277" t="s">
        <v>4315</v>
      </c>
      <c r="AJ277" t="s">
        <v>4320</v>
      </c>
      <c r="AK277" t="s">
        <v>4321</v>
      </c>
      <c r="AO277" s="51"/>
    </row>
    <row r="278" spans="29:41" x14ac:dyDescent="0.25">
      <c r="AC278" t="str">
        <f t="shared" si="44"/>
        <v xml:space="preserve">2.4.2.2.03 </v>
      </c>
      <c r="AD278" s="23">
        <v>2.4</v>
      </c>
      <c r="AE278" s="23" t="s">
        <v>4135</v>
      </c>
      <c r="AF278" s="23" t="s">
        <v>4268</v>
      </c>
      <c r="AG278" s="23" t="s">
        <v>14946</v>
      </c>
      <c r="AH278" t="s">
        <v>4314</v>
      </c>
      <c r="AI278" t="s">
        <v>4315</v>
      </c>
      <c r="AJ278" t="s">
        <v>4325</v>
      </c>
      <c r="AK278" t="s">
        <v>4326</v>
      </c>
      <c r="AO278" s="51"/>
    </row>
    <row r="279" spans="29:41" x14ac:dyDescent="0.25">
      <c r="AC279" t="str">
        <f t="shared" si="44"/>
        <v xml:space="preserve">2.4.2.2.04 </v>
      </c>
      <c r="AD279" s="23">
        <v>2.4</v>
      </c>
      <c r="AE279" s="23" t="s">
        <v>4135</v>
      </c>
      <c r="AF279" s="23" t="s">
        <v>4268</v>
      </c>
      <c r="AG279" s="23" t="s">
        <v>14946</v>
      </c>
      <c r="AH279" t="s">
        <v>4314</v>
      </c>
      <c r="AI279" t="s">
        <v>4315</v>
      </c>
      <c r="AJ279" t="s">
        <v>4330</v>
      </c>
      <c r="AK279" t="s">
        <v>4331</v>
      </c>
      <c r="AO279" s="51"/>
    </row>
    <row r="280" spans="29:41" x14ac:dyDescent="0.25">
      <c r="AC280" t="str">
        <f t="shared" si="44"/>
        <v xml:space="preserve">2.4.2.2.05 </v>
      </c>
      <c r="AD280" s="23">
        <v>2.4</v>
      </c>
      <c r="AE280" s="23" t="s">
        <v>4135</v>
      </c>
      <c r="AF280" s="23" t="s">
        <v>4268</v>
      </c>
      <c r="AG280" s="23" t="s">
        <v>14946</v>
      </c>
      <c r="AH280" t="s">
        <v>4314</v>
      </c>
      <c r="AI280" t="s">
        <v>4315</v>
      </c>
      <c r="AJ280" t="s">
        <v>4333</v>
      </c>
      <c r="AK280" t="s">
        <v>4334</v>
      </c>
      <c r="AO280" s="51"/>
    </row>
    <row r="281" spans="29:41" x14ac:dyDescent="0.25">
      <c r="AC281" t="str">
        <f t="shared" si="44"/>
        <v xml:space="preserve">2.4.2.3.01 </v>
      </c>
      <c r="AD281" s="23">
        <v>2.4</v>
      </c>
      <c r="AE281" s="23" t="s">
        <v>4135</v>
      </c>
      <c r="AF281" s="23" t="s">
        <v>4268</v>
      </c>
      <c r="AG281" s="23" t="s">
        <v>14946</v>
      </c>
      <c r="AH281" t="s">
        <v>4337</v>
      </c>
      <c r="AI281" t="s">
        <v>4338</v>
      </c>
      <c r="AJ281" t="s">
        <v>4336</v>
      </c>
      <c r="AK281" t="s">
        <v>4339</v>
      </c>
      <c r="AO281" s="51"/>
    </row>
    <row r="282" spans="29:41" x14ac:dyDescent="0.25">
      <c r="AC282" t="str">
        <f t="shared" si="44"/>
        <v xml:space="preserve">2.4.2.3.02 </v>
      </c>
      <c r="AD282" s="23">
        <v>2.4</v>
      </c>
      <c r="AE282" s="23" t="s">
        <v>4135</v>
      </c>
      <c r="AF282" s="23" t="s">
        <v>4268</v>
      </c>
      <c r="AG282" s="23" t="s">
        <v>14946</v>
      </c>
      <c r="AH282" t="s">
        <v>4337</v>
      </c>
      <c r="AI282" t="s">
        <v>4338</v>
      </c>
      <c r="AJ282" t="s">
        <v>4341</v>
      </c>
      <c r="AK282" t="s">
        <v>4342</v>
      </c>
      <c r="AO282" s="51"/>
    </row>
    <row r="283" spans="29:41" x14ac:dyDescent="0.25">
      <c r="AC283" t="str">
        <f t="shared" si="44"/>
        <v xml:space="preserve">2.4.2.3.03 </v>
      </c>
      <c r="AD283" s="23">
        <v>2.4</v>
      </c>
      <c r="AE283" s="23" t="s">
        <v>4135</v>
      </c>
      <c r="AF283" s="23" t="s">
        <v>4268</v>
      </c>
      <c r="AG283" s="23" t="s">
        <v>14946</v>
      </c>
      <c r="AH283" t="s">
        <v>4337</v>
      </c>
      <c r="AI283" t="s">
        <v>4338</v>
      </c>
      <c r="AJ283" t="s">
        <v>4344</v>
      </c>
      <c r="AK283" t="s">
        <v>4345</v>
      </c>
      <c r="AO283" s="51"/>
    </row>
    <row r="284" spans="29:41" x14ac:dyDescent="0.25">
      <c r="AC284" t="str">
        <f t="shared" si="44"/>
        <v xml:space="preserve">2.4.2.3.04 </v>
      </c>
      <c r="AD284" s="23">
        <v>2.4</v>
      </c>
      <c r="AE284" s="23" t="s">
        <v>4135</v>
      </c>
      <c r="AF284" s="23" t="s">
        <v>4268</v>
      </c>
      <c r="AG284" s="23" t="s">
        <v>14946</v>
      </c>
      <c r="AH284" t="s">
        <v>4337</v>
      </c>
      <c r="AI284" t="s">
        <v>4338</v>
      </c>
      <c r="AJ284" t="s">
        <v>4347</v>
      </c>
      <c r="AK284" t="s">
        <v>4348</v>
      </c>
      <c r="AO284" s="51"/>
    </row>
    <row r="285" spans="29:41" x14ac:dyDescent="0.25">
      <c r="AC285" t="str">
        <f t="shared" si="44"/>
        <v xml:space="preserve">2.4.2.3.05 </v>
      </c>
      <c r="AD285" s="23">
        <v>2.4</v>
      </c>
      <c r="AE285" s="23" t="s">
        <v>4135</v>
      </c>
      <c r="AF285" s="23" t="s">
        <v>4268</v>
      </c>
      <c r="AG285" s="23" t="s">
        <v>14946</v>
      </c>
      <c r="AH285" t="s">
        <v>4337</v>
      </c>
      <c r="AI285" t="s">
        <v>4338</v>
      </c>
      <c r="AJ285" t="s">
        <v>4350</v>
      </c>
      <c r="AK285" t="s">
        <v>4351</v>
      </c>
      <c r="AO285" s="51"/>
    </row>
    <row r="286" spans="29:41" x14ac:dyDescent="0.25">
      <c r="AC286" t="str">
        <f t="shared" si="44"/>
        <v xml:space="preserve">2.4.2.3.06 </v>
      </c>
      <c r="AD286" s="23">
        <v>2.4</v>
      </c>
      <c r="AE286" s="23" t="s">
        <v>4135</v>
      </c>
      <c r="AF286" s="23" t="s">
        <v>4268</v>
      </c>
      <c r="AG286" s="23" t="s">
        <v>14946</v>
      </c>
      <c r="AH286" t="s">
        <v>4337</v>
      </c>
      <c r="AI286" t="s">
        <v>4338</v>
      </c>
      <c r="AJ286" t="s">
        <v>4353</v>
      </c>
      <c r="AK286" t="s">
        <v>4354</v>
      </c>
      <c r="AO286" s="51"/>
    </row>
    <row r="287" spans="29:41" x14ac:dyDescent="0.25">
      <c r="AC287" t="str">
        <f t="shared" si="44"/>
        <v xml:space="preserve">2.4.3.1.01 </v>
      </c>
      <c r="AD287" s="23">
        <v>2.4</v>
      </c>
      <c r="AE287" s="23" t="s">
        <v>4135</v>
      </c>
      <c r="AF287" s="23" t="s">
        <v>4357</v>
      </c>
      <c r="AG287" s="23" t="s">
        <v>4358</v>
      </c>
      <c r="AH287" t="s">
        <v>4359</v>
      </c>
      <c r="AI287" t="s">
        <v>4360</v>
      </c>
      <c r="AJ287" t="s">
        <v>4356</v>
      </c>
      <c r="AK287" t="s">
        <v>4361</v>
      </c>
      <c r="AO287" s="51"/>
    </row>
    <row r="288" spans="29:41" x14ac:dyDescent="0.25">
      <c r="AC288" t="str">
        <f t="shared" si="44"/>
        <v xml:space="preserve">2.4.3.1.02 </v>
      </c>
      <c r="AD288" s="23">
        <v>2.4</v>
      </c>
      <c r="AE288" s="23" t="s">
        <v>4135</v>
      </c>
      <c r="AF288" s="23" t="s">
        <v>4357</v>
      </c>
      <c r="AG288" s="23" t="s">
        <v>4358</v>
      </c>
      <c r="AH288" t="s">
        <v>4359</v>
      </c>
      <c r="AI288" t="s">
        <v>4360</v>
      </c>
      <c r="AJ288" t="s">
        <v>4363</v>
      </c>
      <c r="AK288" t="s">
        <v>4364</v>
      </c>
      <c r="AO288" s="51"/>
    </row>
    <row r="289" spans="29:41" x14ac:dyDescent="0.25">
      <c r="AC289" t="str">
        <f t="shared" si="44"/>
        <v xml:space="preserve">2.4.3.2.01 </v>
      </c>
      <c r="AD289" s="23">
        <v>2.4</v>
      </c>
      <c r="AE289" s="23" t="s">
        <v>4135</v>
      </c>
      <c r="AF289" s="23" t="s">
        <v>4357</v>
      </c>
      <c r="AG289" s="23" t="s">
        <v>4358</v>
      </c>
      <c r="AH289" t="s">
        <v>4367</v>
      </c>
      <c r="AI289" t="s">
        <v>4368</v>
      </c>
      <c r="AJ289" t="s">
        <v>4366</v>
      </c>
      <c r="AK289" t="s">
        <v>4369</v>
      </c>
      <c r="AO289" s="51"/>
    </row>
    <row r="290" spans="29:41" x14ac:dyDescent="0.25">
      <c r="AC290" t="str">
        <f t="shared" si="44"/>
        <v xml:space="preserve">2.4.3.2.02 </v>
      </c>
      <c r="AD290" s="23">
        <v>2.4</v>
      </c>
      <c r="AE290" s="23" t="s">
        <v>4135</v>
      </c>
      <c r="AF290" s="23" t="s">
        <v>4357</v>
      </c>
      <c r="AG290" s="23" t="s">
        <v>4358</v>
      </c>
      <c r="AH290" t="s">
        <v>4367</v>
      </c>
      <c r="AI290" t="s">
        <v>4368</v>
      </c>
      <c r="AJ290" t="s">
        <v>4371</v>
      </c>
      <c r="AK290" t="s">
        <v>4372</v>
      </c>
      <c r="AO290" s="51"/>
    </row>
    <row r="291" spans="29:41" x14ac:dyDescent="0.25">
      <c r="AC291" t="str">
        <f t="shared" si="44"/>
        <v xml:space="preserve">2.4.4.1.01 </v>
      </c>
      <c r="AD291" s="23">
        <v>2.4</v>
      </c>
      <c r="AE291" s="23" t="s">
        <v>4135</v>
      </c>
      <c r="AF291" s="23" t="s">
        <v>4375</v>
      </c>
      <c r="AG291" s="23" t="s">
        <v>4376</v>
      </c>
      <c r="AH291" t="s">
        <v>4377</v>
      </c>
      <c r="AI291" t="s">
        <v>4378</v>
      </c>
      <c r="AJ291" t="s">
        <v>4374</v>
      </c>
      <c r="AK291" t="s">
        <v>4379</v>
      </c>
      <c r="AO291" s="51"/>
    </row>
    <row r="292" spans="29:41" x14ac:dyDescent="0.25">
      <c r="AC292" t="str">
        <f t="shared" si="44"/>
        <v xml:space="preserve">2.4.4.1.02 </v>
      </c>
      <c r="AD292" s="23">
        <v>2.4</v>
      </c>
      <c r="AE292" s="23" t="s">
        <v>4135</v>
      </c>
      <c r="AF292" s="23" t="s">
        <v>4375</v>
      </c>
      <c r="AG292" s="23" t="s">
        <v>4376</v>
      </c>
      <c r="AH292" t="s">
        <v>4377</v>
      </c>
      <c r="AI292" t="s">
        <v>4378</v>
      </c>
      <c r="AJ292" t="s">
        <v>4381</v>
      </c>
      <c r="AK292" t="s">
        <v>4382</v>
      </c>
      <c r="AO292" s="51"/>
    </row>
    <row r="293" spans="29:41" x14ac:dyDescent="0.25">
      <c r="AC293" t="str">
        <f t="shared" si="44"/>
        <v xml:space="preserve">2.4.4.1.03 </v>
      </c>
      <c r="AD293" s="23">
        <v>2.4</v>
      </c>
      <c r="AE293" s="23" t="s">
        <v>4135</v>
      </c>
      <c r="AF293" s="23" t="s">
        <v>4375</v>
      </c>
      <c r="AG293" s="23" t="s">
        <v>4376</v>
      </c>
      <c r="AH293" t="s">
        <v>4377</v>
      </c>
      <c r="AI293" t="s">
        <v>4378</v>
      </c>
      <c r="AJ293" t="s">
        <v>4384</v>
      </c>
      <c r="AK293" t="s">
        <v>4385</v>
      </c>
      <c r="AO293" s="51"/>
    </row>
    <row r="294" spans="29:41" x14ac:dyDescent="0.25">
      <c r="AC294" t="str">
        <f t="shared" si="44"/>
        <v xml:space="preserve">2.4.4.1.05 </v>
      </c>
      <c r="AD294" s="23">
        <v>2.4</v>
      </c>
      <c r="AE294" s="23" t="s">
        <v>4135</v>
      </c>
      <c r="AF294" s="23" t="s">
        <v>4375</v>
      </c>
      <c r="AG294" s="23" t="s">
        <v>4376</v>
      </c>
      <c r="AH294" t="s">
        <v>4377</v>
      </c>
      <c r="AI294" t="s">
        <v>4378</v>
      </c>
      <c r="AJ294" t="s">
        <v>4387</v>
      </c>
      <c r="AK294" t="s">
        <v>14948</v>
      </c>
      <c r="AO294" s="51"/>
    </row>
    <row r="295" spans="29:41" x14ac:dyDescent="0.25">
      <c r="AC295" t="str">
        <f t="shared" si="44"/>
        <v xml:space="preserve">2.4.4.1.06 </v>
      </c>
      <c r="AD295" s="23">
        <v>2.4</v>
      </c>
      <c r="AE295" s="23" t="s">
        <v>4135</v>
      </c>
      <c r="AF295" s="23" t="s">
        <v>4375</v>
      </c>
      <c r="AG295" s="23" t="s">
        <v>4376</v>
      </c>
      <c r="AH295" t="s">
        <v>4377</v>
      </c>
      <c r="AI295" t="s">
        <v>4378</v>
      </c>
      <c r="AJ295" t="s">
        <v>4390</v>
      </c>
      <c r="AK295" t="s">
        <v>4391</v>
      </c>
      <c r="AO295" s="51"/>
    </row>
    <row r="296" spans="29:41" x14ac:dyDescent="0.25">
      <c r="AC296" t="str">
        <f t="shared" si="44"/>
        <v xml:space="preserve">2.4.4.2.01 </v>
      </c>
      <c r="AD296" s="23">
        <v>2.4</v>
      </c>
      <c r="AE296" s="23" t="s">
        <v>4135</v>
      </c>
      <c r="AF296" s="23" t="s">
        <v>4375</v>
      </c>
      <c r="AG296" s="23" t="s">
        <v>4376</v>
      </c>
      <c r="AH296" t="s">
        <v>4394</v>
      </c>
      <c r="AI296" t="s">
        <v>4395</v>
      </c>
      <c r="AJ296" t="s">
        <v>4393</v>
      </c>
      <c r="AK296" t="s">
        <v>4396</v>
      </c>
      <c r="AO296" s="51"/>
    </row>
    <row r="297" spans="29:41" x14ac:dyDescent="0.25">
      <c r="AC297" t="str">
        <f t="shared" si="44"/>
        <v xml:space="preserve">2.4.4.2.02 </v>
      </c>
      <c r="AD297" s="23">
        <v>2.4</v>
      </c>
      <c r="AE297" s="23" t="s">
        <v>4135</v>
      </c>
      <c r="AF297" s="23" t="s">
        <v>4375</v>
      </c>
      <c r="AG297" s="23" t="s">
        <v>4376</v>
      </c>
      <c r="AH297" t="s">
        <v>4394</v>
      </c>
      <c r="AI297" t="s">
        <v>4395</v>
      </c>
      <c r="AJ297" t="s">
        <v>4398</v>
      </c>
      <c r="AK297" t="s">
        <v>4399</v>
      </c>
      <c r="AO297" s="51"/>
    </row>
    <row r="298" spans="29:41" x14ac:dyDescent="0.25">
      <c r="AC298" t="str">
        <f t="shared" si="44"/>
        <v xml:space="preserve">2.4.5.1.01 </v>
      </c>
      <c r="AD298" s="23">
        <v>2.4</v>
      </c>
      <c r="AE298" s="23" t="s">
        <v>4135</v>
      </c>
      <c r="AF298" s="23" t="s">
        <v>4402</v>
      </c>
      <c r="AG298" s="23" t="s">
        <v>4403</v>
      </c>
      <c r="AH298" t="s">
        <v>4404</v>
      </c>
      <c r="AI298" t="s">
        <v>4405</v>
      </c>
      <c r="AJ298" t="s">
        <v>4401</v>
      </c>
      <c r="AK298" t="s">
        <v>4406</v>
      </c>
      <c r="AO298" s="51"/>
    </row>
    <row r="299" spans="29:41" x14ac:dyDescent="0.25">
      <c r="AC299" t="str">
        <f t="shared" si="44"/>
        <v xml:space="preserve">2.4.5.1.02 </v>
      </c>
      <c r="AD299" s="23">
        <v>2.4</v>
      </c>
      <c r="AE299" s="23" t="s">
        <v>4135</v>
      </c>
      <c r="AF299" s="23" t="s">
        <v>4402</v>
      </c>
      <c r="AG299" s="23" t="s">
        <v>4403</v>
      </c>
      <c r="AH299" t="s">
        <v>4404</v>
      </c>
      <c r="AI299" t="s">
        <v>4405</v>
      </c>
      <c r="AJ299" t="s">
        <v>4408</v>
      </c>
      <c r="AK299" t="s">
        <v>14949</v>
      </c>
      <c r="AO299" s="51"/>
    </row>
    <row r="300" spans="29:41" x14ac:dyDescent="0.25">
      <c r="AC300" t="str">
        <f t="shared" si="44"/>
        <v xml:space="preserve">2.4.5.2.01 </v>
      </c>
      <c r="AD300" s="23">
        <v>2.4</v>
      </c>
      <c r="AE300" s="23" t="s">
        <v>4135</v>
      </c>
      <c r="AF300" s="23" t="s">
        <v>4402</v>
      </c>
      <c r="AG300" s="23" t="s">
        <v>4403</v>
      </c>
      <c r="AH300" t="s">
        <v>4412</v>
      </c>
      <c r="AI300" t="s">
        <v>4413</v>
      </c>
      <c r="AJ300" t="s">
        <v>4411</v>
      </c>
      <c r="AK300" t="s">
        <v>14950</v>
      </c>
      <c r="AO300" s="51"/>
    </row>
    <row r="301" spans="29:41" x14ac:dyDescent="0.25">
      <c r="AC301" t="str">
        <f t="shared" si="44"/>
        <v xml:space="preserve">2.4.5.2.02 </v>
      </c>
      <c r="AD301" s="23">
        <v>2.4</v>
      </c>
      <c r="AE301" s="23" t="s">
        <v>4135</v>
      </c>
      <c r="AF301" s="23" t="s">
        <v>4402</v>
      </c>
      <c r="AG301" s="23" t="s">
        <v>4403</v>
      </c>
      <c r="AH301" t="s">
        <v>4412</v>
      </c>
      <c r="AI301" t="s">
        <v>4413</v>
      </c>
      <c r="AJ301" t="s">
        <v>4416</v>
      </c>
      <c r="AK301" t="s">
        <v>4417</v>
      </c>
      <c r="AO301" s="51"/>
    </row>
    <row r="302" spans="29:41" x14ac:dyDescent="0.25">
      <c r="AC302" t="str">
        <f t="shared" si="44"/>
        <v xml:space="preserve">2.4.5.2.03 </v>
      </c>
      <c r="AD302" s="23">
        <v>2.4</v>
      </c>
      <c r="AE302" s="23" t="s">
        <v>4135</v>
      </c>
      <c r="AF302" s="23" t="s">
        <v>4402</v>
      </c>
      <c r="AG302" s="23" t="s">
        <v>4403</v>
      </c>
      <c r="AH302" t="s">
        <v>4412</v>
      </c>
      <c r="AI302" t="s">
        <v>4413</v>
      </c>
      <c r="AJ302" t="s">
        <v>4419</v>
      </c>
      <c r="AK302" t="s">
        <v>4420</v>
      </c>
      <c r="AO302" s="51"/>
    </row>
    <row r="303" spans="29:41" x14ac:dyDescent="0.25">
      <c r="AC303" t="str">
        <f t="shared" si="44"/>
        <v xml:space="preserve">2.4.6.1.01 </v>
      </c>
      <c r="AD303" s="23">
        <v>2.4</v>
      </c>
      <c r="AE303" s="23" t="s">
        <v>4135</v>
      </c>
      <c r="AF303" s="23" t="s">
        <v>4423</v>
      </c>
      <c r="AG303" s="23" t="s">
        <v>4424</v>
      </c>
      <c r="AH303" t="s">
        <v>4425</v>
      </c>
      <c r="AI303" t="s">
        <v>4426</v>
      </c>
      <c r="AJ303" t="s">
        <v>4422</v>
      </c>
      <c r="AK303" t="s">
        <v>4426</v>
      </c>
      <c r="AO303" s="51"/>
    </row>
    <row r="304" spans="29:41" x14ac:dyDescent="0.25">
      <c r="AC304" t="str">
        <f t="shared" si="44"/>
        <v xml:space="preserve">2.4.6.2.01 </v>
      </c>
      <c r="AD304" s="23">
        <v>2.4</v>
      </c>
      <c r="AE304" s="23" t="s">
        <v>4135</v>
      </c>
      <c r="AF304" s="23" t="s">
        <v>4423</v>
      </c>
      <c r="AG304" s="23" t="s">
        <v>4424</v>
      </c>
      <c r="AH304" t="s">
        <v>4429</v>
      </c>
      <c r="AI304" t="s">
        <v>4430</v>
      </c>
      <c r="AJ304" t="s">
        <v>4428</v>
      </c>
      <c r="AK304" t="s">
        <v>4431</v>
      </c>
      <c r="AO304" s="51"/>
    </row>
    <row r="305" spans="29:41" x14ac:dyDescent="0.25">
      <c r="AC305" t="str">
        <f t="shared" si="44"/>
        <v xml:space="preserve">2.4.6.3.01 </v>
      </c>
      <c r="AD305" s="23">
        <v>2.4</v>
      </c>
      <c r="AE305" s="23" t="s">
        <v>4135</v>
      </c>
      <c r="AF305" s="23" t="s">
        <v>4423</v>
      </c>
      <c r="AG305" s="23" t="s">
        <v>4424</v>
      </c>
      <c r="AH305" t="s">
        <v>4434</v>
      </c>
      <c r="AI305" t="s">
        <v>4435</v>
      </c>
      <c r="AJ305" t="s">
        <v>4433</v>
      </c>
      <c r="AK305" t="s">
        <v>4436</v>
      </c>
      <c r="AO305" s="51"/>
    </row>
    <row r="306" spans="29:41" x14ac:dyDescent="0.25">
      <c r="AC306" t="str">
        <f t="shared" si="44"/>
        <v xml:space="preserve">2.4.7.1.01 </v>
      </c>
      <c r="AD306" s="23">
        <v>2.4</v>
      </c>
      <c r="AE306" s="23" t="s">
        <v>4135</v>
      </c>
      <c r="AF306" s="23" t="s">
        <v>4439</v>
      </c>
      <c r="AG306" s="23" t="s">
        <v>4440</v>
      </c>
      <c r="AH306" t="s">
        <v>4441</v>
      </c>
      <c r="AI306" t="s">
        <v>4442</v>
      </c>
      <c r="AJ306" t="s">
        <v>4438</v>
      </c>
      <c r="AK306" t="s">
        <v>4443</v>
      </c>
      <c r="AO306" s="51"/>
    </row>
    <row r="307" spans="29:41" x14ac:dyDescent="0.25">
      <c r="AC307" t="str">
        <f t="shared" si="44"/>
        <v xml:space="preserve">2.4.7.2.01 </v>
      </c>
      <c r="AD307" s="23">
        <v>2.4</v>
      </c>
      <c r="AE307" s="23" t="s">
        <v>4135</v>
      </c>
      <c r="AF307" s="23" t="s">
        <v>4439</v>
      </c>
      <c r="AG307" s="23" t="s">
        <v>4440</v>
      </c>
      <c r="AH307" t="s">
        <v>4446</v>
      </c>
      <c r="AI307" t="s">
        <v>4447</v>
      </c>
      <c r="AJ307" t="s">
        <v>4445</v>
      </c>
      <c r="AK307" t="s">
        <v>4448</v>
      </c>
      <c r="AO307" s="51"/>
    </row>
    <row r="308" spans="29:41" x14ac:dyDescent="0.25">
      <c r="AC308" t="str">
        <f t="shared" si="44"/>
        <v xml:space="preserve">2.4.7.3.01 </v>
      </c>
      <c r="AD308" s="23">
        <v>2.4</v>
      </c>
      <c r="AE308" s="23" t="s">
        <v>4135</v>
      </c>
      <c r="AF308" s="23" t="s">
        <v>4439</v>
      </c>
      <c r="AG308" s="23" t="s">
        <v>4440</v>
      </c>
      <c r="AH308" t="s">
        <v>4451</v>
      </c>
      <c r="AI308" t="s">
        <v>4452</v>
      </c>
      <c r="AJ308" t="s">
        <v>4450</v>
      </c>
      <c r="AK308" t="s">
        <v>4453</v>
      </c>
      <c r="AO308" s="51"/>
    </row>
    <row r="309" spans="29:41" x14ac:dyDescent="0.25">
      <c r="AC309" t="str">
        <f t="shared" si="44"/>
        <v xml:space="preserve">2.4.9.1.01 </v>
      </c>
      <c r="AD309" s="23">
        <v>2.4</v>
      </c>
      <c r="AE309" s="23" t="s">
        <v>4135</v>
      </c>
      <c r="AF309" s="23" t="s">
        <v>4456</v>
      </c>
      <c r="AG309" s="23" t="s">
        <v>4457</v>
      </c>
      <c r="AH309" t="s">
        <v>4458</v>
      </c>
      <c r="AI309" t="s">
        <v>4459</v>
      </c>
      <c r="AJ309" t="s">
        <v>4455</v>
      </c>
      <c r="AK309" t="s">
        <v>4460</v>
      </c>
      <c r="AO309" s="51"/>
    </row>
    <row r="310" spans="29:41" x14ac:dyDescent="0.25">
      <c r="AC310" t="str">
        <f t="shared" si="44"/>
        <v xml:space="preserve">2.4.9.1.02 </v>
      </c>
      <c r="AD310" s="23">
        <v>2.4</v>
      </c>
      <c r="AE310" s="23" t="s">
        <v>4135</v>
      </c>
      <c r="AF310" s="23" t="s">
        <v>4456</v>
      </c>
      <c r="AG310" s="23" t="s">
        <v>4457</v>
      </c>
      <c r="AH310" t="s">
        <v>4458</v>
      </c>
      <c r="AI310" t="s">
        <v>4459</v>
      </c>
      <c r="AJ310" t="s">
        <v>4462</v>
      </c>
      <c r="AK310" t="s">
        <v>4463</v>
      </c>
      <c r="AO310" s="51"/>
    </row>
    <row r="311" spans="29:41" x14ac:dyDescent="0.25">
      <c r="AC311" t="str">
        <f t="shared" si="44"/>
        <v xml:space="preserve">2.4.9.1.03 </v>
      </c>
      <c r="AD311" s="23">
        <v>2.4</v>
      </c>
      <c r="AE311" s="23" t="s">
        <v>4135</v>
      </c>
      <c r="AF311" s="23" t="s">
        <v>4456</v>
      </c>
      <c r="AG311" s="23" t="s">
        <v>4457</v>
      </c>
      <c r="AH311" t="s">
        <v>4458</v>
      </c>
      <c r="AI311" t="s">
        <v>4459</v>
      </c>
      <c r="AJ311" t="s">
        <v>4465</v>
      </c>
      <c r="AK311" t="s">
        <v>4466</v>
      </c>
      <c r="AO311" s="51"/>
    </row>
    <row r="312" spans="29:41" x14ac:dyDescent="0.25">
      <c r="AC312" t="str">
        <f t="shared" si="44"/>
        <v xml:space="preserve">2.4.9.2.01 </v>
      </c>
      <c r="AD312" s="23">
        <v>2.4</v>
      </c>
      <c r="AE312" s="23" t="s">
        <v>4135</v>
      </c>
      <c r="AF312" s="23" t="s">
        <v>4456</v>
      </c>
      <c r="AG312" s="23" t="s">
        <v>4457</v>
      </c>
      <c r="AH312" t="s">
        <v>4469</v>
      </c>
      <c r="AI312" t="s">
        <v>4470</v>
      </c>
      <c r="AJ312" t="s">
        <v>4468</v>
      </c>
      <c r="AK312" t="s">
        <v>4470</v>
      </c>
      <c r="AO312" s="51"/>
    </row>
    <row r="313" spans="29:41" x14ac:dyDescent="0.25">
      <c r="AC313" t="str">
        <f t="shared" si="44"/>
        <v xml:space="preserve">2.4.9.3.01 </v>
      </c>
      <c r="AD313" s="23">
        <v>2.4</v>
      </c>
      <c r="AE313" s="23" t="s">
        <v>4135</v>
      </c>
      <c r="AF313" s="23" t="s">
        <v>4456</v>
      </c>
      <c r="AG313" s="23" t="s">
        <v>4457</v>
      </c>
      <c r="AH313" t="s">
        <v>4473</v>
      </c>
      <c r="AI313" t="s">
        <v>4474</v>
      </c>
      <c r="AJ313" t="s">
        <v>4472</v>
      </c>
      <c r="AK313" t="s">
        <v>4474</v>
      </c>
      <c r="AO313" s="51"/>
    </row>
    <row r="314" spans="29:41" x14ac:dyDescent="0.25">
      <c r="AC314" t="str">
        <f t="shared" si="44"/>
        <v xml:space="preserve">2.4.9.4.01 </v>
      </c>
      <c r="AD314" s="23">
        <v>2.4</v>
      </c>
      <c r="AE314" s="23" t="s">
        <v>4135</v>
      </c>
      <c r="AF314" s="23" t="s">
        <v>4456</v>
      </c>
      <c r="AG314" s="23" t="s">
        <v>4457</v>
      </c>
      <c r="AH314" t="s">
        <v>4477</v>
      </c>
      <c r="AI314" t="s">
        <v>4478</v>
      </c>
      <c r="AJ314" t="s">
        <v>4476</v>
      </c>
      <c r="AK314" t="s">
        <v>4478</v>
      </c>
      <c r="AO314" s="51"/>
    </row>
    <row r="315" spans="29:41" x14ac:dyDescent="0.25">
      <c r="AC315" t="str">
        <f t="shared" si="44"/>
        <v xml:space="preserve">2.5.1.1.01 </v>
      </c>
      <c r="AD315" s="23">
        <v>2.5</v>
      </c>
      <c r="AE315" s="23" t="s">
        <v>4481</v>
      </c>
      <c r="AF315" s="23" t="s">
        <v>4482</v>
      </c>
      <c r="AG315" s="23" t="s">
        <v>4483</v>
      </c>
      <c r="AH315" t="s">
        <v>4484</v>
      </c>
      <c r="AI315" t="s">
        <v>4485</v>
      </c>
      <c r="AJ315" t="s">
        <v>4480</v>
      </c>
      <c r="AK315" t="s">
        <v>4485</v>
      </c>
      <c r="AO315" s="51"/>
    </row>
    <row r="316" spans="29:41" x14ac:dyDescent="0.25">
      <c r="AC316" t="str">
        <f t="shared" si="44"/>
        <v xml:space="preserve">2.5.1.2.01 </v>
      </c>
      <c r="AD316" s="23">
        <v>2.5</v>
      </c>
      <c r="AE316" s="23" t="s">
        <v>4481</v>
      </c>
      <c r="AF316" s="23" t="s">
        <v>4482</v>
      </c>
      <c r="AG316" s="23" t="s">
        <v>4483</v>
      </c>
      <c r="AH316" t="s">
        <v>4488</v>
      </c>
      <c r="AI316" t="s">
        <v>14951</v>
      </c>
      <c r="AJ316" t="s">
        <v>4487</v>
      </c>
      <c r="AK316" t="s">
        <v>14952</v>
      </c>
      <c r="AO316" s="51"/>
    </row>
    <row r="317" spans="29:41" x14ac:dyDescent="0.25">
      <c r="AC317" t="str">
        <f t="shared" si="44"/>
        <v xml:space="preserve">2.5.1.2.02 </v>
      </c>
      <c r="AD317" s="23">
        <v>2.5</v>
      </c>
      <c r="AE317" s="23" t="s">
        <v>4481</v>
      </c>
      <c r="AF317" s="23" t="s">
        <v>4482</v>
      </c>
      <c r="AG317" s="23" t="s">
        <v>4483</v>
      </c>
      <c r="AH317" t="s">
        <v>4488</v>
      </c>
      <c r="AI317" t="s">
        <v>14951</v>
      </c>
      <c r="AJ317" t="s">
        <v>4492</v>
      </c>
      <c r="AK317" t="s">
        <v>4493</v>
      </c>
      <c r="AO317" s="51"/>
    </row>
    <row r="318" spans="29:41" x14ac:dyDescent="0.25">
      <c r="AC318" t="str">
        <f t="shared" si="44"/>
        <v xml:space="preserve">2.5.1.3.01 </v>
      </c>
      <c r="AD318" s="23">
        <v>2.5</v>
      </c>
      <c r="AE318" s="23" t="s">
        <v>4481</v>
      </c>
      <c r="AF318" s="23" t="s">
        <v>4482</v>
      </c>
      <c r="AG318" s="23" t="s">
        <v>4483</v>
      </c>
      <c r="AH318" t="s">
        <v>4496</v>
      </c>
      <c r="AI318" t="s">
        <v>4497</v>
      </c>
      <c r="AJ318" t="s">
        <v>4495</v>
      </c>
      <c r="AK318" t="s">
        <v>4497</v>
      </c>
      <c r="AO318" s="51"/>
    </row>
    <row r="319" spans="29:41" x14ac:dyDescent="0.25">
      <c r="AC319" t="str">
        <f t="shared" si="44"/>
        <v xml:space="preserve">2.5.2.1.01 </v>
      </c>
      <c r="AD319" s="23">
        <v>2.5</v>
      </c>
      <c r="AE319" s="23" t="s">
        <v>4481</v>
      </c>
      <c r="AF319" s="23" t="s">
        <v>4500</v>
      </c>
      <c r="AG319" s="23" t="s">
        <v>14953</v>
      </c>
      <c r="AH319" t="s">
        <v>4502</v>
      </c>
      <c r="AI319" t="s">
        <v>4503</v>
      </c>
      <c r="AJ319" t="s">
        <v>4499</v>
      </c>
      <c r="AK319" t="s">
        <v>4504</v>
      </c>
      <c r="AO319" s="51"/>
    </row>
    <row r="320" spans="29:41" x14ac:dyDescent="0.25">
      <c r="AC320" t="str">
        <f t="shared" si="44"/>
        <v xml:space="preserve">2.5.2.1.02 </v>
      </c>
      <c r="AD320" s="23">
        <v>2.5</v>
      </c>
      <c r="AE320" s="23" t="s">
        <v>4481</v>
      </c>
      <c r="AF320" s="23" t="s">
        <v>4500</v>
      </c>
      <c r="AG320" s="23" t="s">
        <v>14953</v>
      </c>
      <c r="AH320" t="s">
        <v>4502</v>
      </c>
      <c r="AI320" t="s">
        <v>4503</v>
      </c>
      <c r="AJ320" t="s">
        <v>4506</v>
      </c>
      <c r="AK320" t="s">
        <v>4507</v>
      </c>
      <c r="AO320" s="51"/>
    </row>
    <row r="321" spans="29:41" x14ac:dyDescent="0.25">
      <c r="AC321" t="str">
        <f t="shared" si="44"/>
        <v xml:space="preserve">2.5.2.2.01 </v>
      </c>
      <c r="AD321" s="23">
        <v>2.5</v>
      </c>
      <c r="AE321" s="23" t="s">
        <v>4481</v>
      </c>
      <c r="AF321" s="23" t="s">
        <v>4500</v>
      </c>
      <c r="AG321" s="23" t="s">
        <v>14953</v>
      </c>
      <c r="AH321" t="s">
        <v>4510</v>
      </c>
      <c r="AI321" t="s">
        <v>4511</v>
      </c>
      <c r="AJ321" t="s">
        <v>4509</v>
      </c>
      <c r="AK321" t="s">
        <v>4512</v>
      </c>
      <c r="AO321" s="51"/>
    </row>
    <row r="322" spans="29:41" x14ac:dyDescent="0.25">
      <c r="AC322" t="str">
        <f t="shared" ref="AC322:AC385" si="45">+AJ322</f>
        <v xml:space="preserve">2.5.2.2.02 </v>
      </c>
      <c r="AD322" s="23">
        <v>2.5</v>
      </c>
      <c r="AE322" s="23" t="s">
        <v>4481</v>
      </c>
      <c r="AF322" s="23" t="s">
        <v>4500</v>
      </c>
      <c r="AG322" s="23" t="s">
        <v>14953</v>
      </c>
      <c r="AH322" t="s">
        <v>4510</v>
      </c>
      <c r="AI322" t="s">
        <v>4511</v>
      </c>
      <c r="AJ322" t="s">
        <v>4514</v>
      </c>
      <c r="AK322" t="s">
        <v>4515</v>
      </c>
      <c r="AO322" s="51"/>
    </row>
    <row r="323" spans="29:41" x14ac:dyDescent="0.25">
      <c r="AC323" t="str">
        <f t="shared" si="45"/>
        <v xml:space="preserve">2.5.2.3.01 </v>
      </c>
      <c r="AD323" s="23">
        <v>2.5</v>
      </c>
      <c r="AE323" s="23" t="s">
        <v>4481</v>
      </c>
      <c r="AF323" s="23" t="s">
        <v>4500</v>
      </c>
      <c r="AG323" s="23" t="s">
        <v>14953</v>
      </c>
      <c r="AH323" t="s">
        <v>4518</v>
      </c>
      <c r="AI323" t="s">
        <v>4519</v>
      </c>
      <c r="AJ323" t="s">
        <v>4517</v>
      </c>
      <c r="AK323" t="s">
        <v>4520</v>
      </c>
      <c r="AO323" s="51"/>
    </row>
    <row r="324" spans="29:41" x14ac:dyDescent="0.25">
      <c r="AC324" t="str">
        <f t="shared" si="45"/>
        <v xml:space="preserve">2.5.2.3.02 </v>
      </c>
      <c r="AD324" s="23">
        <v>2.5</v>
      </c>
      <c r="AE324" s="23" t="s">
        <v>4481</v>
      </c>
      <c r="AF324" s="23" t="s">
        <v>4500</v>
      </c>
      <c r="AG324" s="23" t="s">
        <v>14953</v>
      </c>
      <c r="AH324" t="s">
        <v>4518</v>
      </c>
      <c r="AI324" t="s">
        <v>4519</v>
      </c>
      <c r="AJ324" t="s">
        <v>4522</v>
      </c>
      <c r="AK324" t="s">
        <v>4523</v>
      </c>
      <c r="AO324" s="51"/>
    </row>
    <row r="325" spans="29:41" x14ac:dyDescent="0.25">
      <c r="AC325" t="str">
        <f t="shared" si="45"/>
        <v xml:space="preserve">2.5.3.1.01 </v>
      </c>
      <c r="AD325" s="23">
        <v>2.5</v>
      </c>
      <c r="AE325" s="23" t="s">
        <v>4481</v>
      </c>
      <c r="AF325" s="23" t="s">
        <v>4526</v>
      </c>
      <c r="AG325" s="23" t="s">
        <v>4527</v>
      </c>
      <c r="AH325" t="s">
        <v>4528</v>
      </c>
      <c r="AI325" t="s">
        <v>4529</v>
      </c>
      <c r="AJ325" t="s">
        <v>4525</v>
      </c>
      <c r="AK325" t="s">
        <v>4530</v>
      </c>
      <c r="AO325" s="51"/>
    </row>
    <row r="326" spans="29:41" x14ac:dyDescent="0.25">
      <c r="AC326" t="str">
        <f t="shared" si="45"/>
        <v xml:space="preserve">2.5.3.1.02 </v>
      </c>
      <c r="AD326" s="23">
        <v>2.5</v>
      </c>
      <c r="AE326" s="23" t="s">
        <v>4481</v>
      </c>
      <c r="AF326" s="23" t="s">
        <v>4526</v>
      </c>
      <c r="AG326" s="23" t="s">
        <v>4527</v>
      </c>
      <c r="AH326" t="s">
        <v>4528</v>
      </c>
      <c r="AI326" t="s">
        <v>4529</v>
      </c>
      <c r="AJ326" t="s">
        <v>4532</v>
      </c>
      <c r="AK326" t="s">
        <v>4533</v>
      </c>
      <c r="AO326" s="51"/>
    </row>
    <row r="327" spans="29:41" x14ac:dyDescent="0.25">
      <c r="AC327" t="str">
        <f t="shared" si="45"/>
        <v xml:space="preserve">2.5.3.2.01 </v>
      </c>
      <c r="AD327" s="23">
        <v>2.5</v>
      </c>
      <c r="AE327" s="23" t="s">
        <v>4481</v>
      </c>
      <c r="AF327" s="23" t="s">
        <v>4526</v>
      </c>
      <c r="AG327" s="23" t="s">
        <v>4527</v>
      </c>
      <c r="AH327" t="s">
        <v>4536</v>
      </c>
      <c r="AI327" t="s">
        <v>4537</v>
      </c>
      <c r="AJ327" t="s">
        <v>4535</v>
      </c>
      <c r="AK327" t="s">
        <v>4538</v>
      </c>
      <c r="AO327" s="51"/>
    </row>
    <row r="328" spans="29:41" x14ac:dyDescent="0.25">
      <c r="AC328" t="str">
        <f t="shared" si="45"/>
        <v xml:space="preserve">2.5.3.2.02 </v>
      </c>
      <c r="AD328" s="23">
        <v>2.5</v>
      </c>
      <c r="AE328" s="23" t="s">
        <v>4481</v>
      </c>
      <c r="AF328" s="23" t="s">
        <v>4526</v>
      </c>
      <c r="AG328" s="23" t="s">
        <v>4527</v>
      </c>
      <c r="AH328" t="s">
        <v>4536</v>
      </c>
      <c r="AI328" t="s">
        <v>4537</v>
      </c>
      <c r="AJ328" t="s">
        <v>4540</v>
      </c>
      <c r="AK328" t="s">
        <v>4541</v>
      </c>
      <c r="AO328" s="51"/>
    </row>
    <row r="329" spans="29:41" x14ac:dyDescent="0.25">
      <c r="AC329" t="str">
        <f t="shared" si="45"/>
        <v xml:space="preserve">2.5.4.1.01 </v>
      </c>
      <c r="AD329" s="23">
        <v>2.5</v>
      </c>
      <c r="AE329" s="23" t="s">
        <v>4481</v>
      </c>
      <c r="AF329" s="23" t="s">
        <v>4544</v>
      </c>
      <c r="AG329" s="23" t="s">
        <v>14954</v>
      </c>
      <c r="AH329" t="s">
        <v>4546</v>
      </c>
      <c r="AI329" t="s">
        <v>4547</v>
      </c>
      <c r="AJ329" t="s">
        <v>4543</v>
      </c>
      <c r="AK329" t="s">
        <v>4548</v>
      </c>
      <c r="AO329" s="51"/>
    </row>
    <row r="330" spans="29:41" x14ac:dyDescent="0.25">
      <c r="AC330" t="str">
        <f t="shared" si="45"/>
        <v xml:space="preserve">2.5.4.1.02 </v>
      </c>
      <c r="AD330" s="23">
        <v>2.5</v>
      </c>
      <c r="AE330" s="23" t="s">
        <v>4481</v>
      </c>
      <c r="AF330" s="23" t="s">
        <v>4544</v>
      </c>
      <c r="AG330" s="23" t="s">
        <v>14954</v>
      </c>
      <c r="AH330" t="s">
        <v>4546</v>
      </c>
      <c r="AI330" t="s">
        <v>4547</v>
      </c>
      <c r="AJ330" t="s">
        <v>4550</v>
      </c>
      <c r="AK330" t="s">
        <v>4551</v>
      </c>
      <c r="AO330" s="51"/>
    </row>
    <row r="331" spans="29:41" x14ac:dyDescent="0.25">
      <c r="AC331" t="str">
        <f t="shared" si="45"/>
        <v xml:space="preserve">2.5.4.1.03 </v>
      </c>
      <c r="AD331" s="23">
        <v>2.5</v>
      </c>
      <c r="AE331" s="23" t="s">
        <v>4481</v>
      </c>
      <c r="AF331" s="23" t="s">
        <v>4544</v>
      </c>
      <c r="AG331" s="23" t="s">
        <v>14954</v>
      </c>
      <c r="AH331" t="s">
        <v>4546</v>
      </c>
      <c r="AI331" t="s">
        <v>4547</v>
      </c>
      <c r="AJ331" t="s">
        <v>4553</v>
      </c>
      <c r="AK331" t="s">
        <v>4554</v>
      </c>
      <c r="AO331" s="51"/>
    </row>
    <row r="332" spans="29:41" x14ac:dyDescent="0.25">
      <c r="AC332" t="str">
        <f t="shared" si="45"/>
        <v xml:space="preserve">2.5.4.2.01 </v>
      </c>
      <c r="AD332" s="23">
        <v>2.5</v>
      </c>
      <c r="AE332" s="23" t="s">
        <v>4481</v>
      </c>
      <c r="AF332" s="23" t="s">
        <v>4544</v>
      </c>
      <c r="AG332" s="23" t="s">
        <v>14954</v>
      </c>
      <c r="AH332" t="s">
        <v>4557</v>
      </c>
      <c r="AI332" t="s">
        <v>4558</v>
      </c>
      <c r="AJ332" t="s">
        <v>4556</v>
      </c>
      <c r="AK332" t="s">
        <v>4559</v>
      </c>
      <c r="AO332" s="51"/>
    </row>
    <row r="333" spans="29:41" x14ac:dyDescent="0.25">
      <c r="AC333" t="str">
        <f t="shared" si="45"/>
        <v xml:space="preserve">2.5.4.2.02 </v>
      </c>
      <c r="AD333" s="23">
        <v>2.5</v>
      </c>
      <c r="AE333" s="23" t="s">
        <v>4481</v>
      </c>
      <c r="AF333" s="23" t="s">
        <v>4544</v>
      </c>
      <c r="AG333" s="23" t="s">
        <v>14954</v>
      </c>
      <c r="AH333" t="s">
        <v>4557</v>
      </c>
      <c r="AI333" t="s">
        <v>4558</v>
      </c>
      <c r="AJ333" t="s">
        <v>4561</v>
      </c>
      <c r="AK333" t="s">
        <v>4562</v>
      </c>
      <c r="AO333" s="51"/>
    </row>
    <row r="334" spans="29:41" x14ac:dyDescent="0.25">
      <c r="AC334" t="str">
        <f t="shared" si="45"/>
        <v xml:space="preserve">2.5.5.1.01 </v>
      </c>
      <c r="AD334" s="23">
        <v>2.5</v>
      </c>
      <c r="AE334" s="23" t="s">
        <v>4481</v>
      </c>
      <c r="AF334" s="23" t="s">
        <v>4565</v>
      </c>
      <c r="AG334" s="23" t="s">
        <v>4566</v>
      </c>
      <c r="AH334" t="s">
        <v>4567</v>
      </c>
      <c r="AI334" t="s">
        <v>4568</v>
      </c>
      <c r="AJ334" t="s">
        <v>4564</v>
      </c>
      <c r="AK334" t="s">
        <v>14955</v>
      </c>
      <c r="AO334" s="51"/>
    </row>
    <row r="335" spans="29:41" x14ac:dyDescent="0.25">
      <c r="AC335" t="str">
        <f t="shared" si="45"/>
        <v xml:space="preserve">2.5.5.1.02 </v>
      </c>
      <c r="AD335" s="23">
        <v>2.5</v>
      </c>
      <c r="AE335" s="23" t="s">
        <v>4481</v>
      </c>
      <c r="AF335" s="23" t="s">
        <v>4565</v>
      </c>
      <c r="AG335" s="23" t="s">
        <v>4566</v>
      </c>
      <c r="AH335" t="s">
        <v>4567</v>
      </c>
      <c r="AI335" t="s">
        <v>4568</v>
      </c>
      <c r="AJ335" t="s">
        <v>4571</v>
      </c>
      <c r="AK335" t="s">
        <v>4572</v>
      </c>
      <c r="AO335" s="51"/>
    </row>
    <row r="336" spans="29:41" x14ac:dyDescent="0.25">
      <c r="AC336" t="str">
        <f t="shared" si="45"/>
        <v xml:space="preserve">2.5.5.2.01 </v>
      </c>
      <c r="AD336" s="23">
        <v>2.5</v>
      </c>
      <c r="AE336" s="23" t="s">
        <v>4481</v>
      </c>
      <c r="AF336" s="23" t="s">
        <v>4565</v>
      </c>
      <c r="AG336" s="23" t="s">
        <v>4566</v>
      </c>
      <c r="AH336" t="s">
        <v>4575</v>
      </c>
      <c r="AI336" t="s">
        <v>4576</v>
      </c>
      <c r="AJ336" t="s">
        <v>4574</v>
      </c>
      <c r="AK336" t="s">
        <v>14956</v>
      </c>
      <c r="AO336" s="51"/>
    </row>
    <row r="337" spans="29:41" x14ac:dyDescent="0.25">
      <c r="AC337" t="str">
        <f t="shared" si="45"/>
        <v xml:space="preserve">2.5.6.1.01 </v>
      </c>
      <c r="AD337" s="23">
        <v>2.5</v>
      </c>
      <c r="AE337" s="23" t="s">
        <v>4481</v>
      </c>
      <c r="AF337" s="23" t="s">
        <v>4580</v>
      </c>
      <c r="AG337" s="23" t="s">
        <v>4581</v>
      </c>
      <c r="AH337" t="s">
        <v>4582</v>
      </c>
      <c r="AI337" t="s">
        <v>4583</v>
      </c>
      <c r="AJ337" t="s">
        <v>4579</v>
      </c>
      <c r="AK337" t="s">
        <v>14957</v>
      </c>
      <c r="AO337" s="51"/>
    </row>
    <row r="338" spans="29:41" x14ac:dyDescent="0.25">
      <c r="AC338" t="str">
        <f t="shared" si="45"/>
        <v xml:space="preserve">2.5.6.2.01 </v>
      </c>
      <c r="AD338" s="23">
        <v>2.5</v>
      </c>
      <c r="AE338" s="23" t="s">
        <v>4481</v>
      </c>
      <c r="AF338" s="23" t="s">
        <v>4580</v>
      </c>
      <c r="AG338" s="23" t="s">
        <v>4581</v>
      </c>
      <c r="AH338" t="s">
        <v>4587</v>
      </c>
      <c r="AI338" t="s">
        <v>4588</v>
      </c>
      <c r="AJ338" t="s">
        <v>4586</v>
      </c>
      <c r="AK338" t="s">
        <v>14958</v>
      </c>
      <c r="AO338" s="51"/>
    </row>
    <row r="339" spans="29:41" x14ac:dyDescent="0.25">
      <c r="AC339" t="str">
        <f t="shared" si="45"/>
        <v xml:space="preserve">2.5.6.3.01 </v>
      </c>
      <c r="AD339" s="23">
        <v>2.5</v>
      </c>
      <c r="AE339" s="23" t="s">
        <v>4481</v>
      </c>
      <c r="AF339" s="23" t="s">
        <v>4580</v>
      </c>
      <c r="AG339" s="23" t="s">
        <v>4581</v>
      </c>
      <c r="AH339" t="s">
        <v>4592</v>
      </c>
      <c r="AI339" t="s">
        <v>4593</v>
      </c>
      <c r="AJ339" t="s">
        <v>4591</v>
      </c>
      <c r="AK339" t="s">
        <v>4594</v>
      </c>
      <c r="AO339" s="51"/>
    </row>
    <row r="340" spans="29:41" x14ac:dyDescent="0.25">
      <c r="AC340" t="str">
        <f t="shared" si="45"/>
        <v xml:space="preserve">2.5.9.1.01 </v>
      </c>
      <c r="AD340" s="23">
        <v>2.5</v>
      </c>
      <c r="AE340" s="23" t="s">
        <v>4481</v>
      </c>
      <c r="AF340" s="23" t="s">
        <v>4597</v>
      </c>
      <c r="AG340" s="23" t="s">
        <v>4598</v>
      </c>
      <c r="AH340" t="s">
        <v>4599</v>
      </c>
      <c r="AI340" t="s">
        <v>4600</v>
      </c>
      <c r="AJ340" t="s">
        <v>4596</v>
      </c>
      <c r="AK340" t="s">
        <v>4601</v>
      </c>
      <c r="AO340" s="51"/>
    </row>
    <row r="341" spans="29:41" x14ac:dyDescent="0.25">
      <c r="AC341" t="str">
        <f t="shared" si="45"/>
        <v xml:space="preserve">2.5.9.2.01 </v>
      </c>
      <c r="AD341" s="23">
        <v>2.5</v>
      </c>
      <c r="AE341" s="23" t="s">
        <v>4481</v>
      </c>
      <c r="AF341" s="23" t="s">
        <v>4597</v>
      </c>
      <c r="AG341" s="23" t="s">
        <v>4598</v>
      </c>
      <c r="AH341" t="s">
        <v>4604</v>
      </c>
      <c r="AI341" t="s">
        <v>4605</v>
      </c>
      <c r="AJ341" t="s">
        <v>4603</v>
      </c>
      <c r="AK341" t="s">
        <v>4606</v>
      </c>
      <c r="AO341" s="51"/>
    </row>
    <row r="342" spans="29:41" x14ac:dyDescent="0.25">
      <c r="AC342" t="str">
        <f t="shared" si="45"/>
        <v xml:space="preserve">2.5.9.3.01 </v>
      </c>
      <c r="AD342" s="23">
        <v>2.5</v>
      </c>
      <c r="AE342" s="23" t="s">
        <v>4481</v>
      </c>
      <c r="AF342" s="23" t="s">
        <v>4597</v>
      </c>
      <c r="AG342" s="23" t="s">
        <v>4598</v>
      </c>
      <c r="AH342" t="s">
        <v>4609</v>
      </c>
      <c r="AI342" t="s">
        <v>4610</v>
      </c>
      <c r="AJ342" t="s">
        <v>4608</v>
      </c>
      <c r="AK342" t="s">
        <v>4611</v>
      </c>
      <c r="AO342" s="51"/>
    </row>
    <row r="343" spans="29:41" x14ac:dyDescent="0.25">
      <c r="AC343" t="str">
        <f t="shared" si="45"/>
        <v xml:space="preserve">2.6.1.1.01 </v>
      </c>
      <c r="AD343" s="23">
        <v>2.6</v>
      </c>
      <c r="AE343" s="23" t="s">
        <v>4613</v>
      </c>
      <c r="AF343" s="23" t="s">
        <v>4614</v>
      </c>
      <c r="AG343" s="23" t="s">
        <v>4615</v>
      </c>
      <c r="AH343" t="s">
        <v>4616</v>
      </c>
      <c r="AI343" t="s">
        <v>4617</v>
      </c>
      <c r="AJ343" t="s">
        <v>2009</v>
      </c>
      <c r="AK343" t="s">
        <v>4617</v>
      </c>
      <c r="AO343" s="51"/>
    </row>
    <row r="344" spans="29:41" x14ac:dyDescent="0.25">
      <c r="AC344" t="str">
        <f t="shared" si="45"/>
        <v xml:space="preserve">2.6.1.2.01 </v>
      </c>
      <c r="AD344" s="23">
        <v>2.6</v>
      </c>
      <c r="AE344" s="23" t="s">
        <v>4613</v>
      </c>
      <c r="AF344" s="23" t="s">
        <v>4614</v>
      </c>
      <c r="AG344" s="23" t="s">
        <v>4615</v>
      </c>
      <c r="AH344" t="s">
        <v>4620</v>
      </c>
      <c r="AI344" t="s">
        <v>4621</v>
      </c>
      <c r="AJ344" t="s">
        <v>4619</v>
      </c>
      <c r="AK344" t="s">
        <v>4621</v>
      </c>
      <c r="AO344" s="51"/>
    </row>
    <row r="345" spans="29:41" x14ac:dyDescent="0.25">
      <c r="AC345" t="str">
        <f t="shared" si="45"/>
        <v xml:space="preserve">2.6.1.3.01 </v>
      </c>
      <c r="AD345" s="23">
        <v>2.6</v>
      </c>
      <c r="AE345" s="23" t="s">
        <v>4613</v>
      </c>
      <c r="AF345" s="23" t="s">
        <v>4614</v>
      </c>
      <c r="AG345" s="23" t="s">
        <v>4615</v>
      </c>
      <c r="AH345" t="s">
        <v>4623</v>
      </c>
      <c r="AI345" t="s">
        <v>4624</v>
      </c>
      <c r="AJ345" t="s">
        <v>1495</v>
      </c>
      <c r="AK345" t="s">
        <v>4624</v>
      </c>
      <c r="AO345" s="51"/>
    </row>
    <row r="346" spans="29:41" x14ac:dyDescent="0.25">
      <c r="AC346" t="str">
        <f t="shared" si="45"/>
        <v xml:space="preserve">2.6.1.4.01 </v>
      </c>
      <c r="AD346" s="23">
        <v>2.6</v>
      </c>
      <c r="AE346" s="23" t="s">
        <v>4613</v>
      </c>
      <c r="AF346" s="23" t="s">
        <v>4614</v>
      </c>
      <c r="AG346" s="23" t="s">
        <v>4615</v>
      </c>
      <c r="AH346" t="s">
        <v>4627</v>
      </c>
      <c r="AI346" t="s">
        <v>4628</v>
      </c>
      <c r="AJ346" t="s">
        <v>4626</v>
      </c>
      <c r="AK346" t="s">
        <v>4628</v>
      </c>
      <c r="AO346" s="51"/>
    </row>
    <row r="347" spans="29:41" x14ac:dyDescent="0.25">
      <c r="AC347" t="str">
        <f t="shared" si="45"/>
        <v xml:space="preserve">2.6.1.9.01 </v>
      </c>
      <c r="AD347" s="23">
        <v>2.6</v>
      </c>
      <c r="AE347" s="23" t="s">
        <v>4613</v>
      </c>
      <c r="AF347" s="23" t="s">
        <v>4614</v>
      </c>
      <c r="AG347" s="23" t="s">
        <v>4615</v>
      </c>
      <c r="AH347" t="s">
        <v>4630</v>
      </c>
      <c r="AI347" t="s">
        <v>4631</v>
      </c>
      <c r="AJ347" t="s">
        <v>2082</v>
      </c>
      <c r="AK347" t="s">
        <v>4632</v>
      </c>
      <c r="AO347" s="51"/>
    </row>
    <row r="348" spans="29:41" x14ac:dyDescent="0.25">
      <c r="AC348" t="str">
        <f t="shared" si="45"/>
        <v xml:space="preserve">2.6.2.1.01 </v>
      </c>
      <c r="AD348" s="23">
        <v>2.6</v>
      </c>
      <c r="AE348" s="23" t="s">
        <v>4613</v>
      </c>
      <c r="AF348" s="23" t="s">
        <v>4635</v>
      </c>
      <c r="AG348" s="23" t="s">
        <v>4636</v>
      </c>
      <c r="AH348" t="s">
        <v>4637</v>
      </c>
      <c r="AI348" t="s">
        <v>4638</v>
      </c>
      <c r="AJ348" t="s">
        <v>4634</v>
      </c>
      <c r="AK348" t="s">
        <v>4639</v>
      </c>
      <c r="AO348" s="51"/>
    </row>
    <row r="349" spans="29:41" x14ac:dyDescent="0.25">
      <c r="AC349" t="str">
        <f t="shared" si="45"/>
        <v xml:space="preserve">2.6.2.2.01 </v>
      </c>
      <c r="AD349" s="23">
        <v>2.6</v>
      </c>
      <c r="AE349" s="23" t="s">
        <v>4613</v>
      </c>
      <c r="AF349" s="23" t="s">
        <v>4635</v>
      </c>
      <c r="AG349" s="23" t="s">
        <v>4636</v>
      </c>
      <c r="AH349" t="s">
        <v>4642</v>
      </c>
      <c r="AI349" t="s">
        <v>4643</v>
      </c>
      <c r="AJ349" t="s">
        <v>4641</v>
      </c>
      <c r="AK349" t="s">
        <v>4643</v>
      </c>
      <c r="AO349" s="51"/>
    </row>
    <row r="350" spans="29:41" x14ac:dyDescent="0.25">
      <c r="AC350" t="str">
        <f t="shared" si="45"/>
        <v xml:space="preserve">2.6.2.3.01 </v>
      </c>
      <c r="AD350" s="23">
        <v>2.6</v>
      </c>
      <c r="AE350" s="23" t="s">
        <v>4613</v>
      </c>
      <c r="AF350" s="23" t="s">
        <v>4635</v>
      </c>
      <c r="AG350" s="23" t="s">
        <v>4636</v>
      </c>
      <c r="AH350" t="s">
        <v>4645</v>
      </c>
      <c r="AI350" t="s">
        <v>4646</v>
      </c>
      <c r="AJ350" t="s">
        <v>1997</v>
      </c>
      <c r="AK350" t="s">
        <v>4646</v>
      </c>
      <c r="AO350" s="51"/>
    </row>
    <row r="351" spans="29:41" x14ac:dyDescent="0.25">
      <c r="AC351" t="str">
        <f t="shared" si="45"/>
        <v xml:space="preserve">2.6.2.4.01 </v>
      </c>
      <c r="AD351" s="23">
        <v>2.6</v>
      </c>
      <c r="AE351" s="23" t="s">
        <v>4613</v>
      </c>
      <c r="AF351" s="23" t="s">
        <v>4635</v>
      </c>
      <c r="AG351" s="23" t="s">
        <v>4636</v>
      </c>
      <c r="AH351" t="s">
        <v>4649</v>
      </c>
      <c r="AI351" t="s">
        <v>4650</v>
      </c>
      <c r="AJ351" t="s">
        <v>4648</v>
      </c>
      <c r="AK351" t="s">
        <v>4650</v>
      </c>
      <c r="AO351" s="51"/>
    </row>
    <row r="352" spans="29:41" x14ac:dyDescent="0.25">
      <c r="AC352" t="str">
        <f t="shared" si="45"/>
        <v xml:space="preserve">2.6.3.1.01 </v>
      </c>
      <c r="AD352" s="23">
        <v>2.6</v>
      </c>
      <c r="AE352" s="23" t="s">
        <v>4613</v>
      </c>
      <c r="AF352" s="23" t="s">
        <v>4653</v>
      </c>
      <c r="AG352" s="23" t="s">
        <v>4654</v>
      </c>
      <c r="AH352" t="s">
        <v>4655</v>
      </c>
      <c r="AI352" t="s">
        <v>4656</v>
      </c>
      <c r="AJ352" t="s">
        <v>4652</v>
      </c>
      <c r="AK352" t="s">
        <v>4656</v>
      </c>
      <c r="AO352" s="51"/>
    </row>
    <row r="353" spans="29:41" x14ac:dyDescent="0.25">
      <c r="AC353" t="str">
        <f t="shared" si="45"/>
        <v xml:space="preserve">2.6.3.2.01 </v>
      </c>
      <c r="AD353" s="23">
        <v>2.6</v>
      </c>
      <c r="AE353" s="23" t="s">
        <v>4613</v>
      </c>
      <c r="AF353" s="23" t="s">
        <v>4653</v>
      </c>
      <c r="AG353" s="23" t="s">
        <v>4654</v>
      </c>
      <c r="AH353" t="s">
        <v>4658</v>
      </c>
      <c r="AI353" t="s">
        <v>4659</v>
      </c>
      <c r="AJ353" t="s">
        <v>1941</v>
      </c>
      <c r="AK353" t="s">
        <v>4659</v>
      </c>
      <c r="AO353" s="51"/>
    </row>
    <row r="354" spans="29:41" x14ac:dyDescent="0.25">
      <c r="AC354" t="str">
        <f t="shared" si="45"/>
        <v xml:space="preserve">2.6.3.3.01 </v>
      </c>
      <c r="AD354" s="23">
        <v>2.6</v>
      </c>
      <c r="AE354" s="23" t="s">
        <v>4613</v>
      </c>
      <c r="AF354" s="23" t="s">
        <v>4653</v>
      </c>
      <c r="AG354" s="23" t="s">
        <v>4654</v>
      </c>
      <c r="AH354" t="s">
        <v>4662</v>
      </c>
      <c r="AI354" t="s">
        <v>4663</v>
      </c>
      <c r="AJ354" t="s">
        <v>4661</v>
      </c>
      <c r="AK354" t="s">
        <v>4663</v>
      </c>
      <c r="AO354" s="51"/>
    </row>
    <row r="355" spans="29:41" x14ac:dyDescent="0.25">
      <c r="AC355" t="str">
        <f t="shared" si="45"/>
        <v xml:space="preserve">2.6.3.4.01 </v>
      </c>
      <c r="AD355" s="23">
        <v>2.6</v>
      </c>
      <c r="AE355" s="23" t="s">
        <v>4613</v>
      </c>
      <c r="AF355" s="23" t="s">
        <v>4653</v>
      </c>
      <c r="AG355" s="23" t="s">
        <v>4654</v>
      </c>
      <c r="AH355" t="s">
        <v>4666</v>
      </c>
      <c r="AI355" t="s">
        <v>4667</v>
      </c>
      <c r="AJ355" t="s">
        <v>4665</v>
      </c>
      <c r="AK355" t="s">
        <v>4668</v>
      </c>
      <c r="AO355" s="51"/>
    </row>
    <row r="356" spans="29:41" x14ac:dyDescent="0.25">
      <c r="AC356" t="str">
        <f t="shared" si="45"/>
        <v xml:space="preserve">2.6.4.1.01 </v>
      </c>
      <c r="AD356" s="23">
        <v>2.6</v>
      </c>
      <c r="AE356" s="23" t="s">
        <v>4613</v>
      </c>
      <c r="AF356" s="23" t="s">
        <v>4670</v>
      </c>
      <c r="AG356" s="23" t="s">
        <v>4671</v>
      </c>
      <c r="AH356" t="s">
        <v>4672</v>
      </c>
      <c r="AI356" t="s">
        <v>4673</v>
      </c>
      <c r="AJ356" t="s">
        <v>2006</v>
      </c>
      <c r="AK356" t="s">
        <v>4673</v>
      </c>
      <c r="AO356" s="51"/>
    </row>
    <row r="357" spans="29:41" x14ac:dyDescent="0.25">
      <c r="AC357" t="str">
        <f t="shared" si="45"/>
        <v xml:space="preserve">2.6.4.2.01 </v>
      </c>
      <c r="AD357" s="23">
        <v>2.6</v>
      </c>
      <c r="AE357" s="23" t="s">
        <v>4613</v>
      </c>
      <c r="AF357" s="23" t="s">
        <v>4670</v>
      </c>
      <c r="AG357" s="23" t="s">
        <v>4671</v>
      </c>
      <c r="AH357" t="s">
        <v>4676</v>
      </c>
      <c r="AI357" t="s">
        <v>4677</v>
      </c>
      <c r="AJ357" t="s">
        <v>4675</v>
      </c>
      <c r="AK357" t="s">
        <v>4677</v>
      </c>
      <c r="AO357" s="51"/>
    </row>
    <row r="358" spans="29:41" x14ac:dyDescent="0.25">
      <c r="AC358" t="str">
        <f t="shared" si="45"/>
        <v xml:space="preserve">2.6.4.3.01 </v>
      </c>
      <c r="AD358" s="23">
        <v>2.6</v>
      </c>
      <c r="AE358" s="23" t="s">
        <v>4613</v>
      </c>
      <c r="AF358" s="23" t="s">
        <v>4670</v>
      </c>
      <c r="AG358" s="23" t="s">
        <v>4671</v>
      </c>
      <c r="AH358" t="s">
        <v>4680</v>
      </c>
      <c r="AI358" t="s">
        <v>4681</v>
      </c>
      <c r="AJ358" t="s">
        <v>4679</v>
      </c>
      <c r="AK358" t="s">
        <v>4681</v>
      </c>
      <c r="AO358" s="51"/>
    </row>
    <row r="359" spans="29:41" x14ac:dyDescent="0.25">
      <c r="AC359" t="str">
        <f t="shared" si="45"/>
        <v xml:space="preserve">2.6.4.4.01 </v>
      </c>
      <c r="AD359" s="23">
        <v>2.6</v>
      </c>
      <c r="AE359" s="23" t="s">
        <v>4613</v>
      </c>
      <c r="AF359" s="23" t="s">
        <v>4670</v>
      </c>
      <c r="AG359" s="23" t="s">
        <v>4671</v>
      </c>
      <c r="AH359" t="s">
        <v>4684</v>
      </c>
      <c r="AI359" t="s">
        <v>4685</v>
      </c>
      <c r="AJ359" t="s">
        <v>4683</v>
      </c>
      <c r="AK359" t="s">
        <v>4685</v>
      </c>
      <c r="AO359" s="51"/>
    </row>
    <row r="360" spans="29:41" x14ac:dyDescent="0.25">
      <c r="AC360" t="str">
        <f t="shared" si="45"/>
        <v xml:space="preserve">2.6.4.5.01 </v>
      </c>
      <c r="AD360" s="23">
        <v>2.6</v>
      </c>
      <c r="AE360" s="23" t="s">
        <v>4613</v>
      </c>
      <c r="AF360" s="23" t="s">
        <v>4670</v>
      </c>
      <c r="AG360" s="23" t="s">
        <v>4671</v>
      </c>
      <c r="AH360" t="s">
        <v>4688</v>
      </c>
      <c r="AI360" t="s">
        <v>4689</v>
      </c>
      <c r="AJ360" t="s">
        <v>4687</v>
      </c>
      <c r="AK360" t="s">
        <v>4689</v>
      </c>
      <c r="AO360" s="51"/>
    </row>
    <row r="361" spans="29:41" x14ac:dyDescent="0.25">
      <c r="AC361" t="str">
        <f t="shared" si="45"/>
        <v xml:space="preserve">2.6.4.6.01 </v>
      </c>
      <c r="AD361" s="23">
        <v>2.6</v>
      </c>
      <c r="AE361" s="23" t="s">
        <v>4613</v>
      </c>
      <c r="AF361" s="23" t="s">
        <v>4670</v>
      </c>
      <c r="AG361" s="23" t="s">
        <v>4671</v>
      </c>
      <c r="AH361" t="s">
        <v>4692</v>
      </c>
      <c r="AI361" t="s">
        <v>4693</v>
      </c>
      <c r="AJ361" t="s">
        <v>4691</v>
      </c>
      <c r="AK361" t="s">
        <v>4693</v>
      </c>
      <c r="AO361" s="51"/>
    </row>
    <row r="362" spans="29:41" x14ac:dyDescent="0.25">
      <c r="AC362" t="str">
        <f t="shared" si="45"/>
        <v xml:space="preserve">2.6.4.7.01 </v>
      </c>
      <c r="AD362" s="23">
        <v>2.6</v>
      </c>
      <c r="AE362" s="23" t="s">
        <v>4613</v>
      </c>
      <c r="AF362" s="23" t="s">
        <v>4670</v>
      </c>
      <c r="AG362" s="23" t="s">
        <v>4671</v>
      </c>
      <c r="AH362" t="s">
        <v>4696</v>
      </c>
      <c r="AI362" t="s">
        <v>4697</v>
      </c>
      <c r="AJ362" t="s">
        <v>4695</v>
      </c>
      <c r="AK362" t="s">
        <v>4697</v>
      </c>
      <c r="AO362" s="51"/>
    </row>
    <row r="363" spans="29:41" x14ac:dyDescent="0.25">
      <c r="AC363" t="str">
        <f t="shared" si="45"/>
        <v xml:space="preserve">2.6.4.8.01 </v>
      </c>
      <c r="AD363" s="23">
        <v>2.6</v>
      </c>
      <c r="AE363" s="23" t="s">
        <v>4613</v>
      </c>
      <c r="AF363" s="23" t="s">
        <v>4670</v>
      </c>
      <c r="AG363" s="23" t="s">
        <v>4671</v>
      </c>
      <c r="AH363" t="s">
        <v>4700</v>
      </c>
      <c r="AI363" t="s">
        <v>4701</v>
      </c>
      <c r="AJ363" t="s">
        <v>4699</v>
      </c>
      <c r="AK363" t="s">
        <v>4701</v>
      </c>
      <c r="AO363" s="51"/>
    </row>
    <row r="364" spans="29:41" x14ac:dyDescent="0.25">
      <c r="AC364" t="str">
        <f t="shared" si="45"/>
        <v xml:space="preserve">2.6.5.1.01 </v>
      </c>
      <c r="AD364" s="23">
        <v>2.6</v>
      </c>
      <c r="AE364" s="23" t="s">
        <v>4613</v>
      </c>
      <c r="AF364" s="23" t="s">
        <v>4704</v>
      </c>
      <c r="AG364" s="23" t="s">
        <v>4705</v>
      </c>
      <c r="AH364" t="s">
        <v>4706</v>
      </c>
      <c r="AI364" t="s">
        <v>4707</v>
      </c>
      <c r="AJ364" t="s">
        <v>4703</v>
      </c>
      <c r="AK364" t="s">
        <v>4707</v>
      </c>
      <c r="AO364" s="51"/>
    </row>
    <row r="365" spans="29:41" x14ac:dyDescent="0.25">
      <c r="AC365" t="str">
        <f t="shared" si="45"/>
        <v xml:space="preserve">2.6.5.2.01 </v>
      </c>
      <c r="AD365" s="23">
        <v>2.6</v>
      </c>
      <c r="AE365" s="23" t="s">
        <v>4613</v>
      </c>
      <c r="AF365" s="23" t="s">
        <v>4704</v>
      </c>
      <c r="AG365" s="23" t="s">
        <v>4705</v>
      </c>
      <c r="AH365" t="s">
        <v>4709</v>
      </c>
      <c r="AI365" t="s">
        <v>4710</v>
      </c>
      <c r="AJ365" t="s">
        <v>2070</v>
      </c>
      <c r="AK365" t="s">
        <v>4710</v>
      </c>
      <c r="AO365" s="51"/>
    </row>
    <row r="366" spans="29:41" x14ac:dyDescent="0.25">
      <c r="AC366" t="str">
        <f t="shared" si="45"/>
        <v xml:space="preserve">2.6.5.2.02 </v>
      </c>
      <c r="AD366" s="23">
        <v>2.6</v>
      </c>
      <c r="AE366" s="23" t="s">
        <v>4613</v>
      </c>
      <c r="AF366" s="23" t="s">
        <v>4704</v>
      </c>
      <c r="AG366" s="23" t="s">
        <v>4705</v>
      </c>
      <c r="AH366" t="s">
        <v>4709</v>
      </c>
      <c r="AI366" t="s">
        <v>4710</v>
      </c>
      <c r="AJ366" t="s">
        <v>4712</v>
      </c>
      <c r="AK366" t="s">
        <v>4713</v>
      </c>
      <c r="AO366" s="51"/>
    </row>
    <row r="367" spans="29:41" x14ac:dyDescent="0.25">
      <c r="AC367" t="str">
        <f t="shared" si="45"/>
        <v xml:space="preserve">2.6.5.3.01 </v>
      </c>
      <c r="AD367" s="23">
        <v>2.6</v>
      </c>
      <c r="AE367" s="23" t="s">
        <v>4613</v>
      </c>
      <c r="AF367" s="23" t="s">
        <v>4704</v>
      </c>
      <c r="AG367" s="23" t="s">
        <v>4705</v>
      </c>
      <c r="AH367" t="s">
        <v>4716</v>
      </c>
      <c r="AI367" t="s">
        <v>4717</v>
      </c>
      <c r="AJ367" t="s">
        <v>4715</v>
      </c>
      <c r="AK367" t="s">
        <v>4717</v>
      </c>
      <c r="AO367" s="51"/>
    </row>
    <row r="368" spans="29:41" x14ac:dyDescent="0.25">
      <c r="AC368" t="str">
        <f t="shared" si="45"/>
        <v xml:space="preserve">2.6.5.4.01 </v>
      </c>
      <c r="AD368" s="23">
        <v>2.6</v>
      </c>
      <c r="AE368" s="23" t="s">
        <v>4613</v>
      </c>
      <c r="AF368" s="23" t="s">
        <v>4704</v>
      </c>
      <c r="AG368" s="23" t="s">
        <v>4705</v>
      </c>
      <c r="AH368" t="s">
        <v>4720</v>
      </c>
      <c r="AI368" t="s">
        <v>4721</v>
      </c>
      <c r="AJ368" t="s">
        <v>4719</v>
      </c>
      <c r="AK368" t="s">
        <v>4721</v>
      </c>
      <c r="AO368" s="51"/>
    </row>
    <row r="369" spans="29:41" x14ac:dyDescent="0.25">
      <c r="AC369" t="str">
        <f t="shared" si="45"/>
        <v xml:space="preserve">2.6.5.4.02 </v>
      </c>
      <c r="AD369" s="23">
        <v>2.6</v>
      </c>
      <c r="AE369" s="23" t="s">
        <v>4613</v>
      </c>
      <c r="AF369" s="23" t="s">
        <v>4704</v>
      </c>
      <c r="AG369" s="23" t="s">
        <v>4705</v>
      </c>
      <c r="AH369" t="s">
        <v>4720</v>
      </c>
      <c r="AI369" t="s">
        <v>4721</v>
      </c>
      <c r="AJ369" t="s">
        <v>4723</v>
      </c>
      <c r="AK369" t="s">
        <v>4724</v>
      </c>
      <c r="AO369" s="51"/>
    </row>
    <row r="370" spans="29:41" x14ac:dyDescent="0.25">
      <c r="AC370" t="str">
        <f t="shared" si="45"/>
        <v xml:space="preserve">2.6.5.5.01 </v>
      </c>
      <c r="AD370" s="23">
        <v>2.6</v>
      </c>
      <c r="AE370" s="23" t="s">
        <v>4613</v>
      </c>
      <c r="AF370" s="23" t="s">
        <v>4704</v>
      </c>
      <c r="AG370" s="23" t="s">
        <v>4705</v>
      </c>
      <c r="AH370" t="s">
        <v>4726</v>
      </c>
      <c r="AI370" t="s">
        <v>4727</v>
      </c>
      <c r="AJ370" t="s">
        <v>2114</v>
      </c>
      <c r="AK370" t="s">
        <v>4727</v>
      </c>
      <c r="AO370" s="51"/>
    </row>
    <row r="371" spans="29:41" x14ac:dyDescent="0.25">
      <c r="AC371" t="str">
        <f t="shared" si="45"/>
        <v xml:space="preserve">2.6.5.6.01 </v>
      </c>
      <c r="AD371" s="23">
        <v>2.6</v>
      </c>
      <c r="AE371" s="23" t="s">
        <v>4613</v>
      </c>
      <c r="AF371" s="23" t="s">
        <v>4704</v>
      </c>
      <c r="AG371" s="23" t="s">
        <v>4705</v>
      </c>
      <c r="AH371" t="s">
        <v>4730</v>
      </c>
      <c r="AI371" t="s">
        <v>4731</v>
      </c>
      <c r="AJ371" t="s">
        <v>4729</v>
      </c>
      <c r="AK371" t="s">
        <v>4731</v>
      </c>
      <c r="AO371" s="51"/>
    </row>
    <row r="372" spans="29:41" x14ac:dyDescent="0.25">
      <c r="AC372" t="str">
        <f t="shared" si="45"/>
        <v xml:space="preserve">2.6.5.7.01 </v>
      </c>
      <c r="AD372" s="23">
        <v>2.6</v>
      </c>
      <c r="AE372" s="23" t="s">
        <v>4613</v>
      </c>
      <c r="AF372" s="23" t="s">
        <v>4704</v>
      </c>
      <c r="AG372" s="23" t="s">
        <v>4705</v>
      </c>
      <c r="AH372" t="s">
        <v>4734</v>
      </c>
      <c r="AI372" t="s">
        <v>14959</v>
      </c>
      <c r="AJ372" t="s">
        <v>4733</v>
      </c>
      <c r="AK372" t="s">
        <v>14960</v>
      </c>
      <c r="AO372" s="51"/>
    </row>
    <row r="373" spans="29:41" x14ac:dyDescent="0.25">
      <c r="AC373" t="str">
        <f t="shared" si="45"/>
        <v xml:space="preserve">2.6.5.8.01 </v>
      </c>
      <c r="AD373" s="23">
        <v>2.6</v>
      </c>
      <c r="AE373" s="23" t="s">
        <v>4613</v>
      </c>
      <c r="AF373" s="23" t="s">
        <v>4704</v>
      </c>
      <c r="AG373" s="23" t="s">
        <v>4705</v>
      </c>
      <c r="AH373" t="s">
        <v>4738</v>
      </c>
      <c r="AI373" t="s">
        <v>4739</v>
      </c>
      <c r="AJ373" t="s">
        <v>4737</v>
      </c>
      <c r="AK373" t="s">
        <v>4739</v>
      </c>
      <c r="AO373" s="51"/>
    </row>
    <row r="374" spans="29:41" x14ac:dyDescent="0.25">
      <c r="AC374" t="str">
        <f t="shared" si="45"/>
        <v xml:space="preserve">2.6.6.1.01 </v>
      </c>
      <c r="AD374" s="23">
        <v>2.6</v>
      </c>
      <c r="AE374" s="23" t="s">
        <v>4613</v>
      </c>
      <c r="AF374" s="23" t="s">
        <v>4742</v>
      </c>
      <c r="AG374" s="23" t="s">
        <v>4743</v>
      </c>
      <c r="AH374" t="s">
        <v>4744</v>
      </c>
      <c r="AI374" t="s">
        <v>4745</v>
      </c>
      <c r="AJ374" t="s">
        <v>4741</v>
      </c>
      <c r="AK374" t="s">
        <v>4745</v>
      </c>
      <c r="AO374" s="51"/>
    </row>
    <row r="375" spans="29:41" x14ac:dyDescent="0.25">
      <c r="AC375" t="str">
        <f t="shared" si="45"/>
        <v xml:space="preserve">2.6.6.2.01 </v>
      </c>
      <c r="AD375" s="23">
        <v>2.6</v>
      </c>
      <c r="AE375" s="23" t="s">
        <v>4613</v>
      </c>
      <c r="AF375" s="23" t="s">
        <v>4742</v>
      </c>
      <c r="AG375" s="23" t="s">
        <v>4743</v>
      </c>
      <c r="AH375" t="s">
        <v>4748</v>
      </c>
      <c r="AI375" t="s">
        <v>4749</v>
      </c>
      <c r="AJ375" t="s">
        <v>4747</v>
      </c>
      <c r="AK375" t="s">
        <v>4749</v>
      </c>
      <c r="AO375" s="51"/>
    </row>
    <row r="376" spans="29:41" x14ac:dyDescent="0.25">
      <c r="AC376" t="str">
        <f t="shared" si="45"/>
        <v xml:space="preserve">2.6.7.1.01 </v>
      </c>
      <c r="AD376" s="23">
        <v>2.6</v>
      </c>
      <c r="AE376" s="23" t="s">
        <v>4613</v>
      </c>
      <c r="AF376" s="23" t="s">
        <v>4752</v>
      </c>
      <c r="AG376" s="23" t="s">
        <v>4753</v>
      </c>
      <c r="AH376" t="s">
        <v>4754</v>
      </c>
      <c r="AI376" t="s">
        <v>4755</v>
      </c>
      <c r="AJ376" t="s">
        <v>4751</v>
      </c>
      <c r="AK376" t="s">
        <v>4755</v>
      </c>
      <c r="AO376" s="51"/>
    </row>
    <row r="377" spans="29:41" x14ac:dyDescent="0.25">
      <c r="AC377" t="str">
        <f t="shared" si="45"/>
        <v xml:space="preserve">2.6.7.2.01 </v>
      </c>
      <c r="AD377" s="23">
        <v>2.6</v>
      </c>
      <c r="AE377" s="23" t="s">
        <v>4613</v>
      </c>
      <c r="AF377" s="23" t="s">
        <v>4752</v>
      </c>
      <c r="AG377" s="23" t="s">
        <v>4753</v>
      </c>
      <c r="AH377" t="s">
        <v>4758</v>
      </c>
      <c r="AI377" t="s">
        <v>4759</v>
      </c>
      <c r="AJ377" t="s">
        <v>4757</v>
      </c>
      <c r="AK377" t="s">
        <v>4759</v>
      </c>
      <c r="AO377" s="51"/>
    </row>
    <row r="378" spans="29:41" x14ac:dyDescent="0.25">
      <c r="AC378" t="str">
        <f t="shared" si="45"/>
        <v xml:space="preserve">2.6.7.3.01 </v>
      </c>
      <c r="AD378" s="23">
        <v>2.6</v>
      </c>
      <c r="AE378" s="23" t="s">
        <v>4613</v>
      </c>
      <c r="AF378" s="23" t="s">
        <v>4752</v>
      </c>
      <c r="AG378" s="23" t="s">
        <v>4753</v>
      </c>
      <c r="AH378" t="s">
        <v>4762</v>
      </c>
      <c r="AI378" t="s">
        <v>4763</v>
      </c>
      <c r="AJ378" t="s">
        <v>4761</v>
      </c>
      <c r="AK378" t="s">
        <v>4763</v>
      </c>
      <c r="AO378" s="51"/>
    </row>
    <row r="379" spans="29:41" x14ac:dyDescent="0.25">
      <c r="AC379" t="str">
        <f t="shared" si="45"/>
        <v xml:space="preserve">2.6.7.4.01 </v>
      </c>
      <c r="AD379" s="23">
        <v>2.6</v>
      </c>
      <c r="AE379" s="23" t="s">
        <v>4613</v>
      </c>
      <c r="AF379" s="23" t="s">
        <v>4752</v>
      </c>
      <c r="AG379" s="23" t="s">
        <v>4753</v>
      </c>
      <c r="AH379" t="s">
        <v>4766</v>
      </c>
      <c r="AI379" t="s">
        <v>4767</v>
      </c>
      <c r="AJ379" t="s">
        <v>4765</v>
      </c>
      <c r="AK379" t="s">
        <v>4767</v>
      </c>
      <c r="AO379" s="51"/>
    </row>
    <row r="380" spans="29:41" x14ac:dyDescent="0.25">
      <c r="AC380" t="str">
        <f t="shared" si="45"/>
        <v xml:space="preserve">2.6.7.5.01 </v>
      </c>
      <c r="AD380" s="23">
        <v>2.6</v>
      </c>
      <c r="AE380" s="23" t="s">
        <v>4613</v>
      </c>
      <c r="AF380" s="23" t="s">
        <v>4752</v>
      </c>
      <c r="AG380" s="23" t="s">
        <v>4753</v>
      </c>
      <c r="AH380" t="s">
        <v>4770</v>
      </c>
      <c r="AI380" t="s">
        <v>4771</v>
      </c>
      <c r="AJ380" t="s">
        <v>4769</v>
      </c>
      <c r="AK380" t="s">
        <v>4771</v>
      </c>
      <c r="AO380" s="51"/>
    </row>
    <row r="381" spans="29:41" x14ac:dyDescent="0.25">
      <c r="AC381" t="str">
        <f t="shared" si="45"/>
        <v xml:space="preserve">2.6.7.6.01 </v>
      </c>
      <c r="AD381" s="23">
        <v>2.6</v>
      </c>
      <c r="AE381" s="23" t="s">
        <v>4613</v>
      </c>
      <c r="AF381" s="23" t="s">
        <v>4752</v>
      </c>
      <c r="AG381" s="23" t="s">
        <v>4753</v>
      </c>
      <c r="AH381" t="s">
        <v>4774</v>
      </c>
      <c r="AI381" t="s">
        <v>4775</v>
      </c>
      <c r="AJ381" t="s">
        <v>4773</v>
      </c>
      <c r="AK381" t="s">
        <v>4775</v>
      </c>
      <c r="AO381" s="51"/>
    </row>
    <row r="382" spans="29:41" x14ac:dyDescent="0.25">
      <c r="AC382" t="str">
        <f t="shared" si="45"/>
        <v xml:space="preserve">2.6.7.7.01 </v>
      </c>
      <c r="AD382" s="23">
        <v>2.6</v>
      </c>
      <c r="AE382" s="23" t="s">
        <v>4613</v>
      </c>
      <c r="AF382" s="23" t="s">
        <v>4752</v>
      </c>
      <c r="AG382" s="23" t="s">
        <v>4753</v>
      </c>
      <c r="AH382" t="s">
        <v>4778</v>
      </c>
      <c r="AI382" t="s">
        <v>4779</v>
      </c>
      <c r="AJ382" t="s">
        <v>4777</v>
      </c>
      <c r="AK382" t="s">
        <v>4779</v>
      </c>
      <c r="AO382" s="51"/>
    </row>
    <row r="383" spans="29:41" x14ac:dyDescent="0.25">
      <c r="AC383" t="str">
        <f t="shared" si="45"/>
        <v xml:space="preserve">2.6.7.8.01 </v>
      </c>
      <c r="AD383" s="23">
        <v>2.6</v>
      </c>
      <c r="AE383" s="23" t="s">
        <v>4613</v>
      </c>
      <c r="AF383" s="23" t="s">
        <v>4752</v>
      </c>
      <c r="AG383" s="23" t="s">
        <v>4753</v>
      </c>
      <c r="AH383" t="s">
        <v>4782</v>
      </c>
      <c r="AI383" t="s">
        <v>4783</v>
      </c>
      <c r="AJ383" t="s">
        <v>4781</v>
      </c>
      <c r="AK383" t="s">
        <v>4783</v>
      </c>
      <c r="AO383" s="51"/>
    </row>
    <row r="384" spans="29:41" x14ac:dyDescent="0.25">
      <c r="AC384" t="str">
        <f t="shared" si="45"/>
        <v xml:space="preserve">2.6.7.9.01 </v>
      </c>
      <c r="AD384" s="23">
        <v>2.6</v>
      </c>
      <c r="AE384" s="23" t="s">
        <v>4613</v>
      </c>
      <c r="AF384" s="23" t="s">
        <v>4752</v>
      </c>
      <c r="AG384" s="23" t="s">
        <v>4753</v>
      </c>
      <c r="AH384" t="s">
        <v>4786</v>
      </c>
      <c r="AI384" t="s">
        <v>14961</v>
      </c>
      <c r="AJ384" t="s">
        <v>4785</v>
      </c>
      <c r="AK384" t="s">
        <v>14961</v>
      </c>
      <c r="AO384" s="51"/>
    </row>
    <row r="385" spans="29:41" x14ac:dyDescent="0.25">
      <c r="AC385" t="str">
        <f t="shared" si="45"/>
        <v xml:space="preserve">2.6.8.1.01 </v>
      </c>
      <c r="AD385" s="23">
        <v>2.6</v>
      </c>
      <c r="AE385" s="23" t="s">
        <v>4613</v>
      </c>
      <c r="AF385" s="23" t="s">
        <v>4790</v>
      </c>
      <c r="AG385" s="23" t="s">
        <v>4791</v>
      </c>
      <c r="AH385" t="s">
        <v>4792</v>
      </c>
      <c r="AI385" t="s">
        <v>4793</v>
      </c>
      <c r="AJ385" t="s">
        <v>4789</v>
      </c>
      <c r="AK385" t="s">
        <v>4793</v>
      </c>
      <c r="AO385" s="51"/>
    </row>
    <row r="386" spans="29:41" x14ac:dyDescent="0.25">
      <c r="AC386" t="str">
        <f t="shared" ref="AC386:AC449" si="46">+AJ386</f>
        <v xml:space="preserve">2.6.8.2.01 </v>
      </c>
      <c r="AD386" s="23">
        <v>2.6</v>
      </c>
      <c r="AE386" s="23" t="s">
        <v>4613</v>
      </c>
      <c r="AF386" s="23" t="s">
        <v>4790</v>
      </c>
      <c r="AG386" s="23" t="s">
        <v>4791</v>
      </c>
      <c r="AH386" t="s">
        <v>4796</v>
      </c>
      <c r="AI386" t="s">
        <v>4797</v>
      </c>
      <c r="AJ386" t="s">
        <v>4795</v>
      </c>
      <c r="AK386" t="s">
        <v>4797</v>
      </c>
      <c r="AO386" s="51"/>
    </row>
    <row r="387" spans="29:41" x14ac:dyDescent="0.25">
      <c r="AC387" t="str">
        <f t="shared" si="46"/>
        <v xml:space="preserve">2.6.8.3.01 </v>
      </c>
      <c r="AD387" s="23">
        <v>2.6</v>
      </c>
      <c r="AE387" s="23" t="s">
        <v>4613</v>
      </c>
      <c r="AF387" s="23" t="s">
        <v>4790</v>
      </c>
      <c r="AG387" s="23" t="s">
        <v>4791</v>
      </c>
      <c r="AH387" t="s">
        <v>4800</v>
      </c>
      <c r="AI387" t="s">
        <v>4801</v>
      </c>
      <c r="AJ387" t="s">
        <v>4799</v>
      </c>
      <c r="AK387" t="s">
        <v>4802</v>
      </c>
      <c r="AO387" s="51"/>
    </row>
    <row r="388" spans="29:41" x14ac:dyDescent="0.25">
      <c r="AC388" t="str">
        <f t="shared" si="46"/>
        <v xml:space="preserve">2.6.8.3.02 </v>
      </c>
      <c r="AD388" s="23">
        <v>2.6</v>
      </c>
      <c r="AE388" s="23" t="s">
        <v>4613</v>
      </c>
      <c r="AF388" s="23" t="s">
        <v>4790</v>
      </c>
      <c r="AG388" s="23" t="s">
        <v>4791</v>
      </c>
      <c r="AH388" t="s">
        <v>4800</v>
      </c>
      <c r="AI388" t="s">
        <v>4801</v>
      </c>
      <c r="AJ388" t="s">
        <v>4804</v>
      </c>
      <c r="AK388" t="s">
        <v>4805</v>
      </c>
      <c r="AO388" s="51"/>
    </row>
    <row r="389" spans="29:41" x14ac:dyDescent="0.25">
      <c r="AC389" t="str">
        <f t="shared" si="46"/>
        <v xml:space="preserve">2.6.8.4.01 </v>
      </c>
      <c r="AD389" s="23">
        <v>2.6</v>
      </c>
      <c r="AE389" s="23" t="s">
        <v>4613</v>
      </c>
      <c r="AF389" s="23" t="s">
        <v>4790</v>
      </c>
      <c r="AG389" s="23" t="s">
        <v>4791</v>
      </c>
      <c r="AH389" t="s">
        <v>4808</v>
      </c>
      <c r="AI389" t="s">
        <v>4809</v>
      </c>
      <c r="AJ389" t="s">
        <v>4807</v>
      </c>
      <c r="AK389" t="s">
        <v>4809</v>
      </c>
      <c r="AO389" s="51"/>
    </row>
    <row r="390" spans="29:41" x14ac:dyDescent="0.25">
      <c r="AC390" t="str">
        <f t="shared" si="46"/>
        <v xml:space="preserve">2.6.8.5.01 </v>
      </c>
      <c r="AD390" s="23">
        <v>2.6</v>
      </c>
      <c r="AE390" s="23" t="s">
        <v>4613</v>
      </c>
      <c r="AF390" s="23" t="s">
        <v>4790</v>
      </c>
      <c r="AG390" s="23" t="s">
        <v>4791</v>
      </c>
      <c r="AH390" t="s">
        <v>4812</v>
      </c>
      <c r="AI390" t="s">
        <v>4813</v>
      </c>
      <c r="AJ390" t="s">
        <v>4811</v>
      </c>
      <c r="AK390" t="s">
        <v>4813</v>
      </c>
      <c r="AO390" s="51"/>
    </row>
    <row r="391" spans="29:41" x14ac:dyDescent="0.25">
      <c r="AC391" t="str">
        <f t="shared" si="46"/>
        <v xml:space="preserve">2.6.8.6.01 </v>
      </c>
      <c r="AD391" s="23">
        <v>2.6</v>
      </c>
      <c r="AE391" s="23" t="s">
        <v>4613</v>
      </c>
      <c r="AF391" s="23" t="s">
        <v>4790</v>
      </c>
      <c r="AG391" s="23" t="s">
        <v>4791</v>
      </c>
      <c r="AH391" t="s">
        <v>4816</v>
      </c>
      <c r="AI391" t="s">
        <v>4817</v>
      </c>
      <c r="AJ391" t="s">
        <v>4815</v>
      </c>
      <c r="AK391" t="s">
        <v>4817</v>
      </c>
      <c r="AO391" s="51"/>
    </row>
    <row r="392" spans="29:41" x14ac:dyDescent="0.25">
      <c r="AC392" t="str">
        <f t="shared" si="46"/>
        <v xml:space="preserve">2.6.8.7.01 </v>
      </c>
      <c r="AD392" s="23">
        <v>2.6</v>
      </c>
      <c r="AE392" s="23" t="s">
        <v>4613</v>
      </c>
      <c r="AF392" s="23" t="s">
        <v>4790</v>
      </c>
      <c r="AG392" s="23" t="s">
        <v>4791</v>
      </c>
      <c r="AH392" t="s">
        <v>4820</v>
      </c>
      <c r="AI392" t="s">
        <v>4821</v>
      </c>
      <c r="AJ392" t="s">
        <v>4819</v>
      </c>
      <c r="AK392" t="s">
        <v>4821</v>
      </c>
      <c r="AO392" s="51"/>
    </row>
    <row r="393" spans="29:41" x14ac:dyDescent="0.25">
      <c r="AC393" t="str">
        <f t="shared" si="46"/>
        <v xml:space="preserve">2.6.8.8.01 </v>
      </c>
      <c r="AD393" s="23">
        <v>2.6</v>
      </c>
      <c r="AE393" s="23" t="s">
        <v>4613</v>
      </c>
      <c r="AF393" s="23" t="s">
        <v>4790</v>
      </c>
      <c r="AG393" s="23" t="s">
        <v>4791</v>
      </c>
      <c r="AH393" t="s">
        <v>4824</v>
      </c>
      <c r="AI393" t="s">
        <v>4825</v>
      </c>
      <c r="AJ393" t="s">
        <v>4823</v>
      </c>
      <c r="AK393" t="s">
        <v>3224</v>
      </c>
      <c r="AO393" s="51"/>
    </row>
    <row r="394" spans="29:41" x14ac:dyDescent="0.25">
      <c r="AC394" t="str">
        <f t="shared" si="46"/>
        <v xml:space="preserve">2.6.8.8.02 </v>
      </c>
      <c r="AD394" s="23">
        <v>2.6</v>
      </c>
      <c r="AE394" s="23" t="s">
        <v>4613</v>
      </c>
      <c r="AF394" s="23" t="s">
        <v>4790</v>
      </c>
      <c r="AG394" s="23" t="s">
        <v>4791</v>
      </c>
      <c r="AH394" t="s">
        <v>4824</v>
      </c>
      <c r="AI394" t="s">
        <v>4825</v>
      </c>
      <c r="AJ394" t="s">
        <v>4827</v>
      </c>
      <c r="AK394" t="s">
        <v>4828</v>
      </c>
      <c r="AO394" s="51"/>
    </row>
    <row r="395" spans="29:41" x14ac:dyDescent="0.25">
      <c r="AC395" t="str">
        <f t="shared" si="46"/>
        <v xml:space="preserve">2.6.8.8.03 </v>
      </c>
      <c r="AD395" s="23">
        <v>2.6</v>
      </c>
      <c r="AE395" s="23" t="s">
        <v>4613</v>
      </c>
      <c r="AF395" s="23" t="s">
        <v>4790</v>
      </c>
      <c r="AG395" s="23" t="s">
        <v>4791</v>
      </c>
      <c r="AH395" t="s">
        <v>4824</v>
      </c>
      <c r="AI395" t="s">
        <v>4825</v>
      </c>
      <c r="AJ395" t="s">
        <v>4830</v>
      </c>
      <c r="AK395" t="s">
        <v>4831</v>
      </c>
      <c r="AO395" s="51"/>
    </row>
    <row r="396" spans="29:41" x14ac:dyDescent="0.25">
      <c r="AC396" t="str">
        <f t="shared" si="46"/>
        <v xml:space="preserve">2.6.8.8.04 </v>
      </c>
      <c r="AD396" s="23">
        <v>2.6</v>
      </c>
      <c r="AE396" s="23" t="s">
        <v>4613</v>
      </c>
      <c r="AF396" s="23" t="s">
        <v>4790</v>
      </c>
      <c r="AG396" s="23" t="s">
        <v>4791</v>
      </c>
      <c r="AH396" t="s">
        <v>4824</v>
      </c>
      <c r="AI396" t="s">
        <v>4825</v>
      </c>
      <c r="AJ396" t="s">
        <v>4833</v>
      </c>
      <c r="AK396" t="s">
        <v>4834</v>
      </c>
      <c r="AO396" s="51"/>
    </row>
    <row r="397" spans="29:41" x14ac:dyDescent="0.25">
      <c r="AC397" t="str">
        <f t="shared" si="46"/>
        <v xml:space="preserve">2.6.8.9.01 </v>
      </c>
      <c r="AD397" s="23">
        <v>2.6</v>
      </c>
      <c r="AE397" s="23" t="s">
        <v>4613</v>
      </c>
      <c r="AF397" s="23" t="s">
        <v>4790</v>
      </c>
      <c r="AG397" s="23" t="s">
        <v>4791</v>
      </c>
      <c r="AH397" t="s">
        <v>4837</v>
      </c>
      <c r="AI397" t="s">
        <v>4838</v>
      </c>
      <c r="AJ397" t="s">
        <v>4836</v>
      </c>
      <c r="AK397" t="s">
        <v>4838</v>
      </c>
      <c r="AO397" s="51"/>
    </row>
    <row r="398" spans="29:41" x14ac:dyDescent="0.25">
      <c r="AC398" t="str">
        <f t="shared" si="46"/>
        <v xml:space="preserve">2.6.9.1.01 </v>
      </c>
      <c r="AD398" s="23">
        <v>2.6</v>
      </c>
      <c r="AE398" s="23" t="s">
        <v>4613</v>
      </c>
      <c r="AF398" s="23" t="s">
        <v>4841</v>
      </c>
      <c r="AG398" s="23" t="s">
        <v>4842</v>
      </c>
      <c r="AH398" t="s">
        <v>4843</v>
      </c>
      <c r="AI398" t="s">
        <v>4844</v>
      </c>
      <c r="AJ398" t="s">
        <v>4840</v>
      </c>
      <c r="AK398" t="s">
        <v>4844</v>
      </c>
      <c r="AO398" s="51"/>
    </row>
    <row r="399" spans="29:41" x14ac:dyDescent="0.25">
      <c r="AC399" t="str">
        <f t="shared" si="46"/>
        <v xml:space="preserve">2.6.9.1.02 </v>
      </c>
      <c r="AD399" s="23">
        <v>2.6</v>
      </c>
      <c r="AE399" s="23" t="s">
        <v>4613</v>
      </c>
      <c r="AF399" s="23" t="s">
        <v>4841</v>
      </c>
      <c r="AG399" s="23" t="s">
        <v>4842</v>
      </c>
      <c r="AH399" t="s">
        <v>4843</v>
      </c>
      <c r="AI399" t="s">
        <v>4844</v>
      </c>
      <c r="AJ399" t="s">
        <v>4846</v>
      </c>
      <c r="AK399" t="s">
        <v>4847</v>
      </c>
      <c r="AO399" s="51"/>
    </row>
    <row r="400" spans="29:41" x14ac:dyDescent="0.25">
      <c r="AC400" t="str">
        <f t="shared" si="46"/>
        <v xml:space="preserve">2.6.9.2.01 </v>
      </c>
      <c r="AD400" s="23">
        <v>2.6</v>
      </c>
      <c r="AE400" s="23" t="s">
        <v>4613</v>
      </c>
      <c r="AF400" s="23" t="s">
        <v>4841</v>
      </c>
      <c r="AG400" s="23" t="s">
        <v>4842</v>
      </c>
      <c r="AH400" t="s">
        <v>4850</v>
      </c>
      <c r="AI400" t="s">
        <v>4851</v>
      </c>
      <c r="AJ400" t="s">
        <v>4849</v>
      </c>
      <c r="AK400" t="s">
        <v>4851</v>
      </c>
      <c r="AO400" s="51"/>
    </row>
    <row r="401" spans="29:41" x14ac:dyDescent="0.25">
      <c r="AC401" t="str">
        <f t="shared" si="46"/>
        <v xml:space="preserve">2.6.9.2.02 </v>
      </c>
      <c r="AD401" s="23">
        <v>2.6</v>
      </c>
      <c r="AE401" s="23" t="s">
        <v>4613</v>
      </c>
      <c r="AF401" s="23" t="s">
        <v>4841</v>
      </c>
      <c r="AG401" s="23" t="s">
        <v>4842</v>
      </c>
      <c r="AH401" t="s">
        <v>4850</v>
      </c>
      <c r="AI401" t="s">
        <v>4851</v>
      </c>
      <c r="AJ401" t="s">
        <v>4853</v>
      </c>
      <c r="AK401" t="s">
        <v>4847</v>
      </c>
      <c r="AO401" s="51"/>
    </row>
    <row r="402" spans="29:41" x14ac:dyDescent="0.25">
      <c r="AC402" t="str">
        <f t="shared" si="46"/>
        <v xml:space="preserve">2.6.9.3.01 </v>
      </c>
      <c r="AD402" s="23">
        <v>2.6</v>
      </c>
      <c r="AE402" s="23" t="s">
        <v>4613</v>
      </c>
      <c r="AF402" s="23" t="s">
        <v>4841</v>
      </c>
      <c r="AG402" s="23" t="s">
        <v>4842</v>
      </c>
      <c r="AH402" t="s">
        <v>4856</v>
      </c>
      <c r="AI402" t="s">
        <v>4857</v>
      </c>
      <c r="AJ402" t="s">
        <v>4855</v>
      </c>
      <c r="AK402" t="s">
        <v>4858</v>
      </c>
      <c r="AO402" s="51"/>
    </row>
    <row r="403" spans="29:41" x14ac:dyDescent="0.25">
      <c r="AC403" t="str">
        <f t="shared" si="46"/>
        <v xml:space="preserve">2.6.9.3.02 </v>
      </c>
      <c r="AD403" s="23">
        <v>2.6</v>
      </c>
      <c r="AE403" s="23" t="s">
        <v>4613</v>
      </c>
      <c r="AF403" s="23" t="s">
        <v>4841</v>
      </c>
      <c r="AG403" s="23" t="s">
        <v>4842</v>
      </c>
      <c r="AH403" t="s">
        <v>4856</v>
      </c>
      <c r="AI403" t="s">
        <v>4857</v>
      </c>
      <c r="AJ403" t="s">
        <v>4860</v>
      </c>
      <c r="AK403" t="s">
        <v>4861</v>
      </c>
      <c r="AO403" s="51"/>
    </row>
    <row r="404" spans="29:41" x14ac:dyDescent="0.25">
      <c r="AC404" t="str">
        <f t="shared" si="46"/>
        <v xml:space="preserve">2.6.9.3.03 </v>
      </c>
      <c r="AD404" s="23">
        <v>2.6</v>
      </c>
      <c r="AE404" s="23" t="s">
        <v>4613</v>
      </c>
      <c r="AF404" s="23" t="s">
        <v>4841</v>
      </c>
      <c r="AG404" s="23" t="s">
        <v>4842</v>
      </c>
      <c r="AH404" t="s">
        <v>4856</v>
      </c>
      <c r="AI404" t="s">
        <v>4857</v>
      </c>
      <c r="AJ404" t="s">
        <v>4863</v>
      </c>
      <c r="AK404" t="s">
        <v>4864</v>
      </c>
      <c r="AO404" s="51"/>
    </row>
    <row r="405" spans="29:41" x14ac:dyDescent="0.25">
      <c r="AC405" t="str">
        <f t="shared" si="46"/>
        <v xml:space="preserve">2.6.9.4.01 </v>
      </c>
      <c r="AD405" s="23">
        <v>2.6</v>
      </c>
      <c r="AE405" s="23" t="s">
        <v>4613</v>
      </c>
      <c r="AF405" s="23" t="s">
        <v>4841</v>
      </c>
      <c r="AG405" s="23" t="s">
        <v>4842</v>
      </c>
      <c r="AH405" t="s">
        <v>4867</v>
      </c>
      <c r="AI405" t="s">
        <v>4868</v>
      </c>
      <c r="AJ405" t="s">
        <v>4866</v>
      </c>
      <c r="AK405" t="s">
        <v>4869</v>
      </c>
      <c r="AO405" s="51"/>
    </row>
    <row r="406" spans="29:41" x14ac:dyDescent="0.25">
      <c r="AC406" t="str">
        <f t="shared" si="46"/>
        <v xml:space="preserve">2.6.9.4.02 </v>
      </c>
      <c r="AD406" s="23">
        <v>2.6</v>
      </c>
      <c r="AE406" s="23" t="s">
        <v>4613</v>
      </c>
      <c r="AF406" s="23" t="s">
        <v>4841</v>
      </c>
      <c r="AG406" s="23" t="s">
        <v>4842</v>
      </c>
      <c r="AH406" t="s">
        <v>4867</v>
      </c>
      <c r="AI406" t="s">
        <v>4868</v>
      </c>
      <c r="AJ406" t="s">
        <v>4871</v>
      </c>
      <c r="AK406" t="s">
        <v>4872</v>
      </c>
      <c r="AO406" s="51"/>
    </row>
    <row r="407" spans="29:41" x14ac:dyDescent="0.25">
      <c r="AC407" t="str">
        <f t="shared" si="46"/>
        <v xml:space="preserve">2.6.9.4.03 </v>
      </c>
      <c r="AD407" s="23">
        <v>2.6</v>
      </c>
      <c r="AE407" s="23" t="s">
        <v>4613</v>
      </c>
      <c r="AF407" s="23" t="s">
        <v>4841</v>
      </c>
      <c r="AG407" s="23" t="s">
        <v>4842</v>
      </c>
      <c r="AH407" t="s">
        <v>4867</v>
      </c>
      <c r="AI407" t="s">
        <v>4868</v>
      </c>
      <c r="AJ407" t="s">
        <v>4874</v>
      </c>
      <c r="AK407" t="s">
        <v>4875</v>
      </c>
      <c r="AO407" s="51"/>
    </row>
    <row r="408" spans="29:41" x14ac:dyDescent="0.25">
      <c r="AC408" t="str">
        <f t="shared" si="46"/>
        <v xml:space="preserve">2.6.9.5.01 </v>
      </c>
      <c r="AD408" s="23">
        <v>2.6</v>
      </c>
      <c r="AE408" s="23" t="s">
        <v>4613</v>
      </c>
      <c r="AF408" s="23" t="s">
        <v>4841</v>
      </c>
      <c r="AG408" s="23" t="s">
        <v>4842</v>
      </c>
      <c r="AH408" t="s">
        <v>4878</v>
      </c>
      <c r="AI408" t="s">
        <v>4879</v>
      </c>
      <c r="AJ408" t="s">
        <v>4877</v>
      </c>
      <c r="AK408" t="s">
        <v>4880</v>
      </c>
      <c r="AO408" s="51"/>
    </row>
    <row r="409" spans="29:41" x14ac:dyDescent="0.25">
      <c r="AC409" t="str">
        <f t="shared" si="46"/>
        <v xml:space="preserve">2.6.9.5.02 </v>
      </c>
      <c r="AD409" s="23">
        <v>2.6</v>
      </c>
      <c r="AE409" s="23" t="s">
        <v>4613</v>
      </c>
      <c r="AF409" s="23" t="s">
        <v>4841</v>
      </c>
      <c r="AG409" s="23" t="s">
        <v>4842</v>
      </c>
      <c r="AH409" t="s">
        <v>4878</v>
      </c>
      <c r="AI409" t="s">
        <v>4879</v>
      </c>
      <c r="AJ409" t="s">
        <v>4882</v>
      </c>
      <c r="AK409" t="s">
        <v>4883</v>
      </c>
      <c r="AO409" s="51"/>
    </row>
    <row r="410" spans="29:41" x14ac:dyDescent="0.25">
      <c r="AC410" t="str">
        <f t="shared" si="46"/>
        <v xml:space="preserve">2.6.9.5.03 </v>
      </c>
      <c r="AD410" s="23">
        <v>2.6</v>
      </c>
      <c r="AE410" s="23" t="s">
        <v>4613</v>
      </c>
      <c r="AF410" s="23" t="s">
        <v>4841</v>
      </c>
      <c r="AG410" s="23" t="s">
        <v>4842</v>
      </c>
      <c r="AH410" t="s">
        <v>4878</v>
      </c>
      <c r="AI410" t="s">
        <v>4879</v>
      </c>
      <c r="AJ410" t="s">
        <v>4885</v>
      </c>
      <c r="AK410" t="s">
        <v>4886</v>
      </c>
      <c r="AO410" s="51"/>
    </row>
    <row r="411" spans="29:41" x14ac:dyDescent="0.25">
      <c r="AC411" t="str">
        <f t="shared" si="46"/>
        <v xml:space="preserve">2.6.9.6.01 </v>
      </c>
      <c r="AD411" s="23">
        <v>2.6</v>
      </c>
      <c r="AE411" s="23" t="s">
        <v>4613</v>
      </c>
      <c r="AF411" s="23" t="s">
        <v>4841</v>
      </c>
      <c r="AG411" s="23" t="s">
        <v>4842</v>
      </c>
      <c r="AH411" t="s">
        <v>4889</v>
      </c>
      <c r="AI411" t="s">
        <v>4890</v>
      </c>
      <c r="AJ411" t="s">
        <v>4888</v>
      </c>
      <c r="AK411" t="s">
        <v>4890</v>
      </c>
      <c r="AO411" s="51"/>
    </row>
    <row r="412" spans="29:41" x14ac:dyDescent="0.25">
      <c r="AC412" t="str">
        <f t="shared" si="46"/>
        <v xml:space="preserve">2.6.9.9.01 </v>
      </c>
      <c r="AD412" s="23">
        <v>2.6</v>
      </c>
      <c r="AE412" s="23" t="s">
        <v>4613</v>
      </c>
      <c r="AF412" s="23" t="s">
        <v>4841</v>
      </c>
      <c r="AG412" s="23" t="s">
        <v>4842</v>
      </c>
      <c r="AH412" t="s">
        <v>4893</v>
      </c>
      <c r="AI412" t="s">
        <v>4894</v>
      </c>
      <c r="AJ412" t="s">
        <v>4892</v>
      </c>
      <c r="AK412" t="s">
        <v>4894</v>
      </c>
      <c r="AO412" s="51"/>
    </row>
    <row r="413" spans="29:41" x14ac:dyDescent="0.25">
      <c r="AC413" t="str">
        <f t="shared" si="46"/>
        <v xml:space="preserve">2.7.1.1.01 </v>
      </c>
      <c r="AD413" s="23">
        <v>2.7</v>
      </c>
      <c r="AE413" s="23" t="s">
        <v>4897</v>
      </c>
      <c r="AF413" s="23" t="s">
        <v>4898</v>
      </c>
      <c r="AG413" s="23" t="s">
        <v>4899</v>
      </c>
      <c r="AH413" t="s">
        <v>4900</v>
      </c>
      <c r="AI413" t="s">
        <v>4901</v>
      </c>
      <c r="AJ413" t="s">
        <v>4896</v>
      </c>
      <c r="AK413" t="s">
        <v>4901</v>
      </c>
      <c r="AO413" s="51"/>
    </row>
    <row r="414" spans="29:41" x14ac:dyDescent="0.25">
      <c r="AC414" t="str">
        <f t="shared" si="46"/>
        <v xml:space="preserve">2.7.1.2.01 </v>
      </c>
      <c r="AD414" s="23">
        <v>2.7</v>
      </c>
      <c r="AE414" s="23" t="s">
        <v>4897</v>
      </c>
      <c r="AF414" s="23" t="s">
        <v>4898</v>
      </c>
      <c r="AG414" s="23" t="s">
        <v>4899</v>
      </c>
      <c r="AH414" t="s">
        <v>4904</v>
      </c>
      <c r="AI414" t="s">
        <v>4905</v>
      </c>
      <c r="AJ414" t="s">
        <v>4903</v>
      </c>
      <c r="AK414" t="s">
        <v>4905</v>
      </c>
      <c r="AO414" s="51"/>
    </row>
    <row r="415" spans="29:41" x14ac:dyDescent="0.25">
      <c r="AC415" t="str">
        <f t="shared" si="46"/>
        <v xml:space="preserve">2.7.1.3.01 </v>
      </c>
      <c r="AD415" s="23">
        <v>2.7</v>
      </c>
      <c r="AE415" s="23" t="s">
        <v>4897</v>
      </c>
      <c r="AF415" s="23" t="s">
        <v>4898</v>
      </c>
      <c r="AG415" s="23" t="s">
        <v>4899</v>
      </c>
      <c r="AH415" t="s">
        <v>4908</v>
      </c>
      <c r="AI415" t="s">
        <v>4909</v>
      </c>
      <c r="AJ415" t="s">
        <v>4907</v>
      </c>
      <c r="AK415" t="s">
        <v>4909</v>
      </c>
      <c r="AO415" s="51"/>
    </row>
    <row r="416" spans="29:41" x14ac:dyDescent="0.25">
      <c r="AC416" t="str">
        <f t="shared" si="46"/>
        <v xml:space="preserve">2.7.1.4.01 </v>
      </c>
      <c r="AD416" s="23">
        <v>2.7</v>
      </c>
      <c r="AE416" s="23" t="s">
        <v>4897</v>
      </c>
      <c r="AF416" s="23" t="s">
        <v>4898</v>
      </c>
      <c r="AG416" s="23" t="s">
        <v>4899</v>
      </c>
      <c r="AH416" t="s">
        <v>4912</v>
      </c>
      <c r="AI416" t="s">
        <v>4913</v>
      </c>
      <c r="AJ416" t="s">
        <v>4911</v>
      </c>
      <c r="AK416" t="s">
        <v>4913</v>
      </c>
      <c r="AO416" s="51"/>
    </row>
    <row r="417" spans="29:41" x14ac:dyDescent="0.25">
      <c r="AC417" t="str">
        <f t="shared" si="46"/>
        <v xml:space="preserve">2.7.1.5.01 </v>
      </c>
      <c r="AD417" s="23">
        <v>2.7</v>
      </c>
      <c r="AE417" s="23" t="s">
        <v>4897</v>
      </c>
      <c r="AF417" s="23" t="s">
        <v>4898</v>
      </c>
      <c r="AG417" s="23" t="s">
        <v>4899</v>
      </c>
      <c r="AH417" t="s">
        <v>4916</v>
      </c>
      <c r="AI417" t="s">
        <v>4917</v>
      </c>
      <c r="AJ417" t="s">
        <v>4915</v>
      </c>
      <c r="AK417" t="s">
        <v>4917</v>
      </c>
      <c r="AO417" s="51"/>
    </row>
    <row r="418" spans="29:41" x14ac:dyDescent="0.25">
      <c r="AC418" t="str">
        <f t="shared" si="46"/>
        <v xml:space="preserve">2.7.2.1.01 </v>
      </c>
      <c r="AD418" s="23">
        <v>2.7</v>
      </c>
      <c r="AE418" s="23" t="s">
        <v>4897</v>
      </c>
      <c r="AF418" s="23" t="s">
        <v>4920</v>
      </c>
      <c r="AG418" s="23" t="s">
        <v>4921</v>
      </c>
      <c r="AH418" t="s">
        <v>4922</v>
      </c>
      <c r="AI418" t="s">
        <v>4923</v>
      </c>
      <c r="AJ418" t="s">
        <v>4919</v>
      </c>
      <c r="AK418" t="s">
        <v>4924</v>
      </c>
      <c r="AO418" s="51"/>
    </row>
    <row r="419" spans="29:41" x14ac:dyDescent="0.25">
      <c r="AC419" t="str">
        <f t="shared" si="46"/>
        <v xml:space="preserve">2.7.2.1.02 </v>
      </c>
      <c r="AD419" s="23">
        <v>2.7</v>
      </c>
      <c r="AE419" s="23" t="s">
        <v>4897</v>
      </c>
      <c r="AF419" s="23" t="s">
        <v>4920</v>
      </c>
      <c r="AG419" s="23" t="s">
        <v>4921</v>
      </c>
      <c r="AH419" t="s">
        <v>4922</v>
      </c>
      <c r="AI419" t="s">
        <v>4923</v>
      </c>
      <c r="AJ419" t="s">
        <v>4926</v>
      </c>
      <c r="AK419" t="s">
        <v>4927</v>
      </c>
      <c r="AO419" s="51"/>
    </row>
    <row r="420" spans="29:41" x14ac:dyDescent="0.25">
      <c r="AC420" t="str">
        <f t="shared" si="46"/>
        <v xml:space="preserve">2.7.2.2.01 </v>
      </c>
      <c r="AD420" s="23">
        <v>2.7</v>
      </c>
      <c r="AE420" s="23" t="s">
        <v>4897</v>
      </c>
      <c r="AF420" s="23" t="s">
        <v>4920</v>
      </c>
      <c r="AG420" s="23" t="s">
        <v>4921</v>
      </c>
      <c r="AH420" t="s">
        <v>4930</v>
      </c>
      <c r="AI420" t="s">
        <v>4931</v>
      </c>
      <c r="AJ420" t="s">
        <v>4929</v>
      </c>
      <c r="AK420" t="s">
        <v>4931</v>
      </c>
      <c r="AO420" s="51"/>
    </row>
    <row r="421" spans="29:41" x14ac:dyDescent="0.25">
      <c r="AC421" t="str">
        <f t="shared" si="46"/>
        <v xml:space="preserve">2.7.2.3.01 </v>
      </c>
      <c r="AD421" s="23">
        <v>2.7</v>
      </c>
      <c r="AE421" s="23" t="s">
        <v>4897</v>
      </c>
      <c r="AF421" s="23" t="s">
        <v>4920</v>
      </c>
      <c r="AG421" s="23" t="s">
        <v>4921</v>
      </c>
      <c r="AH421" t="s">
        <v>4934</v>
      </c>
      <c r="AI421" t="s">
        <v>4935</v>
      </c>
      <c r="AJ421" t="s">
        <v>4933</v>
      </c>
      <c r="AK421" t="s">
        <v>4935</v>
      </c>
      <c r="AO421" s="51"/>
    </row>
    <row r="422" spans="29:41" x14ac:dyDescent="0.25">
      <c r="AC422" t="str">
        <f t="shared" si="46"/>
        <v xml:space="preserve">2.7.2.4.01 </v>
      </c>
      <c r="AD422" s="23">
        <v>2.7</v>
      </c>
      <c r="AE422" s="23" t="s">
        <v>4897</v>
      </c>
      <c r="AF422" s="23" t="s">
        <v>4920</v>
      </c>
      <c r="AG422" s="23" t="s">
        <v>4921</v>
      </c>
      <c r="AH422" t="s">
        <v>4938</v>
      </c>
      <c r="AI422" t="s">
        <v>4939</v>
      </c>
      <c r="AJ422" t="s">
        <v>4937</v>
      </c>
      <c r="AK422" t="s">
        <v>4939</v>
      </c>
      <c r="AO422" s="51"/>
    </row>
    <row r="423" spans="29:41" x14ac:dyDescent="0.25">
      <c r="AC423" t="str">
        <f t="shared" si="46"/>
        <v xml:space="preserve">2.7.2.4.02 </v>
      </c>
      <c r="AD423" s="23">
        <v>2.7</v>
      </c>
      <c r="AE423" s="23" t="s">
        <v>4897</v>
      </c>
      <c r="AF423" s="23" t="s">
        <v>4920</v>
      </c>
      <c r="AG423" s="23" t="s">
        <v>4921</v>
      </c>
      <c r="AH423" t="s">
        <v>4938</v>
      </c>
      <c r="AI423" t="s">
        <v>4939</v>
      </c>
      <c r="AJ423" t="s">
        <v>4941</v>
      </c>
      <c r="AK423" t="s">
        <v>4942</v>
      </c>
      <c r="AO423" s="51"/>
    </row>
    <row r="424" spans="29:41" x14ac:dyDescent="0.25">
      <c r="AC424" t="str">
        <f t="shared" si="46"/>
        <v xml:space="preserve">2.7.2.5.01 </v>
      </c>
      <c r="AD424" s="23">
        <v>2.7</v>
      </c>
      <c r="AE424" s="23" t="s">
        <v>4897</v>
      </c>
      <c r="AF424" s="23" t="s">
        <v>4920</v>
      </c>
      <c r="AG424" s="23" t="s">
        <v>4921</v>
      </c>
      <c r="AH424" t="s">
        <v>4945</v>
      </c>
      <c r="AI424" t="s">
        <v>4946</v>
      </c>
      <c r="AJ424" t="s">
        <v>4944</v>
      </c>
      <c r="AK424" t="s">
        <v>4946</v>
      </c>
      <c r="AO424" s="51"/>
    </row>
    <row r="425" spans="29:41" x14ac:dyDescent="0.25">
      <c r="AC425" t="str">
        <f t="shared" si="46"/>
        <v xml:space="preserve">2.7.2.6.01 </v>
      </c>
      <c r="AD425" s="23">
        <v>2.7</v>
      </c>
      <c r="AE425" s="23" t="s">
        <v>4897</v>
      </c>
      <c r="AF425" s="23" t="s">
        <v>4920</v>
      </c>
      <c r="AG425" s="23" t="s">
        <v>4921</v>
      </c>
      <c r="AH425" t="s">
        <v>4949</v>
      </c>
      <c r="AI425" t="s">
        <v>4950</v>
      </c>
      <c r="AJ425" t="s">
        <v>4948</v>
      </c>
      <c r="AK425" t="s">
        <v>4950</v>
      </c>
      <c r="AO425" s="51"/>
    </row>
    <row r="426" spans="29:41" x14ac:dyDescent="0.25">
      <c r="AC426" t="str">
        <f t="shared" si="46"/>
        <v xml:space="preserve">2.7.2.7.01 </v>
      </c>
      <c r="AD426" s="23">
        <v>2.7</v>
      </c>
      <c r="AE426" s="23" t="s">
        <v>4897</v>
      </c>
      <c r="AF426" s="23" t="s">
        <v>4920</v>
      </c>
      <c r="AG426" s="23" t="s">
        <v>4921</v>
      </c>
      <c r="AH426" t="s">
        <v>4953</v>
      </c>
      <c r="AI426" t="s">
        <v>4954</v>
      </c>
      <c r="AJ426" t="s">
        <v>4952</v>
      </c>
      <c r="AK426" t="s">
        <v>4954</v>
      </c>
      <c r="AO426" s="51"/>
    </row>
    <row r="427" spans="29:41" x14ac:dyDescent="0.25">
      <c r="AC427" t="str">
        <f t="shared" si="46"/>
        <v xml:space="preserve">2.7.2.8.01 </v>
      </c>
      <c r="AD427" s="23">
        <v>2.7</v>
      </c>
      <c r="AE427" s="23" t="s">
        <v>4897</v>
      </c>
      <c r="AF427" s="23" t="s">
        <v>4920</v>
      </c>
      <c r="AG427" s="23" t="s">
        <v>4921</v>
      </c>
      <c r="AH427" t="s">
        <v>4957</v>
      </c>
      <c r="AI427" t="s">
        <v>4958</v>
      </c>
      <c r="AJ427" t="s">
        <v>4956</v>
      </c>
      <c r="AK427" t="s">
        <v>4958</v>
      </c>
      <c r="AO427" s="51"/>
    </row>
    <row r="428" spans="29:41" x14ac:dyDescent="0.25">
      <c r="AC428" t="str">
        <f t="shared" si="46"/>
        <v xml:space="preserve">2.7.2.9.01 </v>
      </c>
      <c r="AD428" s="23">
        <v>2.7</v>
      </c>
      <c r="AE428" s="23" t="s">
        <v>4897</v>
      </c>
      <c r="AF428" s="23" t="s">
        <v>4920</v>
      </c>
      <c r="AG428" s="23" t="s">
        <v>4921</v>
      </c>
      <c r="AH428" t="s">
        <v>4961</v>
      </c>
      <c r="AI428" t="s">
        <v>4962</v>
      </c>
      <c r="AJ428" t="s">
        <v>4960</v>
      </c>
      <c r="AK428" t="s">
        <v>4962</v>
      </c>
      <c r="AO428" s="51"/>
    </row>
    <row r="429" spans="29:41" x14ac:dyDescent="0.25">
      <c r="AC429" t="str">
        <f t="shared" si="46"/>
        <v xml:space="preserve">2.7.3.1.01 </v>
      </c>
      <c r="AD429" s="23">
        <v>2.7</v>
      </c>
      <c r="AE429" s="23" t="s">
        <v>4897</v>
      </c>
      <c r="AF429" s="23" t="s">
        <v>4965</v>
      </c>
      <c r="AG429" s="23" t="s">
        <v>4966</v>
      </c>
      <c r="AH429" t="s">
        <v>4967</v>
      </c>
      <c r="AI429" t="s">
        <v>4968</v>
      </c>
      <c r="AJ429" t="s">
        <v>4964</v>
      </c>
      <c r="AK429" t="s">
        <v>4968</v>
      </c>
      <c r="AO429" s="51"/>
    </row>
    <row r="430" spans="29:41" x14ac:dyDescent="0.25">
      <c r="AC430" t="str">
        <f t="shared" si="46"/>
        <v xml:space="preserve">2.7.4.1.01 </v>
      </c>
      <c r="AD430" s="23">
        <v>2.7</v>
      </c>
      <c r="AE430" s="23" t="s">
        <v>4897</v>
      </c>
      <c r="AF430" s="23" t="s">
        <v>4971</v>
      </c>
      <c r="AG430" s="23" t="s">
        <v>4972</v>
      </c>
      <c r="AH430" t="s">
        <v>4973</v>
      </c>
      <c r="AI430" t="s">
        <v>4974</v>
      </c>
      <c r="AJ430" t="s">
        <v>4970</v>
      </c>
      <c r="AK430" t="s">
        <v>4975</v>
      </c>
      <c r="AO430" s="51"/>
    </row>
    <row r="431" spans="29:41" x14ac:dyDescent="0.25">
      <c r="AC431" t="str">
        <f t="shared" si="46"/>
        <v xml:space="preserve">2.7.4.2.01 </v>
      </c>
      <c r="AD431" s="23">
        <v>2.7</v>
      </c>
      <c r="AE431" s="23" t="s">
        <v>4897</v>
      </c>
      <c r="AF431" s="23" t="s">
        <v>4971</v>
      </c>
      <c r="AG431" s="23" t="s">
        <v>4972</v>
      </c>
      <c r="AH431" t="s">
        <v>4978</v>
      </c>
      <c r="AI431" t="s">
        <v>4979</v>
      </c>
      <c r="AJ431" t="s">
        <v>4977</v>
      </c>
      <c r="AK431" t="s">
        <v>4980</v>
      </c>
      <c r="AO431" s="51"/>
    </row>
    <row r="432" spans="29:41" x14ac:dyDescent="0.25">
      <c r="AC432" t="str">
        <f t="shared" si="46"/>
        <v xml:space="preserve">2.8.1.1.01 </v>
      </c>
      <c r="AD432" s="23">
        <v>2.8</v>
      </c>
      <c r="AE432" s="23" t="s">
        <v>4983</v>
      </c>
      <c r="AF432" s="23" t="s">
        <v>4984</v>
      </c>
      <c r="AG432" s="23" t="s">
        <v>4985</v>
      </c>
      <c r="AH432" t="s">
        <v>4986</v>
      </c>
      <c r="AI432" t="s">
        <v>4987</v>
      </c>
      <c r="AJ432" t="s">
        <v>4982</v>
      </c>
      <c r="AK432" t="s">
        <v>4988</v>
      </c>
      <c r="AO432" s="51"/>
    </row>
    <row r="433" spans="29:41" x14ac:dyDescent="0.25">
      <c r="AC433" t="str">
        <f t="shared" si="46"/>
        <v xml:space="preserve">2.8.1.1.03 </v>
      </c>
      <c r="AD433" s="23">
        <v>2.8</v>
      </c>
      <c r="AE433" s="23" t="s">
        <v>4983</v>
      </c>
      <c r="AF433" s="23" t="s">
        <v>4984</v>
      </c>
      <c r="AG433" s="23" t="s">
        <v>4985</v>
      </c>
      <c r="AH433" t="s">
        <v>4986</v>
      </c>
      <c r="AI433" t="s">
        <v>4987</v>
      </c>
      <c r="AJ433" t="s">
        <v>4990</v>
      </c>
      <c r="AK433" t="s">
        <v>14962</v>
      </c>
      <c r="AO433" s="51"/>
    </row>
    <row r="434" spans="29:41" x14ac:dyDescent="0.25">
      <c r="AC434" t="str">
        <f t="shared" si="46"/>
        <v xml:space="preserve">2.8.1.2.03 </v>
      </c>
      <c r="AD434" s="23">
        <v>2.8</v>
      </c>
      <c r="AE434" s="23" t="s">
        <v>4983</v>
      </c>
      <c r="AF434" s="23" t="s">
        <v>4984</v>
      </c>
      <c r="AG434" s="23" t="s">
        <v>4985</v>
      </c>
      <c r="AH434" t="s">
        <v>4994</v>
      </c>
      <c r="AI434" t="s">
        <v>4995</v>
      </c>
      <c r="AJ434" t="s">
        <v>4993</v>
      </c>
      <c r="AK434" t="s">
        <v>4996</v>
      </c>
      <c r="AO434" s="51"/>
    </row>
    <row r="435" spans="29:41" x14ac:dyDescent="0.25">
      <c r="AC435" t="str">
        <f t="shared" si="46"/>
        <v xml:space="preserve">2.8.1.2.04 </v>
      </c>
      <c r="AD435" s="23">
        <v>2.8</v>
      </c>
      <c r="AE435" s="23" t="s">
        <v>4983</v>
      </c>
      <c r="AF435" s="23" t="s">
        <v>4984</v>
      </c>
      <c r="AG435" s="23" t="s">
        <v>4985</v>
      </c>
      <c r="AH435" t="s">
        <v>4994</v>
      </c>
      <c r="AI435" t="s">
        <v>4995</v>
      </c>
      <c r="AJ435" t="s">
        <v>4998</v>
      </c>
      <c r="AK435" t="s">
        <v>4999</v>
      </c>
      <c r="AO435" s="51"/>
    </row>
    <row r="436" spans="29:41" x14ac:dyDescent="0.25">
      <c r="AC436" t="str">
        <f t="shared" si="46"/>
        <v xml:space="preserve">2.8.1.2.05 </v>
      </c>
      <c r="AD436" s="23">
        <v>2.8</v>
      </c>
      <c r="AE436" s="23" t="s">
        <v>4983</v>
      </c>
      <c r="AF436" s="23" t="s">
        <v>4984</v>
      </c>
      <c r="AG436" s="23" t="s">
        <v>4985</v>
      </c>
      <c r="AH436" t="s">
        <v>4994</v>
      </c>
      <c r="AI436" t="s">
        <v>4995</v>
      </c>
      <c r="AJ436" t="s">
        <v>5001</v>
      </c>
      <c r="AK436" t="s">
        <v>5002</v>
      </c>
      <c r="AO436" s="51"/>
    </row>
    <row r="437" spans="29:41" x14ac:dyDescent="0.25">
      <c r="AC437" t="str">
        <f t="shared" si="46"/>
        <v xml:space="preserve">2.8.2.1.01 </v>
      </c>
      <c r="AD437" s="23">
        <v>2.8</v>
      </c>
      <c r="AE437" s="23" t="s">
        <v>4983</v>
      </c>
      <c r="AF437" s="23" t="s">
        <v>5005</v>
      </c>
      <c r="AG437" s="23" t="s">
        <v>5006</v>
      </c>
      <c r="AH437" t="s">
        <v>5007</v>
      </c>
      <c r="AI437" t="s">
        <v>5008</v>
      </c>
      <c r="AJ437" t="s">
        <v>5004</v>
      </c>
      <c r="AK437" t="s">
        <v>5009</v>
      </c>
      <c r="AO437" s="51"/>
    </row>
    <row r="438" spans="29:41" x14ac:dyDescent="0.25">
      <c r="AC438" t="str">
        <f t="shared" si="46"/>
        <v xml:space="preserve">2.8.2.2.01 </v>
      </c>
      <c r="AD438" s="23">
        <v>2.8</v>
      </c>
      <c r="AE438" s="23" t="s">
        <v>4983</v>
      </c>
      <c r="AF438" s="23" t="s">
        <v>5005</v>
      </c>
      <c r="AG438" s="23" t="s">
        <v>5006</v>
      </c>
      <c r="AH438" t="s">
        <v>5012</v>
      </c>
      <c r="AI438" t="s">
        <v>5013</v>
      </c>
      <c r="AJ438" t="s">
        <v>5011</v>
      </c>
      <c r="AK438" t="s">
        <v>5014</v>
      </c>
      <c r="AO438" s="51"/>
    </row>
    <row r="439" spans="29:41" x14ac:dyDescent="0.25">
      <c r="AC439" t="str">
        <f t="shared" si="46"/>
        <v xml:space="preserve">2.8.2.2.02 </v>
      </c>
      <c r="AD439" s="23">
        <v>2.8</v>
      </c>
      <c r="AE439" s="23" t="s">
        <v>4983</v>
      </c>
      <c r="AF439" s="23" t="s">
        <v>5005</v>
      </c>
      <c r="AG439" s="23" t="s">
        <v>5006</v>
      </c>
      <c r="AH439" t="s">
        <v>5012</v>
      </c>
      <c r="AI439" t="s">
        <v>5013</v>
      </c>
      <c r="AJ439" t="s">
        <v>5016</v>
      </c>
      <c r="AK439" t="s">
        <v>5017</v>
      </c>
      <c r="AO439" s="51"/>
    </row>
    <row r="440" spans="29:41" x14ac:dyDescent="0.25">
      <c r="AC440" t="str">
        <f t="shared" si="46"/>
        <v xml:space="preserve">2.8.2.2.03 </v>
      </c>
      <c r="AD440" s="23">
        <v>2.8</v>
      </c>
      <c r="AE440" s="23" t="s">
        <v>4983</v>
      </c>
      <c r="AF440" s="23" t="s">
        <v>5005</v>
      </c>
      <c r="AG440" s="23" t="s">
        <v>5006</v>
      </c>
      <c r="AH440" t="s">
        <v>5012</v>
      </c>
      <c r="AI440" t="s">
        <v>5013</v>
      </c>
      <c r="AJ440" t="s">
        <v>5019</v>
      </c>
      <c r="AK440" t="s">
        <v>5020</v>
      </c>
      <c r="AO440" s="51"/>
    </row>
    <row r="441" spans="29:41" x14ac:dyDescent="0.25">
      <c r="AC441" t="str">
        <f t="shared" si="46"/>
        <v xml:space="preserve">2.8.4.1.01 </v>
      </c>
      <c r="AD441" s="23">
        <v>2.8</v>
      </c>
      <c r="AE441" s="23" t="s">
        <v>4983</v>
      </c>
      <c r="AF441" s="23" t="s">
        <v>5023</v>
      </c>
      <c r="AG441" s="23" t="s">
        <v>5024</v>
      </c>
      <c r="AH441" t="s">
        <v>5025</v>
      </c>
      <c r="AI441" t="s">
        <v>5026</v>
      </c>
      <c r="AJ441" t="s">
        <v>5022</v>
      </c>
      <c r="AK441" t="s">
        <v>5027</v>
      </c>
      <c r="AO441" s="51"/>
    </row>
    <row r="442" spans="29:41" x14ac:dyDescent="0.25">
      <c r="AC442" t="str">
        <f t="shared" si="46"/>
        <v xml:space="preserve">2.8.4.2.01 </v>
      </c>
      <c r="AD442" s="23">
        <v>2.8</v>
      </c>
      <c r="AE442" s="23" t="s">
        <v>4983</v>
      </c>
      <c r="AF442" s="23" t="s">
        <v>5023</v>
      </c>
      <c r="AG442" s="23" t="s">
        <v>5024</v>
      </c>
      <c r="AH442" t="s">
        <v>5030</v>
      </c>
      <c r="AI442" t="s">
        <v>5031</v>
      </c>
      <c r="AJ442" t="s">
        <v>5029</v>
      </c>
      <c r="AK442" t="s">
        <v>5032</v>
      </c>
      <c r="AO442" s="51"/>
    </row>
    <row r="443" spans="29:41" x14ac:dyDescent="0.25">
      <c r="AC443" t="str">
        <f t="shared" si="46"/>
        <v xml:space="preserve">2.8.4.2.03 </v>
      </c>
      <c r="AD443" s="23">
        <v>2.8</v>
      </c>
      <c r="AE443" s="23" t="s">
        <v>4983</v>
      </c>
      <c r="AF443" s="23" t="s">
        <v>5023</v>
      </c>
      <c r="AG443" s="23" t="s">
        <v>5024</v>
      </c>
      <c r="AH443" t="s">
        <v>5030</v>
      </c>
      <c r="AI443" t="s">
        <v>5031</v>
      </c>
      <c r="AJ443" t="s">
        <v>5034</v>
      </c>
      <c r="AK443" t="s">
        <v>5035</v>
      </c>
      <c r="AO443" s="51"/>
    </row>
    <row r="444" spans="29:41" x14ac:dyDescent="0.25">
      <c r="AC444" t="str">
        <f t="shared" si="46"/>
        <v xml:space="preserve">2.8.5.2.01 </v>
      </c>
      <c r="AD444" s="23">
        <v>2.8</v>
      </c>
      <c r="AE444" s="23" t="s">
        <v>4983</v>
      </c>
      <c r="AF444" s="23" t="s">
        <v>5038</v>
      </c>
      <c r="AG444" s="23" t="s">
        <v>5039</v>
      </c>
      <c r="AH444" t="s">
        <v>5040</v>
      </c>
      <c r="AI444" t="s">
        <v>5041</v>
      </c>
      <c r="AJ444" t="s">
        <v>5037</v>
      </c>
      <c r="AK444" t="s">
        <v>5041</v>
      </c>
      <c r="AO444" s="51"/>
    </row>
    <row r="445" spans="29:41" x14ac:dyDescent="0.25">
      <c r="AC445" t="str">
        <f t="shared" si="46"/>
        <v xml:space="preserve">2.9.1.1.01 </v>
      </c>
      <c r="AD445" s="23">
        <v>2.9</v>
      </c>
      <c r="AE445" s="23" t="s">
        <v>5044</v>
      </c>
      <c r="AF445" s="23" t="s">
        <v>5045</v>
      </c>
      <c r="AG445" s="23" t="s">
        <v>5046</v>
      </c>
      <c r="AH445" t="s">
        <v>5047</v>
      </c>
      <c r="AI445" t="s">
        <v>5048</v>
      </c>
      <c r="AJ445" t="s">
        <v>5043</v>
      </c>
      <c r="AK445" t="s">
        <v>5048</v>
      </c>
      <c r="AO445" s="51"/>
    </row>
    <row r="446" spans="29:41" x14ac:dyDescent="0.25">
      <c r="AC446" t="str">
        <f t="shared" si="46"/>
        <v xml:space="preserve">2.9.1.2.01 </v>
      </c>
      <c r="AD446" s="23">
        <v>2.9</v>
      </c>
      <c r="AE446" s="23" t="s">
        <v>5044</v>
      </c>
      <c r="AF446" s="23" t="s">
        <v>5045</v>
      </c>
      <c r="AG446" s="23" t="s">
        <v>5046</v>
      </c>
      <c r="AH446" t="s">
        <v>5051</v>
      </c>
      <c r="AI446" t="s">
        <v>5052</v>
      </c>
      <c r="AJ446" t="s">
        <v>5050</v>
      </c>
      <c r="AK446" t="s">
        <v>5052</v>
      </c>
      <c r="AO446" s="51"/>
    </row>
    <row r="447" spans="29:41" x14ac:dyDescent="0.25">
      <c r="AC447" t="str">
        <f t="shared" si="46"/>
        <v xml:space="preserve">2.9.1.2.02 </v>
      </c>
      <c r="AD447" s="23">
        <v>2.9</v>
      </c>
      <c r="AE447" s="23" t="s">
        <v>5044</v>
      </c>
      <c r="AF447" s="23" t="s">
        <v>5045</v>
      </c>
      <c r="AG447" s="23" t="s">
        <v>5046</v>
      </c>
      <c r="AH447" t="s">
        <v>5051</v>
      </c>
      <c r="AI447" t="s">
        <v>5052</v>
      </c>
      <c r="AJ447" t="s">
        <v>5054</v>
      </c>
      <c r="AK447" t="s">
        <v>5055</v>
      </c>
      <c r="AO447" s="51"/>
    </row>
    <row r="448" spans="29:41" x14ac:dyDescent="0.25">
      <c r="AC448" t="str">
        <f t="shared" si="46"/>
        <v xml:space="preserve">2.9.2.1.01 </v>
      </c>
      <c r="AD448" s="23">
        <v>2.9</v>
      </c>
      <c r="AE448" s="23" t="s">
        <v>5044</v>
      </c>
      <c r="AF448" s="23" t="s">
        <v>5058</v>
      </c>
      <c r="AG448" s="23" t="s">
        <v>5059</v>
      </c>
      <c r="AH448" t="s">
        <v>5060</v>
      </c>
      <c r="AI448" t="s">
        <v>5061</v>
      </c>
      <c r="AJ448" t="s">
        <v>5057</v>
      </c>
      <c r="AK448" t="s">
        <v>5061</v>
      </c>
      <c r="AO448" s="51"/>
    </row>
    <row r="449" spans="29:41" x14ac:dyDescent="0.25">
      <c r="AC449" t="str">
        <f t="shared" si="46"/>
        <v xml:space="preserve">2.9.2.2.01 </v>
      </c>
      <c r="AD449" s="23">
        <v>2.9</v>
      </c>
      <c r="AE449" s="23" t="s">
        <v>5044</v>
      </c>
      <c r="AF449" s="23" t="s">
        <v>5058</v>
      </c>
      <c r="AG449" s="23" t="s">
        <v>5059</v>
      </c>
      <c r="AH449" t="s">
        <v>5064</v>
      </c>
      <c r="AI449" t="s">
        <v>5065</v>
      </c>
      <c r="AJ449" t="s">
        <v>5063</v>
      </c>
      <c r="AK449" t="s">
        <v>5065</v>
      </c>
      <c r="AO449" s="51"/>
    </row>
    <row r="450" spans="29:41" x14ac:dyDescent="0.25">
      <c r="AC450" t="str">
        <f t="shared" ref="AC450:AC500" si="47">+AJ450</f>
        <v xml:space="preserve">2.9.3.1.01 </v>
      </c>
      <c r="AD450" s="23">
        <v>2.9</v>
      </c>
      <c r="AE450" s="23" t="s">
        <v>5044</v>
      </c>
      <c r="AF450" s="23" t="s">
        <v>5068</v>
      </c>
      <c r="AG450" s="23" t="s">
        <v>5069</v>
      </c>
      <c r="AH450" t="s">
        <v>5070</v>
      </c>
      <c r="AI450" t="s">
        <v>5071</v>
      </c>
      <c r="AJ450" t="s">
        <v>5067</v>
      </c>
      <c r="AK450" t="s">
        <v>5072</v>
      </c>
      <c r="AO450" s="51"/>
    </row>
    <row r="451" spans="29:41" x14ac:dyDescent="0.25">
      <c r="AC451" t="str">
        <f t="shared" si="47"/>
        <v xml:space="preserve">2.9.3.2.01 </v>
      </c>
      <c r="AD451" s="23">
        <v>2.9</v>
      </c>
      <c r="AE451" s="23" t="s">
        <v>5044</v>
      </c>
      <c r="AF451" s="23" t="s">
        <v>5068</v>
      </c>
      <c r="AG451" s="23" t="s">
        <v>5069</v>
      </c>
      <c r="AH451" t="s">
        <v>5075</v>
      </c>
      <c r="AI451" t="s">
        <v>5076</v>
      </c>
      <c r="AJ451" t="s">
        <v>5074</v>
      </c>
      <c r="AK451" t="s">
        <v>5077</v>
      </c>
      <c r="AO451" s="51"/>
    </row>
    <row r="452" spans="29:41" x14ac:dyDescent="0.25">
      <c r="AC452" t="str">
        <f t="shared" si="47"/>
        <v xml:space="preserve">2.9.3.2.02 </v>
      </c>
      <c r="AD452" s="23">
        <v>2.9</v>
      </c>
      <c r="AE452" s="23" t="s">
        <v>5044</v>
      </c>
      <c r="AF452" s="23" t="s">
        <v>5068</v>
      </c>
      <c r="AG452" s="23" t="s">
        <v>5069</v>
      </c>
      <c r="AH452" t="s">
        <v>5075</v>
      </c>
      <c r="AI452" t="s">
        <v>5076</v>
      </c>
      <c r="AJ452" t="s">
        <v>5079</v>
      </c>
      <c r="AK452" t="s">
        <v>5080</v>
      </c>
      <c r="AO452" s="51"/>
    </row>
    <row r="453" spans="29:41" x14ac:dyDescent="0.25">
      <c r="AC453" t="str">
        <f t="shared" si="47"/>
        <v xml:space="preserve">2.9.4.1.01 </v>
      </c>
      <c r="AD453" s="23">
        <v>2.9</v>
      </c>
      <c r="AE453" s="23" t="s">
        <v>5044</v>
      </c>
      <c r="AF453" s="23" t="s">
        <v>5083</v>
      </c>
      <c r="AG453" s="23" t="s">
        <v>5084</v>
      </c>
      <c r="AH453" t="s">
        <v>5085</v>
      </c>
      <c r="AI453" t="s">
        <v>5086</v>
      </c>
      <c r="AJ453" t="s">
        <v>5082</v>
      </c>
      <c r="AK453" t="s">
        <v>5086</v>
      </c>
      <c r="AO453" s="51"/>
    </row>
    <row r="454" spans="29:41" x14ac:dyDescent="0.25">
      <c r="AC454" t="str">
        <f t="shared" si="47"/>
        <v xml:space="preserve">2.9.4.2.01 </v>
      </c>
      <c r="AD454" s="23">
        <v>2.9</v>
      </c>
      <c r="AE454" s="23" t="s">
        <v>5044</v>
      </c>
      <c r="AF454" s="23" t="s">
        <v>5083</v>
      </c>
      <c r="AG454" s="23" t="s">
        <v>5084</v>
      </c>
      <c r="AH454" t="s">
        <v>5089</v>
      </c>
      <c r="AI454" t="s">
        <v>5090</v>
      </c>
      <c r="AJ454" t="s">
        <v>5088</v>
      </c>
      <c r="AK454" t="s">
        <v>5090</v>
      </c>
      <c r="AO454" s="51"/>
    </row>
    <row r="455" spans="29:41" x14ac:dyDescent="0.25">
      <c r="AC455" t="str">
        <f t="shared" si="47"/>
        <v xml:space="preserve">2.9.5.1.02 </v>
      </c>
      <c r="AD455" s="23">
        <v>2.9</v>
      </c>
      <c r="AE455" s="23" t="s">
        <v>5044</v>
      </c>
      <c r="AF455" s="23" t="s">
        <v>5093</v>
      </c>
      <c r="AG455" s="23" t="s">
        <v>5094</v>
      </c>
      <c r="AH455" t="s">
        <v>5095</v>
      </c>
      <c r="AI455" t="s">
        <v>5096</v>
      </c>
      <c r="AJ455" t="s">
        <v>5092</v>
      </c>
      <c r="AK455" t="s">
        <v>5097</v>
      </c>
      <c r="AO455" s="51"/>
    </row>
    <row r="456" spans="29:41" x14ac:dyDescent="0.25">
      <c r="AC456" t="str">
        <f t="shared" si="47"/>
        <v xml:space="preserve">2.9.5.2.01 </v>
      </c>
      <c r="AD456" s="23">
        <v>2.9</v>
      </c>
      <c r="AE456" s="23" t="s">
        <v>5044</v>
      </c>
      <c r="AF456" s="23" t="s">
        <v>5093</v>
      </c>
      <c r="AG456" s="23" t="s">
        <v>5094</v>
      </c>
      <c r="AH456" t="s">
        <v>5100</v>
      </c>
      <c r="AI456" t="s">
        <v>5101</v>
      </c>
      <c r="AJ456" t="s">
        <v>5099</v>
      </c>
      <c r="AK456" t="s">
        <v>5102</v>
      </c>
      <c r="AO456" s="51"/>
    </row>
    <row r="457" spans="29:41" x14ac:dyDescent="0.25">
      <c r="AC457" t="str">
        <f t="shared" si="47"/>
        <v xml:space="preserve">2.9.5.2.02 </v>
      </c>
      <c r="AD457" s="23">
        <v>2.9</v>
      </c>
      <c r="AE457" s="23" t="s">
        <v>5044</v>
      </c>
      <c r="AF457" s="23" t="s">
        <v>5093</v>
      </c>
      <c r="AG457" s="23" t="s">
        <v>5094</v>
      </c>
      <c r="AH457" t="s">
        <v>5100</v>
      </c>
      <c r="AI457" t="s">
        <v>5101</v>
      </c>
      <c r="AJ457" t="s">
        <v>5104</v>
      </c>
      <c r="AK457" t="s">
        <v>5105</v>
      </c>
      <c r="AO457" s="51"/>
    </row>
    <row r="458" spans="29:41" x14ac:dyDescent="0.25">
      <c r="AC458" t="str">
        <f t="shared" si="47"/>
        <v xml:space="preserve">4.1.1.1.01 </v>
      </c>
      <c r="AD458" s="23">
        <v>4.0999999999999996</v>
      </c>
      <c r="AE458" s="23" t="s">
        <v>14963</v>
      </c>
      <c r="AF458" s="23" t="s">
        <v>14964</v>
      </c>
      <c r="AG458" s="23" t="s">
        <v>14965</v>
      </c>
      <c r="AH458" t="s">
        <v>14966</v>
      </c>
      <c r="AI458" t="s">
        <v>14967</v>
      </c>
      <c r="AJ458" t="s">
        <v>14968</v>
      </c>
      <c r="AK458" t="s">
        <v>14969</v>
      </c>
      <c r="AO458" s="51"/>
    </row>
    <row r="459" spans="29:41" x14ac:dyDescent="0.25">
      <c r="AC459" t="str">
        <f t="shared" si="47"/>
        <v xml:space="preserve">4.1.1.2.01 </v>
      </c>
      <c r="AD459" s="23">
        <v>4.0999999999999996</v>
      </c>
      <c r="AE459" s="23" t="s">
        <v>14963</v>
      </c>
      <c r="AF459" s="23" t="s">
        <v>14964</v>
      </c>
      <c r="AG459" s="23" t="s">
        <v>14965</v>
      </c>
      <c r="AH459" t="s">
        <v>14970</v>
      </c>
      <c r="AI459" t="s">
        <v>14971</v>
      </c>
      <c r="AJ459" t="s">
        <v>14972</v>
      </c>
      <c r="AK459" t="s">
        <v>14973</v>
      </c>
      <c r="AO459" s="51"/>
    </row>
    <row r="460" spans="29:41" x14ac:dyDescent="0.25">
      <c r="AC460" t="str">
        <f t="shared" si="47"/>
        <v xml:space="preserve">4.1.1.3.01 </v>
      </c>
      <c r="AD460" s="23">
        <v>4.0999999999999996</v>
      </c>
      <c r="AE460" s="23" t="s">
        <v>14963</v>
      </c>
      <c r="AF460" s="23" t="s">
        <v>14964</v>
      </c>
      <c r="AG460" s="23" t="s">
        <v>14965</v>
      </c>
      <c r="AH460" t="s">
        <v>14974</v>
      </c>
      <c r="AI460" t="s">
        <v>14975</v>
      </c>
      <c r="AJ460" t="s">
        <v>14976</v>
      </c>
      <c r="AK460" t="s">
        <v>14977</v>
      </c>
      <c r="AO460" s="51"/>
    </row>
    <row r="461" spans="29:41" x14ac:dyDescent="0.25">
      <c r="AC461" t="str">
        <f t="shared" si="47"/>
        <v xml:space="preserve">4.1.1.5.01 </v>
      </c>
      <c r="AD461" s="23">
        <v>4.0999999999999996</v>
      </c>
      <c r="AE461" s="23" t="s">
        <v>14963</v>
      </c>
      <c r="AF461" s="23" t="s">
        <v>14964</v>
      </c>
      <c r="AG461" s="23" t="s">
        <v>14965</v>
      </c>
      <c r="AH461" t="s">
        <v>14978</v>
      </c>
      <c r="AI461" t="s">
        <v>14979</v>
      </c>
      <c r="AJ461" t="s">
        <v>14980</v>
      </c>
      <c r="AK461" t="s">
        <v>14981</v>
      </c>
      <c r="AO461" s="51"/>
    </row>
    <row r="462" spans="29:41" x14ac:dyDescent="0.25">
      <c r="AC462" t="str">
        <f t="shared" si="47"/>
        <v xml:space="preserve">4.1.2.2.02 </v>
      </c>
      <c r="AD462" s="23">
        <v>4.0999999999999996</v>
      </c>
      <c r="AE462" s="23" t="s">
        <v>14963</v>
      </c>
      <c r="AF462" s="23" t="s">
        <v>14982</v>
      </c>
      <c r="AG462" s="23" t="s">
        <v>14983</v>
      </c>
      <c r="AH462" t="s">
        <v>14984</v>
      </c>
      <c r="AI462" t="s">
        <v>14985</v>
      </c>
      <c r="AJ462" t="s">
        <v>14986</v>
      </c>
      <c r="AK462" t="s">
        <v>14987</v>
      </c>
      <c r="AO462" s="51"/>
    </row>
    <row r="463" spans="29:41" x14ac:dyDescent="0.25">
      <c r="AC463" t="str">
        <f t="shared" si="47"/>
        <v xml:space="preserve">4.1.2.3.01 </v>
      </c>
      <c r="AD463" s="23">
        <v>4.0999999999999996</v>
      </c>
      <c r="AE463" s="23" t="s">
        <v>14963</v>
      </c>
      <c r="AF463" s="23" t="s">
        <v>14982</v>
      </c>
      <c r="AG463" s="23" t="s">
        <v>14983</v>
      </c>
      <c r="AH463" t="s">
        <v>14988</v>
      </c>
      <c r="AI463" t="s">
        <v>14989</v>
      </c>
      <c r="AJ463" t="s">
        <v>14990</v>
      </c>
      <c r="AK463" t="s">
        <v>14991</v>
      </c>
      <c r="AO463" s="51"/>
    </row>
    <row r="464" spans="29:41" x14ac:dyDescent="0.25">
      <c r="AC464" t="str">
        <f t="shared" si="47"/>
        <v xml:space="preserve">4.1.2.3.02 </v>
      </c>
      <c r="AD464" s="23">
        <v>4.0999999999999996</v>
      </c>
      <c r="AE464" s="23" t="s">
        <v>14963</v>
      </c>
      <c r="AF464" s="23" t="s">
        <v>14982</v>
      </c>
      <c r="AG464" s="23" t="s">
        <v>14983</v>
      </c>
      <c r="AH464" t="s">
        <v>14988</v>
      </c>
      <c r="AI464" t="s">
        <v>14989</v>
      </c>
      <c r="AJ464" t="s">
        <v>14992</v>
      </c>
      <c r="AK464" t="s">
        <v>14993</v>
      </c>
      <c r="AO464" s="51"/>
    </row>
    <row r="465" spans="29:41" x14ac:dyDescent="0.25">
      <c r="AC465" t="str">
        <f t="shared" si="47"/>
        <v xml:space="preserve">4.1.2.3.03 </v>
      </c>
      <c r="AD465" s="23">
        <v>4.0999999999999996</v>
      </c>
      <c r="AE465" s="23" t="s">
        <v>14963</v>
      </c>
      <c r="AF465" s="23" t="s">
        <v>14982</v>
      </c>
      <c r="AG465" s="23" t="s">
        <v>14983</v>
      </c>
      <c r="AH465" t="s">
        <v>14988</v>
      </c>
      <c r="AI465" t="s">
        <v>14989</v>
      </c>
      <c r="AJ465" t="s">
        <v>14994</v>
      </c>
      <c r="AK465" t="s">
        <v>14995</v>
      </c>
      <c r="AO465" s="51"/>
    </row>
    <row r="466" spans="29:41" x14ac:dyDescent="0.25">
      <c r="AC466" t="str">
        <f t="shared" si="47"/>
        <v xml:space="preserve">4.1.2.3.04 </v>
      </c>
      <c r="AD466" s="23">
        <v>4.0999999999999996</v>
      </c>
      <c r="AE466" s="23" t="s">
        <v>14963</v>
      </c>
      <c r="AF466" s="23" t="s">
        <v>14982</v>
      </c>
      <c r="AG466" s="23" t="s">
        <v>14983</v>
      </c>
      <c r="AH466" t="s">
        <v>14988</v>
      </c>
      <c r="AI466" t="s">
        <v>14989</v>
      </c>
      <c r="AJ466" t="s">
        <v>14996</v>
      </c>
      <c r="AK466" t="s">
        <v>14997</v>
      </c>
      <c r="AO466" s="51"/>
    </row>
    <row r="467" spans="29:41" x14ac:dyDescent="0.25">
      <c r="AC467" t="str">
        <f t="shared" si="47"/>
        <v xml:space="preserve">4.1.2.3.05 </v>
      </c>
      <c r="AD467" s="23">
        <v>4.0999999999999996</v>
      </c>
      <c r="AE467" s="23" t="s">
        <v>14963</v>
      </c>
      <c r="AF467" s="23" t="s">
        <v>14982</v>
      </c>
      <c r="AG467" s="23" t="s">
        <v>14983</v>
      </c>
      <c r="AH467" t="s">
        <v>14988</v>
      </c>
      <c r="AI467" t="s">
        <v>14989</v>
      </c>
      <c r="AJ467" t="s">
        <v>14998</v>
      </c>
      <c r="AK467" t="s">
        <v>14999</v>
      </c>
      <c r="AO467" s="51"/>
    </row>
    <row r="468" spans="29:41" x14ac:dyDescent="0.25">
      <c r="AC468" t="str">
        <f t="shared" si="47"/>
        <v xml:space="preserve">4.1.2.4.01 </v>
      </c>
      <c r="AD468" s="23">
        <v>4.0999999999999996</v>
      </c>
      <c r="AE468" s="23" t="s">
        <v>14963</v>
      </c>
      <c r="AF468" s="23" t="s">
        <v>14982</v>
      </c>
      <c r="AG468" s="23" t="s">
        <v>14983</v>
      </c>
      <c r="AH468" t="s">
        <v>15000</v>
      </c>
      <c r="AI468" t="s">
        <v>15001</v>
      </c>
      <c r="AJ468" t="s">
        <v>15002</v>
      </c>
      <c r="AK468" t="s">
        <v>15003</v>
      </c>
      <c r="AO468" s="51"/>
    </row>
    <row r="469" spans="29:41" x14ac:dyDescent="0.25">
      <c r="AC469" t="str">
        <f t="shared" si="47"/>
        <v xml:space="preserve">4.1.2.6.01 </v>
      </c>
      <c r="AD469" s="23">
        <v>4.0999999999999996</v>
      </c>
      <c r="AE469" s="23" t="s">
        <v>14963</v>
      </c>
      <c r="AF469" s="23" t="s">
        <v>14982</v>
      </c>
      <c r="AG469" s="23" t="s">
        <v>14983</v>
      </c>
      <c r="AH469" t="s">
        <v>15004</v>
      </c>
      <c r="AI469" t="s">
        <v>15005</v>
      </c>
      <c r="AJ469" t="s">
        <v>15006</v>
      </c>
      <c r="AK469" t="s">
        <v>15007</v>
      </c>
      <c r="AO469" s="51"/>
    </row>
    <row r="470" spans="29:41" x14ac:dyDescent="0.25">
      <c r="AC470" t="str">
        <f t="shared" si="47"/>
        <v xml:space="preserve">4.1.2.9.01 </v>
      </c>
      <c r="AD470" s="23">
        <v>4.0999999999999996</v>
      </c>
      <c r="AE470" s="23" t="s">
        <v>14963</v>
      </c>
      <c r="AF470" s="23" t="s">
        <v>14982</v>
      </c>
      <c r="AG470" s="23" t="s">
        <v>14983</v>
      </c>
      <c r="AH470" t="s">
        <v>15008</v>
      </c>
      <c r="AI470" t="s">
        <v>15009</v>
      </c>
      <c r="AJ470" t="s">
        <v>15010</v>
      </c>
      <c r="AK470" t="s">
        <v>15011</v>
      </c>
      <c r="AO470" s="51"/>
    </row>
    <row r="471" spans="29:41" x14ac:dyDescent="0.25">
      <c r="AC471" t="str">
        <f t="shared" si="47"/>
        <v xml:space="preserve">4.1.2.9.03 </v>
      </c>
      <c r="AD471" s="23">
        <v>4.0999999999999996</v>
      </c>
      <c r="AE471" s="23" t="s">
        <v>14963</v>
      </c>
      <c r="AF471" s="23" t="s">
        <v>14982</v>
      </c>
      <c r="AG471" s="23" t="s">
        <v>14983</v>
      </c>
      <c r="AH471" t="s">
        <v>15008</v>
      </c>
      <c r="AI471" t="s">
        <v>15009</v>
      </c>
      <c r="AJ471" t="s">
        <v>15012</v>
      </c>
      <c r="AK471" t="s">
        <v>15013</v>
      </c>
      <c r="AO471" s="51"/>
    </row>
    <row r="472" spans="29:41" x14ac:dyDescent="0.25">
      <c r="AC472" t="str">
        <f t="shared" si="47"/>
        <v xml:space="preserve">4.1.2.9.04 </v>
      </c>
      <c r="AD472" s="23">
        <v>4.0999999999999996</v>
      </c>
      <c r="AE472" s="23" t="s">
        <v>14963</v>
      </c>
      <c r="AF472" s="23" t="s">
        <v>14982</v>
      </c>
      <c r="AG472" s="23" t="s">
        <v>14983</v>
      </c>
      <c r="AH472" t="s">
        <v>15008</v>
      </c>
      <c r="AI472" t="s">
        <v>15009</v>
      </c>
      <c r="AJ472" t="s">
        <v>15014</v>
      </c>
      <c r="AK472" t="s">
        <v>15015</v>
      </c>
      <c r="AO472" s="51"/>
    </row>
    <row r="473" spans="29:41" x14ac:dyDescent="0.25">
      <c r="AC473" t="str">
        <f t="shared" si="47"/>
        <v xml:space="preserve">4.2.1.1.01 </v>
      </c>
      <c r="AD473" s="23">
        <v>4.2</v>
      </c>
      <c r="AE473" s="23" t="s">
        <v>15016</v>
      </c>
      <c r="AF473" s="23" t="s">
        <v>15017</v>
      </c>
      <c r="AG473" s="23" t="s">
        <v>15018</v>
      </c>
      <c r="AH473" t="s">
        <v>15019</v>
      </c>
      <c r="AI473" t="s">
        <v>15020</v>
      </c>
      <c r="AJ473" t="s">
        <v>15021</v>
      </c>
      <c r="AK473" t="s">
        <v>15022</v>
      </c>
      <c r="AO473" s="51"/>
    </row>
    <row r="474" spans="29:41" x14ac:dyDescent="0.25">
      <c r="AC474" t="str">
        <f t="shared" si="47"/>
        <v xml:space="preserve">4.2.1.1.02 </v>
      </c>
      <c r="AD474" s="23">
        <v>4.2</v>
      </c>
      <c r="AE474" s="23" t="s">
        <v>15016</v>
      </c>
      <c r="AF474" s="23" t="s">
        <v>15017</v>
      </c>
      <c r="AG474" s="23" t="s">
        <v>15018</v>
      </c>
      <c r="AH474" t="s">
        <v>15019</v>
      </c>
      <c r="AI474" t="s">
        <v>15020</v>
      </c>
      <c r="AJ474" t="s">
        <v>15023</v>
      </c>
      <c r="AK474" t="s">
        <v>15024</v>
      </c>
      <c r="AO474" s="51"/>
    </row>
    <row r="475" spans="29:41" x14ac:dyDescent="0.25">
      <c r="AC475" t="str">
        <f t="shared" si="47"/>
        <v xml:space="preserve">4.2.1.1.03 </v>
      </c>
      <c r="AD475" s="23">
        <v>4.2</v>
      </c>
      <c r="AE475" s="23" t="s">
        <v>15016</v>
      </c>
      <c r="AF475" s="23" t="s">
        <v>15017</v>
      </c>
      <c r="AG475" s="23" t="s">
        <v>15018</v>
      </c>
      <c r="AH475" t="s">
        <v>15019</v>
      </c>
      <c r="AI475" t="s">
        <v>15020</v>
      </c>
      <c r="AJ475" t="s">
        <v>15025</v>
      </c>
      <c r="AK475" t="s">
        <v>15026</v>
      </c>
      <c r="AO475" s="51"/>
    </row>
    <row r="476" spans="29:41" x14ac:dyDescent="0.25">
      <c r="AC476" t="str">
        <f t="shared" si="47"/>
        <v xml:space="preserve">4.2.1.1.05 </v>
      </c>
      <c r="AD476" s="23">
        <v>4.2</v>
      </c>
      <c r="AE476" s="23" t="s">
        <v>15016</v>
      </c>
      <c r="AF476" s="23" t="s">
        <v>15017</v>
      </c>
      <c r="AG476" s="23" t="s">
        <v>15018</v>
      </c>
      <c r="AH476" t="s">
        <v>15019</v>
      </c>
      <c r="AI476" t="s">
        <v>15020</v>
      </c>
      <c r="AJ476" t="s">
        <v>15027</v>
      </c>
      <c r="AK476" t="s">
        <v>15028</v>
      </c>
      <c r="AO476" s="51"/>
    </row>
    <row r="477" spans="29:41" x14ac:dyDescent="0.25">
      <c r="AC477" t="str">
        <f t="shared" si="47"/>
        <v xml:space="preserve">4.2.1.2.01 </v>
      </c>
      <c r="AD477" s="23">
        <v>4.2</v>
      </c>
      <c r="AE477" s="23" t="s">
        <v>15016</v>
      </c>
      <c r="AF477" s="23" t="s">
        <v>15017</v>
      </c>
      <c r="AG477" s="23" t="s">
        <v>15018</v>
      </c>
      <c r="AH477" t="s">
        <v>15029</v>
      </c>
      <c r="AI477" t="s">
        <v>15030</v>
      </c>
      <c r="AJ477" t="s">
        <v>15031</v>
      </c>
      <c r="AK477" t="s">
        <v>15032</v>
      </c>
      <c r="AO477" s="51"/>
    </row>
    <row r="478" spans="29:41" x14ac:dyDescent="0.25">
      <c r="AC478" t="str">
        <f t="shared" si="47"/>
        <v xml:space="preserve">4.2.1.3.01 </v>
      </c>
      <c r="AD478" s="23">
        <v>4.2</v>
      </c>
      <c r="AE478" s="23" t="s">
        <v>15016</v>
      </c>
      <c r="AF478" s="23" t="s">
        <v>15017</v>
      </c>
      <c r="AG478" s="23" t="s">
        <v>15018</v>
      </c>
      <c r="AH478" t="s">
        <v>15033</v>
      </c>
      <c r="AI478" t="s">
        <v>15034</v>
      </c>
      <c r="AJ478" t="s">
        <v>15035</v>
      </c>
      <c r="AK478" t="s">
        <v>15036</v>
      </c>
      <c r="AO478" s="51"/>
    </row>
    <row r="479" spans="29:41" x14ac:dyDescent="0.25">
      <c r="AC479" t="str">
        <f t="shared" si="47"/>
        <v xml:space="preserve">4.2.1.3.02 </v>
      </c>
      <c r="AD479" s="23">
        <v>4.2</v>
      </c>
      <c r="AE479" s="23" t="s">
        <v>15016</v>
      </c>
      <c r="AF479" s="23" t="s">
        <v>15017</v>
      </c>
      <c r="AG479" s="23" t="s">
        <v>15018</v>
      </c>
      <c r="AH479" t="s">
        <v>15033</v>
      </c>
      <c r="AI479" t="s">
        <v>15034</v>
      </c>
      <c r="AJ479" t="s">
        <v>15037</v>
      </c>
      <c r="AK479" t="s">
        <v>15038</v>
      </c>
      <c r="AO479" s="51"/>
    </row>
    <row r="480" spans="29:41" x14ac:dyDescent="0.25">
      <c r="AC480" t="str">
        <f t="shared" si="47"/>
        <v xml:space="preserve">4.2.1.4.01 </v>
      </c>
      <c r="AD480" s="23">
        <v>4.2</v>
      </c>
      <c r="AE480" s="23" t="s">
        <v>15016</v>
      </c>
      <c r="AF480" s="23" t="s">
        <v>15017</v>
      </c>
      <c r="AG480" s="23" t="s">
        <v>15018</v>
      </c>
      <c r="AH480" t="s">
        <v>15039</v>
      </c>
      <c r="AI480" t="s">
        <v>15040</v>
      </c>
      <c r="AJ480" t="s">
        <v>15041</v>
      </c>
      <c r="AK480" t="s">
        <v>15042</v>
      </c>
      <c r="AO480" s="51"/>
    </row>
    <row r="481" spans="29:41" x14ac:dyDescent="0.25">
      <c r="AC481" t="str">
        <f t="shared" si="47"/>
        <v xml:space="preserve">4.2.1.5.01 </v>
      </c>
      <c r="AD481" s="23">
        <v>4.2</v>
      </c>
      <c r="AE481" s="23" t="s">
        <v>15016</v>
      </c>
      <c r="AF481" s="23" t="s">
        <v>15017</v>
      </c>
      <c r="AG481" s="23" t="s">
        <v>15018</v>
      </c>
      <c r="AH481" t="s">
        <v>15043</v>
      </c>
      <c r="AI481" t="s">
        <v>15044</v>
      </c>
      <c r="AJ481" t="s">
        <v>15045</v>
      </c>
      <c r="AK481" t="s">
        <v>15046</v>
      </c>
      <c r="AO481" s="51"/>
    </row>
    <row r="482" spans="29:41" x14ac:dyDescent="0.25">
      <c r="AC482" t="str">
        <f t="shared" si="47"/>
        <v xml:space="preserve">4.2.1.5.02 </v>
      </c>
      <c r="AD482" s="23">
        <v>4.2</v>
      </c>
      <c r="AE482" s="23" t="s">
        <v>15016</v>
      </c>
      <c r="AF482" s="23" t="s">
        <v>15017</v>
      </c>
      <c r="AG482" s="23" t="s">
        <v>15018</v>
      </c>
      <c r="AH482" t="s">
        <v>15043</v>
      </c>
      <c r="AI482" t="s">
        <v>15044</v>
      </c>
      <c r="AJ482" t="s">
        <v>15047</v>
      </c>
      <c r="AK482" t="s">
        <v>15048</v>
      </c>
      <c r="AO482" s="51"/>
    </row>
    <row r="483" spans="29:41" x14ac:dyDescent="0.25">
      <c r="AC483" t="str">
        <f t="shared" si="47"/>
        <v xml:space="preserve">4.2.1.6.01 </v>
      </c>
      <c r="AD483" s="23">
        <v>4.2</v>
      </c>
      <c r="AE483" s="23" t="s">
        <v>15016</v>
      </c>
      <c r="AF483" s="23" t="s">
        <v>15017</v>
      </c>
      <c r="AG483" s="23" t="s">
        <v>15018</v>
      </c>
      <c r="AH483" t="s">
        <v>15049</v>
      </c>
      <c r="AI483" t="s">
        <v>15050</v>
      </c>
      <c r="AJ483" t="s">
        <v>15051</v>
      </c>
      <c r="AK483" t="s">
        <v>15052</v>
      </c>
      <c r="AO483" s="51"/>
    </row>
    <row r="484" spans="29:41" x14ac:dyDescent="0.25">
      <c r="AC484" t="str">
        <f t="shared" si="47"/>
        <v xml:space="preserve">4.2.1.6.02 </v>
      </c>
      <c r="AD484" s="23">
        <v>4.2</v>
      </c>
      <c r="AE484" s="23" t="s">
        <v>15016</v>
      </c>
      <c r="AF484" s="23" t="s">
        <v>15017</v>
      </c>
      <c r="AG484" s="23" t="s">
        <v>15018</v>
      </c>
      <c r="AH484" t="s">
        <v>15049</v>
      </c>
      <c r="AI484" t="s">
        <v>15050</v>
      </c>
      <c r="AJ484" t="s">
        <v>15053</v>
      </c>
      <c r="AK484" t="s">
        <v>15054</v>
      </c>
      <c r="AO484" s="51"/>
    </row>
    <row r="485" spans="29:41" x14ac:dyDescent="0.25">
      <c r="AC485" t="str">
        <f t="shared" si="47"/>
        <v xml:space="preserve">4.2.1.6.03 </v>
      </c>
      <c r="AD485" s="23">
        <v>4.2</v>
      </c>
      <c r="AE485" s="23" t="s">
        <v>15016</v>
      </c>
      <c r="AF485" s="23" t="s">
        <v>15017</v>
      </c>
      <c r="AG485" s="23" t="s">
        <v>15018</v>
      </c>
      <c r="AH485" t="s">
        <v>15049</v>
      </c>
      <c r="AI485" t="s">
        <v>15050</v>
      </c>
      <c r="AJ485" t="s">
        <v>15055</v>
      </c>
      <c r="AK485" t="s">
        <v>15056</v>
      </c>
      <c r="AO485" s="51"/>
    </row>
    <row r="486" spans="29:41" x14ac:dyDescent="0.25">
      <c r="AC486" t="str">
        <f t="shared" si="47"/>
        <v xml:space="preserve">4.2.1.9.01 </v>
      </c>
      <c r="AD486" s="23">
        <v>4.2</v>
      </c>
      <c r="AE486" s="23" t="s">
        <v>15016</v>
      </c>
      <c r="AF486" s="23" t="s">
        <v>15017</v>
      </c>
      <c r="AG486" s="23" t="s">
        <v>15018</v>
      </c>
      <c r="AH486" t="s">
        <v>15057</v>
      </c>
      <c r="AI486" t="s">
        <v>15058</v>
      </c>
      <c r="AJ486" t="s">
        <v>15059</v>
      </c>
      <c r="AK486" t="s">
        <v>15060</v>
      </c>
      <c r="AO486" s="51"/>
    </row>
    <row r="487" spans="29:41" x14ac:dyDescent="0.25">
      <c r="AC487" t="str">
        <f t="shared" si="47"/>
        <v xml:space="preserve">4.2.1.9.03 </v>
      </c>
      <c r="AD487" s="23">
        <v>4.2</v>
      </c>
      <c r="AE487" s="23" t="s">
        <v>15016</v>
      </c>
      <c r="AF487" s="23" t="s">
        <v>15017</v>
      </c>
      <c r="AG487" s="23" t="s">
        <v>15018</v>
      </c>
      <c r="AH487" t="s">
        <v>15057</v>
      </c>
      <c r="AI487" t="s">
        <v>15058</v>
      </c>
      <c r="AJ487" t="s">
        <v>15061</v>
      </c>
      <c r="AK487" t="s">
        <v>15062</v>
      </c>
      <c r="AO487" s="51"/>
    </row>
    <row r="488" spans="29:41" x14ac:dyDescent="0.25">
      <c r="AC488" t="str">
        <f t="shared" si="47"/>
        <v xml:space="preserve">4.2.2.1.01 </v>
      </c>
      <c r="AD488" s="23">
        <v>4.2</v>
      </c>
      <c r="AE488" s="23" t="s">
        <v>15016</v>
      </c>
      <c r="AF488" s="23" t="s">
        <v>15063</v>
      </c>
      <c r="AG488" s="23" t="s">
        <v>15064</v>
      </c>
      <c r="AH488" t="s">
        <v>15065</v>
      </c>
      <c r="AI488" t="s">
        <v>15066</v>
      </c>
      <c r="AJ488" t="s">
        <v>15067</v>
      </c>
      <c r="AK488" t="s">
        <v>15068</v>
      </c>
      <c r="AO488" s="51"/>
    </row>
    <row r="489" spans="29:41" x14ac:dyDescent="0.25">
      <c r="AC489" t="str">
        <f t="shared" si="47"/>
        <v xml:space="preserve">4.2.2.1.02 </v>
      </c>
      <c r="AD489" s="23">
        <v>4.2</v>
      </c>
      <c r="AE489" s="23" t="s">
        <v>15016</v>
      </c>
      <c r="AF489" s="23" t="s">
        <v>15063</v>
      </c>
      <c r="AG489" s="23" t="s">
        <v>15064</v>
      </c>
      <c r="AH489" t="s">
        <v>15065</v>
      </c>
      <c r="AI489" t="s">
        <v>15066</v>
      </c>
      <c r="AJ489" t="s">
        <v>15069</v>
      </c>
      <c r="AK489" t="s">
        <v>15070</v>
      </c>
      <c r="AO489" s="51"/>
    </row>
    <row r="490" spans="29:41" x14ac:dyDescent="0.25">
      <c r="AC490" t="str">
        <f t="shared" si="47"/>
        <v xml:space="preserve">4.2.2.2.01 </v>
      </c>
      <c r="AD490" s="23">
        <v>4.2</v>
      </c>
      <c r="AE490" s="23" t="s">
        <v>15016</v>
      </c>
      <c r="AF490" s="23" t="s">
        <v>15063</v>
      </c>
      <c r="AG490" s="23" t="s">
        <v>15064</v>
      </c>
      <c r="AH490" t="s">
        <v>15071</v>
      </c>
      <c r="AI490" t="s">
        <v>15072</v>
      </c>
      <c r="AJ490" t="s">
        <v>15073</v>
      </c>
      <c r="AK490" t="s">
        <v>15074</v>
      </c>
      <c r="AO490" s="51"/>
    </row>
    <row r="491" spans="29:41" x14ac:dyDescent="0.25">
      <c r="AC491" t="str">
        <f t="shared" si="47"/>
        <v xml:space="preserve">4.2.2.9.01 </v>
      </c>
      <c r="AD491" s="23">
        <v>4.2</v>
      </c>
      <c r="AE491" s="23" t="s">
        <v>15016</v>
      </c>
      <c r="AF491" s="23" t="s">
        <v>15063</v>
      </c>
      <c r="AG491" s="23" t="s">
        <v>15064</v>
      </c>
      <c r="AH491" t="s">
        <v>15075</v>
      </c>
      <c r="AI491" t="s">
        <v>15076</v>
      </c>
      <c r="AJ491" t="s">
        <v>15077</v>
      </c>
      <c r="AK491" t="s">
        <v>15078</v>
      </c>
      <c r="AO491" s="51"/>
    </row>
    <row r="492" spans="29:41" x14ac:dyDescent="0.25">
      <c r="AC492" t="str">
        <f t="shared" si="47"/>
        <v xml:space="preserve">4.2.2.9.02 </v>
      </c>
      <c r="AD492" s="23">
        <v>4.2</v>
      </c>
      <c r="AE492" s="23" t="s">
        <v>15016</v>
      </c>
      <c r="AF492" s="23" t="s">
        <v>15063</v>
      </c>
      <c r="AG492" s="23" t="s">
        <v>15064</v>
      </c>
      <c r="AH492" t="s">
        <v>15075</v>
      </c>
      <c r="AI492" t="s">
        <v>15076</v>
      </c>
      <c r="AJ492" t="s">
        <v>15079</v>
      </c>
      <c r="AK492" t="s">
        <v>15080</v>
      </c>
      <c r="AO492" s="51"/>
    </row>
    <row r="493" spans="29:41" x14ac:dyDescent="0.25">
      <c r="AC493" t="str">
        <f t="shared" si="47"/>
        <v xml:space="preserve">4.3.5.1.01 </v>
      </c>
      <c r="AD493" s="23">
        <v>4.3</v>
      </c>
      <c r="AE493" s="23" t="s">
        <v>15081</v>
      </c>
      <c r="AF493" s="23" t="s">
        <v>15082</v>
      </c>
      <c r="AG493" s="23" t="s">
        <v>15083</v>
      </c>
      <c r="AH493" t="s">
        <v>15084</v>
      </c>
      <c r="AI493" t="s">
        <v>15083</v>
      </c>
      <c r="AJ493" t="s">
        <v>15085</v>
      </c>
      <c r="AK493" t="s">
        <v>15086</v>
      </c>
      <c r="AO493" s="51"/>
    </row>
    <row r="494" spans="29:41" x14ac:dyDescent="0.25">
      <c r="AC494" t="str">
        <f t="shared" si="47"/>
        <v xml:space="preserve">4.3.5.1.99 </v>
      </c>
      <c r="AD494" s="23">
        <v>4.3</v>
      </c>
      <c r="AE494" s="23" t="s">
        <v>15081</v>
      </c>
      <c r="AF494" s="23" t="s">
        <v>15082</v>
      </c>
      <c r="AG494" s="23" t="s">
        <v>15083</v>
      </c>
      <c r="AH494" t="s">
        <v>15084</v>
      </c>
      <c r="AI494" t="s">
        <v>15083</v>
      </c>
      <c r="AJ494" t="s">
        <v>15087</v>
      </c>
      <c r="AK494" t="s">
        <v>15088</v>
      </c>
      <c r="AO494" s="51"/>
    </row>
    <row r="495" spans="29:41" x14ac:dyDescent="0.25">
      <c r="AC495" t="str">
        <f t="shared" si="47"/>
        <v xml:space="preserve">4.3.6.1.01 </v>
      </c>
      <c r="AD495" s="23">
        <v>4.3</v>
      </c>
      <c r="AE495" s="23" t="s">
        <v>15081</v>
      </c>
      <c r="AF495" s="23" t="s">
        <v>15089</v>
      </c>
      <c r="AG495" s="23" t="s">
        <v>15090</v>
      </c>
      <c r="AH495" t="s">
        <v>15091</v>
      </c>
      <c r="AI495" t="s">
        <v>15090</v>
      </c>
      <c r="AJ495" t="s">
        <v>15092</v>
      </c>
      <c r="AK495" t="s">
        <v>15090</v>
      </c>
      <c r="AO495" s="51"/>
    </row>
    <row r="496" spans="29:41" x14ac:dyDescent="0.25">
      <c r="AC496" t="str">
        <f t="shared" si="47"/>
        <v xml:space="preserve">4.5.2.1.01 </v>
      </c>
      <c r="AD496" s="23">
        <v>4.5</v>
      </c>
      <c r="AE496" s="23" t="s">
        <v>15093</v>
      </c>
      <c r="AF496" s="23" t="s">
        <v>15094</v>
      </c>
      <c r="AG496" s="23" t="s">
        <v>15095</v>
      </c>
      <c r="AH496" t="s">
        <v>15096</v>
      </c>
      <c r="AI496" t="s">
        <v>15097</v>
      </c>
      <c r="AJ496" t="s">
        <v>15098</v>
      </c>
      <c r="AK496" t="s">
        <v>15099</v>
      </c>
      <c r="AO496" s="51"/>
    </row>
    <row r="497" spans="29:41" x14ac:dyDescent="0.25">
      <c r="AC497" t="str">
        <f t="shared" si="47"/>
        <v xml:space="preserve">4.5.4.1.01 </v>
      </c>
      <c r="AD497" s="23">
        <v>4.5</v>
      </c>
      <c r="AE497" s="23" t="s">
        <v>15093</v>
      </c>
      <c r="AF497" s="23" t="s">
        <v>15100</v>
      </c>
      <c r="AG497" s="23" t="s">
        <v>15101</v>
      </c>
      <c r="AH497" t="s">
        <v>15102</v>
      </c>
      <c r="AI497" t="s">
        <v>15103</v>
      </c>
      <c r="AJ497" t="s">
        <v>15104</v>
      </c>
      <c r="AK497" t="s">
        <v>15105</v>
      </c>
      <c r="AO497" s="51"/>
    </row>
    <row r="498" spans="29:41" x14ac:dyDescent="0.25">
      <c r="AC498" t="str">
        <f t="shared" si="47"/>
        <v xml:space="preserve">4.5.4.1.02 </v>
      </c>
      <c r="AD498" s="23">
        <v>4.5</v>
      </c>
      <c r="AE498" s="23" t="s">
        <v>15093</v>
      </c>
      <c r="AF498" s="23" t="s">
        <v>15100</v>
      </c>
      <c r="AG498" s="23" t="s">
        <v>15101</v>
      </c>
      <c r="AH498" t="s">
        <v>15102</v>
      </c>
      <c r="AI498" t="s">
        <v>15103</v>
      </c>
      <c r="AJ498" t="s">
        <v>15106</v>
      </c>
      <c r="AK498" t="s">
        <v>15107</v>
      </c>
      <c r="AO498" s="51"/>
    </row>
    <row r="499" spans="29:41" x14ac:dyDescent="0.25">
      <c r="AC499" t="str">
        <f t="shared" si="47"/>
        <v xml:space="preserve">4.6.2.1.01 </v>
      </c>
      <c r="AD499" s="23">
        <v>4.5999999999999996</v>
      </c>
      <c r="AE499" s="23" t="s">
        <v>15108</v>
      </c>
      <c r="AF499" s="23" t="s">
        <v>15109</v>
      </c>
      <c r="AG499" s="23" t="s">
        <v>15110</v>
      </c>
      <c r="AH499" t="s">
        <v>15111</v>
      </c>
      <c r="AI499" t="s">
        <v>15112</v>
      </c>
      <c r="AJ499" t="s">
        <v>15113</v>
      </c>
      <c r="AK499" t="s">
        <v>15114</v>
      </c>
      <c r="AO499" s="51"/>
    </row>
    <row r="500" spans="29:41" x14ac:dyDescent="0.25">
      <c r="AC500" t="str">
        <f t="shared" si="47"/>
        <v xml:space="preserve">4.6.2.1.02 </v>
      </c>
      <c r="AD500" s="23">
        <v>4.5999999999999996</v>
      </c>
      <c r="AE500" s="23" t="s">
        <v>15108</v>
      </c>
      <c r="AF500" s="23" t="s">
        <v>15109</v>
      </c>
      <c r="AG500" s="23" t="s">
        <v>15110</v>
      </c>
      <c r="AH500" t="s">
        <v>15111</v>
      </c>
      <c r="AI500" t="s">
        <v>15112</v>
      </c>
      <c r="AJ500" t="s">
        <v>15115</v>
      </c>
      <c r="AK500" t="s">
        <v>15116</v>
      </c>
      <c r="AO500" s="51"/>
    </row>
    <row r="501" spans="29:41" x14ac:dyDescent="0.25">
      <c r="AO501" s="51"/>
    </row>
    <row r="502" spans="29:41" x14ac:dyDescent="0.25">
      <c r="AO502" s="51"/>
    </row>
    <row r="503" spans="29:41" x14ac:dyDescent="0.25">
      <c r="AO503" s="51"/>
    </row>
    <row r="504" spans="29:41" x14ac:dyDescent="0.25">
      <c r="AO504" s="51"/>
    </row>
    <row r="505" spans="29:41" x14ac:dyDescent="0.25">
      <c r="AO505" s="51"/>
    </row>
    <row r="506" spans="29:41" x14ac:dyDescent="0.25">
      <c r="AO506" s="51"/>
    </row>
    <row r="507" spans="29:41" x14ac:dyDescent="0.25">
      <c r="AO507" s="51"/>
    </row>
    <row r="508" spans="29:41" x14ac:dyDescent="0.25">
      <c r="AO508" s="51"/>
    </row>
    <row r="509" spans="29:41" x14ac:dyDescent="0.25">
      <c r="AO509" s="51"/>
    </row>
    <row r="510" spans="29:41" x14ac:dyDescent="0.25">
      <c r="AO510" s="51"/>
    </row>
    <row r="511" spans="29:41" x14ac:dyDescent="0.25">
      <c r="AO511" s="51"/>
    </row>
    <row r="512" spans="29:41" x14ac:dyDescent="0.25">
      <c r="AO512" s="51"/>
    </row>
    <row r="513" spans="41:41" x14ac:dyDescent="0.25">
      <c r="AO513" s="51"/>
    </row>
    <row r="514" spans="41:41" x14ac:dyDescent="0.25">
      <c r="AO514" s="51"/>
    </row>
    <row r="515" spans="41:41" x14ac:dyDescent="0.25">
      <c r="AO515" s="51"/>
    </row>
    <row r="516" spans="41:41" x14ac:dyDescent="0.25">
      <c r="AO516" s="51"/>
    </row>
    <row r="517" spans="41:41" x14ac:dyDescent="0.25">
      <c r="AO517" s="51"/>
    </row>
    <row r="518" spans="41:41" x14ac:dyDescent="0.25">
      <c r="AO518" s="51"/>
    </row>
    <row r="519" spans="41:41" x14ac:dyDescent="0.25">
      <c r="AO519" s="51"/>
    </row>
    <row r="520" spans="41:41" x14ac:dyDescent="0.25">
      <c r="AO520" s="51"/>
    </row>
    <row r="521" spans="41:41" x14ac:dyDescent="0.25">
      <c r="AO521" s="51"/>
    </row>
    <row r="522" spans="41:41" x14ac:dyDescent="0.25">
      <c r="AO522" s="51"/>
    </row>
    <row r="523" spans="41:41" x14ac:dyDescent="0.25">
      <c r="AO523" s="51"/>
    </row>
    <row r="524" spans="41:41" x14ac:dyDescent="0.25">
      <c r="AO524" s="51"/>
    </row>
    <row r="525" spans="41:41" x14ac:dyDescent="0.25">
      <c r="AO525" s="51"/>
    </row>
    <row r="526" spans="41:41" x14ac:dyDescent="0.25">
      <c r="AO526" s="51"/>
    </row>
    <row r="527" spans="41:41" x14ac:dyDescent="0.25">
      <c r="AO527" s="51"/>
    </row>
    <row r="528" spans="41:41" x14ac:dyDescent="0.25">
      <c r="AO528" s="51"/>
    </row>
    <row r="529" spans="41:41" x14ac:dyDescent="0.25">
      <c r="AO529" s="51"/>
    </row>
    <row r="530" spans="41:41" x14ac:dyDescent="0.25">
      <c r="AO530" s="51"/>
    </row>
    <row r="531" spans="41:41" x14ac:dyDescent="0.25">
      <c r="AO531" s="51"/>
    </row>
    <row r="532" spans="41:41" x14ac:dyDescent="0.25">
      <c r="AO532" s="51"/>
    </row>
    <row r="533" spans="41:41" x14ac:dyDescent="0.25">
      <c r="AO533" s="51"/>
    </row>
    <row r="534" spans="41:41" x14ac:dyDescent="0.25">
      <c r="AO534" s="51"/>
    </row>
    <row r="535" spans="41:41" x14ac:dyDescent="0.25">
      <c r="AO535" s="51"/>
    </row>
    <row r="536" spans="41:41" x14ac:dyDescent="0.25">
      <c r="AO536" s="51"/>
    </row>
    <row r="537" spans="41:41" x14ac:dyDescent="0.25">
      <c r="AO537" s="51"/>
    </row>
    <row r="538" spans="41:41" x14ac:dyDescent="0.25">
      <c r="AO538" s="51"/>
    </row>
    <row r="539" spans="41:41" x14ac:dyDescent="0.25">
      <c r="AO539" s="51"/>
    </row>
    <row r="540" spans="41:41" x14ac:dyDescent="0.25">
      <c r="AO540" s="51"/>
    </row>
    <row r="541" spans="41:41" x14ac:dyDescent="0.25">
      <c r="AO541" s="51"/>
    </row>
    <row r="542" spans="41:41" x14ac:dyDescent="0.25">
      <c r="AO542" s="51"/>
    </row>
    <row r="543" spans="41:41" x14ac:dyDescent="0.25">
      <c r="AO543" s="51"/>
    </row>
    <row r="544" spans="41:41" x14ac:dyDescent="0.25">
      <c r="AO544" s="51"/>
    </row>
    <row r="545" spans="41:41" x14ac:dyDescent="0.25">
      <c r="AO545" s="51"/>
    </row>
    <row r="546" spans="41:41" x14ac:dyDescent="0.25">
      <c r="AO546" s="51"/>
    </row>
    <row r="547" spans="41:41" x14ac:dyDescent="0.25">
      <c r="AO547" s="51"/>
    </row>
    <row r="548" spans="41:41" x14ac:dyDescent="0.25">
      <c r="AO548" s="51"/>
    </row>
    <row r="549" spans="41:41" x14ac:dyDescent="0.25">
      <c r="AO549" s="51"/>
    </row>
    <row r="550" spans="41:41" x14ac:dyDescent="0.25">
      <c r="AO550" s="51"/>
    </row>
    <row r="551" spans="41:41" x14ac:dyDescent="0.25">
      <c r="AO551" s="51"/>
    </row>
    <row r="552" spans="41:41" x14ac:dyDescent="0.25">
      <c r="AO552" s="51"/>
    </row>
    <row r="553" spans="41:41" x14ac:dyDescent="0.25">
      <c r="AO553" s="51"/>
    </row>
    <row r="554" spans="41:41" x14ac:dyDescent="0.25">
      <c r="AO554" s="51"/>
    </row>
    <row r="555" spans="41:41" x14ac:dyDescent="0.25">
      <c r="AO555" s="51"/>
    </row>
    <row r="556" spans="41:41" x14ac:dyDescent="0.25">
      <c r="AO556" s="51"/>
    </row>
    <row r="557" spans="41:41" x14ac:dyDescent="0.25">
      <c r="AO557" s="51"/>
    </row>
    <row r="558" spans="41:41" x14ac:dyDescent="0.25">
      <c r="AO558" s="51"/>
    </row>
    <row r="559" spans="41:41" x14ac:dyDescent="0.25">
      <c r="AO559" s="51"/>
    </row>
    <row r="560" spans="41:41" x14ac:dyDescent="0.25">
      <c r="AO560" s="51"/>
    </row>
    <row r="561" spans="41:41" x14ac:dyDescent="0.25">
      <c r="AO561" s="51"/>
    </row>
    <row r="562" spans="41:41" x14ac:dyDescent="0.25">
      <c r="AO562" s="51"/>
    </row>
    <row r="563" spans="41:41" x14ac:dyDescent="0.25">
      <c r="AO563" s="51"/>
    </row>
    <row r="564" spans="41:41" x14ac:dyDescent="0.25">
      <c r="AO564" s="51"/>
    </row>
    <row r="565" spans="41:41" x14ac:dyDescent="0.25">
      <c r="AO565" s="51"/>
    </row>
    <row r="566" spans="41:41" x14ac:dyDescent="0.25">
      <c r="AO566" s="51"/>
    </row>
    <row r="567" spans="41:41" x14ac:dyDescent="0.25">
      <c r="AO567" s="51"/>
    </row>
    <row r="568" spans="41:41" x14ac:dyDescent="0.25">
      <c r="AO568" s="51"/>
    </row>
    <row r="569" spans="41:41" x14ac:dyDescent="0.25">
      <c r="AO569" s="51"/>
    </row>
    <row r="570" spans="41:41" x14ac:dyDescent="0.25">
      <c r="AO570" s="51"/>
    </row>
    <row r="571" spans="41:41" x14ac:dyDescent="0.25">
      <c r="AO571" s="51"/>
    </row>
    <row r="572" spans="41:41" x14ac:dyDescent="0.25">
      <c r="AO572" s="51"/>
    </row>
    <row r="573" spans="41:41" x14ac:dyDescent="0.25">
      <c r="AO573" s="51"/>
    </row>
    <row r="574" spans="41:41" x14ac:dyDescent="0.25">
      <c r="AO574" s="51"/>
    </row>
    <row r="575" spans="41:41" x14ac:dyDescent="0.25">
      <c r="AO575" s="51"/>
    </row>
    <row r="576" spans="41:41" x14ac:dyDescent="0.25">
      <c r="AO576" s="51"/>
    </row>
    <row r="577" spans="41:41" x14ac:dyDescent="0.25">
      <c r="AO577" s="51"/>
    </row>
    <row r="578" spans="41:41" x14ac:dyDescent="0.25">
      <c r="AO578" s="51"/>
    </row>
    <row r="579" spans="41:41" x14ac:dyDescent="0.25">
      <c r="AO579" s="51"/>
    </row>
    <row r="580" spans="41:41" x14ac:dyDescent="0.25">
      <c r="AO580" s="51"/>
    </row>
    <row r="581" spans="41:41" x14ac:dyDescent="0.25">
      <c r="AO581" s="51"/>
    </row>
    <row r="582" spans="41:41" x14ac:dyDescent="0.25">
      <c r="AO582" s="51"/>
    </row>
    <row r="583" spans="41:41" x14ac:dyDescent="0.25">
      <c r="AO583" s="51"/>
    </row>
    <row r="584" spans="41:41" x14ac:dyDescent="0.25">
      <c r="AO584" s="51"/>
    </row>
    <row r="585" spans="41:41" x14ac:dyDescent="0.25">
      <c r="AO585" s="51"/>
    </row>
    <row r="586" spans="41:41" x14ac:dyDescent="0.25">
      <c r="AO586" s="51"/>
    </row>
    <row r="587" spans="41:41" x14ac:dyDescent="0.25">
      <c r="AO587" s="51"/>
    </row>
    <row r="588" spans="41:41" x14ac:dyDescent="0.25">
      <c r="AO588" s="51"/>
    </row>
    <row r="589" spans="41:41" x14ac:dyDescent="0.25">
      <c r="AO589" s="51"/>
    </row>
    <row r="590" spans="41:41" x14ac:dyDescent="0.25">
      <c r="AO590" s="51"/>
    </row>
    <row r="591" spans="41:41" x14ac:dyDescent="0.25">
      <c r="AO591" s="51"/>
    </row>
    <row r="592" spans="41:41" x14ac:dyDescent="0.25">
      <c r="AO592" s="51"/>
    </row>
    <row r="593" spans="41:41" x14ac:dyDescent="0.25">
      <c r="AO593" s="51"/>
    </row>
    <row r="594" spans="41:41" x14ac:dyDescent="0.25">
      <c r="AO594" s="51"/>
    </row>
    <row r="595" spans="41:41" x14ac:dyDescent="0.25">
      <c r="AO595" s="51"/>
    </row>
    <row r="596" spans="41:41" x14ac:dyDescent="0.25">
      <c r="AO596" s="51"/>
    </row>
    <row r="597" spans="41:41" x14ac:dyDescent="0.25">
      <c r="AO597" s="51"/>
    </row>
    <row r="598" spans="41:41" x14ac:dyDescent="0.25">
      <c r="AO598" s="51"/>
    </row>
    <row r="599" spans="41:41" x14ac:dyDescent="0.25">
      <c r="AO599" s="51"/>
    </row>
    <row r="600" spans="41:41" x14ac:dyDescent="0.25">
      <c r="AO600" s="51"/>
    </row>
    <row r="601" spans="41:41" x14ac:dyDescent="0.25">
      <c r="AO601" s="51"/>
    </row>
    <row r="602" spans="41:41" x14ac:dyDescent="0.25">
      <c r="AO602" s="51"/>
    </row>
    <row r="603" spans="41:41" x14ac:dyDescent="0.25">
      <c r="AO603" s="51"/>
    </row>
    <row r="604" spans="41:41" x14ac:dyDescent="0.25">
      <c r="AO604" s="51"/>
    </row>
    <row r="605" spans="41:41" x14ac:dyDescent="0.25">
      <c r="AO605" s="51"/>
    </row>
    <row r="606" spans="41:41" x14ac:dyDescent="0.25">
      <c r="AO606" s="51"/>
    </row>
    <row r="607" spans="41:41" x14ac:dyDescent="0.25">
      <c r="AO607" s="51"/>
    </row>
    <row r="608" spans="41:41" x14ac:dyDescent="0.25">
      <c r="AO608" s="51"/>
    </row>
    <row r="609" spans="41:41" x14ac:dyDescent="0.25">
      <c r="AO609" s="51"/>
    </row>
    <row r="610" spans="41:41" x14ac:dyDescent="0.25">
      <c r="AO610" s="51"/>
    </row>
    <row r="611" spans="41:41" x14ac:dyDescent="0.25">
      <c r="AO611" s="51"/>
    </row>
    <row r="612" spans="41:41" x14ac:dyDescent="0.25">
      <c r="AO612" s="51"/>
    </row>
    <row r="613" spans="41:41" x14ac:dyDescent="0.25">
      <c r="AO613" s="51"/>
    </row>
    <row r="614" spans="41:41" x14ac:dyDescent="0.25">
      <c r="AO614" s="51"/>
    </row>
    <row r="615" spans="41:41" x14ac:dyDescent="0.25">
      <c r="AO615" s="51"/>
    </row>
    <row r="616" spans="41:41" x14ac:dyDescent="0.25">
      <c r="AO616" s="51"/>
    </row>
    <row r="617" spans="41:41" x14ac:dyDescent="0.25">
      <c r="AO617" s="51"/>
    </row>
    <row r="618" spans="41:41" x14ac:dyDescent="0.25">
      <c r="AO618" s="51"/>
    </row>
    <row r="619" spans="41:41" x14ac:dyDescent="0.25">
      <c r="AO619" s="51"/>
    </row>
    <row r="620" spans="41:41" x14ac:dyDescent="0.25">
      <c r="AO620" s="51"/>
    </row>
    <row r="621" spans="41:41" x14ac:dyDescent="0.25">
      <c r="AO621" s="51"/>
    </row>
    <row r="622" spans="41:41" x14ac:dyDescent="0.25">
      <c r="AO622" s="51"/>
    </row>
    <row r="623" spans="41:41" x14ac:dyDescent="0.25">
      <c r="AO623" s="51"/>
    </row>
    <row r="624" spans="41:41" x14ac:dyDescent="0.25">
      <c r="AO624" s="51"/>
    </row>
    <row r="625" spans="41:41" x14ac:dyDescent="0.25">
      <c r="AO625" s="51"/>
    </row>
    <row r="626" spans="41:41" x14ac:dyDescent="0.25">
      <c r="AO626" s="51"/>
    </row>
    <row r="627" spans="41:41" x14ac:dyDescent="0.25">
      <c r="AO627" s="51"/>
    </row>
    <row r="628" spans="41:41" x14ac:dyDescent="0.25">
      <c r="AO628" s="51"/>
    </row>
    <row r="629" spans="41:41" x14ac:dyDescent="0.25">
      <c r="AO629" s="51"/>
    </row>
    <row r="630" spans="41:41" x14ac:dyDescent="0.25">
      <c r="AO630" s="51"/>
    </row>
    <row r="631" spans="41:41" x14ac:dyDescent="0.25">
      <c r="AO631" s="51"/>
    </row>
    <row r="632" spans="41:41" x14ac:dyDescent="0.25">
      <c r="AO632" s="51"/>
    </row>
    <row r="633" spans="41:41" x14ac:dyDescent="0.25">
      <c r="AO633" s="51"/>
    </row>
    <row r="634" spans="41:41" x14ac:dyDescent="0.25">
      <c r="AO634" s="51"/>
    </row>
    <row r="635" spans="41:41" x14ac:dyDescent="0.25">
      <c r="AO635" s="51"/>
    </row>
    <row r="636" spans="41:41" x14ac:dyDescent="0.25">
      <c r="AO636" s="51"/>
    </row>
    <row r="637" spans="41:41" x14ac:dyDescent="0.25">
      <c r="AO637" s="51"/>
    </row>
    <row r="638" spans="41:41" x14ac:dyDescent="0.25">
      <c r="AO638" s="51"/>
    </row>
    <row r="639" spans="41:41" x14ac:dyDescent="0.25">
      <c r="AO639" s="51"/>
    </row>
    <row r="640" spans="41:41" x14ac:dyDescent="0.25">
      <c r="AO640" s="51"/>
    </row>
    <row r="641" spans="41:41" x14ac:dyDescent="0.25">
      <c r="AO641" s="51"/>
    </row>
    <row r="642" spans="41:41" x14ac:dyDescent="0.25">
      <c r="AO642" s="51"/>
    </row>
    <row r="643" spans="41:41" x14ac:dyDescent="0.25">
      <c r="AO643" s="51"/>
    </row>
    <row r="644" spans="41:41" x14ac:dyDescent="0.25">
      <c r="AO644" s="51"/>
    </row>
    <row r="645" spans="41:41" x14ac:dyDescent="0.25">
      <c r="AO645" s="51"/>
    </row>
    <row r="646" spans="41:41" x14ac:dyDescent="0.25">
      <c r="AO646" s="51"/>
    </row>
    <row r="647" spans="41:41" x14ac:dyDescent="0.25">
      <c r="AO647" s="51"/>
    </row>
    <row r="648" spans="41:41" x14ac:dyDescent="0.25">
      <c r="AO648" s="51"/>
    </row>
    <row r="649" spans="41:41" x14ac:dyDescent="0.25">
      <c r="AO649" s="51"/>
    </row>
    <row r="650" spans="41:41" x14ac:dyDescent="0.25">
      <c r="AO650" s="51"/>
    </row>
    <row r="651" spans="41:41" x14ac:dyDescent="0.25">
      <c r="AO651" s="51"/>
    </row>
    <row r="652" spans="41:41" x14ac:dyDescent="0.25">
      <c r="AO652" s="51"/>
    </row>
    <row r="653" spans="41:41" x14ac:dyDescent="0.25">
      <c r="AO653" s="51"/>
    </row>
    <row r="654" spans="41:41" x14ac:dyDescent="0.25">
      <c r="AO654" s="51"/>
    </row>
    <row r="655" spans="41:41" x14ac:dyDescent="0.25">
      <c r="AO655" s="51"/>
    </row>
    <row r="656" spans="41:41" x14ac:dyDescent="0.25">
      <c r="AO656" s="51"/>
    </row>
    <row r="657" spans="41:41" x14ac:dyDescent="0.25">
      <c r="AO657" s="51"/>
    </row>
    <row r="658" spans="41:41" x14ac:dyDescent="0.25">
      <c r="AO658" s="51"/>
    </row>
    <row r="659" spans="41:41" x14ac:dyDescent="0.25">
      <c r="AO659" s="51"/>
    </row>
    <row r="660" spans="41:41" x14ac:dyDescent="0.25">
      <c r="AO660" s="51"/>
    </row>
    <row r="661" spans="41:41" x14ac:dyDescent="0.25">
      <c r="AO661" s="51"/>
    </row>
    <row r="662" spans="41:41" x14ac:dyDescent="0.25">
      <c r="AO662" s="51"/>
    </row>
    <row r="663" spans="41:41" x14ac:dyDescent="0.25">
      <c r="AO663" s="51"/>
    </row>
    <row r="664" spans="41:41" x14ac:dyDescent="0.25">
      <c r="AO664" s="51"/>
    </row>
    <row r="665" spans="41:41" x14ac:dyDescent="0.25">
      <c r="AO665" s="51"/>
    </row>
    <row r="666" spans="41:41" x14ac:dyDescent="0.25">
      <c r="AO666" s="51"/>
    </row>
    <row r="667" spans="41:41" x14ac:dyDescent="0.25">
      <c r="AO667" s="51"/>
    </row>
    <row r="668" spans="41:41" x14ac:dyDescent="0.25">
      <c r="AO668" s="51"/>
    </row>
    <row r="669" spans="41:41" x14ac:dyDescent="0.25">
      <c r="AO669" s="51"/>
    </row>
    <row r="670" spans="41:41" x14ac:dyDescent="0.25">
      <c r="AO670" s="51"/>
    </row>
    <row r="671" spans="41:41" x14ac:dyDescent="0.25">
      <c r="AO671" s="51"/>
    </row>
    <row r="672" spans="41:41" x14ac:dyDescent="0.25">
      <c r="AO672" s="51"/>
    </row>
    <row r="673" spans="41:41" x14ac:dyDescent="0.25">
      <c r="AO673" s="51"/>
    </row>
    <row r="674" spans="41:41" x14ac:dyDescent="0.25">
      <c r="AO674" s="51"/>
    </row>
    <row r="675" spans="41:41" x14ac:dyDescent="0.25">
      <c r="AO675" s="51"/>
    </row>
    <row r="676" spans="41:41" x14ac:dyDescent="0.25">
      <c r="AO676" s="51"/>
    </row>
    <row r="677" spans="41:41" x14ac:dyDescent="0.25">
      <c r="AO677" s="51"/>
    </row>
    <row r="678" spans="41:41" x14ac:dyDescent="0.25">
      <c r="AO678" s="51"/>
    </row>
    <row r="679" spans="41:41" x14ac:dyDescent="0.25">
      <c r="AO679" s="51"/>
    </row>
    <row r="680" spans="41:41" x14ac:dyDescent="0.25">
      <c r="AO680" s="51"/>
    </row>
    <row r="681" spans="41:41" x14ac:dyDescent="0.25">
      <c r="AO681" s="51"/>
    </row>
    <row r="682" spans="41:41" x14ac:dyDescent="0.25">
      <c r="AO682" s="51"/>
    </row>
    <row r="683" spans="41:41" x14ac:dyDescent="0.25">
      <c r="AO683" s="51"/>
    </row>
    <row r="684" spans="41:41" x14ac:dyDescent="0.25">
      <c r="AO684" s="51"/>
    </row>
    <row r="685" spans="41:41" x14ac:dyDescent="0.25">
      <c r="AO685" s="51"/>
    </row>
    <row r="686" spans="41:41" x14ac:dyDescent="0.25">
      <c r="AO686" s="51"/>
    </row>
    <row r="687" spans="41:41" x14ac:dyDescent="0.25">
      <c r="AO687" s="51"/>
    </row>
    <row r="688" spans="41:41" x14ac:dyDescent="0.25">
      <c r="AO688" s="51"/>
    </row>
    <row r="689" spans="41:41" x14ac:dyDescent="0.25">
      <c r="AO689" s="51"/>
    </row>
    <row r="690" spans="41:41" x14ac:dyDescent="0.25">
      <c r="AO690" s="51"/>
    </row>
    <row r="691" spans="41:41" x14ac:dyDescent="0.25">
      <c r="AO691" s="51"/>
    </row>
    <row r="692" spans="41:41" x14ac:dyDescent="0.25">
      <c r="AO692" s="51"/>
    </row>
    <row r="693" spans="41:41" x14ac:dyDescent="0.25">
      <c r="AO693" s="51"/>
    </row>
    <row r="694" spans="41:41" x14ac:dyDescent="0.25">
      <c r="AO694" s="51"/>
    </row>
    <row r="695" spans="41:41" x14ac:dyDescent="0.25">
      <c r="AO695" s="51"/>
    </row>
    <row r="696" spans="41:41" x14ac:dyDescent="0.25">
      <c r="AO696" s="51"/>
    </row>
    <row r="697" spans="41:41" x14ac:dyDescent="0.25">
      <c r="AO697" s="51"/>
    </row>
    <row r="698" spans="41:41" x14ac:dyDescent="0.25">
      <c r="AO698" s="51"/>
    </row>
    <row r="699" spans="41:41" x14ac:dyDescent="0.25">
      <c r="AO699" s="51"/>
    </row>
    <row r="700" spans="41:41" x14ac:dyDescent="0.25">
      <c r="AO700" s="51"/>
    </row>
    <row r="701" spans="41:41" x14ac:dyDescent="0.25">
      <c r="AO701" s="51"/>
    </row>
    <row r="702" spans="41:41" x14ac:dyDescent="0.25">
      <c r="AO702" s="51"/>
    </row>
    <row r="703" spans="41:41" x14ac:dyDescent="0.25">
      <c r="AO703" s="51"/>
    </row>
    <row r="704" spans="41:41" x14ac:dyDescent="0.25">
      <c r="AO704" s="51"/>
    </row>
    <row r="705" spans="41:41" x14ac:dyDescent="0.25">
      <c r="AO705" s="51"/>
    </row>
    <row r="706" spans="41:41" x14ac:dyDescent="0.25">
      <c r="AO706" s="51"/>
    </row>
    <row r="707" spans="41:41" x14ac:dyDescent="0.25">
      <c r="AO707" s="51"/>
    </row>
    <row r="708" spans="41:41" x14ac:dyDescent="0.25">
      <c r="AO708" s="51"/>
    </row>
    <row r="709" spans="41:41" x14ac:dyDescent="0.25">
      <c r="AO709" s="51"/>
    </row>
    <row r="710" spans="41:41" x14ac:dyDescent="0.25">
      <c r="AO710" s="51"/>
    </row>
    <row r="711" spans="41:41" x14ac:dyDescent="0.25">
      <c r="AO711" s="51"/>
    </row>
    <row r="712" spans="41:41" x14ac:dyDescent="0.25">
      <c r="AO712" s="51"/>
    </row>
    <row r="713" spans="41:41" x14ac:dyDescent="0.25">
      <c r="AO713" s="51"/>
    </row>
    <row r="714" spans="41:41" x14ac:dyDescent="0.25">
      <c r="AO714" s="51"/>
    </row>
    <row r="715" spans="41:41" x14ac:dyDescent="0.25">
      <c r="AO715" s="51"/>
    </row>
    <row r="716" spans="41:41" x14ac:dyDescent="0.25">
      <c r="AO716" s="51"/>
    </row>
    <row r="717" spans="41:41" x14ac:dyDescent="0.25">
      <c r="AO717" s="51"/>
    </row>
    <row r="718" spans="41:41" x14ac:dyDescent="0.25">
      <c r="AO718" s="51"/>
    </row>
    <row r="719" spans="41:41" x14ac:dyDescent="0.25">
      <c r="AO719" s="51"/>
    </row>
    <row r="720" spans="41:41" x14ac:dyDescent="0.25">
      <c r="AO720" s="51"/>
    </row>
    <row r="721" spans="41:41" x14ac:dyDescent="0.25">
      <c r="AO721" s="51"/>
    </row>
    <row r="722" spans="41:41" x14ac:dyDescent="0.25">
      <c r="AO722" s="51"/>
    </row>
    <row r="723" spans="41:41" x14ac:dyDescent="0.25">
      <c r="AO723" s="51"/>
    </row>
    <row r="724" spans="41:41" x14ac:dyDescent="0.25">
      <c r="AO724" s="51"/>
    </row>
    <row r="725" spans="41:41" x14ac:dyDescent="0.25">
      <c r="AO725" s="51"/>
    </row>
    <row r="726" spans="41:41" x14ac:dyDescent="0.25">
      <c r="AO726" s="51"/>
    </row>
    <row r="727" spans="41:41" x14ac:dyDescent="0.25">
      <c r="AO727" s="51"/>
    </row>
    <row r="728" spans="41:41" x14ac:dyDescent="0.25">
      <c r="AO728" s="51"/>
    </row>
    <row r="729" spans="41:41" x14ac:dyDescent="0.25">
      <c r="AO729" s="51"/>
    </row>
    <row r="730" spans="41:41" x14ac:dyDescent="0.25">
      <c r="AO730" s="51"/>
    </row>
    <row r="731" spans="41:41" x14ac:dyDescent="0.25">
      <c r="AO731" s="51"/>
    </row>
    <row r="732" spans="41:41" x14ac:dyDescent="0.25">
      <c r="AO732" s="51"/>
    </row>
    <row r="733" spans="41:41" x14ac:dyDescent="0.25">
      <c r="AO733" s="51"/>
    </row>
    <row r="734" spans="41:41" x14ac:dyDescent="0.25">
      <c r="AO734" s="51"/>
    </row>
    <row r="735" spans="41:41" x14ac:dyDescent="0.25">
      <c r="AO735" s="51"/>
    </row>
    <row r="736" spans="41:41" x14ac:dyDescent="0.25">
      <c r="AO736" s="51"/>
    </row>
    <row r="737" spans="41:41" x14ac:dyDescent="0.25">
      <c r="AO737" s="51"/>
    </row>
    <row r="738" spans="41:41" x14ac:dyDescent="0.25">
      <c r="AO738" s="51"/>
    </row>
    <row r="739" spans="41:41" x14ac:dyDescent="0.25">
      <c r="AO739" s="51"/>
    </row>
    <row r="740" spans="41:41" x14ac:dyDescent="0.25">
      <c r="AO740" s="51"/>
    </row>
    <row r="741" spans="41:41" x14ac:dyDescent="0.25">
      <c r="AO741" s="51"/>
    </row>
    <row r="742" spans="41:41" x14ac:dyDescent="0.25">
      <c r="AO742" s="51"/>
    </row>
    <row r="743" spans="41:41" x14ac:dyDescent="0.25">
      <c r="AO743" s="51"/>
    </row>
    <row r="744" spans="41:41" x14ac:dyDescent="0.25">
      <c r="AO744" s="51"/>
    </row>
    <row r="745" spans="41:41" x14ac:dyDescent="0.25">
      <c r="AO745" s="51"/>
    </row>
    <row r="746" spans="41:41" x14ac:dyDescent="0.25">
      <c r="AO746" s="51"/>
    </row>
    <row r="747" spans="41:41" x14ac:dyDescent="0.25">
      <c r="AO747" s="51"/>
    </row>
    <row r="748" spans="41:41" x14ac:dyDescent="0.25">
      <c r="AO748" s="51"/>
    </row>
    <row r="749" spans="41:41" x14ac:dyDescent="0.25">
      <c r="AO749" s="51"/>
    </row>
    <row r="750" spans="41:41" x14ac:dyDescent="0.25">
      <c r="AO750" s="51"/>
    </row>
    <row r="751" spans="41:41" x14ac:dyDescent="0.25">
      <c r="AO751" s="51"/>
    </row>
    <row r="752" spans="41:41" x14ac:dyDescent="0.25">
      <c r="AO752" s="51"/>
    </row>
    <row r="753" spans="41:41" x14ac:dyDescent="0.25">
      <c r="AO753" s="51"/>
    </row>
    <row r="754" spans="41:41" x14ac:dyDescent="0.25">
      <c r="AO754" s="51"/>
    </row>
    <row r="755" spans="41:41" x14ac:dyDescent="0.25">
      <c r="AO755" s="51"/>
    </row>
    <row r="756" spans="41:41" x14ac:dyDescent="0.25">
      <c r="AO756" s="51"/>
    </row>
    <row r="757" spans="41:41" x14ac:dyDescent="0.25">
      <c r="AO757" s="51"/>
    </row>
    <row r="758" spans="41:41" x14ac:dyDescent="0.25">
      <c r="AO758" s="51"/>
    </row>
    <row r="759" spans="41:41" x14ac:dyDescent="0.25">
      <c r="AO759" s="51"/>
    </row>
    <row r="760" spans="41:41" x14ac:dyDescent="0.25">
      <c r="AO760" s="51"/>
    </row>
    <row r="761" spans="41:41" x14ac:dyDescent="0.25">
      <c r="AO761" s="51"/>
    </row>
    <row r="762" spans="41:41" x14ac:dyDescent="0.25">
      <c r="AO762" s="51"/>
    </row>
    <row r="763" spans="41:41" x14ac:dyDescent="0.25">
      <c r="AO763" s="51"/>
    </row>
    <row r="764" spans="41:41" x14ac:dyDescent="0.25">
      <c r="AO764" s="51"/>
    </row>
    <row r="765" spans="41:41" x14ac:dyDescent="0.25">
      <c r="AO765" s="51"/>
    </row>
    <row r="766" spans="41:41" x14ac:dyDescent="0.25">
      <c r="AO766" s="51"/>
    </row>
    <row r="767" spans="41:41" x14ac:dyDescent="0.25">
      <c r="AO767" s="51"/>
    </row>
    <row r="768" spans="41:41" x14ac:dyDescent="0.25">
      <c r="AO768" s="51"/>
    </row>
    <row r="769" spans="41:41" x14ac:dyDescent="0.25">
      <c r="AO769" s="51"/>
    </row>
    <row r="770" spans="41:41" x14ac:dyDescent="0.25">
      <c r="AO770" s="51"/>
    </row>
    <row r="771" spans="41:41" x14ac:dyDescent="0.25">
      <c r="AO771" s="51"/>
    </row>
    <row r="772" spans="41:41" x14ac:dyDescent="0.25">
      <c r="AO772" s="51"/>
    </row>
    <row r="773" spans="41:41" x14ac:dyDescent="0.25">
      <c r="AO773" s="51"/>
    </row>
    <row r="774" spans="41:41" x14ac:dyDescent="0.25">
      <c r="AO774" s="51"/>
    </row>
    <row r="775" spans="41:41" x14ac:dyDescent="0.25">
      <c r="AO775" s="51"/>
    </row>
    <row r="776" spans="41:41" x14ac:dyDescent="0.25">
      <c r="AO776" s="51"/>
    </row>
    <row r="777" spans="41:41" x14ac:dyDescent="0.25">
      <c r="AO777" s="51"/>
    </row>
    <row r="778" spans="41:41" x14ac:dyDescent="0.25">
      <c r="AO778" s="51"/>
    </row>
    <row r="779" spans="41:41" x14ac:dyDescent="0.25">
      <c r="AO779" s="51"/>
    </row>
    <row r="780" spans="41:41" x14ac:dyDescent="0.25">
      <c r="AO780" s="51"/>
    </row>
    <row r="781" spans="41:41" x14ac:dyDescent="0.25">
      <c r="AO781" s="51"/>
    </row>
    <row r="782" spans="41:41" x14ac:dyDescent="0.25">
      <c r="AO782" s="51"/>
    </row>
    <row r="783" spans="41:41" x14ac:dyDescent="0.25">
      <c r="AO783" s="51"/>
    </row>
    <row r="784" spans="41:41" x14ac:dyDescent="0.25">
      <c r="AO784" s="51"/>
    </row>
    <row r="785" spans="41:41" x14ac:dyDescent="0.25">
      <c r="AO785" s="51"/>
    </row>
    <row r="786" spans="41:41" x14ac:dyDescent="0.25">
      <c r="AO786" s="51"/>
    </row>
    <row r="787" spans="41:41" x14ac:dyDescent="0.25">
      <c r="AO787" s="51"/>
    </row>
    <row r="788" spans="41:41" x14ac:dyDescent="0.25">
      <c r="AO788" s="51"/>
    </row>
    <row r="789" spans="41:41" x14ac:dyDescent="0.25">
      <c r="AO789" s="51"/>
    </row>
    <row r="790" spans="41:41" x14ac:dyDescent="0.25">
      <c r="AO790" s="51"/>
    </row>
    <row r="791" spans="41:41" x14ac:dyDescent="0.25">
      <c r="AO791" s="51"/>
    </row>
    <row r="792" spans="41:41" x14ac:dyDescent="0.25">
      <c r="AO792" s="51"/>
    </row>
    <row r="793" spans="41:41" x14ac:dyDescent="0.25">
      <c r="AO793" s="51"/>
    </row>
    <row r="794" spans="41:41" x14ac:dyDescent="0.25">
      <c r="AO794" s="51"/>
    </row>
    <row r="795" spans="41:41" x14ac:dyDescent="0.25">
      <c r="AO795" s="51"/>
    </row>
    <row r="796" spans="41:41" x14ac:dyDescent="0.25">
      <c r="AO796" s="51"/>
    </row>
    <row r="797" spans="41:41" x14ac:dyDescent="0.25">
      <c r="AO797" s="51"/>
    </row>
    <row r="798" spans="41:41" x14ac:dyDescent="0.25">
      <c r="AO798" s="51"/>
    </row>
    <row r="799" spans="41:41" x14ac:dyDescent="0.25">
      <c r="AO799" s="51"/>
    </row>
    <row r="800" spans="41:41" x14ac:dyDescent="0.25">
      <c r="AO800" s="51"/>
    </row>
    <row r="801" spans="41:41" x14ac:dyDescent="0.25">
      <c r="AO801" s="51"/>
    </row>
    <row r="802" spans="41:41" x14ac:dyDescent="0.25">
      <c r="AO802" s="51"/>
    </row>
    <row r="803" spans="41:41" x14ac:dyDescent="0.25">
      <c r="AO803" s="51"/>
    </row>
    <row r="804" spans="41:41" x14ac:dyDescent="0.25">
      <c r="AO804" s="51"/>
    </row>
    <row r="805" spans="41:41" x14ac:dyDescent="0.25">
      <c r="AO805" s="51"/>
    </row>
    <row r="806" spans="41:41" x14ac:dyDescent="0.25">
      <c r="AO806" s="51"/>
    </row>
    <row r="807" spans="41:41" x14ac:dyDescent="0.25">
      <c r="AO807" s="51"/>
    </row>
    <row r="808" spans="41:41" x14ac:dyDescent="0.25">
      <c r="AO808" s="51"/>
    </row>
    <row r="809" spans="41:41" x14ac:dyDescent="0.25">
      <c r="AO809" s="51"/>
    </row>
    <row r="810" spans="41:41" x14ac:dyDescent="0.25">
      <c r="AO810" s="51"/>
    </row>
    <row r="811" spans="41:41" x14ac:dyDescent="0.25">
      <c r="AO811" s="51"/>
    </row>
    <row r="812" spans="41:41" x14ac:dyDescent="0.25">
      <c r="AO812" s="51"/>
    </row>
    <row r="813" spans="41:41" x14ac:dyDescent="0.25">
      <c r="AO813" s="51"/>
    </row>
    <row r="814" spans="41:41" x14ac:dyDescent="0.25">
      <c r="AO814" s="51"/>
    </row>
    <row r="815" spans="41:41" x14ac:dyDescent="0.25">
      <c r="AO815" s="51"/>
    </row>
    <row r="816" spans="41:41" x14ac:dyDescent="0.25">
      <c r="AO816" s="51"/>
    </row>
    <row r="817" spans="41:41" x14ac:dyDescent="0.25">
      <c r="AO817" s="51"/>
    </row>
    <row r="818" spans="41:41" x14ac:dyDescent="0.25">
      <c r="AO818" s="51"/>
    </row>
    <row r="819" spans="41:41" x14ac:dyDescent="0.25">
      <c r="AO819" s="51"/>
    </row>
    <row r="820" spans="41:41" x14ac:dyDescent="0.25">
      <c r="AO820" s="51"/>
    </row>
    <row r="821" spans="41:41" x14ac:dyDescent="0.25">
      <c r="AO821" s="51"/>
    </row>
    <row r="822" spans="41:41" x14ac:dyDescent="0.25">
      <c r="AO822" s="51"/>
    </row>
    <row r="823" spans="41:41" x14ac:dyDescent="0.25">
      <c r="AO823" s="51"/>
    </row>
    <row r="824" spans="41:41" x14ac:dyDescent="0.25">
      <c r="AO824" s="51"/>
    </row>
    <row r="825" spans="41:41" x14ac:dyDescent="0.25">
      <c r="AO825" s="51"/>
    </row>
    <row r="826" spans="41:41" x14ac:dyDescent="0.25">
      <c r="AO826" s="51"/>
    </row>
    <row r="827" spans="41:41" x14ac:dyDescent="0.25">
      <c r="AO827" s="51"/>
    </row>
    <row r="828" spans="41:41" x14ac:dyDescent="0.25">
      <c r="AO828" s="51"/>
    </row>
    <row r="829" spans="41:41" x14ac:dyDescent="0.25">
      <c r="AO829" s="51"/>
    </row>
    <row r="830" spans="41:41" x14ac:dyDescent="0.25">
      <c r="AO830" s="51"/>
    </row>
    <row r="831" spans="41:41" x14ac:dyDescent="0.25">
      <c r="AO831" s="51"/>
    </row>
    <row r="832" spans="41:41" x14ac:dyDescent="0.25">
      <c r="AO832" s="51"/>
    </row>
    <row r="833" spans="41:41" x14ac:dyDescent="0.25">
      <c r="AO833" s="51"/>
    </row>
    <row r="834" spans="41:41" x14ac:dyDescent="0.25">
      <c r="AO834" s="51"/>
    </row>
    <row r="835" spans="41:41" x14ac:dyDescent="0.25">
      <c r="AO835" s="51"/>
    </row>
    <row r="836" spans="41:41" x14ac:dyDescent="0.25">
      <c r="AO836" s="51"/>
    </row>
    <row r="837" spans="41:41" x14ac:dyDescent="0.25">
      <c r="AO837" s="51"/>
    </row>
    <row r="838" spans="41:41" x14ac:dyDescent="0.25">
      <c r="AO838" s="51"/>
    </row>
    <row r="839" spans="41:41" x14ac:dyDescent="0.25">
      <c r="AO839" s="51"/>
    </row>
    <row r="840" spans="41:41" x14ac:dyDescent="0.25">
      <c r="AO840" s="51"/>
    </row>
    <row r="841" spans="41:41" x14ac:dyDescent="0.25">
      <c r="AO841" s="51"/>
    </row>
    <row r="842" spans="41:41" x14ac:dyDescent="0.25">
      <c r="AO842" s="51"/>
    </row>
    <row r="843" spans="41:41" x14ac:dyDescent="0.25">
      <c r="AO843" s="51"/>
    </row>
    <row r="844" spans="41:41" x14ac:dyDescent="0.25">
      <c r="AO844" s="51"/>
    </row>
    <row r="845" spans="41:41" x14ac:dyDescent="0.25">
      <c r="AO845" s="51"/>
    </row>
    <row r="846" spans="41:41" x14ac:dyDescent="0.25">
      <c r="AO846" s="51"/>
    </row>
    <row r="847" spans="41:41" x14ac:dyDescent="0.25">
      <c r="AO847" s="51"/>
    </row>
    <row r="848" spans="41:41" x14ac:dyDescent="0.25">
      <c r="AO848" s="51"/>
    </row>
    <row r="849" spans="41:41" x14ac:dyDescent="0.25">
      <c r="AO849" s="51"/>
    </row>
    <row r="850" spans="41:41" x14ac:dyDescent="0.25">
      <c r="AO850" s="51"/>
    </row>
    <row r="851" spans="41:41" x14ac:dyDescent="0.25">
      <c r="AO851" s="51"/>
    </row>
    <row r="852" spans="41:41" x14ac:dyDescent="0.25">
      <c r="AO852" s="51"/>
    </row>
    <row r="853" spans="41:41" x14ac:dyDescent="0.25">
      <c r="AO853" s="51"/>
    </row>
    <row r="854" spans="41:41" x14ac:dyDescent="0.25">
      <c r="AO854" s="51"/>
    </row>
    <row r="855" spans="41:41" x14ac:dyDescent="0.25">
      <c r="AO855" s="51"/>
    </row>
    <row r="856" spans="41:41" x14ac:dyDescent="0.25">
      <c r="AO856" s="51"/>
    </row>
    <row r="857" spans="41:41" x14ac:dyDescent="0.25">
      <c r="AO857" s="51"/>
    </row>
    <row r="858" spans="41:41" x14ac:dyDescent="0.25">
      <c r="AO858" s="51"/>
    </row>
    <row r="859" spans="41:41" x14ac:dyDescent="0.25">
      <c r="AO859" s="51"/>
    </row>
    <row r="860" spans="41:41" x14ac:dyDescent="0.25">
      <c r="AO860" s="51"/>
    </row>
    <row r="861" spans="41:41" x14ac:dyDescent="0.25">
      <c r="AO861" s="51"/>
    </row>
    <row r="862" spans="41:41" x14ac:dyDescent="0.25">
      <c r="AO862" s="51"/>
    </row>
    <row r="863" spans="41:41" x14ac:dyDescent="0.25">
      <c r="AO863" s="51"/>
    </row>
    <row r="864" spans="41:41" x14ac:dyDescent="0.25">
      <c r="AO864" s="51"/>
    </row>
    <row r="865" spans="41:41" x14ac:dyDescent="0.25">
      <c r="AO865" s="51"/>
    </row>
    <row r="866" spans="41:41" x14ac:dyDescent="0.25">
      <c r="AO866" s="51"/>
    </row>
    <row r="867" spans="41:41" x14ac:dyDescent="0.25">
      <c r="AO867" s="51"/>
    </row>
    <row r="868" spans="41:41" x14ac:dyDescent="0.25">
      <c r="AO868" s="51"/>
    </row>
    <row r="869" spans="41:41" x14ac:dyDescent="0.25">
      <c r="AO869" s="51"/>
    </row>
    <row r="870" spans="41:41" x14ac:dyDescent="0.25">
      <c r="AO870" s="51"/>
    </row>
    <row r="871" spans="41:41" x14ac:dyDescent="0.25">
      <c r="AO871" s="51"/>
    </row>
    <row r="872" spans="41:41" x14ac:dyDescent="0.25">
      <c r="AO872" s="51"/>
    </row>
    <row r="873" spans="41:41" x14ac:dyDescent="0.25">
      <c r="AO873" s="51"/>
    </row>
    <row r="874" spans="41:41" x14ac:dyDescent="0.25">
      <c r="AO874" s="51"/>
    </row>
    <row r="875" spans="41:41" x14ac:dyDescent="0.25">
      <c r="AO875" s="51"/>
    </row>
    <row r="876" spans="41:41" x14ac:dyDescent="0.25">
      <c r="AO876" s="51"/>
    </row>
    <row r="877" spans="41:41" x14ac:dyDescent="0.25">
      <c r="AO877" s="51"/>
    </row>
    <row r="878" spans="41:41" x14ac:dyDescent="0.25">
      <c r="AO878" s="51"/>
    </row>
    <row r="879" spans="41:41" x14ac:dyDescent="0.25">
      <c r="AO879" s="51"/>
    </row>
    <row r="880" spans="41:41" x14ac:dyDescent="0.25">
      <c r="AO880" s="51"/>
    </row>
    <row r="881" spans="41:41" x14ac:dyDescent="0.25">
      <c r="AO881" s="51"/>
    </row>
    <row r="882" spans="41:41" x14ac:dyDescent="0.25">
      <c r="AO882" s="51"/>
    </row>
    <row r="883" spans="41:41" x14ac:dyDescent="0.25">
      <c r="AO883" s="51"/>
    </row>
    <row r="884" spans="41:41" x14ac:dyDescent="0.25">
      <c r="AO884" s="51"/>
    </row>
    <row r="885" spans="41:41" x14ac:dyDescent="0.25">
      <c r="AO885" s="51"/>
    </row>
    <row r="886" spans="41:41" x14ac:dyDescent="0.25">
      <c r="AO886" s="51"/>
    </row>
    <row r="887" spans="41:41" x14ac:dyDescent="0.25">
      <c r="AO887" s="51"/>
    </row>
    <row r="888" spans="41:41" x14ac:dyDescent="0.25">
      <c r="AO888" s="51"/>
    </row>
    <row r="889" spans="41:41" x14ac:dyDescent="0.25">
      <c r="AO889" s="51"/>
    </row>
    <row r="890" spans="41:41" x14ac:dyDescent="0.25">
      <c r="AO890" s="51"/>
    </row>
    <row r="891" spans="41:41" x14ac:dyDescent="0.25">
      <c r="AO891" s="51"/>
    </row>
    <row r="892" spans="41:41" x14ac:dyDescent="0.25">
      <c r="AO892" s="51"/>
    </row>
    <row r="893" spans="41:41" x14ac:dyDescent="0.25">
      <c r="AO893" s="51"/>
    </row>
    <row r="894" spans="41:41" x14ac:dyDescent="0.25">
      <c r="AO894" s="51"/>
    </row>
    <row r="895" spans="41:41" x14ac:dyDescent="0.25">
      <c r="AO895" s="51"/>
    </row>
    <row r="896" spans="41:41" x14ac:dyDescent="0.25">
      <c r="AO896" s="51"/>
    </row>
    <row r="897" spans="41:41" x14ac:dyDescent="0.25">
      <c r="AO897" s="51"/>
    </row>
    <row r="898" spans="41:41" x14ac:dyDescent="0.25">
      <c r="AO898" s="51"/>
    </row>
    <row r="899" spans="41:41" x14ac:dyDescent="0.25">
      <c r="AO899" s="51"/>
    </row>
    <row r="900" spans="41:41" x14ac:dyDescent="0.25">
      <c r="AO900" s="51"/>
    </row>
    <row r="901" spans="41:41" x14ac:dyDescent="0.25">
      <c r="AO901" s="51"/>
    </row>
    <row r="902" spans="41:41" x14ac:dyDescent="0.25">
      <c r="AO902" s="51"/>
    </row>
    <row r="903" spans="41:41" x14ac:dyDescent="0.25">
      <c r="AO903" s="51"/>
    </row>
    <row r="904" spans="41:41" x14ac:dyDescent="0.25">
      <c r="AO904" s="51"/>
    </row>
    <row r="905" spans="41:41" x14ac:dyDescent="0.25">
      <c r="AO905" s="51"/>
    </row>
    <row r="906" spans="41:41" x14ac:dyDescent="0.25">
      <c r="AO906" s="51"/>
    </row>
    <row r="907" spans="41:41" x14ac:dyDescent="0.25">
      <c r="AO907" s="51"/>
    </row>
    <row r="908" spans="41:41" x14ac:dyDescent="0.25">
      <c r="AO908" s="51"/>
    </row>
    <row r="909" spans="41:41" x14ac:dyDescent="0.25">
      <c r="AO909" s="51"/>
    </row>
    <row r="910" spans="41:41" x14ac:dyDescent="0.25">
      <c r="AO910" s="51"/>
    </row>
    <row r="911" spans="41:41" x14ac:dyDescent="0.25">
      <c r="AO911" s="51"/>
    </row>
    <row r="912" spans="41:41" x14ac:dyDescent="0.25">
      <c r="AO912" s="51"/>
    </row>
    <row r="913" spans="41:41" x14ac:dyDescent="0.25">
      <c r="AO913" s="51"/>
    </row>
    <row r="914" spans="41:41" x14ac:dyDescent="0.25">
      <c r="AO914" s="51"/>
    </row>
    <row r="915" spans="41:41" x14ac:dyDescent="0.25">
      <c r="AO915" s="51"/>
    </row>
    <row r="916" spans="41:41" x14ac:dyDescent="0.25">
      <c r="AO916" s="51"/>
    </row>
    <row r="917" spans="41:41" x14ac:dyDescent="0.25">
      <c r="AO917" s="51"/>
    </row>
    <row r="918" spans="41:41" x14ac:dyDescent="0.25">
      <c r="AO918" s="51"/>
    </row>
    <row r="919" spans="41:41" x14ac:dyDescent="0.25">
      <c r="AO919" s="51"/>
    </row>
    <row r="920" spans="41:41" x14ac:dyDescent="0.25">
      <c r="AO920" s="51"/>
    </row>
    <row r="921" spans="41:41" x14ac:dyDescent="0.25">
      <c r="AO921" s="51"/>
    </row>
    <row r="922" spans="41:41" x14ac:dyDescent="0.25">
      <c r="AO922" s="51"/>
    </row>
    <row r="923" spans="41:41" x14ac:dyDescent="0.25">
      <c r="AO923" s="51"/>
    </row>
    <row r="924" spans="41:41" x14ac:dyDescent="0.25">
      <c r="AO924" s="51"/>
    </row>
    <row r="925" spans="41:41" x14ac:dyDescent="0.25">
      <c r="AO925" s="51"/>
    </row>
    <row r="926" spans="41:41" x14ac:dyDescent="0.25">
      <c r="AO926" s="51"/>
    </row>
    <row r="927" spans="41:41" x14ac:dyDescent="0.25">
      <c r="AO927" s="51"/>
    </row>
    <row r="928" spans="41:41" x14ac:dyDescent="0.25">
      <c r="AO928" s="51"/>
    </row>
    <row r="929" spans="41:41" x14ac:dyDescent="0.25">
      <c r="AO929" s="51"/>
    </row>
    <row r="930" spans="41:41" x14ac:dyDescent="0.25">
      <c r="AO930" s="51"/>
    </row>
    <row r="931" spans="41:41" x14ac:dyDescent="0.25">
      <c r="AO931" s="51"/>
    </row>
    <row r="932" spans="41:41" x14ac:dyDescent="0.25">
      <c r="AO932" s="51"/>
    </row>
    <row r="933" spans="41:41" x14ac:dyDescent="0.25">
      <c r="AO933" s="51"/>
    </row>
    <row r="934" spans="41:41" x14ac:dyDescent="0.25">
      <c r="AO934" s="51"/>
    </row>
    <row r="935" spans="41:41" x14ac:dyDescent="0.25">
      <c r="AO935" s="51"/>
    </row>
    <row r="936" spans="41:41" x14ac:dyDescent="0.25">
      <c r="AO936" s="51"/>
    </row>
    <row r="937" spans="41:41" x14ac:dyDescent="0.25">
      <c r="AO937" s="51"/>
    </row>
    <row r="938" spans="41:41" x14ac:dyDescent="0.25">
      <c r="AO938" s="51"/>
    </row>
    <row r="939" spans="41:41" x14ac:dyDescent="0.25">
      <c r="AO939" s="51"/>
    </row>
    <row r="940" spans="41:41" x14ac:dyDescent="0.25">
      <c r="AO940" s="51"/>
    </row>
    <row r="941" spans="41:41" x14ac:dyDescent="0.25">
      <c r="AO941" s="51"/>
    </row>
    <row r="942" spans="41:41" x14ac:dyDescent="0.25">
      <c r="AO942" s="51"/>
    </row>
    <row r="943" spans="41:41" x14ac:dyDescent="0.25">
      <c r="AO943" s="51"/>
    </row>
    <row r="944" spans="41:41" x14ac:dyDescent="0.25">
      <c r="AO944" s="51"/>
    </row>
    <row r="945" spans="41:41" x14ac:dyDescent="0.25">
      <c r="AO945" s="51"/>
    </row>
    <row r="946" spans="41:41" x14ac:dyDescent="0.25">
      <c r="AO946" s="51"/>
    </row>
    <row r="947" spans="41:41" x14ac:dyDescent="0.25">
      <c r="AO947" s="51"/>
    </row>
    <row r="948" spans="41:41" x14ac:dyDescent="0.25">
      <c r="AO948" s="51"/>
    </row>
    <row r="949" spans="41:41" x14ac:dyDescent="0.25">
      <c r="AO949" s="51"/>
    </row>
    <row r="950" spans="41:41" x14ac:dyDescent="0.25">
      <c r="AO950" s="51"/>
    </row>
    <row r="951" spans="41:41" x14ac:dyDescent="0.25">
      <c r="AO951" s="51"/>
    </row>
    <row r="952" spans="41:41" x14ac:dyDescent="0.25">
      <c r="AO952" s="51"/>
    </row>
    <row r="953" spans="41:41" x14ac:dyDescent="0.25">
      <c r="AO953" s="51"/>
    </row>
    <row r="954" spans="41:41" x14ac:dyDescent="0.25">
      <c r="AO954" s="51"/>
    </row>
    <row r="955" spans="41:41" x14ac:dyDescent="0.25">
      <c r="AO955" s="51"/>
    </row>
    <row r="956" spans="41:41" x14ac:dyDescent="0.25">
      <c r="AO956" s="51"/>
    </row>
    <row r="957" spans="41:41" x14ac:dyDescent="0.25">
      <c r="AO957" s="51"/>
    </row>
    <row r="958" spans="41:41" x14ac:dyDescent="0.25">
      <c r="AO958" s="51"/>
    </row>
    <row r="959" spans="41:41" x14ac:dyDescent="0.25">
      <c r="AO959" s="51"/>
    </row>
    <row r="960" spans="41:41" x14ac:dyDescent="0.25">
      <c r="AO960" s="51"/>
    </row>
    <row r="961" spans="41:41" x14ac:dyDescent="0.25">
      <c r="AO961" s="51"/>
    </row>
    <row r="962" spans="41:41" x14ac:dyDescent="0.25">
      <c r="AO962" s="51"/>
    </row>
    <row r="963" spans="41:41" x14ac:dyDescent="0.25">
      <c r="AO963" s="51"/>
    </row>
    <row r="964" spans="41:41" x14ac:dyDescent="0.25">
      <c r="AO964" s="51"/>
    </row>
    <row r="965" spans="41:41" x14ac:dyDescent="0.25">
      <c r="AO965" s="51"/>
    </row>
    <row r="966" spans="41:41" x14ac:dyDescent="0.25">
      <c r="AO966" s="51"/>
    </row>
    <row r="967" spans="41:41" x14ac:dyDescent="0.25">
      <c r="AO967" s="51"/>
    </row>
    <row r="968" spans="41:41" x14ac:dyDescent="0.25">
      <c r="AO968" s="51"/>
    </row>
    <row r="969" spans="41:41" x14ac:dyDescent="0.25">
      <c r="AO969" s="51"/>
    </row>
    <row r="970" spans="41:41" x14ac:dyDescent="0.25">
      <c r="AO970" s="51"/>
    </row>
    <row r="971" spans="41:41" x14ac:dyDescent="0.25">
      <c r="AO971" s="51"/>
    </row>
    <row r="972" spans="41:41" x14ac:dyDescent="0.25">
      <c r="AO972" s="51"/>
    </row>
    <row r="973" spans="41:41" x14ac:dyDescent="0.25">
      <c r="AO973" s="51"/>
    </row>
    <row r="974" spans="41:41" x14ac:dyDescent="0.25">
      <c r="AO974" s="51"/>
    </row>
    <row r="975" spans="41:41" x14ac:dyDescent="0.25">
      <c r="AO975" s="51"/>
    </row>
    <row r="976" spans="41:41" x14ac:dyDescent="0.25">
      <c r="AO976" s="51"/>
    </row>
    <row r="977" spans="41:41" x14ac:dyDescent="0.25">
      <c r="AO977" s="51"/>
    </row>
    <row r="978" spans="41:41" x14ac:dyDescent="0.25">
      <c r="AO978" s="51"/>
    </row>
    <row r="979" spans="41:41" x14ac:dyDescent="0.25">
      <c r="AO979" s="51"/>
    </row>
    <row r="980" spans="41:41" x14ac:dyDescent="0.25">
      <c r="AO980" s="51"/>
    </row>
    <row r="981" spans="41:41" x14ac:dyDescent="0.25">
      <c r="AO981" s="51"/>
    </row>
    <row r="982" spans="41:41" x14ac:dyDescent="0.25">
      <c r="AO982" s="51"/>
    </row>
    <row r="983" spans="41:41" x14ac:dyDescent="0.25">
      <c r="AO983" s="51"/>
    </row>
    <row r="984" spans="41:41" x14ac:dyDescent="0.25">
      <c r="AO984" s="51"/>
    </row>
    <row r="985" spans="41:41" x14ac:dyDescent="0.25">
      <c r="AO985" s="51"/>
    </row>
    <row r="986" spans="41:41" x14ac:dyDescent="0.25">
      <c r="AO986" s="51"/>
    </row>
    <row r="987" spans="41:41" x14ac:dyDescent="0.25">
      <c r="AO987" s="51"/>
    </row>
    <row r="988" spans="41:41" x14ac:dyDescent="0.25">
      <c r="AO988" s="51"/>
    </row>
    <row r="989" spans="41:41" x14ac:dyDescent="0.25">
      <c r="AO989" s="51"/>
    </row>
    <row r="990" spans="41:41" x14ac:dyDescent="0.25">
      <c r="AO990" s="51"/>
    </row>
    <row r="991" spans="41:41" x14ac:dyDescent="0.25">
      <c r="AO991" s="51"/>
    </row>
    <row r="992" spans="41:41" x14ac:dyDescent="0.25">
      <c r="AO992" s="51"/>
    </row>
    <row r="993" spans="41:41" x14ac:dyDescent="0.25">
      <c r="AO993" s="51"/>
    </row>
    <row r="994" spans="41:41" x14ac:dyDescent="0.25">
      <c r="AO994" s="51"/>
    </row>
    <row r="995" spans="41:41" x14ac:dyDescent="0.25">
      <c r="AO995" s="51"/>
    </row>
    <row r="996" spans="41:41" x14ac:dyDescent="0.25">
      <c r="AO996" s="51"/>
    </row>
    <row r="997" spans="41:41" x14ac:dyDescent="0.25">
      <c r="AO997" s="51"/>
    </row>
    <row r="998" spans="41:41" x14ac:dyDescent="0.25">
      <c r="AO998" s="51"/>
    </row>
    <row r="999" spans="41:41" x14ac:dyDescent="0.25">
      <c r="AO999" s="51"/>
    </row>
    <row r="1000" spans="41:41" x14ac:dyDescent="0.25">
      <c r="AO1000" s="51"/>
    </row>
    <row r="1001" spans="41:41" x14ac:dyDescent="0.25">
      <c r="AO1001" s="51"/>
    </row>
    <row r="1002" spans="41:41" x14ac:dyDescent="0.25">
      <c r="AO1002" s="51"/>
    </row>
    <row r="1003" spans="41:41" x14ac:dyDescent="0.25">
      <c r="AO1003" s="51"/>
    </row>
    <row r="1004" spans="41:41" x14ac:dyDescent="0.25">
      <c r="AO1004" s="51"/>
    </row>
    <row r="1005" spans="41:41" x14ac:dyDescent="0.25">
      <c r="AO1005" s="51"/>
    </row>
    <row r="1006" spans="41:41" x14ac:dyDescent="0.25">
      <c r="AO1006" s="51"/>
    </row>
    <row r="1007" spans="41:41" x14ac:dyDescent="0.25">
      <c r="AO1007" s="51"/>
    </row>
    <row r="1008" spans="41:41" x14ac:dyDescent="0.25">
      <c r="AO1008" s="51"/>
    </row>
    <row r="1009" spans="41:41" x14ac:dyDescent="0.25">
      <c r="AO1009" s="51"/>
    </row>
    <row r="1010" spans="41:41" x14ac:dyDescent="0.25">
      <c r="AO1010" s="51"/>
    </row>
    <row r="1011" spans="41:41" x14ac:dyDescent="0.25">
      <c r="AO1011" s="51"/>
    </row>
    <row r="1012" spans="41:41" x14ac:dyDescent="0.25">
      <c r="AO1012" s="51"/>
    </row>
    <row r="1013" spans="41:41" x14ac:dyDescent="0.25">
      <c r="AO1013" s="51"/>
    </row>
    <row r="1014" spans="41:41" x14ac:dyDescent="0.25">
      <c r="AO1014" s="51"/>
    </row>
    <row r="1015" spans="41:41" x14ac:dyDescent="0.25">
      <c r="AO1015" s="51"/>
    </row>
    <row r="1016" spans="41:41" x14ac:dyDescent="0.25">
      <c r="AO1016" s="51"/>
    </row>
    <row r="1017" spans="41:41" x14ac:dyDescent="0.25">
      <c r="AO1017" s="51"/>
    </row>
    <row r="1018" spans="41:41" x14ac:dyDescent="0.25">
      <c r="AO1018" s="51"/>
    </row>
    <row r="1019" spans="41:41" x14ac:dyDescent="0.25">
      <c r="AO1019" s="51"/>
    </row>
    <row r="1020" spans="41:41" x14ac:dyDescent="0.25">
      <c r="AO1020" s="51"/>
    </row>
    <row r="1021" spans="41:41" x14ac:dyDescent="0.25">
      <c r="AO1021" s="51"/>
    </row>
    <row r="1022" spans="41:41" x14ac:dyDescent="0.25">
      <c r="AO1022" s="51"/>
    </row>
    <row r="1023" spans="41:41" x14ac:dyDescent="0.25">
      <c r="AO1023" s="51"/>
    </row>
    <row r="1024" spans="41:41" x14ac:dyDescent="0.25">
      <c r="AO1024" s="51"/>
    </row>
    <row r="1025" spans="41:41" x14ac:dyDescent="0.25">
      <c r="AO1025" s="51"/>
    </row>
    <row r="1026" spans="41:41" x14ac:dyDescent="0.25">
      <c r="AO1026" s="51"/>
    </row>
    <row r="1027" spans="41:41" x14ac:dyDescent="0.25">
      <c r="AO1027" s="51"/>
    </row>
    <row r="1028" spans="41:41" x14ac:dyDescent="0.25">
      <c r="AO1028" s="51"/>
    </row>
    <row r="1029" spans="41:41" x14ac:dyDescent="0.25">
      <c r="AO1029" s="51"/>
    </row>
    <row r="1030" spans="41:41" x14ac:dyDescent="0.25">
      <c r="AO1030" s="51"/>
    </row>
    <row r="1031" spans="41:41" x14ac:dyDescent="0.25">
      <c r="AO1031" s="51"/>
    </row>
    <row r="1032" spans="41:41" x14ac:dyDescent="0.25">
      <c r="AO1032" s="51"/>
    </row>
    <row r="1033" spans="41:41" x14ac:dyDescent="0.25">
      <c r="AO1033" s="51"/>
    </row>
    <row r="1034" spans="41:41" x14ac:dyDescent="0.25">
      <c r="AO1034" s="51"/>
    </row>
    <row r="1035" spans="41:41" x14ac:dyDescent="0.25">
      <c r="AO1035" s="51"/>
    </row>
    <row r="1036" spans="41:41" x14ac:dyDescent="0.25">
      <c r="AO1036" s="51"/>
    </row>
    <row r="1037" spans="41:41" x14ac:dyDescent="0.25">
      <c r="AO1037" s="51"/>
    </row>
    <row r="1038" spans="41:41" x14ac:dyDescent="0.25">
      <c r="AO1038" s="51"/>
    </row>
    <row r="1039" spans="41:41" x14ac:dyDescent="0.25">
      <c r="AO1039" s="51"/>
    </row>
    <row r="1040" spans="41:41" x14ac:dyDescent="0.25">
      <c r="AO1040" s="51"/>
    </row>
    <row r="1041" spans="41:41" x14ac:dyDescent="0.25">
      <c r="AO1041" s="51"/>
    </row>
    <row r="1042" spans="41:41" x14ac:dyDescent="0.25">
      <c r="AO1042" s="51"/>
    </row>
    <row r="1043" spans="41:41" x14ac:dyDescent="0.25">
      <c r="AO1043" s="51"/>
    </row>
    <row r="1044" spans="41:41" x14ac:dyDescent="0.25">
      <c r="AO1044" s="51"/>
    </row>
    <row r="1045" spans="41:41" x14ac:dyDescent="0.25">
      <c r="AO1045" s="51"/>
    </row>
    <row r="1046" spans="41:41" x14ac:dyDescent="0.25">
      <c r="AO1046" s="51"/>
    </row>
    <row r="1047" spans="41:41" x14ac:dyDescent="0.25">
      <c r="AO1047" s="51"/>
    </row>
    <row r="1048" spans="41:41" x14ac:dyDescent="0.25">
      <c r="AO1048" s="51"/>
    </row>
    <row r="1049" spans="41:41" x14ac:dyDescent="0.25">
      <c r="AO1049" s="51"/>
    </row>
    <row r="1050" spans="41:41" x14ac:dyDescent="0.25">
      <c r="AO1050" s="51"/>
    </row>
    <row r="1051" spans="41:41" x14ac:dyDescent="0.25">
      <c r="AO1051" s="51"/>
    </row>
    <row r="1052" spans="41:41" x14ac:dyDescent="0.25">
      <c r="AO1052" s="51"/>
    </row>
    <row r="1053" spans="41:41" x14ac:dyDescent="0.25">
      <c r="AO1053" s="51"/>
    </row>
    <row r="1054" spans="41:41" x14ac:dyDescent="0.25">
      <c r="AO1054" s="51"/>
    </row>
    <row r="1055" spans="41:41" x14ac:dyDescent="0.25">
      <c r="AO1055" s="51"/>
    </row>
    <row r="1056" spans="41:41" x14ac:dyDescent="0.25">
      <c r="AO1056" s="51"/>
    </row>
    <row r="1057" spans="41:41" x14ac:dyDescent="0.25">
      <c r="AO1057" s="51"/>
    </row>
    <row r="1058" spans="41:41" x14ac:dyDescent="0.25">
      <c r="AO1058" s="51"/>
    </row>
    <row r="1059" spans="41:41" x14ac:dyDescent="0.25">
      <c r="AO1059" s="51"/>
    </row>
    <row r="1060" spans="41:41" x14ac:dyDescent="0.25">
      <c r="AO1060" s="51"/>
    </row>
    <row r="1061" spans="41:41" x14ac:dyDescent="0.25">
      <c r="AO1061" s="51"/>
    </row>
    <row r="1062" spans="41:41" x14ac:dyDescent="0.25">
      <c r="AO1062" s="51"/>
    </row>
    <row r="1063" spans="41:41" x14ac:dyDescent="0.25">
      <c r="AO1063" s="51"/>
    </row>
    <row r="1064" spans="41:41" x14ac:dyDescent="0.25">
      <c r="AO1064" s="51"/>
    </row>
    <row r="1065" spans="41:41" x14ac:dyDescent="0.25">
      <c r="AO1065" s="51"/>
    </row>
    <row r="1066" spans="41:41" x14ac:dyDescent="0.25">
      <c r="AO1066" s="51"/>
    </row>
    <row r="1067" spans="41:41" x14ac:dyDescent="0.25">
      <c r="AO1067" s="51"/>
    </row>
    <row r="1068" spans="41:41" x14ac:dyDescent="0.25">
      <c r="AO1068" s="51"/>
    </row>
    <row r="1069" spans="41:41" x14ac:dyDescent="0.25">
      <c r="AO1069" s="51"/>
    </row>
    <row r="1070" spans="41:41" x14ac:dyDescent="0.25">
      <c r="AO1070" s="51"/>
    </row>
    <row r="1071" spans="41:41" x14ac:dyDescent="0.25">
      <c r="AO1071" s="51"/>
    </row>
    <row r="1072" spans="41:41" x14ac:dyDescent="0.25">
      <c r="AO1072" s="51"/>
    </row>
    <row r="1073" spans="41:41" x14ac:dyDescent="0.25">
      <c r="AO1073" s="51"/>
    </row>
    <row r="1074" spans="41:41" x14ac:dyDescent="0.25">
      <c r="AO1074" s="51"/>
    </row>
    <row r="1075" spans="41:41" x14ac:dyDescent="0.25">
      <c r="AO1075" s="51"/>
    </row>
    <row r="1076" spans="41:41" x14ac:dyDescent="0.25">
      <c r="AO1076" s="51"/>
    </row>
    <row r="1077" spans="41:41" x14ac:dyDescent="0.25">
      <c r="AO1077" s="51"/>
    </row>
    <row r="1078" spans="41:41" x14ac:dyDescent="0.25">
      <c r="AO1078" s="51"/>
    </row>
    <row r="1079" spans="41:41" x14ac:dyDescent="0.25">
      <c r="AO1079" s="51"/>
    </row>
    <row r="1080" spans="41:41" x14ac:dyDescent="0.25">
      <c r="AO1080" s="51"/>
    </row>
    <row r="1081" spans="41:41" x14ac:dyDescent="0.25">
      <c r="AO1081" s="51"/>
    </row>
    <row r="1082" spans="41:41" x14ac:dyDescent="0.25">
      <c r="AO1082" s="51"/>
    </row>
    <row r="1083" spans="41:41" x14ac:dyDescent="0.25">
      <c r="AO1083" s="51"/>
    </row>
    <row r="1084" spans="41:41" x14ac:dyDescent="0.25">
      <c r="AO1084" s="51"/>
    </row>
    <row r="1085" spans="41:41" x14ac:dyDescent="0.25">
      <c r="AO1085" s="51"/>
    </row>
    <row r="1086" spans="41:41" x14ac:dyDescent="0.25">
      <c r="AO1086" s="51"/>
    </row>
    <row r="1087" spans="41:41" x14ac:dyDescent="0.25">
      <c r="AO1087" s="51"/>
    </row>
    <row r="1088" spans="41:41" x14ac:dyDescent="0.25">
      <c r="AO1088" s="51"/>
    </row>
    <row r="1089" spans="41:41" x14ac:dyDescent="0.25">
      <c r="AO1089" s="51"/>
    </row>
    <row r="1090" spans="41:41" x14ac:dyDescent="0.25">
      <c r="AO1090" s="51"/>
    </row>
    <row r="1091" spans="41:41" x14ac:dyDescent="0.25">
      <c r="AO1091" s="51"/>
    </row>
    <row r="1092" spans="41:41" x14ac:dyDescent="0.25">
      <c r="AO1092" s="51"/>
    </row>
    <row r="1093" spans="41:41" x14ac:dyDescent="0.25">
      <c r="AO1093" s="51"/>
    </row>
    <row r="1094" spans="41:41" x14ac:dyDescent="0.25">
      <c r="AO1094" s="51"/>
    </row>
    <row r="1095" spans="41:41" x14ac:dyDescent="0.25">
      <c r="AO1095" s="51"/>
    </row>
    <row r="1096" spans="41:41" x14ac:dyDescent="0.25">
      <c r="AO1096" s="51"/>
    </row>
    <row r="1097" spans="41:41" x14ac:dyDescent="0.25">
      <c r="AO1097" s="51"/>
    </row>
    <row r="1098" spans="41:41" x14ac:dyDescent="0.25">
      <c r="AO1098" s="51"/>
    </row>
    <row r="1099" spans="41:41" x14ac:dyDescent="0.25">
      <c r="AO1099" s="51"/>
    </row>
    <row r="1100" spans="41:41" x14ac:dyDescent="0.25">
      <c r="AO1100" s="51"/>
    </row>
    <row r="1101" spans="41:41" x14ac:dyDescent="0.25">
      <c r="AO1101" s="51"/>
    </row>
    <row r="1102" spans="41:41" x14ac:dyDescent="0.25">
      <c r="AO1102" s="51"/>
    </row>
    <row r="1103" spans="41:41" x14ac:dyDescent="0.25">
      <c r="AO1103" s="51"/>
    </row>
    <row r="1104" spans="41:41" x14ac:dyDescent="0.25">
      <c r="AO1104" s="51"/>
    </row>
    <row r="1105" spans="41:41" x14ac:dyDescent="0.25">
      <c r="AO1105" s="51"/>
    </row>
    <row r="1106" spans="41:41" x14ac:dyDescent="0.25">
      <c r="AO1106" s="51"/>
    </row>
    <row r="1107" spans="41:41" x14ac:dyDescent="0.25">
      <c r="AO1107" s="51"/>
    </row>
    <row r="1108" spans="41:41" x14ac:dyDescent="0.25">
      <c r="AO1108" s="51"/>
    </row>
    <row r="1109" spans="41:41" x14ac:dyDescent="0.25">
      <c r="AO1109" s="51"/>
    </row>
    <row r="1110" spans="41:41" x14ac:dyDescent="0.25">
      <c r="AO1110" s="51"/>
    </row>
    <row r="1111" spans="41:41" x14ac:dyDescent="0.25">
      <c r="AO1111" s="51"/>
    </row>
    <row r="1112" spans="41:41" x14ac:dyDescent="0.25">
      <c r="AO1112" s="51"/>
    </row>
    <row r="1113" spans="41:41" x14ac:dyDescent="0.25">
      <c r="AO1113" s="51"/>
    </row>
    <row r="1114" spans="41:41" x14ac:dyDescent="0.25">
      <c r="AO1114" s="51"/>
    </row>
    <row r="1115" spans="41:41" x14ac:dyDescent="0.25">
      <c r="AO1115" s="51"/>
    </row>
    <row r="1116" spans="41:41" x14ac:dyDescent="0.25">
      <c r="AO1116" s="51"/>
    </row>
    <row r="1117" spans="41:41" x14ac:dyDescent="0.25">
      <c r="AO1117" s="51"/>
    </row>
    <row r="1118" spans="41:41" x14ac:dyDescent="0.25">
      <c r="AO1118" s="51"/>
    </row>
    <row r="1119" spans="41:41" x14ac:dyDescent="0.25">
      <c r="AO1119" s="51"/>
    </row>
    <row r="1120" spans="41:41" x14ac:dyDescent="0.25">
      <c r="AO1120" s="51"/>
    </row>
    <row r="1121" spans="41:41" x14ac:dyDescent="0.25">
      <c r="AO1121" s="51"/>
    </row>
    <row r="1122" spans="41:41" x14ac:dyDescent="0.25">
      <c r="AO1122" s="51"/>
    </row>
    <row r="1123" spans="41:41" x14ac:dyDescent="0.25">
      <c r="AO1123" s="51"/>
    </row>
    <row r="1124" spans="41:41" x14ac:dyDescent="0.25">
      <c r="AO1124" s="51"/>
    </row>
    <row r="1125" spans="41:41" x14ac:dyDescent="0.25">
      <c r="AO1125" s="51"/>
    </row>
    <row r="1126" spans="41:41" x14ac:dyDescent="0.25">
      <c r="AO1126" s="51"/>
    </row>
    <row r="1127" spans="41:41" x14ac:dyDescent="0.25">
      <c r="AO1127" s="51"/>
    </row>
    <row r="1128" spans="41:41" x14ac:dyDescent="0.25">
      <c r="AO1128" s="51"/>
    </row>
    <row r="1129" spans="41:41" x14ac:dyDescent="0.25">
      <c r="AO1129" s="51"/>
    </row>
    <row r="1130" spans="41:41" x14ac:dyDescent="0.25">
      <c r="AO1130" s="51"/>
    </row>
    <row r="1131" spans="41:41" x14ac:dyDescent="0.25">
      <c r="AO1131" s="51"/>
    </row>
    <row r="1132" spans="41:41" x14ac:dyDescent="0.25">
      <c r="AO1132" s="51"/>
    </row>
    <row r="1133" spans="41:41" x14ac:dyDescent="0.25">
      <c r="AO1133" s="51"/>
    </row>
    <row r="1134" spans="41:41" x14ac:dyDescent="0.25">
      <c r="AO1134" s="51"/>
    </row>
    <row r="1135" spans="41:41" x14ac:dyDescent="0.25">
      <c r="AO1135" s="51"/>
    </row>
    <row r="1136" spans="41:41" x14ac:dyDescent="0.25">
      <c r="AO1136" s="51"/>
    </row>
    <row r="1137" spans="41:41" x14ac:dyDescent="0.25">
      <c r="AO1137" s="51"/>
    </row>
    <row r="1138" spans="41:41" x14ac:dyDescent="0.25">
      <c r="AO1138" s="51"/>
    </row>
    <row r="1139" spans="41:41" x14ac:dyDescent="0.25">
      <c r="AO1139" s="51"/>
    </row>
    <row r="1140" spans="41:41" x14ac:dyDescent="0.25">
      <c r="AO1140" s="51"/>
    </row>
    <row r="1141" spans="41:41" x14ac:dyDescent="0.25">
      <c r="AO1141" s="51"/>
    </row>
    <row r="1142" spans="41:41" x14ac:dyDescent="0.25">
      <c r="AO1142" s="51"/>
    </row>
    <row r="1143" spans="41:41" x14ac:dyDescent="0.25">
      <c r="AO1143" s="51"/>
    </row>
    <row r="1144" spans="41:41" x14ac:dyDescent="0.25">
      <c r="AO1144" s="51"/>
    </row>
    <row r="1145" spans="41:41" x14ac:dyDescent="0.25">
      <c r="AO1145" s="51"/>
    </row>
    <row r="1146" spans="41:41" x14ac:dyDescent="0.25">
      <c r="AO1146" s="51"/>
    </row>
    <row r="1147" spans="41:41" x14ac:dyDescent="0.25">
      <c r="AO1147" s="51"/>
    </row>
    <row r="1148" spans="41:41" x14ac:dyDescent="0.25">
      <c r="AO1148" s="51"/>
    </row>
    <row r="1149" spans="41:41" x14ac:dyDescent="0.25">
      <c r="AO1149" s="51"/>
    </row>
    <row r="1150" spans="41:41" x14ac:dyDescent="0.25">
      <c r="AO1150" s="51"/>
    </row>
    <row r="1151" spans="41:41" x14ac:dyDescent="0.25">
      <c r="AO1151" s="51"/>
    </row>
    <row r="1152" spans="41:41" x14ac:dyDescent="0.25">
      <c r="AO1152" s="51"/>
    </row>
    <row r="1153" spans="41:41" x14ac:dyDescent="0.25">
      <c r="AO1153" s="51"/>
    </row>
    <row r="1154" spans="41:41" x14ac:dyDescent="0.25">
      <c r="AO1154" s="51"/>
    </row>
    <row r="1155" spans="41:41" x14ac:dyDescent="0.25">
      <c r="AO1155" s="51"/>
    </row>
    <row r="1156" spans="41:41" x14ac:dyDescent="0.25">
      <c r="AO1156" s="51"/>
    </row>
    <row r="1157" spans="41:41" x14ac:dyDescent="0.25">
      <c r="AO1157" s="51"/>
    </row>
    <row r="1158" spans="41:41" x14ac:dyDescent="0.25">
      <c r="AO1158" s="51"/>
    </row>
    <row r="1159" spans="41:41" x14ac:dyDescent="0.25">
      <c r="AO1159" s="51"/>
    </row>
    <row r="1160" spans="41:41" x14ac:dyDescent="0.25">
      <c r="AO1160" s="51"/>
    </row>
    <row r="1161" spans="41:41" x14ac:dyDescent="0.25">
      <c r="AO1161" s="51"/>
    </row>
    <row r="1162" spans="41:41" x14ac:dyDescent="0.25">
      <c r="AO1162" s="51"/>
    </row>
    <row r="1163" spans="41:41" x14ac:dyDescent="0.25">
      <c r="AO1163" s="51"/>
    </row>
    <row r="1164" spans="41:41" x14ac:dyDescent="0.25">
      <c r="AO1164" s="51"/>
    </row>
    <row r="1165" spans="41:41" x14ac:dyDescent="0.25">
      <c r="AO1165" s="51"/>
    </row>
    <row r="1166" spans="41:41" x14ac:dyDescent="0.25">
      <c r="AO1166" s="51"/>
    </row>
    <row r="1167" spans="41:41" x14ac:dyDescent="0.25">
      <c r="AO1167" s="51"/>
    </row>
    <row r="1168" spans="41:41" x14ac:dyDescent="0.25">
      <c r="AO1168" s="51"/>
    </row>
    <row r="1169" spans="41:41" x14ac:dyDescent="0.25">
      <c r="AO1169" s="51"/>
    </row>
    <row r="1170" spans="41:41" x14ac:dyDescent="0.25">
      <c r="AO1170" s="51"/>
    </row>
    <row r="1171" spans="41:41" x14ac:dyDescent="0.25">
      <c r="AO1171" s="51"/>
    </row>
    <row r="1172" spans="41:41" x14ac:dyDescent="0.25">
      <c r="AO1172" s="51"/>
    </row>
    <row r="1173" spans="41:41" x14ac:dyDescent="0.25">
      <c r="AO1173" s="51"/>
    </row>
    <row r="1174" spans="41:41" x14ac:dyDescent="0.25">
      <c r="AO1174" s="51"/>
    </row>
    <row r="1175" spans="41:41" x14ac:dyDescent="0.25">
      <c r="AO1175" s="51"/>
    </row>
    <row r="1176" spans="41:41" x14ac:dyDescent="0.25">
      <c r="AO1176" s="51"/>
    </row>
    <row r="1177" spans="41:41" x14ac:dyDescent="0.25">
      <c r="AO1177" s="51"/>
    </row>
    <row r="1178" spans="41:41" x14ac:dyDescent="0.25">
      <c r="AO1178" s="51"/>
    </row>
    <row r="1179" spans="41:41" x14ac:dyDescent="0.25">
      <c r="AO1179" s="51"/>
    </row>
    <row r="1180" spans="41:41" x14ac:dyDescent="0.25">
      <c r="AO1180" s="51"/>
    </row>
    <row r="1181" spans="41:41" x14ac:dyDescent="0.25">
      <c r="AO1181" s="51"/>
    </row>
    <row r="1182" spans="41:41" x14ac:dyDescent="0.25">
      <c r="AO1182" s="51"/>
    </row>
    <row r="1183" spans="41:41" x14ac:dyDescent="0.25">
      <c r="AO1183" s="51"/>
    </row>
    <row r="1184" spans="41:41" x14ac:dyDescent="0.25">
      <c r="AO1184" s="51"/>
    </row>
    <row r="1185" spans="41:41" x14ac:dyDescent="0.25">
      <c r="AO1185" s="51"/>
    </row>
    <row r="1186" spans="41:41" x14ac:dyDescent="0.25">
      <c r="AO1186" s="51"/>
    </row>
    <row r="1187" spans="41:41" x14ac:dyDescent="0.25">
      <c r="AO1187" s="51"/>
    </row>
    <row r="1188" spans="41:41" x14ac:dyDescent="0.25">
      <c r="AO1188" s="51"/>
    </row>
    <row r="1189" spans="41:41" x14ac:dyDescent="0.25">
      <c r="AO1189" s="51"/>
    </row>
    <row r="1190" spans="41:41" x14ac:dyDescent="0.25">
      <c r="AO1190" s="51"/>
    </row>
    <row r="1191" spans="41:41" x14ac:dyDescent="0.25">
      <c r="AO1191" s="51"/>
    </row>
    <row r="1192" spans="41:41" x14ac:dyDescent="0.25">
      <c r="AO1192" s="51"/>
    </row>
    <row r="1193" spans="41:41" x14ac:dyDescent="0.25">
      <c r="AO1193" s="51"/>
    </row>
    <row r="1194" spans="41:41" x14ac:dyDescent="0.25">
      <c r="AO1194" s="51"/>
    </row>
    <row r="1195" spans="41:41" x14ac:dyDescent="0.25">
      <c r="AO1195" s="51"/>
    </row>
    <row r="1196" spans="41:41" x14ac:dyDescent="0.25">
      <c r="AO1196" s="51"/>
    </row>
    <row r="1197" spans="41:41" x14ac:dyDescent="0.25">
      <c r="AO1197" s="51"/>
    </row>
    <row r="1198" spans="41:41" x14ac:dyDescent="0.25">
      <c r="AO1198" s="51"/>
    </row>
    <row r="1199" spans="41:41" x14ac:dyDescent="0.25">
      <c r="AO1199" s="51"/>
    </row>
    <row r="1200" spans="41:41" x14ac:dyDescent="0.25">
      <c r="AO1200" s="51"/>
    </row>
    <row r="1201" spans="41:41" x14ac:dyDescent="0.25">
      <c r="AO1201" s="51"/>
    </row>
    <row r="1202" spans="41:41" x14ac:dyDescent="0.25">
      <c r="AO1202" s="51"/>
    </row>
    <row r="1203" spans="41:41" x14ac:dyDescent="0.25">
      <c r="AO1203" s="51"/>
    </row>
    <row r="1204" spans="41:41" x14ac:dyDescent="0.25">
      <c r="AO1204" s="51"/>
    </row>
    <row r="1205" spans="41:41" x14ac:dyDescent="0.25">
      <c r="AO1205" s="51"/>
    </row>
    <row r="1206" spans="41:41" x14ac:dyDescent="0.25">
      <c r="AO1206" s="51"/>
    </row>
    <row r="1207" spans="41:41" x14ac:dyDescent="0.25">
      <c r="AO1207" s="51"/>
    </row>
    <row r="1208" spans="41:41" x14ac:dyDescent="0.25">
      <c r="AO1208" s="51"/>
    </row>
    <row r="1209" spans="41:41" x14ac:dyDescent="0.25">
      <c r="AO1209" s="51"/>
    </row>
    <row r="1210" spans="41:41" x14ac:dyDescent="0.25">
      <c r="AO1210" s="51"/>
    </row>
    <row r="1211" spans="41:41" x14ac:dyDescent="0.25">
      <c r="AO1211" s="51"/>
    </row>
    <row r="1212" spans="41:41" x14ac:dyDescent="0.25">
      <c r="AO1212" s="51"/>
    </row>
    <row r="1213" spans="41:41" x14ac:dyDescent="0.25">
      <c r="AO1213" s="51"/>
    </row>
    <row r="1214" spans="41:41" x14ac:dyDescent="0.25">
      <c r="AO1214" s="51"/>
    </row>
    <row r="1215" spans="41:41" x14ac:dyDescent="0.25">
      <c r="AO1215" s="51"/>
    </row>
    <row r="1216" spans="41:41" x14ac:dyDescent="0.25">
      <c r="AO1216" s="51"/>
    </row>
    <row r="1217" spans="41:41" x14ac:dyDescent="0.25">
      <c r="AO1217" s="51"/>
    </row>
    <row r="1218" spans="41:41" x14ac:dyDescent="0.25">
      <c r="AO1218" s="51"/>
    </row>
    <row r="1219" spans="41:41" x14ac:dyDescent="0.25">
      <c r="AO1219" s="51"/>
    </row>
    <row r="1220" spans="41:41" x14ac:dyDescent="0.25">
      <c r="AO1220" s="51"/>
    </row>
    <row r="1221" spans="41:41" x14ac:dyDescent="0.25">
      <c r="AO1221" s="51"/>
    </row>
    <row r="1222" spans="41:41" x14ac:dyDescent="0.25">
      <c r="AO1222" s="51"/>
    </row>
    <row r="1223" spans="41:41" x14ac:dyDescent="0.25">
      <c r="AO1223" s="51"/>
    </row>
    <row r="1224" spans="41:41" x14ac:dyDescent="0.25">
      <c r="AO1224" s="51"/>
    </row>
    <row r="1225" spans="41:41" x14ac:dyDescent="0.25">
      <c r="AO1225" s="51"/>
    </row>
    <row r="1226" spans="41:41" x14ac:dyDescent="0.25">
      <c r="AO1226" s="51"/>
    </row>
    <row r="1227" spans="41:41" x14ac:dyDescent="0.25">
      <c r="AO1227" s="51"/>
    </row>
    <row r="1228" spans="41:41" x14ac:dyDescent="0.25">
      <c r="AO1228" s="51"/>
    </row>
    <row r="1229" spans="41:41" x14ac:dyDescent="0.25">
      <c r="AO1229" s="51"/>
    </row>
    <row r="1230" spans="41:41" x14ac:dyDescent="0.25">
      <c r="AO1230" s="51"/>
    </row>
    <row r="1231" spans="41:41" x14ac:dyDescent="0.25">
      <c r="AO1231" s="51"/>
    </row>
    <row r="1232" spans="41:41" x14ac:dyDescent="0.25">
      <c r="AO1232" s="51"/>
    </row>
    <row r="1233" spans="41:41" x14ac:dyDescent="0.25">
      <c r="AO1233" s="51"/>
    </row>
    <row r="1234" spans="41:41" x14ac:dyDescent="0.25">
      <c r="AO1234" s="51"/>
    </row>
    <row r="1235" spans="41:41" x14ac:dyDescent="0.25">
      <c r="AO1235" s="51"/>
    </row>
    <row r="1236" spans="41:41" x14ac:dyDescent="0.25">
      <c r="AO1236" s="51"/>
    </row>
    <row r="1237" spans="41:41" x14ac:dyDescent="0.25">
      <c r="AO1237" s="51"/>
    </row>
    <row r="1238" spans="41:41" x14ac:dyDescent="0.25">
      <c r="AO1238" s="51"/>
    </row>
    <row r="1239" spans="41:41" x14ac:dyDescent="0.25">
      <c r="AO1239" s="51"/>
    </row>
    <row r="1240" spans="41:41" x14ac:dyDescent="0.25">
      <c r="AO1240" s="51"/>
    </row>
    <row r="1241" spans="41:41" x14ac:dyDescent="0.25">
      <c r="AO1241" s="51"/>
    </row>
    <row r="1242" spans="41:41" x14ac:dyDescent="0.25">
      <c r="AO1242" s="51"/>
    </row>
    <row r="1243" spans="41:41" x14ac:dyDescent="0.25">
      <c r="AO1243" s="51"/>
    </row>
    <row r="1244" spans="41:41" x14ac:dyDescent="0.25">
      <c r="AO1244" s="51"/>
    </row>
    <row r="1245" spans="41:41" x14ac:dyDescent="0.25">
      <c r="AO1245" s="51"/>
    </row>
    <row r="1246" spans="41:41" x14ac:dyDescent="0.25">
      <c r="AO1246" s="51"/>
    </row>
    <row r="1247" spans="41:41" x14ac:dyDescent="0.25">
      <c r="AO1247" s="51"/>
    </row>
    <row r="1248" spans="41:41" x14ac:dyDescent="0.25">
      <c r="AO1248" s="51"/>
    </row>
    <row r="1249" spans="41:41" x14ac:dyDescent="0.25">
      <c r="AO1249" s="51"/>
    </row>
    <row r="1250" spans="41:41" x14ac:dyDescent="0.25">
      <c r="AO1250" s="51"/>
    </row>
    <row r="1251" spans="41:41" x14ac:dyDescent="0.25">
      <c r="AO1251" s="51"/>
    </row>
    <row r="1252" spans="41:41" x14ac:dyDescent="0.25">
      <c r="AO1252" s="51"/>
    </row>
    <row r="1253" spans="41:41" x14ac:dyDescent="0.25">
      <c r="AO1253" s="51"/>
    </row>
    <row r="1254" spans="41:41" x14ac:dyDescent="0.25">
      <c r="AO1254" s="51"/>
    </row>
    <row r="1255" spans="41:41" x14ac:dyDescent="0.25">
      <c r="AO1255" s="51"/>
    </row>
    <row r="1256" spans="41:41" x14ac:dyDescent="0.25">
      <c r="AO1256" s="51"/>
    </row>
    <row r="1257" spans="41:41" x14ac:dyDescent="0.25">
      <c r="AO1257" s="51"/>
    </row>
    <row r="1258" spans="41:41" x14ac:dyDescent="0.25">
      <c r="AO1258" s="51"/>
    </row>
    <row r="1259" spans="41:41" x14ac:dyDescent="0.25">
      <c r="AO1259" s="51"/>
    </row>
    <row r="1260" spans="41:41" x14ac:dyDescent="0.25">
      <c r="AO1260" s="51"/>
    </row>
    <row r="1261" spans="41:41" x14ac:dyDescent="0.25">
      <c r="AO1261" s="51"/>
    </row>
    <row r="1262" spans="41:41" x14ac:dyDescent="0.25">
      <c r="AO1262" s="51"/>
    </row>
    <row r="1263" spans="41:41" x14ac:dyDescent="0.25">
      <c r="AO1263" s="51"/>
    </row>
    <row r="1264" spans="41:41" x14ac:dyDescent="0.25">
      <c r="AO1264" s="51"/>
    </row>
    <row r="1265" spans="41:41" x14ac:dyDescent="0.25">
      <c r="AO1265" s="51"/>
    </row>
    <row r="1266" spans="41:41" x14ac:dyDescent="0.25">
      <c r="AO1266" s="51"/>
    </row>
    <row r="1267" spans="41:41" x14ac:dyDescent="0.25">
      <c r="AO1267" s="51"/>
    </row>
    <row r="1268" spans="41:41" x14ac:dyDescent="0.25">
      <c r="AO1268" s="51"/>
    </row>
    <row r="1269" spans="41:41" x14ac:dyDescent="0.25">
      <c r="AO1269" s="51"/>
    </row>
    <row r="1270" spans="41:41" x14ac:dyDescent="0.25">
      <c r="AO1270" s="51"/>
    </row>
    <row r="1271" spans="41:41" x14ac:dyDescent="0.25">
      <c r="AO1271" s="51"/>
    </row>
    <row r="1272" spans="41:41" x14ac:dyDescent="0.25">
      <c r="AO1272" s="51"/>
    </row>
    <row r="1273" spans="41:41" x14ac:dyDescent="0.25">
      <c r="AO1273" s="51"/>
    </row>
    <row r="1274" spans="41:41" x14ac:dyDescent="0.25">
      <c r="AO1274" s="51"/>
    </row>
    <row r="1275" spans="41:41" x14ac:dyDescent="0.25">
      <c r="AO1275" s="51"/>
    </row>
    <row r="1276" spans="41:41" x14ac:dyDescent="0.25">
      <c r="AO1276" s="51"/>
    </row>
    <row r="1277" spans="41:41" x14ac:dyDescent="0.25">
      <c r="AO1277" s="51"/>
    </row>
    <row r="1278" spans="41:41" x14ac:dyDescent="0.25">
      <c r="AO1278" s="51"/>
    </row>
    <row r="1279" spans="41:41" x14ac:dyDescent="0.25">
      <c r="AO1279" s="51"/>
    </row>
    <row r="1280" spans="41:41" x14ac:dyDescent="0.25">
      <c r="AO1280" s="51"/>
    </row>
    <row r="1281" spans="41:41" x14ac:dyDescent="0.25">
      <c r="AO1281" s="51"/>
    </row>
    <row r="1282" spans="41:41" x14ac:dyDescent="0.25">
      <c r="AO1282" s="51"/>
    </row>
    <row r="1283" spans="41:41" x14ac:dyDescent="0.25">
      <c r="AO1283" s="51"/>
    </row>
    <row r="1284" spans="41:41" x14ac:dyDescent="0.25">
      <c r="AO1284" s="51"/>
    </row>
    <row r="1285" spans="41:41" x14ac:dyDescent="0.25">
      <c r="AO1285" s="51"/>
    </row>
    <row r="1286" spans="41:41" x14ac:dyDescent="0.25">
      <c r="AO1286" s="51"/>
    </row>
    <row r="1287" spans="41:41" x14ac:dyDescent="0.25">
      <c r="AO1287" s="51"/>
    </row>
    <row r="1288" spans="41:41" x14ac:dyDescent="0.25">
      <c r="AO1288" s="51"/>
    </row>
    <row r="1289" spans="41:41" x14ac:dyDescent="0.25">
      <c r="AO1289" s="51"/>
    </row>
    <row r="1290" spans="41:41" x14ac:dyDescent="0.25">
      <c r="AO1290" s="51"/>
    </row>
    <row r="1291" spans="41:41" x14ac:dyDescent="0.25">
      <c r="AO1291" s="51"/>
    </row>
    <row r="1292" spans="41:41" x14ac:dyDescent="0.25">
      <c r="AO1292" s="51"/>
    </row>
    <row r="1293" spans="41:41" x14ac:dyDescent="0.25">
      <c r="AO1293" s="51"/>
    </row>
    <row r="1294" spans="41:41" x14ac:dyDescent="0.25">
      <c r="AO1294" s="51"/>
    </row>
    <row r="1295" spans="41:41" x14ac:dyDescent="0.25">
      <c r="AO1295" s="51"/>
    </row>
    <row r="1296" spans="41:41" x14ac:dyDescent="0.25">
      <c r="AO1296" s="51"/>
    </row>
    <row r="1297" spans="41:41" x14ac:dyDescent="0.25">
      <c r="AO1297" s="51"/>
    </row>
    <row r="1298" spans="41:41" x14ac:dyDescent="0.25">
      <c r="AO1298" s="51"/>
    </row>
    <row r="1299" spans="41:41" x14ac:dyDescent="0.25">
      <c r="AO1299" s="51"/>
    </row>
    <row r="1300" spans="41:41" x14ac:dyDescent="0.25">
      <c r="AO1300" s="51"/>
    </row>
    <row r="1301" spans="41:41" x14ac:dyDescent="0.25">
      <c r="AO1301" s="51"/>
    </row>
    <row r="1302" spans="41:41" x14ac:dyDescent="0.25">
      <c r="AO1302" s="51"/>
    </row>
    <row r="1303" spans="41:41" x14ac:dyDescent="0.25">
      <c r="AO1303" s="51"/>
    </row>
    <row r="1304" spans="41:41" x14ac:dyDescent="0.25">
      <c r="AO1304" s="51"/>
    </row>
    <row r="1305" spans="41:41" x14ac:dyDescent="0.25">
      <c r="AO1305" s="51"/>
    </row>
    <row r="1306" spans="41:41" x14ac:dyDescent="0.25">
      <c r="AO1306" s="51"/>
    </row>
    <row r="1307" spans="41:41" x14ac:dyDescent="0.25">
      <c r="AO1307" s="51"/>
    </row>
    <row r="1308" spans="41:41" x14ac:dyDescent="0.25">
      <c r="AO1308" s="51"/>
    </row>
    <row r="1309" spans="41:41" x14ac:dyDescent="0.25">
      <c r="AO1309" s="51"/>
    </row>
    <row r="1310" spans="41:41" x14ac:dyDescent="0.25">
      <c r="AO1310" s="51"/>
    </row>
    <row r="1311" spans="41:41" x14ac:dyDescent="0.25">
      <c r="AO1311" s="51"/>
    </row>
    <row r="1312" spans="41:41" x14ac:dyDescent="0.25">
      <c r="AO1312" s="51"/>
    </row>
    <row r="1313" spans="41:41" x14ac:dyDescent="0.25">
      <c r="AO1313" s="51"/>
    </row>
    <row r="1314" spans="41:41" x14ac:dyDescent="0.25">
      <c r="AO1314" s="51"/>
    </row>
    <row r="1315" spans="41:41" x14ac:dyDescent="0.25">
      <c r="AO1315" s="51"/>
    </row>
    <row r="1316" spans="41:41" x14ac:dyDescent="0.25">
      <c r="AO1316" s="51"/>
    </row>
    <row r="1317" spans="41:41" x14ac:dyDescent="0.25">
      <c r="AO1317" s="51"/>
    </row>
    <row r="1318" spans="41:41" x14ac:dyDescent="0.25">
      <c r="AO1318" s="51"/>
    </row>
    <row r="1319" spans="41:41" x14ac:dyDescent="0.25">
      <c r="AO1319" s="51"/>
    </row>
    <row r="1320" spans="41:41" x14ac:dyDescent="0.25">
      <c r="AO1320" s="51"/>
    </row>
    <row r="1321" spans="41:41" x14ac:dyDescent="0.25">
      <c r="AO1321" s="51"/>
    </row>
    <row r="1322" spans="41:41" x14ac:dyDescent="0.25">
      <c r="AO1322" s="51"/>
    </row>
    <row r="1323" spans="41:41" x14ac:dyDescent="0.25">
      <c r="AO1323" s="51"/>
    </row>
    <row r="1324" spans="41:41" x14ac:dyDescent="0.25">
      <c r="AO1324" s="51"/>
    </row>
    <row r="1325" spans="41:41" x14ac:dyDescent="0.25">
      <c r="AO1325" s="51"/>
    </row>
    <row r="1326" spans="41:41" x14ac:dyDescent="0.25">
      <c r="AO1326" s="51"/>
    </row>
    <row r="1327" spans="41:41" x14ac:dyDescent="0.25">
      <c r="AO1327" s="51"/>
    </row>
    <row r="1328" spans="41:41" x14ac:dyDescent="0.25">
      <c r="AO1328" s="51"/>
    </row>
    <row r="1329" spans="41:41" x14ac:dyDescent="0.25">
      <c r="AO1329" s="51"/>
    </row>
    <row r="1330" spans="41:41" x14ac:dyDescent="0.25">
      <c r="AO1330" s="51"/>
    </row>
    <row r="1331" spans="41:41" x14ac:dyDescent="0.25">
      <c r="AO1331" s="51"/>
    </row>
    <row r="1332" spans="41:41" x14ac:dyDescent="0.25">
      <c r="AO1332" s="51"/>
    </row>
    <row r="1333" spans="41:41" x14ac:dyDescent="0.25">
      <c r="AO1333" s="51"/>
    </row>
    <row r="1334" spans="41:41" x14ac:dyDescent="0.25">
      <c r="AO1334" s="51"/>
    </row>
    <row r="1335" spans="41:41" x14ac:dyDescent="0.25">
      <c r="AO1335" s="51"/>
    </row>
    <row r="1336" spans="41:41" x14ac:dyDescent="0.25">
      <c r="AO1336" s="51"/>
    </row>
    <row r="1337" spans="41:41" x14ac:dyDescent="0.25">
      <c r="AO1337" s="51"/>
    </row>
    <row r="1338" spans="41:41" x14ac:dyDescent="0.25">
      <c r="AO1338" s="51"/>
    </row>
    <row r="1339" spans="41:41" x14ac:dyDescent="0.25">
      <c r="AO1339" s="51"/>
    </row>
    <row r="1340" spans="41:41" x14ac:dyDescent="0.25">
      <c r="AO1340" s="51"/>
    </row>
    <row r="1341" spans="41:41" x14ac:dyDescent="0.25">
      <c r="AO1341" s="51"/>
    </row>
    <row r="1342" spans="41:41" x14ac:dyDescent="0.25">
      <c r="AO1342" s="51"/>
    </row>
    <row r="1343" spans="41:41" x14ac:dyDescent="0.25">
      <c r="AO1343" s="51"/>
    </row>
    <row r="1344" spans="41:41" x14ac:dyDescent="0.25">
      <c r="AO1344" s="51"/>
    </row>
    <row r="1345" spans="41:41" x14ac:dyDescent="0.25">
      <c r="AO1345" s="51"/>
    </row>
    <row r="1346" spans="41:41" x14ac:dyDescent="0.25">
      <c r="AO1346" s="51"/>
    </row>
    <row r="1347" spans="41:41" x14ac:dyDescent="0.25">
      <c r="AO1347" s="51"/>
    </row>
    <row r="1348" spans="41:41" x14ac:dyDescent="0.25">
      <c r="AO1348" s="51"/>
    </row>
    <row r="1349" spans="41:41" x14ac:dyDescent="0.25">
      <c r="AO1349" s="51"/>
    </row>
    <row r="1350" spans="41:41" x14ac:dyDescent="0.25">
      <c r="AO1350" s="51"/>
    </row>
    <row r="1351" spans="41:41" x14ac:dyDescent="0.25">
      <c r="AO1351" s="51"/>
    </row>
    <row r="1352" spans="41:41" x14ac:dyDescent="0.25">
      <c r="AO1352" s="51"/>
    </row>
    <row r="1353" spans="41:41" x14ac:dyDescent="0.25">
      <c r="AO1353" s="51"/>
    </row>
    <row r="1354" spans="41:41" x14ac:dyDescent="0.25">
      <c r="AO1354" s="51"/>
    </row>
    <row r="1355" spans="41:41" x14ac:dyDescent="0.25">
      <c r="AO1355" s="51"/>
    </row>
    <row r="1356" spans="41:41" x14ac:dyDescent="0.25">
      <c r="AO1356" s="51"/>
    </row>
    <row r="1357" spans="41:41" x14ac:dyDescent="0.25">
      <c r="AO1357" s="51"/>
    </row>
    <row r="1358" spans="41:41" x14ac:dyDescent="0.25">
      <c r="AO1358" s="51"/>
    </row>
    <row r="1359" spans="41:41" x14ac:dyDescent="0.25">
      <c r="AO1359" s="51"/>
    </row>
    <row r="1360" spans="41:41" x14ac:dyDescent="0.25">
      <c r="AO1360" s="51"/>
    </row>
    <row r="1361" spans="41:41" x14ac:dyDescent="0.25">
      <c r="AO1361" s="51"/>
    </row>
    <row r="1362" spans="41:41" x14ac:dyDescent="0.25">
      <c r="AO1362" s="51"/>
    </row>
    <row r="1363" spans="41:41" x14ac:dyDescent="0.25">
      <c r="AO1363" s="51"/>
    </row>
    <row r="1364" spans="41:41" x14ac:dyDescent="0.25">
      <c r="AO1364" s="51"/>
    </row>
    <row r="1365" spans="41:41" x14ac:dyDescent="0.25">
      <c r="AO1365" s="51"/>
    </row>
    <row r="1366" spans="41:41" x14ac:dyDescent="0.25">
      <c r="AO1366" s="51"/>
    </row>
    <row r="1367" spans="41:41" x14ac:dyDescent="0.25">
      <c r="AO1367" s="51"/>
    </row>
    <row r="1368" spans="41:41" x14ac:dyDescent="0.25">
      <c r="AO1368" s="51"/>
    </row>
    <row r="1369" spans="41:41" x14ac:dyDescent="0.25">
      <c r="AO1369" s="51"/>
    </row>
    <row r="1370" spans="41:41" x14ac:dyDescent="0.25">
      <c r="AO1370" s="51"/>
    </row>
    <row r="1371" spans="41:41" x14ac:dyDescent="0.25">
      <c r="AO1371" s="51"/>
    </row>
    <row r="1372" spans="41:41" x14ac:dyDescent="0.25">
      <c r="AO1372" s="51"/>
    </row>
    <row r="1373" spans="41:41" x14ac:dyDescent="0.25">
      <c r="AO1373" s="51"/>
    </row>
    <row r="1374" spans="41:41" x14ac:dyDescent="0.25">
      <c r="AO1374" s="51"/>
    </row>
    <row r="1375" spans="41:41" x14ac:dyDescent="0.25">
      <c r="AO1375" s="51"/>
    </row>
    <row r="1376" spans="41:41" x14ac:dyDescent="0.25">
      <c r="AO1376" s="51"/>
    </row>
    <row r="1377" spans="41:41" x14ac:dyDescent="0.25">
      <c r="AO1377" s="51"/>
    </row>
    <row r="1378" spans="41:41" x14ac:dyDescent="0.25">
      <c r="AO1378" s="51"/>
    </row>
    <row r="1379" spans="41:41" x14ac:dyDescent="0.25">
      <c r="AO1379" s="51"/>
    </row>
    <row r="1380" spans="41:41" x14ac:dyDescent="0.25">
      <c r="AO1380" s="51"/>
    </row>
    <row r="1381" spans="41:41" x14ac:dyDescent="0.25">
      <c r="AO1381" s="51"/>
    </row>
    <row r="1382" spans="41:41" x14ac:dyDescent="0.25">
      <c r="AO1382" s="51"/>
    </row>
    <row r="1383" spans="41:41" x14ac:dyDescent="0.25">
      <c r="AO1383" s="51"/>
    </row>
    <row r="1384" spans="41:41" x14ac:dyDescent="0.25">
      <c r="AO1384" s="51"/>
    </row>
    <row r="1385" spans="41:41" x14ac:dyDescent="0.25">
      <c r="AO1385" s="51"/>
    </row>
    <row r="1386" spans="41:41" x14ac:dyDescent="0.25">
      <c r="AO1386" s="51"/>
    </row>
    <row r="1387" spans="41:41" x14ac:dyDescent="0.25">
      <c r="AO1387" s="51"/>
    </row>
    <row r="1388" spans="41:41" x14ac:dyDescent="0.25">
      <c r="AO1388" s="51"/>
    </row>
    <row r="1389" spans="41:41" x14ac:dyDescent="0.25">
      <c r="AO1389" s="51"/>
    </row>
    <row r="1390" spans="41:41" x14ac:dyDescent="0.25">
      <c r="AO1390" s="51"/>
    </row>
    <row r="1391" spans="41:41" x14ac:dyDescent="0.25">
      <c r="AO1391" s="51"/>
    </row>
    <row r="1392" spans="41:41" x14ac:dyDescent="0.25">
      <c r="AO1392" s="51"/>
    </row>
    <row r="1393" spans="41:41" x14ac:dyDescent="0.25">
      <c r="AO1393" s="51"/>
    </row>
    <row r="1394" spans="41:41" x14ac:dyDescent="0.25">
      <c r="AO1394" s="51"/>
    </row>
    <row r="1395" spans="41:41" x14ac:dyDescent="0.25">
      <c r="AO1395" s="51"/>
    </row>
    <row r="1396" spans="41:41" x14ac:dyDescent="0.25">
      <c r="AO1396" s="51"/>
    </row>
    <row r="1397" spans="41:41" x14ac:dyDescent="0.25">
      <c r="AO1397" s="51"/>
    </row>
    <row r="1398" spans="41:41" x14ac:dyDescent="0.25">
      <c r="AO1398" s="51"/>
    </row>
    <row r="1399" spans="41:41" x14ac:dyDescent="0.25">
      <c r="AO1399" s="51"/>
    </row>
    <row r="1400" spans="41:41" x14ac:dyDescent="0.25">
      <c r="AO1400" s="51"/>
    </row>
    <row r="1401" spans="41:41" x14ac:dyDescent="0.25">
      <c r="AO1401" s="51"/>
    </row>
    <row r="1402" spans="41:41" x14ac:dyDescent="0.25">
      <c r="AO1402" s="51"/>
    </row>
    <row r="1403" spans="41:41" x14ac:dyDescent="0.25">
      <c r="AO1403" s="51"/>
    </row>
    <row r="1404" spans="41:41" x14ac:dyDescent="0.25">
      <c r="AO1404" s="51"/>
    </row>
    <row r="1405" spans="41:41" x14ac:dyDescent="0.25">
      <c r="AO1405" s="51"/>
    </row>
    <row r="1406" spans="41:41" x14ac:dyDescent="0.25">
      <c r="AO1406" s="51"/>
    </row>
    <row r="1407" spans="41:41" x14ac:dyDescent="0.25">
      <c r="AO1407" s="51"/>
    </row>
    <row r="1408" spans="41:41" x14ac:dyDescent="0.25">
      <c r="AO1408" s="51"/>
    </row>
    <row r="1409" spans="41:41" x14ac:dyDescent="0.25">
      <c r="AO1409" s="51"/>
    </row>
    <row r="1410" spans="41:41" x14ac:dyDescent="0.25">
      <c r="AO1410" s="51"/>
    </row>
    <row r="1411" spans="41:41" x14ac:dyDescent="0.25">
      <c r="AO1411" s="51"/>
    </row>
    <row r="1412" spans="41:41" x14ac:dyDescent="0.25">
      <c r="AO1412" s="51"/>
    </row>
    <row r="1413" spans="41:41" x14ac:dyDescent="0.25">
      <c r="AO1413" s="51"/>
    </row>
    <row r="1414" spans="41:41" x14ac:dyDescent="0.25">
      <c r="AO1414" s="51"/>
    </row>
    <row r="1415" spans="41:41" x14ac:dyDescent="0.25">
      <c r="AO1415" s="51"/>
    </row>
    <row r="1416" spans="41:41" x14ac:dyDescent="0.25">
      <c r="AO1416" s="51"/>
    </row>
    <row r="1417" spans="41:41" x14ac:dyDescent="0.25">
      <c r="AO1417" s="51"/>
    </row>
    <row r="1418" spans="41:41" x14ac:dyDescent="0.25">
      <c r="AO1418" s="51"/>
    </row>
    <row r="1419" spans="41:41" x14ac:dyDescent="0.25">
      <c r="AO1419" s="51"/>
    </row>
    <row r="1420" spans="41:41" x14ac:dyDescent="0.25">
      <c r="AO1420" s="51"/>
    </row>
    <row r="1421" spans="41:41" x14ac:dyDescent="0.25">
      <c r="AO1421" s="51"/>
    </row>
    <row r="1422" spans="41:41" x14ac:dyDescent="0.25">
      <c r="AO1422" s="51"/>
    </row>
    <row r="1423" spans="41:41" x14ac:dyDescent="0.25">
      <c r="AO1423" s="51"/>
    </row>
    <row r="1424" spans="41:41" x14ac:dyDescent="0.25">
      <c r="AO1424" s="51"/>
    </row>
    <row r="1425" spans="41:41" x14ac:dyDescent="0.25">
      <c r="AO1425" s="51"/>
    </row>
    <row r="1426" spans="41:41" x14ac:dyDescent="0.25">
      <c r="AO1426" s="51"/>
    </row>
    <row r="1427" spans="41:41" x14ac:dyDescent="0.25">
      <c r="AO1427" s="51"/>
    </row>
    <row r="1428" spans="41:41" x14ac:dyDescent="0.25">
      <c r="AO1428" s="51"/>
    </row>
    <row r="1429" spans="41:41" x14ac:dyDescent="0.25">
      <c r="AO1429" s="51"/>
    </row>
    <row r="1430" spans="41:41" x14ac:dyDescent="0.25">
      <c r="AO1430" s="51"/>
    </row>
    <row r="1431" spans="41:41" x14ac:dyDescent="0.25">
      <c r="AO1431" s="51"/>
    </row>
    <row r="1432" spans="41:41" x14ac:dyDescent="0.25">
      <c r="AO1432" s="51"/>
    </row>
    <row r="1433" spans="41:41" x14ac:dyDescent="0.25">
      <c r="AO1433" s="51"/>
    </row>
    <row r="1434" spans="41:41" x14ac:dyDescent="0.25">
      <c r="AO1434" s="51"/>
    </row>
    <row r="1435" spans="41:41" x14ac:dyDescent="0.25">
      <c r="AO1435" s="51"/>
    </row>
    <row r="1436" spans="41:41" x14ac:dyDescent="0.25">
      <c r="AO1436" s="51"/>
    </row>
    <row r="1437" spans="41:41" x14ac:dyDescent="0.25">
      <c r="AO1437" s="51"/>
    </row>
    <row r="1438" spans="41:41" x14ac:dyDescent="0.25">
      <c r="AO1438" s="51"/>
    </row>
    <row r="1439" spans="41:41" x14ac:dyDescent="0.25">
      <c r="AO1439" s="51"/>
    </row>
    <row r="1440" spans="41:41" x14ac:dyDescent="0.25">
      <c r="AO1440" s="51"/>
    </row>
    <row r="1441" spans="41:41" x14ac:dyDescent="0.25">
      <c r="AO1441" s="51"/>
    </row>
    <row r="1442" spans="41:41" x14ac:dyDescent="0.25">
      <c r="AO1442" s="51"/>
    </row>
    <row r="1443" spans="41:41" x14ac:dyDescent="0.25">
      <c r="AO1443" s="51"/>
    </row>
    <row r="1444" spans="41:41" x14ac:dyDescent="0.25">
      <c r="AO1444" s="51"/>
    </row>
    <row r="1445" spans="41:41" x14ac:dyDescent="0.25">
      <c r="AO1445" s="51"/>
    </row>
    <row r="1446" spans="41:41" x14ac:dyDescent="0.25">
      <c r="AO1446" s="51"/>
    </row>
    <row r="1447" spans="41:41" x14ac:dyDescent="0.25">
      <c r="AO1447" s="51"/>
    </row>
    <row r="1448" spans="41:41" x14ac:dyDescent="0.25">
      <c r="AO1448" s="51"/>
    </row>
    <row r="1449" spans="41:41" x14ac:dyDescent="0.25">
      <c r="AO1449" s="51"/>
    </row>
    <row r="1450" spans="41:41" x14ac:dyDescent="0.25">
      <c r="AO1450" s="51"/>
    </row>
    <row r="1451" spans="41:41" x14ac:dyDescent="0.25">
      <c r="AO1451" s="51"/>
    </row>
    <row r="1452" spans="41:41" x14ac:dyDescent="0.25">
      <c r="AO1452" s="51"/>
    </row>
    <row r="1453" spans="41:41" x14ac:dyDescent="0.25">
      <c r="AO1453" s="51"/>
    </row>
    <row r="1454" spans="41:41" x14ac:dyDescent="0.25">
      <c r="AO1454" s="51"/>
    </row>
    <row r="1455" spans="41:41" x14ac:dyDescent="0.25">
      <c r="AO1455" s="51"/>
    </row>
    <row r="1456" spans="41:41" x14ac:dyDescent="0.25">
      <c r="AO1456" s="51"/>
    </row>
    <row r="1457" spans="41:41" x14ac:dyDescent="0.25">
      <c r="AO1457" s="51"/>
    </row>
    <row r="1458" spans="41:41" x14ac:dyDescent="0.25">
      <c r="AO1458" s="51"/>
    </row>
    <row r="1459" spans="41:41" x14ac:dyDescent="0.25">
      <c r="AO1459" s="51"/>
    </row>
    <row r="1460" spans="41:41" x14ac:dyDescent="0.25">
      <c r="AO1460" s="51"/>
    </row>
    <row r="1461" spans="41:41" x14ac:dyDescent="0.25">
      <c r="AO1461" s="51"/>
    </row>
    <row r="1462" spans="41:41" x14ac:dyDescent="0.25">
      <c r="AO1462" s="51"/>
    </row>
    <row r="1463" spans="41:41" x14ac:dyDescent="0.25">
      <c r="AO1463" s="51"/>
    </row>
    <row r="1464" spans="41:41" x14ac:dyDescent="0.25">
      <c r="AO1464" s="51"/>
    </row>
    <row r="1465" spans="41:41" x14ac:dyDescent="0.25">
      <c r="AO1465" s="51"/>
    </row>
    <row r="1466" spans="41:41" x14ac:dyDescent="0.25">
      <c r="AO1466" s="51"/>
    </row>
    <row r="1467" spans="41:41" x14ac:dyDescent="0.25">
      <c r="AO1467" s="51"/>
    </row>
    <row r="1468" spans="41:41" x14ac:dyDescent="0.25">
      <c r="AO1468" s="51"/>
    </row>
    <row r="1469" spans="41:41" x14ac:dyDescent="0.25">
      <c r="AO1469" s="51"/>
    </row>
    <row r="1470" spans="41:41" x14ac:dyDescent="0.25">
      <c r="AO1470" s="51"/>
    </row>
    <row r="1471" spans="41:41" x14ac:dyDescent="0.25">
      <c r="AO1471" s="51"/>
    </row>
    <row r="1472" spans="41:41" x14ac:dyDescent="0.25">
      <c r="AO1472" s="51"/>
    </row>
    <row r="1473" spans="41:41" x14ac:dyDescent="0.25">
      <c r="AO1473" s="51"/>
    </row>
    <row r="1474" spans="41:41" x14ac:dyDescent="0.25">
      <c r="AO1474" s="51"/>
    </row>
    <row r="1475" spans="41:41" x14ac:dyDescent="0.25">
      <c r="AO1475" s="51"/>
    </row>
    <row r="1476" spans="41:41" x14ac:dyDescent="0.25">
      <c r="AO1476" s="51"/>
    </row>
    <row r="1477" spans="41:41" x14ac:dyDescent="0.25">
      <c r="AO1477" s="51"/>
    </row>
    <row r="1478" spans="41:41" x14ac:dyDescent="0.25">
      <c r="AO1478" s="51"/>
    </row>
    <row r="1479" spans="41:41" x14ac:dyDescent="0.25">
      <c r="AO1479" s="51"/>
    </row>
    <row r="1480" spans="41:41" x14ac:dyDescent="0.25">
      <c r="AO1480" s="51"/>
    </row>
    <row r="1481" spans="41:41" x14ac:dyDescent="0.25">
      <c r="AO1481" s="51"/>
    </row>
    <row r="1482" spans="41:41" x14ac:dyDescent="0.25">
      <c r="AO1482" s="51"/>
    </row>
    <row r="1483" spans="41:41" x14ac:dyDescent="0.25">
      <c r="AO1483" s="51"/>
    </row>
    <row r="1484" spans="41:41" x14ac:dyDescent="0.25">
      <c r="AO1484" s="51"/>
    </row>
    <row r="1485" spans="41:41" x14ac:dyDescent="0.25">
      <c r="AO1485" s="51"/>
    </row>
    <row r="1486" spans="41:41" x14ac:dyDescent="0.25">
      <c r="AO1486" s="51"/>
    </row>
    <row r="1487" spans="41:41" x14ac:dyDescent="0.25">
      <c r="AO1487" s="51"/>
    </row>
    <row r="1488" spans="41:41" x14ac:dyDescent="0.25">
      <c r="AO1488" s="51"/>
    </row>
    <row r="1489" spans="41:41" x14ac:dyDescent="0.25">
      <c r="AO1489" s="51"/>
    </row>
    <row r="1490" spans="41:41" x14ac:dyDescent="0.25">
      <c r="AO1490" s="51"/>
    </row>
    <row r="1491" spans="41:41" x14ac:dyDescent="0.25">
      <c r="AO1491" s="51"/>
    </row>
    <row r="1492" spans="41:41" x14ac:dyDescent="0.25">
      <c r="AO1492" s="51"/>
    </row>
    <row r="1493" spans="41:41" x14ac:dyDescent="0.25">
      <c r="AO1493" s="51"/>
    </row>
    <row r="1494" spans="41:41" x14ac:dyDescent="0.25">
      <c r="AO1494" s="51"/>
    </row>
    <row r="1495" spans="41:41" x14ac:dyDescent="0.25">
      <c r="AO1495" s="51"/>
    </row>
    <row r="1496" spans="41:41" x14ac:dyDescent="0.25">
      <c r="AO1496" s="51"/>
    </row>
    <row r="1497" spans="41:41" x14ac:dyDescent="0.25">
      <c r="AO1497" s="51"/>
    </row>
    <row r="1498" spans="41:41" x14ac:dyDescent="0.25">
      <c r="AO1498" s="51"/>
    </row>
    <row r="1499" spans="41:41" x14ac:dyDescent="0.25">
      <c r="AO1499" s="51"/>
    </row>
    <row r="1500" spans="41:41" x14ac:dyDescent="0.25">
      <c r="AO1500" s="51"/>
    </row>
    <row r="1501" spans="41:41" x14ac:dyDescent="0.25">
      <c r="AO1501" s="51"/>
    </row>
    <row r="1502" spans="41:41" x14ac:dyDescent="0.25">
      <c r="AO1502" s="51"/>
    </row>
    <row r="1503" spans="41:41" x14ac:dyDescent="0.25">
      <c r="AO1503" s="51"/>
    </row>
    <row r="1504" spans="41:41" x14ac:dyDescent="0.25">
      <c r="AO1504" s="51"/>
    </row>
    <row r="1505" spans="41:41" x14ac:dyDescent="0.25">
      <c r="AO1505" s="51"/>
    </row>
    <row r="1506" spans="41:41" x14ac:dyDescent="0.25">
      <c r="AO1506" s="51"/>
    </row>
    <row r="1507" spans="41:41" x14ac:dyDescent="0.25">
      <c r="AO1507" s="51"/>
    </row>
    <row r="1508" spans="41:41" x14ac:dyDescent="0.25">
      <c r="AO1508" s="51"/>
    </row>
    <row r="1509" spans="41:41" x14ac:dyDescent="0.25">
      <c r="AO1509" s="51"/>
    </row>
    <row r="1510" spans="41:41" x14ac:dyDescent="0.25">
      <c r="AO1510" s="51"/>
    </row>
    <row r="1511" spans="41:41" x14ac:dyDescent="0.25">
      <c r="AO1511" s="51"/>
    </row>
    <row r="1512" spans="41:41" x14ac:dyDescent="0.25">
      <c r="AO1512" s="51"/>
    </row>
    <row r="1513" spans="41:41" x14ac:dyDescent="0.25">
      <c r="AO1513" s="51"/>
    </row>
    <row r="1514" spans="41:41" x14ac:dyDescent="0.25">
      <c r="AO1514" s="51"/>
    </row>
    <row r="1515" spans="41:41" x14ac:dyDescent="0.25">
      <c r="AO1515" s="51"/>
    </row>
    <row r="1516" spans="41:41" x14ac:dyDescent="0.25">
      <c r="AO1516" s="51"/>
    </row>
    <row r="1517" spans="41:41" x14ac:dyDescent="0.25">
      <c r="AO1517" s="51"/>
    </row>
    <row r="1518" spans="41:41" x14ac:dyDescent="0.25">
      <c r="AO1518" s="51"/>
    </row>
    <row r="1519" spans="41:41" x14ac:dyDescent="0.25">
      <c r="AO1519" s="51"/>
    </row>
    <row r="1520" spans="41:41" x14ac:dyDescent="0.25">
      <c r="AO1520" s="51"/>
    </row>
    <row r="1521" spans="41:41" x14ac:dyDescent="0.25">
      <c r="AO1521" s="51"/>
    </row>
    <row r="1522" spans="41:41" x14ac:dyDescent="0.25">
      <c r="AO1522" s="51"/>
    </row>
    <row r="1523" spans="41:41" x14ac:dyDescent="0.25">
      <c r="AO1523" s="51"/>
    </row>
    <row r="1524" spans="41:41" x14ac:dyDescent="0.25">
      <c r="AO1524" s="51"/>
    </row>
    <row r="1525" spans="41:41" x14ac:dyDescent="0.25">
      <c r="AO1525" s="51"/>
    </row>
    <row r="1526" spans="41:41" x14ac:dyDescent="0.25">
      <c r="AO1526" s="51"/>
    </row>
    <row r="1527" spans="41:41" x14ac:dyDescent="0.25">
      <c r="AO1527" s="51"/>
    </row>
    <row r="1528" spans="41:41" x14ac:dyDescent="0.25">
      <c r="AO1528" s="51"/>
    </row>
    <row r="1529" spans="41:41" x14ac:dyDescent="0.25">
      <c r="AO1529" s="51"/>
    </row>
    <row r="1530" spans="41:41" x14ac:dyDescent="0.25">
      <c r="AO1530" s="51"/>
    </row>
    <row r="1531" spans="41:41" x14ac:dyDescent="0.25">
      <c r="AO1531" s="51"/>
    </row>
    <row r="1532" spans="41:41" x14ac:dyDescent="0.25">
      <c r="AO1532" s="51"/>
    </row>
    <row r="1533" spans="41:41" x14ac:dyDescent="0.25">
      <c r="AO1533" s="51"/>
    </row>
    <row r="1534" spans="41:41" x14ac:dyDescent="0.25">
      <c r="AO1534" s="51"/>
    </row>
    <row r="1535" spans="41:41" x14ac:dyDescent="0.25">
      <c r="AO1535" s="51"/>
    </row>
    <row r="1536" spans="41:41" x14ac:dyDescent="0.25">
      <c r="AO1536" s="51"/>
    </row>
    <row r="1537" spans="41:41" x14ac:dyDescent="0.25">
      <c r="AO1537" s="51"/>
    </row>
    <row r="1538" spans="41:41" x14ac:dyDescent="0.25">
      <c r="AO1538" s="51"/>
    </row>
    <row r="1539" spans="41:41" x14ac:dyDescent="0.25">
      <c r="AO1539" s="51"/>
    </row>
    <row r="1540" spans="41:41" x14ac:dyDescent="0.25">
      <c r="AO1540" s="51"/>
    </row>
    <row r="1541" spans="41:41" x14ac:dyDescent="0.25">
      <c r="AO1541" s="51"/>
    </row>
    <row r="1542" spans="41:41" x14ac:dyDescent="0.25">
      <c r="AO1542" s="51"/>
    </row>
    <row r="1543" spans="41:41" x14ac:dyDescent="0.25">
      <c r="AO1543" s="51"/>
    </row>
    <row r="1544" spans="41:41" x14ac:dyDescent="0.25">
      <c r="AO1544" s="51"/>
    </row>
    <row r="1545" spans="41:41" x14ac:dyDescent="0.25">
      <c r="AO1545" s="51"/>
    </row>
    <row r="1546" spans="41:41" x14ac:dyDescent="0.25">
      <c r="AO1546" s="51"/>
    </row>
    <row r="1547" spans="41:41" x14ac:dyDescent="0.25">
      <c r="AO1547" s="51"/>
    </row>
    <row r="1548" spans="41:41" x14ac:dyDescent="0.25">
      <c r="AO1548" s="51"/>
    </row>
    <row r="1549" spans="41:41" x14ac:dyDescent="0.25">
      <c r="AO1549" s="51"/>
    </row>
    <row r="1550" spans="41:41" x14ac:dyDescent="0.25">
      <c r="AO1550" s="51"/>
    </row>
    <row r="1551" spans="41:41" x14ac:dyDescent="0.25">
      <c r="AO1551" s="51"/>
    </row>
    <row r="1552" spans="41:41" x14ac:dyDescent="0.25">
      <c r="AO1552" s="51"/>
    </row>
    <row r="1553" spans="41:41" x14ac:dyDescent="0.25">
      <c r="AO1553" s="51"/>
    </row>
    <row r="1554" spans="41:41" x14ac:dyDescent="0.25">
      <c r="AO1554" s="51"/>
    </row>
    <row r="1555" spans="41:41" x14ac:dyDescent="0.25">
      <c r="AO1555" s="51"/>
    </row>
    <row r="1556" spans="41:41" x14ac:dyDescent="0.25">
      <c r="AO1556" s="51"/>
    </row>
    <row r="1557" spans="41:41" x14ac:dyDescent="0.25">
      <c r="AO1557" s="51"/>
    </row>
    <row r="1558" spans="41:41" x14ac:dyDescent="0.25">
      <c r="AO1558" s="51"/>
    </row>
    <row r="1559" spans="41:41" x14ac:dyDescent="0.25">
      <c r="AO1559" s="51"/>
    </row>
    <row r="1560" spans="41:41" x14ac:dyDescent="0.25">
      <c r="AO1560" s="51"/>
    </row>
    <row r="1561" spans="41:41" x14ac:dyDescent="0.25">
      <c r="AO1561" s="51"/>
    </row>
    <row r="1562" spans="41:41" x14ac:dyDescent="0.25">
      <c r="AO1562" s="51"/>
    </row>
    <row r="1563" spans="41:41" x14ac:dyDescent="0.25">
      <c r="AO1563" s="51"/>
    </row>
    <row r="1564" spans="41:41" x14ac:dyDescent="0.25">
      <c r="AO1564" s="51"/>
    </row>
    <row r="1565" spans="41:41" x14ac:dyDescent="0.25">
      <c r="AO1565" s="51"/>
    </row>
    <row r="1566" spans="41:41" x14ac:dyDescent="0.25">
      <c r="AO1566" s="51"/>
    </row>
    <row r="1567" spans="41:41" x14ac:dyDescent="0.25">
      <c r="AO1567" s="51"/>
    </row>
    <row r="1568" spans="41:41" x14ac:dyDescent="0.25">
      <c r="AO1568" s="51"/>
    </row>
    <row r="1569" spans="41:41" x14ac:dyDescent="0.25">
      <c r="AO1569" s="51"/>
    </row>
    <row r="1570" spans="41:41" x14ac:dyDescent="0.25">
      <c r="AO1570" s="51"/>
    </row>
    <row r="1571" spans="41:41" x14ac:dyDescent="0.25">
      <c r="AO1571" s="51"/>
    </row>
    <row r="1572" spans="41:41" x14ac:dyDescent="0.25">
      <c r="AO1572" s="51"/>
    </row>
    <row r="1573" spans="41:41" x14ac:dyDescent="0.25">
      <c r="AO1573" s="51"/>
    </row>
    <row r="1574" spans="41:41" x14ac:dyDescent="0.25">
      <c r="AO1574" s="51"/>
    </row>
    <row r="1575" spans="41:41" x14ac:dyDescent="0.25">
      <c r="AO1575" s="51"/>
    </row>
    <row r="1576" spans="41:41" x14ac:dyDescent="0.25">
      <c r="AO1576" s="51"/>
    </row>
    <row r="1577" spans="41:41" x14ac:dyDescent="0.25">
      <c r="AO1577" s="51"/>
    </row>
    <row r="1578" spans="41:41" x14ac:dyDescent="0.25">
      <c r="AO1578" s="51"/>
    </row>
    <row r="1579" spans="41:41" x14ac:dyDescent="0.25">
      <c r="AO1579" s="51"/>
    </row>
    <row r="1580" spans="41:41" x14ac:dyDescent="0.25">
      <c r="AO1580" s="51"/>
    </row>
    <row r="1581" spans="41:41" x14ac:dyDescent="0.25">
      <c r="AO1581" s="51"/>
    </row>
    <row r="1582" spans="41:41" x14ac:dyDescent="0.25">
      <c r="AO1582" s="51"/>
    </row>
    <row r="1583" spans="41:41" x14ac:dyDescent="0.25">
      <c r="AO1583" s="51"/>
    </row>
    <row r="1584" spans="41:41" x14ac:dyDescent="0.25">
      <c r="AO1584" s="51"/>
    </row>
    <row r="1585" spans="41:41" x14ac:dyDescent="0.25">
      <c r="AO1585" s="51"/>
    </row>
    <row r="1586" spans="41:41" x14ac:dyDescent="0.25">
      <c r="AO1586" s="51"/>
    </row>
    <row r="1587" spans="41:41" x14ac:dyDescent="0.25">
      <c r="AO1587" s="51"/>
    </row>
    <row r="1588" spans="41:41" x14ac:dyDescent="0.25">
      <c r="AO1588" s="51"/>
    </row>
    <row r="1589" spans="41:41" x14ac:dyDescent="0.25">
      <c r="AO1589" s="51"/>
    </row>
    <row r="1590" spans="41:41" x14ac:dyDescent="0.25">
      <c r="AO1590" s="51"/>
    </row>
    <row r="1591" spans="41:41" x14ac:dyDescent="0.25">
      <c r="AO1591" s="51"/>
    </row>
    <row r="1592" spans="41:41" x14ac:dyDescent="0.25">
      <c r="AO1592" s="51"/>
    </row>
    <row r="1593" spans="41:41" x14ac:dyDescent="0.25">
      <c r="AO1593" s="51"/>
    </row>
    <row r="1594" spans="41:41" x14ac:dyDescent="0.25">
      <c r="AO1594" s="51"/>
    </row>
    <row r="1595" spans="41:41" x14ac:dyDescent="0.25">
      <c r="AO1595" s="51"/>
    </row>
    <row r="1596" spans="41:41" x14ac:dyDescent="0.25">
      <c r="AO1596" s="51"/>
    </row>
    <row r="1597" spans="41:41" x14ac:dyDescent="0.25">
      <c r="AO1597" s="51"/>
    </row>
    <row r="1598" spans="41:41" x14ac:dyDescent="0.25">
      <c r="AO1598" s="51"/>
    </row>
    <row r="1599" spans="41:41" x14ac:dyDescent="0.25">
      <c r="AO1599" s="51"/>
    </row>
    <row r="1600" spans="41:41" x14ac:dyDescent="0.25">
      <c r="AO1600" s="51"/>
    </row>
    <row r="1601" spans="41:41" x14ac:dyDescent="0.25">
      <c r="AO1601" s="51"/>
    </row>
    <row r="1602" spans="41:41" x14ac:dyDescent="0.25">
      <c r="AO1602" s="51"/>
    </row>
    <row r="1603" spans="41:41" x14ac:dyDescent="0.25">
      <c r="AO1603" s="51"/>
    </row>
    <row r="1604" spans="41:41" x14ac:dyDescent="0.25">
      <c r="AO1604" s="51"/>
    </row>
    <row r="1605" spans="41:41" x14ac:dyDescent="0.25">
      <c r="AO1605" s="51"/>
    </row>
    <row r="1606" spans="41:41" x14ac:dyDescent="0.25">
      <c r="AO1606" s="51"/>
    </row>
    <row r="1607" spans="41:41" x14ac:dyDescent="0.25">
      <c r="AO1607" s="51"/>
    </row>
    <row r="1608" spans="41:41" x14ac:dyDescent="0.25">
      <c r="AO1608" s="51"/>
    </row>
    <row r="1609" spans="41:41" x14ac:dyDescent="0.25">
      <c r="AO1609" s="51"/>
    </row>
    <row r="1610" spans="41:41" x14ac:dyDescent="0.25">
      <c r="AO1610" s="51"/>
    </row>
    <row r="1611" spans="41:41" x14ac:dyDescent="0.25">
      <c r="AO1611" s="51"/>
    </row>
    <row r="1612" spans="41:41" x14ac:dyDescent="0.25">
      <c r="AO1612" s="51"/>
    </row>
    <row r="1613" spans="41:41" x14ac:dyDescent="0.25">
      <c r="AO1613" s="51"/>
    </row>
    <row r="1614" spans="41:41" x14ac:dyDescent="0.25">
      <c r="AO1614" s="51"/>
    </row>
    <row r="1615" spans="41:41" x14ac:dyDescent="0.25">
      <c r="AO1615" s="51"/>
    </row>
    <row r="1616" spans="41:41" x14ac:dyDescent="0.25">
      <c r="AO1616" s="51"/>
    </row>
    <row r="1617" spans="41:41" x14ac:dyDescent="0.25">
      <c r="AO1617" s="51"/>
    </row>
    <row r="1618" spans="41:41" x14ac:dyDescent="0.25">
      <c r="AO1618" s="51"/>
    </row>
    <row r="1619" spans="41:41" x14ac:dyDescent="0.25">
      <c r="AO1619" s="51"/>
    </row>
    <row r="1620" spans="41:41" x14ac:dyDescent="0.25">
      <c r="AO1620" s="51"/>
    </row>
    <row r="1621" spans="41:41" x14ac:dyDescent="0.25">
      <c r="AO1621" s="51"/>
    </row>
    <row r="1622" spans="41:41" x14ac:dyDescent="0.25">
      <c r="AO1622" s="51"/>
    </row>
    <row r="1623" spans="41:41" x14ac:dyDescent="0.25">
      <c r="AO1623" s="51"/>
    </row>
    <row r="1624" spans="41:41" x14ac:dyDescent="0.25">
      <c r="AO1624" s="51"/>
    </row>
    <row r="1625" spans="41:41" x14ac:dyDescent="0.25">
      <c r="AO1625" s="51"/>
    </row>
    <row r="1626" spans="41:41" x14ac:dyDescent="0.25">
      <c r="AO1626" s="51"/>
    </row>
    <row r="1627" spans="41:41" x14ac:dyDescent="0.25">
      <c r="AO1627" s="51"/>
    </row>
    <row r="1628" spans="41:41" x14ac:dyDescent="0.25">
      <c r="AO1628" s="51"/>
    </row>
    <row r="1629" spans="41:41" x14ac:dyDescent="0.25">
      <c r="AO1629" s="51"/>
    </row>
    <row r="1630" spans="41:41" x14ac:dyDescent="0.25">
      <c r="AO1630" s="51"/>
    </row>
    <row r="1631" spans="41:41" x14ac:dyDescent="0.25">
      <c r="AO1631" s="51"/>
    </row>
    <row r="1632" spans="41:41" x14ac:dyDescent="0.25">
      <c r="AO1632" s="51"/>
    </row>
    <row r="1633" spans="41:41" x14ac:dyDescent="0.25">
      <c r="AO1633" s="51"/>
    </row>
    <row r="1634" spans="41:41" x14ac:dyDescent="0.25">
      <c r="AO1634" s="51"/>
    </row>
    <row r="1635" spans="41:41" x14ac:dyDescent="0.25">
      <c r="AO1635" s="51"/>
    </row>
    <row r="1636" spans="41:41" x14ac:dyDescent="0.25">
      <c r="AO1636" s="51"/>
    </row>
    <row r="1637" spans="41:41" x14ac:dyDescent="0.25">
      <c r="AO1637" s="51"/>
    </row>
    <row r="1638" spans="41:41" x14ac:dyDescent="0.25">
      <c r="AO1638" s="51"/>
    </row>
    <row r="1639" spans="41:41" x14ac:dyDescent="0.25">
      <c r="AO1639" s="51"/>
    </row>
    <row r="1640" spans="41:41" x14ac:dyDescent="0.25">
      <c r="AO1640" s="51"/>
    </row>
    <row r="1641" spans="41:41" x14ac:dyDescent="0.25">
      <c r="AO1641" s="51"/>
    </row>
    <row r="1642" spans="41:41" x14ac:dyDescent="0.25">
      <c r="AO1642" s="51"/>
    </row>
    <row r="1643" spans="41:41" x14ac:dyDescent="0.25">
      <c r="AO1643" s="51"/>
    </row>
    <row r="1644" spans="41:41" x14ac:dyDescent="0.25">
      <c r="AO1644" s="51"/>
    </row>
    <row r="1645" spans="41:41" x14ac:dyDescent="0.25">
      <c r="AO1645" s="51"/>
    </row>
    <row r="1646" spans="41:41" x14ac:dyDescent="0.25">
      <c r="AO1646" s="51"/>
    </row>
    <row r="1647" spans="41:41" x14ac:dyDescent="0.25">
      <c r="AO1647" s="51"/>
    </row>
    <row r="1648" spans="41:41" x14ac:dyDescent="0.25">
      <c r="AO1648" s="51"/>
    </row>
    <row r="1649" spans="41:41" x14ac:dyDescent="0.25">
      <c r="AO1649" s="51"/>
    </row>
    <row r="1650" spans="41:41" x14ac:dyDescent="0.25">
      <c r="AO1650" s="51"/>
    </row>
    <row r="1651" spans="41:41" x14ac:dyDescent="0.25">
      <c r="AO1651" s="51"/>
    </row>
    <row r="1652" spans="41:41" x14ac:dyDescent="0.25">
      <c r="AO1652" s="51"/>
    </row>
    <row r="1653" spans="41:41" x14ac:dyDescent="0.25">
      <c r="AO1653" s="51"/>
    </row>
    <row r="1654" spans="41:41" x14ac:dyDescent="0.25">
      <c r="AO1654" s="51"/>
    </row>
    <row r="1655" spans="41:41" x14ac:dyDescent="0.25">
      <c r="AO1655" s="51"/>
    </row>
    <row r="1656" spans="41:41" x14ac:dyDescent="0.25">
      <c r="AO1656" s="51"/>
    </row>
    <row r="1657" spans="41:41" x14ac:dyDescent="0.25">
      <c r="AO1657" s="51"/>
    </row>
    <row r="1658" spans="41:41" x14ac:dyDescent="0.25">
      <c r="AO1658" s="51"/>
    </row>
    <row r="1659" spans="41:41" x14ac:dyDescent="0.25">
      <c r="AO1659" s="51"/>
    </row>
    <row r="1660" spans="41:41" x14ac:dyDescent="0.25">
      <c r="AO1660" s="51"/>
    </row>
    <row r="1661" spans="41:41" x14ac:dyDescent="0.25">
      <c r="AO1661" s="51"/>
    </row>
    <row r="1662" spans="41:41" x14ac:dyDescent="0.25">
      <c r="AO1662" s="51"/>
    </row>
    <row r="1663" spans="41:41" x14ac:dyDescent="0.25">
      <c r="AO1663" s="51"/>
    </row>
    <row r="1664" spans="41:41" x14ac:dyDescent="0.25">
      <c r="AO1664" s="51"/>
    </row>
    <row r="1665" spans="41:41" x14ac:dyDescent="0.25">
      <c r="AO1665" s="51"/>
    </row>
    <row r="1666" spans="41:41" x14ac:dyDescent="0.25">
      <c r="AO1666" s="51"/>
    </row>
    <row r="1667" spans="41:41" x14ac:dyDescent="0.25">
      <c r="AO1667" s="51"/>
    </row>
    <row r="1668" spans="41:41" x14ac:dyDescent="0.25">
      <c r="AO1668" s="51"/>
    </row>
    <row r="1669" spans="41:41" x14ac:dyDescent="0.25">
      <c r="AO1669" s="51"/>
    </row>
    <row r="1670" spans="41:41" x14ac:dyDescent="0.25">
      <c r="AO1670" s="51"/>
    </row>
    <row r="1671" spans="41:41" x14ac:dyDescent="0.25">
      <c r="AO1671" s="51"/>
    </row>
    <row r="1672" spans="41:41" x14ac:dyDescent="0.25">
      <c r="AO1672" s="51"/>
    </row>
    <row r="1673" spans="41:41" x14ac:dyDescent="0.25">
      <c r="AO1673" s="51"/>
    </row>
    <row r="1674" spans="41:41" x14ac:dyDescent="0.25">
      <c r="AO1674" s="51"/>
    </row>
    <row r="1675" spans="41:41" x14ac:dyDescent="0.25">
      <c r="AO1675" s="51"/>
    </row>
    <row r="1676" spans="41:41" x14ac:dyDescent="0.25">
      <c r="AO1676" s="51"/>
    </row>
    <row r="1677" spans="41:41" x14ac:dyDescent="0.25">
      <c r="AO1677" s="51"/>
    </row>
    <row r="1678" spans="41:41" x14ac:dyDescent="0.25">
      <c r="AO1678" s="51"/>
    </row>
    <row r="1679" spans="41:41" x14ac:dyDescent="0.25">
      <c r="AO1679" s="51"/>
    </row>
    <row r="1680" spans="41:41" x14ac:dyDescent="0.25">
      <c r="AO1680" s="51"/>
    </row>
    <row r="1681" spans="41:41" x14ac:dyDescent="0.25">
      <c r="AO1681" s="51"/>
    </row>
    <row r="1682" spans="41:41" x14ac:dyDescent="0.25">
      <c r="AO1682" s="51"/>
    </row>
    <row r="1683" spans="41:41" x14ac:dyDescent="0.25">
      <c r="AO1683" s="51"/>
    </row>
    <row r="1684" spans="41:41" x14ac:dyDescent="0.25">
      <c r="AO1684" s="51"/>
    </row>
    <row r="1685" spans="41:41" x14ac:dyDescent="0.25">
      <c r="AO1685" s="51"/>
    </row>
    <row r="1686" spans="41:41" x14ac:dyDescent="0.25">
      <c r="AO1686" s="51"/>
    </row>
    <row r="1687" spans="41:41" x14ac:dyDescent="0.25">
      <c r="AO1687" s="51"/>
    </row>
    <row r="1688" spans="41:41" x14ac:dyDescent="0.25">
      <c r="AO1688" s="51"/>
    </row>
    <row r="1689" spans="41:41" x14ac:dyDescent="0.25">
      <c r="AO1689" s="51"/>
    </row>
    <row r="1690" spans="41:41" x14ac:dyDescent="0.25">
      <c r="AO1690" s="51"/>
    </row>
    <row r="1691" spans="41:41" x14ac:dyDescent="0.25">
      <c r="AO1691" s="51"/>
    </row>
    <row r="1692" spans="41:41" x14ac:dyDescent="0.25">
      <c r="AO1692" s="51"/>
    </row>
    <row r="1693" spans="41:41" x14ac:dyDescent="0.25">
      <c r="AO1693" s="51"/>
    </row>
    <row r="1694" spans="41:41" x14ac:dyDescent="0.25">
      <c r="AO1694" s="51"/>
    </row>
    <row r="1695" spans="41:41" x14ac:dyDescent="0.25">
      <c r="AO1695" s="51"/>
    </row>
    <row r="1696" spans="41:41" x14ac:dyDescent="0.25">
      <c r="AO1696" s="51"/>
    </row>
    <row r="1697" spans="41:41" x14ac:dyDescent="0.25">
      <c r="AO1697" s="51"/>
    </row>
    <row r="1698" spans="41:41" x14ac:dyDescent="0.25">
      <c r="AO1698" s="51"/>
    </row>
    <row r="1699" spans="41:41" x14ac:dyDescent="0.25">
      <c r="AO1699" s="51"/>
    </row>
    <row r="1700" spans="41:41" x14ac:dyDescent="0.25">
      <c r="AO1700" s="51"/>
    </row>
    <row r="1701" spans="41:41" x14ac:dyDescent="0.25">
      <c r="AO1701" s="51"/>
    </row>
    <row r="1702" spans="41:41" x14ac:dyDescent="0.25">
      <c r="AO1702" s="51"/>
    </row>
    <row r="1703" spans="41:41" x14ac:dyDescent="0.25">
      <c r="AO1703" s="51"/>
    </row>
    <row r="1704" spans="41:41" x14ac:dyDescent="0.25">
      <c r="AO1704" s="51"/>
    </row>
    <row r="1705" spans="41:41" x14ac:dyDescent="0.25">
      <c r="AO1705" s="51"/>
    </row>
    <row r="1706" spans="41:41" x14ac:dyDescent="0.25">
      <c r="AO1706" s="51"/>
    </row>
    <row r="1707" spans="41:41" x14ac:dyDescent="0.25">
      <c r="AO1707" s="51"/>
    </row>
    <row r="1708" spans="41:41" x14ac:dyDescent="0.25">
      <c r="AO1708" s="51"/>
    </row>
    <row r="1709" spans="41:41" x14ac:dyDescent="0.25">
      <c r="AO1709" s="51"/>
    </row>
    <row r="1710" spans="41:41" x14ac:dyDescent="0.25">
      <c r="AO1710" s="51"/>
    </row>
    <row r="1711" spans="41:41" x14ac:dyDescent="0.25">
      <c r="AO1711" s="51"/>
    </row>
    <row r="1712" spans="41:41" x14ac:dyDescent="0.25">
      <c r="AO1712" s="51"/>
    </row>
    <row r="1713" spans="41:41" x14ac:dyDescent="0.25">
      <c r="AO1713" s="51"/>
    </row>
    <row r="1714" spans="41:41" x14ac:dyDescent="0.25">
      <c r="AO1714" s="51"/>
    </row>
    <row r="1715" spans="41:41" x14ac:dyDescent="0.25">
      <c r="AO1715" s="51"/>
    </row>
    <row r="1716" spans="41:41" x14ac:dyDescent="0.25">
      <c r="AO1716" s="51"/>
    </row>
    <row r="1717" spans="41:41" x14ac:dyDescent="0.25">
      <c r="AO1717" s="51"/>
    </row>
    <row r="1718" spans="41:41" x14ac:dyDescent="0.25">
      <c r="AO1718" s="51"/>
    </row>
    <row r="1719" spans="41:41" x14ac:dyDescent="0.25">
      <c r="AO1719" s="51"/>
    </row>
    <row r="1720" spans="41:41" x14ac:dyDescent="0.25">
      <c r="AO1720" s="51"/>
    </row>
    <row r="1721" spans="41:41" x14ac:dyDescent="0.25">
      <c r="AO1721" s="51"/>
    </row>
    <row r="1722" spans="41:41" x14ac:dyDescent="0.25">
      <c r="AO1722" s="51"/>
    </row>
    <row r="1723" spans="41:41" x14ac:dyDescent="0.25">
      <c r="AO1723" s="51"/>
    </row>
    <row r="1724" spans="41:41" x14ac:dyDescent="0.25">
      <c r="AO1724" s="51"/>
    </row>
    <row r="1725" spans="41:41" x14ac:dyDescent="0.25">
      <c r="AO1725" s="51"/>
    </row>
    <row r="1726" spans="41:41" x14ac:dyDescent="0.25">
      <c r="AO1726" s="51"/>
    </row>
    <row r="1727" spans="41:41" x14ac:dyDescent="0.25">
      <c r="AO1727" s="51"/>
    </row>
    <row r="1728" spans="41:41" x14ac:dyDescent="0.25">
      <c r="AO1728" s="51"/>
    </row>
    <row r="1729" spans="41:41" x14ac:dyDescent="0.25">
      <c r="AO1729" s="51"/>
    </row>
    <row r="1730" spans="41:41" x14ac:dyDescent="0.25">
      <c r="AO1730" s="51"/>
    </row>
    <row r="1731" spans="41:41" x14ac:dyDescent="0.25">
      <c r="AO1731" s="51"/>
    </row>
    <row r="1732" spans="41:41" x14ac:dyDescent="0.25">
      <c r="AO1732" s="51"/>
    </row>
    <row r="1733" spans="41:41" x14ac:dyDescent="0.25">
      <c r="AO1733" s="51"/>
    </row>
    <row r="1734" spans="41:41" x14ac:dyDescent="0.25">
      <c r="AO1734" s="51"/>
    </row>
    <row r="1735" spans="41:41" x14ac:dyDescent="0.25">
      <c r="AO1735" s="51"/>
    </row>
    <row r="1736" spans="41:41" x14ac:dyDescent="0.25">
      <c r="AO1736" s="51"/>
    </row>
    <row r="1737" spans="41:41" x14ac:dyDescent="0.25">
      <c r="AO1737" s="51"/>
    </row>
    <row r="1738" spans="41:41" x14ac:dyDescent="0.25">
      <c r="AO1738" s="51"/>
    </row>
    <row r="1739" spans="41:41" x14ac:dyDescent="0.25">
      <c r="AO1739" s="51"/>
    </row>
    <row r="1740" spans="41:41" x14ac:dyDescent="0.25">
      <c r="AO1740" s="51"/>
    </row>
    <row r="1741" spans="41:41" x14ac:dyDescent="0.25">
      <c r="AO1741" s="51"/>
    </row>
    <row r="1742" spans="41:41" x14ac:dyDescent="0.25">
      <c r="AO1742" s="51"/>
    </row>
    <row r="1743" spans="41:41" x14ac:dyDescent="0.25">
      <c r="AO1743" s="51"/>
    </row>
    <row r="1744" spans="41:41" x14ac:dyDescent="0.25">
      <c r="AO1744" s="51"/>
    </row>
    <row r="1745" spans="41:41" x14ac:dyDescent="0.25">
      <c r="AO1745" s="51"/>
    </row>
    <row r="1746" spans="41:41" x14ac:dyDescent="0.25">
      <c r="AO1746" s="51"/>
    </row>
    <row r="1747" spans="41:41" x14ac:dyDescent="0.25">
      <c r="AO1747" s="51"/>
    </row>
    <row r="1748" spans="41:41" x14ac:dyDescent="0.25">
      <c r="AO1748" s="51"/>
    </row>
    <row r="1749" spans="41:41" x14ac:dyDescent="0.25">
      <c r="AO1749" s="51"/>
    </row>
    <row r="1750" spans="41:41" x14ac:dyDescent="0.25">
      <c r="AO1750" s="51"/>
    </row>
    <row r="1751" spans="41:41" x14ac:dyDescent="0.25">
      <c r="AO1751" s="51"/>
    </row>
    <row r="1752" spans="41:41" x14ac:dyDescent="0.25">
      <c r="AO1752" s="51"/>
    </row>
    <row r="1753" spans="41:41" x14ac:dyDescent="0.25">
      <c r="AO1753" s="51"/>
    </row>
    <row r="1754" spans="41:41" x14ac:dyDescent="0.25">
      <c r="AO1754" s="51"/>
    </row>
    <row r="1755" spans="41:41" x14ac:dyDescent="0.25">
      <c r="AO1755" s="51"/>
    </row>
    <row r="1756" spans="41:41" x14ac:dyDescent="0.25">
      <c r="AO1756" s="51"/>
    </row>
    <row r="1757" spans="41:41" x14ac:dyDescent="0.25">
      <c r="AO1757" s="51"/>
    </row>
    <row r="1758" spans="41:41" x14ac:dyDescent="0.25">
      <c r="AO1758" s="51"/>
    </row>
    <row r="1759" spans="41:41" x14ac:dyDescent="0.25">
      <c r="AO1759" s="51"/>
    </row>
    <row r="1760" spans="41:41" x14ac:dyDescent="0.25">
      <c r="AO1760" s="51"/>
    </row>
    <row r="1761" spans="41:41" x14ac:dyDescent="0.25">
      <c r="AO1761" s="51"/>
    </row>
    <row r="1762" spans="41:41" x14ac:dyDescent="0.25">
      <c r="AO1762" s="51"/>
    </row>
    <row r="1763" spans="41:41" x14ac:dyDescent="0.25">
      <c r="AO1763" s="51"/>
    </row>
    <row r="1764" spans="41:41" x14ac:dyDescent="0.25">
      <c r="AO1764" s="51"/>
    </row>
    <row r="1765" spans="41:41" x14ac:dyDescent="0.25">
      <c r="AO1765" s="51"/>
    </row>
    <row r="1766" spans="41:41" x14ac:dyDescent="0.25">
      <c r="AO1766" s="51"/>
    </row>
    <row r="1767" spans="41:41" x14ac:dyDescent="0.25">
      <c r="AO1767" s="51"/>
    </row>
    <row r="1768" spans="41:41" x14ac:dyDescent="0.25">
      <c r="AO1768" s="51"/>
    </row>
    <row r="1769" spans="41:41" x14ac:dyDescent="0.25">
      <c r="AO1769" s="51"/>
    </row>
    <row r="1770" spans="41:41" x14ac:dyDescent="0.25">
      <c r="AO1770" s="51"/>
    </row>
    <row r="1771" spans="41:41" x14ac:dyDescent="0.25">
      <c r="AO1771" s="51"/>
    </row>
    <row r="1772" spans="41:41" x14ac:dyDescent="0.25">
      <c r="AO1772" s="51"/>
    </row>
    <row r="1773" spans="41:41" x14ac:dyDescent="0.25">
      <c r="AO1773" s="51"/>
    </row>
    <row r="1774" spans="41:41" x14ac:dyDescent="0.25">
      <c r="AO1774" s="51"/>
    </row>
    <row r="1775" spans="41:41" x14ac:dyDescent="0.25">
      <c r="AO1775" s="51"/>
    </row>
    <row r="1776" spans="41:41" x14ac:dyDescent="0.25">
      <c r="AO1776" s="51"/>
    </row>
    <row r="1777" spans="41:41" x14ac:dyDescent="0.25">
      <c r="AO1777" s="51"/>
    </row>
    <row r="1778" spans="41:41" x14ac:dyDescent="0.25">
      <c r="AO1778" s="51"/>
    </row>
    <row r="1779" spans="41:41" x14ac:dyDescent="0.25">
      <c r="AO1779" s="51"/>
    </row>
    <row r="1780" spans="41:41" x14ac:dyDescent="0.25">
      <c r="AO1780" s="51"/>
    </row>
    <row r="1781" spans="41:41" x14ac:dyDescent="0.25">
      <c r="AO1781" s="51"/>
    </row>
    <row r="1782" spans="41:41" x14ac:dyDescent="0.25">
      <c r="AO1782" s="51"/>
    </row>
    <row r="1783" spans="41:41" x14ac:dyDescent="0.25">
      <c r="AO1783" s="51"/>
    </row>
    <row r="1784" spans="41:41" x14ac:dyDescent="0.25">
      <c r="AO1784" s="51"/>
    </row>
    <row r="1785" spans="41:41" x14ac:dyDescent="0.25">
      <c r="AO1785" s="51"/>
    </row>
    <row r="1786" spans="41:41" x14ac:dyDescent="0.25">
      <c r="AO1786" s="51"/>
    </row>
    <row r="1787" spans="41:41" x14ac:dyDescent="0.25">
      <c r="AO1787" s="51"/>
    </row>
    <row r="1788" spans="41:41" x14ac:dyDescent="0.25">
      <c r="AO1788" s="51"/>
    </row>
    <row r="1789" spans="41:41" x14ac:dyDescent="0.25">
      <c r="AO1789" s="51"/>
    </row>
    <row r="1790" spans="41:41" x14ac:dyDescent="0.25">
      <c r="AO1790" s="51"/>
    </row>
    <row r="1791" spans="41:41" x14ac:dyDescent="0.25">
      <c r="AO1791" s="51"/>
    </row>
    <row r="1792" spans="41:41" x14ac:dyDescent="0.25">
      <c r="AO1792" s="51"/>
    </row>
    <row r="1793" spans="41:41" x14ac:dyDescent="0.25">
      <c r="AO1793" s="51"/>
    </row>
    <row r="1794" spans="41:41" x14ac:dyDescent="0.25">
      <c r="AO1794" s="51"/>
    </row>
    <row r="1795" spans="41:41" x14ac:dyDescent="0.25">
      <c r="AO1795" s="51"/>
    </row>
    <row r="1796" spans="41:41" x14ac:dyDescent="0.25">
      <c r="AO1796" s="51"/>
    </row>
    <row r="1797" spans="41:41" x14ac:dyDescent="0.25">
      <c r="AO1797" s="51"/>
    </row>
    <row r="1798" spans="41:41" x14ac:dyDescent="0.25">
      <c r="AO1798" s="51"/>
    </row>
    <row r="1799" spans="41:41" x14ac:dyDescent="0.25">
      <c r="AO1799" s="51"/>
    </row>
    <row r="1800" spans="41:41" x14ac:dyDescent="0.25">
      <c r="AO1800" s="51"/>
    </row>
    <row r="1801" spans="41:41" x14ac:dyDescent="0.25">
      <c r="AO1801" s="51"/>
    </row>
    <row r="1802" spans="41:41" x14ac:dyDescent="0.25">
      <c r="AO1802" s="51"/>
    </row>
    <row r="1803" spans="41:41" x14ac:dyDescent="0.25">
      <c r="AO1803" s="51"/>
    </row>
    <row r="1804" spans="41:41" x14ac:dyDescent="0.25">
      <c r="AO1804" s="51"/>
    </row>
    <row r="1805" spans="41:41" x14ac:dyDescent="0.25">
      <c r="AO1805" s="51"/>
    </row>
    <row r="1806" spans="41:41" x14ac:dyDescent="0.25">
      <c r="AO1806" s="51"/>
    </row>
    <row r="1807" spans="41:41" x14ac:dyDescent="0.25">
      <c r="AO1807" s="51"/>
    </row>
    <row r="1808" spans="41:41" x14ac:dyDescent="0.25">
      <c r="AO1808" s="51"/>
    </row>
    <row r="1809" spans="41:41" x14ac:dyDescent="0.25">
      <c r="AO1809" s="51"/>
    </row>
    <row r="1810" spans="41:41" x14ac:dyDescent="0.25">
      <c r="AO1810" s="51"/>
    </row>
    <row r="1811" spans="41:41" x14ac:dyDescent="0.25">
      <c r="AO1811" s="51"/>
    </row>
    <row r="1812" spans="41:41" x14ac:dyDescent="0.25">
      <c r="AO1812" s="51"/>
    </row>
    <row r="1813" spans="41:41" x14ac:dyDescent="0.25">
      <c r="AO1813" s="51"/>
    </row>
    <row r="1814" spans="41:41" x14ac:dyDescent="0.25">
      <c r="AO1814" s="51"/>
    </row>
    <row r="1815" spans="41:41" x14ac:dyDescent="0.25">
      <c r="AO1815" s="51"/>
    </row>
    <row r="1816" spans="41:41" x14ac:dyDescent="0.25">
      <c r="AO1816" s="51"/>
    </row>
    <row r="1817" spans="41:41" x14ac:dyDescent="0.25">
      <c r="AO1817" s="51"/>
    </row>
    <row r="1818" spans="41:41" x14ac:dyDescent="0.25">
      <c r="AO1818" s="51"/>
    </row>
    <row r="1819" spans="41:41" x14ac:dyDescent="0.25">
      <c r="AO1819" s="51"/>
    </row>
    <row r="1820" spans="41:41" x14ac:dyDescent="0.25">
      <c r="AO1820" s="51"/>
    </row>
    <row r="1821" spans="41:41" x14ac:dyDescent="0.25">
      <c r="AO1821" s="51"/>
    </row>
    <row r="1822" spans="41:41" x14ac:dyDescent="0.25">
      <c r="AO1822" s="51"/>
    </row>
    <row r="1823" spans="41:41" x14ac:dyDescent="0.25">
      <c r="AO1823" s="51"/>
    </row>
    <row r="1824" spans="41:41" x14ac:dyDescent="0.25">
      <c r="AO1824" s="51"/>
    </row>
    <row r="1825" spans="41:41" x14ac:dyDescent="0.25">
      <c r="AO1825" s="51"/>
    </row>
    <row r="1826" spans="41:41" x14ac:dyDescent="0.25">
      <c r="AO1826" s="51"/>
    </row>
    <row r="1827" spans="41:41" x14ac:dyDescent="0.25">
      <c r="AO1827" s="51"/>
    </row>
    <row r="1828" spans="41:41" x14ac:dyDescent="0.25">
      <c r="AO1828" s="51"/>
    </row>
    <row r="1829" spans="41:41" x14ac:dyDescent="0.25">
      <c r="AO1829" s="51"/>
    </row>
    <row r="1830" spans="41:41" x14ac:dyDescent="0.25">
      <c r="AO1830" s="51"/>
    </row>
    <row r="1831" spans="41:41" x14ac:dyDescent="0.25">
      <c r="AO1831" s="51"/>
    </row>
    <row r="1832" spans="41:41" x14ac:dyDescent="0.25">
      <c r="AO1832" s="51"/>
    </row>
    <row r="1833" spans="41:41" x14ac:dyDescent="0.25">
      <c r="AO1833" s="51"/>
    </row>
    <row r="1834" spans="41:41" x14ac:dyDescent="0.25">
      <c r="AO1834" s="51"/>
    </row>
    <row r="1835" spans="41:41" x14ac:dyDescent="0.25">
      <c r="AO1835" s="51"/>
    </row>
    <row r="1836" spans="41:41" x14ac:dyDescent="0.25">
      <c r="AO1836" s="51"/>
    </row>
    <row r="1837" spans="41:41" x14ac:dyDescent="0.25">
      <c r="AO1837" s="51"/>
    </row>
    <row r="1838" spans="41:41" x14ac:dyDescent="0.25">
      <c r="AO1838" s="51"/>
    </row>
    <row r="1839" spans="41:41" x14ac:dyDescent="0.25">
      <c r="AO1839" s="51"/>
    </row>
    <row r="1840" spans="41:41" x14ac:dyDescent="0.25">
      <c r="AO1840" s="51"/>
    </row>
    <row r="1841" spans="41:41" x14ac:dyDescent="0.25">
      <c r="AO1841" s="51"/>
    </row>
    <row r="1842" spans="41:41" x14ac:dyDescent="0.25">
      <c r="AO1842" s="51"/>
    </row>
    <row r="1843" spans="41:41" x14ac:dyDescent="0.25">
      <c r="AO1843" s="51"/>
    </row>
    <row r="1844" spans="41:41" x14ac:dyDescent="0.25">
      <c r="AO1844" s="51"/>
    </row>
    <row r="1845" spans="41:41" x14ac:dyDescent="0.25">
      <c r="AO1845" s="51"/>
    </row>
    <row r="1846" spans="41:41" x14ac:dyDescent="0.25">
      <c r="AO1846" s="51"/>
    </row>
    <row r="1847" spans="41:41" x14ac:dyDescent="0.25">
      <c r="AO1847" s="51"/>
    </row>
    <row r="1848" spans="41:41" x14ac:dyDescent="0.25">
      <c r="AO1848" s="51"/>
    </row>
    <row r="1849" spans="41:41" x14ac:dyDescent="0.25">
      <c r="AO1849" s="51"/>
    </row>
    <row r="1850" spans="41:41" x14ac:dyDescent="0.25">
      <c r="AO1850" s="51"/>
    </row>
    <row r="1851" spans="41:41" x14ac:dyDescent="0.25">
      <c r="AO1851" s="51"/>
    </row>
    <row r="1852" spans="41:41" x14ac:dyDescent="0.25">
      <c r="AO1852" s="51"/>
    </row>
    <row r="1853" spans="41:41" x14ac:dyDescent="0.25">
      <c r="AO1853" s="51"/>
    </row>
    <row r="1854" spans="41:41" x14ac:dyDescent="0.25">
      <c r="AO1854" s="51"/>
    </row>
    <row r="1855" spans="41:41" x14ac:dyDescent="0.25">
      <c r="AO1855" s="51"/>
    </row>
    <row r="1856" spans="41:41" x14ac:dyDescent="0.25">
      <c r="AO1856" s="51"/>
    </row>
    <row r="1857" spans="41:41" x14ac:dyDescent="0.25">
      <c r="AO1857" s="51"/>
    </row>
    <row r="1858" spans="41:41" x14ac:dyDescent="0.25">
      <c r="AO1858" s="51"/>
    </row>
    <row r="1859" spans="41:41" x14ac:dyDescent="0.25">
      <c r="AO1859" s="51"/>
    </row>
    <row r="1860" spans="41:41" x14ac:dyDescent="0.25">
      <c r="AO1860" s="51"/>
    </row>
    <row r="1861" spans="41:41" x14ac:dyDescent="0.25">
      <c r="AO1861" s="51"/>
    </row>
    <row r="1862" spans="41:41" x14ac:dyDescent="0.25">
      <c r="AO1862" s="51"/>
    </row>
    <row r="1863" spans="41:41" x14ac:dyDescent="0.25">
      <c r="AO1863" s="51"/>
    </row>
    <row r="1864" spans="41:41" x14ac:dyDescent="0.25">
      <c r="AO1864" s="51"/>
    </row>
    <row r="1865" spans="41:41" x14ac:dyDescent="0.25">
      <c r="AO1865" s="51"/>
    </row>
    <row r="1866" spans="41:41" x14ac:dyDescent="0.25">
      <c r="AO1866" s="51"/>
    </row>
    <row r="1867" spans="41:41" x14ac:dyDescent="0.25">
      <c r="AO1867" s="51"/>
    </row>
    <row r="1868" spans="41:41" x14ac:dyDescent="0.25">
      <c r="AO1868" s="51"/>
    </row>
    <row r="1869" spans="41:41" x14ac:dyDescent="0.25">
      <c r="AO1869" s="51"/>
    </row>
    <row r="1870" spans="41:41" x14ac:dyDescent="0.25">
      <c r="AO1870" s="51"/>
    </row>
    <row r="1871" spans="41:41" x14ac:dyDescent="0.25">
      <c r="AO1871" s="51"/>
    </row>
    <row r="1872" spans="41:41" x14ac:dyDescent="0.25">
      <c r="AO1872" s="51"/>
    </row>
    <row r="1873" spans="41:41" x14ac:dyDescent="0.25">
      <c r="AO1873" s="51"/>
    </row>
    <row r="1874" spans="41:41" x14ac:dyDescent="0.25">
      <c r="AO1874" s="51"/>
    </row>
    <row r="1875" spans="41:41" x14ac:dyDescent="0.25">
      <c r="AO1875" s="51"/>
    </row>
    <row r="1876" spans="41:41" x14ac:dyDescent="0.25">
      <c r="AO1876" s="51"/>
    </row>
    <row r="1877" spans="41:41" x14ac:dyDescent="0.25">
      <c r="AO1877" s="51"/>
    </row>
    <row r="1878" spans="41:41" x14ac:dyDescent="0.25">
      <c r="AO1878" s="51"/>
    </row>
    <row r="1879" spans="41:41" x14ac:dyDescent="0.25">
      <c r="AO1879" s="51"/>
    </row>
    <row r="1880" spans="41:41" x14ac:dyDescent="0.25">
      <c r="AO1880" s="51"/>
    </row>
    <row r="1881" spans="41:41" x14ac:dyDescent="0.25">
      <c r="AO1881" s="51"/>
    </row>
    <row r="1882" spans="41:41" x14ac:dyDescent="0.25">
      <c r="AO1882" s="51"/>
    </row>
    <row r="1883" spans="41:41" x14ac:dyDescent="0.25">
      <c r="AO1883" s="51"/>
    </row>
    <row r="1884" spans="41:41" x14ac:dyDescent="0.25">
      <c r="AO1884" s="51"/>
    </row>
    <row r="1885" spans="41:41" x14ac:dyDescent="0.25">
      <c r="AO1885" s="51"/>
    </row>
    <row r="1886" spans="41:41" x14ac:dyDescent="0.25">
      <c r="AO1886" s="51"/>
    </row>
    <row r="1887" spans="41:41" x14ac:dyDescent="0.25">
      <c r="AO1887" s="51"/>
    </row>
    <row r="1888" spans="41:41" x14ac:dyDescent="0.25">
      <c r="AO1888" s="51"/>
    </row>
    <row r="1889" spans="41:41" x14ac:dyDescent="0.25">
      <c r="AO1889" s="51"/>
    </row>
    <row r="1890" spans="41:41" x14ac:dyDescent="0.25">
      <c r="AO1890" s="51"/>
    </row>
    <row r="1891" spans="41:41" x14ac:dyDescent="0.25">
      <c r="AO1891" s="51"/>
    </row>
    <row r="1892" spans="41:41" x14ac:dyDescent="0.25">
      <c r="AO1892" s="51"/>
    </row>
    <row r="1893" spans="41:41" x14ac:dyDescent="0.25">
      <c r="AO1893" s="51"/>
    </row>
    <row r="1894" spans="41:41" x14ac:dyDescent="0.25">
      <c r="AO1894" s="51"/>
    </row>
    <row r="1895" spans="41:41" x14ac:dyDescent="0.25">
      <c r="AO1895" s="51"/>
    </row>
    <row r="1896" spans="41:41" x14ac:dyDescent="0.25">
      <c r="AO1896" s="51"/>
    </row>
    <row r="1897" spans="41:41" x14ac:dyDescent="0.25">
      <c r="AO1897" s="51"/>
    </row>
    <row r="1898" spans="41:41" x14ac:dyDescent="0.25">
      <c r="AO1898" s="51"/>
    </row>
    <row r="1899" spans="41:41" x14ac:dyDescent="0.25">
      <c r="AO1899" s="51"/>
    </row>
    <row r="1900" spans="41:41" x14ac:dyDescent="0.25">
      <c r="AO1900" s="51"/>
    </row>
    <row r="1901" spans="41:41" x14ac:dyDescent="0.25">
      <c r="AO1901" s="51"/>
    </row>
    <row r="1902" spans="41:41" x14ac:dyDescent="0.25">
      <c r="AO1902" s="51"/>
    </row>
    <row r="1903" spans="41:41" x14ac:dyDescent="0.25">
      <c r="AO1903" s="51"/>
    </row>
    <row r="1904" spans="41:41" x14ac:dyDescent="0.25">
      <c r="AO1904" s="51"/>
    </row>
    <row r="1905" spans="41:41" x14ac:dyDescent="0.25">
      <c r="AO1905" s="51"/>
    </row>
    <row r="1906" spans="41:41" x14ac:dyDescent="0.25">
      <c r="AO1906" s="51"/>
    </row>
    <row r="1907" spans="41:41" x14ac:dyDescent="0.25">
      <c r="AO1907" s="51"/>
    </row>
    <row r="1908" spans="41:41" x14ac:dyDescent="0.25">
      <c r="AO1908" s="51"/>
    </row>
    <row r="1909" spans="41:41" x14ac:dyDescent="0.25">
      <c r="AO1909" s="51"/>
    </row>
    <row r="1910" spans="41:41" x14ac:dyDescent="0.25">
      <c r="AO1910" s="51"/>
    </row>
    <row r="1911" spans="41:41" x14ac:dyDescent="0.25">
      <c r="AO1911" s="51"/>
    </row>
    <row r="1912" spans="41:41" x14ac:dyDescent="0.25">
      <c r="AO1912" s="51"/>
    </row>
    <row r="1913" spans="41:41" x14ac:dyDescent="0.25">
      <c r="AO1913" s="51"/>
    </row>
    <row r="1914" spans="41:41" x14ac:dyDescent="0.25">
      <c r="AO1914" s="51"/>
    </row>
    <row r="1915" spans="41:41" x14ac:dyDescent="0.25">
      <c r="AO1915" s="51"/>
    </row>
    <row r="1916" spans="41:41" x14ac:dyDescent="0.25">
      <c r="AO1916" s="51"/>
    </row>
    <row r="1917" spans="41:41" x14ac:dyDescent="0.25">
      <c r="AO1917" s="51"/>
    </row>
    <row r="1918" spans="41:41" x14ac:dyDescent="0.25">
      <c r="AO1918" s="51"/>
    </row>
    <row r="1919" spans="41:41" x14ac:dyDescent="0.25">
      <c r="AO1919" s="51"/>
    </row>
    <row r="1920" spans="41:41" x14ac:dyDescent="0.25">
      <c r="AO1920" s="51"/>
    </row>
    <row r="1921" spans="41:41" x14ac:dyDescent="0.25">
      <c r="AO1921" s="51"/>
    </row>
    <row r="1922" spans="41:41" x14ac:dyDescent="0.25">
      <c r="AO1922" s="51"/>
    </row>
    <row r="1923" spans="41:41" x14ac:dyDescent="0.25">
      <c r="AO1923" s="51"/>
    </row>
    <row r="1924" spans="41:41" x14ac:dyDescent="0.25">
      <c r="AO1924" s="51"/>
    </row>
    <row r="1925" spans="41:41" x14ac:dyDescent="0.25">
      <c r="AO1925" s="51"/>
    </row>
    <row r="1926" spans="41:41" x14ac:dyDescent="0.25">
      <c r="AO1926" s="51"/>
    </row>
    <row r="1927" spans="41:41" x14ac:dyDescent="0.25">
      <c r="AO1927" s="51"/>
    </row>
    <row r="1928" spans="41:41" x14ac:dyDescent="0.25">
      <c r="AO1928" s="51"/>
    </row>
    <row r="1929" spans="41:41" x14ac:dyDescent="0.25">
      <c r="AO1929" s="51"/>
    </row>
    <row r="1930" spans="41:41" x14ac:dyDescent="0.25">
      <c r="AO1930" s="51"/>
    </row>
    <row r="1931" spans="41:41" x14ac:dyDescent="0.25">
      <c r="AO1931" s="51"/>
    </row>
    <row r="1932" spans="41:41" x14ac:dyDescent="0.25">
      <c r="AO1932" s="51"/>
    </row>
    <row r="1933" spans="41:41" x14ac:dyDescent="0.25">
      <c r="AO1933" s="51"/>
    </row>
    <row r="1934" spans="41:41" x14ac:dyDescent="0.25">
      <c r="AO1934" s="51"/>
    </row>
    <row r="1935" spans="41:41" x14ac:dyDescent="0.25">
      <c r="AO1935" s="51"/>
    </row>
    <row r="1936" spans="41:41" x14ac:dyDescent="0.25">
      <c r="AO1936" s="51"/>
    </row>
    <row r="1937" spans="41:41" x14ac:dyDescent="0.25">
      <c r="AO1937" s="51"/>
    </row>
    <row r="1938" spans="41:41" x14ac:dyDescent="0.25">
      <c r="AO1938" s="51"/>
    </row>
    <row r="1939" spans="41:41" x14ac:dyDescent="0.25">
      <c r="AO1939" s="51"/>
    </row>
    <row r="1940" spans="41:41" x14ac:dyDescent="0.25">
      <c r="AO1940" s="51"/>
    </row>
    <row r="1941" spans="41:41" x14ac:dyDescent="0.25">
      <c r="AO1941" s="51"/>
    </row>
    <row r="1942" spans="41:41" x14ac:dyDescent="0.25">
      <c r="AO1942" s="51"/>
    </row>
    <row r="1943" spans="41:41" x14ac:dyDescent="0.25">
      <c r="AO1943" s="51"/>
    </row>
    <row r="1944" spans="41:41" x14ac:dyDescent="0.25">
      <c r="AO1944" s="51"/>
    </row>
    <row r="1945" spans="41:41" x14ac:dyDescent="0.25">
      <c r="AO1945" s="51"/>
    </row>
    <row r="1946" spans="41:41" x14ac:dyDescent="0.25">
      <c r="AO1946" s="51"/>
    </row>
    <row r="1947" spans="41:41" x14ac:dyDescent="0.25">
      <c r="AO1947" s="51"/>
    </row>
    <row r="1948" spans="41:41" x14ac:dyDescent="0.25">
      <c r="AO1948" s="51"/>
    </row>
    <row r="1949" spans="41:41" x14ac:dyDescent="0.25">
      <c r="AO1949" s="51"/>
    </row>
    <row r="1950" spans="41:41" x14ac:dyDescent="0.25">
      <c r="AO1950" s="51"/>
    </row>
    <row r="1951" spans="41:41" x14ac:dyDescent="0.25">
      <c r="AO1951" s="51"/>
    </row>
    <row r="1952" spans="41:41" x14ac:dyDescent="0.25">
      <c r="AO1952" s="51"/>
    </row>
    <row r="1953" spans="41:41" x14ac:dyDescent="0.25">
      <c r="AO1953" s="51"/>
    </row>
    <row r="1954" spans="41:41" x14ac:dyDescent="0.25">
      <c r="AO1954" s="51"/>
    </row>
    <row r="1955" spans="41:41" x14ac:dyDescent="0.25">
      <c r="AO1955" s="51"/>
    </row>
    <row r="1956" spans="41:41" x14ac:dyDescent="0.25">
      <c r="AO1956" s="51"/>
    </row>
    <row r="1957" spans="41:41" x14ac:dyDescent="0.25">
      <c r="AO1957" s="51"/>
    </row>
    <row r="1958" spans="41:41" x14ac:dyDescent="0.25">
      <c r="AO1958" s="51"/>
    </row>
    <row r="1959" spans="41:41" x14ac:dyDescent="0.25">
      <c r="AO1959" s="51"/>
    </row>
    <row r="1960" spans="41:41" x14ac:dyDescent="0.25">
      <c r="AO1960" s="51"/>
    </row>
    <row r="1961" spans="41:41" x14ac:dyDescent="0.25">
      <c r="AO1961" s="51"/>
    </row>
    <row r="1962" spans="41:41" x14ac:dyDescent="0.25">
      <c r="AO1962" s="51"/>
    </row>
    <row r="1963" spans="41:41" x14ac:dyDescent="0.25">
      <c r="AO1963" s="51"/>
    </row>
    <row r="1964" spans="41:41" x14ac:dyDescent="0.25">
      <c r="AO1964" s="51"/>
    </row>
    <row r="1965" spans="41:41" x14ac:dyDescent="0.25">
      <c r="AO1965" s="51"/>
    </row>
    <row r="1966" spans="41:41" x14ac:dyDescent="0.25">
      <c r="AO1966" s="51"/>
    </row>
    <row r="1967" spans="41:41" x14ac:dyDescent="0.25">
      <c r="AO1967" s="51"/>
    </row>
    <row r="1968" spans="41:41" x14ac:dyDescent="0.25">
      <c r="AO1968" s="51"/>
    </row>
    <row r="1969" spans="41:41" x14ac:dyDescent="0.25">
      <c r="AO1969" s="51"/>
    </row>
    <row r="1970" spans="41:41" x14ac:dyDescent="0.25">
      <c r="AO1970" s="51"/>
    </row>
    <row r="1971" spans="41:41" x14ac:dyDescent="0.25">
      <c r="AO1971" s="51"/>
    </row>
    <row r="1972" spans="41:41" x14ac:dyDescent="0.25">
      <c r="AO1972" s="51"/>
    </row>
    <row r="1973" spans="41:41" x14ac:dyDescent="0.25">
      <c r="AO1973" s="51"/>
    </row>
    <row r="1974" spans="41:41" x14ac:dyDescent="0.25">
      <c r="AO1974" s="51"/>
    </row>
    <row r="1975" spans="41:41" x14ac:dyDescent="0.25">
      <c r="AO1975" s="51"/>
    </row>
    <row r="1976" spans="41:41" x14ac:dyDescent="0.25">
      <c r="AO1976" s="51"/>
    </row>
    <row r="1977" spans="41:41" x14ac:dyDescent="0.25">
      <c r="AO1977" s="51"/>
    </row>
    <row r="1978" spans="41:41" x14ac:dyDescent="0.25">
      <c r="AO1978" s="51"/>
    </row>
    <row r="1979" spans="41:41" x14ac:dyDescent="0.25">
      <c r="AO1979" s="51"/>
    </row>
    <row r="1980" spans="41:41" x14ac:dyDescent="0.25">
      <c r="AO1980" s="51"/>
    </row>
    <row r="1981" spans="41:41" x14ac:dyDescent="0.25">
      <c r="AO1981" s="51"/>
    </row>
    <row r="1982" spans="41:41" x14ac:dyDescent="0.25">
      <c r="AO1982" s="51"/>
    </row>
    <row r="1983" spans="41:41" x14ac:dyDescent="0.25">
      <c r="AO1983" s="51"/>
    </row>
    <row r="1984" spans="41:41" x14ac:dyDescent="0.25">
      <c r="AO1984" s="51"/>
    </row>
    <row r="1985" spans="41:41" x14ac:dyDescent="0.25">
      <c r="AO1985" s="51"/>
    </row>
    <row r="1986" spans="41:41" x14ac:dyDescent="0.25">
      <c r="AO1986" s="51"/>
    </row>
    <row r="1987" spans="41:41" x14ac:dyDescent="0.25">
      <c r="AO1987" s="51"/>
    </row>
    <row r="1988" spans="41:41" x14ac:dyDescent="0.25">
      <c r="AO1988" s="51"/>
    </row>
    <row r="1989" spans="41:41" x14ac:dyDescent="0.25">
      <c r="AO1989" s="51"/>
    </row>
    <row r="1990" spans="41:41" x14ac:dyDescent="0.25">
      <c r="AO1990" s="51"/>
    </row>
    <row r="1991" spans="41:41" x14ac:dyDescent="0.25">
      <c r="AO1991" s="51"/>
    </row>
    <row r="1992" spans="41:41" x14ac:dyDescent="0.25">
      <c r="AO1992" s="51"/>
    </row>
    <row r="1993" spans="41:41" x14ac:dyDescent="0.25">
      <c r="AO1993" s="51"/>
    </row>
    <row r="1994" spans="41:41" x14ac:dyDescent="0.25">
      <c r="AO1994" s="51"/>
    </row>
    <row r="1995" spans="41:41" x14ac:dyDescent="0.25">
      <c r="AO1995" s="51"/>
    </row>
    <row r="1996" spans="41:41" x14ac:dyDescent="0.25">
      <c r="AO1996" s="51"/>
    </row>
    <row r="1997" spans="41:41" x14ac:dyDescent="0.25">
      <c r="AO1997" s="51"/>
    </row>
    <row r="1998" spans="41:41" x14ac:dyDescent="0.25">
      <c r="AO1998" s="51"/>
    </row>
    <row r="1999" spans="41:41" x14ac:dyDescent="0.25">
      <c r="AO1999" s="51"/>
    </row>
    <row r="2000" spans="41:41" x14ac:dyDescent="0.25">
      <c r="AO2000" s="51"/>
    </row>
    <row r="2001" spans="41:41" x14ac:dyDescent="0.25">
      <c r="AO2001" s="51"/>
    </row>
    <row r="2002" spans="41:41" x14ac:dyDescent="0.25">
      <c r="AO2002" s="51"/>
    </row>
    <row r="2003" spans="41:41" x14ac:dyDescent="0.25">
      <c r="AO2003" s="51"/>
    </row>
    <row r="2004" spans="41:41" x14ac:dyDescent="0.25">
      <c r="AO2004" s="51"/>
    </row>
    <row r="2005" spans="41:41" x14ac:dyDescent="0.25">
      <c r="AO2005" s="51"/>
    </row>
    <row r="2006" spans="41:41" x14ac:dyDescent="0.25">
      <c r="AO2006" s="51"/>
    </row>
    <row r="2007" spans="41:41" x14ac:dyDescent="0.25">
      <c r="AO2007" s="51"/>
    </row>
    <row r="2008" spans="41:41" x14ac:dyDescent="0.25">
      <c r="AO2008" s="51"/>
    </row>
    <row r="2009" spans="41:41" x14ac:dyDescent="0.25">
      <c r="AO2009" s="51"/>
    </row>
    <row r="2010" spans="41:41" x14ac:dyDescent="0.25">
      <c r="AO2010" s="51"/>
    </row>
    <row r="2011" spans="41:41" x14ac:dyDescent="0.25">
      <c r="AO2011" s="51"/>
    </row>
    <row r="2012" spans="41:41" x14ac:dyDescent="0.25">
      <c r="AO2012" s="51"/>
    </row>
    <row r="2013" spans="41:41" x14ac:dyDescent="0.25">
      <c r="AO2013" s="51"/>
    </row>
    <row r="2014" spans="41:41" x14ac:dyDescent="0.25">
      <c r="AO2014" s="51"/>
    </row>
    <row r="2015" spans="41:41" x14ac:dyDescent="0.25">
      <c r="AO2015" s="51"/>
    </row>
    <row r="2016" spans="41:41" x14ac:dyDescent="0.25">
      <c r="AO2016" s="51"/>
    </row>
    <row r="2017" spans="41:41" x14ac:dyDescent="0.25">
      <c r="AO2017" s="51"/>
    </row>
    <row r="2018" spans="41:41" x14ac:dyDescent="0.25">
      <c r="AO2018" s="51"/>
    </row>
    <row r="2019" spans="41:41" x14ac:dyDescent="0.25">
      <c r="AO2019" s="51"/>
    </row>
    <row r="2020" spans="41:41" x14ac:dyDescent="0.25">
      <c r="AO2020" s="51"/>
    </row>
    <row r="2021" spans="41:41" x14ac:dyDescent="0.25">
      <c r="AO2021" s="51"/>
    </row>
    <row r="2022" spans="41:41" x14ac:dyDescent="0.25">
      <c r="AO2022" s="51"/>
    </row>
    <row r="2023" spans="41:41" x14ac:dyDescent="0.25">
      <c r="AO2023" s="51"/>
    </row>
    <row r="2024" spans="41:41" x14ac:dyDescent="0.25">
      <c r="AO2024" s="51"/>
    </row>
    <row r="2025" spans="41:41" x14ac:dyDescent="0.25">
      <c r="AO2025" s="51"/>
    </row>
    <row r="2026" spans="41:41" x14ac:dyDescent="0.25">
      <c r="AO2026" s="51"/>
    </row>
    <row r="2027" spans="41:41" x14ac:dyDescent="0.25">
      <c r="AO2027" s="51"/>
    </row>
    <row r="2028" spans="41:41" x14ac:dyDescent="0.25">
      <c r="AO2028" s="51"/>
    </row>
    <row r="2029" spans="41:41" x14ac:dyDescent="0.25">
      <c r="AO2029" s="51"/>
    </row>
    <row r="2030" spans="41:41" x14ac:dyDescent="0.25">
      <c r="AO2030" s="51"/>
    </row>
    <row r="2031" spans="41:41" x14ac:dyDescent="0.25">
      <c r="AO2031" s="51"/>
    </row>
    <row r="2032" spans="41:41" x14ac:dyDescent="0.25">
      <c r="AO2032" s="51"/>
    </row>
    <row r="2033" spans="41:41" x14ac:dyDescent="0.25">
      <c r="AO2033" s="51"/>
    </row>
    <row r="2034" spans="41:41" x14ac:dyDescent="0.25">
      <c r="AO2034" s="51"/>
    </row>
    <row r="2035" spans="41:41" x14ac:dyDescent="0.25">
      <c r="AO2035" s="51"/>
    </row>
    <row r="2036" spans="41:41" x14ac:dyDescent="0.25">
      <c r="AO2036" s="51"/>
    </row>
    <row r="2037" spans="41:41" x14ac:dyDescent="0.25">
      <c r="AO2037" s="51"/>
    </row>
    <row r="2038" spans="41:41" x14ac:dyDescent="0.25">
      <c r="AO2038" s="51"/>
    </row>
    <row r="2039" spans="41:41" x14ac:dyDescent="0.25">
      <c r="AO2039" s="51"/>
    </row>
    <row r="2040" spans="41:41" x14ac:dyDescent="0.25">
      <c r="AO2040" s="51"/>
    </row>
    <row r="2041" spans="41:41" x14ac:dyDescent="0.25">
      <c r="AO2041" s="51"/>
    </row>
    <row r="2042" spans="41:41" x14ac:dyDescent="0.25">
      <c r="AO2042" s="51"/>
    </row>
    <row r="2043" spans="41:41" x14ac:dyDescent="0.25">
      <c r="AO2043" s="51"/>
    </row>
    <row r="2044" spans="41:41" x14ac:dyDescent="0.25">
      <c r="AO2044" s="51"/>
    </row>
    <row r="2045" spans="41:41" x14ac:dyDescent="0.25">
      <c r="AO2045" s="51"/>
    </row>
    <row r="2046" spans="41:41" x14ac:dyDescent="0.25">
      <c r="AO2046" s="51"/>
    </row>
    <row r="2047" spans="41:41" x14ac:dyDescent="0.25">
      <c r="AO2047" s="51"/>
    </row>
    <row r="2048" spans="41:41" x14ac:dyDescent="0.25">
      <c r="AO2048" s="51"/>
    </row>
    <row r="2049" spans="41:41" x14ac:dyDescent="0.25">
      <c r="AO2049" s="51"/>
    </row>
    <row r="2050" spans="41:41" x14ac:dyDescent="0.25">
      <c r="AO2050" s="51"/>
    </row>
    <row r="2051" spans="41:41" x14ac:dyDescent="0.25">
      <c r="AO2051" s="51"/>
    </row>
    <row r="2052" spans="41:41" x14ac:dyDescent="0.25">
      <c r="AO2052" s="51"/>
    </row>
    <row r="2053" spans="41:41" x14ac:dyDescent="0.25">
      <c r="AO2053" s="51"/>
    </row>
    <row r="2054" spans="41:41" x14ac:dyDescent="0.25">
      <c r="AO2054" s="51"/>
    </row>
    <row r="2055" spans="41:41" x14ac:dyDescent="0.25">
      <c r="AO2055" s="51"/>
    </row>
    <row r="2056" spans="41:41" x14ac:dyDescent="0.25">
      <c r="AO2056" s="51"/>
    </row>
    <row r="2057" spans="41:41" x14ac:dyDescent="0.25">
      <c r="AO2057" s="51"/>
    </row>
    <row r="2058" spans="41:41" x14ac:dyDescent="0.25">
      <c r="AO2058" s="51"/>
    </row>
    <row r="2059" spans="41:41" x14ac:dyDescent="0.25">
      <c r="AO2059" s="51"/>
    </row>
    <row r="2060" spans="41:41" x14ac:dyDescent="0.25">
      <c r="AO2060" s="51"/>
    </row>
    <row r="2061" spans="41:41" x14ac:dyDescent="0.25">
      <c r="AO2061" s="51"/>
    </row>
    <row r="2062" spans="41:41" x14ac:dyDescent="0.25">
      <c r="AO2062" s="51"/>
    </row>
    <row r="2063" spans="41:41" x14ac:dyDescent="0.25">
      <c r="AO2063" s="51"/>
    </row>
    <row r="2064" spans="41:41" x14ac:dyDescent="0.25">
      <c r="AO2064" s="51"/>
    </row>
    <row r="2065" spans="41:41" x14ac:dyDescent="0.25">
      <c r="AO2065" s="51"/>
    </row>
    <row r="2066" spans="41:41" x14ac:dyDescent="0.25">
      <c r="AO2066" s="51"/>
    </row>
    <row r="2067" spans="41:41" x14ac:dyDescent="0.25">
      <c r="AO2067" s="51"/>
    </row>
    <row r="2068" spans="41:41" x14ac:dyDescent="0.25">
      <c r="AO2068" s="51"/>
    </row>
    <row r="2069" spans="41:41" x14ac:dyDescent="0.25">
      <c r="AO2069" s="51"/>
    </row>
    <row r="2070" spans="41:41" x14ac:dyDescent="0.25">
      <c r="AO2070" s="51"/>
    </row>
    <row r="2071" spans="41:41" x14ac:dyDescent="0.25">
      <c r="AO2071" s="51"/>
    </row>
    <row r="2072" spans="41:41" x14ac:dyDescent="0.25">
      <c r="AO2072" s="51"/>
    </row>
    <row r="2073" spans="41:41" x14ac:dyDescent="0.25">
      <c r="AO2073" s="51"/>
    </row>
    <row r="2074" spans="41:41" x14ac:dyDescent="0.25">
      <c r="AO2074" s="51"/>
    </row>
    <row r="2075" spans="41:41" x14ac:dyDescent="0.25">
      <c r="AO2075" s="51"/>
    </row>
    <row r="2076" spans="41:41" x14ac:dyDescent="0.25">
      <c r="AO2076" s="51"/>
    </row>
    <row r="2077" spans="41:41" x14ac:dyDescent="0.25">
      <c r="AO2077" s="51"/>
    </row>
    <row r="2078" spans="41:41" x14ac:dyDescent="0.25">
      <c r="AO2078" s="51"/>
    </row>
    <row r="2079" spans="41:41" x14ac:dyDescent="0.25">
      <c r="AO2079" s="51"/>
    </row>
    <row r="2080" spans="41:41" x14ac:dyDescent="0.25">
      <c r="AO2080" s="51"/>
    </row>
    <row r="2081" spans="41:41" x14ac:dyDescent="0.25">
      <c r="AO2081" s="51"/>
    </row>
    <row r="2082" spans="41:41" x14ac:dyDescent="0.25">
      <c r="AO2082" s="51"/>
    </row>
    <row r="2083" spans="41:41" x14ac:dyDescent="0.25">
      <c r="AO2083" s="51"/>
    </row>
    <row r="2084" spans="41:41" x14ac:dyDescent="0.25">
      <c r="AO2084" s="51"/>
    </row>
    <row r="2085" spans="41:41" x14ac:dyDescent="0.25">
      <c r="AO2085" s="51"/>
    </row>
    <row r="2086" spans="41:41" x14ac:dyDescent="0.25">
      <c r="AO2086" s="51"/>
    </row>
    <row r="2087" spans="41:41" x14ac:dyDescent="0.25">
      <c r="AO2087" s="51"/>
    </row>
    <row r="2088" spans="41:41" x14ac:dyDescent="0.25">
      <c r="AO2088" s="51"/>
    </row>
    <row r="2089" spans="41:41" x14ac:dyDescent="0.25">
      <c r="AO2089" s="51"/>
    </row>
    <row r="2090" spans="41:41" x14ac:dyDescent="0.25">
      <c r="AO2090" s="51"/>
    </row>
    <row r="2091" spans="41:41" x14ac:dyDescent="0.25">
      <c r="AO2091" s="51"/>
    </row>
    <row r="2092" spans="41:41" x14ac:dyDescent="0.25">
      <c r="AO2092" s="51"/>
    </row>
    <row r="2093" spans="41:41" x14ac:dyDescent="0.25">
      <c r="AO2093" s="51"/>
    </row>
    <row r="2094" spans="41:41" x14ac:dyDescent="0.25">
      <c r="AO2094" s="51"/>
    </row>
    <row r="2095" spans="41:41" x14ac:dyDescent="0.25">
      <c r="AO2095" s="51"/>
    </row>
    <row r="2096" spans="41:41" x14ac:dyDescent="0.25">
      <c r="AO2096" s="51"/>
    </row>
    <row r="2097" spans="41:41" x14ac:dyDescent="0.25">
      <c r="AO2097" s="51"/>
    </row>
    <row r="2098" spans="41:41" x14ac:dyDescent="0.25">
      <c r="AO2098" s="51"/>
    </row>
    <row r="2099" spans="41:41" x14ac:dyDescent="0.25">
      <c r="AO2099" s="51"/>
    </row>
    <row r="2100" spans="41:41" x14ac:dyDescent="0.25">
      <c r="AO2100" s="51"/>
    </row>
    <row r="2101" spans="41:41" x14ac:dyDescent="0.25">
      <c r="AO2101" s="51"/>
    </row>
    <row r="2102" spans="41:41" x14ac:dyDescent="0.25">
      <c r="AO2102" s="51"/>
    </row>
    <row r="2103" spans="41:41" x14ac:dyDescent="0.25">
      <c r="AO2103" s="51"/>
    </row>
    <row r="2104" spans="41:41" x14ac:dyDescent="0.25">
      <c r="AO2104" s="51"/>
    </row>
    <row r="2105" spans="41:41" x14ac:dyDescent="0.25">
      <c r="AO2105" s="51"/>
    </row>
    <row r="2106" spans="41:41" x14ac:dyDescent="0.25">
      <c r="AO2106" s="51"/>
    </row>
    <row r="2107" spans="41:41" x14ac:dyDescent="0.25">
      <c r="AO2107" s="51"/>
    </row>
    <row r="2108" spans="41:41" x14ac:dyDescent="0.25">
      <c r="AO2108" s="51"/>
    </row>
    <row r="2109" spans="41:41" x14ac:dyDescent="0.25">
      <c r="AO2109" s="51"/>
    </row>
    <row r="2110" spans="41:41" x14ac:dyDescent="0.25">
      <c r="AO2110" s="51"/>
    </row>
    <row r="2111" spans="41:41" x14ac:dyDescent="0.25">
      <c r="AO2111" s="51"/>
    </row>
    <row r="2112" spans="41:41" x14ac:dyDescent="0.25">
      <c r="AO2112" s="51"/>
    </row>
    <row r="2113" spans="41:41" x14ac:dyDescent="0.25">
      <c r="AO2113" s="51"/>
    </row>
    <row r="2114" spans="41:41" x14ac:dyDescent="0.25">
      <c r="AO2114" s="51"/>
    </row>
    <row r="2115" spans="41:41" x14ac:dyDescent="0.25">
      <c r="AO2115" s="51"/>
    </row>
    <row r="2116" spans="41:41" x14ac:dyDescent="0.25">
      <c r="AO2116" s="51"/>
    </row>
    <row r="2117" spans="41:41" x14ac:dyDescent="0.25">
      <c r="AO2117" s="51"/>
    </row>
    <row r="2118" spans="41:41" x14ac:dyDescent="0.25">
      <c r="AO2118" s="51"/>
    </row>
    <row r="2119" spans="41:41" x14ac:dyDescent="0.25">
      <c r="AO2119" s="51"/>
    </row>
    <row r="2120" spans="41:41" x14ac:dyDescent="0.25">
      <c r="AO2120" s="51"/>
    </row>
    <row r="2121" spans="41:41" x14ac:dyDescent="0.25">
      <c r="AO2121" s="51"/>
    </row>
    <row r="2122" spans="41:41" x14ac:dyDescent="0.25">
      <c r="AO2122" s="51"/>
    </row>
    <row r="2123" spans="41:41" x14ac:dyDescent="0.25">
      <c r="AO2123" s="51"/>
    </row>
    <row r="2124" spans="41:41" x14ac:dyDescent="0.25">
      <c r="AO2124" s="51"/>
    </row>
    <row r="2125" spans="41:41" x14ac:dyDescent="0.25">
      <c r="AO2125" s="51"/>
    </row>
    <row r="2126" spans="41:41" x14ac:dyDescent="0.25">
      <c r="AO2126" s="51"/>
    </row>
    <row r="2127" spans="41:41" x14ac:dyDescent="0.25">
      <c r="AO2127" s="51"/>
    </row>
    <row r="2128" spans="41:41" x14ac:dyDescent="0.25">
      <c r="AO2128" s="51"/>
    </row>
    <row r="2129" spans="41:41" x14ac:dyDescent="0.25">
      <c r="AO2129" s="51"/>
    </row>
    <row r="2130" spans="41:41" x14ac:dyDescent="0.25">
      <c r="AO2130" s="51"/>
    </row>
    <row r="2131" spans="41:41" x14ac:dyDescent="0.25">
      <c r="AO2131" s="51"/>
    </row>
    <row r="2132" spans="41:41" x14ac:dyDescent="0.25">
      <c r="AO2132" s="51"/>
    </row>
    <row r="2133" spans="41:41" x14ac:dyDescent="0.25">
      <c r="AO2133" s="51"/>
    </row>
    <row r="2134" spans="41:41" x14ac:dyDescent="0.25">
      <c r="AO2134" s="51"/>
    </row>
    <row r="2135" spans="41:41" x14ac:dyDescent="0.25">
      <c r="AO2135" s="51"/>
    </row>
    <row r="2136" spans="41:41" x14ac:dyDescent="0.25">
      <c r="AO2136" s="51"/>
    </row>
    <row r="2137" spans="41:41" x14ac:dyDescent="0.25">
      <c r="AO2137" s="51"/>
    </row>
    <row r="2138" spans="41:41" x14ac:dyDescent="0.25">
      <c r="AO2138" s="51"/>
    </row>
    <row r="2139" spans="41:41" x14ac:dyDescent="0.25">
      <c r="AO2139" s="51"/>
    </row>
    <row r="2140" spans="41:41" x14ac:dyDescent="0.25">
      <c r="AO2140" s="51"/>
    </row>
    <row r="2141" spans="41:41" x14ac:dyDescent="0.25">
      <c r="AO2141" s="51"/>
    </row>
    <row r="2142" spans="41:41" x14ac:dyDescent="0.25">
      <c r="AO2142" s="51"/>
    </row>
    <row r="2143" spans="41:41" x14ac:dyDescent="0.25">
      <c r="AO2143" s="51"/>
    </row>
    <row r="2144" spans="41:41" x14ac:dyDescent="0.25">
      <c r="AO2144" s="51"/>
    </row>
    <row r="2145" spans="41:41" x14ac:dyDescent="0.25">
      <c r="AO2145" s="51"/>
    </row>
    <row r="2146" spans="41:41" x14ac:dyDescent="0.25">
      <c r="AO2146" s="51"/>
    </row>
    <row r="2147" spans="41:41" x14ac:dyDescent="0.25">
      <c r="AO2147" s="51"/>
    </row>
    <row r="2148" spans="41:41" x14ac:dyDescent="0.25">
      <c r="AO2148" s="51"/>
    </row>
    <row r="2149" spans="41:41" x14ac:dyDescent="0.25">
      <c r="AO2149" s="51"/>
    </row>
    <row r="2150" spans="41:41" x14ac:dyDescent="0.25">
      <c r="AO2150" s="51"/>
    </row>
    <row r="2151" spans="41:41" x14ac:dyDescent="0.25">
      <c r="AO2151" s="51"/>
    </row>
    <row r="2152" spans="41:41" x14ac:dyDescent="0.25">
      <c r="AO2152" s="51"/>
    </row>
    <row r="2153" spans="41:41" x14ac:dyDescent="0.25">
      <c r="AO2153" s="51"/>
    </row>
    <row r="2154" spans="41:41" x14ac:dyDescent="0.25">
      <c r="AO2154" s="51"/>
    </row>
    <row r="2155" spans="41:41" x14ac:dyDescent="0.25">
      <c r="AO2155" s="51"/>
    </row>
    <row r="2156" spans="41:41" x14ac:dyDescent="0.25">
      <c r="AO2156" s="51"/>
    </row>
    <row r="2157" spans="41:41" x14ac:dyDescent="0.25">
      <c r="AO2157" s="51"/>
    </row>
    <row r="2158" spans="41:41" x14ac:dyDescent="0.25">
      <c r="AO2158" s="51"/>
    </row>
    <row r="2159" spans="41:41" x14ac:dyDescent="0.25">
      <c r="AO2159" s="51"/>
    </row>
    <row r="2160" spans="41:41" x14ac:dyDescent="0.25">
      <c r="AO2160" s="51"/>
    </row>
    <row r="2161" spans="41:41" x14ac:dyDescent="0.25">
      <c r="AO2161" s="51"/>
    </row>
    <row r="2162" spans="41:41" x14ac:dyDescent="0.25">
      <c r="AO2162" s="51"/>
    </row>
    <row r="2163" spans="41:41" x14ac:dyDescent="0.25">
      <c r="AO2163" s="51"/>
    </row>
    <row r="2164" spans="41:41" x14ac:dyDescent="0.25">
      <c r="AO2164" s="51"/>
    </row>
    <row r="2165" spans="41:41" x14ac:dyDescent="0.25">
      <c r="AO2165" s="51"/>
    </row>
    <row r="2166" spans="41:41" x14ac:dyDescent="0.25">
      <c r="AO2166" s="51"/>
    </row>
    <row r="2167" spans="41:41" x14ac:dyDescent="0.25">
      <c r="AO2167" s="51"/>
    </row>
    <row r="2168" spans="41:41" x14ac:dyDescent="0.25">
      <c r="AO2168" s="51"/>
    </row>
    <row r="2169" spans="41:41" x14ac:dyDescent="0.25">
      <c r="AO2169" s="51"/>
    </row>
    <row r="2170" spans="41:41" x14ac:dyDescent="0.25">
      <c r="AO2170" s="51"/>
    </row>
    <row r="2171" spans="41:41" x14ac:dyDescent="0.25">
      <c r="AO2171" s="51"/>
    </row>
    <row r="2172" spans="41:41" x14ac:dyDescent="0.25">
      <c r="AO2172" s="51"/>
    </row>
    <row r="2173" spans="41:41" x14ac:dyDescent="0.25">
      <c r="AO2173" s="51"/>
    </row>
    <row r="2174" spans="41:41" x14ac:dyDescent="0.25">
      <c r="AO2174" s="51"/>
    </row>
    <row r="2175" spans="41:41" x14ac:dyDescent="0.25">
      <c r="AO2175" s="51"/>
    </row>
    <row r="2176" spans="41:41" x14ac:dyDescent="0.25">
      <c r="AO2176" s="51"/>
    </row>
    <row r="2177" spans="41:41" x14ac:dyDescent="0.25">
      <c r="AO2177" s="51"/>
    </row>
    <row r="2178" spans="41:41" x14ac:dyDescent="0.25">
      <c r="AO2178" s="51"/>
    </row>
    <row r="2179" spans="41:41" x14ac:dyDescent="0.25">
      <c r="AO2179" s="51"/>
    </row>
    <row r="2180" spans="41:41" x14ac:dyDescent="0.25">
      <c r="AO2180" s="51"/>
    </row>
    <row r="2181" spans="41:41" x14ac:dyDescent="0.25">
      <c r="AO2181" s="51"/>
    </row>
    <row r="2182" spans="41:41" x14ac:dyDescent="0.25">
      <c r="AO2182" s="51"/>
    </row>
    <row r="2183" spans="41:41" x14ac:dyDescent="0.25">
      <c r="AO2183" s="51"/>
    </row>
    <row r="2184" spans="41:41" x14ac:dyDescent="0.25">
      <c r="AO2184" s="51"/>
    </row>
    <row r="2185" spans="41:41" x14ac:dyDescent="0.25">
      <c r="AO2185" s="51"/>
    </row>
    <row r="2186" spans="41:41" x14ac:dyDescent="0.25">
      <c r="AO2186" s="51"/>
    </row>
    <row r="2187" spans="41:41" x14ac:dyDescent="0.25">
      <c r="AO2187" s="51"/>
    </row>
    <row r="2188" spans="41:41" x14ac:dyDescent="0.25">
      <c r="AO2188" s="51"/>
    </row>
    <row r="2189" spans="41:41" x14ac:dyDescent="0.25">
      <c r="AO2189" s="51"/>
    </row>
    <row r="2190" spans="41:41" x14ac:dyDescent="0.25">
      <c r="AO2190" s="51"/>
    </row>
    <row r="2191" spans="41:41" x14ac:dyDescent="0.25">
      <c r="AO2191" s="51"/>
    </row>
    <row r="2192" spans="41:41" x14ac:dyDescent="0.25">
      <c r="AO2192" s="51"/>
    </row>
    <row r="2193" spans="41:41" x14ac:dyDescent="0.25">
      <c r="AO2193" s="51"/>
    </row>
    <row r="2194" spans="41:41" x14ac:dyDescent="0.25">
      <c r="AO2194" s="51"/>
    </row>
    <row r="2195" spans="41:41" x14ac:dyDescent="0.25">
      <c r="AO2195" s="51"/>
    </row>
    <row r="2196" spans="41:41" x14ac:dyDescent="0.25">
      <c r="AO2196" s="51"/>
    </row>
    <row r="2197" spans="41:41" x14ac:dyDescent="0.25">
      <c r="AO2197" s="51"/>
    </row>
    <row r="2198" spans="41:41" x14ac:dyDescent="0.25">
      <c r="AO2198" s="51"/>
    </row>
    <row r="2199" spans="41:41" x14ac:dyDescent="0.25">
      <c r="AO2199" s="51"/>
    </row>
    <row r="2200" spans="41:41" x14ac:dyDescent="0.25">
      <c r="AO2200" s="51"/>
    </row>
    <row r="2201" spans="41:41" x14ac:dyDescent="0.25">
      <c r="AO2201" s="51"/>
    </row>
    <row r="2202" spans="41:41" x14ac:dyDescent="0.25">
      <c r="AO2202" s="51"/>
    </row>
    <row r="2203" spans="41:41" x14ac:dyDescent="0.25">
      <c r="AO2203" s="51"/>
    </row>
    <row r="2204" spans="41:41" x14ac:dyDescent="0.25">
      <c r="AO2204" s="51"/>
    </row>
    <row r="2205" spans="41:41" x14ac:dyDescent="0.25">
      <c r="AO2205" s="51"/>
    </row>
    <row r="2206" spans="41:41" x14ac:dyDescent="0.25">
      <c r="AO2206" s="51"/>
    </row>
    <row r="2207" spans="41:41" x14ac:dyDescent="0.25">
      <c r="AO2207" s="51"/>
    </row>
    <row r="2208" spans="41:41" x14ac:dyDescent="0.25">
      <c r="AO2208" s="51"/>
    </row>
    <row r="2209" spans="41:41" x14ac:dyDescent="0.25">
      <c r="AO2209" s="51"/>
    </row>
    <row r="2210" spans="41:41" x14ac:dyDescent="0.25">
      <c r="AO2210" s="51"/>
    </row>
    <row r="2211" spans="41:41" x14ac:dyDescent="0.25">
      <c r="AO2211" s="51"/>
    </row>
    <row r="2212" spans="41:41" x14ac:dyDescent="0.25">
      <c r="AO2212" s="51"/>
    </row>
    <row r="2213" spans="41:41" x14ac:dyDescent="0.25">
      <c r="AO2213" s="51"/>
    </row>
    <row r="2214" spans="41:41" x14ac:dyDescent="0.25">
      <c r="AO2214" s="51"/>
    </row>
    <row r="2215" spans="41:41" x14ac:dyDescent="0.25">
      <c r="AO2215" s="51"/>
    </row>
    <row r="2216" spans="41:41" x14ac:dyDescent="0.25">
      <c r="AO2216" s="51"/>
    </row>
    <row r="2217" spans="41:41" x14ac:dyDescent="0.25">
      <c r="AO2217" s="51"/>
    </row>
    <row r="2218" spans="41:41" x14ac:dyDescent="0.25">
      <c r="AO2218" s="51"/>
    </row>
    <row r="2219" spans="41:41" x14ac:dyDescent="0.25">
      <c r="AO2219" s="51"/>
    </row>
    <row r="2220" spans="41:41" x14ac:dyDescent="0.25">
      <c r="AO2220" s="51"/>
    </row>
    <row r="2221" spans="41:41" x14ac:dyDescent="0.25">
      <c r="AO2221" s="51"/>
    </row>
    <row r="2222" spans="41:41" x14ac:dyDescent="0.25">
      <c r="AO2222" s="51"/>
    </row>
    <row r="2223" spans="41:41" x14ac:dyDescent="0.25">
      <c r="AO2223" s="51"/>
    </row>
    <row r="2224" spans="41:41" x14ac:dyDescent="0.25">
      <c r="AO2224" s="51"/>
    </row>
    <row r="2225" spans="41:41" x14ac:dyDescent="0.25">
      <c r="AO2225" s="51"/>
    </row>
    <row r="2226" spans="41:41" x14ac:dyDescent="0.25">
      <c r="AO2226" s="51"/>
    </row>
    <row r="2227" spans="41:41" x14ac:dyDescent="0.25">
      <c r="AO2227" s="51"/>
    </row>
    <row r="2228" spans="41:41" x14ac:dyDescent="0.25">
      <c r="AO2228" s="51"/>
    </row>
    <row r="2229" spans="41:41" x14ac:dyDescent="0.25">
      <c r="AO2229" s="51"/>
    </row>
    <row r="2230" spans="41:41" x14ac:dyDescent="0.25">
      <c r="AO2230" s="51"/>
    </row>
    <row r="2231" spans="41:41" x14ac:dyDescent="0.25">
      <c r="AO2231" s="51"/>
    </row>
    <row r="2232" spans="41:41" x14ac:dyDescent="0.25">
      <c r="AO2232" s="51"/>
    </row>
    <row r="2233" spans="41:41" x14ac:dyDescent="0.25">
      <c r="AO2233" s="51"/>
    </row>
    <row r="2234" spans="41:41" x14ac:dyDescent="0.25">
      <c r="AO2234" s="51"/>
    </row>
    <row r="2235" spans="41:41" x14ac:dyDescent="0.25">
      <c r="AO2235" s="51"/>
    </row>
    <row r="2236" spans="41:41" x14ac:dyDescent="0.25">
      <c r="AO2236" s="51"/>
    </row>
    <row r="2237" spans="41:41" x14ac:dyDescent="0.25">
      <c r="AO2237" s="51"/>
    </row>
    <row r="2238" spans="41:41" x14ac:dyDescent="0.25">
      <c r="AO2238" s="51"/>
    </row>
    <row r="2239" spans="41:41" x14ac:dyDescent="0.25">
      <c r="AO2239" s="51"/>
    </row>
    <row r="2240" spans="41:41" x14ac:dyDescent="0.25">
      <c r="AO2240" s="51"/>
    </row>
    <row r="2241" spans="41:41" x14ac:dyDescent="0.25">
      <c r="AO2241" s="51"/>
    </row>
    <row r="2242" spans="41:41" x14ac:dyDescent="0.25">
      <c r="AO2242" s="51"/>
    </row>
    <row r="2243" spans="41:41" x14ac:dyDescent="0.25">
      <c r="AO2243" s="51"/>
    </row>
    <row r="2244" spans="41:41" x14ac:dyDescent="0.25">
      <c r="AO2244" s="51"/>
    </row>
    <row r="2245" spans="41:41" x14ac:dyDescent="0.25">
      <c r="AO2245" s="51"/>
    </row>
    <row r="2246" spans="41:41" x14ac:dyDescent="0.25">
      <c r="AO2246" s="51"/>
    </row>
    <row r="2247" spans="41:41" x14ac:dyDescent="0.25">
      <c r="AO2247" s="51"/>
    </row>
    <row r="2248" spans="41:41" x14ac:dyDescent="0.25">
      <c r="AO2248" s="51"/>
    </row>
    <row r="2249" spans="41:41" x14ac:dyDescent="0.25">
      <c r="AO2249" s="51"/>
    </row>
    <row r="2250" spans="41:41" x14ac:dyDescent="0.25">
      <c r="AO2250" s="51"/>
    </row>
    <row r="2251" spans="41:41" x14ac:dyDescent="0.25">
      <c r="AO2251" s="51"/>
    </row>
    <row r="2252" spans="41:41" x14ac:dyDescent="0.25">
      <c r="AO2252" s="51"/>
    </row>
    <row r="2253" spans="41:41" x14ac:dyDescent="0.25">
      <c r="AO2253" s="51"/>
    </row>
    <row r="2254" spans="41:41" x14ac:dyDescent="0.25">
      <c r="AO2254" s="51"/>
    </row>
    <row r="2255" spans="41:41" x14ac:dyDescent="0.25">
      <c r="AO2255" s="51"/>
    </row>
    <row r="2256" spans="41:41" x14ac:dyDescent="0.25">
      <c r="AO2256" s="51"/>
    </row>
    <row r="2257" spans="41:41" x14ac:dyDescent="0.25">
      <c r="AO2257" s="51"/>
    </row>
    <row r="2258" spans="41:41" x14ac:dyDescent="0.25">
      <c r="AO2258" s="51"/>
    </row>
    <row r="2259" spans="41:41" x14ac:dyDescent="0.25">
      <c r="AO2259" s="51"/>
    </row>
    <row r="2260" spans="41:41" x14ac:dyDescent="0.25">
      <c r="AO2260" s="51"/>
    </row>
    <row r="2261" spans="41:41" x14ac:dyDescent="0.25">
      <c r="AO2261" s="51"/>
    </row>
    <row r="2262" spans="41:41" x14ac:dyDescent="0.25">
      <c r="AO2262" s="51"/>
    </row>
    <row r="2263" spans="41:41" x14ac:dyDescent="0.25">
      <c r="AO2263" s="51"/>
    </row>
    <row r="2264" spans="41:41" x14ac:dyDescent="0.25">
      <c r="AO2264" s="51"/>
    </row>
    <row r="2265" spans="41:41" x14ac:dyDescent="0.25">
      <c r="AO2265" s="51"/>
    </row>
    <row r="2266" spans="41:41" x14ac:dyDescent="0.25">
      <c r="AO2266" s="51"/>
    </row>
    <row r="2267" spans="41:41" x14ac:dyDescent="0.25">
      <c r="AO2267" s="51"/>
    </row>
    <row r="2268" spans="41:41" x14ac:dyDescent="0.25">
      <c r="AO2268" s="51"/>
    </row>
    <row r="2269" spans="41:41" x14ac:dyDescent="0.25">
      <c r="AO2269" s="51"/>
    </row>
    <row r="2270" spans="41:41" x14ac:dyDescent="0.25">
      <c r="AO2270" s="51"/>
    </row>
    <row r="2271" spans="41:41" x14ac:dyDescent="0.25">
      <c r="AO2271" s="51"/>
    </row>
    <row r="2272" spans="41:41" x14ac:dyDescent="0.25">
      <c r="AO2272" s="51"/>
    </row>
    <row r="2273" spans="41:41" x14ac:dyDescent="0.25">
      <c r="AO2273" s="51"/>
    </row>
    <row r="2274" spans="41:41" x14ac:dyDescent="0.25">
      <c r="AO2274" s="51"/>
    </row>
    <row r="2275" spans="41:41" x14ac:dyDescent="0.25">
      <c r="AO2275" s="51"/>
    </row>
    <row r="2276" spans="41:41" x14ac:dyDescent="0.25">
      <c r="AO2276" s="51"/>
    </row>
    <row r="2277" spans="41:41" x14ac:dyDescent="0.25">
      <c r="AO2277" s="51"/>
    </row>
    <row r="2278" spans="41:41" x14ac:dyDescent="0.25">
      <c r="AO2278" s="51"/>
    </row>
    <row r="2279" spans="41:41" x14ac:dyDescent="0.25">
      <c r="AO2279" s="51"/>
    </row>
    <row r="2280" spans="41:41" x14ac:dyDescent="0.25">
      <c r="AO2280" s="51"/>
    </row>
    <row r="2281" spans="41:41" x14ac:dyDescent="0.25">
      <c r="AO2281" s="51"/>
    </row>
    <row r="2282" spans="41:41" x14ac:dyDescent="0.25">
      <c r="AO2282" s="51"/>
    </row>
    <row r="2283" spans="41:41" x14ac:dyDescent="0.25">
      <c r="AO2283" s="51"/>
    </row>
    <row r="2284" spans="41:41" x14ac:dyDescent="0.25">
      <c r="AO2284" s="51"/>
    </row>
    <row r="2285" spans="41:41" x14ac:dyDescent="0.25">
      <c r="AO2285" s="51"/>
    </row>
    <row r="2286" spans="41:41" x14ac:dyDescent="0.25">
      <c r="AO2286" s="51"/>
    </row>
    <row r="2287" spans="41:41" x14ac:dyDescent="0.25">
      <c r="AO2287" s="51"/>
    </row>
    <row r="2288" spans="41:41" x14ac:dyDescent="0.25">
      <c r="AO2288" s="51"/>
    </row>
    <row r="2289" spans="41:41" x14ac:dyDescent="0.25">
      <c r="AO2289" s="51"/>
    </row>
    <row r="2290" spans="41:41" x14ac:dyDescent="0.25">
      <c r="AO2290" s="51"/>
    </row>
    <row r="2291" spans="41:41" x14ac:dyDescent="0.25">
      <c r="AO2291" s="51"/>
    </row>
    <row r="2292" spans="41:41" x14ac:dyDescent="0.25">
      <c r="AO2292" s="51"/>
    </row>
    <row r="2293" spans="41:41" x14ac:dyDescent="0.25">
      <c r="AO2293" s="51"/>
    </row>
    <row r="2294" spans="41:41" x14ac:dyDescent="0.25">
      <c r="AO2294" s="51"/>
    </row>
    <row r="2295" spans="41:41" x14ac:dyDescent="0.25">
      <c r="AO2295" s="51"/>
    </row>
    <row r="2296" spans="41:41" x14ac:dyDescent="0.25">
      <c r="AO2296" s="51"/>
    </row>
    <row r="2297" spans="41:41" x14ac:dyDescent="0.25">
      <c r="AO2297" s="51"/>
    </row>
    <row r="2298" spans="41:41" x14ac:dyDescent="0.25">
      <c r="AO2298" s="51"/>
    </row>
    <row r="2299" spans="41:41" x14ac:dyDescent="0.25">
      <c r="AO2299" s="51"/>
    </row>
    <row r="2300" spans="41:41" x14ac:dyDescent="0.25">
      <c r="AO2300" s="51"/>
    </row>
    <row r="2301" spans="41:41" x14ac:dyDescent="0.25">
      <c r="AO2301" s="51"/>
    </row>
    <row r="2302" spans="41:41" x14ac:dyDescent="0.25">
      <c r="AO2302" s="51"/>
    </row>
    <row r="2303" spans="41:41" x14ac:dyDescent="0.25">
      <c r="AO2303" s="51"/>
    </row>
    <row r="2304" spans="41:41" x14ac:dyDescent="0.25">
      <c r="AO2304" s="51"/>
    </row>
    <row r="2305" spans="41:41" x14ac:dyDescent="0.25">
      <c r="AO2305" s="51"/>
    </row>
    <row r="2306" spans="41:41" x14ac:dyDescent="0.25">
      <c r="AO2306" s="51"/>
    </row>
    <row r="2307" spans="41:41" x14ac:dyDescent="0.25">
      <c r="AO2307" s="51"/>
    </row>
    <row r="2308" spans="41:41" x14ac:dyDescent="0.25">
      <c r="AO2308" s="51"/>
    </row>
    <row r="2309" spans="41:41" x14ac:dyDescent="0.25">
      <c r="AO2309" s="51"/>
    </row>
    <row r="2310" spans="41:41" x14ac:dyDescent="0.25">
      <c r="AO2310" s="51"/>
    </row>
    <row r="2311" spans="41:41" x14ac:dyDescent="0.25">
      <c r="AO2311" s="51"/>
    </row>
    <row r="2312" spans="41:41" x14ac:dyDescent="0.25">
      <c r="AO2312" s="51"/>
    </row>
    <row r="2313" spans="41:41" x14ac:dyDescent="0.25">
      <c r="AO2313" s="51"/>
    </row>
    <row r="2314" spans="41:41" x14ac:dyDescent="0.25">
      <c r="AO2314" s="51"/>
    </row>
    <row r="2315" spans="41:41" x14ac:dyDescent="0.25">
      <c r="AO2315" s="51"/>
    </row>
    <row r="2316" spans="41:41" x14ac:dyDescent="0.25">
      <c r="AO2316" s="51"/>
    </row>
    <row r="2317" spans="41:41" x14ac:dyDescent="0.25">
      <c r="AO2317" s="51"/>
    </row>
    <row r="2318" spans="41:41" x14ac:dyDescent="0.25">
      <c r="AO2318" s="51"/>
    </row>
    <row r="2319" spans="41:41" x14ac:dyDescent="0.25">
      <c r="AO2319" s="51"/>
    </row>
    <row r="2320" spans="41:41" x14ac:dyDescent="0.25">
      <c r="AO2320" s="51"/>
    </row>
    <row r="2321" spans="41:41" x14ac:dyDescent="0.25">
      <c r="AO2321" s="51"/>
    </row>
    <row r="2322" spans="41:41" x14ac:dyDescent="0.25">
      <c r="AO2322" s="51"/>
    </row>
    <row r="2323" spans="41:41" x14ac:dyDescent="0.25">
      <c r="AO2323" s="51"/>
    </row>
    <row r="2324" spans="41:41" x14ac:dyDescent="0.25">
      <c r="AO2324" s="51"/>
    </row>
    <row r="2325" spans="41:41" x14ac:dyDescent="0.25">
      <c r="AO2325" s="51"/>
    </row>
    <row r="2326" spans="41:41" x14ac:dyDescent="0.25">
      <c r="AO2326" s="51"/>
    </row>
    <row r="2327" spans="41:41" x14ac:dyDescent="0.25">
      <c r="AO2327" s="51"/>
    </row>
    <row r="2328" spans="41:41" x14ac:dyDescent="0.25">
      <c r="AO2328" s="51"/>
    </row>
    <row r="2329" spans="41:41" x14ac:dyDescent="0.25">
      <c r="AO2329" s="51"/>
    </row>
    <row r="2330" spans="41:41" x14ac:dyDescent="0.25">
      <c r="AO2330" s="51"/>
    </row>
    <row r="2331" spans="41:41" x14ac:dyDescent="0.25">
      <c r="AO2331" s="51"/>
    </row>
    <row r="2332" spans="41:41" x14ac:dyDescent="0.25">
      <c r="AO2332" s="51"/>
    </row>
    <row r="2333" spans="41:41" x14ac:dyDescent="0.25">
      <c r="AO2333" s="51"/>
    </row>
    <row r="2334" spans="41:41" x14ac:dyDescent="0.25">
      <c r="AO2334" s="51"/>
    </row>
    <row r="2335" spans="41:41" x14ac:dyDescent="0.25">
      <c r="AO2335" s="51"/>
    </row>
    <row r="2336" spans="41:41" x14ac:dyDescent="0.25">
      <c r="AO2336" s="51"/>
    </row>
    <row r="2337" spans="41:41" x14ac:dyDescent="0.25">
      <c r="AO2337" s="51"/>
    </row>
    <row r="2338" spans="41:41" x14ac:dyDescent="0.25">
      <c r="AO2338" s="51"/>
    </row>
    <row r="2339" spans="41:41" x14ac:dyDescent="0.25">
      <c r="AO2339" s="51"/>
    </row>
    <row r="2340" spans="41:41" x14ac:dyDescent="0.25">
      <c r="AO2340" s="51"/>
    </row>
    <row r="2341" spans="41:41" x14ac:dyDescent="0.25">
      <c r="AO2341" s="51"/>
    </row>
    <row r="2342" spans="41:41" x14ac:dyDescent="0.25">
      <c r="AO2342" s="51"/>
    </row>
    <row r="2343" spans="41:41" x14ac:dyDescent="0.25">
      <c r="AO2343" s="51"/>
    </row>
    <row r="2344" spans="41:41" x14ac:dyDescent="0.25">
      <c r="AO2344" s="51"/>
    </row>
    <row r="2345" spans="41:41" x14ac:dyDescent="0.25">
      <c r="AO2345" s="51"/>
    </row>
    <row r="2346" spans="41:41" x14ac:dyDescent="0.25">
      <c r="AO2346" s="51"/>
    </row>
    <row r="2347" spans="41:41" x14ac:dyDescent="0.25">
      <c r="AO2347" s="51"/>
    </row>
    <row r="2348" spans="41:41" x14ac:dyDescent="0.25">
      <c r="AO2348" s="51"/>
    </row>
    <row r="2349" spans="41:41" x14ac:dyDescent="0.25">
      <c r="AO2349" s="51"/>
    </row>
    <row r="2350" spans="41:41" x14ac:dyDescent="0.25">
      <c r="AO2350" s="51"/>
    </row>
    <row r="2351" spans="41:41" x14ac:dyDescent="0.25">
      <c r="AO2351" s="51"/>
    </row>
    <row r="2352" spans="41:41" x14ac:dyDescent="0.25">
      <c r="AO2352" s="51"/>
    </row>
    <row r="2353" spans="41:41" x14ac:dyDescent="0.25">
      <c r="AO2353" s="51"/>
    </row>
    <row r="2354" spans="41:41" x14ac:dyDescent="0.25">
      <c r="AO2354" s="51"/>
    </row>
    <row r="2355" spans="41:41" x14ac:dyDescent="0.25">
      <c r="AO2355" s="51"/>
    </row>
    <row r="2356" spans="41:41" x14ac:dyDescent="0.25">
      <c r="AO2356" s="51"/>
    </row>
    <row r="2357" spans="41:41" x14ac:dyDescent="0.25">
      <c r="AO2357" s="51"/>
    </row>
    <row r="2358" spans="41:41" x14ac:dyDescent="0.25">
      <c r="AO2358" s="51"/>
    </row>
    <row r="2359" spans="41:41" x14ac:dyDescent="0.25">
      <c r="AO2359" s="51"/>
    </row>
    <row r="2360" spans="41:41" x14ac:dyDescent="0.25">
      <c r="AO2360" s="51"/>
    </row>
    <row r="2361" spans="41:41" x14ac:dyDescent="0.25">
      <c r="AO2361" s="51"/>
    </row>
    <row r="2362" spans="41:41" x14ac:dyDescent="0.25">
      <c r="AO2362" s="51"/>
    </row>
    <row r="2363" spans="41:41" x14ac:dyDescent="0.25">
      <c r="AO2363" s="51"/>
    </row>
    <row r="2364" spans="41:41" x14ac:dyDescent="0.25">
      <c r="AO2364" s="51"/>
    </row>
    <row r="2365" spans="41:41" x14ac:dyDescent="0.25">
      <c r="AO2365" s="51"/>
    </row>
    <row r="2366" spans="41:41" x14ac:dyDescent="0.25">
      <c r="AO2366" s="51"/>
    </row>
    <row r="2367" spans="41:41" x14ac:dyDescent="0.25">
      <c r="AO2367" s="51"/>
    </row>
    <row r="2368" spans="41:41" x14ac:dyDescent="0.25">
      <c r="AO2368" s="51"/>
    </row>
    <row r="2369" spans="41:41" x14ac:dyDescent="0.25">
      <c r="AO2369" s="51"/>
    </row>
    <row r="2370" spans="41:41" x14ac:dyDescent="0.25">
      <c r="AO2370" s="51"/>
    </row>
    <row r="2371" spans="41:41" x14ac:dyDescent="0.25">
      <c r="AO2371" s="51"/>
    </row>
    <row r="2372" spans="41:41" x14ac:dyDescent="0.25">
      <c r="AO2372" s="51"/>
    </row>
    <row r="2373" spans="41:41" x14ac:dyDescent="0.25">
      <c r="AO2373" s="51"/>
    </row>
    <row r="2374" spans="41:41" x14ac:dyDescent="0.25">
      <c r="AO2374" s="51"/>
    </row>
    <row r="2375" spans="41:41" x14ac:dyDescent="0.25">
      <c r="AO2375" s="51"/>
    </row>
    <row r="2376" spans="41:41" x14ac:dyDescent="0.25">
      <c r="AO2376" s="51"/>
    </row>
    <row r="2377" spans="41:41" x14ac:dyDescent="0.25">
      <c r="AO2377" s="51"/>
    </row>
    <row r="2378" spans="41:41" x14ac:dyDescent="0.25">
      <c r="AO2378" s="51"/>
    </row>
    <row r="2379" spans="41:41" x14ac:dyDescent="0.25">
      <c r="AO2379" s="51"/>
    </row>
    <row r="2380" spans="41:41" x14ac:dyDescent="0.25">
      <c r="AO2380" s="51"/>
    </row>
    <row r="2381" spans="41:41" x14ac:dyDescent="0.25">
      <c r="AO2381" s="51"/>
    </row>
    <row r="2382" spans="41:41" x14ac:dyDescent="0.25">
      <c r="AO2382" s="51"/>
    </row>
    <row r="2383" spans="41:41" x14ac:dyDescent="0.25">
      <c r="AO2383" s="51"/>
    </row>
    <row r="2384" spans="41:41" x14ac:dyDescent="0.25">
      <c r="AO2384" s="51"/>
    </row>
    <row r="2385" spans="41:41" x14ac:dyDescent="0.25">
      <c r="AO2385" s="51"/>
    </row>
    <row r="2386" spans="41:41" x14ac:dyDescent="0.25">
      <c r="AO2386" s="51"/>
    </row>
    <row r="2387" spans="41:41" x14ac:dyDescent="0.25">
      <c r="AO2387" s="51"/>
    </row>
    <row r="2388" spans="41:41" x14ac:dyDescent="0.25">
      <c r="AO2388" s="51"/>
    </row>
    <row r="2389" spans="41:41" x14ac:dyDescent="0.25">
      <c r="AO2389" s="51"/>
    </row>
    <row r="2390" spans="41:41" x14ac:dyDescent="0.25">
      <c r="AO2390" s="51"/>
    </row>
    <row r="2391" spans="41:41" x14ac:dyDescent="0.25">
      <c r="AO2391" s="51"/>
    </row>
    <row r="2392" spans="41:41" x14ac:dyDescent="0.25">
      <c r="AO2392" s="51"/>
    </row>
    <row r="2393" spans="41:41" x14ac:dyDescent="0.25">
      <c r="AO2393" s="51"/>
    </row>
    <row r="2394" spans="41:41" x14ac:dyDescent="0.25">
      <c r="AO2394" s="51"/>
    </row>
    <row r="2395" spans="41:41" x14ac:dyDescent="0.25">
      <c r="AO2395" s="51"/>
    </row>
    <row r="2396" spans="41:41" x14ac:dyDescent="0.25">
      <c r="AO2396" s="51"/>
    </row>
    <row r="2397" spans="41:41" x14ac:dyDescent="0.25">
      <c r="AO2397" s="51"/>
    </row>
    <row r="2398" spans="41:41" x14ac:dyDescent="0.25">
      <c r="AO2398" s="51"/>
    </row>
    <row r="2399" spans="41:41" x14ac:dyDescent="0.25">
      <c r="AO2399" s="51"/>
    </row>
    <row r="2400" spans="41:41" x14ac:dyDescent="0.25">
      <c r="AO2400" s="51"/>
    </row>
    <row r="2401" spans="41:41" x14ac:dyDescent="0.25">
      <c r="AO2401" s="51"/>
    </row>
    <row r="2402" spans="41:41" x14ac:dyDescent="0.25">
      <c r="AO2402" s="51"/>
    </row>
    <row r="2403" spans="41:41" x14ac:dyDescent="0.25">
      <c r="AO2403" s="51"/>
    </row>
    <row r="2404" spans="41:41" x14ac:dyDescent="0.25">
      <c r="AO2404" s="51"/>
    </row>
    <row r="2405" spans="41:41" x14ac:dyDescent="0.25">
      <c r="AO2405" s="51"/>
    </row>
    <row r="2406" spans="41:41" x14ac:dyDescent="0.25">
      <c r="AO2406" s="51"/>
    </row>
    <row r="2407" spans="41:41" x14ac:dyDescent="0.25">
      <c r="AO2407" s="51"/>
    </row>
    <row r="2408" spans="41:41" x14ac:dyDescent="0.25">
      <c r="AO2408" s="51"/>
    </row>
    <row r="2409" spans="41:41" x14ac:dyDescent="0.25">
      <c r="AO2409" s="51"/>
    </row>
    <row r="2410" spans="41:41" x14ac:dyDescent="0.25">
      <c r="AO2410" s="51"/>
    </row>
    <row r="2411" spans="41:41" x14ac:dyDescent="0.25">
      <c r="AO2411" s="51"/>
    </row>
    <row r="2412" spans="41:41" x14ac:dyDescent="0.25">
      <c r="AO2412" s="51"/>
    </row>
    <row r="2413" spans="41:41" x14ac:dyDescent="0.25">
      <c r="AO2413" s="51"/>
    </row>
    <row r="2414" spans="41:41" x14ac:dyDescent="0.25">
      <c r="AO2414" s="51"/>
    </row>
    <row r="2415" spans="41:41" x14ac:dyDescent="0.25">
      <c r="AO2415" s="51"/>
    </row>
    <row r="2416" spans="41:41" x14ac:dyDescent="0.25">
      <c r="AO2416" s="51"/>
    </row>
    <row r="2417" spans="41:41" x14ac:dyDescent="0.25">
      <c r="AO2417" s="51"/>
    </row>
    <row r="2418" spans="41:41" x14ac:dyDescent="0.25">
      <c r="AO2418" s="51"/>
    </row>
    <row r="2419" spans="41:41" x14ac:dyDescent="0.25">
      <c r="AO2419" s="51"/>
    </row>
    <row r="2420" spans="41:41" x14ac:dyDescent="0.25">
      <c r="AO2420" s="51"/>
    </row>
    <row r="2421" spans="41:41" x14ac:dyDescent="0.25">
      <c r="AO2421" s="51"/>
    </row>
    <row r="2422" spans="41:41" x14ac:dyDescent="0.25">
      <c r="AO2422" s="51"/>
    </row>
    <row r="2423" spans="41:41" x14ac:dyDescent="0.25">
      <c r="AO2423" s="51"/>
    </row>
    <row r="2424" spans="41:41" x14ac:dyDescent="0.25">
      <c r="AO2424" s="51"/>
    </row>
    <row r="2425" spans="41:41" x14ac:dyDescent="0.25">
      <c r="AO2425" s="51"/>
    </row>
    <row r="2426" spans="41:41" x14ac:dyDescent="0.25">
      <c r="AO2426" s="51"/>
    </row>
    <row r="2427" spans="41:41" x14ac:dyDescent="0.25">
      <c r="AO2427" s="51"/>
    </row>
    <row r="2428" spans="41:41" x14ac:dyDescent="0.25">
      <c r="AO2428" s="51"/>
    </row>
    <row r="2429" spans="41:41" x14ac:dyDescent="0.25">
      <c r="AO2429" s="51"/>
    </row>
    <row r="2430" spans="41:41" x14ac:dyDescent="0.25">
      <c r="AO2430" s="51"/>
    </row>
    <row r="2431" spans="41:41" x14ac:dyDescent="0.25">
      <c r="AO2431" s="51"/>
    </row>
    <row r="2432" spans="41:41" x14ac:dyDescent="0.25">
      <c r="AO2432" s="51"/>
    </row>
    <row r="2433" spans="41:41" x14ac:dyDescent="0.25">
      <c r="AO2433" s="51"/>
    </row>
    <row r="2434" spans="41:41" x14ac:dyDescent="0.25">
      <c r="AO2434" s="51"/>
    </row>
    <row r="2435" spans="41:41" x14ac:dyDescent="0.25">
      <c r="AO2435" s="51"/>
    </row>
    <row r="2436" spans="41:41" x14ac:dyDescent="0.25">
      <c r="AO2436" s="51"/>
    </row>
    <row r="2437" spans="41:41" x14ac:dyDescent="0.25">
      <c r="AO2437" s="51"/>
    </row>
    <row r="2438" spans="41:41" x14ac:dyDescent="0.25">
      <c r="AO2438" s="51"/>
    </row>
    <row r="2439" spans="41:41" x14ac:dyDescent="0.25">
      <c r="AO2439" s="51"/>
    </row>
    <row r="2440" spans="41:41" x14ac:dyDescent="0.25">
      <c r="AO2440" s="51"/>
    </row>
    <row r="2441" spans="41:41" x14ac:dyDescent="0.25">
      <c r="AO2441" s="51"/>
    </row>
    <row r="2442" spans="41:41" x14ac:dyDescent="0.25">
      <c r="AO2442" s="51"/>
    </row>
    <row r="2443" spans="41:41" x14ac:dyDescent="0.25">
      <c r="AO2443" s="51"/>
    </row>
    <row r="2444" spans="41:41" x14ac:dyDescent="0.25">
      <c r="AO2444" s="51"/>
    </row>
    <row r="2445" spans="41:41" x14ac:dyDescent="0.25">
      <c r="AO2445" s="51"/>
    </row>
    <row r="2446" spans="41:41" x14ac:dyDescent="0.25">
      <c r="AO2446" s="51"/>
    </row>
    <row r="2447" spans="41:41" x14ac:dyDescent="0.25">
      <c r="AO2447" s="51"/>
    </row>
    <row r="2448" spans="41:41" x14ac:dyDescent="0.25">
      <c r="AO2448" s="51"/>
    </row>
    <row r="2449" spans="41:41" x14ac:dyDescent="0.25">
      <c r="AO2449" s="51"/>
    </row>
    <row r="2450" spans="41:41" x14ac:dyDescent="0.25">
      <c r="AO2450" s="51"/>
    </row>
    <row r="2451" spans="41:41" x14ac:dyDescent="0.25">
      <c r="AO2451" s="51"/>
    </row>
    <row r="2452" spans="41:41" x14ac:dyDescent="0.25">
      <c r="AO2452" s="51"/>
    </row>
    <row r="2453" spans="41:41" x14ac:dyDescent="0.25">
      <c r="AO2453" s="51"/>
    </row>
    <row r="2454" spans="41:41" x14ac:dyDescent="0.25">
      <c r="AO2454" s="51"/>
    </row>
    <row r="2455" spans="41:41" x14ac:dyDescent="0.25">
      <c r="AO2455" s="51"/>
    </row>
    <row r="2456" spans="41:41" x14ac:dyDescent="0.25">
      <c r="AO2456" s="51"/>
    </row>
    <row r="2457" spans="41:41" x14ac:dyDescent="0.25">
      <c r="AO2457" s="51"/>
    </row>
    <row r="2458" spans="41:41" x14ac:dyDescent="0.25">
      <c r="AO2458" s="51"/>
    </row>
    <row r="2459" spans="41:41" x14ac:dyDescent="0.25">
      <c r="AO2459" s="51"/>
    </row>
    <row r="2460" spans="41:41" x14ac:dyDescent="0.25">
      <c r="AO2460" s="51"/>
    </row>
    <row r="2461" spans="41:41" x14ac:dyDescent="0.25">
      <c r="AO2461" s="51"/>
    </row>
    <row r="2462" spans="41:41" x14ac:dyDescent="0.25">
      <c r="AO2462" s="51"/>
    </row>
    <row r="2463" spans="41:41" x14ac:dyDescent="0.25">
      <c r="AO2463" s="51"/>
    </row>
    <row r="2464" spans="41:41" x14ac:dyDescent="0.25">
      <c r="AO2464" s="51"/>
    </row>
    <row r="2465" spans="41:41" x14ac:dyDescent="0.25">
      <c r="AO2465" s="51"/>
    </row>
    <row r="2466" spans="41:41" x14ac:dyDescent="0.25">
      <c r="AO2466" s="51"/>
    </row>
    <row r="2467" spans="41:41" x14ac:dyDescent="0.25">
      <c r="AO2467" s="51"/>
    </row>
    <row r="2468" spans="41:41" x14ac:dyDescent="0.25">
      <c r="AO2468" s="51"/>
    </row>
    <row r="2469" spans="41:41" x14ac:dyDescent="0.25">
      <c r="AO2469" s="51"/>
    </row>
    <row r="2470" spans="41:41" x14ac:dyDescent="0.25">
      <c r="AO2470" s="51"/>
    </row>
    <row r="2471" spans="41:41" x14ac:dyDescent="0.25">
      <c r="AO2471" s="51"/>
    </row>
    <row r="2472" spans="41:41" x14ac:dyDescent="0.25">
      <c r="AO2472" s="51"/>
    </row>
    <row r="2473" spans="41:41" x14ac:dyDescent="0.25">
      <c r="AO2473" s="51"/>
    </row>
    <row r="2474" spans="41:41" x14ac:dyDescent="0.25">
      <c r="AO2474" s="51"/>
    </row>
    <row r="2475" spans="41:41" x14ac:dyDescent="0.25">
      <c r="AO2475" s="51"/>
    </row>
    <row r="2476" spans="41:41" x14ac:dyDescent="0.25">
      <c r="AO2476" s="51"/>
    </row>
    <row r="2477" spans="41:41" x14ac:dyDescent="0.25">
      <c r="AO2477" s="51"/>
    </row>
    <row r="2478" spans="41:41" x14ac:dyDescent="0.25">
      <c r="AO2478" s="51"/>
    </row>
    <row r="2479" spans="41:41" x14ac:dyDescent="0.25">
      <c r="AO2479" s="51"/>
    </row>
    <row r="2480" spans="41:41" x14ac:dyDescent="0.25">
      <c r="AO2480" s="51"/>
    </row>
    <row r="2481" spans="41:41" x14ac:dyDescent="0.25">
      <c r="AO2481" s="51"/>
    </row>
    <row r="2482" spans="41:41" x14ac:dyDescent="0.25">
      <c r="AO2482" s="51"/>
    </row>
    <row r="2483" spans="41:41" x14ac:dyDescent="0.25">
      <c r="AO2483" s="51"/>
    </row>
    <row r="2484" spans="41:41" x14ac:dyDescent="0.25">
      <c r="AO2484" s="51"/>
    </row>
    <row r="2485" spans="41:41" x14ac:dyDescent="0.25">
      <c r="AO2485" s="51"/>
    </row>
    <row r="2486" spans="41:41" x14ac:dyDescent="0.25">
      <c r="AO2486" s="51"/>
    </row>
    <row r="2487" spans="41:41" x14ac:dyDescent="0.25">
      <c r="AO2487" s="51"/>
    </row>
    <row r="2488" spans="41:41" x14ac:dyDescent="0.25">
      <c r="AO2488" s="51"/>
    </row>
    <row r="2489" spans="41:41" x14ac:dyDescent="0.25">
      <c r="AO2489" s="51"/>
    </row>
    <row r="2490" spans="41:41" x14ac:dyDescent="0.25">
      <c r="AO2490" s="51"/>
    </row>
    <row r="2491" spans="41:41" x14ac:dyDescent="0.25">
      <c r="AO2491" s="51"/>
    </row>
    <row r="2492" spans="41:41" x14ac:dyDescent="0.25">
      <c r="AO2492" s="51"/>
    </row>
    <row r="2493" spans="41:41" x14ac:dyDescent="0.25">
      <c r="AO2493" s="51"/>
    </row>
    <row r="2494" spans="41:41" x14ac:dyDescent="0.25">
      <c r="AO2494" s="51"/>
    </row>
    <row r="2495" spans="41:41" x14ac:dyDescent="0.25">
      <c r="AO2495" s="51"/>
    </row>
    <row r="2496" spans="41:41" x14ac:dyDescent="0.25">
      <c r="AO2496" s="51"/>
    </row>
    <row r="2497" spans="41:41" x14ac:dyDescent="0.25">
      <c r="AO2497" s="51"/>
    </row>
    <row r="2498" spans="41:41" x14ac:dyDescent="0.25">
      <c r="AO2498" s="51"/>
    </row>
    <row r="2499" spans="41:41" x14ac:dyDescent="0.25">
      <c r="AO2499" s="51"/>
    </row>
    <row r="2500" spans="41:41" x14ac:dyDescent="0.25">
      <c r="AO2500" s="51"/>
    </row>
    <row r="2501" spans="41:41" x14ac:dyDescent="0.25">
      <c r="AO2501" s="51"/>
    </row>
    <row r="2502" spans="41:41" x14ac:dyDescent="0.25">
      <c r="AO2502" s="51"/>
    </row>
    <row r="2503" spans="41:41" x14ac:dyDescent="0.25">
      <c r="AO2503" s="51"/>
    </row>
    <row r="2504" spans="41:41" x14ac:dyDescent="0.25">
      <c r="AO2504" s="51"/>
    </row>
    <row r="2505" spans="41:41" x14ac:dyDescent="0.25">
      <c r="AO2505" s="51"/>
    </row>
    <row r="2506" spans="41:41" x14ac:dyDescent="0.25">
      <c r="AO2506" s="51"/>
    </row>
    <row r="2507" spans="41:41" x14ac:dyDescent="0.25">
      <c r="AO2507" s="51"/>
    </row>
    <row r="2508" spans="41:41" x14ac:dyDescent="0.25">
      <c r="AO2508" s="51"/>
    </row>
    <row r="2509" spans="41:41" x14ac:dyDescent="0.25">
      <c r="AO2509" s="51"/>
    </row>
    <row r="2510" spans="41:41" x14ac:dyDescent="0.25">
      <c r="AO2510" s="51"/>
    </row>
    <row r="2511" spans="41:41" x14ac:dyDescent="0.25">
      <c r="AO2511" s="51"/>
    </row>
    <row r="2512" spans="41:41" x14ac:dyDescent="0.25">
      <c r="AO2512" s="51"/>
    </row>
    <row r="2513" spans="41:41" x14ac:dyDescent="0.25">
      <c r="AO2513" s="51"/>
    </row>
    <row r="2514" spans="41:41" x14ac:dyDescent="0.25">
      <c r="AO2514" s="51"/>
    </row>
    <row r="2515" spans="41:41" x14ac:dyDescent="0.25">
      <c r="AO2515" s="51"/>
    </row>
    <row r="2516" spans="41:41" x14ac:dyDescent="0.25">
      <c r="AO2516" s="51"/>
    </row>
    <row r="2517" spans="41:41" x14ac:dyDescent="0.25">
      <c r="AO2517" s="51"/>
    </row>
    <row r="2518" spans="41:41" x14ac:dyDescent="0.25">
      <c r="AO2518" s="51"/>
    </row>
    <row r="2519" spans="41:41" x14ac:dyDescent="0.25">
      <c r="AO2519" s="51"/>
    </row>
    <row r="2520" spans="41:41" x14ac:dyDescent="0.25">
      <c r="AO2520" s="51"/>
    </row>
    <row r="2521" spans="41:41" x14ac:dyDescent="0.25">
      <c r="AO2521" s="51"/>
    </row>
    <row r="2522" spans="41:41" x14ac:dyDescent="0.25">
      <c r="AO2522" s="51"/>
    </row>
    <row r="2523" spans="41:41" x14ac:dyDescent="0.25">
      <c r="AO2523" s="51"/>
    </row>
    <row r="2524" spans="41:41" x14ac:dyDescent="0.25">
      <c r="AO2524" s="51"/>
    </row>
    <row r="2525" spans="41:41" x14ac:dyDescent="0.25">
      <c r="AO2525" s="51"/>
    </row>
    <row r="2526" spans="41:41" x14ac:dyDescent="0.25">
      <c r="AO2526" s="51"/>
    </row>
    <row r="2527" spans="41:41" x14ac:dyDescent="0.25">
      <c r="AO2527" s="51"/>
    </row>
    <row r="2528" spans="41:41" x14ac:dyDescent="0.25">
      <c r="AO2528" s="51"/>
    </row>
    <row r="2529" spans="41:41" x14ac:dyDescent="0.25">
      <c r="AO2529" s="51"/>
    </row>
    <row r="2530" spans="41:41" x14ac:dyDescent="0.25">
      <c r="AO2530" s="51"/>
    </row>
    <row r="2531" spans="41:41" x14ac:dyDescent="0.25">
      <c r="AO2531" s="51"/>
    </row>
    <row r="2532" spans="41:41" x14ac:dyDescent="0.25">
      <c r="AO2532" s="51"/>
    </row>
    <row r="2533" spans="41:41" x14ac:dyDescent="0.25">
      <c r="AO2533" s="51"/>
    </row>
    <row r="2534" spans="41:41" x14ac:dyDescent="0.25">
      <c r="AO2534" s="51"/>
    </row>
    <row r="2535" spans="41:41" x14ac:dyDescent="0.25">
      <c r="AO2535" s="51"/>
    </row>
    <row r="2536" spans="41:41" x14ac:dyDescent="0.25">
      <c r="AO2536" s="51"/>
    </row>
    <row r="2537" spans="41:41" x14ac:dyDescent="0.25">
      <c r="AO2537" s="51"/>
    </row>
    <row r="2538" spans="41:41" x14ac:dyDescent="0.25">
      <c r="AO2538" s="51"/>
    </row>
    <row r="2539" spans="41:41" x14ac:dyDescent="0.25">
      <c r="AO2539" s="51"/>
    </row>
    <row r="2540" spans="41:41" x14ac:dyDescent="0.25">
      <c r="AO2540" s="51"/>
    </row>
    <row r="2541" spans="41:41" x14ac:dyDescent="0.25">
      <c r="AO2541" s="51"/>
    </row>
    <row r="2542" spans="41:41" x14ac:dyDescent="0.25">
      <c r="AO2542" s="51"/>
    </row>
    <row r="2543" spans="41:41" x14ac:dyDescent="0.25">
      <c r="AO2543" s="51"/>
    </row>
    <row r="2544" spans="41:41" x14ac:dyDescent="0.25">
      <c r="AO2544" s="51"/>
    </row>
    <row r="2545" spans="41:41" x14ac:dyDescent="0.25">
      <c r="AO2545" s="51"/>
    </row>
    <row r="2546" spans="41:41" x14ac:dyDescent="0.25">
      <c r="AO2546" s="51"/>
    </row>
    <row r="2547" spans="41:41" x14ac:dyDescent="0.25">
      <c r="AO2547" s="51"/>
    </row>
    <row r="2548" spans="41:41" x14ac:dyDescent="0.25">
      <c r="AO2548" s="51"/>
    </row>
    <row r="2549" spans="41:41" x14ac:dyDescent="0.25">
      <c r="AO2549" s="51"/>
    </row>
    <row r="2550" spans="41:41" x14ac:dyDescent="0.25">
      <c r="AO2550" s="51"/>
    </row>
    <row r="2551" spans="41:41" x14ac:dyDescent="0.25">
      <c r="AO2551" s="51"/>
    </row>
    <row r="2552" spans="41:41" x14ac:dyDescent="0.25">
      <c r="AO2552" s="51"/>
    </row>
    <row r="2553" spans="41:41" x14ac:dyDescent="0.25">
      <c r="AO2553" s="51"/>
    </row>
    <row r="2554" spans="41:41" x14ac:dyDescent="0.25">
      <c r="AO2554" s="51"/>
    </row>
    <row r="2555" spans="41:41" x14ac:dyDescent="0.25">
      <c r="AO2555" s="51"/>
    </row>
    <row r="2556" spans="41:41" x14ac:dyDescent="0.25">
      <c r="AO2556" s="51"/>
    </row>
    <row r="2557" spans="41:41" x14ac:dyDescent="0.25">
      <c r="AO2557" s="51"/>
    </row>
    <row r="2558" spans="41:41" x14ac:dyDescent="0.25">
      <c r="AO2558" s="51"/>
    </row>
    <row r="2559" spans="41:41" x14ac:dyDescent="0.25">
      <c r="AO2559" s="51"/>
    </row>
    <row r="2560" spans="41:41" x14ac:dyDescent="0.25">
      <c r="AO2560" s="51"/>
    </row>
    <row r="2561" spans="41:41" x14ac:dyDescent="0.25">
      <c r="AO2561" s="51"/>
    </row>
    <row r="2562" spans="41:41" x14ac:dyDescent="0.25">
      <c r="AO2562" s="51"/>
    </row>
    <row r="2563" spans="41:41" x14ac:dyDescent="0.25">
      <c r="AO2563" s="51"/>
    </row>
    <row r="2564" spans="41:41" x14ac:dyDescent="0.25">
      <c r="AO2564" s="51"/>
    </row>
    <row r="2565" spans="41:41" x14ac:dyDescent="0.25">
      <c r="AO2565" s="51"/>
    </row>
    <row r="2566" spans="41:41" x14ac:dyDescent="0.25">
      <c r="AO2566" s="51"/>
    </row>
    <row r="2567" spans="41:41" x14ac:dyDescent="0.25">
      <c r="AO2567" s="51"/>
    </row>
    <row r="2568" spans="41:41" x14ac:dyDescent="0.25">
      <c r="AO2568" s="51"/>
    </row>
    <row r="2569" spans="41:41" x14ac:dyDescent="0.25">
      <c r="AO2569" s="51"/>
    </row>
    <row r="2570" spans="41:41" x14ac:dyDescent="0.25">
      <c r="AO2570" s="51"/>
    </row>
    <row r="2571" spans="41:41" x14ac:dyDescent="0.25">
      <c r="AO2571" s="51"/>
    </row>
    <row r="2572" spans="41:41" x14ac:dyDescent="0.25">
      <c r="AO2572" s="51"/>
    </row>
    <row r="2573" spans="41:41" x14ac:dyDescent="0.25">
      <c r="AO2573" s="51"/>
    </row>
    <row r="2574" spans="41:41" x14ac:dyDescent="0.25">
      <c r="AO2574" s="51"/>
    </row>
    <row r="2575" spans="41:41" x14ac:dyDescent="0.25">
      <c r="AO2575" s="51"/>
    </row>
    <row r="2576" spans="41:41" x14ac:dyDescent="0.25">
      <c r="AO2576" s="51"/>
    </row>
    <row r="2577" spans="41:41" x14ac:dyDescent="0.25">
      <c r="AO2577" s="51"/>
    </row>
    <row r="2578" spans="41:41" x14ac:dyDescent="0.25">
      <c r="AO2578" s="51"/>
    </row>
    <row r="2579" spans="41:41" x14ac:dyDescent="0.25">
      <c r="AO2579" s="51"/>
    </row>
    <row r="2580" spans="41:41" x14ac:dyDescent="0.25">
      <c r="AO2580" s="51"/>
    </row>
    <row r="2581" spans="41:41" x14ac:dyDescent="0.25">
      <c r="AO2581" s="51"/>
    </row>
    <row r="2582" spans="41:41" x14ac:dyDescent="0.25">
      <c r="AO2582" s="51"/>
    </row>
    <row r="2583" spans="41:41" x14ac:dyDescent="0.25">
      <c r="AO2583" s="51"/>
    </row>
    <row r="2584" spans="41:41" x14ac:dyDescent="0.25">
      <c r="AO2584" s="51"/>
    </row>
    <row r="2585" spans="41:41" x14ac:dyDescent="0.25">
      <c r="AO2585" s="51"/>
    </row>
    <row r="2586" spans="41:41" x14ac:dyDescent="0.25">
      <c r="AO2586" s="51"/>
    </row>
    <row r="2587" spans="41:41" x14ac:dyDescent="0.25">
      <c r="AO2587" s="51"/>
    </row>
    <row r="2588" spans="41:41" x14ac:dyDescent="0.25">
      <c r="AO2588" s="51"/>
    </row>
    <row r="2589" spans="41:41" x14ac:dyDescent="0.25">
      <c r="AO2589" s="51"/>
    </row>
    <row r="2590" spans="41:41" x14ac:dyDescent="0.25">
      <c r="AO2590" s="51"/>
    </row>
    <row r="2591" spans="41:41" x14ac:dyDescent="0.25">
      <c r="AO2591" s="51"/>
    </row>
    <row r="2592" spans="41:41" x14ac:dyDescent="0.25">
      <c r="AO2592" s="51"/>
    </row>
    <row r="2593" spans="41:41" x14ac:dyDescent="0.25">
      <c r="AO2593" s="51"/>
    </row>
    <row r="2594" spans="41:41" x14ac:dyDescent="0.25">
      <c r="AO2594" s="51"/>
    </row>
    <row r="2595" spans="41:41" x14ac:dyDescent="0.25">
      <c r="AO2595" s="51"/>
    </row>
    <row r="2596" spans="41:41" x14ac:dyDescent="0.25">
      <c r="AO2596" s="51"/>
    </row>
    <row r="2597" spans="41:41" x14ac:dyDescent="0.25">
      <c r="AO2597" s="51"/>
    </row>
    <row r="2598" spans="41:41" x14ac:dyDescent="0.25">
      <c r="AO2598" s="51"/>
    </row>
    <row r="2599" spans="41:41" x14ac:dyDescent="0.25">
      <c r="AO2599" s="51"/>
    </row>
    <row r="2600" spans="41:41" x14ac:dyDescent="0.25">
      <c r="AO2600" s="51"/>
    </row>
    <row r="2601" spans="41:41" x14ac:dyDescent="0.25">
      <c r="AO2601" s="51"/>
    </row>
    <row r="2602" spans="41:41" x14ac:dyDescent="0.25">
      <c r="AO2602" s="51"/>
    </row>
    <row r="2603" spans="41:41" x14ac:dyDescent="0.25">
      <c r="AO2603" s="51"/>
    </row>
    <row r="2604" spans="41:41" x14ac:dyDescent="0.25">
      <c r="AO2604" s="51"/>
    </row>
    <row r="2605" spans="41:41" x14ac:dyDescent="0.25">
      <c r="AO2605" s="51"/>
    </row>
    <row r="2606" spans="41:41" x14ac:dyDescent="0.25">
      <c r="AO2606" s="51"/>
    </row>
    <row r="2607" spans="41:41" x14ac:dyDescent="0.25">
      <c r="AO2607" s="51"/>
    </row>
    <row r="2608" spans="41:41" x14ac:dyDescent="0.25">
      <c r="AO2608" s="51"/>
    </row>
    <row r="2609" spans="41:41" x14ac:dyDescent="0.25">
      <c r="AO2609" s="51"/>
    </row>
    <row r="2610" spans="41:41" x14ac:dyDescent="0.25">
      <c r="AO2610" s="51"/>
    </row>
    <row r="2611" spans="41:41" x14ac:dyDescent="0.25">
      <c r="AO2611" s="51"/>
    </row>
    <row r="2612" spans="41:41" x14ac:dyDescent="0.25">
      <c r="AO2612" s="51"/>
    </row>
    <row r="2613" spans="41:41" x14ac:dyDescent="0.25">
      <c r="AO2613" s="51"/>
    </row>
    <row r="2614" spans="41:41" x14ac:dyDescent="0.25">
      <c r="AO2614" s="51"/>
    </row>
    <row r="2615" spans="41:41" x14ac:dyDescent="0.25">
      <c r="AO2615" s="51"/>
    </row>
    <row r="2616" spans="41:41" x14ac:dyDescent="0.25">
      <c r="AO2616" s="51"/>
    </row>
    <row r="2617" spans="41:41" x14ac:dyDescent="0.25">
      <c r="AO2617" s="51"/>
    </row>
    <row r="2618" spans="41:41" x14ac:dyDescent="0.25">
      <c r="AO2618" s="51"/>
    </row>
    <row r="2619" spans="41:41" x14ac:dyDescent="0.25">
      <c r="AO2619" s="51"/>
    </row>
    <row r="2620" spans="41:41" x14ac:dyDescent="0.25">
      <c r="AO2620" s="51"/>
    </row>
    <row r="2621" spans="41:41" x14ac:dyDescent="0.25">
      <c r="AO2621" s="51"/>
    </row>
    <row r="2622" spans="41:41" x14ac:dyDescent="0.25">
      <c r="AO2622" s="51"/>
    </row>
    <row r="2623" spans="41:41" x14ac:dyDescent="0.25">
      <c r="AO2623" s="51"/>
    </row>
    <row r="2624" spans="41:41" x14ac:dyDescent="0.25">
      <c r="AO2624" s="51"/>
    </row>
    <row r="2625" spans="41:41" x14ac:dyDescent="0.25">
      <c r="AO2625" s="51"/>
    </row>
    <row r="2626" spans="41:41" x14ac:dyDescent="0.25">
      <c r="AO2626" s="51"/>
    </row>
    <row r="2627" spans="41:41" x14ac:dyDescent="0.25">
      <c r="AO2627" s="51"/>
    </row>
    <row r="2628" spans="41:41" x14ac:dyDescent="0.25">
      <c r="AO2628" s="51"/>
    </row>
    <row r="2629" spans="41:41" x14ac:dyDescent="0.25">
      <c r="AO2629" s="51"/>
    </row>
    <row r="2630" spans="41:41" x14ac:dyDescent="0.25">
      <c r="AO2630" s="51"/>
    </row>
    <row r="2631" spans="41:41" x14ac:dyDescent="0.25">
      <c r="AO2631" s="51"/>
    </row>
    <row r="2632" spans="41:41" x14ac:dyDescent="0.25">
      <c r="AO2632" s="51"/>
    </row>
    <row r="2633" spans="41:41" x14ac:dyDescent="0.25">
      <c r="AO2633" s="51"/>
    </row>
    <row r="2634" spans="41:41" x14ac:dyDescent="0.25">
      <c r="AO2634" s="51"/>
    </row>
    <row r="2635" spans="41:41" x14ac:dyDescent="0.25">
      <c r="AO2635" s="51"/>
    </row>
    <row r="2636" spans="41:41" x14ac:dyDescent="0.25">
      <c r="AO2636" s="51"/>
    </row>
    <row r="2637" spans="41:41" x14ac:dyDescent="0.25">
      <c r="AO2637" s="51"/>
    </row>
    <row r="2638" spans="41:41" x14ac:dyDescent="0.25">
      <c r="AO2638" s="51"/>
    </row>
    <row r="2639" spans="41:41" x14ac:dyDescent="0.25">
      <c r="AO2639" s="51"/>
    </row>
    <row r="2640" spans="41:41" x14ac:dyDescent="0.25">
      <c r="AO2640" s="51"/>
    </row>
    <row r="2641" spans="41:41" x14ac:dyDescent="0.25">
      <c r="AO2641" s="51"/>
    </row>
    <row r="2642" spans="41:41" x14ac:dyDescent="0.25">
      <c r="AO2642" s="51"/>
    </row>
    <row r="2643" spans="41:41" x14ac:dyDescent="0.25">
      <c r="AO2643" s="51"/>
    </row>
    <row r="2644" spans="41:41" x14ac:dyDescent="0.25">
      <c r="AO2644" s="51"/>
    </row>
    <row r="2645" spans="41:41" x14ac:dyDescent="0.25">
      <c r="AO2645" s="51"/>
    </row>
    <row r="2646" spans="41:41" x14ac:dyDescent="0.25">
      <c r="AO2646" s="51"/>
    </row>
    <row r="2647" spans="41:41" x14ac:dyDescent="0.25">
      <c r="AO2647" s="51"/>
    </row>
    <row r="2648" spans="41:41" x14ac:dyDescent="0.25">
      <c r="AO2648" s="51"/>
    </row>
    <row r="2649" spans="41:41" x14ac:dyDescent="0.25">
      <c r="AO2649" s="51"/>
    </row>
    <row r="2650" spans="41:41" x14ac:dyDescent="0.25">
      <c r="AO2650" s="51"/>
    </row>
    <row r="2651" spans="41:41" x14ac:dyDescent="0.25">
      <c r="AO2651" s="51"/>
    </row>
    <row r="2652" spans="41:41" x14ac:dyDescent="0.25">
      <c r="AO2652" s="51"/>
    </row>
    <row r="2653" spans="41:41" x14ac:dyDescent="0.25">
      <c r="AO2653" s="51"/>
    </row>
    <row r="2654" spans="41:41" x14ac:dyDescent="0.25">
      <c r="AO2654" s="51"/>
    </row>
    <row r="2655" spans="41:41" x14ac:dyDescent="0.25">
      <c r="AO2655" s="51"/>
    </row>
    <row r="2656" spans="41:41" x14ac:dyDescent="0.25">
      <c r="AO2656" s="51"/>
    </row>
    <row r="2657" spans="41:41" x14ac:dyDescent="0.25">
      <c r="AO2657" s="51"/>
    </row>
    <row r="2658" spans="41:41" x14ac:dyDescent="0.25">
      <c r="AO2658" s="51"/>
    </row>
    <row r="2659" spans="41:41" x14ac:dyDescent="0.25">
      <c r="AO2659" s="51"/>
    </row>
    <row r="2660" spans="41:41" x14ac:dyDescent="0.25">
      <c r="AO2660" s="51"/>
    </row>
    <row r="2661" spans="41:41" x14ac:dyDescent="0.25">
      <c r="AO2661" s="51"/>
    </row>
    <row r="2662" spans="41:41" x14ac:dyDescent="0.25">
      <c r="AO2662" s="51"/>
    </row>
    <row r="2663" spans="41:41" x14ac:dyDescent="0.25">
      <c r="AO2663" s="51"/>
    </row>
    <row r="2664" spans="41:41" x14ac:dyDescent="0.25">
      <c r="AO2664" s="51"/>
    </row>
    <row r="2665" spans="41:41" x14ac:dyDescent="0.25">
      <c r="AO2665" s="51"/>
    </row>
    <row r="2666" spans="41:41" x14ac:dyDescent="0.25">
      <c r="AO2666" s="51"/>
    </row>
    <row r="2667" spans="41:41" x14ac:dyDescent="0.25">
      <c r="AO2667" s="51"/>
    </row>
    <row r="2668" spans="41:41" x14ac:dyDescent="0.25">
      <c r="AO2668" s="51"/>
    </row>
    <row r="2669" spans="41:41" x14ac:dyDescent="0.25">
      <c r="AO2669" s="51"/>
    </row>
    <row r="2670" spans="41:41" x14ac:dyDescent="0.25">
      <c r="AO2670" s="51"/>
    </row>
    <row r="2671" spans="41:41" x14ac:dyDescent="0.25">
      <c r="AO2671" s="51"/>
    </row>
    <row r="2672" spans="41:41" x14ac:dyDescent="0.25">
      <c r="AO2672" s="51"/>
    </row>
    <row r="2673" spans="41:41" x14ac:dyDescent="0.25">
      <c r="AO2673" s="51"/>
    </row>
    <row r="2674" spans="41:41" x14ac:dyDescent="0.25">
      <c r="AO2674" s="51"/>
    </row>
    <row r="2675" spans="41:41" x14ac:dyDescent="0.25">
      <c r="AO2675" s="51"/>
    </row>
    <row r="2676" spans="41:41" x14ac:dyDescent="0.25">
      <c r="AO2676" s="51"/>
    </row>
    <row r="2677" spans="41:41" x14ac:dyDescent="0.25">
      <c r="AO2677" s="51"/>
    </row>
    <row r="2678" spans="41:41" x14ac:dyDescent="0.25">
      <c r="AO2678" s="51"/>
    </row>
    <row r="2679" spans="41:41" x14ac:dyDescent="0.25">
      <c r="AO2679" s="51"/>
    </row>
    <row r="2680" spans="41:41" x14ac:dyDescent="0.25">
      <c r="AO2680" s="51"/>
    </row>
    <row r="2681" spans="41:41" x14ac:dyDescent="0.25">
      <c r="AO2681" s="51"/>
    </row>
    <row r="2682" spans="41:41" x14ac:dyDescent="0.25">
      <c r="AO2682" s="51"/>
    </row>
    <row r="2683" spans="41:41" x14ac:dyDescent="0.25">
      <c r="AO2683" s="51"/>
    </row>
    <row r="2684" spans="41:41" x14ac:dyDescent="0.25">
      <c r="AO2684" s="51"/>
    </row>
    <row r="2685" spans="41:41" x14ac:dyDescent="0.25">
      <c r="AO2685" s="51"/>
    </row>
    <row r="2686" spans="41:41" x14ac:dyDescent="0.25">
      <c r="AO2686" s="51"/>
    </row>
    <row r="2687" spans="41:41" x14ac:dyDescent="0.25">
      <c r="AO2687" s="51"/>
    </row>
    <row r="2688" spans="41:41" x14ac:dyDescent="0.25">
      <c r="AO2688" s="51"/>
    </row>
    <row r="2689" spans="41:41" x14ac:dyDescent="0.25">
      <c r="AO2689" s="51"/>
    </row>
    <row r="2690" spans="41:41" x14ac:dyDescent="0.25">
      <c r="AO2690" s="51"/>
    </row>
    <row r="2691" spans="41:41" x14ac:dyDescent="0.25">
      <c r="AO2691" s="51"/>
    </row>
    <row r="2692" spans="41:41" x14ac:dyDescent="0.25">
      <c r="AO2692" s="51"/>
    </row>
    <row r="2693" spans="41:41" x14ac:dyDescent="0.25">
      <c r="AO2693" s="51"/>
    </row>
    <row r="2694" spans="41:41" x14ac:dyDescent="0.25">
      <c r="AO2694" s="51"/>
    </row>
    <row r="2695" spans="41:41" x14ac:dyDescent="0.25">
      <c r="AO2695" s="51"/>
    </row>
    <row r="2696" spans="41:41" x14ac:dyDescent="0.25">
      <c r="AO2696" s="51"/>
    </row>
    <row r="2697" spans="41:41" x14ac:dyDescent="0.25">
      <c r="AO2697" s="51"/>
    </row>
    <row r="2698" spans="41:41" x14ac:dyDescent="0.25">
      <c r="AO2698" s="51"/>
    </row>
    <row r="2699" spans="41:41" x14ac:dyDescent="0.25">
      <c r="AO2699" s="51"/>
    </row>
    <row r="2700" spans="41:41" x14ac:dyDescent="0.25">
      <c r="AO2700" s="51"/>
    </row>
    <row r="2701" spans="41:41" x14ac:dyDescent="0.25">
      <c r="AO2701" s="51"/>
    </row>
    <row r="2702" spans="41:41" x14ac:dyDescent="0.25">
      <c r="AO2702" s="51"/>
    </row>
    <row r="2703" spans="41:41" x14ac:dyDescent="0.25">
      <c r="AO2703" s="51"/>
    </row>
    <row r="2704" spans="41:41" x14ac:dyDescent="0.25">
      <c r="AO2704" s="51"/>
    </row>
    <row r="2705" spans="41:41" x14ac:dyDescent="0.25">
      <c r="AO2705" s="51"/>
    </row>
    <row r="2706" spans="41:41" x14ac:dyDescent="0.25">
      <c r="AO2706" s="51"/>
    </row>
    <row r="2707" spans="41:41" x14ac:dyDescent="0.25">
      <c r="AO2707" s="51"/>
    </row>
    <row r="2708" spans="41:41" x14ac:dyDescent="0.25">
      <c r="AO2708" s="51"/>
    </row>
    <row r="2709" spans="41:41" x14ac:dyDescent="0.25">
      <c r="AO2709" s="51"/>
    </row>
    <row r="2710" spans="41:41" x14ac:dyDescent="0.25">
      <c r="AO2710" s="51"/>
    </row>
    <row r="2711" spans="41:41" x14ac:dyDescent="0.25">
      <c r="AO2711" s="51"/>
    </row>
    <row r="2712" spans="41:41" x14ac:dyDescent="0.25">
      <c r="AO2712" s="51"/>
    </row>
    <row r="2713" spans="41:41" x14ac:dyDescent="0.25">
      <c r="AO2713" s="51"/>
    </row>
    <row r="2714" spans="41:41" x14ac:dyDescent="0.25">
      <c r="AO2714" s="51"/>
    </row>
    <row r="2715" spans="41:41" x14ac:dyDescent="0.25">
      <c r="AO2715" s="51"/>
    </row>
    <row r="2716" spans="41:41" x14ac:dyDescent="0.25">
      <c r="AO2716" s="51"/>
    </row>
    <row r="2717" spans="41:41" x14ac:dyDescent="0.25">
      <c r="AO2717" s="51"/>
    </row>
    <row r="2718" spans="41:41" x14ac:dyDescent="0.25">
      <c r="AO2718" s="51"/>
    </row>
    <row r="2719" spans="41:41" x14ac:dyDescent="0.25">
      <c r="AO2719" s="51"/>
    </row>
    <row r="2720" spans="41:41" x14ac:dyDescent="0.25">
      <c r="AO2720" s="51"/>
    </row>
    <row r="2721" spans="41:41" x14ac:dyDescent="0.25">
      <c r="AO2721" s="51"/>
    </row>
    <row r="2722" spans="41:41" x14ac:dyDescent="0.25">
      <c r="AO2722" s="51"/>
    </row>
    <row r="2723" spans="41:41" x14ac:dyDescent="0.25">
      <c r="AO2723" s="51"/>
    </row>
    <row r="2724" spans="41:41" x14ac:dyDescent="0.25">
      <c r="AO2724" s="51"/>
    </row>
    <row r="2725" spans="41:41" x14ac:dyDescent="0.25">
      <c r="AO2725" s="51"/>
    </row>
    <row r="2726" spans="41:41" x14ac:dyDescent="0.25">
      <c r="AO2726" s="51"/>
    </row>
    <row r="2727" spans="41:41" x14ac:dyDescent="0.25">
      <c r="AO2727" s="51"/>
    </row>
    <row r="2728" spans="41:41" x14ac:dyDescent="0.25">
      <c r="AO2728" s="51"/>
    </row>
    <row r="2729" spans="41:41" x14ac:dyDescent="0.25">
      <c r="AO2729" s="51"/>
    </row>
    <row r="2730" spans="41:41" x14ac:dyDescent="0.25">
      <c r="AO2730" s="51"/>
    </row>
    <row r="2731" spans="41:41" x14ac:dyDescent="0.25">
      <c r="AO2731" s="51"/>
    </row>
    <row r="2732" spans="41:41" x14ac:dyDescent="0.25">
      <c r="AO2732" s="51"/>
    </row>
    <row r="2733" spans="41:41" x14ac:dyDescent="0.25">
      <c r="AO2733" s="51"/>
    </row>
    <row r="2734" spans="41:41" x14ac:dyDescent="0.25">
      <c r="AO2734" s="51"/>
    </row>
    <row r="2735" spans="41:41" x14ac:dyDescent="0.25">
      <c r="AO2735" s="51"/>
    </row>
    <row r="2736" spans="41:41" x14ac:dyDescent="0.25">
      <c r="AO2736" s="51"/>
    </row>
    <row r="2737" spans="41:41" x14ac:dyDescent="0.25">
      <c r="AO2737" s="51"/>
    </row>
    <row r="2738" spans="41:41" x14ac:dyDescent="0.25">
      <c r="AO2738" s="51"/>
    </row>
    <row r="2739" spans="41:41" x14ac:dyDescent="0.25">
      <c r="AO2739" s="51"/>
    </row>
    <row r="2740" spans="41:41" x14ac:dyDescent="0.25">
      <c r="AO2740" s="51"/>
    </row>
    <row r="2741" spans="41:41" x14ac:dyDescent="0.25">
      <c r="AO2741" s="51"/>
    </row>
    <row r="2742" spans="41:41" x14ac:dyDescent="0.25">
      <c r="AO2742" s="51"/>
    </row>
    <row r="2743" spans="41:41" x14ac:dyDescent="0.25">
      <c r="AO2743" s="51"/>
    </row>
    <row r="2744" spans="41:41" x14ac:dyDescent="0.25">
      <c r="AO2744" s="51"/>
    </row>
    <row r="2745" spans="41:41" x14ac:dyDescent="0.25">
      <c r="AO2745" s="51"/>
    </row>
    <row r="2746" spans="41:41" x14ac:dyDescent="0.25">
      <c r="AO2746" s="51"/>
    </row>
    <row r="2747" spans="41:41" x14ac:dyDescent="0.25">
      <c r="AO2747" s="51"/>
    </row>
    <row r="2748" spans="41:41" x14ac:dyDescent="0.25">
      <c r="AO2748" s="51"/>
    </row>
    <row r="2749" spans="41:41" x14ac:dyDescent="0.25">
      <c r="AO2749" s="51"/>
    </row>
    <row r="2750" spans="41:41" x14ac:dyDescent="0.25">
      <c r="AO2750" s="51"/>
    </row>
    <row r="2751" spans="41:41" x14ac:dyDescent="0.25">
      <c r="AO2751" s="51"/>
    </row>
    <row r="2752" spans="41:41" x14ac:dyDescent="0.25">
      <c r="AO2752" s="51"/>
    </row>
    <row r="2753" spans="41:41" x14ac:dyDescent="0.25">
      <c r="AO2753" s="51"/>
    </row>
    <row r="2754" spans="41:41" x14ac:dyDescent="0.25">
      <c r="AO2754" s="51"/>
    </row>
    <row r="2755" spans="41:41" x14ac:dyDescent="0.25">
      <c r="AO2755" s="51"/>
    </row>
    <row r="2756" spans="41:41" x14ac:dyDescent="0.25">
      <c r="AO2756" s="51"/>
    </row>
    <row r="2757" spans="41:41" x14ac:dyDescent="0.25">
      <c r="AO2757" s="51"/>
    </row>
    <row r="2758" spans="41:41" x14ac:dyDescent="0.25">
      <c r="AO2758" s="51"/>
    </row>
    <row r="2759" spans="41:41" x14ac:dyDescent="0.25">
      <c r="AO2759" s="51"/>
    </row>
    <row r="2760" spans="41:41" x14ac:dyDescent="0.25">
      <c r="AO2760" s="51"/>
    </row>
    <row r="2761" spans="41:41" x14ac:dyDescent="0.25">
      <c r="AO2761" s="51"/>
    </row>
    <row r="2762" spans="41:41" x14ac:dyDescent="0.25">
      <c r="AO2762" s="51"/>
    </row>
    <row r="2763" spans="41:41" x14ac:dyDescent="0.25">
      <c r="AO2763" s="51"/>
    </row>
    <row r="2764" spans="41:41" x14ac:dyDescent="0.25">
      <c r="AO2764" s="51"/>
    </row>
    <row r="2765" spans="41:41" x14ac:dyDescent="0.25">
      <c r="AO2765" s="51"/>
    </row>
    <row r="2766" spans="41:41" x14ac:dyDescent="0.25">
      <c r="AO2766" s="51"/>
    </row>
    <row r="2767" spans="41:41" x14ac:dyDescent="0.25">
      <c r="AO2767" s="51"/>
    </row>
    <row r="2768" spans="41:41" x14ac:dyDescent="0.25">
      <c r="AO2768" s="51"/>
    </row>
    <row r="2769" spans="41:41" x14ac:dyDescent="0.25">
      <c r="AO2769" s="51"/>
    </row>
    <row r="2770" spans="41:41" x14ac:dyDescent="0.25">
      <c r="AO2770" s="51"/>
    </row>
    <row r="2771" spans="41:41" x14ac:dyDescent="0.25">
      <c r="AO2771" s="51"/>
    </row>
    <row r="2772" spans="41:41" x14ac:dyDescent="0.25">
      <c r="AO2772" s="51"/>
    </row>
    <row r="2773" spans="41:41" x14ac:dyDescent="0.25">
      <c r="AO2773" s="51"/>
    </row>
    <row r="2774" spans="41:41" x14ac:dyDescent="0.25">
      <c r="AO2774" s="51"/>
    </row>
    <row r="2775" spans="41:41" x14ac:dyDescent="0.25">
      <c r="AO2775" s="51"/>
    </row>
    <row r="2776" spans="41:41" x14ac:dyDescent="0.25">
      <c r="AO2776" s="51"/>
    </row>
    <row r="2777" spans="41:41" x14ac:dyDescent="0.25">
      <c r="AO2777" s="51"/>
    </row>
    <row r="2778" spans="41:41" x14ac:dyDescent="0.25">
      <c r="AO2778" s="51"/>
    </row>
    <row r="2779" spans="41:41" x14ac:dyDescent="0.25">
      <c r="AO2779" s="51"/>
    </row>
    <row r="2780" spans="41:41" x14ac:dyDescent="0.25">
      <c r="AO2780" s="51"/>
    </row>
    <row r="2781" spans="41:41" x14ac:dyDescent="0.25">
      <c r="AO2781" s="51"/>
    </row>
    <row r="2782" spans="41:41" x14ac:dyDescent="0.25">
      <c r="AO2782" s="51"/>
    </row>
    <row r="2783" spans="41:41" x14ac:dyDescent="0.25">
      <c r="AO2783" s="51"/>
    </row>
    <row r="2784" spans="41:41" x14ac:dyDescent="0.25">
      <c r="AO2784" s="51"/>
    </row>
    <row r="2785" spans="41:41" x14ac:dyDescent="0.25">
      <c r="AO2785" s="51"/>
    </row>
    <row r="2786" spans="41:41" x14ac:dyDescent="0.25">
      <c r="AO2786" s="51"/>
    </row>
    <row r="2787" spans="41:41" x14ac:dyDescent="0.25">
      <c r="AO2787" s="51"/>
    </row>
    <row r="2788" spans="41:41" x14ac:dyDescent="0.25">
      <c r="AO2788" s="51"/>
    </row>
    <row r="2789" spans="41:41" x14ac:dyDescent="0.25">
      <c r="AO2789" s="51"/>
    </row>
    <row r="2790" spans="41:41" x14ac:dyDescent="0.25">
      <c r="AO2790" s="51"/>
    </row>
    <row r="2791" spans="41:41" x14ac:dyDescent="0.25">
      <c r="AO2791" s="51"/>
    </row>
    <row r="2792" spans="41:41" x14ac:dyDescent="0.25">
      <c r="AO2792" s="51"/>
    </row>
    <row r="2793" spans="41:41" x14ac:dyDescent="0.25">
      <c r="AO2793" s="51"/>
    </row>
    <row r="2794" spans="41:41" x14ac:dyDescent="0.25">
      <c r="AO2794" s="51"/>
    </row>
    <row r="2795" spans="41:41" x14ac:dyDescent="0.25">
      <c r="AO2795" s="51"/>
    </row>
    <row r="2796" spans="41:41" x14ac:dyDescent="0.25">
      <c r="AO2796" s="51"/>
    </row>
    <row r="2797" spans="41:41" x14ac:dyDescent="0.25">
      <c r="AO2797" s="51"/>
    </row>
    <row r="2798" spans="41:41" x14ac:dyDescent="0.25">
      <c r="AO2798" s="51"/>
    </row>
    <row r="2799" spans="41:41" x14ac:dyDescent="0.25">
      <c r="AO2799" s="51"/>
    </row>
    <row r="2800" spans="41:41" x14ac:dyDescent="0.25">
      <c r="AO2800" s="51"/>
    </row>
    <row r="2801" spans="41:41" x14ac:dyDescent="0.25">
      <c r="AO2801" s="51"/>
    </row>
    <row r="2802" spans="41:41" x14ac:dyDescent="0.25">
      <c r="AO2802" s="51"/>
    </row>
    <row r="2803" spans="41:41" x14ac:dyDescent="0.25">
      <c r="AO2803" s="51"/>
    </row>
    <row r="2804" spans="41:41" x14ac:dyDescent="0.25">
      <c r="AO2804" s="51"/>
    </row>
    <row r="2805" spans="41:41" x14ac:dyDescent="0.25">
      <c r="AO2805" s="51"/>
    </row>
    <row r="2806" spans="41:41" x14ac:dyDescent="0.25">
      <c r="AO2806" s="51"/>
    </row>
    <row r="2807" spans="41:41" x14ac:dyDescent="0.25">
      <c r="AO2807" s="51"/>
    </row>
    <row r="2808" spans="41:41" x14ac:dyDescent="0.25">
      <c r="AO2808" s="51"/>
    </row>
    <row r="2809" spans="41:41" x14ac:dyDescent="0.25">
      <c r="AO2809" s="51"/>
    </row>
    <row r="2810" spans="41:41" x14ac:dyDescent="0.25">
      <c r="AO2810" s="51"/>
    </row>
    <row r="2811" spans="41:41" x14ac:dyDescent="0.25">
      <c r="AO2811" s="51"/>
    </row>
    <row r="2812" spans="41:41" x14ac:dyDescent="0.25">
      <c r="AO2812" s="51"/>
    </row>
    <row r="2813" spans="41:41" x14ac:dyDescent="0.25">
      <c r="AO2813" s="51"/>
    </row>
    <row r="2814" spans="41:41" x14ac:dyDescent="0.25">
      <c r="AO2814" s="51"/>
    </row>
    <row r="2815" spans="41:41" x14ac:dyDescent="0.25">
      <c r="AO2815" s="51"/>
    </row>
    <row r="2816" spans="41:41" x14ac:dyDescent="0.25">
      <c r="AO2816" s="51"/>
    </row>
    <row r="2817" spans="41:41" x14ac:dyDescent="0.25">
      <c r="AO2817" s="51"/>
    </row>
    <row r="2818" spans="41:41" x14ac:dyDescent="0.25">
      <c r="AO2818" s="51"/>
    </row>
    <row r="2819" spans="41:41" x14ac:dyDescent="0.25">
      <c r="AO2819" s="51"/>
    </row>
    <row r="2820" spans="41:41" x14ac:dyDescent="0.25">
      <c r="AO2820" s="51"/>
    </row>
    <row r="2821" spans="41:41" x14ac:dyDescent="0.25">
      <c r="AO2821" s="51"/>
    </row>
    <row r="2822" spans="41:41" x14ac:dyDescent="0.25">
      <c r="AO2822" s="51"/>
    </row>
    <row r="2823" spans="41:41" x14ac:dyDescent="0.25">
      <c r="AO2823" s="51"/>
    </row>
    <row r="2824" spans="41:41" x14ac:dyDescent="0.25">
      <c r="AO2824" s="51"/>
    </row>
    <row r="2825" spans="41:41" x14ac:dyDescent="0.25">
      <c r="AO2825" s="51"/>
    </row>
    <row r="2826" spans="41:41" x14ac:dyDescent="0.25">
      <c r="AO2826" s="51"/>
    </row>
    <row r="2827" spans="41:41" x14ac:dyDescent="0.25">
      <c r="AO2827" s="51"/>
    </row>
    <row r="2828" spans="41:41" x14ac:dyDescent="0.25">
      <c r="AO2828" s="51"/>
    </row>
    <row r="2829" spans="41:41" x14ac:dyDescent="0.25">
      <c r="AO2829" s="51"/>
    </row>
    <row r="2830" spans="41:41" x14ac:dyDescent="0.25">
      <c r="AO2830" s="51"/>
    </row>
    <row r="2831" spans="41:41" x14ac:dyDescent="0.25">
      <c r="AO2831" s="51"/>
    </row>
    <row r="2832" spans="41:41" x14ac:dyDescent="0.25">
      <c r="AO2832" s="51"/>
    </row>
    <row r="2833" spans="41:41" x14ac:dyDescent="0.25">
      <c r="AO2833" s="51"/>
    </row>
    <row r="2834" spans="41:41" x14ac:dyDescent="0.25">
      <c r="AO2834" s="51"/>
    </row>
    <row r="2835" spans="41:41" x14ac:dyDescent="0.25">
      <c r="AO2835" s="51"/>
    </row>
    <row r="2836" spans="41:41" x14ac:dyDescent="0.25">
      <c r="AO2836" s="51"/>
    </row>
    <row r="2837" spans="41:41" x14ac:dyDescent="0.25">
      <c r="AO2837" s="51"/>
    </row>
    <row r="2838" spans="41:41" x14ac:dyDescent="0.25">
      <c r="AO2838" s="51"/>
    </row>
    <row r="2839" spans="41:41" x14ac:dyDescent="0.25">
      <c r="AO2839" s="51"/>
    </row>
    <row r="2840" spans="41:41" x14ac:dyDescent="0.25">
      <c r="AO2840" s="51"/>
    </row>
    <row r="2841" spans="41:41" x14ac:dyDescent="0.25">
      <c r="AO2841" s="51"/>
    </row>
    <row r="2842" spans="41:41" x14ac:dyDescent="0.25">
      <c r="AO2842" s="51"/>
    </row>
    <row r="2843" spans="41:41" x14ac:dyDescent="0.25">
      <c r="AO2843" s="51"/>
    </row>
    <row r="2844" spans="41:41" x14ac:dyDescent="0.25">
      <c r="AO2844" s="51"/>
    </row>
    <row r="2845" spans="41:41" x14ac:dyDescent="0.25">
      <c r="AO2845" s="51"/>
    </row>
    <row r="2846" spans="41:41" x14ac:dyDescent="0.25">
      <c r="AO2846" s="51"/>
    </row>
    <row r="2847" spans="41:41" x14ac:dyDescent="0.25">
      <c r="AO2847" s="51"/>
    </row>
    <row r="2848" spans="41:41" x14ac:dyDescent="0.25">
      <c r="AO2848" s="51"/>
    </row>
    <row r="2849" spans="41:41" x14ac:dyDescent="0.25">
      <c r="AO2849" s="51"/>
    </row>
    <row r="2850" spans="41:41" x14ac:dyDescent="0.25">
      <c r="AO2850" s="51"/>
    </row>
    <row r="2851" spans="41:41" x14ac:dyDescent="0.25">
      <c r="AO2851" s="51"/>
    </row>
    <row r="2852" spans="41:41" x14ac:dyDescent="0.25">
      <c r="AO2852" s="51"/>
    </row>
    <row r="2853" spans="41:41" x14ac:dyDescent="0.25">
      <c r="AO2853" s="51"/>
    </row>
    <row r="2854" spans="41:41" x14ac:dyDescent="0.25">
      <c r="AO2854" s="51"/>
    </row>
    <row r="2855" spans="41:41" x14ac:dyDescent="0.25">
      <c r="AO2855" s="51"/>
    </row>
    <row r="2856" spans="41:41" x14ac:dyDescent="0.25">
      <c r="AO2856" s="51"/>
    </row>
    <row r="2857" spans="41:41" x14ac:dyDescent="0.25">
      <c r="AO2857" s="51"/>
    </row>
    <row r="2858" spans="41:41" x14ac:dyDescent="0.25">
      <c r="AO2858" s="51"/>
    </row>
    <row r="2859" spans="41:41" x14ac:dyDescent="0.25">
      <c r="AO2859" s="51"/>
    </row>
    <row r="2860" spans="41:41" x14ac:dyDescent="0.25">
      <c r="AO2860" s="51"/>
    </row>
    <row r="2861" spans="41:41" x14ac:dyDescent="0.25">
      <c r="AO2861" s="51"/>
    </row>
    <row r="2862" spans="41:41" x14ac:dyDescent="0.25">
      <c r="AO2862" s="51"/>
    </row>
    <row r="2863" spans="41:41" x14ac:dyDescent="0.25">
      <c r="AO2863" s="51"/>
    </row>
    <row r="2864" spans="41:41" x14ac:dyDescent="0.25">
      <c r="AO2864" s="51"/>
    </row>
    <row r="2865" spans="41:41" x14ac:dyDescent="0.25">
      <c r="AO2865" s="51"/>
    </row>
    <row r="2866" spans="41:41" x14ac:dyDescent="0.25">
      <c r="AO2866" s="51"/>
    </row>
    <row r="2867" spans="41:41" x14ac:dyDescent="0.25">
      <c r="AO2867" s="51"/>
    </row>
    <row r="2868" spans="41:41" x14ac:dyDescent="0.25">
      <c r="AO2868" s="51"/>
    </row>
    <row r="2869" spans="41:41" x14ac:dyDescent="0.25">
      <c r="AO2869" s="51"/>
    </row>
    <row r="2870" spans="41:41" x14ac:dyDescent="0.25">
      <c r="AO2870" s="51"/>
    </row>
    <row r="2871" spans="41:41" x14ac:dyDescent="0.25">
      <c r="AO2871" s="51"/>
    </row>
    <row r="2872" spans="41:41" x14ac:dyDescent="0.25">
      <c r="AO2872" s="51"/>
    </row>
    <row r="2873" spans="41:41" x14ac:dyDescent="0.25">
      <c r="AO2873" s="51"/>
    </row>
    <row r="2874" spans="41:41" x14ac:dyDescent="0.25">
      <c r="AO2874" s="51"/>
    </row>
    <row r="2875" spans="41:41" x14ac:dyDescent="0.25">
      <c r="AO2875" s="51"/>
    </row>
    <row r="2876" spans="41:41" x14ac:dyDescent="0.25">
      <c r="AO2876" s="51"/>
    </row>
    <row r="2877" spans="41:41" x14ac:dyDescent="0.25">
      <c r="AO2877" s="51"/>
    </row>
    <row r="2878" spans="41:41" x14ac:dyDescent="0.25">
      <c r="AO2878" s="51"/>
    </row>
    <row r="2879" spans="41:41" x14ac:dyDescent="0.25">
      <c r="AO2879" s="51"/>
    </row>
    <row r="2880" spans="41:41" x14ac:dyDescent="0.25">
      <c r="AO2880" s="51"/>
    </row>
    <row r="2881" spans="41:41" x14ac:dyDescent="0.25">
      <c r="AO2881" s="51"/>
    </row>
    <row r="2882" spans="41:41" x14ac:dyDescent="0.25">
      <c r="AO2882" s="51"/>
    </row>
    <row r="2883" spans="41:41" x14ac:dyDescent="0.25">
      <c r="AO2883" s="51"/>
    </row>
    <row r="2884" spans="41:41" x14ac:dyDescent="0.25">
      <c r="AO2884" s="51"/>
    </row>
    <row r="2885" spans="41:41" x14ac:dyDescent="0.25">
      <c r="AO2885" s="51"/>
    </row>
    <row r="2886" spans="41:41" x14ac:dyDescent="0.25">
      <c r="AO2886" s="51"/>
    </row>
    <row r="2887" spans="41:41" x14ac:dyDescent="0.25">
      <c r="AO2887" s="51"/>
    </row>
    <row r="2888" spans="41:41" x14ac:dyDescent="0.25">
      <c r="AO2888" s="51"/>
    </row>
    <row r="2889" spans="41:41" x14ac:dyDescent="0.25">
      <c r="AO2889" s="51"/>
    </row>
    <row r="2890" spans="41:41" x14ac:dyDescent="0.25">
      <c r="AO2890" s="51"/>
    </row>
    <row r="2891" spans="41:41" x14ac:dyDescent="0.25">
      <c r="AO2891" s="51"/>
    </row>
    <row r="2892" spans="41:41" x14ac:dyDescent="0.25">
      <c r="AO2892" s="51"/>
    </row>
    <row r="2893" spans="41:41" x14ac:dyDescent="0.25">
      <c r="AO2893" s="51"/>
    </row>
    <row r="2894" spans="41:41" x14ac:dyDescent="0.25">
      <c r="AO2894" s="51"/>
    </row>
    <row r="2895" spans="41:41" x14ac:dyDescent="0.25">
      <c r="AO2895" s="51"/>
    </row>
    <row r="2896" spans="41:41" x14ac:dyDescent="0.25">
      <c r="AO2896" s="51"/>
    </row>
    <row r="2897" spans="41:41" x14ac:dyDescent="0.25">
      <c r="AO2897" s="51"/>
    </row>
    <row r="2898" spans="41:41" x14ac:dyDescent="0.25">
      <c r="AO2898" s="51"/>
    </row>
    <row r="2899" spans="41:41" x14ac:dyDescent="0.25">
      <c r="AO2899" s="51"/>
    </row>
    <row r="2900" spans="41:41" x14ac:dyDescent="0.25">
      <c r="AO2900" s="51"/>
    </row>
    <row r="2901" spans="41:41" x14ac:dyDescent="0.25">
      <c r="AO2901" s="51"/>
    </row>
    <row r="2902" spans="41:41" x14ac:dyDescent="0.25">
      <c r="AO2902" s="51"/>
    </row>
    <row r="2903" spans="41:41" x14ac:dyDescent="0.25">
      <c r="AO2903" s="51"/>
    </row>
    <row r="2904" spans="41:41" x14ac:dyDescent="0.25">
      <c r="AO2904" s="51"/>
    </row>
    <row r="2905" spans="41:41" x14ac:dyDescent="0.25">
      <c r="AO2905" s="51"/>
    </row>
    <row r="2906" spans="41:41" x14ac:dyDescent="0.25">
      <c r="AO2906" s="51"/>
    </row>
    <row r="2907" spans="41:41" x14ac:dyDescent="0.25">
      <c r="AO2907" s="51"/>
    </row>
    <row r="2908" spans="41:41" x14ac:dyDescent="0.25">
      <c r="AO2908" s="51"/>
    </row>
    <row r="2909" spans="41:41" x14ac:dyDescent="0.25">
      <c r="AO2909" s="51"/>
    </row>
    <row r="2910" spans="41:41" x14ac:dyDescent="0.25">
      <c r="AO2910" s="51"/>
    </row>
    <row r="2911" spans="41:41" x14ac:dyDescent="0.25">
      <c r="AO2911" s="51"/>
    </row>
    <row r="2912" spans="41:41" x14ac:dyDescent="0.25">
      <c r="AO2912" s="51"/>
    </row>
    <row r="2913" spans="41:41" x14ac:dyDescent="0.25">
      <c r="AO2913" s="51"/>
    </row>
    <row r="2914" spans="41:41" x14ac:dyDescent="0.25">
      <c r="AO2914" s="51"/>
    </row>
    <row r="2915" spans="41:41" x14ac:dyDescent="0.25">
      <c r="AO2915" s="51"/>
    </row>
    <row r="2916" spans="41:41" x14ac:dyDescent="0.25">
      <c r="AO2916" s="51"/>
    </row>
    <row r="2917" spans="41:41" x14ac:dyDescent="0.25">
      <c r="AO2917" s="51"/>
    </row>
    <row r="2918" spans="41:41" x14ac:dyDescent="0.25">
      <c r="AO2918" s="51"/>
    </row>
    <row r="2919" spans="41:41" x14ac:dyDescent="0.25">
      <c r="AO2919" s="51"/>
    </row>
    <row r="2920" spans="41:41" x14ac:dyDescent="0.25">
      <c r="AO2920" s="51"/>
    </row>
    <row r="2921" spans="41:41" x14ac:dyDescent="0.25">
      <c r="AO2921" s="51"/>
    </row>
    <row r="2922" spans="41:41" x14ac:dyDescent="0.25">
      <c r="AO2922" s="51"/>
    </row>
    <row r="2923" spans="41:41" x14ac:dyDescent="0.25">
      <c r="AO2923" s="51"/>
    </row>
    <row r="2924" spans="41:41" x14ac:dyDescent="0.25">
      <c r="AO2924" s="51"/>
    </row>
    <row r="2925" spans="41:41" x14ac:dyDescent="0.25">
      <c r="AO2925" s="51"/>
    </row>
    <row r="2926" spans="41:41" x14ac:dyDescent="0.25">
      <c r="AO2926" s="51"/>
    </row>
    <row r="2927" spans="41:41" x14ac:dyDescent="0.25">
      <c r="AO2927" s="51"/>
    </row>
    <row r="2928" spans="41:41" x14ac:dyDescent="0.25">
      <c r="AO2928" s="51"/>
    </row>
    <row r="2929" spans="41:41" x14ac:dyDescent="0.25">
      <c r="AO2929" s="51"/>
    </row>
    <row r="2930" spans="41:41" x14ac:dyDescent="0.25">
      <c r="AO2930" s="51"/>
    </row>
    <row r="2931" spans="41:41" x14ac:dyDescent="0.25">
      <c r="AO2931" s="51"/>
    </row>
    <row r="2932" spans="41:41" x14ac:dyDescent="0.25">
      <c r="AO2932" s="51"/>
    </row>
    <row r="2933" spans="41:41" x14ac:dyDescent="0.25">
      <c r="AO2933" s="51"/>
    </row>
    <row r="2934" spans="41:41" x14ac:dyDescent="0.25">
      <c r="AO2934" s="51"/>
    </row>
    <row r="2935" spans="41:41" x14ac:dyDescent="0.25">
      <c r="AO2935" s="51"/>
    </row>
    <row r="2936" spans="41:41" x14ac:dyDescent="0.25">
      <c r="AO2936" s="51"/>
    </row>
    <row r="2937" spans="41:41" x14ac:dyDescent="0.25">
      <c r="AO2937" s="51"/>
    </row>
    <row r="2938" spans="41:41" x14ac:dyDescent="0.25">
      <c r="AO2938" s="51"/>
    </row>
    <row r="2939" spans="41:41" x14ac:dyDescent="0.25">
      <c r="AO2939" s="51"/>
    </row>
    <row r="2940" spans="41:41" x14ac:dyDescent="0.25">
      <c r="AO2940" s="51"/>
    </row>
    <row r="2941" spans="41:41" x14ac:dyDescent="0.25">
      <c r="AO2941" s="51"/>
    </row>
    <row r="2942" spans="41:41" x14ac:dyDescent="0.25">
      <c r="AO2942" s="51"/>
    </row>
    <row r="2943" spans="41:41" x14ac:dyDescent="0.25">
      <c r="AO2943" s="51"/>
    </row>
    <row r="2944" spans="41:41" x14ac:dyDescent="0.25">
      <c r="AO2944" s="51"/>
    </row>
    <row r="2945" spans="41:41" x14ac:dyDescent="0.25">
      <c r="AO2945" s="51"/>
    </row>
    <row r="2946" spans="41:41" x14ac:dyDescent="0.25">
      <c r="AO2946" s="51"/>
    </row>
    <row r="2947" spans="41:41" x14ac:dyDescent="0.25">
      <c r="AO2947" s="51"/>
    </row>
    <row r="2948" spans="41:41" x14ac:dyDescent="0.25">
      <c r="AO2948" s="51"/>
    </row>
    <row r="2949" spans="41:41" x14ac:dyDescent="0.25">
      <c r="AO2949" s="51"/>
    </row>
    <row r="2950" spans="41:41" x14ac:dyDescent="0.25">
      <c r="AO2950" s="51"/>
    </row>
    <row r="2951" spans="41:41" x14ac:dyDescent="0.25">
      <c r="AO2951" s="51"/>
    </row>
    <row r="2952" spans="41:41" x14ac:dyDescent="0.25">
      <c r="AO2952" s="51"/>
    </row>
    <row r="2953" spans="41:41" x14ac:dyDescent="0.25">
      <c r="AO2953" s="51"/>
    </row>
    <row r="2954" spans="41:41" x14ac:dyDescent="0.25">
      <c r="AO2954" s="51"/>
    </row>
    <row r="2955" spans="41:41" x14ac:dyDescent="0.25">
      <c r="AO2955" s="51"/>
    </row>
    <row r="2956" spans="41:41" x14ac:dyDescent="0.25">
      <c r="AO2956" s="51"/>
    </row>
    <row r="2957" spans="41:41" x14ac:dyDescent="0.25">
      <c r="AO2957" s="51"/>
    </row>
    <row r="2958" spans="41:41" x14ac:dyDescent="0.25">
      <c r="AO2958" s="51"/>
    </row>
    <row r="2959" spans="41:41" x14ac:dyDescent="0.25">
      <c r="AO2959" s="51"/>
    </row>
    <row r="2960" spans="41:41" x14ac:dyDescent="0.25">
      <c r="AO2960" s="51"/>
    </row>
    <row r="2961" spans="41:41" x14ac:dyDescent="0.25">
      <c r="AO2961" s="51"/>
    </row>
    <row r="2962" spans="41:41" x14ac:dyDescent="0.25">
      <c r="AO2962" s="51"/>
    </row>
    <row r="2963" spans="41:41" x14ac:dyDescent="0.25">
      <c r="AO2963" s="51"/>
    </row>
    <row r="2964" spans="41:41" x14ac:dyDescent="0.25">
      <c r="AO2964" s="51"/>
    </row>
    <row r="2965" spans="41:41" x14ac:dyDescent="0.25">
      <c r="AO2965" s="51"/>
    </row>
    <row r="2966" spans="41:41" x14ac:dyDescent="0.25">
      <c r="AO2966" s="51"/>
    </row>
    <row r="2967" spans="41:41" x14ac:dyDescent="0.25">
      <c r="AO2967" s="51"/>
    </row>
    <row r="2968" spans="41:41" x14ac:dyDescent="0.25">
      <c r="AO2968" s="51"/>
    </row>
    <row r="2969" spans="41:41" x14ac:dyDescent="0.25">
      <c r="AO2969" s="51"/>
    </row>
    <row r="2970" spans="41:41" x14ac:dyDescent="0.25">
      <c r="AO2970" s="51"/>
    </row>
    <row r="2971" spans="41:41" x14ac:dyDescent="0.25">
      <c r="AO2971" s="51"/>
    </row>
    <row r="2972" spans="41:41" x14ac:dyDescent="0.25">
      <c r="AO2972" s="51"/>
    </row>
    <row r="2973" spans="41:41" x14ac:dyDescent="0.25">
      <c r="AO2973" s="51"/>
    </row>
    <row r="2974" spans="41:41" x14ac:dyDescent="0.25">
      <c r="AO2974" s="51"/>
    </row>
    <row r="2975" spans="41:41" x14ac:dyDescent="0.25">
      <c r="AO2975" s="51"/>
    </row>
    <row r="2976" spans="41:41" x14ac:dyDescent="0.25">
      <c r="AO2976" s="51"/>
    </row>
    <row r="2977" spans="41:41" x14ac:dyDescent="0.25">
      <c r="AO2977" s="51"/>
    </row>
    <row r="2978" spans="41:41" x14ac:dyDescent="0.25">
      <c r="AO2978" s="51"/>
    </row>
    <row r="2979" spans="41:41" x14ac:dyDescent="0.25">
      <c r="AO2979" s="51"/>
    </row>
    <row r="2980" spans="41:41" x14ac:dyDescent="0.25">
      <c r="AO2980" s="51"/>
    </row>
    <row r="2981" spans="41:41" x14ac:dyDescent="0.25">
      <c r="AO2981" s="51"/>
    </row>
    <row r="2982" spans="41:41" x14ac:dyDescent="0.25">
      <c r="AO2982" s="51"/>
    </row>
    <row r="2983" spans="41:41" x14ac:dyDescent="0.25">
      <c r="AO2983" s="51"/>
    </row>
    <row r="2984" spans="41:41" x14ac:dyDescent="0.25">
      <c r="AO2984" s="51"/>
    </row>
    <row r="2985" spans="41:41" x14ac:dyDescent="0.25">
      <c r="AO2985" s="51"/>
    </row>
    <row r="2986" spans="41:41" x14ac:dyDescent="0.25">
      <c r="AO2986" s="51"/>
    </row>
    <row r="2987" spans="41:41" x14ac:dyDescent="0.25">
      <c r="AO2987" s="51"/>
    </row>
    <row r="2988" spans="41:41" x14ac:dyDescent="0.25">
      <c r="AO2988" s="51"/>
    </row>
    <row r="2989" spans="41:41" x14ac:dyDescent="0.25">
      <c r="AO2989" s="51"/>
    </row>
    <row r="2990" spans="41:41" x14ac:dyDescent="0.25">
      <c r="AO2990" s="51"/>
    </row>
    <row r="2991" spans="41:41" x14ac:dyDescent="0.25">
      <c r="AO2991" s="51"/>
    </row>
    <row r="2992" spans="41:41" x14ac:dyDescent="0.25">
      <c r="AO2992" s="51"/>
    </row>
    <row r="2993" spans="41:41" x14ac:dyDescent="0.25">
      <c r="AO2993" s="51"/>
    </row>
    <row r="2994" spans="41:41" x14ac:dyDescent="0.25">
      <c r="AO2994" s="51"/>
    </row>
    <row r="2995" spans="41:41" x14ac:dyDescent="0.25">
      <c r="AO2995" s="51"/>
    </row>
    <row r="2996" spans="41:41" x14ac:dyDescent="0.25">
      <c r="AO2996" s="51"/>
    </row>
    <row r="2997" spans="41:41" x14ac:dyDescent="0.25">
      <c r="AO2997" s="51"/>
    </row>
    <row r="2998" spans="41:41" x14ac:dyDescent="0.25">
      <c r="AO2998" s="51"/>
    </row>
    <row r="2999" spans="41:41" x14ac:dyDescent="0.25">
      <c r="AO2999" s="51"/>
    </row>
    <row r="3000" spans="41:41" x14ac:dyDescent="0.25">
      <c r="AO3000" s="51"/>
    </row>
    <row r="3001" spans="41:41" x14ac:dyDescent="0.25">
      <c r="AO3001" s="51"/>
    </row>
    <row r="3002" spans="41:41" x14ac:dyDescent="0.25">
      <c r="AO3002" s="51"/>
    </row>
    <row r="3003" spans="41:41" x14ac:dyDescent="0.25">
      <c r="AO3003" s="51"/>
    </row>
    <row r="3004" spans="41:41" x14ac:dyDescent="0.25">
      <c r="AO3004" s="51"/>
    </row>
    <row r="3005" spans="41:41" x14ac:dyDescent="0.25">
      <c r="AO3005" s="51"/>
    </row>
    <row r="3006" spans="41:41" x14ac:dyDescent="0.25">
      <c r="AO3006" s="51"/>
    </row>
    <row r="3007" spans="41:41" x14ac:dyDescent="0.25">
      <c r="AO3007" s="51"/>
    </row>
    <row r="3008" spans="41:41" x14ac:dyDescent="0.25">
      <c r="AO3008" s="51"/>
    </row>
    <row r="3009" spans="41:41" x14ac:dyDescent="0.25">
      <c r="AO3009" s="51"/>
    </row>
    <row r="3010" spans="41:41" x14ac:dyDescent="0.25">
      <c r="AO3010" s="51"/>
    </row>
    <row r="3011" spans="41:41" x14ac:dyDescent="0.25">
      <c r="AO3011" s="51"/>
    </row>
    <row r="3012" spans="41:41" x14ac:dyDescent="0.25">
      <c r="AO3012" s="51"/>
    </row>
    <row r="3013" spans="41:41" x14ac:dyDescent="0.25">
      <c r="AO3013" s="51"/>
    </row>
    <row r="3014" spans="41:41" x14ac:dyDescent="0.25">
      <c r="AO3014" s="51"/>
    </row>
    <row r="3015" spans="41:41" x14ac:dyDescent="0.25">
      <c r="AO3015" s="51"/>
    </row>
    <row r="3016" spans="41:41" x14ac:dyDescent="0.25">
      <c r="AO3016" s="51"/>
    </row>
    <row r="3017" spans="41:41" x14ac:dyDescent="0.25">
      <c r="AO3017" s="51"/>
    </row>
    <row r="3018" spans="41:41" x14ac:dyDescent="0.25">
      <c r="AO3018" s="51"/>
    </row>
    <row r="3019" spans="41:41" x14ac:dyDescent="0.25">
      <c r="AO3019" s="51"/>
    </row>
    <row r="3020" spans="41:41" x14ac:dyDescent="0.25">
      <c r="AO3020" s="51"/>
    </row>
    <row r="3021" spans="41:41" x14ac:dyDescent="0.25">
      <c r="AO3021" s="51"/>
    </row>
    <row r="3022" spans="41:41" x14ac:dyDescent="0.25">
      <c r="AO3022" s="51"/>
    </row>
    <row r="3023" spans="41:41" x14ac:dyDescent="0.25">
      <c r="AO3023" s="51"/>
    </row>
    <row r="3024" spans="41:41" x14ac:dyDescent="0.25">
      <c r="AO3024" s="51"/>
    </row>
    <row r="3025" spans="41:41" x14ac:dyDescent="0.25">
      <c r="AO3025" s="51"/>
    </row>
    <row r="3026" spans="41:41" x14ac:dyDescent="0.25">
      <c r="AO3026" s="51"/>
    </row>
    <row r="3027" spans="41:41" x14ac:dyDescent="0.25">
      <c r="AO3027" s="51"/>
    </row>
    <row r="3028" spans="41:41" x14ac:dyDescent="0.25">
      <c r="AO3028" s="51"/>
    </row>
    <row r="3029" spans="41:41" x14ac:dyDescent="0.25">
      <c r="AO3029" s="51"/>
    </row>
    <row r="3030" spans="41:41" x14ac:dyDescent="0.25">
      <c r="AO3030" s="51"/>
    </row>
    <row r="3031" spans="41:41" x14ac:dyDescent="0.25">
      <c r="AO3031" s="51"/>
    </row>
    <row r="3032" spans="41:41" x14ac:dyDescent="0.25">
      <c r="AO3032" s="51"/>
    </row>
    <row r="3033" spans="41:41" x14ac:dyDescent="0.25">
      <c r="AO3033" s="51"/>
    </row>
    <row r="3034" spans="41:41" x14ac:dyDescent="0.25">
      <c r="AO3034" s="51"/>
    </row>
    <row r="3035" spans="41:41" x14ac:dyDescent="0.25">
      <c r="AO3035" s="51"/>
    </row>
    <row r="3036" spans="41:41" x14ac:dyDescent="0.25">
      <c r="AO3036" s="51"/>
    </row>
    <row r="3037" spans="41:41" x14ac:dyDescent="0.25">
      <c r="AO3037" s="51"/>
    </row>
    <row r="3038" spans="41:41" x14ac:dyDescent="0.25">
      <c r="AO3038" s="51"/>
    </row>
    <row r="3039" spans="41:41" x14ac:dyDescent="0.25">
      <c r="AO3039" s="51"/>
    </row>
    <row r="3040" spans="41:41" x14ac:dyDescent="0.25">
      <c r="AO3040" s="51"/>
    </row>
    <row r="3041" spans="41:41" x14ac:dyDescent="0.25">
      <c r="AO3041" s="51"/>
    </row>
    <row r="3042" spans="41:41" x14ac:dyDescent="0.25">
      <c r="AO3042" s="51"/>
    </row>
    <row r="3043" spans="41:41" x14ac:dyDescent="0.25">
      <c r="AO3043" s="51"/>
    </row>
    <row r="3044" spans="41:41" x14ac:dyDescent="0.25">
      <c r="AO3044" s="51"/>
    </row>
    <row r="3045" spans="41:41" x14ac:dyDescent="0.25">
      <c r="AO3045" s="51"/>
    </row>
    <row r="3046" spans="41:41" x14ac:dyDescent="0.25">
      <c r="AO3046" s="51"/>
    </row>
    <row r="3047" spans="41:41" x14ac:dyDescent="0.25">
      <c r="AO3047" s="51"/>
    </row>
    <row r="3048" spans="41:41" x14ac:dyDescent="0.25">
      <c r="AO3048" s="51"/>
    </row>
    <row r="3049" spans="41:41" x14ac:dyDescent="0.25">
      <c r="AO3049" s="51"/>
    </row>
    <row r="3050" spans="41:41" x14ac:dyDescent="0.25">
      <c r="AO3050" s="51"/>
    </row>
    <row r="3051" spans="41:41" x14ac:dyDescent="0.25">
      <c r="AO3051" s="51"/>
    </row>
    <row r="3052" spans="41:41" x14ac:dyDescent="0.25">
      <c r="AO3052" s="51"/>
    </row>
    <row r="3053" spans="41:41" x14ac:dyDescent="0.25">
      <c r="AO3053" s="51"/>
    </row>
    <row r="3054" spans="41:41" x14ac:dyDescent="0.25">
      <c r="AO3054" s="51"/>
    </row>
    <row r="3055" spans="41:41" x14ac:dyDescent="0.25">
      <c r="AO3055" s="51"/>
    </row>
    <row r="3056" spans="41:41" x14ac:dyDescent="0.25">
      <c r="AO3056" s="51"/>
    </row>
    <row r="3057" spans="41:41" x14ac:dyDescent="0.25">
      <c r="AO3057" s="51"/>
    </row>
    <row r="3058" spans="41:41" x14ac:dyDescent="0.25">
      <c r="AO3058" s="51"/>
    </row>
    <row r="3059" spans="41:41" x14ac:dyDescent="0.25">
      <c r="AO3059" s="51"/>
    </row>
    <row r="3060" spans="41:41" x14ac:dyDescent="0.25">
      <c r="AO3060" s="51"/>
    </row>
    <row r="3061" spans="41:41" x14ac:dyDescent="0.25">
      <c r="AO3061" s="51"/>
    </row>
    <row r="3062" spans="41:41" x14ac:dyDescent="0.25">
      <c r="AO3062" s="51"/>
    </row>
    <row r="3063" spans="41:41" x14ac:dyDescent="0.25">
      <c r="AO3063" s="51"/>
    </row>
    <row r="3064" spans="41:41" x14ac:dyDescent="0.25">
      <c r="AO3064" s="51"/>
    </row>
    <row r="3065" spans="41:41" x14ac:dyDescent="0.25">
      <c r="AO3065" s="51"/>
    </row>
    <row r="3066" spans="41:41" x14ac:dyDescent="0.25">
      <c r="AO3066" s="51"/>
    </row>
    <row r="3067" spans="41:41" x14ac:dyDescent="0.25">
      <c r="AO3067" s="51"/>
    </row>
    <row r="3068" spans="41:41" x14ac:dyDescent="0.25">
      <c r="AO3068" s="51"/>
    </row>
    <row r="3069" spans="41:41" x14ac:dyDescent="0.25">
      <c r="AO3069" s="51"/>
    </row>
    <row r="3070" spans="41:41" x14ac:dyDescent="0.25">
      <c r="AO3070" s="51"/>
    </row>
    <row r="3071" spans="41:41" x14ac:dyDescent="0.25">
      <c r="AO3071" s="51"/>
    </row>
    <row r="3072" spans="41:41" x14ac:dyDescent="0.25">
      <c r="AO3072" s="51"/>
    </row>
    <row r="3073" spans="41:41" x14ac:dyDescent="0.25">
      <c r="AO3073" s="51"/>
    </row>
    <row r="3074" spans="41:41" x14ac:dyDescent="0.25">
      <c r="AO3074" s="51"/>
    </row>
    <row r="3075" spans="41:41" x14ac:dyDescent="0.25">
      <c r="AO3075" s="51"/>
    </row>
    <row r="3076" spans="41:41" x14ac:dyDescent="0.25">
      <c r="AO3076" s="51"/>
    </row>
    <row r="3077" spans="41:41" x14ac:dyDescent="0.25">
      <c r="AO3077" s="51"/>
    </row>
    <row r="3078" spans="41:41" x14ac:dyDescent="0.25">
      <c r="AO3078" s="51"/>
    </row>
    <row r="3079" spans="41:41" x14ac:dyDescent="0.25">
      <c r="AO3079" s="51"/>
    </row>
    <row r="3080" spans="41:41" x14ac:dyDescent="0.25">
      <c r="AO3080" s="51"/>
    </row>
    <row r="3081" spans="41:41" x14ac:dyDescent="0.25">
      <c r="AO3081" s="51"/>
    </row>
    <row r="3082" spans="41:41" x14ac:dyDescent="0.25">
      <c r="AO3082" s="51"/>
    </row>
    <row r="3083" spans="41:41" x14ac:dyDescent="0.25">
      <c r="AO3083" s="51"/>
    </row>
    <row r="3084" spans="41:41" x14ac:dyDescent="0.25">
      <c r="AO3084" s="51"/>
    </row>
    <row r="3085" spans="41:41" x14ac:dyDescent="0.25">
      <c r="AO3085" s="51"/>
    </row>
    <row r="3086" spans="41:41" x14ac:dyDescent="0.25">
      <c r="AO3086" s="51"/>
    </row>
    <row r="3087" spans="41:41" x14ac:dyDescent="0.25">
      <c r="AO3087" s="51"/>
    </row>
    <row r="3088" spans="41:41" x14ac:dyDescent="0.25">
      <c r="AO3088" s="51"/>
    </row>
    <row r="3089" spans="41:41" x14ac:dyDescent="0.25">
      <c r="AO3089" s="51"/>
    </row>
    <row r="3090" spans="41:41" x14ac:dyDescent="0.25">
      <c r="AO3090" s="51"/>
    </row>
    <row r="3091" spans="41:41" x14ac:dyDescent="0.25">
      <c r="AO3091" s="51"/>
    </row>
    <row r="3092" spans="41:41" x14ac:dyDescent="0.25">
      <c r="AO3092" s="51"/>
    </row>
    <row r="3093" spans="41:41" x14ac:dyDescent="0.25">
      <c r="AO3093" s="51"/>
    </row>
    <row r="3094" spans="41:41" x14ac:dyDescent="0.25">
      <c r="AO3094" s="51"/>
    </row>
    <row r="3095" spans="41:41" x14ac:dyDescent="0.25">
      <c r="AO3095" s="51"/>
    </row>
    <row r="3096" spans="41:41" x14ac:dyDescent="0.25">
      <c r="AO3096" s="51"/>
    </row>
    <row r="3097" spans="41:41" x14ac:dyDescent="0.25">
      <c r="AO3097" s="51"/>
    </row>
    <row r="3098" spans="41:41" x14ac:dyDescent="0.25">
      <c r="AO3098" s="51"/>
    </row>
    <row r="3099" spans="41:41" x14ac:dyDescent="0.25">
      <c r="AO3099" s="51"/>
    </row>
    <row r="3100" spans="41:41" x14ac:dyDescent="0.25">
      <c r="AO3100" s="51"/>
    </row>
    <row r="3101" spans="41:41" x14ac:dyDescent="0.25">
      <c r="AO3101" s="51"/>
    </row>
    <row r="3102" spans="41:41" x14ac:dyDescent="0.25">
      <c r="AO3102" s="51"/>
    </row>
    <row r="3103" spans="41:41" x14ac:dyDescent="0.25">
      <c r="AO3103" s="51"/>
    </row>
    <row r="3104" spans="41:41" x14ac:dyDescent="0.25">
      <c r="AO3104" s="51"/>
    </row>
    <row r="3105" spans="41:41" x14ac:dyDescent="0.25">
      <c r="AO3105" s="51"/>
    </row>
    <row r="3106" spans="41:41" x14ac:dyDescent="0.25">
      <c r="AO3106" s="51"/>
    </row>
    <row r="3107" spans="41:41" x14ac:dyDescent="0.25">
      <c r="AO3107" s="51"/>
    </row>
    <row r="3108" spans="41:41" x14ac:dyDescent="0.25">
      <c r="AO3108" s="51"/>
    </row>
    <row r="3109" spans="41:41" x14ac:dyDescent="0.25">
      <c r="AO3109" s="51"/>
    </row>
    <row r="3110" spans="41:41" x14ac:dyDescent="0.25">
      <c r="AO3110" s="51"/>
    </row>
    <row r="3111" spans="41:41" x14ac:dyDescent="0.25">
      <c r="AO3111" s="51"/>
    </row>
    <row r="3112" spans="41:41" x14ac:dyDescent="0.25">
      <c r="AO3112" s="51"/>
    </row>
    <row r="3113" spans="41:41" x14ac:dyDescent="0.25">
      <c r="AO3113" s="51"/>
    </row>
    <row r="3114" spans="41:41" x14ac:dyDescent="0.25">
      <c r="AO3114" s="51"/>
    </row>
    <row r="3115" spans="41:41" x14ac:dyDescent="0.25">
      <c r="AO3115" s="51"/>
    </row>
    <row r="3116" spans="41:41" x14ac:dyDescent="0.25">
      <c r="AO3116" s="51"/>
    </row>
    <row r="3117" spans="41:41" x14ac:dyDescent="0.25">
      <c r="AO3117" s="51"/>
    </row>
    <row r="3118" spans="41:41" x14ac:dyDescent="0.25">
      <c r="AO3118" s="51"/>
    </row>
    <row r="3119" spans="41:41" x14ac:dyDescent="0.25">
      <c r="AO3119" s="51"/>
    </row>
    <row r="3120" spans="41:41" x14ac:dyDescent="0.25">
      <c r="AO3120" s="51"/>
    </row>
    <row r="3121" spans="41:41" x14ac:dyDescent="0.25">
      <c r="AO3121" s="51"/>
    </row>
    <row r="3122" spans="41:41" x14ac:dyDescent="0.25">
      <c r="AO3122" s="51"/>
    </row>
    <row r="3123" spans="41:41" x14ac:dyDescent="0.25">
      <c r="AO3123" s="51"/>
    </row>
    <row r="3124" spans="41:41" x14ac:dyDescent="0.25">
      <c r="AO3124" s="51"/>
    </row>
    <row r="3125" spans="41:41" x14ac:dyDescent="0.25">
      <c r="AO3125" s="51"/>
    </row>
    <row r="3126" spans="41:41" x14ac:dyDescent="0.25">
      <c r="AO3126" s="51"/>
    </row>
    <row r="3127" spans="41:41" x14ac:dyDescent="0.25">
      <c r="AO3127" s="51"/>
    </row>
    <row r="3128" spans="41:41" x14ac:dyDescent="0.25">
      <c r="AO3128" s="51"/>
    </row>
    <row r="3129" spans="41:41" x14ac:dyDescent="0.25">
      <c r="AO3129" s="51"/>
    </row>
    <row r="3130" spans="41:41" x14ac:dyDescent="0.25">
      <c r="AO3130" s="51"/>
    </row>
    <row r="3131" spans="41:41" x14ac:dyDescent="0.25">
      <c r="AO3131" s="51"/>
    </row>
    <row r="3132" spans="41:41" x14ac:dyDescent="0.25">
      <c r="AO3132" s="51"/>
    </row>
    <row r="3133" spans="41:41" x14ac:dyDescent="0.25">
      <c r="AO3133" s="51"/>
    </row>
    <row r="3134" spans="41:41" x14ac:dyDescent="0.25">
      <c r="AO3134" s="51"/>
    </row>
    <row r="3135" spans="41:41" x14ac:dyDescent="0.25">
      <c r="AO3135" s="51"/>
    </row>
    <row r="3136" spans="41:41" x14ac:dyDescent="0.25">
      <c r="AO3136" s="51"/>
    </row>
    <row r="3137" spans="41:41" x14ac:dyDescent="0.25">
      <c r="AO3137" s="51"/>
    </row>
    <row r="3138" spans="41:41" x14ac:dyDescent="0.25">
      <c r="AO3138" s="51"/>
    </row>
    <row r="3139" spans="41:41" x14ac:dyDescent="0.25">
      <c r="AO3139" s="51"/>
    </row>
    <row r="3140" spans="41:41" x14ac:dyDescent="0.25">
      <c r="AO3140" s="51"/>
    </row>
    <row r="3141" spans="41:41" x14ac:dyDescent="0.25">
      <c r="AO3141" s="51"/>
    </row>
    <row r="3142" spans="41:41" x14ac:dyDescent="0.25">
      <c r="AO3142" s="51"/>
    </row>
    <row r="3143" spans="41:41" x14ac:dyDescent="0.25">
      <c r="AO3143" s="51"/>
    </row>
    <row r="3144" spans="41:41" x14ac:dyDescent="0.25">
      <c r="AO3144" s="51"/>
    </row>
    <row r="3145" spans="41:41" x14ac:dyDescent="0.25">
      <c r="AO3145" s="51"/>
    </row>
    <row r="3146" spans="41:41" x14ac:dyDescent="0.25">
      <c r="AO3146" s="51"/>
    </row>
    <row r="3147" spans="41:41" x14ac:dyDescent="0.25">
      <c r="AO3147" s="51"/>
    </row>
    <row r="3148" spans="41:41" x14ac:dyDescent="0.25">
      <c r="AO3148" s="51"/>
    </row>
    <row r="3149" spans="41:41" x14ac:dyDescent="0.25">
      <c r="AO3149" s="51"/>
    </row>
    <row r="3150" spans="41:41" x14ac:dyDescent="0.25">
      <c r="AO3150" s="51"/>
    </row>
    <row r="3151" spans="41:41" x14ac:dyDescent="0.25">
      <c r="AO3151" s="51"/>
    </row>
    <row r="3152" spans="41:41" x14ac:dyDescent="0.25">
      <c r="AO3152" s="51"/>
    </row>
    <row r="3153" spans="41:41" x14ac:dyDescent="0.25">
      <c r="AO3153" s="51"/>
    </row>
    <row r="3154" spans="41:41" x14ac:dyDescent="0.25">
      <c r="AO3154" s="51"/>
    </row>
    <row r="3155" spans="41:41" x14ac:dyDescent="0.25">
      <c r="AO3155" s="51"/>
    </row>
    <row r="3156" spans="41:41" x14ac:dyDescent="0.25">
      <c r="AO3156" s="51"/>
    </row>
    <row r="3157" spans="41:41" x14ac:dyDescent="0.25">
      <c r="AO3157" s="51"/>
    </row>
    <row r="3158" spans="41:41" x14ac:dyDescent="0.25">
      <c r="AO3158" s="51"/>
    </row>
    <row r="3159" spans="41:41" x14ac:dyDescent="0.25">
      <c r="AO3159" s="51"/>
    </row>
    <row r="3160" spans="41:41" x14ac:dyDescent="0.25">
      <c r="AO3160" s="51"/>
    </row>
    <row r="3161" spans="41:41" x14ac:dyDescent="0.25">
      <c r="AO3161" s="51"/>
    </row>
    <row r="3162" spans="41:41" x14ac:dyDescent="0.25">
      <c r="AO3162" s="51"/>
    </row>
    <row r="3163" spans="41:41" x14ac:dyDescent="0.25">
      <c r="AO3163" s="51"/>
    </row>
    <row r="3164" spans="41:41" x14ac:dyDescent="0.25">
      <c r="AO3164" s="51"/>
    </row>
    <row r="3165" spans="41:41" x14ac:dyDescent="0.25">
      <c r="AO3165" s="51"/>
    </row>
    <row r="3166" spans="41:41" x14ac:dyDescent="0.25">
      <c r="AO3166" s="51"/>
    </row>
    <row r="3167" spans="41:41" x14ac:dyDescent="0.25">
      <c r="AO3167" s="51"/>
    </row>
    <row r="3168" spans="41:41" x14ac:dyDescent="0.25">
      <c r="AO3168" s="51"/>
    </row>
    <row r="3169" spans="41:41" x14ac:dyDescent="0.25">
      <c r="AO3169" s="51"/>
    </row>
    <row r="3170" spans="41:41" x14ac:dyDescent="0.25">
      <c r="AO3170" s="51"/>
    </row>
    <row r="3171" spans="41:41" x14ac:dyDescent="0.25">
      <c r="AO3171" s="51"/>
    </row>
    <row r="3172" spans="41:41" x14ac:dyDescent="0.25">
      <c r="AO3172" s="51"/>
    </row>
    <row r="3173" spans="41:41" x14ac:dyDescent="0.25">
      <c r="AO3173" s="51"/>
    </row>
    <row r="3174" spans="41:41" x14ac:dyDescent="0.25">
      <c r="AO3174" s="51"/>
    </row>
    <row r="3175" spans="41:41" x14ac:dyDescent="0.25">
      <c r="AO3175" s="51"/>
    </row>
    <row r="3176" spans="41:41" x14ac:dyDescent="0.25">
      <c r="AO3176" s="51"/>
    </row>
    <row r="3177" spans="41:41" x14ac:dyDescent="0.25">
      <c r="AO3177" s="51"/>
    </row>
    <row r="3178" spans="41:41" x14ac:dyDescent="0.25">
      <c r="AO3178" s="51"/>
    </row>
    <row r="3179" spans="41:41" x14ac:dyDescent="0.25">
      <c r="AO3179" s="51"/>
    </row>
    <row r="3180" spans="41:41" x14ac:dyDescent="0.25">
      <c r="AO3180" s="51"/>
    </row>
    <row r="3181" spans="41:41" x14ac:dyDescent="0.25">
      <c r="AO3181" s="51"/>
    </row>
    <row r="3182" spans="41:41" x14ac:dyDescent="0.25">
      <c r="AO3182" s="51"/>
    </row>
    <row r="3183" spans="41:41" x14ac:dyDescent="0.25">
      <c r="AO3183" s="51"/>
    </row>
    <row r="3184" spans="41:41" x14ac:dyDescent="0.25">
      <c r="AO3184" s="51"/>
    </row>
    <row r="3185" spans="41:41" x14ac:dyDescent="0.25">
      <c r="AO3185" s="51"/>
    </row>
    <row r="3186" spans="41:41" x14ac:dyDescent="0.25">
      <c r="AO3186" s="51"/>
    </row>
    <row r="3187" spans="41:41" x14ac:dyDescent="0.25">
      <c r="AO3187" s="51"/>
    </row>
    <row r="3188" spans="41:41" x14ac:dyDescent="0.25">
      <c r="AO3188" s="51"/>
    </row>
    <row r="3189" spans="41:41" x14ac:dyDescent="0.25">
      <c r="AO3189" s="51"/>
    </row>
    <row r="3190" spans="41:41" x14ac:dyDescent="0.25">
      <c r="AO3190" s="51"/>
    </row>
    <row r="3191" spans="41:41" x14ac:dyDescent="0.25">
      <c r="AO3191" s="51"/>
    </row>
    <row r="3192" spans="41:41" x14ac:dyDescent="0.25">
      <c r="AO3192" s="51"/>
    </row>
    <row r="3193" spans="41:41" x14ac:dyDescent="0.25">
      <c r="AO3193" s="51"/>
    </row>
    <row r="3194" spans="41:41" x14ac:dyDescent="0.25">
      <c r="AO3194" s="51"/>
    </row>
    <row r="3195" spans="41:41" x14ac:dyDescent="0.25">
      <c r="AO3195" s="51"/>
    </row>
    <row r="3196" spans="41:41" x14ac:dyDescent="0.25">
      <c r="AO3196" s="51"/>
    </row>
    <row r="3197" spans="41:41" x14ac:dyDescent="0.25">
      <c r="AO3197" s="51"/>
    </row>
    <row r="3198" spans="41:41" x14ac:dyDescent="0.25">
      <c r="AO3198" s="51"/>
    </row>
    <row r="3199" spans="41:41" x14ac:dyDescent="0.25">
      <c r="AO3199" s="51"/>
    </row>
    <row r="3200" spans="41:41" x14ac:dyDescent="0.25">
      <c r="AO3200" s="51"/>
    </row>
    <row r="3201" spans="41:41" x14ac:dyDescent="0.25">
      <c r="AO3201" s="51"/>
    </row>
    <row r="3202" spans="41:41" x14ac:dyDescent="0.25">
      <c r="AO3202" s="51"/>
    </row>
    <row r="3203" spans="41:41" x14ac:dyDescent="0.25">
      <c r="AO3203" s="51"/>
    </row>
    <row r="3204" spans="41:41" x14ac:dyDescent="0.25">
      <c r="AO3204" s="51"/>
    </row>
    <row r="3205" spans="41:41" x14ac:dyDescent="0.25">
      <c r="AO3205" s="51"/>
    </row>
    <row r="3206" spans="41:41" x14ac:dyDescent="0.25">
      <c r="AO3206" s="51"/>
    </row>
    <row r="3207" spans="41:41" x14ac:dyDescent="0.25">
      <c r="AO3207" s="51"/>
    </row>
    <row r="3208" spans="41:41" x14ac:dyDescent="0.25">
      <c r="AO3208" s="51"/>
    </row>
    <row r="3209" spans="41:41" x14ac:dyDescent="0.25">
      <c r="AO3209" s="51"/>
    </row>
    <row r="3210" spans="41:41" x14ac:dyDescent="0.25">
      <c r="AO3210" s="51"/>
    </row>
    <row r="3211" spans="41:41" x14ac:dyDescent="0.25">
      <c r="AO3211" s="51"/>
    </row>
    <row r="3212" spans="41:41" x14ac:dyDescent="0.25">
      <c r="AO3212" s="51"/>
    </row>
    <row r="3213" spans="41:41" x14ac:dyDescent="0.25">
      <c r="AO3213" s="51"/>
    </row>
    <row r="3214" spans="41:41" x14ac:dyDescent="0.25">
      <c r="AO3214" s="51"/>
    </row>
    <row r="3215" spans="41:41" x14ac:dyDescent="0.25">
      <c r="AO3215" s="51"/>
    </row>
    <row r="3216" spans="41:41" x14ac:dyDescent="0.25">
      <c r="AO3216" s="51"/>
    </row>
    <row r="3217" spans="41:41" x14ac:dyDescent="0.25">
      <c r="AO3217" s="51"/>
    </row>
    <row r="3218" spans="41:41" x14ac:dyDescent="0.25">
      <c r="AO3218" s="51"/>
    </row>
    <row r="3219" spans="41:41" x14ac:dyDescent="0.25">
      <c r="AO3219" s="51"/>
    </row>
    <row r="3220" spans="41:41" x14ac:dyDescent="0.25">
      <c r="AO3220" s="51"/>
    </row>
    <row r="3221" spans="41:41" x14ac:dyDescent="0.25">
      <c r="AO3221" s="51"/>
    </row>
    <row r="3222" spans="41:41" x14ac:dyDescent="0.25">
      <c r="AO3222" s="51"/>
    </row>
    <row r="3223" spans="41:41" x14ac:dyDescent="0.25">
      <c r="AO3223" s="51"/>
    </row>
    <row r="3224" spans="41:41" x14ac:dyDescent="0.25">
      <c r="AO3224" s="51"/>
    </row>
    <row r="3225" spans="41:41" x14ac:dyDescent="0.25">
      <c r="AO3225" s="51"/>
    </row>
    <row r="3226" spans="41:41" x14ac:dyDescent="0.25">
      <c r="AO3226" s="51"/>
    </row>
    <row r="3227" spans="41:41" x14ac:dyDescent="0.25">
      <c r="AO3227" s="51"/>
    </row>
    <row r="3228" spans="41:41" x14ac:dyDescent="0.25">
      <c r="AO3228" s="51"/>
    </row>
    <row r="3229" spans="41:41" x14ac:dyDescent="0.25">
      <c r="AO3229" s="51"/>
    </row>
    <row r="3230" spans="41:41" x14ac:dyDescent="0.25">
      <c r="AO3230" s="51"/>
    </row>
    <row r="3231" spans="41:41" x14ac:dyDescent="0.25">
      <c r="AO3231" s="51"/>
    </row>
    <row r="3232" spans="41:41" x14ac:dyDescent="0.25">
      <c r="AO3232" s="51"/>
    </row>
    <row r="3233" spans="41:41" x14ac:dyDescent="0.25">
      <c r="AO3233" s="51"/>
    </row>
    <row r="3234" spans="41:41" x14ac:dyDescent="0.25">
      <c r="AO3234" s="51"/>
    </row>
    <row r="3235" spans="41:41" x14ac:dyDescent="0.25">
      <c r="AO3235" s="51"/>
    </row>
    <row r="3236" spans="41:41" x14ac:dyDescent="0.25">
      <c r="AO3236" s="51"/>
    </row>
    <row r="3237" spans="41:41" x14ac:dyDescent="0.25">
      <c r="AO3237" s="51"/>
    </row>
    <row r="3238" spans="41:41" x14ac:dyDescent="0.25">
      <c r="AO3238" s="51"/>
    </row>
    <row r="3239" spans="41:41" x14ac:dyDescent="0.25">
      <c r="AO3239" s="51"/>
    </row>
    <row r="3240" spans="41:41" x14ac:dyDescent="0.25">
      <c r="AO3240" s="51"/>
    </row>
    <row r="3241" spans="41:41" x14ac:dyDescent="0.25">
      <c r="AO3241" s="51"/>
    </row>
    <row r="3242" spans="41:41" x14ac:dyDescent="0.25">
      <c r="AO3242" s="51"/>
    </row>
    <row r="3243" spans="41:41" x14ac:dyDescent="0.25">
      <c r="AO3243" s="51"/>
    </row>
    <row r="3244" spans="41:41" x14ac:dyDescent="0.25">
      <c r="AO3244" s="51"/>
    </row>
    <row r="3245" spans="41:41" x14ac:dyDescent="0.25">
      <c r="AO3245" s="51"/>
    </row>
    <row r="3246" spans="41:41" x14ac:dyDescent="0.25">
      <c r="AO3246" s="51"/>
    </row>
    <row r="3247" spans="41:41" x14ac:dyDescent="0.25">
      <c r="AO3247" s="51"/>
    </row>
    <row r="3248" spans="41:41" x14ac:dyDescent="0.25">
      <c r="AO3248" s="51"/>
    </row>
    <row r="3249" spans="41:41" x14ac:dyDescent="0.25">
      <c r="AO3249" s="51"/>
    </row>
    <row r="3250" spans="41:41" x14ac:dyDescent="0.25">
      <c r="AO3250" s="51"/>
    </row>
    <row r="3251" spans="41:41" x14ac:dyDescent="0.25">
      <c r="AO3251" s="51"/>
    </row>
    <row r="3252" spans="41:41" x14ac:dyDescent="0.25">
      <c r="AO3252" s="51"/>
    </row>
    <row r="3253" spans="41:41" x14ac:dyDescent="0.25">
      <c r="AO3253" s="51"/>
    </row>
    <row r="3254" spans="41:41" x14ac:dyDescent="0.25">
      <c r="AO3254" s="51"/>
    </row>
    <row r="3255" spans="41:41" x14ac:dyDescent="0.25">
      <c r="AO3255" s="51"/>
    </row>
    <row r="3256" spans="41:41" x14ac:dyDescent="0.25">
      <c r="AO3256" s="51"/>
    </row>
    <row r="3257" spans="41:41" x14ac:dyDescent="0.25">
      <c r="AO3257" s="51"/>
    </row>
    <row r="3258" spans="41:41" x14ac:dyDescent="0.25">
      <c r="AO3258" s="51"/>
    </row>
    <row r="3259" spans="41:41" x14ac:dyDescent="0.25">
      <c r="AO3259" s="51"/>
    </row>
    <row r="3260" spans="41:41" x14ac:dyDescent="0.25">
      <c r="AO3260" s="51"/>
    </row>
    <row r="3261" spans="41:41" x14ac:dyDescent="0.25">
      <c r="AO3261" s="51"/>
    </row>
    <row r="3262" spans="41:41" x14ac:dyDescent="0.25">
      <c r="AO3262" s="51"/>
    </row>
    <row r="3263" spans="41:41" x14ac:dyDescent="0.25">
      <c r="AO3263" s="51"/>
    </row>
    <row r="3264" spans="41:41" x14ac:dyDescent="0.25">
      <c r="AO3264" s="51"/>
    </row>
    <row r="3265" spans="41:41" x14ac:dyDescent="0.25">
      <c r="AO3265" s="51"/>
    </row>
    <row r="3266" spans="41:41" x14ac:dyDescent="0.25">
      <c r="AO3266" s="51"/>
    </row>
    <row r="3267" spans="41:41" x14ac:dyDescent="0.25">
      <c r="AO3267" s="51"/>
    </row>
    <row r="3268" spans="41:41" x14ac:dyDescent="0.25">
      <c r="AO3268" s="51"/>
    </row>
    <row r="3269" spans="41:41" x14ac:dyDescent="0.25">
      <c r="AO3269" s="51"/>
    </row>
    <row r="3270" spans="41:41" x14ac:dyDescent="0.25">
      <c r="AO3270" s="51"/>
    </row>
    <row r="3271" spans="41:41" x14ac:dyDescent="0.25">
      <c r="AO3271" s="51"/>
    </row>
    <row r="3272" spans="41:41" x14ac:dyDescent="0.25">
      <c r="AO3272" s="51"/>
    </row>
    <row r="3273" spans="41:41" x14ac:dyDescent="0.25">
      <c r="AO3273" s="51"/>
    </row>
    <row r="3274" spans="41:41" x14ac:dyDescent="0.25">
      <c r="AO3274" s="51"/>
    </row>
    <row r="3275" spans="41:41" x14ac:dyDescent="0.25">
      <c r="AO3275" s="51"/>
    </row>
    <row r="3276" spans="41:41" x14ac:dyDescent="0.25">
      <c r="AO3276" s="51"/>
    </row>
    <row r="3277" spans="41:41" x14ac:dyDescent="0.25">
      <c r="AO3277" s="51"/>
    </row>
    <row r="3278" spans="41:41" x14ac:dyDescent="0.25">
      <c r="AO3278" s="51"/>
    </row>
    <row r="3279" spans="41:41" x14ac:dyDescent="0.25">
      <c r="AO3279" s="51"/>
    </row>
    <row r="3280" spans="41:41" x14ac:dyDescent="0.25">
      <c r="AO3280" s="51"/>
    </row>
    <row r="3281" spans="41:41" x14ac:dyDescent="0.25">
      <c r="AO3281" s="51"/>
    </row>
    <row r="3282" spans="41:41" x14ac:dyDescent="0.25">
      <c r="AO3282" s="51"/>
    </row>
    <row r="3283" spans="41:41" x14ac:dyDescent="0.25">
      <c r="AO3283" s="51"/>
    </row>
    <row r="3284" spans="41:41" x14ac:dyDescent="0.25">
      <c r="AO3284" s="51"/>
    </row>
    <row r="3285" spans="41:41" x14ac:dyDescent="0.25">
      <c r="AO3285" s="51"/>
    </row>
    <row r="3286" spans="41:41" x14ac:dyDescent="0.25">
      <c r="AO3286" s="51"/>
    </row>
    <row r="3287" spans="41:41" x14ac:dyDescent="0.25">
      <c r="AO3287" s="51"/>
    </row>
    <row r="3288" spans="41:41" x14ac:dyDescent="0.25">
      <c r="AO3288" s="51"/>
    </row>
    <row r="3289" spans="41:41" x14ac:dyDescent="0.25">
      <c r="AO3289" s="51"/>
    </row>
    <row r="3290" spans="41:41" x14ac:dyDescent="0.25">
      <c r="AO3290" s="51"/>
    </row>
    <row r="3291" spans="41:41" x14ac:dyDescent="0.25">
      <c r="AO3291" s="51"/>
    </row>
    <row r="3292" spans="41:41" x14ac:dyDescent="0.25">
      <c r="AO3292" s="51"/>
    </row>
    <row r="3293" spans="41:41" x14ac:dyDescent="0.25">
      <c r="AO3293" s="51"/>
    </row>
    <row r="3294" spans="41:41" x14ac:dyDescent="0.25">
      <c r="AO3294" s="51"/>
    </row>
    <row r="3295" spans="41:41" x14ac:dyDescent="0.25">
      <c r="AO3295" s="51"/>
    </row>
    <row r="3296" spans="41:41" x14ac:dyDescent="0.25">
      <c r="AO3296" s="51"/>
    </row>
    <row r="3297" spans="41:41" x14ac:dyDescent="0.25">
      <c r="AO3297" s="51"/>
    </row>
    <row r="3298" spans="41:41" x14ac:dyDescent="0.25">
      <c r="AO3298" s="51"/>
    </row>
    <row r="3299" spans="41:41" x14ac:dyDescent="0.25">
      <c r="AO3299" s="51"/>
    </row>
    <row r="3300" spans="41:41" x14ac:dyDescent="0.25">
      <c r="AO3300" s="51"/>
    </row>
    <row r="3301" spans="41:41" x14ac:dyDescent="0.25">
      <c r="AO3301" s="51"/>
    </row>
    <row r="3302" spans="41:41" x14ac:dyDescent="0.25">
      <c r="AO3302" s="51"/>
    </row>
    <row r="3303" spans="41:41" x14ac:dyDescent="0.25">
      <c r="AO3303" s="51"/>
    </row>
    <row r="3304" spans="41:41" x14ac:dyDescent="0.25">
      <c r="AO3304" s="51"/>
    </row>
    <row r="3305" spans="41:41" x14ac:dyDescent="0.25">
      <c r="AO3305" s="51"/>
    </row>
    <row r="3306" spans="41:41" x14ac:dyDescent="0.25">
      <c r="AO3306" s="51"/>
    </row>
    <row r="3307" spans="41:41" x14ac:dyDescent="0.25">
      <c r="AO3307" s="51"/>
    </row>
    <row r="3308" spans="41:41" x14ac:dyDescent="0.25">
      <c r="AO3308" s="51"/>
    </row>
    <row r="3309" spans="41:41" x14ac:dyDescent="0.25">
      <c r="AO3309" s="51"/>
    </row>
    <row r="3310" spans="41:41" x14ac:dyDescent="0.25">
      <c r="AO3310" s="51"/>
    </row>
    <row r="3311" spans="41:41" x14ac:dyDescent="0.25">
      <c r="AO3311" s="51"/>
    </row>
    <row r="3312" spans="41:41" x14ac:dyDescent="0.25">
      <c r="AO3312" s="51"/>
    </row>
    <row r="3313" spans="41:41" x14ac:dyDescent="0.25">
      <c r="AO3313" s="51"/>
    </row>
    <row r="3314" spans="41:41" x14ac:dyDescent="0.25">
      <c r="AO3314" s="51"/>
    </row>
    <row r="3315" spans="41:41" x14ac:dyDescent="0.25">
      <c r="AO3315" s="51"/>
    </row>
    <row r="3316" spans="41:41" x14ac:dyDescent="0.25">
      <c r="AO3316" s="51"/>
    </row>
    <row r="3317" spans="41:41" x14ac:dyDescent="0.25">
      <c r="AO3317" s="51"/>
    </row>
    <row r="3318" spans="41:41" x14ac:dyDescent="0.25">
      <c r="AO3318" s="51"/>
    </row>
    <row r="3319" spans="41:41" x14ac:dyDescent="0.25">
      <c r="AO3319" s="51"/>
    </row>
    <row r="3320" spans="41:41" x14ac:dyDescent="0.25">
      <c r="AO3320" s="51"/>
    </row>
    <row r="3321" spans="41:41" x14ac:dyDescent="0.25">
      <c r="AO3321" s="51"/>
    </row>
    <row r="3322" spans="41:41" x14ac:dyDescent="0.25">
      <c r="AO3322" s="51"/>
    </row>
    <row r="3323" spans="41:41" x14ac:dyDescent="0.25">
      <c r="AO3323" s="51"/>
    </row>
    <row r="3324" spans="41:41" x14ac:dyDescent="0.25">
      <c r="AO3324" s="51"/>
    </row>
    <row r="3325" spans="41:41" x14ac:dyDescent="0.25">
      <c r="AO3325" s="51"/>
    </row>
    <row r="3326" spans="41:41" x14ac:dyDescent="0.25">
      <c r="AO3326" s="51"/>
    </row>
    <row r="3327" spans="41:41" x14ac:dyDescent="0.25">
      <c r="AO3327" s="51"/>
    </row>
    <row r="3328" spans="41:41" x14ac:dyDescent="0.25">
      <c r="AO3328" s="51"/>
    </row>
    <row r="3329" spans="41:41" x14ac:dyDescent="0.25">
      <c r="AO3329" s="51"/>
    </row>
    <row r="3330" spans="41:41" x14ac:dyDescent="0.25">
      <c r="AO3330" s="51"/>
    </row>
    <row r="3331" spans="41:41" x14ac:dyDescent="0.25">
      <c r="AO3331" s="51"/>
    </row>
    <row r="3332" spans="41:41" x14ac:dyDescent="0.25">
      <c r="AO3332" s="51"/>
    </row>
    <row r="3333" spans="41:41" x14ac:dyDescent="0.25">
      <c r="AO3333" s="51"/>
    </row>
    <row r="3334" spans="41:41" x14ac:dyDescent="0.25">
      <c r="AO3334" s="51"/>
    </row>
    <row r="3335" spans="41:41" x14ac:dyDescent="0.25">
      <c r="AO3335" s="51"/>
    </row>
    <row r="3336" spans="41:41" x14ac:dyDescent="0.25">
      <c r="AO3336" s="51"/>
    </row>
    <row r="3337" spans="41:41" x14ac:dyDescent="0.25">
      <c r="AO3337" s="51"/>
    </row>
    <row r="3338" spans="41:41" x14ac:dyDescent="0.25">
      <c r="AO3338" s="51"/>
    </row>
    <row r="3339" spans="41:41" x14ac:dyDescent="0.25">
      <c r="AO3339" s="51"/>
    </row>
    <row r="3340" spans="41:41" x14ac:dyDescent="0.25">
      <c r="AO3340" s="51"/>
    </row>
    <row r="3341" spans="41:41" x14ac:dyDescent="0.25">
      <c r="AO3341" s="51"/>
    </row>
    <row r="3342" spans="41:41" x14ac:dyDescent="0.25">
      <c r="AO3342" s="51"/>
    </row>
    <row r="3343" spans="41:41" x14ac:dyDescent="0.25">
      <c r="AO3343" s="51"/>
    </row>
    <row r="3344" spans="41:41" x14ac:dyDescent="0.25">
      <c r="AO3344" s="51"/>
    </row>
    <row r="3345" spans="41:41" x14ac:dyDescent="0.25">
      <c r="AO3345" s="51"/>
    </row>
    <row r="3346" spans="41:41" x14ac:dyDescent="0.25">
      <c r="AO3346" s="51"/>
    </row>
    <row r="3347" spans="41:41" x14ac:dyDescent="0.25">
      <c r="AO3347" s="51"/>
    </row>
    <row r="3348" spans="41:41" x14ac:dyDescent="0.25">
      <c r="AO3348" s="51"/>
    </row>
    <row r="3349" spans="41:41" x14ac:dyDescent="0.25">
      <c r="AO3349" s="51"/>
    </row>
    <row r="3350" spans="41:41" x14ac:dyDescent="0.25">
      <c r="AO3350" s="51"/>
    </row>
    <row r="3351" spans="41:41" x14ac:dyDescent="0.25">
      <c r="AO3351" s="51"/>
    </row>
    <row r="3352" spans="41:41" x14ac:dyDescent="0.25">
      <c r="AO3352" s="51"/>
    </row>
    <row r="3353" spans="41:41" x14ac:dyDescent="0.25">
      <c r="AO3353" s="51"/>
    </row>
    <row r="3354" spans="41:41" x14ac:dyDescent="0.25">
      <c r="AO3354" s="51"/>
    </row>
    <row r="3355" spans="41:41" x14ac:dyDescent="0.25">
      <c r="AO3355" s="51"/>
    </row>
    <row r="3356" spans="41:41" x14ac:dyDescent="0.25">
      <c r="AO3356" s="51"/>
    </row>
    <row r="3357" spans="41:41" x14ac:dyDescent="0.25">
      <c r="AO3357" s="51"/>
    </row>
    <row r="3358" spans="41:41" x14ac:dyDescent="0.25">
      <c r="AO3358" s="51"/>
    </row>
    <row r="3359" spans="41:41" x14ac:dyDescent="0.25">
      <c r="AO3359" s="51"/>
    </row>
    <row r="3360" spans="41:41" x14ac:dyDescent="0.25">
      <c r="AO3360" s="51"/>
    </row>
    <row r="3361" spans="41:41" x14ac:dyDescent="0.25">
      <c r="AO3361" s="51"/>
    </row>
    <row r="3362" spans="41:41" x14ac:dyDescent="0.25">
      <c r="AO3362" s="51"/>
    </row>
    <row r="3363" spans="41:41" x14ac:dyDescent="0.25">
      <c r="AO3363" s="51"/>
    </row>
    <row r="3364" spans="41:41" x14ac:dyDescent="0.25">
      <c r="AO3364" s="51"/>
    </row>
    <row r="3365" spans="41:41" x14ac:dyDescent="0.25">
      <c r="AO3365" s="51"/>
    </row>
    <row r="3366" spans="41:41" x14ac:dyDescent="0.25">
      <c r="AO3366" s="51"/>
    </row>
    <row r="3367" spans="41:41" x14ac:dyDescent="0.25">
      <c r="AO3367" s="51"/>
    </row>
    <row r="3368" spans="41:41" x14ac:dyDescent="0.25">
      <c r="AO3368" s="51"/>
    </row>
    <row r="3369" spans="41:41" x14ac:dyDescent="0.25">
      <c r="AO3369" s="51"/>
    </row>
    <row r="3370" spans="41:41" x14ac:dyDescent="0.25">
      <c r="AO3370" s="51"/>
    </row>
    <row r="3371" spans="41:41" x14ac:dyDescent="0.25">
      <c r="AO3371" s="51"/>
    </row>
    <row r="3372" spans="41:41" x14ac:dyDescent="0.25">
      <c r="AO3372" s="51"/>
    </row>
    <row r="3373" spans="41:41" x14ac:dyDescent="0.25">
      <c r="AO3373" s="51"/>
    </row>
    <row r="3374" spans="41:41" x14ac:dyDescent="0.25">
      <c r="AO3374" s="51"/>
    </row>
    <row r="3375" spans="41:41" x14ac:dyDescent="0.25">
      <c r="AO3375" s="51"/>
    </row>
    <row r="3376" spans="41:41" x14ac:dyDescent="0.25">
      <c r="AO3376" s="51"/>
    </row>
    <row r="3377" spans="41:41" x14ac:dyDescent="0.25">
      <c r="AO3377" s="51"/>
    </row>
    <row r="3378" spans="41:41" x14ac:dyDescent="0.25">
      <c r="AO3378" s="51"/>
    </row>
    <row r="3379" spans="41:41" x14ac:dyDescent="0.25">
      <c r="AO3379" s="51"/>
    </row>
    <row r="3380" spans="41:41" x14ac:dyDescent="0.25">
      <c r="AO3380" s="51"/>
    </row>
    <row r="3381" spans="41:41" x14ac:dyDescent="0.25">
      <c r="AO3381" s="51"/>
    </row>
    <row r="3382" spans="41:41" x14ac:dyDescent="0.25">
      <c r="AO3382" s="51"/>
    </row>
    <row r="3383" spans="41:41" x14ac:dyDescent="0.25">
      <c r="AO3383" s="51"/>
    </row>
    <row r="3384" spans="41:41" x14ac:dyDescent="0.25">
      <c r="AO3384" s="51"/>
    </row>
    <row r="3385" spans="41:41" x14ac:dyDescent="0.25">
      <c r="AO3385" s="51"/>
    </row>
    <row r="3386" spans="41:41" x14ac:dyDescent="0.25">
      <c r="AO3386" s="51"/>
    </row>
    <row r="3387" spans="41:41" x14ac:dyDescent="0.25">
      <c r="AO3387" s="51"/>
    </row>
    <row r="3388" spans="41:41" x14ac:dyDescent="0.25">
      <c r="AO3388" s="51"/>
    </row>
    <row r="3389" spans="41:41" x14ac:dyDescent="0.25">
      <c r="AO3389" s="51"/>
    </row>
    <row r="3390" spans="41:41" x14ac:dyDescent="0.25">
      <c r="AO3390" s="51"/>
    </row>
    <row r="3391" spans="41:41" x14ac:dyDescent="0.25">
      <c r="AO3391" s="51"/>
    </row>
    <row r="3392" spans="41:41" x14ac:dyDescent="0.25">
      <c r="AO3392" s="51"/>
    </row>
    <row r="3393" spans="41:41" x14ac:dyDescent="0.25">
      <c r="AO3393" s="51"/>
    </row>
    <row r="3394" spans="41:41" x14ac:dyDescent="0.25">
      <c r="AO3394" s="51"/>
    </row>
    <row r="3395" spans="41:41" x14ac:dyDescent="0.25">
      <c r="AO3395" s="51"/>
    </row>
    <row r="3396" spans="41:41" x14ac:dyDescent="0.25">
      <c r="AO3396" s="51"/>
    </row>
    <row r="3397" spans="41:41" x14ac:dyDescent="0.25">
      <c r="AO3397" s="51"/>
    </row>
    <row r="3398" spans="41:41" x14ac:dyDescent="0.25">
      <c r="AO3398" s="51"/>
    </row>
    <row r="3399" spans="41:41" x14ac:dyDescent="0.25">
      <c r="AO3399" s="51"/>
    </row>
    <row r="3400" spans="41:41" x14ac:dyDescent="0.25">
      <c r="AO3400" s="51"/>
    </row>
    <row r="3401" spans="41:41" x14ac:dyDescent="0.25">
      <c r="AO3401" s="51"/>
    </row>
    <row r="3402" spans="41:41" x14ac:dyDescent="0.25">
      <c r="AO3402" s="51"/>
    </row>
    <row r="3403" spans="41:41" x14ac:dyDescent="0.25">
      <c r="AO3403" s="51"/>
    </row>
    <row r="3404" spans="41:41" x14ac:dyDescent="0.25">
      <c r="AO3404" s="51"/>
    </row>
    <row r="3405" spans="41:41" x14ac:dyDescent="0.25">
      <c r="AO3405" s="51"/>
    </row>
    <row r="3406" spans="41:41" x14ac:dyDescent="0.25">
      <c r="AO3406" s="51"/>
    </row>
    <row r="3407" spans="41:41" x14ac:dyDescent="0.25">
      <c r="AO3407" s="51"/>
    </row>
    <row r="3408" spans="41:41" x14ac:dyDescent="0.25">
      <c r="AO3408" s="51"/>
    </row>
    <row r="3409" spans="41:41" x14ac:dyDescent="0.25">
      <c r="AO3409" s="51"/>
    </row>
    <row r="3410" spans="41:41" x14ac:dyDescent="0.25">
      <c r="AO3410" s="51"/>
    </row>
    <row r="3411" spans="41:41" x14ac:dyDescent="0.25">
      <c r="AO3411" s="51"/>
    </row>
    <row r="3412" spans="41:41" x14ac:dyDescent="0.25">
      <c r="AO3412" s="51"/>
    </row>
    <row r="3413" spans="41:41" x14ac:dyDescent="0.25">
      <c r="AO3413" s="51"/>
    </row>
    <row r="3414" spans="41:41" x14ac:dyDescent="0.25">
      <c r="AO3414" s="51"/>
    </row>
    <row r="3415" spans="41:41" x14ac:dyDescent="0.25">
      <c r="AO3415" s="51"/>
    </row>
    <row r="3416" spans="41:41" x14ac:dyDescent="0.25">
      <c r="AO3416" s="51"/>
    </row>
    <row r="3417" spans="41:41" x14ac:dyDescent="0.25">
      <c r="AO3417" s="51"/>
    </row>
    <row r="3418" spans="41:41" x14ac:dyDescent="0.25">
      <c r="AO3418" s="51"/>
    </row>
    <row r="3419" spans="41:41" x14ac:dyDescent="0.25">
      <c r="AO3419" s="51"/>
    </row>
    <row r="3420" spans="41:41" x14ac:dyDescent="0.25">
      <c r="AO3420" s="51"/>
    </row>
    <row r="3421" spans="41:41" x14ac:dyDescent="0.25">
      <c r="AO3421" s="51"/>
    </row>
    <row r="3422" spans="41:41" x14ac:dyDescent="0.25">
      <c r="AO3422" s="51"/>
    </row>
    <row r="3423" spans="41:41" x14ac:dyDescent="0.25">
      <c r="AO3423" s="51"/>
    </row>
    <row r="3424" spans="41:41" x14ac:dyDescent="0.25">
      <c r="AO3424" s="51"/>
    </row>
    <row r="3425" spans="41:41" x14ac:dyDescent="0.25">
      <c r="AO3425" s="51"/>
    </row>
    <row r="3426" spans="41:41" x14ac:dyDescent="0.25">
      <c r="AO3426" s="51"/>
    </row>
    <row r="3427" spans="41:41" x14ac:dyDescent="0.25">
      <c r="AO3427" s="51"/>
    </row>
    <row r="3428" spans="41:41" x14ac:dyDescent="0.25">
      <c r="AO3428" s="51"/>
    </row>
    <row r="3429" spans="41:41" x14ac:dyDescent="0.25">
      <c r="AO3429" s="51"/>
    </row>
    <row r="3430" spans="41:41" x14ac:dyDescent="0.25">
      <c r="AO3430" s="51"/>
    </row>
    <row r="3431" spans="41:41" x14ac:dyDescent="0.25">
      <c r="AO3431" s="51"/>
    </row>
    <row r="3432" spans="41:41" x14ac:dyDescent="0.25">
      <c r="AO3432" s="51"/>
    </row>
    <row r="3433" spans="41:41" x14ac:dyDescent="0.25">
      <c r="AO3433" s="51"/>
    </row>
    <row r="3434" spans="41:41" x14ac:dyDescent="0.25">
      <c r="AO3434" s="51"/>
    </row>
    <row r="3435" spans="41:41" x14ac:dyDescent="0.25">
      <c r="AO3435" s="51"/>
    </row>
    <row r="3436" spans="41:41" x14ac:dyDescent="0.25">
      <c r="AO3436" s="51"/>
    </row>
    <row r="3437" spans="41:41" x14ac:dyDescent="0.25">
      <c r="AO3437" s="51"/>
    </row>
    <row r="3438" spans="41:41" x14ac:dyDescent="0.25">
      <c r="AO3438" s="51"/>
    </row>
    <row r="3439" spans="41:41" x14ac:dyDescent="0.25">
      <c r="AO3439" s="51"/>
    </row>
    <row r="3440" spans="41:41" x14ac:dyDescent="0.25">
      <c r="AO3440" s="51"/>
    </row>
    <row r="3441" spans="41:41" x14ac:dyDescent="0.25">
      <c r="AO3441" s="51"/>
    </row>
    <row r="3442" spans="41:41" x14ac:dyDescent="0.25">
      <c r="AO3442" s="51"/>
    </row>
    <row r="3443" spans="41:41" x14ac:dyDescent="0.25">
      <c r="AO3443" s="51"/>
    </row>
    <row r="3444" spans="41:41" x14ac:dyDescent="0.25">
      <c r="AO3444" s="51"/>
    </row>
    <row r="3445" spans="41:41" x14ac:dyDescent="0.25">
      <c r="AO3445" s="51"/>
    </row>
    <row r="3446" spans="41:41" x14ac:dyDescent="0.25">
      <c r="AO3446" s="51"/>
    </row>
    <row r="3447" spans="41:41" x14ac:dyDescent="0.25">
      <c r="AO3447" s="51"/>
    </row>
    <row r="3448" spans="41:41" x14ac:dyDescent="0.25">
      <c r="AO3448" s="51"/>
    </row>
    <row r="3449" spans="41:41" x14ac:dyDescent="0.25">
      <c r="AO3449" s="51"/>
    </row>
    <row r="3450" spans="41:41" x14ac:dyDescent="0.25">
      <c r="AO3450" s="51"/>
    </row>
    <row r="3451" spans="41:41" x14ac:dyDescent="0.25">
      <c r="AO3451" s="51"/>
    </row>
    <row r="3452" spans="41:41" x14ac:dyDescent="0.25">
      <c r="AO3452" s="51"/>
    </row>
    <row r="3453" spans="41:41" x14ac:dyDescent="0.25">
      <c r="AO3453" s="51"/>
    </row>
    <row r="3454" spans="41:41" x14ac:dyDescent="0.25">
      <c r="AO3454" s="51"/>
    </row>
    <row r="3455" spans="41:41" x14ac:dyDescent="0.25">
      <c r="AO3455" s="51"/>
    </row>
    <row r="3456" spans="41:41" x14ac:dyDescent="0.25">
      <c r="AO3456" s="51"/>
    </row>
    <row r="3457" spans="41:41" x14ac:dyDescent="0.25">
      <c r="AO3457" s="51"/>
    </row>
    <row r="3458" spans="41:41" x14ac:dyDescent="0.25">
      <c r="AO3458" s="51"/>
    </row>
    <row r="3459" spans="41:41" x14ac:dyDescent="0.25">
      <c r="AO3459" s="51"/>
    </row>
    <row r="3460" spans="41:41" x14ac:dyDescent="0.25">
      <c r="AO3460" s="51"/>
    </row>
    <row r="3461" spans="41:41" x14ac:dyDescent="0.25">
      <c r="AO3461" s="51"/>
    </row>
    <row r="3462" spans="41:41" x14ac:dyDescent="0.25">
      <c r="AO3462" s="51"/>
    </row>
    <row r="3463" spans="41:41" x14ac:dyDescent="0.25">
      <c r="AO3463" s="51"/>
    </row>
    <row r="3464" spans="41:41" x14ac:dyDescent="0.25">
      <c r="AO3464" s="51"/>
    </row>
    <row r="3465" spans="41:41" x14ac:dyDescent="0.25">
      <c r="AO3465" s="51"/>
    </row>
    <row r="3466" spans="41:41" x14ac:dyDescent="0.25">
      <c r="AO3466" s="51"/>
    </row>
    <row r="3467" spans="41:41" x14ac:dyDescent="0.25">
      <c r="AO3467" s="51"/>
    </row>
    <row r="3468" spans="41:41" x14ac:dyDescent="0.25">
      <c r="AO3468" s="51"/>
    </row>
    <row r="3469" spans="41:41" x14ac:dyDescent="0.25">
      <c r="AO3469" s="51"/>
    </row>
    <row r="3470" spans="41:41" x14ac:dyDescent="0.25">
      <c r="AO3470" s="51"/>
    </row>
    <row r="3471" spans="41:41" x14ac:dyDescent="0.25">
      <c r="AO3471" s="51"/>
    </row>
    <row r="3472" spans="41:41" x14ac:dyDescent="0.25">
      <c r="AO3472" s="51"/>
    </row>
    <row r="3473" spans="41:41" x14ac:dyDescent="0.25">
      <c r="AO3473" s="51"/>
    </row>
    <row r="3474" spans="41:41" x14ac:dyDescent="0.25">
      <c r="AO3474" s="51"/>
    </row>
    <row r="3475" spans="41:41" x14ac:dyDescent="0.25">
      <c r="AO3475" s="51"/>
    </row>
    <row r="3476" spans="41:41" x14ac:dyDescent="0.25">
      <c r="AO3476" s="51"/>
    </row>
    <row r="3477" spans="41:41" x14ac:dyDescent="0.25">
      <c r="AO3477" s="51"/>
    </row>
    <row r="3478" spans="41:41" x14ac:dyDescent="0.25">
      <c r="AO3478" s="51"/>
    </row>
    <row r="3479" spans="41:41" x14ac:dyDescent="0.25">
      <c r="AO3479" s="51"/>
    </row>
    <row r="3480" spans="41:41" x14ac:dyDescent="0.25">
      <c r="AO3480" s="51"/>
    </row>
    <row r="3481" spans="41:41" x14ac:dyDescent="0.25">
      <c r="AO3481" s="51"/>
    </row>
    <row r="3482" spans="41:41" x14ac:dyDescent="0.25">
      <c r="AO3482" s="51"/>
    </row>
    <row r="3483" spans="41:41" x14ac:dyDescent="0.25">
      <c r="AO3483" s="51"/>
    </row>
    <row r="3484" spans="41:41" x14ac:dyDescent="0.25">
      <c r="AO3484" s="51"/>
    </row>
    <row r="3485" spans="41:41" x14ac:dyDescent="0.25">
      <c r="AO3485" s="51"/>
    </row>
    <row r="3486" spans="41:41" x14ac:dyDescent="0.25">
      <c r="AO3486" s="51"/>
    </row>
    <row r="3487" spans="41:41" x14ac:dyDescent="0.25">
      <c r="AO3487" s="51"/>
    </row>
    <row r="3488" spans="41:41" x14ac:dyDescent="0.25">
      <c r="AO3488" s="51"/>
    </row>
    <row r="3489" spans="41:41" x14ac:dyDescent="0.25">
      <c r="AO3489" s="51"/>
    </row>
    <row r="3490" spans="41:41" x14ac:dyDescent="0.25">
      <c r="AO3490" s="51"/>
    </row>
    <row r="3491" spans="41:41" x14ac:dyDescent="0.25">
      <c r="AO3491" s="51"/>
    </row>
    <row r="3492" spans="41:41" x14ac:dyDescent="0.25">
      <c r="AO3492" s="51"/>
    </row>
    <row r="3493" spans="41:41" x14ac:dyDescent="0.25">
      <c r="AO3493" s="51"/>
    </row>
    <row r="3494" spans="41:41" x14ac:dyDescent="0.25">
      <c r="AO3494" s="51"/>
    </row>
    <row r="3495" spans="41:41" x14ac:dyDescent="0.25">
      <c r="AO3495" s="51"/>
    </row>
    <row r="3496" spans="41:41" x14ac:dyDescent="0.25">
      <c r="AO3496" s="51"/>
    </row>
    <row r="3497" spans="41:41" x14ac:dyDescent="0.25">
      <c r="AO3497" s="51"/>
    </row>
    <row r="3498" spans="41:41" x14ac:dyDescent="0.25">
      <c r="AO3498" s="51"/>
    </row>
    <row r="3499" spans="41:41" x14ac:dyDescent="0.25">
      <c r="AO3499" s="51"/>
    </row>
    <row r="3500" spans="41:41" x14ac:dyDescent="0.25">
      <c r="AO3500" s="51"/>
    </row>
    <row r="3501" spans="41:41" x14ac:dyDescent="0.25">
      <c r="AO3501" s="51"/>
    </row>
    <row r="3502" spans="41:41" x14ac:dyDescent="0.25">
      <c r="AO3502" s="51"/>
    </row>
    <row r="3503" spans="41:41" x14ac:dyDescent="0.25">
      <c r="AO3503" s="51"/>
    </row>
    <row r="3504" spans="41:41" x14ac:dyDescent="0.25">
      <c r="AO3504" s="51"/>
    </row>
    <row r="3505" spans="41:41" x14ac:dyDescent="0.25">
      <c r="AO3505" s="51"/>
    </row>
    <row r="3506" spans="41:41" x14ac:dyDescent="0.25">
      <c r="AO3506" s="51"/>
    </row>
    <row r="3507" spans="41:41" x14ac:dyDescent="0.25">
      <c r="AO3507" s="51"/>
    </row>
    <row r="3508" spans="41:41" x14ac:dyDescent="0.25">
      <c r="AO3508" s="51"/>
    </row>
    <row r="3509" spans="41:41" x14ac:dyDescent="0.25">
      <c r="AO3509" s="51"/>
    </row>
    <row r="3510" spans="41:41" x14ac:dyDescent="0.25">
      <c r="AO3510" s="51"/>
    </row>
    <row r="3511" spans="41:41" x14ac:dyDescent="0.25">
      <c r="AO3511" s="51"/>
    </row>
    <row r="3512" spans="41:41" x14ac:dyDescent="0.25">
      <c r="AO3512" s="51"/>
    </row>
    <row r="3513" spans="41:41" x14ac:dyDescent="0.25">
      <c r="AO3513" s="51"/>
    </row>
    <row r="3514" spans="41:41" x14ac:dyDescent="0.25">
      <c r="AO3514" s="51"/>
    </row>
    <row r="3515" spans="41:41" x14ac:dyDescent="0.25">
      <c r="AO3515" s="51"/>
    </row>
    <row r="3516" spans="41:41" x14ac:dyDescent="0.25">
      <c r="AO3516" s="51"/>
    </row>
    <row r="3517" spans="41:41" x14ac:dyDescent="0.25">
      <c r="AO3517" s="51"/>
    </row>
    <row r="3518" spans="41:41" x14ac:dyDescent="0.25">
      <c r="AO3518" s="51"/>
    </row>
    <row r="3519" spans="41:41" x14ac:dyDescent="0.25">
      <c r="AO3519" s="51"/>
    </row>
    <row r="3520" spans="41:41" x14ac:dyDescent="0.25">
      <c r="AO3520" s="51"/>
    </row>
    <row r="3521" spans="41:41" x14ac:dyDescent="0.25">
      <c r="AO3521" s="51"/>
    </row>
    <row r="3522" spans="41:41" x14ac:dyDescent="0.25">
      <c r="AO3522" s="51"/>
    </row>
    <row r="3523" spans="41:41" x14ac:dyDescent="0.25">
      <c r="AO3523" s="51"/>
    </row>
    <row r="3524" spans="41:41" x14ac:dyDescent="0.25">
      <c r="AO3524" s="51"/>
    </row>
    <row r="3525" spans="41:41" x14ac:dyDescent="0.25">
      <c r="AO3525" s="51"/>
    </row>
    <row r="3526" spans="41:41" x14ac:dyDescent="0.25">
      <c r="AO3526" s="51"/>
    </row>
    <row r="3527" spans="41:41" x14ac:dyDescent="0.25">
      <c r="AO3527" s="51"/>
    </row>
    <row r="3528" spans="41:41" x14ac:dyDescent="0.25">
      <c r="AO3528" s="51"/>
    </row>
    <row r="3529" spans="41:41" x14ac:dyDescent="0.25">
      <c r="AO3529" s="51"/>
    </row>
    <row r="3530" spans="41:41" x14ac:dyDescent="0.25">
      <c r="AO3530" s="51"/>
    </row>
    <row r="3531" spans="41:41" x14ac:dyDescent="0.25">
      <c r="AO3531" s="51"/>
    </row>
    <row r="3532" spans="41:41" x14ac:dyDescent="0.25">
      <c r="AO3532" s="51"/>
    </row>
    <row r="3533" spans="41:41" x14ac:dyDescent="0.25">
      <c r="AO3533" s="51"/>
    </row>
    <row r="3534" spans="41:41" x14ac:dyDescent="0.25">
      <c r="AO3534" s="51"/>
    </row>
    <row r="3535" spans="41:41" x14ac:dyDescent="0.25">
      <c r="AO3535" s="51"/>
    </row>
    <row r="3536" spans="41:41" x14ac:dyDescent="0.25">
      <c r="AO3536" s="51"/>
    </row>
    <row r="3537" spans="41:41" x14ac:dyDescent="0.25">
      <c r="AO3537" s="51"/>
    </row>
    <row r="3538" spans="41:41" x14ac:dyDescent="0.25">
      <c r="AO3538" s="51"/>
    </row>
    <row r="3539" spans="41:41" x14ac:dyDescent="0.25">
      <c r="AO3539" s="51"/>
    </row>
    <row r="3540" spans="41:41" x14ac:dyDescent="0.25">
      <c r="AO3540" s="51"/>
    </row>
    <row r="3541" spans="41:41" x14ac:dyDescent="0.25">
      <c r="AO3541" s="51"/>
    </row>
    <row r="3542" spans="41:41" x14ac:dyDescent="0.25">
      <c r="AO3542" s="51"/>
    </row>
    <row r="3543" spans="41:41" x14ac:dyDescent="0.25">
      <c r="AO3543" s="51"/>
    </row>
    <row r="3544" spans="41:41" x14ac:dyDescent="0.25">
      <c r="AO3544" s="51"/>
    </row>
    <row r="3545" spans="41:41" x14ac:dyDescent="0.25">
      <c r="AO3545" s="51"/>
    </row>
    <row r="3546" spans="41:41" x14ac:dyDescent="0.25">
      <c r="AO3546" s="51"/>
    </row>
    <row r="3547" spans="41:41" x14ac:dyDescent="0.25">
      <c r="AO3547" s="51"/>
    </row>
    <row r="3548" spans="41:41" x14ac:dyDescent="0.25">
      <c r="AO3548" s="51"/>
    </row>
    <row r="3549" spans="41:41" x14ac:dyDescent="0.25">
      <c r="AO3549" s="51"/>
    </row>
    <row r="3550" spans="41:41" x14ac:dyDescent="0.25">
      <c r="AO3550" s="51"/>
    </row>
    <row r="3551" spans="41:41" x14ac:dyDescent="0.25">
      <c r="AO3551" s="51"/>
    </row>
    <row r="3552" spans="41:41" x14ac:dyDescent="0.25">
      <c r="AO3552" s="51"/>
    </row>
    <row r="3553" spans="41:41" x14ac:dyDescent="0.25">
      <c r="AO3553" s="51"/>
    </row>
    <row r="3554" spans="41:41" x14ac:dyDescent="0.25">
      <c r="AO3554" s="51"/>
    </row>
    <row r="3555" spans="41:41" x14ac:dyDescent="0.25">
      <c r="AO3555" s="51"/>
    </row>
    <row r="3556" spans="41:41" x14ac:dyDescent="0.25">
      <c r="AO3556" s="51"/>
    </row>
    <row r="3557" spans="41:41" x14ac:dyDescent="0.25">
      <c r="AO3557" s="51"/>
    </row>
    <row r="3558" spans="41:41" x14ac:dyDescent="0.25">
      <c r="AO3558" s="51"/>
    </row>
    <row r="3559" spans="41:41" x14ac:dyDescent="0.25">
      <c r="AO3559" s="51"/>
    </row>
    <row r="3560" spans="41:41" x14ac:dyDescent="0.25">
      <c r="AO3560" s="51"/>
    </row>
    <row r="3561" spans="41:41" x14ac:dyDescent="0.25">
      <c r="AO3561" s="51"/>
    </row>
    <row r="3562" spans="41:41" x14ac:dyDescent="0.25">
      <c r="AO3562" s="51"/>
    </row>
    <row r="3563" spans="41:41" x14ac:dyDescent="0.25">
      <c r="AO3563" s="51"/>
    </row>
    <row r="3564" spans="41:41" x14ac:dyDescent="0.25">
      <c r="AO3564" s="51"/>
    </row>
    <row r="3565" spans="41:41" x14ac:dyDescent="0.25">
      <c r="AO3565" s="51"/>
    </row>
    <row r="3566" spans="41:41" x14ac:dyDescent="0.25">
      <c r="AO3566" s="51"/>
    </row>
    <row r="3567" spans="41:41" x14ac:dyDescent="0.25">
      <c r="AO3567" s="51"/>
    </row>
    <row r="3568" spans="41:41" x14ac:dyDescent="0.25">
      <c r="AO3568" s="51"/>
    </row>
    <row r="3569" spans="41:41" x14ac:dyDescent="0.25">
      <c r="AO3569" s="51"/>
    </row>
    <row r="3570" spans="41:41" x14ac:dyDescent="0.25">
      <c r="AO3570" s="51"/>
    </row>
    <row r="3571" spans="41:41" x14ac:dyDescent="0.25">
      <c r="AO3571" s="51"/>
    </row>
    <row r="3572" spans="41:41" x14ac:dyDescent="0.25">
      <c r="AO3572" s="51"/>
    </row>
    <row r="3573" spans="41:41" x14ac:dyDescent="0.25">
      <c r="AO3573" s="51"/>
    </row>
    <row r="3574" spans="41:41" x14ac:dyDescent="0.25">
      <c r="AO3574" s="51"/>
    </row>
    <row r="3575" spans="41:41" x14ac:dyDescent="0.25">
      <c r="AO3575" s="51"/>
    </row>
    <row r="3576" spans="41:41" x14ac:dyDescent="0.25">
      <c r="AO3576" s="51"/>
    </row>
    <row r="3577" spans="41:41" x14ac:dyDescent="0.25">
      <c r="AO3577" s="51"/>
    </row>
    <row r="3578" spans="41:41" x14ac:dyDescent="0.25">
      <c r="AO3578" s="51"/>
    </row>
    <row r="3579" spans="41:41" x14ac:dyDescent="0.25">
      <c r="AO3579" s="51"/>
    </row>
    <row r="3580" spans="41:41" x14ac:dyDescent="0.25">
      <c r="AO3580" s="51"/>
    </row>
    <row r="3581" spans="41:41" x14ac:dyDescent="0.25">
      <c r="AO3581" s="51"/>
    </row>
    <row r="3582" spans="41:41" x14ac:dyDescent="0.25">
      <c r="AO3582" s="51"/>
    </row>
    <row r="3583" spans="41:41" x14ac:dyDescent="0.25">
      <c r="AO3583" s="51"/>
    </row>
    <row r="3584" spans="41:41" x14ac:dyDescent="0.25">
      <c r="AO3584" s="51"/>
    </row>
    <row r="3585" spans="41:41" x14ac:dyDescent="0.25">
      <c r="AO3585" s="51"/>
    </row>
    <row r="3586" spans="41:41" x14ac:dyDescent="0.25">
      <c r="AO3586" s="51"/>
    </row>
    <row r="3587" spans="41:41" x14ac:dyDescent="0.25">
      <c r="AO3587" s="51"/>
    </row>
    <row r="3588" spans="41:41" x14ac:dyDescent="0.25">
      <c r="AO3588" s="51"/>
    </row>
    <row r="3589" spans="41:41" x14ac:dyDescent="0.25">
      <c r="AO3589" s="51"/>
    </row>
    <row r="3590" spans="41:41" x14ac:dyDescent="0.25">
      <c r="AO3590" s="51"/>
    </row>
    <row r="3591" spans="41:41" x14ac:dyDescent="0.25">
      <c r="AO3591" s="51"/>
    </row>
    <row r="3592" spans="41:41" x14ac:dyDescent="0.25">
      <c r="AO3592" s="51"/>
    </row>
    <row r="3593" spans="41:41" x14ac:dyDescent="0.25">
      <c r="AO3593" s="51"/>
    </row>
    <row r="3594" spans="41:41" x14ac:dyDescent="0.25">
      <c r="AO3594" s="51"/>
    </row>
    <row r="3595" spans="41:41" x14ac:dyDescent="0.25">
      <c r="AO3595" s="51"/>
    </row>
    <row r="3596" spans="41:41" x14ac:dyDescent="0.25">
      <c r="AO3596" s="51"/>
    </row>
    <row r="3597" spans="41:41" x14ac:dyDescent="0.25">
      <c r="AO3597" s="51"/>
    </row>
    <row r="3598" spans="41:41" x14ac:dyDescent="0.25">
      <c r="AO3598" s="51"/>
    </row>
    <row r="3599" spans="41:41" x14ac:dyDescent="0.25">
      <c r="AO3599" s="51"/>
    </row>
    <row r="3600" spans="41:41" x14ac:dyDescent="0.25">
      <c r="AO3600" s="51"/>
    </row>
    <row r="3601" spans="41:41" x14ac:dyDescent="0.25">
      <c r="AO3601" s="51"/>
    </row>
    <row r="3602" spans="41:41" x14ac:dyDescent="0.25">
      <c r="AO3602" s="51"/>
    </row>
    <row r="3603" spans="41:41" x14ac:dyDescent="0.25">
      <c r="AO3603" s="51"/>
    </row>
    <row r="3604" spans="41:41" x14ac:dyDescent="0.25">
      <c r="AO3604" s="51"/>
    </row>
    <row r="3605" spans="41:41" x14ac:dyDescent="0.25">
      <c r="AO3605" s="51"/>
    </row>
    <row r="3606" spans="41:41" x14ac:dyDescent="0.25">
      <c r="AO3606" s="51"/>
    </row>
    <row r="3607" spans="41:41" x14ac:dyDescent="0.25">
      <c r="AO3607" s="51"/>
    </row>
    <row r="3608" spans="41:41" x14ac:dyDescent="0.25">
      <c r="AO3608" s="51"/>
    </row>
    <row r="3609" spans="41:41" x14ac:dyDescent="0.25">
      <c r="AO3609" s="51"/>
    </row>
    <row r="3610" spans="41:41" x14ac:dyDescent="0.25">
      <c r="AO3610" s="51"/>
    </row>
    <row r="3611" spans="41:41" x14ac:dyDescent="0.25">
      <c r="AO3611" s="51"/>
    </row>
    <row r="3612" spans="41:41" x14ac:dyDescent="0.25">
      <c r="AO3612" s="51"/>
    </row>
    <row r="3613" spans="41:41" x14ac:dyDescent="0.25">
      <c r="AO3613" s="51"/>
    </row>
    <row r="3614" spans="41:41" x14ac:dyDescent="0.25">
      <c r="AO3614" s="51"/>
    </row>
    <row r="3615" spans="41:41" x14ac:dyDescent="0.25">
      <c r="AO3615" s="51"/>
    </row>
    <row r="3616" spans="41:41" x14ac:dyDescent="0.25">
      <c r="AO3616" s="51"/>
    </row>
    <row r="3617" spans="41:41" x14ac:dyDescent="0.25">
      <c r="AO3617" s="51"/>
    </row>
    <row r="3618" spans="41:41" x14ac:dyDescent="0.25">
      <c r="AO3618" s="51"/>
    </row>
    <row r="3619" spans="41:41" x14ac:dyDescent="0.25">
      <c r="AO3619" s="51"/>
    </row>
    <row r="3620" spans="41:41" x14ac:dyDescent="0.25">
      <c r="AO3620" s="51"/>
    </row>
    <row r="3621" spans="41:41" x14ac:dyDescent="0.25">
      <c r="AO3621" s="51"/>
    </row>
    <row r="3622" spans="41:41" x14ac:dyDescent="0.25">
      <c r="AO3622" s="51"/>
    </row>
    <row r="3623" spans="41:41" x14ac:dyDescent="0.25">
      <c r="AO3623" s="51"/>
    </row>
    <row r="3624" spans="41:41" x14ac:dyDescent="0.25">
      <c r="AO3624" s="51"/>
    </row>
    <row r="3625" spans="41:41" x14ac:dyDescent="0.25">
      <c r="AO3625" s="51"/>
    </row>
    <row r="3626" spans="41:41" x14ac:dyDescent="0.25">
      <c r="AO3626" s="51"/>
    </row>
    <row r="3627" spans="41:41" x14ac:dyDescent="0.25">
      <c r="AO3627" s="51"/>
    </row>
    <row r="3628" spans="41:41" x14ac:dyDescent="0.25">
      <c r="AO3628" s="51"/>
    </row>
    <row r="3629" spans="41:41" x14ac:dyDescent="0.25">
      <c r="AO3629" s="51"/>
    </row>
    <row r="3630" spans="41:41" x14ac:dyDescent="0.25">
      <c r="AO3630" s="51"/>
    </row>
    <row r="3631" spans="41:41" x14ac:dyDescent="0.25">
      <c r="AO3631" s="51"/>
    </row>
    <row r="3632" spans="41:41" x14ac:dyDescent="0.25">
      <c r="AO3632" s="51"/>
    </row>
    <row r="3633" spans="41:41" x14ac:dyDescent="0.25">
      <c r="AO3633" s="51"/>
    </row>
    <row r="3634" spans="41:41" x14ac:dyDescent="0.25">
      <c r="AO3634" s="51"/>
    </row>
    <row r="3635" spans="41:41" x14ac:dyDescent="0.25">
      <c r="AO3635" s="51"/>
    </row>
    <row r="3636" spans="41:41" x14ac:dyDescent="0.25">
      <c r="AO3636" s="51"/>
    </row>
    <row r="3637" spans="41:41" x14ac:dyDescent="0.25">
      <c r="AO3637" s="51"/>
    </row>
    <row r="3638" spans="41:41" x14ac:dyDescent="0.25">
      <c r="AO3638" s="51"/>
    </row>
    <row r="3639" spans="41:41" x14ac:dyDescent="0.25">
      <c r="AO3639" s="51"/>
    </row>
    <row r="3640" spans="41:41" x14ac:dyDescent="0.25">
      <c r="AO3640" s="51"/>
    </row>
    <row r="3641" spans="41:41" x14ac:dyDescent="0.25">
      <c r="AO3641" s="51"/>
    </row>
    <row r="3642" spans="41:41" x14ac:dyDescent="0.25">
      <c r="AO3642" s="51"/>
    </row>
    <row r="3643" spans="41:41" x14ac:dyDescent="0.25">
      <c r="AO3643" s="51"/>
    </row>
    <row r="3644" spans="41:41" x14ac:dyDescent="0.25">
      <c r="AO3644" s="51"/>
    </row>
    <row r="3645" spans="41:41" x14ac:dyDescent="0.25">
      <c r="AO3645" s="51"/>
    </row>
    <row r="3646" spans="41:41" x14ac:dyDescent="0.25">
      <c r="AO3646" s="51"/>
    </row>
    <row r="3647" spans="41:41" x14ac:dyDescent="0.25">
      <c r="AO3647" s="51"/>
    </row>
    <row r="3648" spans="41:41" x14ac:dyDescent="0.25">
      <c r="AO3648" s="51"/>
    </row>
    <row r="3649" spans="41:41" x14ac:dyDescent="0.25">
      <c r="AO3649" s="51"/>
    </row>
    <row r="3650" spans="41:41" x14ac:dyDescent="0.25">
      <c r="AO3650" s="51"/>
    </row>
    <row r="3651" spans="41:41" x14ac:dyDescent="0.25">
      <c r="AO3651" s="51"/>
    </row>
    <row r="3652" spans="41:41" x14ac:dyDescent="0.25">
      <c r="AO3652" s="51"/>
    </row>
    <row r="3653" spans="41:41" x14ac:dyDescent="0.25">
      <c r="AO3653" s="51"/>
    </row>
    <row r="3654" spans="41:41" x14ac:dyDescent="0.25">
      <c r="AO3654" s="51"/>
    </row>
    <row r="3655" spans="41:41" x14ac:dyDescent="0.25">
      <c r="AO3655" s="51"/>
    </row>
    <row r="3656" spans="41:41" x14ac:dyDescent="0.25">
      <c r="AO3656" s="51"/>
    </row>
    <row r="3657" spans="41:41" x14ac:dyDescent="0.25">
      <c r="AO3657" s="51"/>
    </row>
    <row r="3658" spans="41:41" x14ac:dyDescent="0.25">
      <c r="AO3658" s="51"/>
    </row>
    <row r="3659" spans="41:41" x14ac:dyDescent="0.25">
      <c r="AO3659" s="51"/>
    </row>
    <row r="3660" spans="41:41" x14ac:dyDescent="0.25">
      <c r="AO3660" s="51"/>
    </row>
    <row r="3661" spans="41:41" x14ac:dyDescent="0.25">
      <c r="AO3661" s="51"/>
    </row>
    <row r="3662" spans="41:41" x14ac:dyDescent="0.25">
      <c r="AO3662" s="51"/>
    </row>
    <row r="3663" spans="41:41" x14ac:dyDescent="0.25">
      <c r="AO3663" s="51"/>
    </row>
    <row r="3664" spans="41:41" x14ac:dyDescent="0.25">
      <c r="AO3664" s="51"/>
    </row>
    <row r="3665" spans="41:41" x14ac:dyDescent="0.25">
      <c r="AO3665" s="51"/>
    </row>
    <row r="3666" spans="41:41" x14ac:dyDescent="0.25">
      <c r="AO3666" s="51"/>
    </row>
    <row r="3667" spans="41:41" x14ac:dyDescent="0.25">
      <c r="AO3667" s="51"/>
    </row>
    <row r="3668" spans="41:41" x14ac:dyDescent="0.25">
      <c r="AO3668" s="51"/>
    </row>
    <row r="3669" spans="41:41" x14ac:dyDescent="0.25">
      <c r="AO3669" s="51"/>
    </row>
    <row r="3670" spans="41:41" x14ac:dyDescent="0.25">
      <c r="AO3670" s="51"/>
    </row>
    <row r="3671" spans="41:41" x14ac:dyDescent="0.25">
      <c r="AO3671" s="51"/>
    </row>
    <row r="3672" spans="41:41" x14ac:dyDescent="0.25">
      <c r="AO3672" s="51"/>
    </row>
    <row r="3673" spans="41:41" x14ac:dyDescent="0.25">
      <c r="AO3673" s="51"/>
    </row>
    <row r="3674" spans="41:41" x14ac:dyDescent="0.25">
      <c r="AO3674" s="51"/>
    </row>
    <row r="3675" spans="41:41" x14ac:dyDescent="0.25">
      <c r="AO3675" s="51"/>
    </row>
    <row r="3676" spans="41:41" x14ac:dyDescent="0.25">
      <c r="AO3676" s="51"/>
    </row>
    <row r="3677" spans="41:41" x14ac:dyDescent="0.25">
      <c r="AO3677" s="51"/>
    </row>
    <row r="3678" spans="41:41" x14ac:dyDescent="0.25">
      <c r="AO3678" s="51"/>
    </row>
    <row r="3679" spans="41:41" x14ac:dyDescent="0.25">
      <c r="AO3679" s="51"/>
    </row>
    <row r="3680" spans="41:41" x14ac:dyDescent="0.25">
      <c r="AO3680" s="51"/>
    </row>
    <row r="3681" spans="41:41" x14ac:dyDescent="0.25">
      <c r="AO3681" s="51"/>
    </row>
    <row r="3682" spans="41:41" x14ac:dyDescent="0.25">
      <c r="AO3682" s="51"/>
    </row>
    <row r="3683" spans="41:41" x14ac:dyDescent="0.25">
      <c r="AO3683" s="51"/>
    </row>
    <row r="3684" spans="41:41" x14ac:dyDescent="0.25">
      <c r="AO3684" s="51"/>
    </row>
    <row r="3685" spans="41:41" x14ac:dyDescent="0.25">
      <c r="AO3685" s="51"/>
    </row>
    <row r="3686" spans="41:41" x14ac:dyDescent="0.25">
      <c r="AO3686" s="51"/>
    </row>
    <row r="3687" spans="41:41" x14ac:dyDescent="0.25">
      <c r="AO3687" s="51"/>
    </row>
    <row r="3688" spans="41:41" x14ac:dyDescent="0.25">
      <c r="AO3688" s="51"/>
    </row>
    <row r="3689" spans="41:41" x14ac:dyDescent="0.25">
      <c r="AO3689" s="51"/>
    </row>
    <row r="3690" spans="41:41" x14ac:dyDescent="0.25">
      <c r="AO3690" s="51"/>
    </row>
    <row r="3691" spans="41:41" x14ac:dyDescent="0.25">
      <c r="AO3691" s="51"/>
    </row>
    <row r="3692" spans="41:41" x14ac:dyDescent="0.25">
      <c r="AO3692" s="51"/>
    </row>
    <row r="3693" spans="41:41" x14ac:dyDescent="0.25">
      <c r="AO3693" s="51"/>
    </row>
    <row r="3694" spans="41:41" x14ac:dyDescent="0.25">
      <c r="AO3694" s="51"/>
    </row>
    <row r="3695" spans="41:41" x14ac:dyDescent="0.25">
      <c r="AO3695" s="51"/>
    </row>
    <row r="3696" spans="41:41" x14ac:dyDescent="0.25">
      <c r="AO3696" s="51"/>
    </row>
    <row r="3697" spans="41:41" x14ac:dyDescent="0.25">
      <c r="AO3697" s="51"/>
    </row>
    <row r="3698" spans="41:41" x14ac:dyDescent="0.25">
      <c r="AO3698" s="51"/>
    </row>
    <row r="3699" spans="41:41" x14ac:dyDescent="0.25">
      <c r="AO3699" s="51"/>
    </row>
    <row r="3700" spans="41:41" x14ac:dyDescent="0.25">
      <c r="AO3700" s="51"/>
    </row>
    <row r="3701" spans="41:41" x14ac:dyDescent="0.25">
      <c r="AO3701" s="51"/>
    </row>
    <row r="3702" spans="41:41" x14ac:dyDescent="0.25">
      <c r="AO3702" s="51"/>
    </row>
    <row r="3703" spans="41:41" x14ac:dyDescent="0.25">
      <c r="AO3703" s="51"/>
    </row>
    <row r="3704" spans="41:41" x14ac:dyDescent="0.25">
      <c r="AO3704" s="51"/>
    </row>
    <row r="3705" spans="41:41" x14ac:dyDescent="0.25">
      <c r="AO3705" s="51"/>
    </row>
    <row r="3706" spans="41:41" x14ac:dyDescent="0.25">
      <c r="AO3706" s="51"/>
    </row>
    <row r="3707" spans="41:41" x14ac:dyDescent="0.25">
      <c r="AO3707" s="51"/>
    </row>
    <row r="3708" spans="41:41" x14ac:dyDescent="0.25">
      <c r="AO3708" s="51"/>
    </row>
    <row r="3709" spans="41:41" x14ac:dyDescent="0.25">
      <c r="AO3709" s="51"/>
    </row>
    <row r="3710" spans="41:41" x14ac:dyDescent="0.25">
      <c r="AO3710" s="51"/>
    </row>
    <row r="3711" spans="41:41" x14ac:dyDescent="0.25">
      <c r="AO3711" s="51"/>
    </row>
    <row r="3712" spans="41:41" x14ac:dyDescent="0.25">
      <c r="AO3712" s="51"/>
    </row>
    <row r="3713" spans="41:41" x14ac:dyDescent="0.25">
      <c r="AO3713" s="51"/>
    </row>
    <row r="3714" spans="41:41" x14ac:dyDescent="0.25">
      <c r="AO3714" s="51"/>
    </row>
    <row r="3715" spans="41:41" x14ac:dyDescent="0.25">
      <c r="AO3715" s="51"/>
    </row>
    <row r="3716" spans="41:41" x14ac:dyDescent="0.25">
      <c r="AO3716" s="51"/>
    </row>
    <row r="3717" spans="41:41" x14ac:dyDescent="0.25">
      <c r="AO3717" s="51"/>
    </row>
    <row r="3718" spans="41:41" x14ac:dyDescent="0.25">
      <c r="AO3718" s="51"/>
    </row>
    <row r="3719" spans="41:41" x14ac:dyDescent="0.25">
      <c r="AO3719" s="51"/>
    </row>
    <row r="3720" spans="41:41" x14ac:dyDescent="0.25">
      <c r="AO3720" s="51"/>
    </row>
    <row r="3721" spans="41:41" x14ac:dyDescent="0.25">
      <c r="AO3721" s="51"/>
    </row>
    <row r="3722" spans="41:41" x14ac:dyDescent="0.25">
      <c r="AO3722" s="51"/>
    </row>
    <row r="3723" spans="41:41" x14ac:dyDescent="0.25">
      <c r="AO3723" s="51"/>
    </row>
    <row r="3724" spans="41:41" x14ac:dyDescent="0.25">
      <c r="AO3724" s="51"/>
    </row>
    <row r="3725" spans="41:41" x14ac:dyDescent="0.25">
      <c r="AO3725" s="51"/>
    </row>
    <row r="3726" spans="41:41" x14ac:dyDescent="0.25">
      <c r="AO3726" s="51"/>
    </row>
    <row r="3727" spans="41:41" x14ac:dyDescent="0.25">
      <c r="AO3727" s="51"/>
    </row>
    <row r="3728" spans="41:41" x14ac:dyDescent="0.25">
      <c r="AO3728" s="51"/>
    </row>
    <row r="3729" spans="41:41" x14ac:dyDescent="0.25">
      <c r="AO3729" s="51"/>
    </row>
    <row r="3730" spans="41:41" x14ac:dyDescent="0.25">
      <c r="AO3730" s="51"/>
    </row>
    <row r="3731" spans="41:41" x14ac:dyDescent="0.25">
      <c r="AO3731" s="51"/>
    </row>
    <row r="3732" spans="41:41" x14ac:dyDescent="0.25">
      <c r="AO3732" s="51"/>
    </row>
    <row r="3733" spans="41:41" x14ac:dyDescent="0.25">
      <c r="AO3733" s="51"/>
    </row>
    <row r="3734" spans="41:41" x14ac:dyDescent="0.25">
      <c r="AO3734" s="51"/>
    </row>
    <row r="3735" spans="41:41" x14ac:dyDescent="0.25">
      <c r="AO3735" s="51"/>
    </row>
    <row r="3736" spans="41:41" x14ac:dyDescent="0.25">
      <c r="AO3736" s="51"/>
    </row>
    <row r="3737" spans="41:41" x14ac:dyDescent="0.25">
      <c r="AO3737" s="51"/>
    </row>
    <row r="3738" spans="41:41" x14ac:dyDescent="0.25">
      <c r="AO3738" s="51"/>
    </row>
    <row r="3739" spans="41:41" x14ac:dyDescent="0.25">
      <c r="AO3739" s="51"/>
    </row>
    <row r="3740" spans="41:41" x14ac:dyDescent="0.25">
      <c r="AO3740" s="51"/>
    </row>
    <row r="3741" spans="41:41" x14ac:dyDescent="0.25">
      <c r="AO3741" s="51"/>
    </row>
    <row r="3742" spans="41:41" x14ac:dyDescent="0.25">
      <c r="AO3742" s="51"/>
    </row>
    <row r="3743" spans="41:41" x14ac:dyDescent="0.25">
      <c r="AO3743" s="51"/>
    </row>
    <row r="3744" spans="41:41" x14ac:dyDescent="0.25">
      <c r="AO3744" s="51"/>
    </row>
    <row r="3745" spans="41:41" x14ac:dyDescent="0.25">
      <c r="AO3745" s="51"/>
    </row>
    <row r="3746" spans="41:41" x14ac:dyDescent="0.25">
      <c r="AO3746" s="51"/>
    </row>
    <row r="3747" spans="41:41" x14ac:dyDescent="0.25">
      <c r="AO3747" s="51"/>
    </row>
    <row r="3748" spans="41:41" x14ac:dyDescent="0.25">
      <c r="AO3748" s="51"/>
    </row>
    <row r="3749" spans="41:41" x14ac:dyDescent="0.25">
      <c r="AO3749" s="51"/>
    </row>
    <row r="3750" spans="41:41" x14ac:dyDescent="0.25">
      <c r="AO3750" s="51"/>
    </row>
    <row r="3751" spans="41:41" x14ac:dyDescent="0.25">
      <c r="AO3751" s="51"/>
    </row>
    <row r="3752" spans="41:41" x14ac:dyDescent="0.25">
      <c r="AO3752" s="51"/>
    </row>
    <row r="3753" spans="41:41" x14ac:dyDescent="0.25">
      <c r="AO3753" s="51"/>
    </row>
    <row r="3754" spans="41:41" x14ac:dyDescent="0.25">
      <c r="AO3754" s="51"/>
    </row>
    <row r="3755" spans="41:41" x14ac:dyDescent="0.25">
      <c r="AO3755" s="51"/>
    </row>
    <row r="3756" spans="41:41" x14ac:dyDescent="0.25">
      <c r="AO3756" s="51"/>
    </row>
    <row r="3757" spans="41:41" x14ac:dyDescent="0.25">
      <c r="AO3757" s="51"/>
    </row>
    <row r="3758" spans="41:41" x14ac:dyDescent="0.25">
      <c r="AO3758" s="51"/>
    </row>
    <row r="3759" spans="41:41" x14ac:dyDescent="0.25">
      <c r="AO3759" s="51"/>
    </row>
    <row r="3760" spans="41:41" x14ac:dyDescent="0.25">
      <c r="AO3760" s="51"/>
    </row>
    <row r="3761" spans="41:41" x14ac:dyDescent="0.25">
      <c r="AO3761" s="51"/>
    </row>
    <row r="3762" spans="41:41" x14ac:dyDescent="0.25">
      <c r="AO3762" s="51"/>
    </row>
    <row r="3763" spans="41:41" x14ac:dyDescent="0.25">
      <c r="AO3763" s="51"/>
    </row>
    <row r="3764" spans="41:41" x14ac:dyDescent="0.25">
      <c r="AO3764" s="51"/>
    </row>
    <row r="3765" spans="41:41" x14ac:dyDescent="0.25">
      <c r="AO3765" s="51"/>
    </row>
    <row r="3766" spans="41:41" x14ac:dyDescent="0.25">
      <c r="AO3766" s="51"/>
    </row>
    <row r="3767" spans="41:41" x14ac:dyDescent="0.25">
      <c r="AO3767" s="51"/>
    </row>
    <row r="3768" spans="41:41" x14ac:dyDescent="0.25">
      <c r="AO3768" s="51"/>
    </row>
    <row r="3769" spans="41:41" x14ac:dyDescent="0.25">
      <c r="AO3769" s="51"/>
    </row>
    <row r="3770" spans="41:41" x14ac:dyDescent="0.25">
      <c r="AO3770" s="51"/>
    </row>
    <row r="3771" spans="41:41" x14ac:dyDescent="0.25">
      <c r="AO3771" s="51"/>
    </row>
    <row r="3772" spans="41:41" x14ac:dyDescent="0.25">
      <c r="AO3772" s="51"/>
    </row>
    <row r="3773" spans="41:41" x14ac:dyDescent="0.25">
      <c r="AO3773" s="51"/>
    </row>
    <row r="3774" spans="41:41" x14ac:dyDescent="0.25">
      <c r="AO3774" s="51"/>
    </row>
    <row r="3775" spans="41:41" x14ac:dyDescent="0.25">
      <c r="AO3775" s="51"/>
    </row>
    <row r="3776" spans="41:41" x14ac:dyDescent="0.25">
      <c r="AO3776" s="51"/>
    </row>
    <row r="3777" spans="41:41" x14ac:dyDescent="0.25">
      <c r="AO3777" s="51"/>
    </row>
    <row r="3778" spans="41:41" x14ac:dyDescent="0.25">
      <c r="AO3778" s="51"/>
    </row>
    <row r="3779" spans="41:41" x14ac:dyDescent="0.25">
      <c r="AO3779" s="51"/>
    </row>
    <row r="3780" spans="41:41" x14ac:dyDescent="0.25">
      <c r="AO3780" s="51"/>
    </row>
    <row r="3781" spans="41:41" x14ac:dyDescent="0.25">
      <c r="AO3781" s="51"/>
    </row>
    <row r="3782" spans="41:41" x14ac:dyDescent="0.25">
      <c r="AO3782" s="51"/>
    </row>
    <row r="3783" spans="41:41" x14ac:dyDescent="0.25">
      <c r="AO3783" s="51"/>
    </row>
    <row r="3784" spans="41:41" x14ac:dyDescent="0.25">
      <c r="AO3784" s="51"/>
    </row>
    <row r="3785" spans="41:41" x14ac:dyDescent="0.25">
      <c r="AO3785" s="51"/>
    </row>
    <row r="3786" spans="41:41" x14ac:dyDescent="0.25">
      <c r="AO3786" s="51"/>
    </row>
    <row r="3787" spans="41:41" x14ac:dyDescent="0.25">
      <c r="AO3787" s="51"/>
    </row>
    <row r="3788" spans="41:41" x14ac:dyDescent="0.25">
      <c r="AO3788" s="51"/>
    </row>
    <row r="3789" spans="41:41" x14ac:dyDescent="0.25">
      <c r="AO3789" s="51"/>
    </row>
    <row r="3790" spans="41:41" x14ac:dyDescent="0.25">
      <c r="AO3790" s="51"/>
    </row>
    <row r="3791" spans="41:41" x14ac:dyDescent="0.25">
      <c r="AO3791" s="51"/>
    </row>
    <row r="3792" spans="41:41" x14ac:dyDescent="0.25">
      <c r="AO3792" s="51"/>
    </row>
    <row r="3793" spans="41:41" x14ac:dyDescent="0.25">
      <c r="AO3793" s="51"/>
    </row>
    <row r="3794" spans="41:41" x14ac:dyDescent="0.25">
      <c r="AO3794" s="51"/>
    </row>
    <row r="3795" spans="41:41" x14ac:dyDescent="0.25">
      <c r="AO3795" s="51"/>
    </row>
    <row r="3796" spans="41:41" x14ac:dyDescent="0.25">
      <c r="AO3796" s="51"/>
    </row>
    <row r="3797" spans="41:41" x14ac:dyDescent="0.25">
      <c r="AO3797" s="51"/>
    </row>
    <row r="3798" spans="41:41" x14ac:dyDescent="0.25">
      <c r="AO3798" s="51"/>
    </row>
    <row r="3799" spans="41:41" x14ac:dyDescent="0.25">
      <c r="AO3799" s="51"/>
    </row>
    <row r="3800" spans="41:41" x14ac:dyDescent="0.25">
      <c r="AO3800" s="51"/>
    </row>
    <row r="3801" spans="41:41" x14ac:dyDescent="0.25">
      <c r="AO3801" s="51"/>
    </row>
    <row r="3802" spans="41:41" x14ac:dyDescent="0.25">
      <c r="AO3802" s="51"/>
    </row>
    <row r="3803" spans="41:41" x14ac:dyDescent="0.25">
      <c r="AO3803" s="51"/>
    </row>
    <row r="3804" spans="41:41" x14ac:dyDescent="0.25">
      <c r="AO3804" s="51"/>
    </row>
    <row r="3805" spans="41:41" x14ac:dyDescent="0.25">
      <c r="AO3805" s="51"/>
    </row>
    <row r="3806" spans="41:41" x14ac:dyDescent="0.25">
      <c r="AO3806" s="51"/>
    </row>
    <row r="3807" spans="41:41" x14ac:dyDescent="0.25">
      <c r="AO3807" s="51"/>
    </row>
    <row r="3808" spans="41:41" x14ac:dyDescent="0.25">
      <c r="AO3808" s="51"/>
    </row>
    <row r="3809" spans="41:41" x14ac:dyDescent="0.25">
      <c r="AO3809" s="51"/>
    </row>
    <row r="3810" spans="41:41" x14ac:dyDescent="0.25">
      <c r="AO3810" s="51"/>
    </row>
    <row r="3811" spans="41:41" x14ac:dyDescent="0.25">
      <c r="AO3811" s="51"/>
    </row>
    <row r="3812" spans="41:41" x14ac:dyDescent="0.25">
      <c r="AO3812" s="51"/>
    </row>
    <row r="3813" spans="41:41" x14ac:dyDescent="0.25">
      <c r="AO3813" s="51"/>
    </row>
    <row r="3814" spans="41:41" x14ac:dyDescent="0.25">
      <c r="AO3814" s="51"/>
    </row>
    <row r="3815" spans="41:41" x14ac:dyDescent="0.25">
      <c r="AO3815" s="51"/>
    </row>
    <row r="3816" spans="41:41" x14ac:dyDescent="0.25">
      <c r="AO3816" s="51"/>
    </row>
    <row r="3817" spans="41:41" x14ac:dyDescent="0.25">
      <c r="AO3817" s="51"/>
    </row>
    <row r="3818" spans="41:41" x14ac:dyDescent="0.25">
      <c r="AO3818" s="51"/>
    </row>
    <row r="3819" spans="41:41" x14ac:dyDescent="0.25">
      <c r="AO3819" s="51"/>
    </row>
    <row r="3820" spans="41:41" x14ac:dyDescent="0.25">
      <c r="AO3820" s="51"/>
    </row>
    <row r="3821" spans="41:41" x14ac:dyDescent="0.25">
      <c r="AO3821" s="51"/>
    </row>
    <row r="3822" spans="41:41" x14ac:dyDescent="0.25">
      <c r="AO3822" s="51"/>
    </row>
    <row r="3823" spans="41:41" x14ac:dyDescent="0.25">
      <c r="AO3823" s="51"/>
    </row>
    <row r="3824" spans="41:41" x14ac:dyDescent="0.25">
      <c r="AO3824" s="51"/>
    </row>
    <row r="3825" spans="41:41" x14ac:dyDescent="0.25">
      <c r="AO3825" s="51"/>
    </row>
    <row r="3826" spans="41:41" x14ac:dyDescent="0.25">
      <c r="AO3826" s="51"/>
    </row>
    <row r="3827" spans="41:41" x14ac:dyDescent="0.25">
      <c r="AO3827" s="51"/>
    </row>
    <row r="3828" spans="41:41" x14ac:dyDescent="0.25">
      <c r="AO3828" s="51"/>
    </row>
    <row r="3829" spans="41:41" x14ac:dyDescent="0.25">
      <c r="AO3829" s="51"/>
    </row>
    <row r="3830" spans="41:41" x14ac:dyDescent="0.25">
      <c r="AO3830" s="51"/>
    </row>
    <row r="3831" spans="41:41" x14ac:dyDescent="0.25">
      <c r="AO3831" s="51"/>
    </row>
    <row r="3832" spans="41:41" x14ac:dyDescent="0.25">
      <c r="AO3832" s="51"/>
    </row>
    <row r="3833" spans="41:41" x14ac:dyDescent="0.25">
      <c r="AO3833" s="51"/>
    </row>
    <row r="3834" spans="41:41" x14ac:dyDescent="0.25">
      <c r="AO3834" s="51"/>
    </row>
    <row r="3835" spans="41:41" x14ac:dyDescent="0.25">
      <c r="AO3835" s="51"/>
    </row>
    <row r="3836" spans="41:41" x14ac:dyDescent="0.25">
      <c r="AO3836" s="51"/>
    </row>
    <row r="3837" spans="41:41" x14ac:dyDescent="0.25">
      <c r="AO3837" s="51"/>
    </row>
    <row r="3838" spans="41:41" x14ac:dyDescent="0.25">
      <c r="AO3838" s="51"/>
    </row>
    <row r="3839" spans="41:41" x14ac:dyDescent="0.25">
      <c r="AO3839" s="51"/>
    </row>
    <row r="3840" spans="41:41" x14ac:dyDescent="0.25">
      <c r="AO3840" s="51"/>
    </row>
    <row r="3841" spans="41:41" x14ac:dyDescent="0.25">
      <c r="AO3841" s="51"/>
    </row>
    <row r="3842" spans="41:41" x14ac:dyDescent="0.25">
      <c r="AO3842" s="51"/>
    </row>
    <row r="3843" spans="41:41" x14ac:dyDescent="0.25">
      <c r="AO3843" s="51"/>
    </row>
    <row r="3844" spans="41:41" x14ac:dyDescent="0.25">
      <c r="AO3844" s="51"/>
    </row>
    <row r="3845" spans="41:41" x14ac:dyDescent="0.25">
      <c r="AO3845" s="51"/>
    </row>
    <row r="3846" spans="41:41" x14ac:dyDescent="0.25">
      <c r="AO3846" s="51"/>
    </row>
    <row r="3847" spans="41:41" x14ac:dyDescent="0.25">
      <c r="AO3847" s="51"/>
    </row>
    <row r="3848" spans="41:41" x14ac:dyDescent="0.25">
      <c r="AO3848" s="51"/>
    </row>
    <row r="3849" spans="41:41" x14ac:dyDescent="0.25">
      <c r="AO3849" s="51"/>
    </row>
    <row r="3850" spans="41:41" x14ac:dyDescent="0.25">
      <c r="AO3850" s="51"/>
    </row>
    <row r="3851" spans="41:41" x14ac:dyDescent="0.25">
      <c r="AO3851" s="51"/>
    </row>
    <row r="3852" spans="41:41" x14ac:dyDescent="0.25">
      <c r="AO3852" s="51"/>
    </row>
    <row r="3853" spans="41:41" x14ac:dyDescent="0.25">
      <c r="AO3853" s="51"/>
    </row>
    <row r="3854" spans="41:41" x14ac:dyDescent="0.25">
      <c r="AO3854" s="51"/>
    </row>
    <row r="3855" spans="41:41" x14ac:dyDescent="0.25">
      <c r="AO3855" s="51"/>
    </row>
    <row r="3856" spans="41:41" x14ac:dyDescent="0.25">
      <c r="AO3856" s="51"/>
    </row>
    <row r="3857" spans="41:41" x14ac:dyDescent="0.25">
      <c r="AO3857" s="51"/>
    </row>
    <row r="3858" spans="41:41" x14ac:dyDescent="0.25">
      <c r="AO3858" s="51"/>
    </row>
    <row r="3859" spans="41:41" x14ac:dyDescent="0.25">
      <c r="AO3859" s="51"/>
    </row>
    <row r="3860" spans="41:41" x14ac:dyDescent="0.25">
      <c r="AO3860" s="51"/>
    </row>
    <row r="3861" spans="41:41" x14ac:dyDescent="0.25">
      <c r="AO3861" s="51"/>
    </row>
    <row r="3862" spans="41:41" x14ac:dyDescent="0.25">
      <c r="AO3862" s="51"/>
    </row>
    <row r="3863" spans="41:41" x14ac:dyDescent="0.25">
      <c r="AO3863" s="51"/>
    </row>
    <row r="3864" spans="41:41" x14ac:dyDescent="0.25">
      <c r="AO3864" s="51"/>
    </row>
    <row r="3865" spans="41:41" x14ac:dyDescent="0.25">
      <c r="AO3865" s="51"/>
    </row>
    <row r="3866" spans="41:41" x14ac:dyDescent="0.25">
      <c r="AO3866" s="51"/>
    </row>
    <row r="3867" spans="41:41" x14ac:dyDescent="0.25">
      <c r="AO3867" s="51"/>
    </row>
    <row r="3868" spans="41:41" x14ac:dyDescent="0.25">
      <c r="AO3868" s="51"/>
    </row>
    <row r="3869" spans="41:41" x14ac:dyDescent="0.25">
      <c r="AO3869" s="51"/>
    </row>
    <row r="3870" spans="41:41" x14ac:dyDescent="0.25">
      <c r="AO3870" s="51"/>
    </row>
    <row r="3871" spans="41:41" x14ac:dyDescent="0.25">
      <c r="AO3871" s="51"/>
    </row>
    <row r="3872" spans="41:41" x14ac:dyDescent="0.25">
      <c r="AO3872" s="51"/>
    </row>
    <row r="3873" spans="41:41" x14ac:dyDescent="0.25">
      <c r="AO3873" s="51"/>
    </row>
    <row r="3874" spans="41:41" x14ac:dyDescent="0.25">
      <c r="AO3874" s="51"/>
    </row>
    <row r="3875" spans="41:41" x14ac:dyDescent="0.25">
      <c r="AO3875" s="51"/>
    </row>
    <row r="3876" spans="41:41" x14ac:dyDescent="0.25">
      <c r="AO3876" s="51"/>
    </row>
    <row r="3877" spans="41:41" x14ac:dyDescent="0.25">
      <c r="AO3877" s="51"/>
    </row>
    <row r="3878" spans="41:41" x14ac:dyDescent="0.25">
      <c r="AO3878" s="51"/>
    </row>
    <row r="3879" spans="41:41" x14ac:dyDescent="0.25">
      <c r="AO3879" s="51"/>
    </row>
    <row r="3880" spans="41:41" x14ac:dyDescent="0.25">
      <c r="AO3880" s="51"/>
    </row>
    <row r="3881" spans="41:41" x14ac:dyDescent="0.25">
      <c r="AO3881" s="51"/>
    </row>
    <row r="3882" spans="41:41" x14ac:dyDescent="0.25">
      <c r="AO3882" s="51"/>
    </row>
    <row r="3883" spans="41:41" x14ac:dyDescent="0.25">
      <c r="AO3883" s="51"/>
    </row>
    <row r="3884" spans="41:41" x14ac:dyDescent="0.25">
      <c r="AO3884" s="51"/>
    </row>
    <row r="3885" spans="41:41" x14ac:dyDescent="0.25">
      <c r="AO3885" s="51"/>
    </row>
    <row r="3886" spans="41:41" x14ac:dyDescent="0.25">
      <c r="AO3886" s="51"/>
    </row>
    <row r="3887" spans="41:41" x14ac:dyDescent="0.25">
      <c r="AO3887" s="51"/>
    </row>
    <row r="3888" spans="41:41" x14ac:dyDescent="0.25">
      <c r="AO3888" s="51"/>
    </row>
    <row r="3889" spans="41:41" x14ac:dyDescent="0.25">
      <c r="AO3889" s="51"/>
    </row>
    <row r="3890" spans="41:41" x14ac:dyDescent="0.25">
      <c r="AO3890" s="51"/>
    </row>
    <row r="3891" spans="41:41" x14ac:dyDescent="0.25">
      <c r="AO3891" s="51"/>
    </row>
    <row r="3892" spans="41:41" x14ac:dyDescent="0.25">
      <c r="AO3892" s="51"/>
    </row>
    <row r="3893" spans="41:41" x14ac:dyDescent="0.25">
      <c r="AO3893" s="51"/>
    </row>
    <row r="3894" spans="41:41" x14ac:dyDescent="0.25">
      <c r="AO3894" s="51"/>
    </row>
    <row r="3895" spans="41:41" x14ac:dyDescent="0.25">
      <c r="AO3895" s="51"/>
    </row>
    <row r="3896" spans="41:41" x14ac:dyDescent="0.25">
      <c r="AO3896" s="51"/>
    </row>
    <row r="3897" spans="41:41" x14ac:dyDescent="0.25">
      <c r="AO3897" s="51"/>
    </row>
    <row r="3898" spans="41:41" x14ac:dyDescent="0.25">
      <c r="AO3898" s="51"/>
    </row>
    <row r="3899" spans="41:41" x14ac:dyDescent="0.25">
      <c r="AO3899" s="51"/>
    </row>
    <row r="3900" spans="41:41" x14ac:dyDescent="0.25">
      <c r="AO3900" s="51"/>
    </row>
    <row r="3901" spans="41:41" x14ac:dyDescent="0.25">
      <c r="AO3901" s="51"/>
    </row>
    <row r="3902" spans="41:41" x14ac:dyDescent="0.25">
      <c r="AO3902" s="51"/>
    </row>
    <row r="3903" spans="41:41" x14ac:dyDescent="0.25">
      <c r="AO3903" s="51"/>
    </row>
    <row r="3904" spans="41:41" x14ac:dyDescent="0.25">
      <c r="AO3904" s="51"/>
    </row>
    <row r="3905" spans="41:41" x14ac:dyDescent="0.25">
      <c r="AO3905" s="51"/>
    </row>
    <row r="3906" spans="41:41" x14ac:dyDescent="0.25">
      <c r="AO3906" s="51"/>
    </row>
    <row r="3907" spans="41:41" x14ac:dyDescent="0.25">
      <c r="AO3907" s="51"/>
    </row>
    <row r="3908" spans="41:41" x14ac:dyDescent="0.25">
      <c r="AO3908" s="51"/>
    </row>
    <row r="3909" spans="41:41" x14ac:dyDescent="0.25">
      <c r="AO3909" s="51"/>
    </row>
    <row r="3910" spans="41:41" x14ac:dyDescent="0.25">
      <c r="AO3910" s="51"/>
    </row>
    <row r="3911" spans="41:41" x14ac:dyDescent="0.25">
      <c r="AO3911" s="51"/>
    </row>
    <row r="3912" spans="41:41" x14ac:dyDescent="0.25">
      <c r="AO3912" s="51"/>
    </row>
    <row r="3913" spans="41:41" x14ac:dyDescent="0.25">
      <c r="AO3913" s="51"/>
    </row>
    <row r="3914" spans="41:41" x14ac:dyDescent="0.25">
      <c r="AO3914" s="51"/>
    </row>
    <row r="3915" spans="41:41" x14ac:dyDescent="0.25">
      <c r="AO3915" s="51"/>
    </row>
    <row r="3916" spans="41:41" x14ac:dyDescent="0.25">
      <c r="AO3916" s="51"/>
    </row>
    <row r="3917" spans="41:41" x14ac:dyDescent="0.25">
      <c r="AO3917" s="51"/>
    </row>
    <row r="3918" spans="41:41" x14ac:dyDescent="0.25">
      <c r="AO3918" s="51"/>
    </row>
    <row r="3919" spans="41:41" x14ac:dyDescent="0.25">
      <c r="AO3919" s="51"/>
    </row>
    <row r="3920" spans="41:41" x14ac:dyDescent="0.25">
      <c r="AO3920" s="51"/>
    </row>
    <row r="3921" spans="41:41" x14ac:dyDescent="0.25">
      <c r="AO3921" s="51"/>
    </row>
    <row r="3922" spans="41:41" x14ac:dyDescent="0.25">
      <c r="AO3922" s="51"/>
    </row>
    <row r="3923" spans="41:41" x14ac:dyDescent="0.25">
      <c r="AO3923" s="51"/>
    </row>
    <row r="3924" spans="41:41" x14ac:dyDescent="0.25">
      <c r="AO3924" s="51"/>
    </row>
    <row r="3925" spans="41:41" x14ac:dyDescent="0.25">
      <c r="AO3925" s="51"/>
    </row>
    <row r="3926" spans="41:41" x14ac:dyDescent="0.25">
      <c r="AO3926" s="51"/>
    </row>
    <row r="3927" spans="41:41" x14ac:dyDescent="0.25">
      <c r="AO3927" s="51"/>
    </row>
    <row r="3928" spans="41:41" x14ac:dyDescent="0.25">
      <c r="AO3928" s="51"/>
    </row>
    <row r="3929" spans="41:41" x14ac:dyDescent="0.25">
      <c r="AO3929" s="51"/>
    </row>
    <row r="3930" spans="41:41" x14ac:dyDescent="0.25">
      <c r="AO3930" s="51"/>
    </row>
    <row r="3931" spans="41:41" x14ac:dyDescent="0.25">
      <c r="AO3931" s="51"/>
    </row>
    <row r="3932" spans="41:41" x14ac:dyDescent="0.25">
      <c r="AO3932" s="51"/>
    </row>
    <row r="3933" spans="41:41" x14ac:dyDescent="0.25">
      <c r="AO3933" s="51"/>
    </row>
    <row r="3934" spans="41:41" x14ac:dyDescent="0.25">
      <c r="AO3934" s="51"/>
    </row>
    <row r="3935" spans="41:41" x14ac:dyDescent="0.25">
      <c r="AO3935" s="51"/>
    </row>
    <row r="3936" spans="41:41" x14ac:dyDescent="0.25">
      <c r="AO3936" s="51"/>
    </row>
    <row r="3937" spans="41:41" x14ac:dyDescent="0.25">
      <c r="AO3937" s="51"/>
    </row>
    <row r="3938" spans="41:41" x14ac:dyDescent="0.25">
      <c r="AO3938" s="51"/>
    </row>
    <row r="3939" spans="41:41" x14ac:dyDescent="0.25">
      <c r="AO3939" s="51"/>
    </row>
    <row r="3940" spans="41:41" x14ac:dyDescent="0.25">
      <c r="AO3940" s="51"/>
    </row>
    <row r="3941" spans="41:41" x14ac:dyDescent="0.25">
      <c r="AO3941" s="51"/>
    </row>
    <row r="3942" spans="41:41" x14ac:dyDescent="0.25">
      <c r="AO3942" s="51"/>
    </row>
    <row r="3943" spans="41:41" x14ac:dyDescent="0.25">
      <c r="AO3943" s="51"/>
    </row>
    <row r="3944" spans="41:41" x14ac:dyDescent="0.25">
      <c r="AO3944" s="51"/>
    </row>
    <row r="3945" spans="41:41" x14ac:dyDescent="0.25">
      <c r="AO3945" s="51"/>
    </row>
    <row r="3946" spans="41:41" x14ac:dyDescent="0.25">
      <c r="AO3946" s="51"/>
    </row>
    <row r="3947" spans="41:41" x14ac:dyDescent="0.25">
      <c r="AO3947" s="51"/>
    </row>
    <row r="3948" spans="41:41" x14ac:dyDescent="0.25">
      <c r="AO3948" s="51"/>
    </row>
    <row r="3949" spans="41:41" x14ac:dyDescent="0.25">
      <c r="AO3949" s="51"/>
    </row>
    <row r="3950" spans="41:41" x14ac:dyDescent="0.25">
      <c r="AO3950" s="51"/>
    </row>
    <row r="3951" spans="41:41" x14ac:dyDescent="0.25">
      <c r="AO3951" s="51"/>
    </row>
    <row r="3952" spans="41:41" x14ac:dyDescent="0.25">
      <c r="AO3952" s="51"/>
    </row>
    <row r="3953" spans="41:41" x14ac:dyDescent="0.25">
      <c r="AO3953" s="51"/>
    </row>
    <row r="3954" spans="41:41" x14ac:dyDescent="0.25">
      <c r="AO3954" s="51"/>
    </row>
    <row r="3955" spans="41:41" x14ac:dyDescent="0.25">
      <c r="AO3955" s="51"/>
    </row>
    <row r="3956" spans="41:41" x14ac:dyDescent="0.25">
      <c r="AO3956" s="51"/>
    </row>
    <row r="3957" spans="41:41" x14ac:dyDescent="0.25">
      <c r="AO3957" s="51"/>
    </row>
    <row r="3958" spans="41:41" x14ac:dyDescent="0.25">
      <c r="AO3958" s="51"/>
    </row>
    <row r="3959" spans="41:41" x14ac:dyDescent="0.25">
      <c r="AO3959" s="51"/>
    </row>
    <row r="3960" spans="41:41" x14ac:dyDescent="0.25">
      <c r="AO3960" s="51"/>
    </row>
    <row r="3961" spans="41:41" x14ac:dyDescent="0.25">
      <c r="AO3961" s="51"/>
    </row>
    <row r="3962" spans="41:41" x14ac:dyDescent="0.25">
      <c r="AO3962" s="51"/>
    </row>
    <row r="3963" spans="41:41" x14ac:dyDescent="0.25">
      <c r="AO3963" s="51"/>
    </row>
    <row r="3964" spans="41:41" x14ac:dyDescent="0.25">
      <c r="AO3964" s="51"/>
    </row>
    <row r="3965" spans="41:41" x14ac:dyDescent="0.25">
      <c r="AO3965" s="51"/>
    </row>
    <row r="3966" spans="41:41" x14ac:dyDescent="0.25">
      <c r="AO3966" s="51"/>
    </row>
    <row r="3967" spans="41:41" x14ac:dyDescent="0.25">
      <c r="AO3967" s="51"/>
    </row>
    <row r="3968" spans="41:41" x14ac:dyDescent="0.25">
      <c r="AO3968" s="51"/>
    </row>
    <row r="3969" spans="41:41" x14ac:dyDescent="0.25">
      <c r="AO3969" s="51"/>
    </row>
    <row r="3970" spans="41:41" x14ac:dyDescent="0.25">
      <c r="AO3970" s="51"/>
    </row>
    <row r="3971" spans="41:41" x14ac:dyDescent="0.25">
      <c r="AO3971" s="51"/>
    </row>
    <row r="3972" spans="41:41" x14ac:dyDescent="0.25">
      <c r="AO3972" s="51"/>
    </row>
    <row r="3973" spans="41:41" x14ac:dyDescent="0.25">
      <c r="AO3973" s="51"/>
    </row>
    <row r="3974" spans="41:41" x14ac:dyDescent="0.25">
      <c r="AO3974" s="51"/>
    </row>
    <row r="3975" spans="41:41" x14ac:dyDescent="0.25">
      <c r="AO3975" s="51"/>
    </row>
    <row r="3976" spans="41:41" x14ac:dyDescent="0.25">
      <c r="AO3976" s="51"/>
    </row>
    <row r="3977" spans="41:41" x14ac:dyDescent="0.25">
      <c r="AO3977" s="51"/>
    </row>
    <row r="3978" spans="41:41" x14ac:dyDescent="0.25">
      <c r="AO3978" s="51"/>
    </row>
    <row r="3979" spans="41:41" x14ac:dyDescent="0.25">
      <c r="AO3979" s="51"/>
    </row>
    <row r="3980" spans="41:41" x14ac:dyDescent="0.25">
      <c r="AO3980" s="51"/>
    </row>
    <row r="3981" spans="41:41" x14ac:dyDescent="0.25">
      <c r="AO3981" s="51"/>
    </row>
    <row r="3982" spans="41:41" x14ac:dyDescent="0.25">
      <c r="AO3982" s="51"/>
    </row>
    <row r="3983" spans="41:41" x14ac:dyDescent="0.25">
      <c r="AO3983" s="51"/>
    </row>
    <row r="3984" spans="41:41" x14ac:dyDescent="0.25">
      <c r="AO3984" s="51"/>
    </row>
    <row r="3985" spans="41:41" x14ac:dyDescent="0.25">
      <c r="AO3985" s="51"/>
    </row>
    <row r="3986" spans="41:41" x14ac:dyDescent="0.25">
      <c r="AO3986" s="51"/>
    </row>
    <row r="3987" spans="41:41" x14ac:dyDescent="0.25">
      <c r="AO3987" s="51"/>
    </row>
    <row r="3988" spans="41:41" x14ac:dyDescent="0.25">
      <c r="AO3988" s="51"/>
    </row>
    <row r="3989" spans="41:41" x14ac:dyDescent="0.25">
      <c r="AO3989" s="51"/>
    </row>
    <row r="3990" spans="41:41" x14ac:dyDescent="0.25">
      <c r="AO3990" s="51"/>
    </row>
    <row r="3991" spans="41:41" x14ac:dyDescent="0.25">
      <c r="AO3991" s="51"/>
    </row>
    <row r="3992" spans="41:41" x14ac:dyDescent="0.25">
      <c r="AO3992" s="51"/>
    </row>
    <row r="3993" spans="41:41" x14ac:dyDescent="0.25">
      <c r="AO3993" s="51"/>
    </row>
    <row r="3994" spans="41:41" x14ac:dyDescent="0.25">
      <c r="AO3994" s="51"/>
    </row>
    <row r="3995" spans="41:41" x14ac:dyDescent="0.25">
      <c r="AO3995" s="51"/>
    </row>
    <row r="3996" spans="41:41" x14ac:dyDescent="0.25">
      <c r="AO3996" s="51"/>
    </row>
    <row r="3997" spans="41:41" x14ac:dyDescent="0.25">
      <c r="AO3997" s="51"/>
    </row>
    <row r="3998" spans="41:41" x14ac:dyDescent="0.25">
      <c r="AO3998" s="51"/>
    </row>
    <row r="3999" spans="41:41" x14ac:dyDescent="0.25">
      <c r="AO3999" s="51"/>
    </row>
    <row r="4000" spans="41:41" x14ac:dyDescent="0.25">
      <c r="AO4000" s="51"/>
    </row>
    <row r="4001" spans="41:41" x14ac:dyDescent="0.25">
      <c r="AO4001" s="51"/>
    </row>
    <row r="4002" spans="41:41" x14ac:dyDescent="0.25">
      <c r="AO4002" s="51"/>
    </row>
    <row r="4003" spans="41:41" x14ac:dyDescent="0.25">
      <c r="AO4003" s="51"/>
    </row>
    <row r="4004" spans="41:41" x14ac:dyDescent="0.25">
      <c r="AO4004" s="51"/>
    </row>
    <row r="4005" spans="41:41" x14ac:dyDescent="0.25">
      <c r="AO4005" s="51"/>
    </row>
    <row r="4006" spans="41:41" x14ac:dyDescent="0.25">
      <c r="AO4006" s="51"/>
    </row>
    <row r="4007" spans="41:41" x14ac:dyDescent="0.25">
      <c r="AO4007" s="51"/>
    </row>
    <row r="4008" spans="41:41" x14ac:dyDescent="0.25">
      <c r="AO4008" s="51"/>
    </row>
    <row r="4009" spans="41:41" x14ac:dyDescent="0.25">
      <c r="AO4009" s="51"/>
    </row>
    <row r="4010" spans="41:41" x14ac:dyDescent="0.25">
      <c r="AO4010" s="51"/>
    </row>
    <row r="4011" spans="41:41" x14ac:dyDescent="0.25">
      <c r="AO4011" s="51"/>
    </row>
    <row r="4012" spans="41:41" x14ac:dyDescent="0.25">
      <c r="AO4012" s="51"/>
    </row>
    <row r="4013" spans="41:41" x14ac:dyDescent="0.25">
      <c r="AO4013" s="51"/>
    </row>
    <row r="4014" spans="41:41" x14ac:dyDescent="0.25">
      <c r="AO4014" s="51"/>
    </row>
    <row r="4015" spans="41:41" x14ac:dyDescent="0.25">
      <c r="AO4015" s="51"/>
    </row>
    <row r="4016" spans="41:41" x14ac:dyDescent="0.25">
      <c r="AO4016" s="51"/>
    </row>
    <row r="4017" spans="41:41" x14ac:dyDescent="0.25">
      <c r="AO4017" s="51"/>
    </row>
    <row r="4018" spans="41:41" x14ac:dyDescent="0.25">
      <c r="AO4018" s="51"/>
    </row>
    <row r="4019" spans="41:41" x14ac:dyDescent="0.25">
      <c r="AO4019" s="51"/>
    </row>
    <row r="4020" spans="41:41" x14ac:dyDescent="0.25">
      <c r="AO4020" s="51"/>
    </row>
    <row r="4021" spans="41:41" x14ac:dyDescent="0.25">
      <c r="AO4021" s="51"/>
    </row>
    <row r="4022" spans="41:41" x14ac:dyDescent="0.25">
      <c r="AO4022" s="51"/>
    </row>
    <row r="4023" spans="41:41" x14ac:dyDescent="0.25">
      <c r="AO4023" s="51"/>
    </row>
    <row r="4024" spans="41:41" x14ac:dyDescent="0.25">
      <c r="AO4024" s="51"/>
    </row>
    <row r="4025" spans="41:41" x14ac:dyDescent="0.25">
      <c r="AO4025" s="51"/>
    </row>
    <row r="4026" spans="41:41" x14ac:dyDescent="0.25">
      <c r="AO4026" s="51"/>
    </row>
    <row r="4027" spans="41:41" x14ac:dyDescent="0.25">
      <c r="AO4027" s="51"/>
    </row>
    <row r="4028" spans="41:41" x14ac:dyDescent="0.25">
      <c r="AO4028" s="51"/>
    </row>
    <row r="4029" spans="41:41" x14ac:dyDescent="0.25">
      <c r="AO4029" s="51"/>
    </row>
    <row r="4030" spans="41:41" x14ac:dyDescent="0.25">
      <c r="AO4030" s="51"/>
    </row>
    <row r="4031" spans="41:41" x14ac:dyDescent="0.25">
      <c r="AO4031" s="51"/>
    </row>
    <row r="4032" spans="41:41" x14ac:dyDescent="0.25">
      <c r="AO4032" s="51"/>
    </row>
    <row r="4033" spans="41:41" x14ac:dyDescent="0.25">
      <c r="AO4033" s="51"/>
    </row>
    <row r="4034" spans="41:41" x14ac:dyDescent="0.25">
      <c r="AO4034" s="51"/>
    </row>
    <row r="4035" spans="41:41" x14ac:dyDescent="0.25">
      <c r="AO4035" s="51"/>
    </row>
    <row r="4036" spans="41:41" x14ac:dyDescent="0.25">
      <c r="AO4036" s="51"/>
    </row>
    <row r="4037" spans="41:41" x14ac:dyDescent="0.25">
      <c r="AO4037" s="51"/>
    </row>
    <row r="4038" spans="41:41" x14ac:dyDescent="0.25">
      <c r="AO4038" s="51"/>
    </row>
    <row r="4039" spans="41:41" x14ac:dyDescent="0.25">
      <c r="AO4039" s="51"/>
    </row>
    <row r="4040" spans="41:41" x14ac:dyDescent="0.25">
      <c r="AO4040" s="51"/>
    </row>
    <row r="4041" spans="41:41" x14ac:dyDescent="0.25">
      <c r="AO4041" s="51"/>
    </row>
    <row r="4042" spans="41:41" x14ac:dyDescent="0.25">
      <c r="AO4042" s="51"/>
    </row>
    <row r="4043" spans="41:41" x14ac:dyDescent="0.25">
      <c r="AO4043" s="51"/>
    </row>
    <row r="4044" spans="41:41" x14ac:dyDescent="0.25">
      <c r="AO4044" s="51"/>
    </row>
    <row r="4045" spans="41:41" x14ac:dyDescent="0.25">
      <c r="AO4045" s="51"/>
    </row>
    <row r="4046" spans="41:41" x14ac:dyDescent="0.25">
      <c r="AO4046" s="51"/>
    </row>
    <row r="4047" spans="41:41" x14ac:dyDescent="0.25">
      <c r="AO4047" s="51"/>
    </row>
    <row r="4048" spans="41:41" x14ac:dyDescent="0.25">
      <c r="AO4048" s="51"/>
    </row>
    <row r="4049" spans="41:41" x14ac:dyDescent="0.25">
      <c r="AO4049" s="51"/>
    </row>
    <row r="4050" spans="41:41" x14ac:dyDescent="0.25">
      <c r="AO4050" s="51"/>
    </row>
    <row r="4051" spans="41:41" x14ac:dyDescent="0.25">
      <c r="AO4051" s="51"/>
    </row>
    <row r="4052" spans="41:41" x14ac:dyDescent="0.25">
      <c r="AO4052" s="51"/>
    </row>
    <row r="4053" spans="41:41" x14ac:dyDescent="0.25">
      <c r="AO4053" s="51"/>
    </row>
    <row r="4054" spans="41:41" x14ac:dyDescent="0.25">
      <c r="AO4054" s="51"/>
    </row>
    <row r="4055" spans="41:41" x14ac:dyDescent="0.25">
      <c r="AO4055" s="51"/>
    </row>
    <row r="4056" spans="41:41" x14ac:dyDescent="0.25">
      <c r="AO4056" s="51"/>
    </row>
    <row r="4057" spans="41:41" x14ac:dyDescent="0.25">
      <c r="AO4057" s="51"/>
    </row>
    <row r="4058" spans="41:41" x14ac:dyDescent="0.25">
      <c r="AO4058" s="51"/>
    </row>
    <row r="4059" spans="41:41" x14ac:dyDescent="0.25">
      <c r="AO4059" s="51"/>
    </row>
    <row r="4060" spans="41:41" x14ac:dyDescent="0.25">
      <c r="AO4060" s="51"/>
    </row>
    <row r="4061" spans="41:41" x14ac:dyDescent="0.25">
      <c r="AO4061" s="51"/>
    </row>
    <row r="4062" spans="41:41" x14ac:dyDescent="0.25">
      <c r="AO4062" s="51"/>
    </row>
    <row r="4063" spans="41:41" x14ac:dyDescent="0.25">
      <c r="AO4063" s="51"/>
    </row>
    <row r="4064" spans="41:41" x14ac:dyDescent="0.25">
      <c r="AO4064" s="51"/>
    </row>
    <row r="4065" spans="41:41" x14ac:dyDescent="0.25">
      <c r="AO4065" s="51"/>
    </row>
    <row r="4066" spans="41:41" x14ac:dyDescent="0.25">
      <c r="AO4066" s="51"/>
    </row>
    <row r="4067" spans="41:41" x14ac:dyDescent="0.25">
      <c r="AO4067" s="51"/>
    </row>
    <row r="4068" spans="41:41" x14ac:dyDescent="0.25">
      <c r="AO4068" s="51"/>
    </row>
    <row r="4069" spans="41:41" x14ac:dyDescent="0.25">
      <c r="AO4069" s="51"/>
    </row>
    <row r="4070" spans="41:41" x14ac:dyDescent="0.25">
      <c r="AO4070" s="51"/>
    </row>
    <row r="4071" spans="41:41" x14ac:dyDescent="0.25">
      <c r="AO4071" s="51"/>
    </row>
    <row r="4072" spans="41:41" x14ac:dyDescent="0.25">
      <c r="AO4072" s="51"/>
    </row>
    <row r="4073" spans="41:41" x14ac:dyDescent="0.25">
      <c r="AO4073" s="51"/>
    </row>
    <row r="4074" spans="41:41" x14ac:dyDescent="0.25">
      <c r="AO4074" s="51"/>
    </row>
    <row r="4075" spans="41:41" x14ac:dyDescent="0.25">
      <c r="AO4075" s="51"/>
    </row>
    <row r="4076" spans="41:41" x14ac:dyDescent="0.25">
      <c r="AO4076" s="51"/>
    </row>
    <row r="4077" spans="41:41" x14ac:dyDescent="0.25">
      <c r="AO4077" s="51"/>
    </row>
    <row r="4078" spans="41:41" x14ac:dyDescent="0.25">
      <c r="AO4078" s="51"/>
    </row>
    <row r="4079" spans="41:41" x14ac:dyDescent="0.25">
      <c r="AO4079" s="51"/>
    </row>
    <row r="4080" spans="41:41" x14ac:dyDescent="0.25">
      <c r="AO4080" s="51"/>
    </row>
    <row r="4081" spans="41:41" x14ac:dyDescent="0.25">
      <c r="AO4081" s="51"/>
    </row>
    <row r="4082" spans="41:41" x14ac:dyDescent="0.25">
      <c r="AO4082" s="51"/>
    </row>
    <row r="4083" spans="41:41" x14ac:dyDescent="0.25">
      <c r="AO4083" s="51"/>
    </row>
    <row r="4084" spans="41:41" x14ac:dyDescent="0.25">
      <c r="AO4084" s="51"/>
    </row>
    <row r="4085" spans="41:41" x14ac:dyDescent="0.25">
      <c r="AO4085" s="51"/>
    </row>
    <row r="4086" spans="41:41" x14ac:dyDescent="0.25">
      <c r="AO4086" s="51"/>
    </row>
    <row r="4087" spans="41:41" x14ac:dyDescent="0.25">
      <c r="AO4087" s="51"/>
    </row>
    <row r="4088" spans="41:41" x14ac:dyDescent="0.25">
      <c r="AO4088" s="51"/>
    </row>
    <row r="4089" spans="41:41" x14ac:dyDescent="0.25">
      <c r="AO4089" s="51"/>
    </row>
    <row r="4090" spans="41:41" x14ac:dyDescent="0.25">
      <c r="AO4090" s="51"/>
    </row>
    <row r="4091" spans="41:41" x14ac:dyDescent="0.25">
      <c r="AO4091" s="51"/>
    </row>
    <row r="4092" spans="41:41" x14ac:dyDescent="0.25">
      <c r="AO4092" s="51"/>
    </row>
    <row r="4093" spans="41:41" x14ac:dyDescent="0.25">
      <c r="AO4093" s="51"/>
    </row>
    <row r="4094" spans="41:41" x14ac:dyDescent="0.25">
      <c r="AO4094" s="51"/>
    </row>
    <row r="4095" spans="41:41" x14ac:dyDescent="0.25">
      <c r="AO4095" s="51"/>
    </row>
    <row r="4096" spans="41:41" x14ac:dyDescent="0.25">
      <c r="AO4096" s="51"/>
    </row>
    <row r="4097" spans="41:41" x14ac:dyDescent="0.25">
      <c r="AO4097" s="51"/>
    </row>
    <row r="4098" spans="41:41" x14ac:dyDescent="0.25">
      <c r="AO4098" s="51"/>
    </row>
    <row r="4099" spans="41:41" x14ac:dyDescent="0.25">
      <c r="AO4099" s="51"/>
    </row>
    <row r="4100" spans="41:41" x14ac:dyDescent="0.25">
      <c r="AO4100" s="51"/>
    </row>
    <row r="4101" spans="41:41" x14ac:dyDescent="0.25">
      <c r="AO4101" s="51"/>
    </row>
    <row r="4102" spans="41:41" x14ac:dyDescent="0.25">
      <c r="AO4102" s="51"/>
    </row>
    <row r="4103" spans="41:41" x14ac:dyDescent="0.25">
      <c r="AO4103" s="51"/>
    </row>
    <row r="4104" spans="41:41" x14ac:dyDescent="0.25">
      <c r="AO4104" s="51"/>
    </row>
    <row r="4105" spans="41:41" x14ac:dyDescent="0.25">
      <c r="AO4105" s="51"/>
    </row>
    <row r="4106" spans="41:41" x14ac:dyDescent="0.25">
      <c r="AO4106" s="51"/>
    </row>
    <row r="4107" spans="41:41" x14ac:dyDescent="0.25">
      <c r="AO4107" s="51"/>
    </row>
    <row r="4108" spans="41:41" x14ac:dyDescent="0.25">
      <c r="AO4108" s="51"/>
    </row>
    <row r="4109" spans="41:41" x14ac:dyDescent="0.25">
      <c r="AO4109" s="51"/>
    </row>
    <row r="4110" spans="41:41" x14ac:dyDescent="0.25">
      <c r="AO4110" s="51"/>
    </row>
    <row r="4111" spans="41:41" x14ac:dyDescent="0.25">
      <c r="AO4111" s="51"/>
    </row>
    <row r="4112" spans="41:41" x14ac:dyDescent="0.25">
      <c r="AO4112" s="51"/>
    </row>
    <row r="4113" spans="41:41" x14ac:dyDescent="0.25">
      <c r="AO4113" s="51"/>
    </row>
    <row r="4114" spans="41:41" x14ac:dyDescent="0.25">
      <c r="AO4114" s="51"/>
    </row>
    <row r="4115" spans="41:41" x14ac:dyDescent="0.25">
      <c r="AO4115" s="51"/>
    </row>
    <row r="4116" spans="41:41" x14ac:dyDescent="0.25">
      <c r="AO4116" s="51"/>
    </row>
    <row r="4117" spans="41:41" x14ac:dyDescent="0.25">
      <c r="AO4117" s="51"/>
    </row>
    <row r="4118" spans="41:41" x14ac:dyDescent="0.25">
      <c r="AO4118" s="51"/>
    </row>
    <row r="4119" spans="41:41" x14ac:dyDescent="0.25">
      <c r="AO4119" s="51"/>
    </row>
    <row r="4120" spans="41:41" x14ac:dyDescent="0.25">
      <c r="AO4120" s="51"/>
    </row>
    <row r="4121" spans="41:41" x14ac:dyDescent="0.25">
      <c r="AO4121" s="51"/>
    </row>
    <row r="4122" spans="41:41" x14ac:dyDescent="0.25">
      <c r="AO4122" s="51"/>
    </row>
    <row r="4123" spans="41:41" x14ac:dyDescent="0.25">
      <c r="AO4123" s="51"/>
    </row>
    <row r="4124" spans="41:41" x14ac:dyDescent="0.25">
      <c r="AO4124" s="51"/>
    </row>
    <row r="4125" spans="41:41" x14ac:dyDescent="0.25">
      <c r="AO4125" s="51"/>
    </row>
    <row r="4126" spans="41:41" x14ac:dyDescent="0.25">
      <c r="AO4126" s="51"/>
    </row>
    <row r="4127" spans="41:41" x14ac:dyDescent="0.25">
      <c r="AO4127" s="51"/>
    </row>
    <row r="4128" spans="41:41" x14ac:dyDescent="0.25">
      <c r="AO4128" s="51"/>
    </row>
    <row r="4129" spans="41:41" x14ac:dyDescent="0.25">
      <c r="AO4129" s="51"/>
    </row>
    <row r="4130" spans="41:41" x14ac:dyDescent="0.25">
      <c r="AO4130" s="51"/>
    </row>
    <row r="4131" spans="41:41" x14ac:dyDescent="0.25">
      <c r="AO4131" s="51"/>
    </row>
    <row r="4132" spans="41:41" x14ac:dyDescent="0.25">
      <c r="AO4132" s="51"/>
    </row>
    <row r="4133" spans="41:41" x14ac:dyDescent="0.25">
      <c r="AO4133" s="51"/>
    </row>
    <row r="4134" spans="41:41" x14ac:dyDescent="0.25">
      <c r="AO4134" s="51"/>
    </row>
    <row r="4135" spans="41:41" x14ac:dyDescent="0.25">
      <c r="AO4135" s="51"/>
    </row>
    <row r="4136" spans="41:41" x14ac:dyDescent="0.25">
      <c r="AO4136" s="51"/>
    </row>
    <row r="4137" spans="41:41" x14ac:dyDescent="0.25">
      <c r="AO4137" s="51"/>
    </row>
    <row r="4138" spans="41:41" x14ac:dyDescent="0.25">
      <c r="AO4138" s="51"/>
    </row>
    <row r="4139" spans="41:41" x14ac:dyDescent="0.25">
      <c r="AO4139" s="51"/>
    </row>
    <row r="4140" spans="41:41" x14ac:dyDescent="0.25">
      <c r="AO4140" s="51"/>
    </row>
    <row r="4141" spans="41:41" x14ac:dyDescent="0.25">
      <c r="AO4141" s="51"/>
    </row>
    <row r="4142" spans="41:41" x14ac:dyDescent="0.25">
      <c r="AO4142" s="51"/>
    </row>
    <row r="4143" spans="41:41" x14ac:dyDescent="0.25">
      <c r="AO4143" s="51"/>
    </row>
    <row r="4144" spans="41:41" x14ac:dyDescent="0.25">
      <c r="AO4144" s="51"/>
    </row>
    <row r="4145" spans="41:41" x14ac:dyDescent="0.25">
      <c r="AO4145" s="51"/>
    </row>
    <row r="4146" spans="41:41" x14ac:dyDescent="0.25">
      <c r="AO4146" s="51"/>
    </row>
    <row r="4147" spans="41:41" x14ac:dyDescent="0.25">
      <c r="AO4147" s="51"/>
    </row>
    <row r="4148" spans="41:41" x14ac:dyDescent="0.25">
      <c r="AO4148" s="51"/>
    </row>
    <row r="4149" spans="41:41" x14ac:dyDescent="0.25">
      <c r="AO4149" s="51"/>
    </row>
    <row r="4150" spans="41:41" x14ac:dyDescent="0.25">
      <c r="AO4150" s="51"/>
    </row>
    <row r="4151" spans="41:41" x14ac:dyDescent="0.25">
      <c r="AO4151" s="51"/>
    </row>
    <row r="4152" spans="41:41" x14ac:dyDescent="0.25">
      <c r="AO4152" s="51"/>
    </row>
    <row r="4153" spans="41:41" x14ac:dyDescent="0.25">
      <c r="AO4153" s="51"/>
    </row>
    <row r="4154" spans="41:41" x14ac:dyDescent="0.25">
      <c r="AO4154" s="51"/>
    </row>
    <row r="4155" spans="41:41" x14ac:dyDescent="0.25">
      <c r="AO4155" s="51"/>
    </row>
    <row r="4156" spans="41:41" x14ac:dyDescent="0.25">
      <c r="AO4156" s="51"/>
    </row>
    <row r="4157" spans="41:41" x14ac:dyDescent="0.25">
      <c r="AO4157" s="51"/>
    </row>
    <row r="4158" spans="41:41" x14ac:dyDescent="0.25">
      <c r="AO4158" s="51"/>
    </row>
    <row r="4159" spans="41:41" x14ac:dyDescent="0.25">
      <c r="AO4159" s="51"/>
    </row>
    <row r="4160" spans="41:41" x14ac:dyDescent="0.25">
      <c r="AO4160" s="51"/>
    </row>
    <row r="4161" spans="41:41" x14ac:dyDescent="0.25">
      <c r="AO4161" s="51"/>
    </row>
    <row r="4162" spans="41:41" x14ac:dyDescent="0.25">
      <c r="AO4162" s="51"/>
    </row>
    <row r="4163" spans="41:41" x14ac:dyDescent="0.25">
      <c r="AO4163" s="51"/>
    </row>
    <row r="4164" spans="41:41" x14ac:dyDescent="0.25">
      <c r="AO4164" s="51"/>
    </row>
    <row r="4165" spans="41:41" x14ac:dyDescent="0.25">
      <c r="AO4165" s="51"/>
    </row>
    <row r="4166" spans="41:41" x14ac:dyDescent="0.25">
      <c r="AO4166" s="51"/>
    </row>
    <row r="4167" spans="41:41" x14ac:dyDescent="0.25">
      <c r="AO4167" s="51"/>
    </row>
    <row r="4168" spans="41:41" x14ac:dyDescent="0.25">
      <c r="AO4168" s="51"/>
    </row>
    <row r="4169" spans="41:41" x14ac:dyDescent="0.25">
      <c r="AO4169" s="51"/>
    </row>
    <row r="4170" spans="41:41" x14ac:dyDescent="0.25">
      <c r="AO4170" s="51"/>
    </row>
    <row r="4171" spans="41:41" x14ac:dyDescent="0.25">
      <c r="AO4171" s="51"/>
    </row>
    <row r="4172" spans="41:41" x14ac:dyDescent="0.25">
      <c r="AO4172" s="51"/>
    </row>
    <row r="4173" spans="41:41" x14ac:dyDescent="0.25">
      <c r="AO4173" s="51"/>
    </row>
    <row r="4174" spans="41:41" x14ac:dyDescent="0.25">
      <c r="AO4174" s="51"/>
    </row>
    <row r="4175" spans="41:41" x14ac:dyDescent="0.25">
      <c r="AO4175" s="51"/>
    </row>
    <row r="4176" spans="41:41" x14ac:dyDescent="0.25">
      <c r="AO4176" s="51"/>
    </row>
    <row r="4177" spans="41:41" x14ac:dyDescent="0.25">
      <c r="AO4177" s="51"/>
    </row>
    <row r="4178" spans="41:41" x14ac:dyDescent="0.25">
      <c r="AO4178" s="51"/>
    </row>
    <row r="4179" spans="41:41" x14ac:dyDescent="0.25">
      <c r="AO4179" s="51"/>
    </row>
    <row r="4180" spans="41:41" x14ac:dyDescent="0.25">
      <c r="AO4180" s="51"/>
    </row>
    <row r="4181" spans="41:41" x14ac:dyDescent="0.25">
      <c r="AO4181" s="51"/>
    </row>
    <row r="4182" spans="41:41" x14ac:dyDescent="0.25">
      <c r="AO4182" s="51"/>
    </row>
    <row r="4183" spans="41:41" x14ac:dyDescent="0.25">
      <c r="AO4183" s="51"/>
    </row>
    <row r="4184" spans="41:41" x14ac:dyDescent="0.25">
      <c r="AO4184" s="51"/>
    </row>
    <row r="4185" spans="41:41" x14ac:dyDescent="0.25">
      <c r="AO4185" s="51"/>
    </row>
    <row r="4186" spans="41:41" x14ac:dyDescent="0.25">
      <c r="AO4186" s="51"/>
    </row>
    <row r="4187" spans="41:41" x14ac:dyDescent="0.25">
      <c r="AO4187" s="51"/>
    </row>
    <row r="4188" spans="41:41" x14ac:dyDescent="0.25">
      <c r="AO4188" s="51"/>
    </row>
    <row r="4189" spans="41:41" x14ac:dyDescent="0.25">
      <c r="AO4189" s="51"/>
    </row>
    <row r="4190" spans="41:41" x14ac:dyDescent="0.25">
      <c r="AO4190" s="51"/>
    </row>
    <row r="4191" spans="41:41" x14ac:dyDescent="0.25">
      <c r="AO4191" s="51"/>
    </row>
    <row r="4192" spans="41:41" x14ac:dyDescent="0.25">
      <c r="AO4192" s="51"/>
    </row>
    <row r="4193" spans="41:41" x14ac:dyDescent="0.25">
      <c r="AO4193" s="51"/>
    </row>
    <row r="4194" spans="41:41" x14ac:dyDescent="0.25">
      <c r="AO4194" s="51"/>
    </row>
    <row r="4195" spans="41:41" x14ac:dyDescent="0.25">
      <c r="AO4195" s="51"/>
    </row>
    <row r="4196" spans="41:41" x14ac:dyDescent="0.25">
      <c r="AO4196" s="51"/>
    </row>
    <row r="4197" spans="41:41" x14ac:dyDescent="0.25">
      <c r="AO4197" s="51"/>
    </row>
    <row r="4198" spans="41:41" x14ac:dyDescent="0.25">
      <c r="AO4198" s="51"/>
    </row>
    <row r="4199" spans="41:41" x14ac:dyDescent="0.25">
      <c r="AO4199" s="51"/>
    </row>
    <row r="4200" spans="41:41" x14ac:dyDescent="0.25">
      <c r="AO4200" s="51"/>
    </row>
    <row r="4201" spans="41:41" x14ac:dyDescent="0.25">
      <c r="AO4201" s="51"/>
    </row>
    <row r="4202" spans="41:41" x14ac:dyDescent="0.25">
      <c r="AO4202" s="51"/>
    </row>
    <row r="4203" spans="41:41" x14ac:dyDescent="0.25">
      <c r="AO4203" s="51"/>
    </row>
    <row r="4204" spans="41:41" x14ac:dyDescent="0.25">
      <c r="AO4204" s="51"/>
    </row>
    <row r="4205" spans="41:41" x14ac:dyDescent="0.25">
      <c r="AO4205" s="51"/>
    </row>
    <row r="4206" spans="41:41" x14ac:dyDescent="0.25">
      <c r="AO4206" s="51"/>
    </row>
    <row r="4207" spans="41:41" x14ac:dyDescent="0.25">
      <c r="AO4207" s="51"/>
    </row>
    <row r="4208" spans="41:41" x14ac:dyDescent="0.25">
      <c r="AO4208" s="51"/>
    </row>
    <row r="4209" spans="41:41" x14ac:dyDescent="0.25">
      <c r="AO4209" s="51"/>
    </row>
    <row r="4210" spans="41:41" x14ac:dyDescent="0.25">
      <c r="AO4210" s="51"/>
    </row>
    <row r="4211" spans="41:41" x14ac:dyDescent="0.25">
      <c r="AO4211" s="51"/>
    </row>
    <row r="4212" spans="41:41" x14ac:dyDescent="0.25">
      <c r="AO4212" s="51"/>
    </row>
    <row r="4213" spans="41:41" x14ac:dyDescent="0.25">
      <c r="AO4213" s="51"/>
    </row>
    <row r="4214" spans="41:41" x14ac:dyDescent="0.25">
      <c r="AO4214" s="51"/>
    </row>
    <row r="4215" spans="41:41" x14ac:dyDescent="0.25">
      <c r="AO4215" s="51"/>
    </row>
    <row r="4216" spans="41:41" x14ac:dyDescent="0.25">
      <c r="AO4216" s="51"/>
    </row>
    <row r="4217" spans="41:41" x14ac:dyDescent="0.25">
      <c r="AO4217" s="51"/>
    </row>
    <row r="4218" spans="41:41" x14ac:dyDescent="0.25">
      <c r="AO4218" s="51"/>
    </row>
    <row r="4219" spans="41:41" x14ac:dyDescent="0.25">
      <c r="AO4219" s="51"/>
    </row>
    <row r="4220" spans="41:41" x14ac:dyDescent="0.25">
      <c r="AO4220" s="51"/>
    </row>
    <row r="4221" spans="41:41" x14ac:dyDescent="0.25">
      <c r="AO4221" s="51"/>
    </row>
    <row r="4222" spans="41:41" x14ac:dyDescent="0.25">
      <c r="AO4222" s="51"/>
    </row>
    <row r="4223" spans="41:41" x14ac:dyDescent="0.25">
      <c r="AO4223" s="51"/>
    </row>
    <row r="4224" spans="41:41" x14ac:dyDescent="0.25">
      <c r="AO4224" s="51"/>
    </row>
    <row r="4225" spans="41:41" x14ac:dyDescent="0.25">
      <c r="AO4225" s="51"/>
    </row>
    <row r="4226" spans="41:41" x14ac:dyDescent="0.25">
      <c r="AO4226" s="51"/>
    </row>
    <row r="4227" spans="41:41" x14ac:dyDescent="0.25">
      <c r="AO4227" s="51"/>
    </row>
    <row r="4228" spans="41:41" x14ac:dyDescent="0.25">
      <c r="AO4228" s="51"/>
    </row>
    <row r="4229" spans="41:41" x14ac:dyDescent="0.25">
      <c r="AO4229" s="51"/>
    </row>
    <row r="4230" spans="41:41" x14ac:dyDescent="0.25">
      <c r="AO4230" s="51"/>
    </row>
    <row r="4231" spans="41:41" x14ac:dyDescent="0.25">
      <c r="AO4231" s="51"/>
    </row>
    <row r="4232" spans="41:41" x14ac:dyDescent="0.25">
      <c r="AO4232" s="51"/>
    </row>
    <row r="4233" spans="41:41" x14ac:dyDescent="0.25">
      <c r="AO4233" s="51"/>
    </row>
    <row r="4234" spans="41:41" x14ac:dyDescent="0.25">
      <c r="AO4234" s="51"/>
    </row>
    <row r="4235" spans="41:41" x14ac:dyDescent="0.25">
      <c r="AO4235" s="51"/>
    </row>
    <row r="4236" spans="41:41" x14ac:dyDescent="0.25">
      <c r="AO4236" s="51"/>
    </row>
    <row r="4237" spans="41:41" x14ac:dyDescent="0.25">
      <c r="AO4237" s="51"/>
    </row>
    <row r="4238" spans="41:41" x14ac:dyDescent="0.25">
      <c r="AO4238" s="51"/>
    </row>
    <row r="4239" spans="41:41" x14ac:dyDescent="0.25">
      <c r="AO4239" s="51"/>
    </row>
    <row r="4240" spans="41:41" x14ac:dyDescent="0.25">
      <c r="AO4240" s="51"/>
    </row>
    <row r="4241" spans="41:41" x14ac:dyDescent="0.25">
      <c r="AO4241" s="51"/>
    </row>
    <row r="4242" spans="41:41" x14ac:dyDescent="0.25">
      <c r="AO4242" s="51"/>
    </row>
    <row r="4243" spans="41:41" x14ac:dyDescent="0.25">
      <c r="AO4243" s="51"/>
    </row>
    <row r="4244" spans="41:41" x14ac:dyDescent="0.25">
      <c r="AO4244" s="51"/>
    </row>
    <row r="4245" spans="41:41" x14ac:dyDescent="0.25">
      <c r="AO4245" s="51"/>
    </row>
    <row r="4246" spans="41:41" x14ac:dyDescent="0.25">
      <c r="AO4246" s="51"/>
    </row>
    <row r="4247" spans="41:41" x14ac:dyDescent="0.25">
      <c r="AO4247" s="51"/>
    </row>
    <row r="4248" spans="41:41" x14ac:dyDescent="0.25">
      <c r="AO4248" s="51"/>
    </row>
    <row r="4249" spans="41:41" x14ac:dyDescent="0.25">
      <c r="AO4249" s="51"/>
    </row>
    <row r="4250" spans="41:41" x14ac:dyDescent="0.25">
      <c r="AO4250" s="51"/>
    </row>
    <row r="4251" spans="41:41" x14ac:dyDescent="0.25">
      <c r="AO4251" s="51"/>
    </row>
    <row r="4252" spans="41:41" x14ac:dyDescent="0.25">
      <c r="AO4252" s="51"/>
    </row>
    <row r="4253" spans="41:41" x14ac:dyDescent="0.25">
      <c r="AO4253" s="51"/>
    </row>
    <row r="4254" spans="41:41" x14ac:dyDescent="0.25">
      <c r="AO4254" s="51"/>
    </row>
    <row r="4255" spans="41:41" x14ac:dyDescent="0.25">
      <c r="AO4255" s="51"/>
    </row>
    <row r="4256" spans="41:41" x14ac:dyDescent="0.25">
      <c r="AO4256" s="51"/>
    </row>
    <row r="4257" spans="41:41" x14ac:dyDescent="0.25">
      <c r="AO4257" s="51"/>
    </row>
    <row r="4258" spans="41:41" x14ac:dyDescent="0.25">
      <c r="AO4258" s="51"/>
    </row>
    <row r="4259" spans="41:41" x14ac:dyDescent="0.25">
      <c r="AO4259" s="51"/>
    </row>
    <row r="4260" spans="41:41" x14ac:dyDescent="0.25">
      <c r="AO4260" s="51"/>
    </row>
    <row r="4261" spans="41:41" x14ac:dyDescent="0.25">
      <c r="AO4261" s="51"/>
    </row>
    <row r="4262" spans="41:41" x14ac:dyDescent="0.25">
      <c r="AO4262" s="51"/>
    </row>
    <row r="4263" spans="41:41" x14ac:dyDescent="0.25">
      <c r="AO4263" s="51"/>
    </row>
    <row r="4264" spans="41:41" x14ac:dyDescent="0.25">
      <c r="AO4264" s="51"/>
    </row>
    <row r="4265" spans="41:41" x14ac:dyDescent="0.25">
      <c r="AO4265" s="51"/>
    </row>
    <row r="4266" spans="41:41" x14ac:dyDescent="0.25">
      <c r="AO4266" s="51"/>
    </row>
    <row r="4267" spans="41:41" x14ac:dyDescent="0.25">
      <c r="AO4267" s="51"/>
    </row>
    <row r="4268" spans="41:41" x14ac:dyDescent="0.25">
      <c r="AO4268" s="51"/>
    </row>
    <row r="4269" spans="41:41" x14ac:dyDescent="0.25">
      <c r="AO4269" s="51"/>
    </row>
    <row r="4270" spans="41:41" x14ac:dyDescent="0.25">
      <c r="AO4270" s="51"/>
    </row>
    <row r="4271" spans="41:41" x14ac:dyDescent="0.25">
      <c r="AO4271" s="51"/>
    </row>
    <row r="4272" spans="41:41" x14ac:dyDescent="0.25">
      <c r="AO4272" s="51"/>
    </row>
    <row r="4273" spans="41:41" x14ac:dyDescent="0.25">
      <c r="AO4273" s="51"/>
    </row>
    <row r="4274" spans="41:41" x14ac:dyDescent="0.25">
      <c r="AO4274" s="51"/>
    </row>
    <row r="4275" spans="41:41" x14ac:dyDescent="0.25">
      <c r="AO4275" s="51"/>
    </row>
    <row r="4276" spans="41:41" x14ac:dyDescent="0.25">
      <c r="AO4276" s="51"/>
    </row>
    <row r="4277" spans="41:41" x14ac:dyDescent="0.25">
      <c r="AO4277" s="51"/>
    </row>
    <row r="4278" spans="41:41" x14ac:dyDescent="0.25">
      <c r="AO4278" s="51"/>
    </row>
    <row r="4279" spans="41:41" x14ac:dyDescent="0.25">
      <c r="AO4279" s="51"/>
    </row>
    <row r="4280" spans="41:41" x14ac:dyDescent="0.25">
      <c r="AO4280" s="51"/>
    </row>
    <row r="4281" spans="41:41" x14ac:dyDescent="0.25">
      <c r="AO4281" s="51"/>
    </row>
    <row r="4282" spans="41:41" x14ac:dyDescent="0.25">
      <c r="AO4282" s="51"/>
    </row>
    <row r="4283" spans="41:41" x14ac:dyDescent="0.25">
      <c r="AO4283" s="51"/>
    </row>
    <row r="4284" spans="41:41" x14ac:dyDescent="0.25">
      <c r="AO4284" s="51"/>
    </row>
    <row r="4285" spans="41:41" x14ac:dyDescent="0.25">
      <c r="AO4285" s="51"/>
    </row>
    <row r="4286" spans="41:41" x14ac:dyDescent="0.25">
      <c r="AO4286" s="51"/>
    </row>
    <row r="4287" spans="41:41" x14ac:dyDescent="0.25">
      <c r="AO4287" s="51"/>
    </row>
    <row r="4288" spans="41:41" x14ac:dyDescent="0.25">
      <c r="AO4288" s="51"/>
    </row>
    <row r="4289" spans="41:41" x14ac:dyDescent="0.25">
      <c r="AO4289" s="51"/>
    </row>
    <row r="4290" spans="41:41" x14ac:dyDescent="0.25">
      <c r="AO4290" s="51"/>
    </row>
    <row r="4291" spans="41:41" x14ac:dyDescent="0.25">
      <c r="AO4291" s="51"/>
    </row>
    <row r="4292" spans="41:41" x14ac:dyDescent="0.25">
      <c r="AO4292" s="51"/>
    </row>
    <row r="4293" spans="41:41" x14ac:dyDescent="0.25">
      <c r="AO4293" s="51"/>
    </row>
    <row r="4294" spans="41:41" x14ac:dyDescent="0.25">
      <c r="AO4294" s="51"/>
    </row>
    <row r="4295" spans="41:41" x14ac:dyDescent="0.25">
      <c r="AO4295" s="51"/>
    </row>
    <row r="4296" spans="41:41" x14ac:dyDescent="0.25">
      <c r="AO4296" s="51"/>
    </row>
    <row r="4297" spans="41:41" x14ac:dyDescent="0.25">
      <c r="AO4297" s="51"/>
    </row>
    <row r="4298" spans="41:41" x14ac:dyDescent="0.25">
      <c r="AO4298" s="51"/>
    </row>
    <row r="4299" spans="41:41" x14ac:dyDescent="0.25">
      <c r="AO4299" s="51"/>
    </row>
    <row r="4300" spans="41:41" x14ac:dyDescent="0.25">
      <c r="AO4300" s="51"/>
    </row>
    <row r="4301" spans="41:41" x14ac:dyDescent="0.25">
      <c r="AO4301" s="51"/>
    </row>
    <row r="4302" spans="41:41" x14ac:dyDescent="0.25">
      <c r="AO4302" s="51"/>
    </row>
    <row r="4303" spans="41:41" x14ac:dyDescent="0.25">
      <c r="AO4303" s="51"/>
    </row>
    <row r="4304" spans="41:41" x14ac:dyDescent="0.25">
      <c r="AO4304" s="51"/>
    </row>
    <row r="4305" spans="41:41" x14ac:dyDescent="0.25">
      <c r="AO4305" s="51"/>
    </row>
    <row r="4306" spans="41:41" x14ac:dyDescent="0.25">
      <c r="AO4306" s="51"/>
    </row>
    <row r="4307" spans="41:41" x14ac:dyDescent="0.25">
      <c r="AO4307" s="51"/>
    </row>
    <row r="4308" spans="41:41" x14ac:dyDescent="0.25">
      <c r="AO4308" s="51"/>
    </row>
    <row r="4309" spans="41:41" x14ac:dyDescent="0.25">
      <c r="AO4309" s="51"/>
    </row>
    <row r="4310" spans="41:41" x14ac:dyDescent="0.25">
      <c r="AO4310" s="51"/>
    </row>
    <row r="4311" spans="41:41" x14ac:dyDescent="0.25">
      <c r="AO4311" s="51"/>
    </row>
    <row r="4312" spans="41:41" x14ac:dyDescent="0.25">
      <c r="AO4312" s="51"/>
    </row>
    <row r="4313" spans="41:41" x14ac:dyDescent="0.25">
      <c r="AO4313" s="51"/>
    </row>
    <row r="4314" spans="41:41" x14ac:dyDescent="0.25">
      <c r="AO4314" s="51"/>
    </row>
    <row r="4315" spans="41:41" x14ac:dyDescent="0.25">
      <c r="AO4315" s="51"/>
    </row>
    <row r="4316" spans="41:41" x14ac:dyDescent="0.25">
      <c r="AO4316" s="51"/>
    </row>
    <row r="4317" spans="41:41" x14ac:dyDescent="0.25">
      <c r="AO4317" s="51"/>
    </row>
    <row r="4318" spans="41:41" x14ac:dyDescent="0.25">
      <c r="AO4318" s="51"/>
    </row>
    <row r="4319" spans="41:41" x14ac:dyDescent="0.25">
      <c r="AO4319" s="51"/>
    </row>
    <row r="4320" spans="41:41" x14ac:dyDescent="0.25">
      <c r="AO4320" s="51"/>
    </row>
    <row r="4321" spans="41:41" x14ac:dyDescent="0.25">
      <c r="AO4321" s="51"/>
    </row>
    <row r="4322" spans="41:41" x14ac:dyDescent="0.25">
      <c r="AO4322" s="51"/>
    </row>
    <row r="4323" spans="41:41" x14ac:dyDescent="0.25">
      <c r="AO4323" s="51"/>
    </row>
    <row r="4324" spans="41:41" x14ac:dyDescent="0.25">
      <c r="AO4324" s="51"/>
    </row>
    <row r="4325" spans="41:41" x14ac:dyDescent="0.25">
      <c r="AO4325" s="51"/>
    </row>
    <row r="4326" spans="41:41" x14ac:dyDescent="0.25">
      <c r="AO4326" s="51"/>
    </row>
    <row r="4327" spans="41:41" x14ac:dyDescent="0.25">
      <c r="AO4327" s="51"/>
    </row>
    <row r="4328" spans="41:41" x14ac:dyDescent="0.25">
      <c r="AO4328" s="51"/>
    </row>
    <row r="4329" spans="41:41" x14ac:dyDescent="0.25">
      <c r="AO4329" s="51"/>
    </row>
    <row r="4330" spans="41:41" x14ac:dyDescent="0.25">
      <c r="AO4330" s="51"/>
    </row>
    <row r="4331" spans="41:41" x14ac:dyDescent="0.25">
      <c r="AO4331" s="51"/>
    </row>
    <row r="4332" spans="41:41" x14ac:dyDescent="0.25">
      <c r="AO4332" s="51"/>
    </row>
    <row r="4333" spans="41:41" x14ac:dyDescent="0.25">
      <c r="AO4333" s="51"/>
    </row>
    <row r="4334" spans="41:41" x14ac:dyDescent="0.25">
      <c r="AO4334" s="51"/>
    </row>
    <row r="4335" spans="41:41" x14ac:dyDescent="0.25">
      <c r="AO4335" s="51"/>
    </row>
    <row r="4336" spans="41:41" x14ac:dyDescent="0.25">
      <c r="AO4336" s="51"/>
    </row>
    <row r="4337" spans="41:41" x14ac:dyDescent="0.25">
      <c r="AO4337" s="51"/>
    </row>
    <row r="4338" spans="41:41" x14ac:dyDescent="0.25">
      <c r="AO4338" s="51"/>
    </row>
    <row r="4339" spans="41:41" x14ac:dyDescent="0.25">
      <c r="AO4339" s="51"/>
    </row>
    <row r="4340" spans="41:41" x14ac:dyDescent="0.25">
      <c r="AO4340" s="51"/>
    </row>
    <row r="4341" spans="41:41" x14ac:dyDescent="0.25">
      <c r="AO4341" s="51"/>
    </row>
    <row r="4342" spans="41:41" x14ac:dyDescent="0.25">
      <c r="AO4342" s="51"/>
    </row>
    <row r="4343" spans="41:41" x14ac:dyDescent="0.25">
      <c r="AO4343" s="51"/>
    </row>
    <row r="4344" spans="41:41" x14ac:dyDescent="0.25">
      <c r="AO4344" s="51"/>
    </row>
    <row r="4345" spans="41:41" x14ac:dyDescent="0.25">
      <c r="AO4345" s="51"/>
    </row>
    <row r="4346" spans="41:41" x14ac:dyDescent="0.25">
      <c r="AO4346" s="51"/>
    </row>
    <row r="4347" spans="41:41" x14ac:dyDescent="0.25">
      <c r="AO4347" s="51"/>
    </row>
    <row r="4348" spans="41:41" x14ac:dyDescent="0.25">
      <c r="AO4348" s="51"/>
    </row>
    <row r="4349" spans="41:41" x14ac:dyDescent="0.25">
      <c r="AO4349" s="51"/>
    </row>
    <row r="4350" spans="41:41" x14ac:dyDescent="0.25">
      <c r="AO4350" s="51"/>
    </row>
    <row r="4351" spans="41:41" x14ac:dyDescent="0.25">
      <c r="AO4351" s="51"/>
    </row>
    <row r="4352" spans="41:41" x14ac:dyDescent="0.25">
      <c r="AO4352" s="51"/>
    </row>
    <row r="4353" spans="41:41" x14ac:dyDescent="0.25">
      <c r="AO4353" s="51"/>
    </row>
    <row r="4354" spans="41:41" x14ac:dyDescent="0.25">
      <c r="AO4354" s="51"/>
    </row>
    <row r="4355" spans="41:41" x14ac:dyDescent="0.25">
      <c r="AO4355" s="51"/>
    </row>
    <row r="4356" spans="41:41" x14ac:dyDescent="0.25">
      <c r="AO4356" s="51"/>
    </row>
    <row r="4357" spans="41:41" x14ac:dyDescent="0.25">
      <c r="AO4357" s="51"/>
    </row>
    <row r="4358" spans="41:41" x14ac:dyDescent="0.25">
      <c r="AO4358" s="51"/>
    </row>
    <row r="4359" spans="41:41" x14ac:dyDescent="0.25">
      <c r="AO4359" s="51"/>
    </row>
    <row r="4360" spans="41:41" x14ac:dyDescent="0.25">
      <c r="AO4360" s="51"/>
    </row>
    <row r="4361" spans="41:41" x14ac:dyDescent="0.25">
      <c r="AO4361" s="51"/>
    </row>
    <row r="4362" spans="41:41" x14ac:dyDescent="0.25">
      <c r="AO4362" s="51"/>
    </row>
    <row r="4363" spans="41:41" x14ac:dyDescent="0.25">
      <c r="AO4363" s="51"/>
    </row>
    <row r="4364" spans="41:41" x14ac:dyDescent="0.25">
      <c r="AO4364" s="51"/>
    </row>
    <row r="4365" spans="41:41" x14ac:dyDescent="0.25">
      <c r="AO4365" s="51"/>
    </row>
    <row r="4366" spans="41:41" x14ac:dyDescent="0.25">
      <c r="AO4366" s="51"/>
    </row>
    <row r="4367" spans="41:41" x14ac:dyDescent="0.25">
      <c r="AO4367" s="51"/>
    </row>
    <row r="4368" spans="41:41" x14ac:dyDescent="0.25">
      <c r="AO4368" s="51"/>
    </row>
    <row r="4369" spans="41:41" x14ac:dyDescent="0.25">
      <c r="AO4369" s="51"/>
    </row>
    <row r="4370" spans="41:41" x14ac:dyDescent="0.25">
      <c r="AO4370" s="51"/>
    </row>
    <row r="4371" spans="41:41" x14ac:dyDescent="0.25">
      <c r="AO4371" s="51"/>
    </row>
    <row r="4372" spans="41:41" x14ac:dyDescent="0.25">
      <c r="AO4372" s="51"/>
    </row>
    <row r="4373" spans="41:41" x14ac:dyDescent="0.25">
      <c r="AO4373" s="51"/>
    </row>
    <row r="4374" spans="41:41" x14ac:dyDescent="0.25">
      <c r="AO4374" s="51"/>
    </row>
    <row r="4375" spans="41:41" x14ac:dyDescent="0.25">
      <c r="AO4375" s="51"/>
    </row>
    <row r="4376" spans="41:41" x14ac:dyDescent="0.25">
      <c r="AO4376" s="51"/>
    </row>
    <row r="4377" spans="41:41" x14ac:dyDescent="0.25">
      <c r="AO4377" s="51"/>
    </row>
    <row r="4378" spans="41:41" x14ac:dyDescent="0.25">
      <c r="AO4378" s="51"/>
    </row>
    <row r="4379" spans="41:41" x14ac:dyDescent="0.25">
      <c r="AO4379" s="51"/>
    </row>
    <row r="4380" spans="41:41" x14ac:dyDescent="0.25">
      <c r="AO4380" s="51"/>
    </row>
    <row r="4381" spans="41:41" x14ac:dyDescent="0.25">
      <c r="AO4381" s="51"/>
    </row>
    <row r="4382" spans="41:41" x14ac:dyDescent="0.25">
      <c r="AO4382" s="51"/>
    </row>
    <row r="4383" spans="41:41" x14ac:dyDescent="0.25">
      <c r="AO4383" s="51"/>
    </row>
    <row r="4384" spans="41:41" x14ac:dyDescent="0.25">
      <c r="AO4384" s="51"/>
    </row>
    <row r="4385" spans="41:41" x14ac:dyDescent="0.25">
      <c r="AO4385" s="51"/>
    </row>
    <row r="4386" spans="41:41" x14ac:dyDescent="0.25">
      <c r="AO4386" s="51"/>
    </row>
    <row r="4387" spans="41:41" x14ac:dyDescent="0.25">
      <c r="AO4387" s="51"/>
    </row>
    <row r="4388" spans="41:41" x14ac:dyDescent="0.25">
      <c r="AO4388" s="51"/>
    </row>
    <row r="4389" spans="41:41" x14ac:dyDescent="0.25">
      <c r="AO4389" s="51"/>
    </row>
    <row r="4390" spans="41:41" x14ac:dyDescent="0.25">
      <c r="AO4390" s="51"/>
    </row>
    <row r="4391" spans="41:41" x14ac:dyDescent="0.25">
      <c r="AO4391" s="51"/>
    </row>
    <row r="4392" spans="41:41" x14ac:dyDescent="0.25">
      <c r="AO4392" s="51"/>
    </row>
    <row r="4393" spans="41:41" x14ac:dyDescent="0.25">
      <c r="AO4393" s="51"/>
    </row>
    <row r="4394" spans="41:41" x14ac:dyDescent="0.25">
      <c r="AO4394" s="51"/>
    </row>
    <row r="4395" spans="41:41" x14ac:dyDescent="0.25">
      <c r="AO4395" s="51"/>
    </row>
    <row r="4396" spans="41:41" x14ac:dyDescent="0.25">
      <c r="AO4396" s="51"/>
    </row>
    <row r="4397" spans="41:41" x14ac:dyDescent="0.25">
      <c r="AO4397" s="51"/>
    </row>
    <row r="4398" spans="41:41" x14ac:dyDescent="0.25">
      <c r="AO4398" s="51"/>
    </row>
    <row r="4399" spans="41:41" x14ac:dyDescent="0.25">
      <c r="AO4399" s="51"/>
    </row>
    <row r="4400" spans="41:41" x14ac:dyDescent="0.25">
      <c r="AO4400" s="51"/>
    </row>
    <row r="4401" spans="41:41" x14ac:dyDescent="0.25">
      <c r="AO4401" s="51"/>
    </row>
    <row r="4402" spans="41:41" x14ac:dyDescent="0.25">
      <c r="AO4402" s="51"/>
    </row>
    <row r="4403" spans="41:41" x14ac:dyDescent="0.25">
      <c r="AO4403" s="51"/>
    </row>
    <row r="4404" spans="41:41" x14ac:dyDescent="0.25">
      <c r="AO4404" s="51"/>
    </row>
    <row r="4405" spans="41:41" x14ac:dyDescent="0.25">
      <c r="AO4405" s="51"/>
    </row>
    <row r="4406" spans="41:41" x14ac:dyDescent="0.25">
      <c r="AO4406" s="51"/>
    </row>
    <row r="4407" spans="41:41" x14ac:dyDescent="0.25">
      <c r="AO4407" s="51"/>
    </row>
    <row r="4408" spans="41:41" x14ac:dyDescent="0.25">
      <c r="AO4408" s="51"/>
    </row>
    <row r="4409" spans="41:41" x14ac:dyDescent="0.25">
      <c r="AO4409" s="51"/>
    </row>
    <row r="4410" spans="41:41" x14ac:dyDescent="0.25">
      <c r="AO4410" s="51"/>
    </row>
    <row r="4411" spans="41:41" x14ac:dyDescent="0.25">
      <c r="AO4411" s="51"/>
    </row>
    <row r="4412" spans="41:41" x14ac:dyDescent="0.25">
      <c r="AO4412" s="51"/>
    </row>
    <row r="4413" spans="41:41" x14ac:dyDescent="0.25">
      <c r="AO4413" s="51"/>
    </row>
    <row r="4414" spans="41:41" x14ac:dyDescent="0.25">
      <c r="AO4414" s="51"/>
    </row>
    <row r="4415" spans="41:41" x14ac:dyDescent="0.25">
      <c r="AO4415" s="51"/>
    </row>
    <row r="4416" spans="41:41" x14ac:dyDescent="0.25">
      <c r="AO4416" s="51"/>
    </row>
    <row r="4417" spans="41:41" x14ac:dyDescent="0.25">
      <c r="AO4417" s="51"/>
    </row>
    <row r="4418" spans="41:41" x14ac:dyDescent="0.25">
      <c r="AO4418" s="51"/>
    </row>
    <row r="4419" spans="41:41" x14ac:dyDescent="0.25">
      <c r="AO4419" s="51"/>
    </row>
    <row r="4420" spans="41:41" x14ac:dyDescent="0.25">
      <c r="AO4420" s="51"/>
    </row>
    <row r="4421" spans="41:41" x14ac:dyDescent="0.25">
      <c r="AO4421" s="51"/>
    </row>
    <row r="4422" spans="41:41" x14ac:dyDescent="0.25">
      <c r="AO4422" s="51"/>
    </row>
    <row r="4423" spans="41:41" x14ac:dyDescent="0.25">
      <c r="AO4423" s="51"/>
    </row>
    <row r="4424" spans="41:41" x14ac:dyDescent="0.25">
      <c r="AO4424" s="51"/>
    </row>
    <row r="4425" spans="41:41" x14ac:dyDescent="0.25">
      <c r="AO4425" s="51"/>
    </row>
    <row r="4426" spans="41:41" x14ac:dyDescent="0.25">
      <c r="AO4426" s="51"/>
    </row>
    <row r="4427" spans="41:41" x14ac:dyDescent="0.25">
      <c r="AO4427" s="51"/>
    </row>
    <row r="4428" spans="41:41" x14ac:dyDescent="0.25">
      <c r="AO4428" s="51"/>
    </row>
    <row r="4429" spans="41:41" x14ac:dyDescent="0.25">
      <c r="AO4429" s="51"/>
    </row>
    <row r="4430" spans="41:41" x14ac:dyDescent="0.25">
      <c r="AO4430" s="51"/>
    </row>
    <row r="4431" spans="41:41" x14ac:dyDescent="0.25">
      <c r="AO4431" s="51"/>
    </row>
    <row r="4432" spans="41:41" x14ac:dyDescent="0.25">
      <c r="AO4432" s="51"/>
    </row>
    <row r="4433" spans="41:41" x14ac:dyDescent="0.25">
      <c r="AO4433" s="51"/>
    </row>
    <row r="4434" spans="41:41" x14ac:dyDescent="0.25">
      <c r="AO4434" s="51"/>
    </row>
    <row r="4435" spans="41:41" x14ac:dyDescent="0.25">
      <c r="AO4435" s="51"/>
    </row>
    <row r="4436" spans="41:41" x14ac:dyDescent="0.25">
      <c r="AO4436" s="51"/>
    </row>
    <row r="4437" spans="41:41" x14ac:dyDescent="0.25">
      <c r="AO4437" s="51"/>
    </row>
    <row r="4438" spans="41:41" x14ac:dyDescent="0.25">
      <c r="AO4438" s="51"/>
    </row>
    <row r="4439" spans="41:41" x14ac:dyDescent="0.25">
      <c r="AO4439" s="51"/>
    </row>
    <row r="4440" spans="41:41" x14ac:dyDescent="0.25">
      <c r="AO4440" s="51"/>
    </row>
    <row r="4441" spans="41:41" x14ac:dyDescent="0.25">
      <c r="AO4441" s="51"/>
    </row>
    <row r="4442" spans="41:41" x14ac:dyDescent="0.25">
      <c r="AO4442" s="51"/>
    </row>
    <row r="4443" spans="41:41" x14ac:dyDescent="0.25">
      <c r="AO4443" s="51"/>
    </row>
    <row r="4444" spans="41:41" x14ac:dyDescent="0.25">
      <c r="AO4444" s="51"/>
    </row>
    <row r="4445" spans="41:41" x14ac:dyDescent="0.25">
      <c r="AO4445" s="51"/>
    </row>
    <row r="4446" spans="41:41" x14ac:dyDescent="0.25">
      <c r="AO4446" s="51"/>
    </row>
    <row r="4447" spans="41:41" x14ac:dyDescent="0.25">
      <c r="AO4447" s="51"/>
    </row>
    <row r="4448" spans="41:41" x14ac:dyDescent="0.25">
      <c r="AO4448" s="51"/>
    </row>
    <row r="4449" spans="41:41" x14ac:dyDescent="0.25">
      <c r="AO4449" s="51"/>
    </row>
    <row r="4450" spans="41:41" x14ac:dyDescent="0.25">
      <c r="AO4450" s="51"/>
    </row>
    <row r="4451" spans="41:41" x14ac:dyDescent="0.25">
      <c r="AO4451" s="51"/>
    </row>
    <row r="4452" spans="41:41" x14ac:dyDescent="0.25">
      <c r="AO4452" s="51"/>
    </row>
    <row r="4453" spans="41:41" x14ac:dyDescent="0.25">
      <c r="AO4453" s="51"/>
    </row>
    <row r="4454" spans="41:41" x14ac:dyDescent="0.25">
      <c r="AO4454" s="51"/>
    </row>
    <row r="4455" spans="41:41" x14ac:dyDescent="0.25">
      <c r="AO4455" s="51"/>
    </row>
    <row r="4456" spans="41:41" x14ac:dyDescent="0.25">
      <c r="AO4456" s="51"/>
    </row>
    <row r="4457" spans="41:41" x14ac:dyDescent="0.25">
      <c r="AO4457" s="51"/>
    </row>
    <row r="4458" spans="41:41" x14ac:dyDescent="0.25">
      <c r="AO4458" s="51"/>
    </row>
    <row r="4459" spans="41:41" x14ac:dyDescent="0.25">
      <c r="AO4459" s="51"/>
    </row>
    <row r="4460" spans="41:41" x14ac:dyDescent="0.25">
      <c r="AO4460" s="51"/>
    </row>
    <row r="4461" spans="41:41" x14ac:dyDescent="0.25">
      <c r="AO4461" s="51"/>
    </row>
    <row r="4462" spans="41:41" x14ac:dyDescent="0.25">
      <c r="AO4462" s="51"/>
    </row>
    <row r="4463" spans="41:41" x14ac:dyDescent="0.25">
      <c r="AO4463" s="51"/>
    </row>
    <row r="4464" spans="41:41" x14ac:dyDescent="0.25">
      <c r="AO4464" s="51"/>
    </row>
    <row r="4465" spans="41:41" x14ac:dyDescent="0.25">
      <c r="AO4465" s="51"/>
    </row>
    <row r="4466" spans="41:41" x14ac:dyDescent="0.25">
      <c r="AO4466" s="51"/>
    </row>
    <row r="4467" spans="41:41" x14ac:dyDescent="0.25">
      <c r="AO4467" s="51"/>
    </row>
    <row r="4468" spans="41:41" x14ac:dyDescent="0.25">
      <c r="AO4468" s="51"/>
    </row>
    <row r="4469" spans="41:41" x14ac:dyDescent="0.25">
      <c r="AO4469" s="51"/>
    </row>
    <row r="4470" spans="41:41" x14ac:dyDescent="0.25">
      <c r="AO4470" s="51"/>
    </row>
    <row r="4471" spans="41:41" x14ac:dyDescent="0.25">
      <c r="AO4471" s="51"/>
    </row>
    <row r="4472" spans="41:41" x14ac:dyDescent="0.25">
      <c r="AO4472" s="51"/>
    </row>
    <row r="4473" spans="41:41" x14ac:dyDescent="0.25">
      <c r="AO4473" s="51"/>
    </row>
    <row r="4474" spans="41:41" x14ac:dyDescent="0.25">
      <c r="AO4474" s="51"/>
    </row>
    <row r="4475" spans="41:41" x14ac:dyDescent="0.25">
      <c r="AO4475" s="51"/>
    </row>
    <row r="4476" spans="41:41" x14ac:dyDescent="0.25">
      <c r="AO4476" s="51"/>
    </row>
    <row r="4477" spans="41:41" x14ac:dyDescent="0.25">
      <c r="AO4477" s="51"/>
    </row>
    <row r="4478" spans="41:41" x14ac:dyDescent="0.25">
      <c r="AO4478" s="51"/>
    </row>
    <row r="4479" spans="41:41" x14ac:dyDescent="0.25">
      <c r="AO4479" s="51"/>
    </row>
    <row r="4480" spans="41:41" x14ac:dyDescent="0.25">
      <c r="AO4480" s="51"/>
    </row>
    <row r="4481" spans="41:41" x14ac:dyDescent="0.25">
      <c r="AO4481" s="51"/>
    </row>
    <row r="4482" spans="41:41" x14ac:dyDescent="0.25">
      <c r="AO4482" s="51"/>
    </row>
    <row r="4483" spans="41:41" x14ac:dyDescent="0.25">
      <c r="AO4483" s="51"/>
    </row>
    <row r="4484" spans="41:41" x14ac:dyDescent="0.25">
      <c r="AO4484" s="51"/>
    </row>
    <row r="4485" spans="41:41" x14ac:dyDescent="0.25">
      <c r="AO4485" s="51"/>
    </row>
    <row r="4486" spans="41:41" x14ac:dyDescent="0.25">
      <c r="AO4486" s="51"/>
    </row>
    <row r="4487" spans="41:41" x14ac:dyDescent="0.25">
      <c r="AO4487" s="51"/>
    </row>
    <row r="4488" spans="41:41" x14ac:dyDescent="0.25">
      <c r="AO4488" s="51"/>
    </row>
    <row r="4489" spans="41:41" x14ac:dyDescent="0.25">
      <c r="AO4489" s="51"/>
    </row>
    <row r="4490" spans="41:41" x14ac:dyDescent="0.25">
      <c r="AO4490" s="51"/>
    </row>
    <row r="4491" spans="41:41" x14ac:dyDescent="0.25">
      <c r="AO4491" s="51"/>
    </row>
    <row r="4492" spans="41:41" x14ac:dyDescent="0.25">
      <c r="AO4492" s="51"/>
    </row>
    <row r="4493" spans="41:41" x14ac:dyDescent="0.25">
      <c r="AO4493" s="51"/>
    </row>
    <row r="4494" spans="41:41" x14ac:dyDescent="0.25">
      <c r="AO4494" s="51"/>
    </row>
    <row r="4495" spans="41:41" x14ac:dyDescent="0.25">
      <c r="AO4495" s="51"/>
    </row>
    <row r="4496" spans="41:41" x14ac:dyDescent="0.25">
      <c r="AO4496" s="51"/>
    </row>
    <row r="4497" spans="41:41" x14ac:dyDescent="0.25">
      <c r="AO4497" s="51"/>
    </row>
    <row r="4498" spans="41:41" x14ac:dyDescent="0.25">
      <c r="AO4498" s="51"/>
    </row>
    <row r="4499" spans="41:41" x14ac:dyDescent="0.25">
      <c r="AO4499" s="51"/>
    </row>
    <row r="4500" spans="41:41" x14ac:dyDescent="0.25">
      <c r="AO4500" s="51"/>
    </row>
    <row r="4501" spans="41:41" x14ac:dyDescent="0.25">
      <c r="AO4501" s="51"/>
    </row>
    <row r="4502" spans="41:41" x14ac:dyDescent="0.25">
      <c r="AO4502" s="51"/>
    </row>
    <row r="4503" spans="41:41" x14ac:dyDescent="0.25">
      <c r="AO4503" s="51"/>
    </row>
    <row r="4504" spans="41:41" x14ac:dyDescent="0.25">
      <c r="AO4504" s="51"/>
    </row>
    <row r="4505" spans="41:41" x14ac:dyDescent="0.25">
      <c r="AO4505" s="51"/>
    </row>
    <row r="4506" spans="41:41" x14ac:dyDescent="0.25">
      <c r="AO4506" s="51"/>
    </row>
    <row r="4507" spans="41:41" x14ac:dyDescent="0.25">
      <c r="AO4507" s="51"/>
    </row>
    <row r="4508" spans="41:41" x14ac:dyDescent="0.25">
      <c r="AO4508" s="51"/>
    </row>
    <row r="4509" spans="41:41" x14ac:dyDescent="0.25">
      <c r="AO4509" s="51"/>
    </row>
    <row r="4510" spans="41:41" x14ac:dyDescent="0.25">
      <c r="AO4510" s="51"/>
    </row>
    <row r="4511" spans="41:41" x14ac:dyDescent="0.25">
      <c r="AO4511" s="51"/>
    </row>
    <row r="4512" spans="41:41" x14ac:dyDescent="0.25">
      <c r="AO4512" s="51"/>
    </row>
    <row r="4513" spans="41:41" x14ac:dyDescent="0.25">
      <c r="AO4513" s="51"/>
    </row>
    <row r="4514" spans="41:41" x14ac:dyDescent="0.25">
      <c r="AO4514" s="51"/>
    </row>
    <row r="4515" spans="41:41" x14ac:dyDescent="0.25">
      <c r="AO4515" s="51"/>
    </row>
    <row r="4516" spans="41:41" x14ac:dyDescent="0.25">
      <c r="AO4516" s="51"/>
    </row>
    <row r="4517" spans="41:41" x14ac:dyDescent="0.25">
      <c r="AO4517" s="51"/>
    </row>
    <row r="4518" spans="41:41" x14ac:dyDescent="0.25">
      <c r="AO4518" s="51"/>
    </row>
    <row r="4519" spans="41:41" x14ac:dyDescent="0.25">
      <c r="AO4519" s="51"/>
    </row>
    <row r="4520" spans="41:41" x14ac:dyDescent="0.25">
      <c r="AO4520" s="51"/>
    </row>
    <row r="4521" spans="41:41" x14ac:dyDescent="0.25">
      <c r="AO4521" s="51"/>
    </row>
    <row r="4522" spans="41:41" x14ac:dyDescent="0.25">
      <c r="AO4522" s="51"/>
    </row>
    <row r="4523" spans="41:41" x14ac:dyDescent="0.25">
      <c r="AO4523" s="51"/>
    </row>
    <row r="4524" spans="41:41" x14ac:dyDescent="0.25">
      <c r="AO4524" s="51"/>
    </row>
    <row r="4525" spans="41:41" x14ac:dyDescent="0.25">
      <c r="AO4525" s="51"/>
    </row>
    <row r="4526" spans="41:41" x14ac:dyDescent="0.25">
      <c r="AO4526" s="51"/>
    </row>
    <row r="4527" spans="41:41" x14ac:dyDescent="0.25">
      <c r="AO4527" s="51"/>
    </row>
    <row r="4528" spans="41:41" x14ac:dyDescent="0.25">
      <c r="AO4528" s="51"/>
    </row>
    <row r="4529" spans="41:41" x14ac:dyDescent="0.25">
      <c r="AO4529" s="51"/>
    </row>
    <row r="4530" spans="41:41" x14ac:dyDescent="0.25">
      <c r="AO4530" s="51"/>
    </row>
    <row r="4531" spans="41:41" x14ac:dyDescent="0.25">
      <c r="AO4531" s="51"/>
    </row>
    <row r="4532" spans="41:41" x14ac:dyDescent="0.25">
      <c r="AO4532" s="51"/>
    </row>
    <row r="4533" spans="41:41" x14ac:dyDescent="0.25">
      <c r="AO4533" s="51"/>
    </row>
    <row r="4534" spans="41:41" x14ac:dyDescent="0.25">
      <c r="AO4534" s="51"/>
    </row>
    <row r="4535" spans="41:41" x14ac:dyDescent="0.25">
      <c r="AO4535" s="51"/>
    </row>
    <row r="4536" spans="41:41" x14ac:dyDescent="0.25">
      <c r="AO4536" s="51"/>
    </row>
    <row r="4537" spans="41:41" x14ac:dyDescent="0.25">
      <c r="AO4537" s="51"/>
    </row>
    <row r="4538" spans="41:41" x14ac:dyDescent="0.25">
      <c r="AO4538" s="51"/>
    </row>
    <row r="4539" spans="41:41" x14ac:dyDescent="0.25">
      <c r="AO4539" s="51"/>
    </row>
    <row r="4540" spans="41:41" x14ac:dyDescent="0.25">
      <c r="AO4540" s="51"/>
    </row>
    <row r="4541" spans="41:41" x14ac:dyDescent="0.25">
      <c r="AO4541" s="51"/>
    </row>
    <row r="4542" spans="41:41" x14ac:dyDescent="0.25">
      <c r="AO4542" s="51"/>
    </row>
    <row r="4543" spans="41:41" x14ac:dyDescent="0.25">
      <c r="AO4543" s="51"/>
    </row>
    <row r="4544" spans="41:41" x14ac:dyDescent="0.25">
      <c r="AO4544" s="51"/>
    </row>
    <row r="4545" spans="41:41" x14ac:dyDescent="0.25">
      <c r="AO4545" s="51"/>
    </row>
    <row r="4546" spans="41:41" x14ac:dyDescent="0.25">
      <c r="AO4546" s="51"/>
    </row>
    <row r="4547" spans="41:41" x14ac:dyDescent="0.25">
      <c r="AO4547" s="51"/>
    </row>
    <row r="4548" spans="41:41" x14ac:dyDescent="0.25">
      <c r="AO4548" s="51"/>
    </row>
    <row r="4549" spans="41:41" x14ac:dyDescent="0.25">
      <c r="AO4549" s="51"/>
    </row>
    <row r="4550" spans="41:41" x14ac:dyDescent="0.25">
      <c r="AO4550" s="51"/>
    </row>
    <row r="4551" spans="41:41" x14ac:dyDescent="0.25">
      <c r="AO4551" s="51"/>
    </row>
    <row r="4552" spans="41:41" x14ac:dyDescent="0.25">
      <c r="AO4552" s="51"/>
    </row>
    <row r="4553" spans="41:41" x14ac:dyDescent="0.25">
      <c r="AO4553" s="51"/>
    </row>
    <row r="4554" spans="41:41" x14ac:dyDescent="0.25">
      <c r="AO4554" s="51"/>
    </row>
    <row r="4555" spans="41:41" x14ac:dyDescent="0.25">
      <c r="AO4555" s="51"/>
    </row>
    <row r="4556" spans="41:41" x14ac:dyDescent="0.25">
      <c r="AO4556" s="51"/>
    </row>
    <row r="4557" spans="41:41" x14ac:dyDescent="0.25">
      <c r="AO4557" s="51"/>
    </row>
    <row r="4558" spans="41:41" x14ac:dyDescent="0.25">
      <c r="AO4558" s="51"/>
    </row>
    <row r="4559" spans="41:41" x14ac:dyDescent="0.25">
      <c r="AO4559" s="51"/>
    </row>
    <row r="4560" spans="41:41" x14ac:dyDescent="0.25">
      <c r="AO4560" s="51"/>
    </row>
    <row r="4561" spans="41:41" x14ac:dyDescent="0.25">
      <c r="AO4561" s="51"/>
    </row>
    <row r="4562" spans="41:41" x14ac:dyDescent="0.25">
      <c r="AO4562" s="51"/>
    </row>
    <row r="4563" spans="41:41" x14ac:dyDescent="0.25">
      <c r="AO4563" s="51"/>
    </row>
    <row r="4564" spans="41:41" x14ac:dyDescent="0.25">
      <c r="AO4564" s="51"/>
    </row>
    <row r="4565" spans="41:41" x14ac:dyDescent="0.25">
      <c r="AO4565" s="51"/>
    </row>
    <row r="4566" spans="41:41" x14ac:dyDescent="0.25">
      <c r="AO4566" s="51"/>
    </row>
    <row r="4567" spans="41:41" x14ac:dyDescent="0.25">
      <c r="AO4567" s="51"/>
    </row>
    <row r="4568" spans="41:41" x14ac:dyDescent="0.25">
      <c r="AO4568" s="51"/>
    </row>
    <row r="4569" spans="41:41" x14ac:dyDescent="0.25">
      <c r="AO4569" s="51"/>
    </row>
    <row r="4570" spans="41:41" x14ac:dyDescent="0.25">
      <c r="AO4570" s="51"/>
    </row>
    <row r="4571" spans="41:41" x14ac:dyDescent="0.25">
      <c r="AO4571" s="51"/>
    </row>
    <row r="4572" spans="41:41" x14ac:dyDescent="0.25">
      <c r="AO4572" s="51"/>
    </row>
    <row r="4573" spans="41:41" x14ac:dyDescent="0.25">
      <c r="AO4573" s="51"/>
    </row>
    <row r="4574" spans="41:41" x14ac:dyDescent="0.25">
      <c r="AO4574" s="51"/>
    </row>
    <row r="4575" spans="41:41" x14ac:dyDescent="0.25">
      <c r="AO4575" s="51"/>
    </row>
    <row r="4576" spans="41:41" x14ac:dyDescent="0.25">
      <c r="AO4576" s="51"/>
    </row>
    <row r="4577" spans="41:41" x14ac:dyDescent="0.25">
      <c r="AO4577" s="51"/>
    </row>
    <row r="4578" spans="41:41" x14ac:dyDescent="0.25">
      <c r="AO4578" s="51"/>
    </row>
    <row r="4579" spans="41:41" x14ac:dyDescent="0.25">
      <c r="AO4579" s="51"/>
    </row>
    <row r="4580" spans="41:41" x14ac:dyDescent="0.25">
      <c r="AO4580" s="51"/>
    </row>
    <row r="4581" spans="41:41" x14ac:dyDescent="0.25">
      <c r="AO4581" s="51"/>
    </row>
    <row r="4582" spans="41:41" x14ac:dyDescent="0.25">
      <c r="AO4582" s="51"/>
    </row>
    <row r="4583" spans="41:41" x14ac:dyDescent="0.25">
      <c r="AO4583" s="51"/>
    </row>
    <row r="4584" spans="41:41" x14ac:dyDescent="0.25">
      <c r="AO4584" s="51"/>
    </row>
    <row r="4585" spans="41:41" x14ac:dyDescent="0.25">
      <c r="AO4585" s="51"/>
    </row>
    <row r="4586" spans="41:41" x14ac:dyDescent="0.25">
      <c r="AO4586" s="51"/>
    </row>
    <row r="4587" spans="41:41" x14ac:dyDescent="0.25">
      <c r="AO4587" s="51"/>
    </row>
    <row r="4588" spans="41:41" x14ac:dyDescent="0.25">
      <c r="AO4588" s="51"/>
    </row>
    <row r="4589" spans="41:41" x14ac:dyDescent="0.25">
      <c r="AO4589" s="51"/>
    </row>
    <row r="4590" spans="41:41" x14ac:dyDescent="0.25">
      <c r="AO4590" s="51"/>
    </row>
    <row r="4591" spans="41:41" x14ac:dyDescent="0.25">
      <c r="AO4591" s="51"/>
    </row>
    <row r="4592" spans="41:41" x14ac:dyDescent="0.25">
      <c r="AO4592" s="51"/>
    </row>
    <row r="4593" spans="41:41" x14ac:dyDescent="0.25">
      <c r="AO4593" s="51"/>
    </row>
    <row r="4594" spans="41:41" x14ac:dyDescent="0.25">
      <c r="AO4594" s="51"/>
    </row>
    <row r="4595" spans="41:41" x14ac:dyDescent="0.25">
      <c r="AO4595" s="51"/>
    </row>
    <row r="4596" spans="41:41" x14ac:dyDescent="0.25">
      <c r="AO4596" s="51"/>
    </row>
    <row r="4597" spans="41:41" x14ac:dyDescent="0.25">
      <c r="AO4597" s="51"/>
    </row>
    <row r="4598" spans="41:41" x14ac:dyDescent="0.25">
      <c r="AO4598" s="51"/>
    </row>
    <row r="4599" spans="41:41" x14ac:dyDescent="0.25">
      <c r="AO4599" s="51"/>
    </row>
    <row r="4600" spans="41:41" x14ac:dyDescent="0.25">
      <c r="AO4600" s="51"/>
    </row>
    <row r="4601" spans="41:41" x14ac:dyDescent="0.25">
      <c r="AO4601" s="51"/>
    </row>
    <row r="4602" spans="41:41" x14ac:dyDescent="0.25">
      <c r="AO4602" s="51"/>
    </row>
    <row r="4603" spans="41:41" x14ac:dyDescent="0.25">
      <c r="AO4603" s="51"/>
    </row>
    <row r="4604" spans="41:41" x14ac:dyDescent="0.25">
      <c r="AO4604" s="51"/>
    </row>
    <row r="4605" spans="41:41" x14ac:dyDescent="0.25">
      <c r="AO4605" s="51"/>
    </row>
    <row r="4606" spans="41:41" x14ac:dyDescent="0.25">
      <c r="AO4606" s="51"/>
    </row>
    <row r="4607" spans="41:41" x14ac:dyDescent="0.25">
      <c r="AO4607" s="51"/>
    </row>
    <row r="4608" spans="41:41" x14ac:dyDescent="0.25">
      <c r="AO4608" s="51"/>
    </row>
    <row r="4609" spans="41:41" x14ac:dyDescent="0.25">
      <c r="AO4609" s="51"/>
    </row>
    <row r="4610" spans="41:41" x14ac:dyDescent="0.25">
      <c r="AO4610" s="51"/>
    </row>
    <row r="4611" spans="41:41" x14ac:dyDescent="0.25">
      <c r="AO4611" s="51"/>
    </row>
    <row r="4612" spans="41:41" x14ac:dyDescent="0.25">
      <c r="AO4612" s="51"/>
    </row>
    <row r="4613" spans="41:41" x14ac:dyDescent="0.25">
      <c r="AO4613" s="51"/>
    </row>
    <row r="4614" spans="41:41" x14ac:dyDescent="0.25">
      <c r="AO4614" s="51"/>
    </row>
    <row r="4615" spans="41:41" x14ac:dyDescent="0.25">
      <c r="AO4615" s="51"/>
    </row>
    <row r="4616" spans="41:41" x14ac:dyDescent="0.25">
      <c r="AO4616" s="51"/>
    </row>
    <row r="4617" spans="41:41" x14ac:dyDescent="0.25">
      <c r="AO4617" s="51"/>
    </row>
    <row r="4618" spans="41:41" x14ac:dyDescent="0.25">
      <c r="AO4618" s="51"/>
    </row>
    <row r="4619" spans="41:41" x14ac:dyDescent="0.25">
      <c r="AO4619" s="51"/>
    </row>
    <row r="4620" spans="41:41" x14ac:dyDescent="0.25">
      <c r="AO4620" s="51"/>
    </row>
    <row r="4621" spans="41:41" x14ac:dyDescent="0.25">
      <c r="AO4621" s="51"/>
    </row>
    <row r="4622" spans="41:41" x14ac:dyDescent="0.25">
      <c r="AO4622" s="51"/>
    </row>
    <row r="4623" spans="41:41" x14ac:dyDescent="0.25">
      <c r="AO4623" s="51"/>
    </row>
    <row r="4624" spans="41:41" x14ac:dyDescent="0.25">
      <c r="AO4624" s="51"/>
    </row>
    <row r="4625" spans="41:41" x14ac:dyDescent="0.25">
      <c r="AO4625" s="51"/>
    </row>
    <row r="4626" spans="41:41" x14ac:dyDescent="0.25">
      <c r="AO4626" s="51"/>
    </row>
    <row r="4627" spans="41:41" x14ac:dyDescent="0.25">
      <c r="AO4627" s="51"/>
    </row>
    <row r="4628" spans="41:41" x14ac:dyDescent="0.25">
      <c r="AO4628" s="51"/>
    </row>
    <row r="4629" spans="41:41" x14ac:dyDescent="0.25">
      <c r="AO4629" s="51"/>
    </row>
    <row r="4630" spans="41:41" x14ac:dyDescent="0.25">
      <c r="AO4630" s="51"/>
    </row>
    <row r="4631" spans="41:41" x14ac:dyDescent="0.25">
      <c r="AO4631" s="51"/>
    </row>
    <row r="4632" spans="41:41" x14ac:dyDescent="0.25">
      <c r="AO4632" s="51"/>
    </row>
    <row r="4633" spans="41:41" x14ac:dyDescent="0.25">
      <c r="AO4633" s="51"/>
    </row>
    <row r="4634" spans="41:41" x14ac:dyDescent="0.25">
      <c r="AO4634" s="51"/>
    </row>
    <row r="4635" spans="41:41" x14ac:dyDescent="0.25">
      <c r="AO4635" s="51"/>
    </row>
    <row r="4636" spans="41:41" x14ac:dyDescent="0.25">
      <c r="AO4636" s="51"/>
    </row>
    <row r="4637" spans="41:41" x14ac:dyDescent="0.25">
      <c r="AO4637" s="51"/>
    </row>
    <row r="4638" spans="41:41" x14ac:dyDescent="0.25">
      <c r="AO4638" s="51"/>
    </row>
    <row r="4639" spans="41:41" x14ac:dyDescent="0.25">
      <c r="AO4639" s="51"/>
    </row>
    <row r="4640" spans="41:41" x14ac:dyDescent="0.25">
      <c r="AO4640" s="51"/>
    </row>
    <row r="4641" spans="41:41" x14ac:dyDescent="0.25">
      <c r="AO4641" s="51"/>
    </row>
    <row r="4642" spans="41:41" x14ac:dyDescent="0.25">
      <c r="AO4642" s="51"/>
    </row>
    <row r="4643" spans="41:41" x14ac:dyDescent="0.25">
      <c r="AO4643" s="51"/>
    </row>
    <row r="4644" spans="41:41" x14ac:dyDescent="0.25">
      <c r="AO4644" s="51"/>
    </row>
    <row r="4645" spans="41:41" x14ac:dyDescent="0.25">
      <c r="AO4645" s="51"/>
    </row>
    <row r="4646" spans="41:41" x14ac:dyDescent="0.25">
      <c r="AO4646" s="51"/>
    </row>
    <row r="4647" spans="41:41" x14ac:dyDescent="0.25">
      <c r="AO4647" s="51"/>
    </row>
    <row r="4648" spans="41:41" x14ac:dyDescent="0.25">
      <c r="AO4648" s="51"/>
    </row>
    <row r="4649" spans="41:41" x14ac:dyDescent="0.25">
      <c r="AO4649" s="51"/>
    </row>
    <row r="4650" spans="41:41" x14ac:dyDescent="0.25">
      <c r="AO4650" s="51"/>
    </row>
    <row r="4651" spans="41:41" x14ac:dyDescent="0.25">
      <c r="AO4651" s="51"/>
    </row>
    <row r="4652" spans="41:41" x14ac:dyDescent="0.25">
      <c r="AO4652" s="51"/>
    </row>
    <row r="4653" spans="41:41" x14ac:dyDescent="0.25">
      <c r="AO4653" s="51"/>
    </row>
    <row r="4654" spans="41:41" x14ac:dyDescent="0.25">
      <c r="AO4654" s="51"/>
    </row>
    <row r="4655" spans="41:41" x14ac:dyDescent="0.25">
      <c r="AO4655" s="51"/>
    </row>
    <row r="4656" spans="41:41" x14ac:dyDescent="0.25">
      <c r="AO4656" s="51"/>
    </row>
    <row r="4657" spans="41:41" x14ac:dyDescent="0.25">
      <c r="AO4657" s="51"/>
    </row>
    <row r="4658" spans="41:41" x14ac:dyDescent="0.25">
      <c r="AO4658" s="51"/>
    </row>
    <row r="4659" spans="41:41" x14ac:dyDescent="0.25">
      <c r="AO4659" s="51"/>
    </row>
    <row r="4660" spans="41:41" x14ac:dyDescent="0.25">
      <c r="AO4660" s="51"/>
    </row>
    <row r="4661" spans="41:41" x14ac:dyDescent="0.25">
      <c r="AO4661" s="51"/>
    </row>
    <row r="4662" spans="41:41" x14ac:dyDescent="0.25">
      <c r="AO4662" s="51"/>
    </row>
    <row r="4663" spans="41:41" x14ac:dyDescent="0.25">
      <c r="AO4663" s="51"/>
    </row>
    <row r="4664" spans="41:41" x14ac:dyDescent="0.25">
      <c r="AO4664" s="51"/>
    </row>
    <row r="4665" spans="41:41" x14ac:dyDescent="0.25">
      <c r="AO4665" s="51"/>
    </row>
    <row r="4666" spans="41:41" x14ac:dyDescent="0.25">
      <c r="AO4666" s="51"/>
    </row>
    <row r="4667" spans="41:41" x14ac:dyDescent="0.25">
      <c r="AO4667" s="51"/>
    </row>
    <row r="4668" spans="41:41" x14ac:dyDescent="0.25">
      <c r="AO4668" s="51"/>
    </row>
    <row r="4669" spans="41:41" x14ac:dyDescent="0.25">
      <c r="AO4669" s="51"/>
    </row>
    <row r="4670" spans="41:41" x14ac:dyDescent="0.25">
      <c r="AO4670" s="51"/>
    </row>
    <row r="4671" spans="41:41" x14ac:dyDescent="0.25">
      <c r="AO4671" s="51"/>
    </row>
    <row r="4672" spans="41:41" x14ac:dyDescent="0.25">
      <c r="AO4672" s="51"/>
    </row>
    <row r="4673" spans="41:41" x14ac:dyDescent="0.25">
      <c r="AO4673" s="51"/>
    </row>
    <row r="4674" spans="41:41" x14ac:dyDescent="0.25">
      <c r="AO4674" s="51"/>
    </row>
    <row r="4675" spans="41:41" x14ac:dyDescent="0.25">
      <c r="AO4675" s="51"/>
    </row>
    <row r="4676" spans="41:41" x14ac:dyDescent="0.25">
      <c r="AO4676" s="51"/>
    </row>
    <row r="4677" spans="41:41" x14ac:dyDescent="0.25">
      <c r="AO4677" s="51"/>
    </row>
    <row r="4678" spans="41:41" x14ac:dyDescent="0.25">
      <c r="AO4678" s="51"/>
    </row>
    <row r="4679" spans="41:41" x14ac:dyDescent="0.25">
      <c r="AO4679" s="51"/>
    </row>
    <row r="4680" spans="41:41" x14ac:dyDescent="0.25">
      <c r="AO4680" s="51"/>
    </row>
    <row r="4681" spans="41:41" x14ac:dyDescent="0.25">
      <c r="AO4681" s="51"/>
    </row>
    <row r="4682" spans="41:41" x14ac:dyDescent="0.25">
      <c r="AO4682" s="51"/>
    </row>
    <row r="4683" spans="41:41" x14ac:dyDescent="0.25">
      <c r="AO4683" s="51"/>
    </row>
    <row r="4684" spans="41:41" x14ac:dyDescent="0.25">
      <c r="AO4684" s="51"/>
    </row>
    <row r="4685" spans="41:41" x14ac:dyDescent="0.25">
      <c r="AO4685" s="51"/>
    </row>
    <row r="4686" spans="41:41" x14ac:dyDescent="0.25">
      <c r="AO4686" s="51"/>
    </row>
    <row r="4687" spans="41:41" x14ac:dyDescent="0.25">
      <c r="AO4687" s="51"/>
    </row>
    <row r="4688" spans="41:41" x14ac:dyDescent="0.25">
      <c r="AO4688" s="51"/>
    </row>
    <row r="4689" spans="41:41" x14ac:dyDescent="0.25">
      <c r="AO4689" s="51"/>
    </row>
    <row r="4690" spans="41:41" x14ac:dyDescent="0.25">
      <c r="AO4690" s="51"/>
    </row>
    <row r="4691" spans="41:41" x14ac:dyDescent="0.25">
      <c r="AO4691" s="51"/>
    </row>
    <row r="4692" spans="41:41" x14ac:dyDescent="0.25">
      <c r="AO4692" s="51"/>
    </row>
    <row r="4693" spans="41:41" x14ac:dyDescent="0.25">
      <c r="AO4693" s="51"/>
    </row>
    <row r="4694" spans="41:41" x14ac:dyDescent="0.25">
      <c r="AO4694" s="51"/>
    </row>
    <row r="4695" spans="41:41" x14ac:dyDescent="0.25">
      <c r="AO4695" s="51"/>
    </row>
    <row r="4696" spans="41:41" x14ac:dyDescent="0.25">
      <c r="AO4696" s="51"/>
    </row>
    <row r="4697" spans="41:41" x14ac:dyDescent="0.25">
      <c r="AO4697" s="51"/>
    </row>
    <row r="4698" spans="41:41" x14ac:dyDescent="0.25">
      <c r="AO4698" s="51"/>
    </row>
    <row r="4699" spans="41:41" x14ac:dyDescent="0.25">
      <c r="AO4699" s="51"/>
    </row>
    <row r="4700" spans="41:41" x14ac:dyDescent="0.25">
      <c r="AO4700" s="51"/>
    </row>
    <row r="4701" spans="41:41" x14ac:dyDescent="0.25">
      <c r="AO4701" s="51"/>
    </row>
    <row r="4702" spans="41:41" x14ac:dyDescent="0.25">
      <c r="AO4702" s="51"/>
    </row>
    <row r="4703" spans="41:41" x14ac:dyDescent="0.25">
      <c r="AO4703" s="51"/>
    </row>
    <row r="4704" spans="41:41" x14ac:dyDescent="0.25">
      <c r="AO4704" s="51"/>
    </row>
    <row r="4705" spans="41:41" x14ac:dyDescent="0.25">
      <c r="AO4705" s="51"/>
    </row>
    <row r="4706" spans="41:41" x14ac:dyDescent="0.25">
      <c r="AO4706" s="51"/>
    </row>
    <row r="4707" spans="41:41" x14ac:dyDescent="0.25">
      <c r="AO4707" s="51"/>
    </row>
    <row r="4708" spans="41:41" x14ac:dyDescent="0.25">
      <c r="AO4708" s="51"/>
    </row>
    <row r="4709" spans="41:41" x14ac:dyDescent="0.25">
      <c r="AO4709" s="51"/>
    </row>
    <row r="4710" spans="41:41" x14ac:dyDescent="0.25">
      <c r="AO4710" s="51"/>
    </row>
    <row r="4711" spans="41:41" x14ac:dyDescent="0.25">
      <c r="AO4711" s="51"/>
    </row>
    <row r="4712" spans="41:41" x14ac:dyDescent="0.25">
      <c r="AO4712" s="51"/>
    </row>
    <row r="4713" spans="41:41" x14ac:dyDescent="0.25">
      <c r="AO4713" s="51"/>
    </row>
    <row r="4714" spans="41:41" x14ac:dyDescent="0.25">
      <c r="AO4714" s="51"/>
    </row>
    <row r="4715" spans="41:41" x14ac:dyDescent="0.25">
      <c r="AO4715" s="51"/>
    </row>
    <row r="4716" spans="41:41" x14ac:dyDescent="0.25">
      <c r="AO4716" s="51"/>
    </row>
    <row r="4717" spans="41:41" x14ac:dyDescent="0.25">
      <c r="AO4717" s="51"/>
    </row>
    <row r="4718" spans="41:41" x14ac:dyDescent="0.25">
      <c r="AO4718" s="51"/>
    </row>
    <row r="4719" spans="41:41" x14ac:dyDescent="0.25">
      <c r="AO4719" s="51"/>
    </row>
    <row r="4720" spans="41:41" x14ac:dyDescent="0.25">
      <c r="AO4720" s="51"/>
    </row>
    <row r="4721" spans="41:41" x14ac:dyDescent="0.25">
      <c r="AO4721" s="51"/>
    </row>
    <row r="4722" spans="41:41" x14ac:dyDescent="0.25">
      <c r="AO4722" s="51"/>
    </row>
    <row r="4723" spans="41:41" x14ac:dyDescent="0.25">
      <c r="AO4723" s="51"/>
    </row>
    <row r="4724" spans="41:41" x14ac:dyDescent="0.25">
      <c r="AO4724" s="51"/>
    </row>
    <row r="4725" spans="41:41" x14ac:dyDescent="0.25">
      <c r="AO4725" s="51"/>
    </row>
    <row r="4726" spans="41:41" x14ac:dyDescent="0.25">
      <c r="AO4726" s="51"/>
    </row>
    <row r="4727" spans="41:41" x14ac:dyDescent="0.25">
      <c r="AO4727" s="51"/>
    </row>
    <row r="4728" spans="41:41" x14ac:dyDescent="0.25">
      <c r="AO4728" s="51"/>
    </row>
    <row r="4729" spans="41:41" x14ac:dyDescent="0.25">
      <c r="AO4729" s="51"/>
    </row>
    <row r="4730" spans="41:41" x14ac:dyDescent="0.25">
      <c r="AO4730" s="51"/>
    </row>
    <row r="4731" spans="41:41" x14ac:dyDescent="0.25">
      <c r="AO4731" s="51"/>
    </row>
    <row r="4732" spans="41:41" x14ac:dyDescent="0.25">
      <c r="AO4732" s="51"/>
    </row>
    <row r="4733" spans="41:41" x14ac:dyDescent="0.25">
      <c r="AO4733" s="51"/>
    </row>
    <row r="4734" spans="41:41" x14ac:dyDescent="0.25">
      <c r="AO4734" s="51"/>
    </row>
    <row r="4735" spans="41:41" x14ac:dyDescent="0.25">
      <c r="AO4735" s="51"/>
    </row>
    <row r="4736" spans="41:41" x14ac:dyDescent="0.25">
      <c r="AO4736" s="51"/>
    </row>
    <row r="4737" spans="41:41" x14ac:dyDescent="0.25">
      <c r="AO4737" s="51"/>
    </row>
    <row r="4738" spans="41:41" x14ac:dyDescent="0.25">
      <c r="AO4738" s="51"/>
    </row>
    <row r="4739" spans="41:41" x14ac:dyDescent="0.25">
      <c r="AO4739" s="51"/>
    </row>
    <row r="4740" spans="41:41" x14ac:dyDescent="0.25">
      <c r="AO4740" s="51"/>
    </row>
    <row r="4741" spans="41:41" x14ac:dyDescent="0.25">
      <c r="AO4741" s="51"/>
    </row>
    <row r="4742" spans="41:41" x14ac:dyDescent="0.25">
      <c r="AO4742" s="51"/>
    </row>
    <row r="4743" spans="41:41" x14ac:dyDescent="0.25">
      <c r="AO4743" s="51"/>
    </row>
    <row r="4744" spans="41:41" x14ac:dyDescent="0.25">
      <c r="AO4744" s="51"/>
    </row>
    <row r="4745" spans="41:41" x14ac:dyDescent="0.25">
      <c r="AO4745" s="51"/>
    </row>
    <row r="4746" spans="41:41" x14ac:dyDescent="0.25">
      <c r="AO4746" s="51"/>
    </row>
    <row r="4747" spans="41:41" x14ac:dyDescent="0.25">
      <c r="AO4747" s="51"/>
    </row>
    <row r="4748" spans="41:41" x14ac:dyDescent="0.25">
      <c r="AO4748" s="51"/>
    </row>
    <row r="4749" spans="41:41" x14ac:dyDescent="0.25">
      <c r="AO4749" s="51"/>
    </row>
    <row r="4750" spans="41:41" x14ac:dyDescent="0.25">
      <c r="AO4750" s="51"/>
    </row>
    <row r="4751" spans="41:41" x14ac:dyDescent="0.25">
      <c r="AO4751" s="51"/>
    </row>
    <row r="4752" spans="41:41" x14ac:dyDescent="0.25">
      <c r="AO4752" s="51"/>
    </row>
    <row r="4753" spans="41:41" x14ac:dyDescent="0.25">
      <c r="AO4753" s="51"/>
    </row>
    <row r="4754" spans="41:41" x14ac:dyDescent="0.25">
      <c r="AO4754" s="51"/>
    </row>
    <row r="4755" spans="41:41" x14ac:dyDescent="0.25">
      <c r="AO4755" s="51"/>
    </row>
    <row r="4756" spans="41:41" x14ac:dyDescent="0.25">
      <c r="AO4756" s="51"/>
    </row>
    <row r="4757" spans="41:41" x14ac:dyDescent="0.25">
      <c r="AO4757" s="51"/>
    </row>
    <row r="4758" spans="41:41" x14ac:dyDescent="0.25">
      <c r="AO4758" s="51"/>
    </row>
    <row r="4759" spans="41:41" x14ac:dyDescent="0.25">
      <c r="AO4759" s="51"/>
    </row>
    <row r="4760" spans="41:41" x14ac:dyDescent="0.25">
      <c r="AO4760" s="51"/>
    </row>
    <row r="4761" spans="41:41" x14ac:dyDescent="0.25">
      <c r="AO4761" s="51"/>
    </row>
    <row r="4762" spans="41:41" x14ac:dyDescent="0.25">
      <c r="AO4762" s="51"/>
    </row>
    <row r="4763" spans="41:41" x14ac:dyDescent="0.25">
      <c r="AO4763" s="51"/>
    </row>
    <row r="4764" spans="41:41" x14ac:dyDescent="0.25">
      <c r="AO4764" s="51"/>
    </row>
    <row r="4765" spans="41:41" x14ac:dyDescent="0.25">
      <c r="AO4765" s="51"/>
    </row>
    <row r="4766" spans="41:41" x14ac:dyDescent="0.25">
      <c r="AO4766" s="51"/>
    </row>
    <row r="4767" spans="41:41" x14ac:dyDescent="0.25">
      <c r="AO4767" s="51"/>
    </row>
    <row r="4768" spans="41:41" x14ac:dyDescent="0.25">
      <c r="AO4768" s="51"/>
    </row>
    <row r="4769" spans="41:41" x14ac:dyDescent="0.25">
      <c r="AO4769" s="51"/>
    </row>
    <row r="4770" spans="41:41" x14ac:dyDescent="0.25">
      <c r="AO4770" s="51"/>
    </row>
    <row r="4771" spans="41:41" x14ac:dyDescent="0.25">
      <c r="AO4771" s="51"/>
    </row>
    <row r="4772" spans="41:41" x14ac:dyDescent="0.25">
      <c r="AO4772" s="51"/>
    </row>
    <row r="4773" spans="41:41" x14ac:dyDescent="0.25">
      <c r="AO4773" s="51"/>
    </row>
    <row r="4774" spans="41:41" x14ac:dyDescent="0.25">
      <c r="AO4774" s="51"/>
    </row>
    <row r="4775" spans="41:41" x14ac:dyDescent="0.25">
      <c r="AO4775" s="51"/>
    </row>
    <row r="4776" spans="41:41" x14ac:dyDescent="0.25">
      <c r="AO4776" s="51"/>
    </row>
    <row r="4777" spans="41:41" x14ac:dyDescent="0.25">
      <c r="AO4777" s="51"/>
    </row>
    <row r="4778" spans="41:41" x14ac:dyDescent="0.25">
      <c r="AO4778" s="51"/>
    </row>
    <row r="4779" spans="41:41" x14ac:dyDescent="0.25">
      <c r="AO4779" s="51"/>
    </row>
    <row r="4780" spans="41:41" x14ac:dyDescent="0.25">
      <c r="AO4780" s="51"/>
    </row>
    <row r="4781" spans="41:41" x14ac:dyDescent="0.25">
      <c r="AO4781" s="51"/>
    </row>
    <row r="4782" spans="41:41" x14ac:dyDescent="0.25">
      <c r="AO4782" s="51"/>
    </row>
    <row r="4783" spans="41:41" x14ac:dyDescent="0.25">
      <c r="AO4783" s="51"/>
    </row>
    <row r="4784" spans="41:41" x14ac:dyDescent="0.25">
      <c r="AO4784" s="51"/>
    </row>
    <row r="4785" spans="41:41" x14ac:dyDescent="0.25">
      <c r="AO4785" s="51"/>
    </row>
    <row r="4786" spans="41:41" x14ac:dyDescent="0.25">
      <c r="AO4786" s="51"/>
    </row>
    <row r="4787" spans="41:41" x14ac:dyDescent="0.25">
      <c r="AO4787" s="51"/>
    </row>
    <row r="4788" spans="41:41" x14ac:dyDescent="0.25">
      <c r="AO4788" s="51"/>
    </row>
    <row r="4789" spans="41:41" x14ac:dyDescent="0.25">
      <c r="AO4789" s="51"/>
    </row>
    <row r="4790" spans="41:41" x14ac:dyDescent="0.25">
      <c r="AO4790" s="51"/>
    </row>
    <row r="4791" spans="41:41" x14ac:dyDescent="0.25">
      <c r="AO4791" s="51"/>
    </row>
    <row r="4792" spans="41:41" x14ac:dyDescent="0.25">
      <c r="AO4792" s="51"/>
    </row>
    <row r="4793" spans="41:41" x14ac:dyDescent="0.25">
      <c r="AO4793" s="51"/>
    </row>
    <row r="4794" spans="41:41" x14ac:dyDescent="0.25">
      <c r="AO4794" s="51"/>
    </row>
    <row r="4795" spans="41:41" x14ac:dyDescent="0.25">
      <c r="AO4795" s="51"/>
    </row>
    <row r="4796" spans="41:41" x14ac:dyDescent="0.25">
      <c r="AO4796" s="51"/>
    </row>
    <row r="4797" spans="41:41" x14ac:dyDescent="0.25">
      <c r="AO4797" s="51"/>
    </row>
    <row r="4798" spans="41:41" x14ac:dyDescent="0.25">
      <c r="AO4798" s="51"/>
    </row>
    <row r="4799" spans="41:41" x14ac:dyDescent="0.25">
      <c r="AO4799" s="51"/>
    </row>
    <row r="4800" spans="41:41" x14ac:dyDescent="0.25">
      <c r="AO4800" s="51"/>
    </row>
    <row r="4801" spans="41:41" x14ac:dyDescent="0.25">
      <c r="AO4801" s="51"/>
    </row>
    <row r="4802" spans="41:41" x14ac:dyDescent="0.25">
      <c r="AO4802" s="51"/>
    </row>
    <row r="4803" spans="41:41" x14ac:dyDescent="0.25">
      <c r="AO4803" s="51"/>
    </row>
    <row r="4804" spans="41:41" x14ac:dyDescent="0.25">
      <c r="AO4804" s="51"/>
    </row>
    <row r="4805" spans="41:41" x14ac:dyDescent="0.25">
      <c r="AO4805" s="51"/>
    </row>
    <row r="4806" spans="41:41" x14ac:dyDescent="0.25">
      <c r="AO4806" s="51"/>
    </row>
    <row r="4807" spans="41:41" x14ac:dyDescent="0.25">
      <c r="AO4807" s="51"/>
    </row>
    <row r="4808" spans="41:41" x14ac:dyDescent="0.25">
      <c r="AO4808" s="51"/>
    </row>
    <row r="4809" spans="41:41" x14ac:dyDescent="0.25">
      <c r="AO4809" s="51"/>
    </row>
    <row r="4810" spans="41:41" x14ac:dyDescent="0.25">
      <c r="AO4810" s="51"/>
    </row>
    <row r="4811" spans="41:41" x14ac:dyDescent="0.25">
      <c r="AO4811" s="51"/>
    </row>
    <row r="4812" spans="41:41" x14ac:dyDescent="0.25">
      <c r="AO4812" s="51"/>
    </row>
    <row r="4813" spans="41:41" x14ac:dyDescent="0.25">
      <c r="AO4813" s="51"/>
    </row>
    <row r="4814" spans="41:41" x14ac:dyDescent="0.25">
      <c r="AO4814" s="51"/>
    </row>
    <row r="4815" spans="41:41" x14ac:dyDescent="0.25">
      <c r="AO4815" s="51"/>
    </row>
    <row r="4816" spans="41:41" x14ac:dyDescent="0.25">
      <c r="AO4816" s="51"/>
    </row>
    <row r="4817" spans="41:41" x14ac:dyDescent="0.25">
      <c r="AO4817" s="51"/>
    </row>
    <row r="4818" spans="41:41" x14ac:dyDescent="0.25">
      <c r="AO4818" s="51"/>
    </row>
    <row r="4819" spans="41:41" x14ac:dyDescent="0.25">
      <c r="AO4819" s="51"/>
    </row>
    <row r="4820" spans="41:41" x14ac:dyDescent="0.25">
      <c r="AO4820" s="51"/>
    </row>
    <row r="4821" spans="41:41" x14ac:dyDescent="0.25">
      <c r="AO4821" s="51"/>
    </row>
    <row r="4822" spans="41:41" x14ac:dyDescent="0.25">
      <c r="AO4822" s="51"/>
    </row>
    <row r="4823" spans="41:41" x14ac:dyDescent="0.25">
      <c r="AO4823" s="51"/>
    </row>
    <row r="4824" spans="41:41" x14ac:dyDescent="0.25">
      <c r="AO4824" s="51"/>
    </row>
    <row r="4825" spans="41:41" x14ac:dyDescent="0.25">
      <c r="AO4825" s="51"/>
    </row>
    <row r="4826" spans="41:41" x14ac:dyDescent="0.25">
      <c r="AO4826" s="51"/>
    </row>
    <row r="4827" spans="41:41" x14ac:dyDescent="0.25">
      <c r="AO4827" s="51"/>
    </row>
    <row r="4828" spans="41:41" x14ac:dyDescent="0.25">
      <c r="AO4828" s="51"/>
    </row>
    <row r="4829" spans="41:41" x14ac:dyDescent="0.25">
      <c r="AO4829" s="51"/>
    </row>
    <row r="4830" spans="41:41" x14ac:dyDescent="0.25">
      <c r="AO4830" s="51"/>
    </row>
    <row r="4831" spans="41:41" x14ac:dyDescent="0.25">
      <c r="AO4831" s="51"/>
    </row>
    <row r="4832" spans="41:41" x14ac:dyDescent="0.25">
      <c r="AO4832" s="51"/>
    </row>
    <row r="4833" spans="41:41" x14ac:dyDescent="0.25">
      <c r="AO4833" s="51"/>
    </row>
    <row r="4834" spans="41:41" x14ac:dyDescent="0.25">
      <c r="AO4834" s="51"/>
    </row>
    <row r="4835" spans="41:41" x14ac:dyDescent="0.25">
      <c r="AO4835" s="51"/>
    </row>
    <row r="4836" spans="41:41" x14ac:dyDescent="0.25">
      <c r="AO4836" s="51"/>
    </row>
    <row r="4837" spans="41:41" x14ac:dyDescent="0.25">
      <c r="AO4837" s="51"/>
    </row>
    <row r="4838" spans="41:41" x14ac:dyDescent="0.25">
      <c r="AO4838" s="51"/>
    </row>
    <row r="4839" spans="41:41" x14ac:dyDescent="0.25">
      <c r="AO4839" s="51"/>
    </row>
    <row r="4840" spans="41:41" x14ac:dyDescent="0.25">
      <c r="AO4840" s="51"/>
    </row>
    <row r="4841" spans="41:41" x14ac:dyDescent="0.25">
      <c r="AO4841" s="51"/>
    </row>
    <row r="4842" spans="41:41" x14ac:dyDescent="0.25">
      <c r="AO4842" s="51"/>
    </row>
    <row r="4843" spans="41:41" x14ac:dyDescent="0.25">
      <c r="AO4843" s="51"/>
    </row>
    <row r="4844" spans="41:41" x14ac:dyDescent="0.25">
      <c r="AO4844" s="51"/>
    </row>
    <row r="4845" spans="41:41" x14ac:dyDescent="0.25">
      <c r="AO4845" s="51"/>
    </row>
    <row r="4846" spans="41:41" x14ac:dyDescent="0.25">
      <c r="AO4846" s="51"/>
    </row>
    <row r="4847" spans="41:41" x14ac:dyDescent="0.25">
      <c r="AO4847" s="51"/>
    </row>
    <row r="4848" spans="41:41" x14ac:dyDescent="0.25">
      <c r="AO4848" s="51"/>
    </row>
    <row r="4849" spans="41:41" x14ac:dyDescent="0.25">
      <c r="AO4849" s="51"/>
    </row>
    <row r="4850" spans="41:41" x14ac:dyDescent="0.25">
      <c r="AO4850" s="51"/>
    </row>
    <row r="4851" spans="41:41" x14ac:dyDescent="0.25">
      <c r="AO4851" s="51"/>
    </row>
    <row r="4852" spans="41:41" x14ac:dyDescent="0.25">
      <c r="AO4852" s="51"/>
    </row>
    <row r="4853" spans="41:41" x14ac:dyDescent="0.25">
      <c r="AO4853" s="51"/>
    </row>
    <row r="4854" spans="41:41" x14ac:dyDescent="0.25">
      <c r="AO4854" s="51"/>
    </row>
    <row r="4855" spans="41:41" x14ac:dyDescent="0.25">
      <c r="AO4855" s="51"/>
    </row>
    <row r="4856" spans="41:41" x14ac:dyDescent="0.25">
      <c r="AO4856" s="51"/>
    </row>
    <row r="4857" spans="41:41" x14ac:dyDescent="0.25">
      <c r="AO4857" s="51"/>
    </row>
    <row r="4858" spans="41:41" x14ac:dyDescent="0.25">
      <c r="AO4858" s="51"/>
    </row>
    <row r="4859" spans="41:41" x14ac:dyDescent="0.25">
      <c r="AO4859" s="51"/>
    </row>
    <row r="4860" spans="41:41" x14ac:dyDescent="0.25">
      <c r="AO4860" s="51"/>
    </row>
    <row r="4861" spans="41:41" x14ac:dyDescent="0.25">
      <c r="AO4861" s="51"/>
    </row>
    <row r="4862" spans="41:41" x14ac:dyDescent="0.25">
      <c r="AO4862" s="51"/>
    </row>
    <row r="4863" spans="41:41" x14ac:dyDescent="0.25">
      <c r="AO4863" s="51"/>
    </row>
    <row r="4864" spans="41:41" x14ac:dyDescent="0.25">
      <c r="AO4864" s="51"/>
    </row>
    <row r="4865" spans="41:41" x14ac:dyDescent="0.25">
      <c r="AO4865" s="51"/>
    </row>
    <row r="4866" spans="41:41" x14ac:dyDescent="0.25">
      <c r="AO4866" s="51"/>
    </row>
    <row r="4867" spans="41:41" x14ac:dyDescent="0.25">
      <c r="AO4867" s="51"/>
    </row>
    <row r="4868" spans="41:41" x14ac:dyDescent="0.25">
      <c r="AO4868" s="51"/>
    </row>
    <row r="4869" spans="41:41" x14ac:dyDescent="0.25">
      <c r="AO4869" s="51"/>
    </row>
    <row r="4870" spans="41:41" x14ac:dyDescent="0.25">
      <c r="AO4870" s="51"/>
    </row>
    <row r="4871" spans="41:41" x14ac:dyDescent="0.25">
      <c r="AO4871" s="51"/>
    </row>
    <row r="4872" spans="41:41" x14ac:dyDescent="0.25">
      <c r="AO4872" s="51"/>
    </row>
    <row r="4873" spans="41:41" x14ac:dyDescent="0.25">
      <c r="AO4873" s="51"/>
    </row>
    <row r="4874" spans="41:41" x14ac:dyDescent="0.25">
      <c r="AO4874" s="51"/>
    </row>
    <row r="4875" spans="41:41" x14ac:dyDescent="0.25">
      <c r="AO4875" s="51"/>
    </row>
    <row r="4876" spans="41:41" x14ac:dyDescent="0.25">
      <c r="AO4876" s="51"/>
    </row>
    <row r="4877" spans="41:41" x14ac:dyDescent="0.25">
      <c r="AO4877" s="51"/>
    </row>
    <row r="4878" spans="41:41" x14ac:dyDescent="0.25">
      <c r="AO4878" s="51"/>
    </row>
    <row r="4879" spans="41:41" x14ac:dyDescent="0.25">
      <c r="AO4879" s="51"/>
    </row>
    <row r="4880" spans="41:41" x14ac:dyDescent="0.25">
      <c r="AO4880" s="51"/>
    </row>
    <row r="4881" spans="41:41" x14ac:dyDescent="0.25">
      <c r="AO4881" s="51"/>
    </row>
    <row r="4882" spans="41:41" x14ac:dyDescent="0.25">
      <c r="AO4882" s="51"/>
    </row>
    <row r="4883" spans="41:41" x14ac:dyDescent="0.25">
      <c r="AO4883" s="51"/>
    </row>
    <row r="4884" spans="41:41" x14ac:dyDescent="0.25">
      <c r="AO4884" s="51"/>
    </row>
    <row r="4885" spans="41:41" x14ac:dyDescent="0.25">
      <c r="AO4885" s="51"/>
    </row>
    <row r="4886" spans="41:41" x14ac:dyDescent="0.25">
      <c r="AO4886" s="51"/>
    </row>
    <row r="4887" spans="41:41" x14ac:dyDescent="0.25">
      <c r="AO4887" s="51"/>
    </row>
    <row r="4888" spans="41:41" x14ac:dyDescent="0.25">
      <c r="AO4888" s="51"/>
    </row>
    <row r="4889" spans="41:41" x14ac:dyDescent="0.25">
      <c r="AO4889" s="51"/>
    </row>
    <row r="4890" spans="41:41" x14ac:dyDescent="0.25">
      <c r="AO4890" s="51"/>
    </row>
    <row r="4891" spans="41:41" x14ac:dyDescent="0.25">
      <c r="AO4891" s="51"/>
    </row>
    <row r="4892" spans="41:41" x14ac:dyDescent="0.25">
      <c r="AO4892" s="51"/>
    </row>
    <row r="4893" spans="41:41" x14ac:dyDescent="0.25">
      <c r="AO4893" s="51"/>
    </row>
    <row r="4894" spans="41:41" x14ac:dyDescent="0.25">
      <c r="AO4894" s="51"/>
    </row>
    <row r="4895" spans="41:41" x14ac:dyDescent="0.25">
      <c r="AO4895" s="51"/>
    </row>
    <row r="4896" spans="41:41" x14ac:dyDescent="0.25">
      <c r="AO4896" s="51"/>
    </row>
    <row r="4897" spans="41:41" x14ac:dyDescent="0.25">
      <c r="AO4897" s="51"/>
    </row>
    <row r="4898" spans="41:41" x14ac:dyDescent="0.25">
      <c r="AO4898" s="51"/>
    </row>
    <row r="4899" spans="41:41" x14ac:dyDescent="0.25">
      <c r="AO4899" s="51"/>
    </row>
    <row r="4900" spans="41:41" x14ac:dyDescent="0.25">
      <c r="AO4900" s="51"/>
    </row>
    <row r="4901" spans="41:41" x14ac:dyDescent="0.25">
      <c r="AO4901" s="51"/>
    </row>
    <row r="4902" spans="41:41" x14ac:dyDescent="0.25">
      <c r="AO4902" s="51"/>
    </row>
    <row r="4903" spans="41:41" x14ac:dyDescent="0.25">
      <c r="AO4903" s="51"/>
    </row>
    <row r="4904" spans="41:41" x14ac:dyDescent="0.25">
      <c r="AO4904" s="51"/>
    </row>
    <row r="4905" spans="41:41" x14ac:dyDescent="0.25">
      <c r="AO4905" s="51"/>
    </row>
    <row r="4906" spans="41:41" x14ac:dyDescent="0.25">
      <c r="AO4906" s="51"/>
    </row>
    <row r="4907" spans="41:41" x14ac:dyDescent="0.25">
      <c r="AO4907" s="51"/>
    </row>
    <row r="4908" spans="41:41" x14ac:dyDescent="0.25">
      <c r="AO4908" s="51"/>
    </row>
    <row r="4909" spans="41:41" x14ac:dyDescent="0.25">
      <c r="AO4909" s="51"/>
    </row>
    <row r="4910" spans="41:41" x14ac:dyDescent="0.25">
      <c r="AO4910" s="51"/>
    </row>
    <row r="4911" spans="41:41" x14ac:dyDescent="0.25">
      <c r="AO4911" s="51"/>
    </row>
    <row r="4912" spans="41:41" x14ac:dyDescent="0.25">
      <c r="AO4912" s="51"/>
    </row>
    <row r="4913" spans="41:41" x14ac:dyDescent="0.25">
      <c r="AO4913" s="51"/>
    </row>
    <row r="4914" spans="41:41" x14ac:dyDescent="0.25">
      <c r="AO4914" s="51"/>
    </row>
    <row r="4915" spans="41:41" x14ac:dyDescent="0.25">
      <c r="AO4915" s="51"/>
    </row>
    <row r="4916" spans="41:41" x14ac:dyDescent="0.25">
      <c r="AO4916" s="51"/>
    </row>
    <row r="4917" spans="41:41" x14ac:dyDescent="0.25">
      <c r="AO4917" s="51"/>
    </row>
    <row r="4918" spans="41:41" x14ac:dyDescent="0.25">
      <c r="AO4918" s="51"/>
    </row>
    <row r="4919" spans="41:41" x14ac:dyDescent="0.25">
      <c r="AO4919" s="51"/>
    </row>
    <row r="4920" spans="41:41" x14ac:dyDescent="0.25">
      <c r="AO4920" s="51"/>
    </row>
    <row r="4921" spans="41:41" x14ac:dyDescent="0.25">
      <c r="AO4921" s="51"/>
    </row>
    <row r="4922" spans="41:41" x14ac:dyDescent="0.25">
      <c r="AO4922" s="51"/>
    </row>
    <row r="4923" spans="41:41" x14ac:dyDescent="0.25">
      <c r="AO4923" s="51"/>
    </row>
    <row r="4924" spans="41:41" x14ac:dyDescent="0.25">
      <c r="AO4924" s="51"/>
    </row>
    <row r="4925" spans="41:41" x14ac:dyDescent="0.25">
      <c r="AO4925" s="51"/>
    </row>
    <row r="4926" spans="41:41" x14ac:dyDescent="0.25">
      <c r="AO4926" s="51"/>
    </row>
    <row r="4927" spans="41:41" x14ac:dyDescent="0.25">
      <c r="AO4927" s="51"/>
    </row>
    <row r="4928" spans="41:41" x14ac:dyDescent="0.25">
      <c r="AO4928" s="51"/>
    </row>
    <row r="4929" spans="41:41" x14ac:dyDescent="0.25">
      <c r="AO4929" s="51"/>
    </row>
    <row r="4930" spans="41:41" x14ac:dyDescent="0.25">
      <c r="AO4930" s="51"/>
    </row>
    <row r="4931" spans="41:41" x14ac:dyDescent="0.25">
      <c r="AO4931" s="51"/>
    </row>
    <row r="4932" spans="41:41" x14ac:dyDescent="0.25">
      <c r="AO4932" s="51"/>
    </row>
    <row r="4933" spans="41:41" x14ac:dyDescent="0.25">
      <c r="AO4933" s="51"/>
    </row>
    <row r="4934" spans="41:41" x14ac:dyDescent="0.25">
      <c r="AO4934" s="51"/>
    </row>
    <row r="4935" spans="41:41" x14ac:dyDescent="0.25">
      <c r="AO4935" s="51"/>
    </row>
    <row r="4936" spans="41:41" x14ac:dyDescent="0.25">
      <c r="AO4936" s="51"/>
    </row>
    <row r="4937" spans="41:41" x14ac:dyDescent="0.25">
      <c r="AO4937" s="51"/>
    </row>
    <row r="4938" spans="41:41" x14ac:dyDescent="0.25">
      <c r="AO4938" s="51"/>
    </row>
    <row r="4939" spans="41:41" x14ac:dyDescent="0.25">
      <c r="AO4939" s="51"/>
    </row>
    <row r="4940" spans="41:41" x14ac:dyDescent="0.25">
      <c r="AO4940" s="51"/>
    </row>
    <row r="4941" spans="41:41" x14ac:dyDescent="0.25">
      <c r="AO4941" s="51"/>
    </row>
    <row r="4942" spans="41:41" x14ac:dyDescent="0.25">
      <c r="AO4942" s="51"/>
    </row>
    <row r="4943" spans="41:41" x14ac:dyDescent="0.25">
      <c r="AO4943" s="51"/>
    </row>
    <row r="4944" spans="41:41" x14ac:dyDescent="0.25">
      <c r="AO4944" s="51"/>
    </row>
    <row r="4945" spans="41:41" x14ac:dyDescent="0.25">
      <c r="AO4945" s="51"/>
    </row>
    <row r="4946" spans="41:41" x14ac:dyDescent="0.25">
      <c r="AO4946" s="51"/>
    </row>
    <row r="4947" spans="41:41" x14ac:dyDescent="0.25">
      <c r="AO4947" s="51"/>
    </row>
    <row r="4948" spans="41:41" x14ac:dyDescent="0.25">
      <c r="AO4948" s="51"/>
    </row>
    <row r="4949" spans="41:41" x14ac:dyDescent="0.25">
      <c r="AO4949" s="51"/>
    </row>
    <row r="4950" spans="41:41" x14ac:dyDescent="0.25">
      <c r="AO4950" s="51"/>
    </row>
    <row r="4951" spans="41:41" x14ac:dyDescent="0.25">
      <c r="AO4951" s="51"/>
    </row>
    <row r="4952" spans="41:41" x14ac:dyDescent="0.25">
      <c r="AO4952" s="51"/>
    </row>
    <row r="4953" spans="41:41" x14ac:dyDescent="0.25">
      <c r="AO4953" s="51"/>
    </row>
    <row r="4954" spans="41:41" x14ac:dyDescent="0.25">
      <c r="AO4954" s="51"/>
    </row>
    <row r="4955" spans="41:41" x14ac:dyDescent="0.25">
      <c r="AO4955" s="51"/>
    </row>
    <row r="4956" spans="41:41" x14ac:dyDescent="0.25">
      <c r="AO4956" s="51"/>
    </row>
    <row r="4957" spans="41:41" x14ac:dyDescent="0.25">
      <c r="AO4957" s="51"/>
    </row>
    <row r="4958" spans="41:41" x14ac:dyDescent="0.25">
      <c r="AO4958" s="51"/>
    </row>
    <row r="4959" spans="41:41" x14ac:dyDescent="0.25">
      <c r="AO4959" s="51"/>
    </row>
    <row r="4960" spans="41:41" x14ac:dyDescent="0.25">
      <c r="AO4960" s="51"/>
    </row>
    <row r="4961" spans="41:41" x14ac:dyDescent="0.25">
      <c r="AO4961" s="51"/>
    </row>
    <row r="4962" spans="41:41" x14ac:dyDescent="0.25">
      <c r="AO4962" s="51"/>
    </row>
    <row r="4963" spans="41:41" x14ac:dyDescent="0.25">
      <c r="AO4963" s="51"/>
    </row>
    <row r="4964" spans="41:41" x14ac:dyDescent="0.25">
      <c r="AO4964" s="51"/>
    </row>
    <row r="4965" spans="41:41" x14ac:dyDescent="0.25">
      <c r="AO4965" s="51"/>
    </row>
    <row r="4966" spans="41:41" x14ac:dyDescent="0.25">
      <c r="AO4966" s="51"/>
    </row>
    <row r="4967" spans="41:41" x14ac:dyDescent="0.25">
      <c r="AO4967" s="51"/>
    </row>
    <row r="4968" spans="41:41" x14ac:dyDescent="0.25">
      <c r="AO4968" s="51"/>
    </row>
    <row r="4969" spans="41:41" x14ac:dyDescent="0.25">
      <c r="AO4969" s="51"/>
    </row>
    <row r="4970" spans="41:41" x14ac:dyDescent="0.25">
      <c r="AO4970" s="51"/>
    </row>
    <row r="4971" spans="41:41" x14ac:dyDescent="0.25">
      <c r="AO4971" s="51"/>
    </row>
    <row r="4972" spans="41:41" x14ac:dyDescent="0.25">
      <c r="AO4972" s="51"/>
    </row>
    <row r="4973" spans="41:41" x14ac:dyDescent="0.25">
      <c r="AO4973" s="51"/>
    </row>
    <row r="4974" spans="41:41" x14ac:dyDescent="0.25">
      <c r="AO4974" s="51"/>
    </row>
    <row r="4975" spans="41:41" x14ac:dyDescent="0.25">
      <c r="AO4975" s="51"/>
    </row>
    <row r="4976" spans="41:41" x14ac:dyDescent="0.25">
      <c r="AO4976" s="51"/>
    </row>
    <row r="4977" spans="41:41" x14ac:dyDescent="0.25">
      <c r="AO4977" s="51"/>
    </row>
    <row r="4978" spans="41:41" x14ac:dyDescent="0.25">
      <c r="AO4978" s="51"/>
    </row>
    <row r="4979" spans="41:41" x14ac:dyDescent="0.25">
      <c r="AO4979" s="51"/>
    </row>
    <row r="4980" spans="41:41" x14ac:dyDescent="0.25">
      <c r="AO4980" s="51"/>
    </row>
    <row r="4981" spans="41:41" x14ac:dyDescent="0.25">
      <c r="AO4981" s="51"/>
    </row>
    <row r="4982" spans="41:41" x14ac:dyDescent="0.25">
      <c r="AO4982" s="51"/>
    </row>
    <row r="4983" spans="41:41" x14ac:dyDescent="0.25">
      <c r="AO4983" s="51"/>
    </row>
    <row r="4984" spans="41:41" x14ac:dyDescent="0.25">
      <c r="AO4984" s="51"/>
    </row>
    <row r="4985" spans="41:41" x14ac:dyDescent="0.25">
      <c r="AO4985" s="51"/>
    </row>
    <row r="4986" spans="41:41" x14ac:dyDescent="0.25">
      <c r="AO4986" s="51"/>
    </row>
    <row r="4987" spans="41:41" x14ac:dyDescent="0.25">
      <c r="AO4987" s="51"/>
    </row>
    <row r="4988" spans="41:41" x14ac:dyDescent="0.25">
      <c r="AO4988" s="51"/>
    </row>
    <row r="4989" spans="41:41" x14ac:dyDescent="0.25">
      <c r="AO4989" s="51"/>
    </row>
    <row r="4990" spans="41:41" x14ac:dyDescent="0.25">
      <c r="AO4990" s="51"/>
    </row>
    <row r="4991" spans="41:41" x14ac:dyDescent="0.25">
      <c r="AO4991" s="51"/>
    </row>
    <row r="4992" spans="41:41" x14ac:dyDescent="0.25">
      <c r="AO4992" s="51"/>
    </row>
    <row r="4993" spans="41:41" x14ac:dyDescent="0.25">
      <c r="AO4993" s="51"/>
    </row>
    <row r="4994" spans="41:41" x14ac:dyDescent="0.25">
      <c r="AO4994" s="51"/>
    </row>
    <row r="4995" spans="41:41" x14ac:dyDescent="0.25">
      <c r="AO4995" s="51"/>
    </row>
    <row r="4996" spans="41:41" x14ac:dyDescent="0.25">
      <c r="AO4996" s="51"/>
    </row>
    <row r="4997" spans="41:41" x14ac:dyDescent="0.25">
      <c r="AO4997" s="51"/>
    </row>
    <row r="4998" spans="41:41" x14ac:dyDescent="0.25">
      <c r="AO4998" s="51"/>
    </row>
    <row r="4999" spans="41:41" x14ac:dyDescent="0.25">
      <c r="AO4999" s="51"/>
    </row>
    <row r="5000" spans="41:41" x14ac:dyDescent="0.25">
      <c r="AO5000" s="51"/>
    </row>
    <row r="5001" spans="41:41" x14ac:dyDescent="0.25">
      <c r="AO5001" s="51"/>
    </row>
    <row r="5002" spans="41:41" x14ac:dyDescent="0.25">
      <c r="AO5002" s="51"/>
    </row>
    <row r="5003" spans="41:41" x14ac:dyDescent="0.25">
      <c r="AO5003" s="51"/>
    </row>
    <row r="5004" spans="41:41" x14ac:dyDescent="0.25">
      <c r="AO5004" s="51"/>
    </row>
    <row r="5005" spans="41:41" x14ac:dyDescent="0.25">
      <c r="AO5005" s="51"/>
    </row>
    <row r="5006" spans="41:41" x14ac:dyDescent="0.25">
      <c r="AO5006" s="51"/>
    </row>
    <row r="5007" spans="41:41" x14ac:dyDescent="0.25">
      <c r="AO5007" s="51"/>
    </row>
    <row r="5008" spans="41:41" x14ac:dyDescent="0.25">
      <c r="AO5008" s="51"/>
    </row>
    <row r="5009" spans="41:41" x14ac:dyDescent="0.25">
      <c r="AO5009" s="51"/>
    </row>
    <row r="5010" spans="41:41" x14ac:dyDescent="0.25">
      <c r="AO5010" s="51"/>
    </row>
    <row r="5011" spans="41:41" x14ac:dyDescent="0.25">
      <c r="AO5011" s="51"/>
    </row>
    <row r="5012" spans="41:41" x14ac:dyDescent="0.25">
      <c r="AO5012" s="51"/>
    </row>
    <row r="5013" spans="41:41" x14ac:dyDescent="0.25">
      <c r="AO5013" s="51"/>
    </row>
    <row r="5014" spans="41:41" x14ac:dyDescent="0.25">
      <c r="AO5014" s="51"/>
    </row>
    <row r="5015" spans="41:41" x14ac:dyDescent="0.25">
      <c r="AO5015" s="51"/>
    </row>
    <row r="5016" spans="41:41" x14ac:dyDescent="0.25">
      <c r="AO5016" s="51"/>
    </row>
    <row r="5017" spans="41:41" x14ac:dyDescent="0.25">
      <c r="AO5017" s="51"/>
    </row>
    <row r="5018" spans="41:41" x14ac:dyDescent="0.25">
      <c r="AO5018" s="51"/>
    </row>
    <row r="5019" spans="41:41" x14ac:dyDescent="0.25">
      <c r="AO5019" s="51"/>
    </row>
    <row r="5020" spans="41:41" x14ac:dyDescent="0.25">
      <c r="AO5020" s="51"/>
    </row>
    <row r="5021" spans="41:41" x14ac:dyDescent="0.25">
      <c r="AO5021" s="51"/>
    </row>
    <row r="5022" spans="41:41" x14ac:dyDescent="0.25">
      <c r="AO5022" s="51"/>
    </row>
    <row r="5023" spans="41:41" x14ac:dyDescent="0.25">
      <c r="AO5023" s="51"/>
    </row>
    <row r="5024" spans="41:41" x14ac:dyDescent="0.25">
      <c r="AO5024" s="51"/>
    </row>
    <row r="5025" spans="41:41" x14ac:dyDescent="0.25">
      <c r="AO5025" s="51"/>
    </row>
    <row r="5026" spans="41:41" x14ac:dyDescent="0.25">
      <c r="AO5026" s="51"/>
    </row>
    <row r="5027" spans="41:41" x14ac:dyDescent="0.25">
      <c r="AO5027" s="51"/>
    </row>
    <row r="5028" spans="41:41" x14ac:dyDescent="0.25">
      <c r="AO5028" s="51"/>
    </row>
    <row r="5029" spans="41:41" x14ac:dyDescent="0.25">
      <c r="AO5029" s="51"/>
    </row>
    <row r="5030" spans="41:41" x14ac:dyDescent="0.25">
      <c r="AO5030" s="51"/>
    </row>
    <row r="5031" spans="41:41" x14ac:dyDescent="0.25">
      <c r="AO5031" s="51"/>
    </row>
    <row r="5032" spans="41:41" x14ac:dyDescent="0.25">
      <c r="AO5032" s="51"/>
    </row>
    <row r="5033" spans="41:41" x14ac:dyDescent="0.25">
      <c r="AO5033" s="51"/>
    </row>
    <row r="5034" spans="41:41" x14ac:dyDescent="0.25">
      <c r="AO5034" s="51"/>
    </row>
    <row r="5035" spans="41:41" x14ac:dyDescent="0.25">
      <c r="AO5035" s="51"/>
    </row>
    <row r="5036" spans="41:41" x14ac:dyDescent="0.25">
      <c r="AO5036" s="51"/>
    </row>
    <row r="5037" spans="41:41" x14ac:dyDescent="0.25">
      <c r="AO5037" s="51"/>
    </row>
    <row r="5038" spans="41:41" x14ac:dyDescent="0.25">
      <c r="AO5038" s="51"/>
    </row>
    <row r="5039" spans="41:41" x14ac:dyDescent="0.25">
      <c r="AO5039" s="51"/>
    </row>
    <row r="5040" spans="41:41" x14ac:dyDescent="0.25">
      <c r="AO5040" s="51"/>
    </row>
    <row r="5041" spans="41:41" x14ac:dyDescent="0.25">
      <c r="AO5041" s="51"/>
    </row>
    <row r="5042" spans="41:41" x14ac:dyDescent="0.25">
      <c r="AO5042" s="51"/>
    </row>
    <row r="5043" spans="41:41" x14ac:dyDescent="0.25">
      <c r="AO5043" s="51"/>
    </row>
    <row r="5044" spans="41:41" x14ac:dyDescent="0.25">
      <c r="AO5044" s="51"/>
    </row>
    <row r="5045" spans="41:41" x14ac:dyDescent="0.25">
      <c r="AO5045" s="51"/>
    </row>
    <row r="5046" spans="41:41" x14ac:dyDescent="0.25">
      <c r="AO5046" s="51"/>
    </row>
    <row r="5047" spans="41:41" x14ac:dyDescent="0.25">
      <c r="AO5047" s="51"/>
    </row>
    <row r="5048" spans="41:41" x14ac:dyDescent="0.25">
      <c r="AO5048" s="51"/>
    </row>
    <row r="5049" spans="41:41" x14ac:dyDescent="0.25">
      <c r="AO5049" s="51"/>
    </row>
    <row r="5050" spans="41:41" x14ac:dyDescent="0.25">
      <c r="AO5050" s="51"/>
    </row>
    <row r="5051" spans="41:41" x14ac:dyDescent="0.25">
      <c r="AO5051" s="51"/>
    </row>
    <row r="5052" spans="41:41" x14ac:dyDescent="0.25">
      <c r="AO5052" s="51"/>
    </row>
    <row r="5053" spans="41:41" x14ac:dyDescent="0.25">
      <c r="AO5053" s="51"/>
    </row>
    <row r="5054" spans="41:41" x14ac:dyDescent="0.25">
      <c r="AO5054" s="51"/>
    </row>
    <row r="5055" spans="41:41" x14ac:dyDescent="0.25">
      <c r="AO5055" s="51"/>
    </row>
    <row r="5056" spans="41:41" x14ac:dyDescent="0.25">
      <c r="AO5056" s="51"/>
    </row>
    <row r="5057" spans="41:41" x14ac:dyDescent="0.25">
      <c r="AO5057" s="51"/>
    </row>
    <row r="5058" spans="41:41" x14ac:dyDescent="0.25">
      <c r="AO5058" s="51"/>
    </row>
    <row r="5059" spans="41:41" x14ac:dyDescent="0.25">
      <c r="AO5059" s="51"/>
    </row>
    <row r="5060" spans="41:41" x14ac:dyDescent="0.25">
      <c r="AO5060" s="51"/>
    </row>
    <row r="5061" spans="41:41" x14ac:dyDescent="0.25">
      <c r="AO5061" s="51"/>
    </row>
    <row r="5062" spans="41:41" x14ac:dyDescent="0.25">
      <c r="AO5062" s="51"/>
    </row>
    <row r="5063" spans="41:41" x14ac:dyDescent="0.25">
      <c r="AO5063" s="51"/>
    </row>
    <row r="5064" spans="41:41" x14ac:dyDescent="0.25">
      <c r="AO5064" s="51"/>
    </row>
    <row r="5065" spans="41:41" x14ac:dyDescent="0.25">
      <c r="AO5065" s="51"/>
    </row>
    <row r="5066" spans="41:41" x14ac:dyDescent="0.25">
      <c r="AO5066" s="51"/>
    </row>
    <row r="5067" spans="41:41" x14ac:dyDescent="0.25">
      <c r="AO5067" s="51"/>
    </row>
    <row r="5068" spans="41:41" x14ac:dyDescent="0.25">
      <c r="AO5068" s="51"/>
    </row>
    <row r="5069" spans="41:41" x14ac:dyDescent="0.25">
      <c r="AO5069" s="51"/>
    </row>
    <row r="5070" spans="41:41" x14ac:dyDescent="0.25">
      <c r="AO5070" s="51"/>
    </row>
    <row r="5071" spans="41:41" x14ac:dyDescent="0.25">
      <c r="AO5071" s="51"/>
    </row>
    <row r="5072" spans="41:41" x14ac:dyDescent="0.25">
      <c r="AO5072" s="51"/>
    </row>
    <row r="5073" spans="41:41" x14ac:dyDescent="0.25">
      <c r="AO5073" s="51"/>
    </row>
    <row r="5074" spans="41:41" x14ac:dyDescent="0.25">
      <c r="AO5074" s="51"/>
    </row>
    <row r="5075" spans="41:41" x14ac:dyDescent="0.25">
      <c r="AO5075" s="51"/>
    </row>
    <row r="5076" spans="41:41" x14ac:dyDescent="0.25">
      <c r="AO5076" s="51"/>
    </row>
    <row r="5077" spans="41:41" x14ac:dyDescent="0.25">
      <c r="AO5077" s="51"/>
    </row>
    <row r="5078" spans="41:41" x14ac:dyDescent="0.25">
      <c r="AO5078" s="51"/>
    </row>
    <row r="5079" spans="41:41" x14ac:dyDescent="0.25">
      <c r="AO5079" s="51"/>
    </row>
    <row r="5080" spans="41:41" x14ac:dyDescent="0.25">
      <c r="AO5080" s="51"/>
    </row>
    <row r="5081" spans="41:41" x14ac:dyDescent="0.25">
      <c r="AO5081" s="51"/>
    </row>
    <row r="5082" spans="41:41" x14ac:dyDescent="0.25">
      <c r="AO5082" s="51"/>
    </row>
    <row r="5083" spans="41:41" x14ac:dyDescent="0.25">
      <c r="AO5083" s="51"/>
    </row>
    <row r="5084" spans="41:41" x14ac:dyDescent="0.25">
      <c r="AO5084" s="51"/>
    </row>
    <row r="5085" spans="41:41" x14ac:dyDescent="0.25">
      <c r="AO5085" s="51"/>
    </row>
    <row r="5086" spans="41:41" x14ac:dyDescent="0.25">
      <c r="AO5086" s="51"/>
    </row>
    <row r="5087" spans="41:41" x14ac:dyDescent="0.25">
      <c r="AO5087" s="51"/>
    </row>
    <row r="5088" spans="41:41" x14ac:dyDescent="0.25">
      <c r="AO5088" s="51"/>
    </row>
    <row r="5089" spans="41:41" x14ac:dyDescent="0.25">
      <c r="AO5089" s="51"/>
    </row>
    <row r="5090" spans="41:41" x14ac:dyDescent="0.25">
      <c r="AO5090" s="51"/>
    </row>
    <row r="5091" spans="41:41" x14ac:dyDescent="0.25">
      <c r="AO5091" s="51"/>
    </row>
    <row r="5092" spans="41:41" x14ac:dyDescent="0.25">
      <c r="AO5092" s="51"/>
    </row>
    <row r="5093" spans="41:41" x14ac:dyDescent="0.25">
      <c r="AO5093" s="51"/>
    </row>
    <row r="5094" spans="41:41" x14ac:dyDescent="0.25">
      <c r="AO5094" s="51"/>
    </row>
    <row r="5095" spans="41:41" x14ac:dyDescent="0.25">
      <c r="AO5095" s="51"/>
    </row>
    <row r="5096" spans="41:41" x14ac:dyDescent="0.25">
      <c r="AO5096" s="51"/>
    </row>
    <row r="5097" spans="41:41" x14ac:dyDescent="0.25">
      <c r="AO5097" s="51"/>
    </row>
    <row r="5098" spans="41:41" x14ac:dyDescent="0.25">
      <c r="AO5098" s="51"/>
    </row>
    <row r="5099" spans="41:41" x14ac:dyDescent="0.25">
      <c r="AO5099" s="51"/>
    </row>
    <row r="5100" spans="41:41" x14ac:dyDescent="0.25">
      <c r="AO5100" s="51"/>
    </row>
    <row r="5101" spans="41:41" x14ac:dyDescent="0.25">
      <c r="AO5101" s="51"/>
    </row>
    <row r="5102" spans="41:41" x14ac:dyDescent="0.25">
      <c r="AO5102" s="51"/>
    </row>
    <row r="5103" spans="41:41" x14ac:dyDescent="0.25">
      <c r="AO5103" s="51"/>
    </row>
    <row r="5104" spans="41:41" x14ac:dyDescent="0.25">
      <c r="AO5104" s="51"/>
    </row>
    <row r="5105" spans="41:41" x14ac:dyDescent="0.25">
      <c r="AO5105" s="51"/>
    </row>
    <row r="5106" spans="41:41" x14ac:dyDescent="0.25">
      <c r="AO5106" s="51"/>
    </row>
    <row r="5107" spans="41:41" x14ac:dyDescent="0.25">
      <c r="AO5107" s="51"/>
    </row>
    <row r="5108" spans="41:41" x14ac:dyDescent="0.25">
      <c r="AO5108" s="51"/>
    </row>
    <row r="5109" spans="41:41" x14ac:dyDescent="0.25">
      <c r="AO5109" s="51"/>
    </row>
    <row r="5110" spans="41:41" x14ac:dyDescent="0.25">
      <c r="AO5110" s="51"/>
    </row>
    <row r="5111" spans="41:41" x14ac:dyDescent="0.25">
      <c r="AO5111" s="51"/>
    </row>
    <row r="5112" spans="41:41" x14ac:dyDescent="0.25">
      <c r="AO5112" s="51"/>
    </row>
    <row r="5113" spans="41:41" x14ac:dyDescent="0.25">
      <c r="AO5113" s="51"/>
    </row>
    <row r="5114" spans="41:41" x14ac:dyDescent="0.25">
      <c r="AO5114" s="51"/>
    </row>
    <row r="5115" spans="41:41" x14ac:dyDescent="0.25">
      <c r="AO5115" s="51"/>
    </row>
    <row r="5116" spans="41:41" x14ac:dyDescent="0.25">
      <c r="AO5116" s="51"/>
    </row>
    <row r="5117" spans="41:41" x14ac:dyDescent="0.25">
      <c r="AO5117" s="51"/>
    </row>
    <row r="5118" spans="41:41" x14ac:dyDescent="0.25">
      <c r="AO5118" s="51"/>
    </row>
    <row r="5119" spans="41:41" x14ac:dyDescent="0.25">
      <c r="AO5119" s="51"/>
    </row>
    <row r="5120" spans="41:41" x14ac:dyDescent="0.25">
      <c r="AO5120" s="51"/>
    </row>
    <row r="5121" spans="41:41" x14ac:dyDescent="0.25">
      <c r="AO5121" s="51"/>
    </row>
    <row r="5122" spans="41:41" x14ac:dyDescent="0.25">
      <c r="AO5122" s="51"/>
    </row>
    <row r="5123" spans="41:41" x14ac:dyDescent="0.25">
      <c r="AO5123" s="51"/>
    </row>
    <row r="5124" spans="41:41" x14ac:dyDescent="0.25">
      <c r="AO5124" s="51"/>
    </row>
    <row r="5125" spans="41:41" x14ac:dyDescent="0.25">
      <c r="AO5125" s="51"/>
    </row>
    <row r="5126" spans="41:41" x14ac:dyDescent="0.25">
      <c r="AO5126" s="51"/>
    </row>
    <row r="5127" spans="41:41" x14ac:dyDescent="0.25">
      <c r="AO5127" s="51"/>
    </row>
    <row r="5128" spans="41:41" x14ac:dyDescent="0.25">
      <c r="AO5128" s="51"/>
    </row>
    <row r="5129" spans="41:41" x14ac:dyDescent="0.25">
      <c r="AO5129" s="51"/>
    </row>
    <row r="5130" spans="41:41" x14ac:dyDescent="0.25">
      <c r="AO5130" s="51"/>
    </row>
    <row r="5131" spans="41:41" x14ac:dyDescent="0.25">
      <c r="AO5131" s="51"/>
    </row>
    <row r="5132" spans="41:41" x14ac:dyDescent="0.25">
      <c r="AO5132" s="51"/>
    </row>
    <row r="5133" spans="41:41" x14ac:dyDescent="0.25">
      <c r="AO5133" s="51"/>
    </row>
    <row r="5134" spans="41:41" x14ac:dyDescent="0.25">
      <c r="AO5134" s="51"/>
    </row>
    <row r="5135" spans="41:41" x14ac:dyDescent="0.25">
      <c r="AO5135" s="51"/>
    </row>
    <row r="5136" spans="41:41" x14ac:dyDescent="0.25">
      <c r="AO5136" s="51"/>
    </row>
    <row r="5137" spans="41:41" x14ac:dyDescent="0.25">
      <c r="AO5137" s="51"/>
    </row>
    <row r="5138" spans="41:41" x14ac:dyDescent="0.25">
      <c r="AO5138" s="51"/>
    </row>
    <row r="5139" spans="41:41" x14ac:dyDescent="0.25">
      <c r="AO5139" s="51"/>
    </row>
    <row r="5140" spans="41:41" x14ac:dyDescent="0.25">
      <c r="AO5140" s="51"/>
    </row>
    <row r="5141" spans="41:41" x14ac:dyDescent="0.25">
      <c r="AO5141" s="51"/>
    </row>
    <row r="5142" spans="41:41" x14ac:dyDescent="0.25">
      <c r="AO5142" s="51"/>
    </row>
    <row r="5143" spans="41:41" x14ac:dyDescent="0.25">
      <c r="AO5143" s="51"/>
    </row>
    <row r="5144" spans="41:41" x14ac:dyDescent="0.25">
      <c r="AO5144" s="51"/>
    </row>
    <row r="5145" spans="41:41" x14ac:dyDescent="0.25">
      <c r="AO5145" s="51"/>
    </row>
    <row r="5146" spans="41:41" x14ac:dyDescent="0.25">
      <c r="AO5146" s="51"/>
    </row>
    <row r="5147" spans="41:41" x14ac:dyDescent="0.25">
      <c r="AO5147" s="51"/>
    </row>
    <row r="5148" spans="41:41" x14ac:dyDescent="0.25">
      <c r="AO5148" s="51"/>
    </row>
    <row r="5149" spans="41:41" x14ac:dyDescent="0.25">
      <c r="AO5149" s="51"/>
    </row>
    <row r="5150" spans="41:41" x14ac:dyDescent="0.25">
      <c r="AO5150" s="51"/>
    </row>
    <row r="5151" spans="41:41" x14ac:dyDescent="0.25">
      <c r="AO5151" s="51"/>
    </row>
    <row r="5152" spans="41:41" x14ac:dyDescent="0.25">
      <c r="AO5152" s="51"/>
    </row>
    <row r="5153" spans="41:41" x14ac:dyDescent="0.25">
      <c r="AO5153" s="51"/>
    </row>
    <row r="5154" spans="41:41" x14ac:dyDescent="0.25">
      <c r="AO5154" s="51"/>
    </row>
    <row r="5155" spans="41:41" x14ac:dyDescent="0.25">
      <c r="AO5155" s="51"/>
    </row>
    <row r="5156" spans="41:41" x14ac:dyDescent="0.25">
      <c r="AO5156" s="51"/>
    </row>
    <row r="5157" spans="41:41" x14ac:dyDescent="0.25">
      <c r="AO5157" s="51"/>
    </row>
    <row r="5158" spans="41:41" x14ac:dyDescent="0.25">
      <c r="AO5158" s="51"/>
    </row>
    <row r="5159" spans="41:41" x14ac:dyDescent="0.25">
      <c r="AO5159" s="51"/>
    </row>
    <row r="5160" spans="41:41" x14ac:dyDescent="0.25">
      <c r="AO5160" s="51"/>
    </row>
    <row r="5161" spans="41:41" x14ac:dyDescent="0.25">
      <c r="AO5161" s="51"/>
    </row>
    <row r="5162" spans="41:41" x14ac:dyDescent="0.25">
      <c r="AO5162" s="51"/>
    </row>
    <row r="5163" spans="41:41" x14ac:dyDescent="0.25">
      <c r="AO5163" s="51"/>
    </row>
    <row r="5164" spans="41:41" x14ac:dyDescent="0.25">
      <c r="AO5164" s="51"/>
    </row>
    <row r="5165" spans="41:41" x14ac:dyDescent="0.25">
      <c r="AO5165" s="51"/>
    </row>
    <row r="5166" spans="41:41" x14ac:dyDescent="0.25">
      <c r="AO5166" s="51"/>
    </row>
    <row r="5167" spans="41:41" x14ac:dyDescent="0.25">
      <c r="AO5167" s="51"/>
    </row>
    <row r="5168" spans="41:41" x14ac:dyDescent="0.25">
      <c r="AO5168" s="51"/>
    </row>
    <row r="5169" spans="41:41" x14ac:dyDescent="0.25">
      <c r="AO5169" s="51"/>
    </row>
    <row r="5170" spans="41:41" x14ac:dyDescent="0.25">
      <c r="AO5170" s="51"/>
    </row>
    <row r="5171" spans="41:41" x14ac:dyDescent="0.25">
      <c r="AO5171" s="51"/>
    </row>
    <row r="5172" spans="41:41" x14ac:dyDescent="0.25">
      <c r="AO5172" s="51"/>
    </row>
    <row r="5173" spans="41:41" x14ac:dyDescent="0.25">
      <c r="AO5173" s="51"/>
    </row>
    <row r="5174" spans="41:41" x14ac:dyDescent="0.25">
      <c r="AO5174" s="51"/>
    </row>
    <row r="5175" spans="41:41" x14ac:dyDescent="0.25">
      <c r="AO5175" s="51"/>
    </row>
    <row r="5176" spans="41:41" x14ac:dyDescent="0.25">
      <c r="AO5176" s="51"/>
    </row>
    <row r="5177" spans="41:41" x14ac:dyDescent="0.25">
      <c r="AO5177" s="51"/>
    </row>
    <row r="5178" spans="41:41" x14ac:dyDescent="0.25">
      <c r="AO5178" s="51"/>
    </row>
    <row r="5179" spans="41:41" x14ac:dyDescent="0.25">
      <c r="AO5179" s="51"/>
    </row>
    <row r="5180" spans="41:41" x14ac:dyDescent="0.25">
      <c r="AO5180" s="51"/>
    </row>
    <row r="5181" spans="41:41" x14ac:dyDescent="0.25">
      <c r="AO5181" s="51"/>
    </row>
    <row r="5182" spans="41:41" x14ac:dyDescent="0.25">
      <c r="AO5182" s="51"/>
    </row>
    <row r="5183" spans="41:41" x14ac:dyDescent="0.25">
      <c r="AO5183" s="51"/>
    </row>
    <row r="5184" spans="41:41" x14ac:dyDescent="0.25">
      <c r="AO5184" s="51"/>
    </row>
    <row r="5185" spans="41:41" x14ac:dyDescent="0.25">
      <c r="AO5185" s="51"/>
    </row>
    <row r="5186" spans="41:41" x14ac:dyDescent="0.25">
      <c r="AO5186" s="51"/>
    </row>
    <row r="5187" spans="41:41" x14ac:dyDescent="0.25">
      <c r="AO5187" s="51"/>
    </row>
    <row r="5188" spans="41:41" x14ac:dyDescent="0.25">
      <c r="AO5188" s="51"/>
    </row>
    <row r="5189" spans="41:41" x14ac:dyDescent="0.25">
      <c r="AO5189" s="51"/>
    </row>
    <row r="5190" spans="41:41" x14ac:dyDescent="0.25">
      <c r="AO5190" s="51"/>
    </row>
    <row r="5191" spans="41:41" x14ac:dyDescent="0.25">
      <c r="AO5191" s="51"/>
    </row>
    <row r="5192" spans="41:41" x14ac:dyDescent="0.25">
      <c r="AO5192" s="51"/>
    </row>
    <row r="5193" spans="41:41" x14ac:dyDescent="0.25">
      <c r="AO5193" s="51"/>
    </row>
    <row r="5194" spans="41:41" x14ac:dyDescent="0.25">
      <c r="AO5194" s="51"/>
    </row>
    <row r="5195" spans="41:41" x14ac:dyDescent="0.25">
      <c r="AO5195" s="51"/>
    </row>
    <row r="5196" spans="41:41" x14ac:dyDescent="0.25">
      <c r="AO5196" s="51"/>
    </row>
    <row r="5197" spans="41:41" x14ac:dyDescent="0.25">
      <c r="AO5197" s="51"/>
    </row>
    <row r="5198" spans="41:41" x14ac:dyDescent="0.25">
      <c r="AO5198" s="51"/>
    </row>
    <row r="5199" spans="41:41" x14ac:dyDescent="0.25">
      <c r="AO5199" s="51"/>
    </row>
    <row r="5200" spans="41:41" x14ac:dyDescent="0.25">
      <c r="AO5200" s="51"/>
    </row>
    <row r="5201" spans="41:41" x14ac:dyDescent="0.25">
      <c r="AO5201" s="51"/>
    </row>
    <row r="5202" spans="41:41" x14ac:dyDescent="0.25">
      <c r="AO5202" s="51"/>
    </row>
    <row r="5203" spans="41:41" x14ac:dyDescent="0.25">
      <c r="AO5203" s="51"/>
    </row>
    <row r="5204" spans="41:41" x14ac:dyDescent="0.25">
      <c r="AO5204" s="51"/>
    </row>
    <row r="5205" spans="41:41" x14ac:dyDescent="0.25">
      <c r="AO5205" s="51"/>
    </row>
    <row r="5206" spans="41:41" x14ac:dyDescent="0.25">
      <c r="AO5206" s="51"/>
    </row>
    <row r="5207" spans="41:41" x14ac:dyDescent="0.25">
      <c r="AO5207" s="51"/>
    </row>
    <row r="5208" spans="41:41" x14ac:dyDescent="0.25">
      <c r="AO5208" s="51"/>
    </row>
    <row r="5209" spans="41:41" x14ac:dyDescent="0.25">
      <c r="AO5209" s="51"/>
    </row>
    <row r="5210" spans="41:41" x14ac:dyDescent="0.25">
      <c r="AO5210" s="51"/>
    </row>
    <row r="5211" spans="41:41" x14ac:dyDescent="0.25">
      <c r="AO5211" s="51"/>
    </row>
    <row r="5212" spans="41:41" x14ac:dyDescent="0.25">
      <c r="AO5212" s="51"/>
    </row>
    <row r="5213" spans="41:41" x14ac:dyDescent="0.25">
      <c r="AO5213" s="51"/>
    </row>
    <row r="5214" spans="41:41" x14ac:dyDescent="0.25">
      <c r="AO5214" s="51"/>
    </row>
    <row r="5215" spans="41:41" x14ac:dyDescent="0.25">
      <c r="AO5215" s="51"/>
    </row>
    <row r="5216" spans="41:41" x14ac:dyDescent="0.25">
      <c r="AO5216" s="51"/>
    </row>
    <row r="5217" spans="41:41" x14ac:dyDescent="0.25">
      <c r="AO5217" s="51"/>
    </row>
    <row r="5218" spans="41:41" x14ac:dyDescent="0.25">
      <c r="AO5218" s="51"/>
    </row>
    <row r="5219" spans="41:41" x14ac:dyDescent="0.25">
      <c r="AO5219" s="51"/>
    </row>
    <row r="5220" spans="41:41" x14ac:dyDescent="0.25">
      <c r="AO5220" s="51"/>
    </row>
    <row r="5221" spans="41:41" x14ac:dyDescent="0.25">
      <c r="AO5221" s="51"/>
    </row>
    <row r="5222" spans="41:41" x14ac:dyDescent="0.25">
      <c r="AO5222" s="51"/>
    </row>
    <row r="5223" spans="41:41" x14ac:dyDescent="0.25">
      <c r="AO5223" s="51"/>
    </row>
    <row r="5224" spans="41:41" x14ac:dyDescent="0.25">
      <c r="AO5224" s="51"/>
    </row>
    <row r="5225" spans="41:41" x14ac:dyDescent="0.25">
      <c r="AO5225" s="51"/>
    </row>
    <row r="5226" spans="41:41" x14ac:dyDescent="0.25">
      <c r="AO5226" s="51"/>
    </row>
    <row r="5227" spans="41:41" x14ac:dyDescent="0.25">
      <c r="AO5227" s="51"/>
    </row>
    <row r="5228" spans="41:41" x14ac:dyDescent="0.25">
      <c r="AO5228" s="51"/>
    </row>
    <row r="5229" spans="41:41" x14ac:dyDescent="0.25">
      <c r="AO5229" s="51"/>
    </row>
    <row r="5230" spans="41:41" x14ac:dyDescent="0.25">
      <c r="AO5230" s="51"/>
    </row>
    <row r="5231" spans="41:41" x14ac:dyDescent="0.25">
      <c r="AO5231" s="51"/>
    </row>
    <row r="5232" spans="41:41" x14ac:dyDescent="0.25">
      <c r="AO5232" s="51"/>
    </row>
    <row r="5233" spans="41:41" x14ac:dyDescent="0.25">
      <c r="AO5233" s="51"/>
    </row>
    <row r="5234" spans="41:41" x14ac:dyDescent="0.25">
      <c r="AO5234" s="51"/>
    </row>
    <row r="5235" spans="41:41" x14ac:dyDescent="0.25">
      <c r="AO5235" s="51"/>
    </row>
    <row r="5236" spans="41:41" x14ac:dyDescent="0.25">
      <c r="AO5236" s="51"/>
    </row>
    <row r="5237" spans="41:41" x14ac:dyDescent="0.25">
      <c r="AO5237" s="51"/>
    </row>
    <row r="5238" spans="41:41" x14ac:dyDescent="0.25">
      <c r="AO5238" s="51"/>
    </row>
    <row r="5239" spans="41:41" x14ac:dyDescent="0.25">
      <c r="AO5239" s="51"/>
    </row>
    <row r="5240" spans="41:41" x14ac:dyDescent="0.25">
      <c r="AO5240" s="51"/>
    </row>
    <row r="5241" spans="41:41" x14ac:dyDescent="0.25">
      <c r="AO5241" s="51"/>
    </row>
    <row r="5242" spans="41:41" x14ac:dyDescent="0.25">
      <c r="AO5242" s="51"/>
    </row>
    <row r="5243" spans="41:41" x14ac:dyDescent="0.25">
      <c r="AO5243" s="51"/>
    </row>
    <row r="5244" spans="41:41" x14ac:dyDescent="0.25">
      <c r="AO5244" s="51"/>
    </row>
    <row r="5245" spans="41:41" x14ac:dyDescent="0.25">
      <c r="AO5245" s="51"/>
    </row>
    <row r="5246" spans="41:41" x14ac:dyDescent="0.25">
      <c r="AO5246" s="51"/>
    </row>
    <row r="5247" spans="41:41" x14ac:dyDescent="0.25">
      <c r="AO5247" s="51"/>
    </row>
    <row r="5248" spans="41:41" x14ac:dyDescent="0.25">
      <c r="AO5248" s="51"/>
    </row>
    <row r="5249" spans="41:41" x14ac:dyDescent="0.25">
      <c r="AO5249" s="51"/>
    </row>
    <row r="5250" spans="41:41" x14ac:dyDescent="0.25">
      <c r="AO5250" s="51"/>
    </row>
    <row r="5251" spans="41:41" x14ac:dyDescent="0.25">
      <c r="AO5251" s="51"/>
    </row>
    <row r="5252" spans="41:41" x14ac:dyDescent="0.25">
      <c r="AO5252" s="51"/>
    </row>
    <row r="5253" spans="41:41" x14ac:dyDescent="0.25">
      <c r="AO5253" s="51"/>
    </row>
    <row r="5254" spans="41:41" x14ac:dyDescent="0.25">
      <c r="AO5254" s="51"/>
    </row>
    <row r="5255" spans="41:41" x14ac:dyDescent="0.25">
      <c r="AO5255" s="51"/>
    </row>
    <row r="5256" spans="41:41" x14ac:dyDescent="0.25">
      <c r="AO5256" s="51"/>
    </row>
    <row r="5257" spans="41:41" x14ac:dyDescent="0.25">
      <c r="AO5257" s="51"/>
    </row>
    <row r="5258" spans="41:41" x14ac:dyDescent="0.25">
      <c r="AO5258" s="51"/>
    </row>
    <row r="5259" spans="41:41" x14ac:dyDescent="0.25">
      <c r="AO5259" s="51"/>
    </row>
    <row r="5260" spans="41:41" x14ac:dyDescent="0.25">
      <c r="AO5260" s="51"/>
    </row>
    <row r="5261" spans="41:41" x14ac:dyDescent="0.25">
      <c r="AO5261" s="51"/>
    </row>
    <row r="5262" spans="41:41" x14ac:dyDescent="0.25">
      <c r="AO5262" s="51"/>
    </row>
    <row r="5263" spans="41:41" x14ac:dyDescent="0.25">
      <c r="AO5263" s="51"/>
    </row>
    <row r="5264" spans="41:41" x14ac:dyDescent="0.25">
      <c r="AO5264" s="51"/>
    </row>
    <row r="5265" spans="41:41" x14ac:dyDescent="0.25">
      <c r="AO5265" s="51"/>
    </row>
    <row r="5266" spans="41:41" x14ac:dyDescent="0.25">
      <c r="AO5266" s="51"/>
    </row>
    <row r="5267" spans="41:41" x14ac:dyDescent="0.25">
      <c r="AO5267" s="51"/>
    </row>
    <row r="5268" spans="41:41" x14ac:dyDescent="0.25">
      <c r="AO5268" s="51"/>
    </row>
    <row r="5269" spans="41:41" x14ac:dyDescent="0.25">
      <c r="AO5269" s="51"/>
    </row>
    <row r="5270" spans="41:41" x14ac:dyDescent="0.25">
      <c r="AO5270" s="51"/>
    </row>
    <row r="5271" spans="41:41" x14ac:dyDescent="0.25">
      <c r="AO5271" s="51"/>
    </row>
    <row r="5272" spans="41:41" x14ac:dyDescent="0.25">
      <c r="AO5272" s="51"/>
    </row>
    <row r="5273" spans="41:41" x14ac:dyDescent="0.25">
      <c r="AO5273" s="51"/>
    </row>
    <row r="5274" spans="41:41" x14ac:dyDescent="0.25">
      <c r="AO5274" s="51"/>
    </row>
    <row r="5275" spans="41:41" x14ac:dyDescent="0.25">
      <c r="AO5275" s="51"/>
    </row>
    <row r="5276" spans="41:41" x14ac:dyDescent="0.25">
      <c r="AO5276" s="51"/>
    </row>
    <row r="5277" spans="41:41" x14ac:dyDescent="0.25">
      <c r="AO5277" s="51"/>
    </row>
    <row r="5278" spans="41:41" x14ac:dyDescent="0.25">
      <c r="AO5278" s="51"/>
    </row>
    <row r="5279" spans="41:41" x14ac:dyDescent="0.25">
      <c r="AO5279" s="51"/>
    </row>
    <row r="5280" spans="41:41" x14ac:dyDescent="0.25">
      <c r="AO5280" s="51"/>
    </row>
    <row r="5281" spans="41:41" x14ac:dyDescent="0.25">
      <c r="AO5281" s="51"/>
    </row>
    <row r="5282" spans="41:41" x14ac:dyDescent="0.25">
      <c r="AO5282" s="51"/>
    </row>
    <row r="5283" spans="41:41" x14ac:dyDescent="0.25">
      <c r="AO5283" s="51"/>
    </row>
    <row r="5284" spans="41:41" x14ac:dyDescent="0.25">
      <c r="AO5284" s="51"/>
    </row>
    <row r="5285" spans="41:41" x14ac:dyDescent="0.25">
      <c r="AO5285" s="51"/>
    </row>
    <row r="5286" spans="41:41" x14ac:dyDescent="0.25">
      <c r="AO5286" s="51"/>
    </row>
    <row r="5287" spans="41:41" x14ac:dyDescent="0.25">
      <c r="AO5287" s="51"/>
    </row>
    <row r="5288" spans="41:41" x14ac:dyDescent="0.25">
      <c r="AO5288" s="51"/>
    </row>
    <row r="5289" spans="41:41" x14ac:dyDescent="0.25">
      <c r="AO5289" s="51"/>
    </row>
    <row r="5290" spans="41:41" x14ac:dyDescent="0.25">
      <c r="AO5290" s="51"/>
    </row>
    <row r="5291" spans="41:41" x14ac:dyDescent="0.25">
      <c r="AO5291" s="51"/>
    </row>
    <row r="5292" spans="41:41" x14ac:dyDescent="0.25">
      <c r="AO5292" s="51"/>
    </row>
    <row r="5293" spans="41:41" x14ac:dyDescent="0.25">
      <c r="AO5293" s="51"/>
    </row>
    <row r="5294" spans="41:41" x14ac:dyDescent="0.25">
      <c r="AO5294" s="51"/>
    </row>
    <row r="5295" spans="41:41" x14ac:dyDescent="0.25">
      <c r="AO5295" s="51"/>
    </row>
    <row r="5296" spans="41:41" x14ac:dyDescent="0.25">
      <c r="AO5296" s="51"/>
    </row>
    <row r="5297" spans="41:41" x14ac:dyDescent="0.25">
      <c r="AO5297" s="51"/>
    </row>
    <row r="5298" spans="41:41" x14ac:dyDescent="0.25">
      <c r="AO5298" s="51"/>
    </row>
    <row r="5299" spans="41:41" x14ac:dyDescent="0.25">
      <c r="AO5299" s="51"/>
    </row>
    <row r="5300" spans="41:41" x14ac:dyDescent="0.25">
      <c r="AO5300" s="51"/>
    </row>
    <row r="5301" spans="41:41" x14ac:dyDescent="0.25">
      <c r="AO5301" s="51"/>
    </row>
    <row r="5302" spans="41:41" x14ac:dyDescent="0.25">
      <c r="AO5302" s="51"/>
    </row>
    <row r="5303" spans="41:41" x14ac:dyDescent="0.25">
      <c r="AO5303" s="51"/>
    </row>
    <row r="5304" spans="41:41" x14ac:dyDescent="0.25">
      <c r="AO5304" s="51"/>
    </row>
    <row r="5305" spans="41:41" x14ac:dyDescent="0.25">
      <c r="AO5305" s="51"/>
    </row>
    <row r="5306" spans="41:41" x14ac:dyDescent="0.25">
      <c r="AO5306" s="51"/>
    </row>
    <row r="5307" spans="41:41" x14ac:dyDescent="0.25">
      <c r="AO5307" s="51"/>
    </row>
    <row r="5308" spans="41:41" x14ac:dyDescent="0.25">
      <c r="AO5308" s="51"/>
    </row>
    <row r="5309" spans="41:41" x14ac:dyDescent="0.25">
      <c r="AO5309" s="51"/>
    </row>
    <row r="5310" spans="41:41" x14ac:dyDescent="0.25">
      <c r="AO5310" s="51"/>
    </row>
    <row r="5311" spans="41:41" x14ac:dyDescent="0.25">
      <c r="AO5311" s="51"/>
    </row>
    <row r="5312" spans="41:41" x14ac:dyDescent="0.25">
      <c r="AO5312" s="51"/>
    </row>
    <row r="5313" spans="41:41" x14ac:dyDescent="0.25">
      <c r="AO5313" s="51"/>
    </row>
    <row r="5314" spans="41:41" x14ac:dyDescent="0.25">
      <c r="AO5314" s="51"/>
    </row>
    <row r="5315" spans="41:41" x14ac:dyDescent="0.25">
      <c r="AO5315" s="51"/>
    </row>
    <row r="5316" spans="41:41" x14ac:dyDescent="0.25">
      <c r="AO5316" s="51"/>
    </row>
    <row r="5317" spans="41:41" x14ac:dyDescent="0.25">
      <c r="AO5317" s="51"/>
    </row>
    <row r="5318" spans="41:41" x14ac:dyDescent="0.25">
      <c r="AO5318" s="51"/>
    </row>
    <row r="5319" spans="41:41" x14ac:dyDescent="0.25">
      <c r="AO5319" s="51"/>
    </row>
    <row r="5320" spans="41:41" x14ac:dyDescent="0.25">
      <c r="AO5320" s="51"/>
    </row>
    <row r="5321" spans="41:41" x14ac:dyDescent="0.25">
      <c r="AO5321" s="51"/>
    </row>
    <row r="5322" spans="41:41" x14ac:dyDescent="0.25">
      <c r="AO5322" s="51"/>
    </row>
    <row r="5323" spans="41:41" x14ac:dyDescent="0.25">
      <c r="AO5323" s="51"/>
    </row>
    <row r="5324" spans="41:41" x14ac:dyDescent="0.25">
      <c r="AO5324" s="51"/>
    </row>
    <row r="5325" spans="41:41" x14ac:dyDescent="0.25">
      <c r="AO5325" s="51"/>
    </row>
    <row r="5326" spans="41:41" x14ac:dyDescent="0.25">
      <c r="AO5326" s="51"/>
    </row>
    <row r="5327" spans="41:41" x14ac:dyDescent="0.25">
      <c r="AO5327" s="51"/>
    </row>
    <row r="5328" spans="41:41" x14ac:dyDescent="0.25">
      <c r="AO5328" s="51"/>
    </row>
    <row r="5329" spans="41:41" x14ac:dyDescent="0.25">
      <c r="AO5329" s="51"/>
    </row>
    <row r="5330" spans="41:41" x14ac:dyDescent="0.25">
      <c r="AO5330" s="51"/>
    </row>
    <row r="5331" spans="41:41" x14ac:dyDescent="0.25">
      <c r="AO5331" s="51"/>
    </row>
    <row r="5332" spans="41:41" x14ac:dyDescent="0.25">
      <c r="AO5332" s="51"/>
    </row>
    <row r="5333" spans="41:41" x14ac:dyDescent="0.25">
      <c r="AO5333" s="51"/>
    </row>
    <row r="5334" spans="41:41" x14ac:dyDescent="0.25">
      <c r="AO5334" s="51"/>
    </row>
    <row r="5335" spans="41:41" x14ac:dyDescent="0.25">
      <c r="AO5335" s="51"/>
    </row>
    <row r="5336" spans="41:41" x14ac:dyDescent="0.25">
      <c r="AO5336" s="51"/>
    </row>
    <row r="5337" spans="41:41" x14ac:dyDescent="0.25">
      <c r="AO5337" s="51"/>
    </row>
    <row r="5338" spans="41:41" x14ac:dyDescent="0.25">
      <c r="AO5338" s="51"/>
    </row>
    <row r="5339" spans="41:41" x14ac:dyDescent="0.25">
      <c r="AO5339" s="51"/>
    </row>
    <row r="5340" spans="41:41" x14ac:dyDescent="0.25">
      <c r="AO5340" s="51"/>
    </row>
    <row r="5341" spans="41:41" x14ac:dyDescent="0.25">
      <c r="AO5341" s="51"/>
    </row>
    <row r="5342" spans="41:41" x14ac:dyDescent="0.25">
      <c r="AO5342" s="51"/>
    </row>
    <row r="5343" spans="41:41" x14ac:dyDescent="0.25">
      <c r="AO5343" s="51"/>
    </row>
    <row r="5344" spans="41:41" x14ac:dyDescent="0.25">
      <c r="AO5344" s="51"/>
    </row>
    <row r="5345" spans="41:41" x14ac:dyDescent="0.25">
      <c r="AO5345" s="51"/>
    </row>
    <row r="5346" spans="41:41" x14ac:dyDescent="0.25">
      <c r="AO5346" s="51"/>
    </row>
    <row r="5347" spans="41:41" x14ac:dyDescent="0.25">
      <c r="AO5347" s="51"/>
    </row>
    <row r="5348" spans="41:41" x14ac:dyDescent="0.25">
      <c r="AO5348" s="51"/>
    </row>
    <row r="5349" spans="41:41" x14ac:dyDescent="0.25">
      <c r="AO5349" s="51"/>
    </row>
    <row r="5350" spans="41:41" x14ac:dyDescent="0.25">
      <c r="AO5350" s="51"/>
    </row>
    <row r="5351" spans="41:41" x14ac:dyDescent="0.25">
      <c r="AO5351" s="51"/>
    </row>
    <row r="5352" spans="41:41" x14ac:dyDescent="0.25">
      <c r="AO5352" s="51"/>
    </row>
    <row r="5353" spans="41:41" x14ac:dyDescent="0.25">
      <c r="AO5353" s="51"/>
    </row>
    <row r="5354" spans="41:41" x14ac:dyDescent="0.25">
      <c r="AO5354" s="51"/>
    </row>
    <row r="5355" spans="41:41" x14ac:dyDescent="0.25">
      <c r="AO5355" s="51"/>
    </row>
    <row r="5356" spans="41:41" x14ac:dyDescent="0.25">
      <c r="AO5356" s="51"/>
    </row>
    <row r="5357" spans="41:41" x14ac:dyDescent="0.25">
      <c r="AO5357" s="51"/>
    </row>
    <row r="5358" spans="41:41" x14ac:dyDescent="0.25">
      <c r="AO5358" s="51"/>
    </row>
    <row r="5359" spans="41:41" x14ac:dyDescent="0.25">
      <c r="AO5359" s="51"/>
    </row>
    <row r="5360" spans="41:41" x14ac:dyDescent="0.25">
      <c r="AO5360" s="51"/>
    </row>
    <row r="5361" spans="41:41" x14ac:dyDescent="0.25">
      <c r="AO5361" s="51"/>
    </row>
    <row r="5362" spans="41:41" x14ac:dyDescent="0.25">
      <c r="AO5362" s="51"/>
    </row>
    <row r="5363" spans="41:41" x14ac:dyDescent="0.25">
      <c r="AO5363" s="51"/>
    </row>
    <row r="5364" spans="41:41" x14ac:dyDescent="0.25">
      <c r="AO5364" s="51"/>
    </row>
    <row r="5365" spans="41:41" x14ac:dyDescent="0.25">
      <c r="AO5365" s="51"/>
    </row>
    <row r="5366" spans="41:41" x14ac:dyDescent="0.25">
      <c r="AO5366" s="51"/>
    </row>
    <row r="5367" spans="41:41" x14ac:dyDescent="0.25">
      <c r="AO5367" s="51"/>
    </row>
    <row r="5368" spans="41:41" x14ac:dyDescent="0.25">
      <c r="AO5368" s="51"/>
    </row>
    <row r="5369" spans="41:41" x14ac:dyDescent="0.25">
      <c r="AO5369" s="51"/>
    </row>
    <row r="5370" spans="41:41" x14ac:dyDescent="0.25">
      <c r="AO5370" s="51"/>
    </row>
    <row r="5371" spans="41:41" x14ac:dyDescent="0.25">
      <c r="AO5371" s="51"/>
    </row>
    <row r="5372" spans="41:41" x14ac:dyDescent="0.25">
      <c r="AO5372" s="51"/>
    </row>
    <row r="5373" spans="41:41" x14ac:dyDescent="0.25">
      <c r="AO5373" s="51"/>
    </row>
    <row r="5374" spans="41:41" x14ac:dyDescent="0.25">
      <c r="AO5374" s="51"/>
    </row>
    <row r="5375" spans="41:41" x14ac:dyDescent="0.25">
      <c r="AO5375" s="51"/>
    </row>
    <row r="5376" spans="41:41" x14ac:dyDescent="0.25">
      <c r="AO5376" s="51"/>
    </row>
    <row r="5377" spans="41:41" x14ac:dyDescent="0.25">
      <c r="AO5377" s="51"/>
    </row>
    <row r="5378" spans="41:41" x14ac:dyDescent="0.25">
      <c r="AO5378" s="51"/>
    </row>
    <row r="5379" spans="41:41" x14ac:dyDescent="0.25">
      <c r="AO5379" s="51"/>
    </row>
    <row r="5380" spans="41:41" x14ac:dyDescent="0.25">
      <c r="AO5380" s="51"/>
    </row>
    <row r="5381" spans="41:41" x14ac:dyDescent="0.25">
      <c r="AO5381" s="51"/>
    </row>
    <row r="5382" spans="41:41" x14ac:dyDescent="0.25">
      <c r="AO5382" s="51"/>
    </row>
    <row r="5383" spans="41:41" x14ac:dyDescent="0.25">
      <c r="AO5383" s="51"/>
    </row>
    <row r="5384" spans="41:41" x14ac:dyDescent="0.25">
      <c r="AO5384" s="51"/>
    </row>
    <row r="5385" spans="41:41" x14ac:dyDescent="0.25">
      <c r="AO5385" s="51"/>
    </row>
    <row r="5386" spans="41:41" x14ac:dyDescent="0.25">
      <c r="AO5386" s="51"/>
    </row>
    <row r="5387" spans="41:41" x14ac:dyDescent="0.25">
      <c r="AO5387" s="51"/>
    </row>
    <row r="5388" spans="41:41" x14ac:dyDescent="0.25">
      <c r="AO5388" s="51"/>
    </row>
    <row r="5389" spans="41:41" x14ac:dyDescent="0.25">
      <c r="AO5389" s="51"/>
    </row>
    <row r="5390" spans="41:41" x14ac:dyDescent="0.25">
      <c r="AO5390" s="51"/>
    </row>
    <row r="5391" spans="41:41" x14ac:dyDescent="0.25">
      <c r="AO5391" s="51"/>
    </row>
    <row r="5392" spans="41:41" x14ac:dyDescent="0.25">
      <c r="AO5392" s="51"/>
    </row>
    <row r="5393" spans="41:41" x14ac:dyDescent="0.25">
      <c r="AO5393" s="51"/>
    </row>
    <row r="5394" spans="41:41" x14ac:dyDescent="0.25">
      <c r="AO5394" s="51"/>
    </row>
    <row r="5395" spans="41:41" x14ac:dyDescent="0.25">
      <c r="AO5395" s="51"/>
    </row>
    <row r="5396" spans="41:41" x14ac:dyDescent="0.25">
      <c r="AO5396" s="51"/>
    </row>
    <row r="5397" spans="41:41" x14ac:dyDescent="0.25">
      <c r="AO5397" s="51"/>
    </row>
    <row r="5398" spans="41:41" x14ac:dyDescent="0.25">
      <c r="AO5398" s="51"/>
    </row>
    <row r="5399" spans="41:41" x14ac:dyDescent="0.25">
      <c r="AO5399" s="51"/>
    </row>
    <row r="5400" spans="41:41" x14ac:dyDescent="0.25">
      <c r="AO5400" s="51"/>
    </row>
    <row r="5401" spans="41:41" x14ac:dyDescent="0.25">
      <c r="AO5401" s="51"/>
    </row>
    <row r="5402" spans="41:41" x14ac:dyDescent="0.25">
      <c r="AO5402" s="51"/>
    </row>
    <row r="5403" spans="41:41" x14ac:dyDescent="0.25">
      <c r="AO5403" s="51"/>
    </row>
    <row r="5404" spans="41:41" x14ac:dyDescent="0.25">
      <c r="AO5404" s="51"/>
    </row>
    <row r="5405" spans="41:41" x14ac:dyDescent="0.25">
      <c r="AO5405" s="51"/>
    </row>
    <row r="5406" spans="41:41" x14ac:dyDescent="0.25">
      <c r="AO5406" s="51"/>
    </row>
    <row r="5407" spans="41:41" x14ac:dyDescent="0.25">
      <c r="AO5407" s="51"/>
    </row>
    <row r="5408" spans="41:41" x14ac:dyDescent="0.25">
      <c r="AO5408" s="51"/>
    </row>
    <row r="5409" spans="41:41" x14ac:dyDescent="0.25">
      <c r="AO5409" s="51"/>
    </row>
    <row r="5410" spans="41:41" x14ac:dyDescent="0.25">
      <c r="AO5410" s="51"/>
    </row>
    <row r="5411" spans="41:41" x14ac:dyDescent="0.25">
      <c r="AO5411" s="51"/>
    </row>
    <row r="5412" spans="41:41" x14ac:dyDescent="0.25">
      <c r="AO5412" s="51"/>
    </row>
    <row r="5413" spans="41:41" x14ac:dyDescent="0.25">
      <c r="AO5413" s="51"/>
    </row>
    <row r="5414" spans="41:41" x14ac:dyDescent="0.25">
      <c r="AO5414" s="51"/>
    </row>
    <row r="5415" spans="41:41" x14ac:dyDescent="0.25">
      <c r="AO5415" s="51"/>
    </row>
    <row r="5416" spans="41:41" x14ac:dyDescent="0.25">
      <c r="AO5416" s="51"/>
    </row>
    <row r="5417" spans="41:41" x14ac:dyDescent="0.25">
      <c r="AO5417" s="51"/>
    </row>
    <row r="5418" spans="41:41" x14ac:dyDescent="0.25">
      <c r="AO5418" s="51"/>
    </row>
    <row r="5419" spans="41:41" x14ac:dyDescent="0.25">
      <c r="AO5419" s="51"/>
    </row>
    <row r="5420" spans="41:41" x14ac:dyDescent="0.25">
      <c r="AO5420" s="51"/>
    </row>
    <row r="5421" spans="41:41" x14ac:dyDescent="0.25">
      <c r="AO5421" s="51"/>
    </row>
    <row r="5422" spans="41:41" x14ac:dyDescent="0.25">
      <c r="AO5422" s="51"/>
    </row>
    <row r="5423" spans="41:41" x14ac:dyDescent="0.25">
      <c r="AO5423" s="51"/>
    </row>
    <row r="5424" spans="41:41" x14ac:dyDescent="0.25">
      <c r="AO5424" s="51"/>
    </row>
    <row r="5425" spans="41:41" x14ac:dyDescent="0.25">
      <c r="AO5425" s="51"/>
    </row>
    <row r="5426" spans="41:41" x14ac:dyDescent="0.25">
      <c r="AO5426" s="51"/>
    </row>
    <row r="5427" spans="41:41" x14ac:dyDescent="0.25">
      <c r="AO5427" s="51"/>
    </row>
    <row r="5428" spans="41:41" x14ac:dyDescent="0.25">
      <c r="AO5428" s="51"/>
    </row>
    <row r="5429" spans="41:41" x14ac:dyDescent="0.25">
      <c r="AO5429" s="51"/>
    </row>
    <row r="5430" spans="41:41" x14ac:dyDescent="0.25">
      <c r="AO5430" s="51"/>
    </row>
    <row r="5431" spans="41:41" x14ac:dyDescent="0.25">
      <c r="AO5431" s="51"/>
    </row>
    <row r="5432" spans="41:41" x14ac:dyDescent="0.25">
      <c r="AO5432" s="51"/>
    </row>
    <row r="5433" spans="41:41" x14ac:dyDescent="0.25">
      <c r="AO5433" s="51"/>
    </row>
    <row r="5434" spans="41:41" x14ac:dyDescent="0.25">
      <c r="AO5434" s="51"/>
    </row>
    <row r="5435" spans="41:41" x14ac:dyDescent="0.25">
      <c r="AO5435" s="51"/>
    </row>
    <row r="5436" spans="41:41" x14ac:dyDescent="0.25">
      <c r="AO5436" s="51"/>
    </row>
    <row r="5437" spans="41:41" x14ac:dyDescent="0.25">
      <c r="AO5437" s="51"/>
    </row>
    <row r="5438" spans="41:41" x14ac:dyDescent="0.25">
      <c r="AO5438" s="51"/>
    </row>
    <row r="5439" spans="41:41" x14ac:dyDescent="0.25">
      <c r="AO5439" s="51"/>
    </row>
    <row r="5440" spans="41:41" x14ac:dyDescent="0.25">
      <c r="AO5440" s="51"/>
    </row>
    <row r="5441" spans="41:41" x14ac:dyDescent="0.25">
      <c r="AO5441" s="51"/>
    </row>
    <row r="5442" spans="41:41" x14ac:dyDescent="0.25">
      <c r="AO5442" s="51"/>
    </row>
    <row r="5443" spans="41:41" x14ac:dyDescent="0.25">
      <c r="AO5443" s="51"/>
    </row>
    <row r="5444" spans="41:41" x14ac:dyDescent="0.25">
      <c r="AO5444" s="51"/>
    </row>
    <row r="5445" spans="41:41" x14ac:dyDescent="0.25">
      <c r="AO5445" s="51"/>
    </row>
    <row r="5446" spans="41:41" x14ac:dyDescent="0.25">
      <c r="AO5446" s="51"/>
    </row>
    <row r="5447" spans="41:41" x14ac:dyDescent="0.25">
      <c r="AO5447" s="51"/>
    </row>
    <row r="5448" spans="41:41" x14ac:dyDescent="0.25">
      <c r="AO5448" s="51"/>
    </row>
    <row r="5449" spans="41:41" x14ac:dyDescent="0.25">
      <c r="AO5449" s="51"/>
    </row>
    <row r="5450" spans="41:41" x14ac:dyDescent="0.25">
      <c r="AO5450" s="51"/>
    </row>
    <row r="5451" spans="41:41" x14ac:dyDescent="0.25">
      <c r="AO5451" s="51"/>
    </row>
    <row r="5452" spans="41:41" x14ac:dyDescent="0.25">
      <c r="AO5452" s="51"/>
    </row>
    <row r="5453" spans="41:41" x14ac:dyDescent="0.25">
      <c r="AO5453" s="51"/>
    </row>
    <row r="5454" spans="41:41" x14ac:dyDescent="0.25">
      <c r="AO5454" s="51"/>
    </row>
    <row r="5455" spans="41:41" x14ac:dyDescent="0.25">
      <c r="AO5455" s="51"/>
    </row>
    <row r="5456" spans="41:41" x14ac:dyDescent="0.25">
      <c r="AO5456" s="51"/>
    </row>
    <row r="5457" spans="41:41" x14ac:dyDescent="0.25">
      <c r="AO5457" s="51"/>
    </row>
    <row r="5458" spans="41:41" x14ac:dyDescent="0.25">
      <c r="AO5458" s="51"/>
    </row>
    <row r="5459" spans="41:41" x14ac:dyDescent="0.25">
      <c r="AO5459" s="51"/>
    </row>
    <row r="5460" spans="41:41" x14ac:dyDescent="0.25">
      <c r="AO5460" s="51"/>
    </row>
    <row r="5461" spans="41:41" x14ac:dyDescent="0.25">
      <c r="AO5461" s="51"/>
    </row>
    <row r="5462" spans="41:41" x14ac:dyDescent="0.25">
      <c r="AO5462" s="51"/>
    </row>
    <row r="5463" spans="41:41" x14ac:dyDescent="0.25">
      <c r="AO5463" s="51"/>
    </row>
    <row r="5464" spans="41:41" x14ac:dyDescent="0.25">
      <c r="AO5464" s="51"/>
    </row>
    <row r="5465" spans="41:41" x14ac:dyDescent="0.25">
      <c r="AO5465" s="51"/>
    </row>
    <row r="5466" spans="41:41" x14ac:dyDescent="0.25">
      <c r="AO5466" s="51"/>
    </row>
    <row r="5467" spans="41:41" x14ac:dyDescent="0.25">
      <c r="AO5467" s="51"/>
    </row>
    <row r="5468" spans="41:41" x14ac:dyDescent="0.25">
      <c r="AO5468" s="51"/>
    </row>
    <row r="5469" spans="41:41" x14ac:dyDescent="0.25">
      <c r="AO5469" s="51"/>
    </row>
    <row r="5470" spans="41:41" x14ac:dyDescent="0.25">
      <c r="AO5470" s="51"/>
    </row>
    <row r="5471" spans="41:41" x14ac:dyDescent="0.25">
      <c r="AO5471" s="51"/>
    </row>
    <row r="5472" spans="41:41" x14ac:dyDescent="0.25">
      <c r="AO5472" s="51"/>
    </row>
    <row r="5473" spans="41:41" x14ac:dyDescent="0.25">
      <c r="AO5473" s="51"/>
    </row>
    <row r="5474" spans="41:41" x14ac:dyDescent="0.25">
      <c r="AO5474" s="51"/>
    </row>
    <row r="5475" spans="41:41" x14ac:dyDescent="0.25">
      <c r="AO5475" s="51"/>
    </row>
    <row r="5476" spans="41:41" x14ac:dyDescent="0.25">
      <c r="AO5476" s="51"/>
    </row>
    <row r="5477" spans="41:41" x14ac:dyDescent="0.25">
      <c r="AO5477" s="51"/>
    </row>
    <row r="5478" spans="41:41" x14ac:dyDescent="0.25">
      <c r="AO5478" s="51"/>
    </row>
    <row r="5479" spans="41:41" x14ac:dyDescent="0.25">
      <c r="AO5479" s="51"/>
    </row>
    <row r="5480" spans="41:41" x14ac:dyDescent="0.25">
      <c r="AO5480" s="51"/>
    </row>
    <row r="5481" spans="41:41" x14ac:dyDescent="0.25">
      <c r="AO5481" s="51"/>
    </row>
    <row r="5482" spans="41:41" x14ac:dyDescent="0.25">
      <c r="AO5482" s="51"/>
    </row>
    <row r="5483" spans="41:41" x14ac:dyDescent="0.25">
      <c r="AO5483" s="51"/>
    </row>
    <row r="5484" spans="41:41" x14ac:dyDescent="0.25">
      <c r="AO5484" s="51"/>
    </row>
    <row r="5485" spans="41:41" x14ac:dyDescent="0.25">
      <c r="AO5485" s="51"/>
    </row>
    <row r="5486" spans="41:41" x14ac:dyDescent="0.25">
      <c r="AO5486" s="51"/>
    </row>
    <row r="5487" spans="41:41" x14ac:dyDescent="0.25">
      <c r="AO5487" s="51"/>
    </row>
    <row r="5488" spans="41:41" x14ac:dyDescent="0.25">
      <c r="AO5488" s="51"/>
    </row>
    <row r="5489" spans="41:41" x14ac:dyDescent="0.25">
      <c r="AO5489" s="51"/>
    </row>
    <row r="5490" spans="41:41" x14ac:dyDescent="0.25">
      <c r="AO5490" s="51"/>
    </row>
    <row r="5491" spans="41:41" x14ac:dyDescent="0.25">
      <c r="AO5491" s="51"/>
    </row>
    <row r="5492" spans="41:41" x14ac:dyDescent="0.25">
      <c r="AO5492" s="51"/>
    </row>
    <row r="5493" spans="41:41" x14ac:dyDescent="0.25">
      <c r="AO5493" s="51"/>
    </row>
    <row r="5494" spans="41:41" x14ac:dyDescent="0.25">
      <c r="AO5494" s="51"/>
    </row>
    <row r="5495" spans="41:41" x14ac:dyDescent="0.25">
      <c r="AO5495" s="51"/>
    </row>
    <row r="5496" spans="41:41" x14ac:dyDescent="0.25">
      <c r="AO5496" s="51"/>
    </row>
    <row r="5497" spans="41:41" x14ac:dyDescent="0.25">
      <c r="AO5497" s="51"/>
    </row>
    <row r="5498" spans="41:41" x14ac:dyDescent="0.25">
      <c r="AO5498" s="51"/>
    </row>
    <row r="5499" spans="41:41" x14ac:dyDescent="0.25">
      <c r="AO5499" s="51"/>
    </row>
    <row r="5500" spans="41:41" x14ac:dyDescent="0.25">
      <c r="AO5500" s="51"/>
    </row>
    <row r="5501" spans="41:41" x14ac:dyDescent="0.25">
      <c r="AO5501" s="51"/>
    </row>
    <row r="5502" spans="41:41" x14ac:dyDescent="0.25">
      <c r="AO5502" s="51"/>
    </row>
    <row r="5503" spans="41:41" x14ac:dyDescent="0.25">
      <c r="AO5503" s="51"/>
    </row>
    <row r="5504" spans="41:41" x14ac:dyDescent="0.25">
      <c r="AO5504" s="51"/>
    </row>
    <row r="5505" spans="41:41" x14ac:dyDescent="0.25">
      <c r="AO5505" s="51"/>
    </row>
    <row r="5506" spans="41:41" x14ac:dyDescent="0.25">
      <c r="AO5506" s="51"/>
    </row>
    <row r="5507" spans="41:41" x14ac:dyDescent="0.25">
      <c r="AO5507" s="51"/>
    </row>
    <row r="5508" spans="41:41" x14ac:dyDescent="0.25">
      <c r="AO5508" s="51"/>
    </row>
    <row r="5509" spans="41:41" x14ac:dyDescent="0.25">
      <c r="AO5509" s="51"/>
    </row>
    <row r="5510" spans="41:41" x14ac:dyDescent="0.25">
      <c r="AO5510" s="51"/>
    </row>
    <row r="5511" spans="41:41" x14ac:dyDescent="0.25">
      <c r="AO5511" s="51"/>
    </row>
    <row r="5512" spans="41:41" x14ac:dyDescent="0.25">
      <c r="AO5512" s="51"/>
    </row>
    <row r="5513" spans="41:41" x14ac:dyDescent="0.25">
      <c r="AO5513" s="51"/>
    </row>
    <row r="5514" spans="41:41" x14ac:dyDescent="0.25">
      <c r="AO5514" s="51"/>
    </row>
    <row r="5515" spans="41:41" x14ac:dyDescent="0.25">
      <c r="AO5515" s="51"/>
    </row>
    <row r="5516" spans="41:41" x14ac:dyDescent="0.25">
      <c r="AO5516" s="51"/>
    </row>
    <row r="5517" spans="41:41" x14ac:dyDescent="0.25">
      <c r="AO5517" s="51"/>
    </row>
    <row r="5518" spans="41:41" x14ac:dyDescent="0.25">
      <c r="AO5518" s="51"/>
    </row>
    <row r="5519" spans="41:41" x14ac:dyDescent="0.25">
      <c r="AO5519" s="51"/>
    </row>
    <row r="5520" spans="41:41" x14ac:dyDescent="0.25">
      <c r="AO5520" s="51"/>
    </row>
    <row r="5521" spans="41:41" x14ac:dyDescent="0.25">
      <c r="AO5521" s="51"/>
    </row>
    <row r="5522" spans="41:41" x14ac:dyDescent="0.25">
      <c r="AO5522" s="51"/>
    </row>
    <row r="5523" spans="41:41" x14ac:dyDescent="0.25">
      <c r="AO5523" s="51"/>
    </row>
    <row r="5524" spans="41:41" x14ac:dyDescent="0.25">
      <c r="AO5524" s="51"/>
    </row>
    <row r="5525" spans="41:41" x14ac:dyDescent="0.25">
      <c r="AO5525" s="51"/>
    </row>
    <row r="5526" spans="41:41" x14ac:dyDescent="0.25">
      <c r="AO5526" s="51"/>
    </row>
    <row r="5527" spans="41:41" x14ac:dyDescent="0.25">
      <c r="AO5527" s="51"/>
    </row>
    <row r="5528" spans="41:41" x14ac:dyDescent="0.25">
      <c r="AO5528" s="51"/>
    </row>
    <row r="5529" spans="41:41" x14ac:dyDescent="0.25">
      <c r="AO5529" s="51"/>
    </row>
    <row r="5530" spans="41:41" x14ac:dyDescent="0.25">
      <c r="AO5530" s="51"/>
    </row>
    <row r="5531" spans="41:41" x14ac:dyDescent="0.25">
      <c r="AO5531" s="51"/>
    </row>
    <row r="5532" spans="41:41" x14ac:dyDescent="0.25">
      <c r="AO5532" s="51"/>
    </row>
    <row r="5533" spans="41:41" x14ac:dyDescent="0.25">
      <c r="AO5533" s="51"/>
    </row>
    <row r="5534" spans="41:41" x14ac:dyDescent="0.25">
      <c r="AO5534" s="51"/>
    </row>
    <row r="5535" spans="41:41" x14ac:dyDescent="0.25">
      <c r="AO5535" s="51"/>
    </row>
    <row r="5536" spans="41:41" x14ac:dyDescent="0.25">
      <c r="AO5536" s="51"/>
    </row>
    <row r="5537" spans="41:41" x14ac:dyDescent="0.25">
      <c r="AO5537" s="51"/>
    </row>
    <row r="5538" spans="41:41" x14ac:dyDescent="0.25">
      <c r="AO5538" s="51"/>
    </row>
    <row r="5539" spans="41:41" x14ac:dyDescent="0.25">
      <c r="AO5539" s="51"/>
    </row>
    <row r="5540" spans="41:41" x14ac:dyDescent="0.25">
      <c r="AO5540" s="51"/>
    </row>
    <row r="5541" spans="41:41" x14ac:dyDescent="0.25">
      <c r="AO5541" s="51"/>
    </row>
    <row r="5542" spans="41:41" x14ac:dyDescent="0.25">
      <c r="AO5542" s="51"/>
    </row>
    <row r="5543" spans="41:41" x14ac:dyDescent="0.25">
      <c r="AO5543" s="51"/>
    </row>
    <row r="5544" spans="41:41" x14ac:dyDescent="0.25">
      <c r="AO5544" s="51"/>
    </row>
    <row r="5545" spans="41:41" x14ac:dyDescent="0.25">
      <c r="AO5545" s="51"/>
    </row>
    <row r="5546" spans="41:41" x14ac:dyDescent="0.25">
      <c r="AO5546" s="51"/>
    </row>
    <row r="5547" spans="41:41" x14ac:dyDescent="0.25">
      <c r="AO5547" s="51"/>
    </row>
    <row r="5548" spans="41:41" x14ac:dyDescent="0.25">
      <c r="AO5548" s="51"/>
    </row>
    <row r="5549" spans="41:41" x14ac:dyDescent="0.25">
      <c r="AO5549" s="51"/>
    </row>
    <row r="5550" spans="41:41" x14ac:dyDescent="0.25">
      <c r="AO5550" s="51"/>
    </row>
    <row r="5551" spans="41:41" x14ac:dyDescent="0.25">
      <c r="AO5551" s="51"/>
    </row>
    <row r="5552" spans="41:41" x14ac:dyDescent="0.25">
      <c r="AO5552" s="51"/>
    </row>
    <row r="5553" spans="41:41" x14ac:dyDescent="0.25">
      <c r="AO5553" s="51"/>
    </row>
    <row r="5554" spans="41:41" x14ac:dyDescent="0.25">
      <c r="AO5554" s="51"/>
    </row>
    <row r="5555" spans="41:41" x14ac:dyDescent="0.25">
      <c r="AO5555" s="51"/>
    </row>
    <row r="5556" spans="41:41" x14ac:dyDescent="0.25">
      <c r="AO5556" s="51"/>
    </row>
    <row r="5557" spans="41:41" x14ac:dyDescent="0.25">
      <c r="AO5557" s="51"/>
    </row>
    <row r="5558" spans="41:41" x14ac:dyDescent="0.25">
      <c r="AO5558" s="51"/>
    </row>
    <row r="5559" spans="41:41" x14ac:dyDescent="0.25">
      <c r="AO5559" s="51"/>
    </row>
    <row r="5560" spans="41:41" x14ac:dyDescent="0.25">
      <c r="AO5560" s="51"/>
    </row>
    <row r="5561" spans="41:41" x14ac:dyDescent="0.25">
      <c r="AO5561" s="51"/>
    </row>
    <row r="5562" spans="41:41" x14ac:dyDescent="0.25">
      <c r="AO5562" s="51"/>
    </row>
    <row r="5563" spans="41:41" x14ac:dyDescent="0.25">
      <c r="AO5563" s="51"/>
    </row>
    <row r="5564" spans="41:41" x14ac:dyDescent="0.25">
      <c r="AO5564" s="51"/>
    </row>
    <row r="5565" spans="41:41" x14ac:dyDescent="0.25">
      <c r="AO5565" s="51"/>
    </row>
    <row r="5566" spans="41:41" x14ac:dyDescent="0.25">
      <c r="AO5566" s="51"/>
    </row>
    <row r="5567" spans="41:41" x14ac:dyDescent="0.25">
      <c r="AO5567" s="51"/>
    </row>
    <row r="5568" spans="41:41" x14ac:dyDescent="0.25">
      <c r="AO5568" s="51"/>
    </row>
    <row r="5569" spans="41:41" x14ac:dyDescent="0.25">
      <c r="AO5569" s="51"/>
    </row>
    <row r="5570" spans="41:41" x14ac:dyDescent="0.25">
      <c r="AO5570" s="51"/>
    </row>
    <row r="5571" spans="41:41" x14ac:dyDescent="0.25">
      <c r="AO5571" s="51"/>
    </row>
    <row r="5572" spans="41:41" x14ac:dyDescent="0.25">
      <c r="AO5572" s="51"/>
    </row>
    <row r="5573" spans="41:41" x14ac:dyDescent="0.25">
      <c r="AO5573" s="51"/>
    </row>
    <row r="5574" spans="41:41" x14ac:dyDescent="0.25">
      <c r="AO5574" s="51"/>
    </row>
    <row r="5575" spans="41:41" x14ac:dyDescent="0.25">
      <c r="AO5575" s="51"/>
    </row>
    <row r="5576" spans="41:41" x14ac:dyDescent="0.25">
      <c r="AO5576" s="51"/>
    </row>
    <row r="5577" spans="41:41" x14ac:dyDescent="0.25">
      <c r="AO5577" s="51"/>
    </row>
    <row r="5578" spans="41:41" x14ac:dyDescent="0.25">
      <c r="AO5578" s="51"/>
    </row>
    <row r="5579" spans="41:41" x14ac:dyDescent="0.25">
      <c r="AO5579" s="51"/>
    </row>
    <row r="5580" spans="41:41" x14ac:dyDescent="0.25">
      <c r="AO5580" s="51"/>
    </row>
    <row r="5581" spans="41:41" x14ac:dyDescent="0.25">
      <c r="AO5581" s="51"/>
    </row>
    <row r="5582" spans="41:41" x14ac:dyDescent="0.25">
      <c r="AO5582" s="51"/>
    </row>
    <row r="5583" spans="41:41" x14ac:dyDescent="0.25">
      <c r="AO5583" s="51"/>
    </row>
    <row r="5584" spans="41:41" x14ac:dyDescent="0.25">
      <c r="AO5584" s="51"/>
    </row>
    <row r="5585" spans="41:41" x14ac:dyDescent="0.25">
      <c r="AO5585" s="51"/>
    </row>
    <row r="5586" spans="41:41" x14ac:dyDescent="0.25">
      <c r="AO5586" s="51"/>
    </row>
    <row r="5587" spans="41:41" x14ac:dyDescent="0.25">
      <c r="AO5587" s="51"/>
    </row>
    <row r="5588" spans="41:41" x14ac:dyDescent="0.25">
      <c r="AO5588" s="51"/>
    </row>
    <row r="5589" spans="41:41" x14ac:dyDescent="0.25">
      <c r="AO5589" s="51"/>
    </row>
    <row r="5590" spans="41:41" x14ac:dyDescent="0.25">
      <c r="AO5590" s="51"/>
    </row>
    <row r="5591" spans="41:41" x14ac:dyDescent="0.25">
      <c r="AO5591" s="51"/>
    </row>
    <row r="5592" spans="41:41" x14ac:dyDescent="0.25">
      <c r="AO5592" s="51"/>
    </row>
    <row r="5593" spans="41:41" x14ac:dyDescent="0.25">
      <c r="AO5593" s="51"/>
    </row>
    <row r="5594" spans="41:41" x14ac:dyDescent="0.25">
      <c r="AO5594" s="51"/>
    </row>
    <row r="5595" spans="41:41" x14ac:dyDescent="0.25">
      <c r="AO5595" s="51"/>
    </row>
    <row r="5596" spans="41:41" x14ac:dyDescent="0.25">
      <c r="AO5596" s="51"/>
    </row>
    <row r="5597" spans="41:41" x14ac:dyDescent="0.25">
      <c r="AO5597" s="51"/>
    </row>
    <row r="5598" spans="41:41" x14ac:dyDescent="0.25">
      <c r="AO5598" s="51"/>
    </row>
    <row r="5599" spans="41:41" x14ac:dyDescent="0.25">
      <c r="AO5599" s="51"/>
    </row>
    <row r="5600" spans="41:41" x14ac:dyDescent="0.25">
      <c r="AO5600" s="51"/>
    </row>
    <row r="5601" spans="41:41" x14ac:dyDescent="0.25">
      <c r="AO5601" s="51"/>
    </row>
    <row r="5602" spans="41:41" x14ac:dyDescent="0.25">
      <c r="AO5602" s="51"/>
    </row>
    <row r="5603" spans="41:41" x14ac:dyDescent="0.25">
      <c r="AO5603" s="51"/>
    </row>
    <row r="5604" spans="41:41" x14ac:dyDescent="0.25">
      <c r="AO5604" s="51"/>
    </row>
    <row r="5605" spans="41:41" x14ac:dyDescent="0.25">
      <c r="AO5605" s="51"/>
    </row>
    <row r="5606" spans="41:41" x14ac:dyDescent="0.25">
      <c r="AO5606" s="51"/>
    </row>
    <row r="5607" spans="41:41" x14ac:dyDescent="0.25">
      <c r="AO5607" s="51"/>
    </row>
    <row r="5608" spans="41:41" x14ac:dyDescent="0.25">
      <c r="AO5608" s="51"/>
    </row>
    <row r="5609" spans="41:41" x14ac:dyDescent="0.25">
      <c r="AO5609" s="51"/>
    </row>
    <row r="5610" spans="41:41" x14ac:dyDescent="0.25">
      <c r="AO5610" s="51"/>
    </row>
    <row r="5611" spans="41:41" x14ac:dyDescent="0.25">
      <c r="AO5611" s="51"/>
    </row>
    <row r="5612" spans="41:41" x14ac:dyDescent="0.25">
      <c r="AO5612" s="51"/>
    </row>
    <row r="5613" spans="41:41" x14ac:dyDescent="0.25">
      <c r="AO5613" s="51"/>
    </row>
    <row r="5614" spans="41:41" x14ac:dyDescent="0.25">
      <c r="AO5614" s="51"/>
    </row>
    <row r="5615" spans="41:41" x14ac:dyDescent="0.25">
      <c r="AO5615" s="51"/>
    </row>
    <row r="5616" spans="41:41" x14ac:dyDescent="0.25">
      <c r="AO5616" s="51"/>
    </row>
    <row r="5617" spans="41:41" x14ac:dyDescent="0.25">
      <c r="AO5617" s="51"/>
    </row>
    <row r="5618" spans="41:41" x14ac:dyDescent="0.25">
      <c r="AO5618" s="51"/>
    </row>
    <row r="5619" spans="41:41" x14ac:dyDescent="0.25">
      <c r="AO5619" s="51"/>
    </row>
    <row r="5620" spans="41:41" x14ac:dyDescent="0.25">
      <c r="AO5620" s="51"/>
    </row>
    <row r="5621" spans="41:41" x14ac:dyDescent="0.25">
      <c r="AO5621" s="51"/>
    </row>
    <row r="5622" spans="41:41" x14ac:dyDescent="0.25">
      <c r="AO5622" s="51"/>
    </row>
    <row r="5623" spans="41:41" x14ac:dyDescent="0.25">
      <c r="AO5623" s="51"/>
    </row>
    <row r="5624" spans="41:41" x14ac:dyDescent="0.25">
      <c r="AO5624" s="51"/>
    </row>
    <row r="5625" spans="41:41" x14ac:dyDescent="0.25">
      <c r="AO5625" s="51"/>
    </row>
    <row r="5626" spans="41:41" x14ac:dyDescent="0.25">
      <c r="AO5626" s="51"/>
    </row>
    <row r="5627" spans="41:41" x14ac:dyDescent="0.25">
      <c r="AO5627" s="51"/>
    </row>
    <row r="5628" spans="41:41" x14ac:dyDescent="0.25">
      <c r="AO5628" s="51"/>
    </row>
    <row r="5629" spans="41:41" x14ac:dyDescent="0.25">
      <c r="AO5629" s="51"/>
    </row>
    <row r="5630" spans="41:41" x14ac:dyDescent="0.25">
      <c r="AO5630" s="51"/>
    </row>
    <row r="5631" spans="41:41" x14ac:dyDescent="0.25">
      <c r="AO5631" s="51"/>
    </row>
    <row r="5632" spans="41:41" x14ac:dyDescent="0.25">
      <c r="AO5632" s="51"/>
    </row>
    <row r="5633" spans="41:41" x14ac:dyDescent="0.25">
      <c r="AO5633" s="51"/>
    </row>
    <row r="5634" spans="41:41" x14ac:dyDescent="0.25">
      <c r="AO5634" s="51"/>
    </row>
    <row r="5635" spans="41:41" x14ac:dyDescent="0.25">
      <c r="AO5635" s="51"/>
    </row>
    <row r="5636" spans="41:41" x14ac:dyDescent="0.25">
      <c r="AO5636" s="51"/>
    </row>
    <row r="5637" spans="41:41" x14ac:dyDescent="0.25">
      <c r="AO5637" s="51"/>
    </row>
    <row r="5638" spans="41:41" x14ac:dyDescent="0.25">
      <c r="AO5638" s="51"/>
    </row>
    <row r="5639" spans="41:41" x14ac:dyDescent="0.25">
      <c r="AO5639" s="51"/>
    </row>
    <row r="5640" spans="41:41" x14ac:dyDescent="0.25">
      <c r="AO5640" s="51"/>
    </row>
    <row r="5641" spans="41:41" x14ac:dyDescent="0.25">
      <c r="AO5641" s="51"/>
    </row>
    <row r="5642" spans="41:41" x14ac:dyDescent="0.25">
      <c r="AO5642" s="51"/>
    </row>
    <row r="5643" spans="41:41" x14ac:dyDescent="0.25">
      <c r="AO5643" s="51"/>
    </row>
    <row r="5644" spans="41:41" x14ac:dyDescent="0.25">
      <c r="AO5644" s="51"/>
    </row>
    <row r="5645" spans="41:41" x14ac:dyDescent="0.25">
      <c r="AO5645" s="51"/>
    </row>
    <row r="5646" spans="41:41" x14ac:dyDescent="0.25">
      <c r="AO5646" s="51"/>
    </row>
    <row r="5647" spans="41:41" x14ac:dyDescent="0.25">
      <c r="AO5647" s="51"/>
    </row>
    <row r="5648" spans="41:41" x14ac:dyDescent="0.25">
      <c r="AO5648" s="51"/>
    </row>
    <row r="5649" spans="41:41" x14ac:dyDescent="0.25">
      <c r="AO5649" s="51"/>
    </row>
    <row r="5650" spans="41:41" x14ac:dyDescent="0.25">
      <c r="AO5650" s="51"/>
    </row>
    <row r="5651" spans="41:41" x14ac:dyDescent="0.25">
      <c r="AO5651" s="51"/>
    </row>
    <row r="5652" spans="41:41" x14ac:dyDescent="0.25">
      <c r="AO5652" s="51"/>
    </row>
    <row r="5653" spans="41:41" x14ac:dyDescent="0.25">
      <c r="AO5653" s="51"/>
    </row>
    <row r="5654" spans="41:41" x14ac:dyDescent="0.25">
      <c r="AO5654" s="51"/>
    </row>
    <row r="5655" spans="41:41" x14ac:dyDescent="0.25">
      <c r="AO5655" s="51"/>
    </row>
    <row r="5656" spans="41:41" x14ac:dyDescent="0.25">
      <c r="AO5656" s="51"/>
    </row>
    <row r="5657" spans="41:41" x14ac:dyDescent="0.25">
      <c r="AO5657" s="51"/>
    </row>
    <row r="5658" spans="41:41" x14ac:dyDescent="0.25">
      <c r="AO5658" s="51"/>
    </row>
    <row r="5659" spans="41:41" x14ac:dyDescent="0.25">
      <c r="AO5659" s="51"/>
    </row>
    <row r="5660" spans="41:41" x14ac:dyDescent="0.25">
      <c r="AO5660" s="51"/>
    </row>
    <row r="5661" spans="41:41" x14ac:dyDescent="0.25">
      <c r="AO5661" s="51"/>
    </row>
    <row r="5662" spans="41:41" x14ac:dyDescent="0.25">
      <c r="AO5662" s="51"/>
    </row>
    <row r="5663" spans="41:41" x14ac:dyDescent="0.25">
      <c r="AO5663" s="51"/>
    </row>
    <row r="5664" spans="41:41" x14ac:dyDescent="0.25">
      <c r="AO5664" s="51"/>
    </row>
    <row r="5665" spans="41:41" x14ac:dyDescent="0.25">
      <c r="AO5665" s="51"/>
    </row>
    <row r="5666" spans="41:41" x14ac:dyDescent="0.25">
      <c r="AO5666" s="51"/>
    </row>
    <row r="5667" spans="41:41" x14ac:dyDescent="0.25">
      <c r="AO5667" s="51"/>
    </row>
    <row r="5668" spans="41:41" x14ac:dyDescent="0.25">
      <c r="AO5668" s="51"/>
    </row>
    <row r="5669" spans="41:41" x14ac:dyDescent="0.25">
      <c r="AO5669" s="51"/>
    </row>
    <row r="5670" spans="41:41" x14ac:dyDescent="0.25">
      <c r="AO5670" s="51"/>
    </row>
    <row r="5671" spans="41:41" x14ac:dyDescent="0.25">
      <c r="AO5671" s="51"/>
    </row>
    <row r="5672" spans="41:41" x14ac:dyDescent="0.25">
      <c r="AO5672" s="51"/>
    </row>
    <row r="5673" spans="41:41" x14ac:dyDescent="0.25">
      <c r="AO5673" s="51"/>
    </row>
    <row r="5674" spans="41:41" x14ac:dyDescent="0.25">
      <c r="AO5674" s="51"/>
    </row>
    <row r="5675" spans="41:41" x14ac:dyDescent="0.25">
      <c r="AO5675" s="51"/>
    </row>
    <row r="5676" spans="41:41" x14ac:dyDescent="0.25">
      <c r="AO5676" s="51"/>
    </row>
    <row r="5677" spans="41:41" x14ac:dyDescent="0.25">
      <c r="AO5677" s="51"/>
    </row>
    <row r="5678" spans="41:41" x14ac:dyDescent="0.25">
      <c r="AO5678" s="51"/>
    </row>
    <row r="5679" spans="41:41" x14ac:dyDescent="0.25">
      <c r="AO5679" s="51"/>
    </row>
    <row r="5680" spans="41:41" x14ac:dyDescent="0.25">
      <c r="AO5680" s="51"/>
    </row>
    <row r="5681" spans="41:41" x14ac:dyDescent="0.25">
      <c r="AO5681" s="51"/>
    </row>
    <row r="5682" spans="41:41" x14ac:dyDescent="0.25">
      <c r="AO5682" s="51"/>
    </row>
    <row r="5683" spans="41:41" x14ac:dyDescent="0.25">
      <c r="AO5683" s="51"/>
    </row>
    <row r="5684" spans="41:41" x14ac:dyDescent="0.25">
      <c r="AO5684" s="51"/>
    </row>
    <row r="5685" spans="41:41" x14ac:dyDescent="0.25">
      <c r="AO5685" s="51"/>
    </row>
    <row r="5686" spans="41:41" x14ac:dyDescent="0.25">
      <c r="AO5686" s="51"/>
    </row>
    <row r="5687" spans="41:41" x14ac:dyDescent="0.25">
      <c r="AO5687" s="51"/>
    </row>
    <row r="5688" spans="41:41" x14ac:dyDescent="0.25">
      <c r="AO5688" s="51"/>
    </row>
    <row r="5689" spans="41:41" x14ac:dyDescent="0.25">
      <c r="AO5689" s="51"/>
    </row>
    <row r="5690" spans="41:41" x14ac:dyDescent="0.25">
      <c r="AO5690" s="51"/>
    </row>
    <row r="5691" spans="41:41" x14ac:dyDescent="0.25">
      <c r="AO5691" s="51"/>
    </row>
    <row r="5692" spans="41:41" x14ac:dyDescent="0.25">
      <c r="AO5692" s="51"/>
    </row>
    <row r="5693" spans="41:41" x14ac:dyDescent="0.25">
      <c r="AO5693" s="51"/>
    </row>
    <row r="5694" spans="41:41" x14ac:dyDescent="0.25">
      <c r="AO5694" s="51"/>
    </row>
    <row r="5695" spans="41:41" x14ac:dyDescent="0.25">
      <c r="AO5695" s="51"/>
    </row>
    <row r="5696" spans="41:41" x14ac:dyDescent="0.25">
      <c r="AO5696" s="51"/>
    </row>
    <row r="5697" spans="41:41" x14ac:dyDescent="0.25">
      <c r="AO5697" s="51"/>
    </row>
    <row r="5698" spans="41:41" x14ac:dyDescent="0.25">
      <c r="AO5698" s="51"/>
    </row>
    <row r="5699" spans="41:41" x14ac:dyDescent="0.25">
      <c r="AO5699" s="51"/>
    </row>
    <row r="5700" spans="41:41" x14ac:dyDescent="0.25">
      <c r="AO5700" s="51"/>
    </row>
    <row r="5701" spans="41:41" x14ac:dyDescent="0.25">
      <c r="AO5701" s="51"/>
    </row>
    <row r="5702" spans="41:41" x14ac:dyDescent="0.25">
      <c r="AO5702" s="51"/>
    </row>
    <row r="5703" spans="41:41" x14ac:dyDescent="0.25">
      <c r="AO5703" s="51"/>
    </row>
    <row r="5704" spans="41:41" x14ac:dyDescent="0.25">
      <c r="AO5704" s="51"/>
    </row>
    <row r="5705" spans="41:41" x14ac:dyDescent="0.25">
      <c r="AO5705" s="51"/>
    </row>
    <row r="5706" spans="41:41" x14ac:dyDescent="0.25">
      <c r="AO5706" s="51"/>
    </row>
    <row r="5707" spans="41:41" x14ac:dyDescent="0.25">
      <c r="AO5707" s="51"/>
    </row>
    <row r="5708" spans="41:41" x14ac:dyDescent="0.25">
      <c r="AO5708" s="51"/>
    </row>
    <row r="5709" spans="41:41" x14ac:dyDescent="0.25">
      <c r="AO5709" s="51"/>
    </row>
    <row r="5710" spans="41:41" x14ac:dyDescent="0.25">
      <c r="AO5710" s="51"/>
    </row>
    <row r="5711" spans="41:41" x14ac:dyDescent="0.25">
      <c r="AO5711" s="51"/>
    </row>
    <row r="5712" spans="41:41" x14ac:dyDescent="0.25">
      <c r="AO5712" s="51"/>
    </row>
    <row r="5713" spans="41:41" x14ac:dyDescent="0.25">
      <c r="AO5713" s="51"/>
    </row>
    <row r="5714" spans="41:41" x14ac:dyDescent="0.25">
      <c r="AO5714" s="51"/>
    </row>
    <row r="5715" spans="41:41" x14ac:dyDescent="0.25">
      <c r="AO5715" s="51"/>
    </row>
    <row r="5716" spans="41:41" x14ac:dyDescent="0.25">
      <c r="AO5716" s="51"/>
    </row>
    <row r="5717" spans="41:41" x14ac:dyDescent="0.25">
      <c r="AO5717" s="51"/>
    </row>
    <row r="5718" spans="41:41" x14ac:dyDescent="0.25">
      <c r="AO5718" s="51"/>
    </row>
    <row r="5719" spans="41:41" x14ac:dyDescent="0.25">
      <c r="AO5719" s="51"/>
    </row>
    <row r="5720" spans="41:41" x14ac:dyDescent="0.25">
      <c r="AO5720" s="51"/>
    </row>
    <row r="5721" spans="41:41" x14ac:dyDescent="0.25">
      <c r="AO5721" s="51"/>
    </row>
    <row r="5722" spans="41:41" x14ac:dyDescent="0.25">
      <c r="AO5722" s="51"/>
    </row>
    <row r="5723" spans="41:41" x14ac:dyDescent="0.25">
      <c r="AO5723" s="51"/>
    </row>
    <row r="5724" spans="41:41" x14ac:dyDescent="0.25">
      <c r="AO5724" s="51"/>
    </row>
    <row r="5725" spans="41:41" x14ac:dyDescent="0.25">
      <c r="AO5725" s="51"/>
    </row>
    <row r="5726" spans="41:41" x14ac:dyDescent="0.25">
      <c r="AO5726" s="51"/>
    </row>
    <row r="5727" spans="41:41" x14ac:dyDescent="0.25">
      <c r="AO5727" s="51"/>
    </row>
    <row r="5728" spans="41:41" x14ac:dyDescent="0.25">
      <c r="AO5728" s="51"/>
    </row>
    <row r="5729" spans="41:41" x14ac:dyDescent="0.25">
      <c r="AO5729" s="51"/>
    </row>
    <row r="5730" spans="41:41" x14ac:dyDescent="0.25">
      <c r="AO5730" s="51"/>
    </row>
    <row r="5731" spans="41:41" x14ac:dyDescent="0.25">
      <c r="AO5731" s="51"/>
    </row>
    <row r="5732" spans="41:41" x14ac:dyDescent="0.25">
      <c r="AO5732" s="51"/>
    </row>
    <row r="5733" spans="41:41" x14ac:dyDescent="0.25">
      <c r="AO5733" s="51"/>
    </row>
    <row r="5734" spans="41:41" x14ac:dyDescent="0.25">
      <c r="AO5734" s="51"/>
    </row>
    <row r="5735" spans="41:41" x14ac:dyDescent="0.25">
      <c r="AO5735" s="51"/>
    </row>
    <row r="5736" spans="41:41" x14ac:dyDescent="0.25">
      <c r="AO5736" s="51"/>
    </row>
    <row r="5737" spans="41:41" x14ac:dyDescent="0.25">
      <c r="AO5737" s="51"/>
    </row>
    <row r="5738" spans="41:41" x14ac:dyDescent="0.25">
      <c r="AO5738" s="51"/>
    </row>
    <row r="5739" spans="41:41" x14ac:dyDescent="0.25">
      <c r="AO5739" s="51"/>
    </row>
    <row r="5740" spans="41:41" x14ac:dyDescent="0.25">
      <c r="AO5740" s="51"/>
    </row>
    <row r="5741" spans="41:41" x14ac:dyDescent="0.25">
      <c r="AO5741" s="51"/>
    </row>
    <row r="5742" spans="41:41" x14ac:dyDescent="0.25">
      <c r="AO5742" s="51"/>
    </row>
    <row r="5743" spans="41:41" x14ac:dyDescent="0.25">
      <c r="AO5743" s="51"/>
    </row>
    <row r="5744" spans="41:41" x14ac:dyDescent="0.25">
      <c r="AO5744" s="51"/>
    </row>
    <row r="5745" spans="41:41" x14ac:dyDescent="0.25">
      <c r="AO5745" s="51"/>
    </row>
    <row r="5746" spans="41:41" x14ac:dyDescent="0.25">
      <c r="AO5746" s="51"/>
    </row>
    <row r="5747" spans="41:41" x14ac:dyDescent="0.25">
      <c r="AO5747" s="51"/>
    </row>
    <row r="5748" spans="41:41" x14ac:dyDescent="0.25">
      <c r="AO5748" s="51"/>
    </row>
    <row r="5749" spans="41:41" x14ac:dyDescent="0.25">
      <c r="AO5749" s="51"/>
    </row>
    <row r="5750" spans="41:41" x14ac:dyDescent="0.25">
      <c r="AO5750" s="51"/>
    </row>
    <row r="5751" spans="41:41" x14ac:dyDescent="0.25">
      <c r="AO5751" s="51"/>
    </row>
    <row r="5752" spans="41:41" x14ac:dyDescent="0.25">
      <c r="AO5752" s="51"/>
    </row>
    <row r="5753" spans="41:41" x14ac:dyDescent="0.25">
      <c r="AO5753" s="51"/>
    </row>
    <row r="5754" spans="41:41" x14ac:dyDescent="0.25">
      <c r="AO5754" s="51"/>
    </row>
    <row r="5755" spans="41:41" x14ac:dyDescent="0.25">
      <c r="AO5755" s="51"/>
    </row>
    <row r="5756" spans="41:41" x14ac:dyDescent="0.25">
      <c r="AO5756" s="51"/>
    </row>
    <row r="5757" spans="41:41" x14ac:dyDescent="0.25">
      <c r="AO5757" s="51"/>
    </row>
    <row r="5758" spans="41:41" x14ac:dyDescent="0.25">
      <c r="AO5758" s="51"/>
    </row>
    <row r="5759" spans="41:41" x14ac:dyDescent="0.25">
      <c r="AO5759" s="51"/>
    </row>
    <row r="5760" spans="41:41" x14ac:dyDescent="0.25">
      <c r="AO5760" s="51"/>
    </row>
    <row r="5761" spans="41:41" x14ac:dyDescent="0.25">
      <c r="AO5761" s="51"/>
    </row>
    <row r="5762" spans="41:41" x14ac:dyDescent="0.25">
      <c r="AO5762" s="51"/>
    </row>
    <row r="5763" spans="41:41" x14ac:dyDescent="0.25">
      <c r="AO5763" s="51"/>
    </row>
    <row r="5764" spans="41:41" x14ac:dyDescent="0.25">
      <c r="AO5764" s="51"/>
    </row>
    <row r="5765" spans="41:41" x14ac:dyDescent="0.25">
      <c r="AO5765" s="51"/>
    </row>
    <row r="5766" spans="41:41" x14ac:dyDescent="0.25">
      <c r="AO5766" s="51"/>
    </row>
    <row r="5767" spans="41:41" x14ac:dyDescent="0.25">
      <c r="AO5767" s="51"/>
    </row>
    <row r="5768" spans="41:41" x14ac:dyDescent="0.25">
      <c r="AO5768" s="51"/>
    </row>
    <row r="5769" spans="41:41" x14ac:dyDescent="0.25">
      <c r="AO5769" s="51"/>
    </row>
    <row r="5770" spans="41:41" x14ac:dyDescent="0.25">
      <c r="AO5770" s="51"/>
    </row>
    <row r="5771" spans="41:41" x14ac:dyDescent="0.25">
      <c r="AO5771" s="51"/>
    </row>
    <row r="5772" spans="41:41" x14ac:dyDescent="0.25">
      <c r="AO5772" s="51"/>
    </row>
    <row r="5773" spans="41:41" x14ac:dyDescent="0.25">
      <c r="AO5773" s="51"/>
    </row>
    <row r="5774" spans="41:41" x14ac:dyDescent="0.25">
      <c r="AO5774" s="51"/>
    </row>
    <row r="5775" spans="41:41" x14ac:dyDescent="0.25">
      <c r="AO5775" s="51"/>
    </row>
    <row r="5776" spans="41:41" x14ac:dyDescent="0.25">
      <c r="AO5776" s="51"/>
    </row>
    <row r="5777" spans="41:41" x14ac:dyDescent="0.25">
      <c r="AO5777" s="51"/>
    </row>
    <row r="5778" spans="41:41" x14ac:dyDescent="0.25">
      <c r="AO5778" s="51"/>
    </row>
    <row r="5779" spans="41:41" x14ac:dyDescent="0.25">
      <c r="AO5779" s="51"/>
    </row>
    <row r="5780" spans="41:41" x14ac:dyDescent="0.25">
      <c r="AO5780" s="51"/>
    </row>
    <row r="5781" spans="41:41" x14ac:dyDescent="0.25">
      <c r="AO5781" s="51"/>
    </row>
    <row r="5782" spans="41:41" x14ac:dyDescent="0.25">
      <c r="AO5782" s="51"/>
    </row>
    <row r="5783" spans="41:41" x14ac:dyDescent="0.25">
      <c r="AO5783" s="51"/>
    </row>
    <row r="5784" spans="41:41" x14ac:dyDescent="0.25">
      <c r="AO5784" s="51"/>
    </row>
    <row r="5785" spans="41:41" x14ac:dyDescent="0.25">
      <c r="AO5785" s="51"/>
    </row>
    <row r="5786" spans="41:41" x14ac:dyDescent="0.25">
      <c r="AO5786" s="51"/>
    </row>
    <row r="5787" spans="41:41" x14ac:dyDescent="0.25">
      <c r="AO5787" s="51"/>
    </row>
    <row r="5788" spans="41:41" x14ac:dyDescent="0.25">
      <c r="AO5788" s="51"/>
    </row>
    <row r="5789" spans="41:41" x14ac:dyDescent="0.25">
      <c r="AO5789" s="51"/>
    </row>
    <row r="5790" spans="41:41" x14ac:dyDescent="0.25">
      <c r="AO5790" s="51"/>
    </row>
    <row r="5791" spans="41:41" x14ac:dyDescent="0.25">
      <c r="AO5791" s="51"/>
    </row>
    <row r="5792" spans="41:41" x14ac:dyDescent="0.25">
      <c r="AO5792" s="51"/>
    </row>
    <row r="5793" spans="41:41" x14ac:dyDescent="0.25">
      <c r="AO5793" s="51"/>
    </row>
    <row r="5794" spans="41:41" x14ac:dyDescent="0.25">
      <c r="AO5794" s="51"/>
    </row>
    <row r="5795" spans="41:41" x14ac:dyDescent="0.25">
      <c r="AO5795" s="51"/>
    </row>
    <row r="5796" spans="41:41" x14ac:dyDescent="0.25">
      <c r="AO5796" s="51"/>
    </row>
    <row r="5797" spans="41:41" x14ac:dyDescent="0.25">
      <c r="AO5797" s="51"/>
    </row>
    <row r="5798" spans="41:41" x14ac:dyDescent="0.25">
      <c r="AO5798" s="51"/>
    </row>
    <row r="5799" spans="41:41" x14ac:dyDescent="0.25">
      <c r="AO5799" s="51"/>
    </row>
    <row r="5800" spans="41:41" x14ac:dyDescent="0.25">
      <c r="AO5800" s="51"/>
    </row>
    <row r="5801" spans="41:41" x14ac:dyDescent="0.25">
      <c r="AO5801" s="51"/>
    </row>
    <row r="5802" spans="41:41" x14ac:dyDescent="0.25">
      <c r="AO5802" s="51"/>
    </row>
    <row r="5803" spans="41:41" x14ac:dyDescent="0.25">
      <c r="AO5803" s="51"/>
    </row>
    <row r="5804" spans="41:41" x14ac:dyDescent="0.25">
      <c r="AO5804" s="51"/>
    </row>
    <row r="5805" spans="41:41" x14ac:dyDescent="0.25">
      <c r="AO5805" s="51"/>
    </row>
    <row r="5806" spans="41:41" x14ac:dyDescent="0.25">
      <c r="AO5806" s="51"/>
    </row>
    <row r="5807" spans="41:41" x14ac:dyDescent="0.25">
      <c r="AO5807" s="51"/>
    </row>
    <row r="5808" spans="41:41" x14ac:dyDescent="0.25">
      <c r="AO5808" s="51"/>
    </row>
    <row r="5809" spans="41:41" x14ac:dyDescent="0.25">
      <c r="AO5809" s="51"/>
    </row>
    <row r="5810" spans="41:41" x14ac:dyDescent="0.25">
      <c r="AO5810" s="51"/>
    </row>
    <row r="5811" spans="41:41" x14ac:dyDescent="0.25">
      <c r="AO5811" s="51"/>
    </row>
    <row r="5812" spans="41:41" x14ac:dyDescent="0.25">
      <c r="AO5812" s="51"/>
    </row>
    <row r="5813" spans="41:41" x14ac:dyDescent="0.25">
      <c r="AO5813" s="51"/>
    </row>
    <row r="5814" spans="41:41" x14ac:dyDescent="0.25">
      <c r="AO5814" s="51"/>
    </row>
    <row r="5815" spans="41:41" x14ac:dyDescent="0.25">
      <c r="AO5815" s="51"/>
    </row>
    <row r="5816" spans="41:41" x14ac:dyDescent="0.25">
      <c r="AO5816" s="51"/>
    </row>
    <row r="5817" spans="41:41" x14ac:dyDescent="0.25">
      <c r="AO5817" s="51"/>
    </row>
    <row r="5818" spans="41:41" x14ac:dyDescent="0.25">
      <c r="AO5818" s="51"/>
    </row>
    <row r="5819" spans="41:41" x14ac:dyDescent="0.25">
      <c r="AO5819" s="51"/>
    </row>
    <row r="5820" spans="41:41" x14ac:dyDescent="0.25">
      <c r="AO5820" s="51"/>
    </row>
    <row r="5821" spans="41:41" x14ac:dyDescent="0.25">
      <c r="AO5821" s="51"/>
    </row>
    <row r="5822" spans="41:41" x14ac:dyDescent="0.25">
      <c r="AO5822" s="51"/>
    </row>
    <row r="5823" spans="41:41" x14ac:dyDescent="0.25">
      <c r="AO5823" s="51"/>
    </row>
    <row r="5824" spans="41:41" x14ac:dyDescent="0.25">
      <c r="AO5824" s="51"/>
    </row>
    <row r="5825" spans="41:41" x14ac:dyDescent="0.25">
      <c r="AO5825" s="51"/>
    </row>
    <row r="5826" spans="41:41" x14ac:dyDescent="0.25">
      <c r="AO5826" s="51"/>
    </row>
    <row r="5827" spans="41:41" x14ac:dyDescent="0.25">
      <c r="AO5827" s="51"/>
    </row>
    <row r="5828" spans="41:41" x14ac:dyDescent="0.25">
      <c r="AO5828" s="51"/>
    </row>
    <row r="5829" spans="41:41" x14ac:dyDescent="0.25">
      <c r="AO5829" s="51"/>
    </row>
    <row r="5830" spans="41:41" x14ac:dyDescent="0.25">
      <c r="AO5830" s="51"/>
    </row>
    <row r="5831" spans="41:41" x14ac:dyDescent="0.25">
      <c r="AO5831" s="51"/>
    </row>
    <row r="5832" spans="41:41" x14ac:dyDescent="0.25">
      <c r="AO5832" s="51"/>
    </row>
    <row r="5833" spans="41:41" x14ac:dyDescent="0.25">
      <c r="AO5833" s="51"/>
    </row>
    <row r="5834" spans="41:41" x14ac:dyDescent="0.25">
      <c r="AO5834" s="51"/>
    </row>
    <row r="5835" spans="41:41" x14ac:dyDescent="0.25">
      <c r="AO5835" s="51"/>
    </row>
    <row r="5836" spans="41:41" x14ac:dyDescent="0.25">
      <c r="AO5836" s="51"/>
    </row>
    <row r="5837" spans="41:41" x14ac:dyDescent="0.25">
      <c r="AO5837" s="51"/>
    </row>
    <row r="5838" spans="41:41" x14ac:dyDescent="0.25">
      <c r="AO5838" s="51"/>
    </row>
    <row r="5839" spans="41:41" x14ac:dyDescent="0.25">
      <c r="AO5839" s="51"/>
    </row>
    <row r="5840" spans="41:41" x14ac:dyDescent="0.25">
      <c r="AO5840" s="51"/>
    </row>
    <row r="5841" spans="41:41" x14ac:dyDescent="0.25">
      <c r="AO5841" s="51"/>
    </row>
    <row r="5842" spans="41:41" x14ac:dyDescent="0.25">
      <c r="AO5842" s="51"/>
    </row>
    <row r="5843" spans="41:41" x14ac:dyDescent="0.25">
      <c r="AO5843" s="51"/>
    </row>
    <row r="5844" spans="41:41" x14ac:dyDescent="0.25">
      <c r="AO5844" s="51"/>
    </row>
    <row r="5845" spans="41:41" x14ac:dyDescent="0.25">
      <c r="AO5845" s="51"/>
    </row>
    <row r="5846" spans="41:41" x14ac:dyDescent="0.25">
      <c r="AO5846" s="51"/>
    </row>
    <row r="5847" spans="41:41" x14ac:dyDescent="0.25">
      <c r="AO5847" s="51"/>
    </row>
    <row r="5848" spans="41:41" x14ac:dyDescent="0.25">
      <c r="AO5848" s="51"/>
    </row>
    <row r="5849" spans="41:41" x14ac:dyDescent="0.25">
      <c r="AO5849" s="51"/>
    </row>
    <row r="5850" spans="41:41" x14ac:dyDescent="0.25">
      <c r="AO5850" s="51"/>
    </row>
    <row r="5851" spans="41:41" x14ac:dyDescent="0.25">
      <c r="AO5851" s="51"/>
    </row>
    <row r="5852" spans="41:41" x14ac:dyDescent="0.25">
      <c r="AO5852" s="51"/>
    </row>
    <row r="5853" spans="41:41" x14ac:dyDescent="0.25">
      <c r="AO5853" s="51"/>
    </row>
    <row r="5854" spans="41:41" x14ac:dyDescent="0.25">
      <c r="AO5854" s="51"/>
    </row>
    <row r="5855" spans="41:41" x14ac:dyDescent="0.25">
      <c r="AO5855" s="51"/>
    </row>
    <row r="5856" spans="41:41" x14ac:dyDescent="0.25">
      <c r="AO5856" s="51"/>
    </row>
    <row r="5857" spans="41:41" x14ac:dyDescent="0.25">
      <c r="AO5857" s="51"/>
    </row>
    <row r="5858" spans="41:41" x14ac:dyDescent="0.25">
      <c r="AO5858" s="51"/>
    </row>
    <row r="5859" spans="41:41" x14ac:dyDescent="0.25">
      <c r="AO5859" s="51"/>
    </row>
    <row r="5860" spans="41:41" x14ac:dyDescent="0.25">
      <c r="AO5860" s="51"/>
    </row>
    <row r="5861" spans="41:41" x14ac:dyDescent="0.25">
      <c r="AO5861" s="51"/>
    </row>
    <row r="5862" spans="41:41" x14ac:dyDescent="0.25">
      <c r="AO5862" s="51"/>
    </row>
    <row r="5863" spans="41:41" x14ac:dyDescent="0.25">
      <c r="AO5863" s="51"/>
    </row>
    <row r="5864" spans="41:41" x14ac:dyDescent="0.25">
      <c r="AO5864" s="51"/>
    </row>
    <row r="5865" spans="41:41" x14ac:dyDescent="0.25">
      <c r="AO5865" s="51"/>
    </row>
    <row r="5866" spans="41:41" x14ac:dyDescent="0.25">
      <c r="AO5866" s="51"/>
    </row>
    <row r="5867" spans="41:41" x14ac:dyDescent="0.25">
      <c r="AO5867" s="51"/>
    </row>
    <row r="5868" spans="41:41" x14ac:dyDescent="0.25">
      <c r="AO5868" s="51"/>
    </row>
    <row r="5869" spans="41:41" x14ac:dyDescent="0.25">
      <c r="AO5869" s="51"/>
    </row>
    <row r="5870" spans="41:41" x14ac:dyDescent="0.25">
      <c r="AO5870" s="51"/>
    </row>
    <row r="5871" spans="41:41" x14ac:dyDescent="0.25">
      <c r="AO5871" s="51"/>
    </row>
    <row r="5872" spans="41:41" x14ac:dyDescent="0.25">
      <c r="AO5872" s="51"/>
    </row>
    <row r="5873" spans="41:41" x14ac:dyDescent="0.25">
      <c r="AO5873" s="51"/>
    </row>
    <row r="5874" spans="41:41" x14ac:dyDescent="0.25">
      <c r="AO5874" s="51"/>
    </row>
    <row r="5875" spans="41:41" x14ac:dyDescent="0.25">
      <c r="AO5875" s="51"/>
    </row>
    <row r="5876" spans="41:41" x14ac:dyDescent="0.25">
      <c r="AO5876" s="51"/>
    </row>
    <row r="5877" spans="41:41" x14ac:dyDescent="0.25">
      <c r="AO5877" s="51"/>
    </row>
    <row r="5878" spans="41:41" x14ac:dyDescent="0.25">
      <c r="AO5878" s="51"/>
    </row>
    <row r="5879" spans="41:41" x14ac:dyDescent="0.25">
      <c r="AO5879" s="51"/>
    </row>
    <row r="5880" spans="41:41" x14ac:dyDescent="0.25">
      <c r="AO5880" s="51"/>
    </row>
    <row r="5881" spans="41:41" x14ac:dyDescent="0.25">
      <c r="AO5881" s="51"/>
    </row>
    <row r="5882" spans="41:41" x14ac:dyDescent="0.25">
      <c r="AO5882" s="51"/>
    </row>
    <row r="5883" spans="41:41" x14ac:dyDescent="0.25">
      <c r="AO5883" s="51"/>
    </row>
    <row r="5884" spans="41:41" x14ac:dyDescent="0.25">
      <c r="AO5884" s="51"/>
    </row>
    <row r="5885" spans="41:41" x14ac:dyDescent="0.25">
      <c r="AO5885" s="51"/>
    </row>
    <row r="5886" spans="41:41" x14ac:dyDescent="0.25">
      <c r="AO5886" s="51"/>
    </row>
    <row r="5887" spans="41:41" x14ac:dyDescent="0.25">
      <c r="AO5887" s="51"/>
    </row>
    <row r="5888" spans="41:41" x14ac:dyDescent="0.25">
      <c r="AO5888" s="51"/>
    </row>
    <row r="5889" spans="41:41" x14ac:dyDescent="0.25">
      <c r="AO5889" s="51"/>
    </row>
    <row r="5890" spans="41:41" x14ac:dyDescent="0.25">
      <c r="AO5890" s="51"/>
    </row>
    <row r="5891" spans="41:41" x14ac:dyDescent="0.25">
      <c r="AO5891" s="51"/>
    </row>
    <row r="5892" spans="41:41" x14ac:dyDescent="0.25">
      <c r="AO5892" s="51"/>
    </row>
    <row r="5893" spans="41:41" x14ac:dyDescent="0.25">
      <c r="AO5893" s="51"/>
    </row>
    <row r="5894" spans="41:41" x14ac:dyDescent="0.25">
      <c r="AO5894" s="51"/>
    </row>
    <row r="5895" spans="41:41" x14ac:dyDescent="0.25">
      <c r="AO5895" s="51"/>
    </row>
    <row r="5896" spans="41:41" x14ac:dyDescent="0.25">
      <c r="AO5896" s="51"/>
    </row>
    <row r="5897" spans="41:41" x14ac:dyDescent="0.25">
      <c r="AO5897" s="51"/>
    </row>
    <row r="5898" spans="41:41" x14ac:dyDescent="0.25">
      <c r="AO5898" s="51"/>
    </row>
    <row r="5899" spans="41:41" x14ac:dyDescent="0.25">
      <c r="AO5899" s="51"/>
    </row>
    <row r="5900" spans="41:41" x14ac:dyDescent="0.25">
      <c r="AO5900" s="51"/>
    </row>
    <row r="5901" spans="41:41" x14ac:dyDescent="0.25">
      <c r="AO5901" s="51"/>
    </row>
    <row r="5902" spans="41:41" x14ac:dyDescent="0.25">
      <c r="AO5902" s="51"/>
    </row>
    <row r="5903" spans="41:41" x14ac:dyDescent="0.25">
      <c r="AO5903" s="51"/>
    </row>
    <row r="5904" spans="41:41" x14ac:dyDescent="0.25">
      <c r="AO5904" s="51"/>
    </row>
    <row r="5905" spans="41:41" x14ac:dyDescent="0.25">
      <c r="AO5905" s="51"/>
    </row>
    <row r="5906" spans="41:41" x14ac:dyDescent="0.25">
      <c r="AO5906" s="51"/>
    </row>
    <row r="5907" spans="41:41" x14ac:dyDescent="0.25">
      <c r="AO5907" s="51"/>
    </row>
    <row r="5908" spans="41:41" x14ac:dyDescent="0.25">
      <c r="AO5908" s="51"/>
    </row>
    <row r="5909" spans="41:41" x14ac:dyDescent="0.25">
      <c r="AO5909" s="51"/>
    </row>
    <row r="5910" spans="41:41" x14ac:dyDescent="0.25">
      <c r="AO5910" s="51"/>
    </row>
    <row r="5911" spans="41:41" x14ac:dyDescent="0.25">
      <c r="AO5911" s="51"/>
    </row>
    <row r="5912" spans="41:41" x14ac:dyDescent="0.25">
      <c r="AO5912" s="51"/>
    </row>
    <row r="5913" spans="41:41" x14ac:dyDescent="0.25">
      <c r="AO5913" s="51"/>
    </row>
    <row r="5914" spans="41:41" x14ac:dyDescent="0.25">
      <c r="AO5914" s="51"/>
    </row>
    <row r="5915" spans="41:41" x14ac:dyDescent="0.25">
      <c r="AO5915" s="51"/>
    </row>
    <row r="5916" spans="41:41" x14ac:dyDescent="0.25">
      <c r="AO5916" s="51"/>
    </row>
    <row r="5917" spans="41:41" x14ac:dyDescent="0.25">
      <c r="AO5917" s="51"/>
    </row>
    <row r="5918" spans="41:41" x14ac:dyDescent="0.25">
      <c r="AO5918" s="51"/>
    </row>
    <row r="5919" spans="41:41" x14ac:dyDescent="0.25">
      <c r="AO5919" s="51"/>
    </row>
    <row r="5920" spans="41:41" x14ac:dyDescent="0.25">
      <c r="AO5920" s="51"/>
    </row>
    <row r="5921" spans="41:41" x14ac:dyDescent="0.25">
      <c r="AO5921" s="51"/>
    </row>
    <row r="5922" spans="41:41" x14ac:dyDescent="0.25">
      <c r="AO5922" s="51"/>
    </row>
    <row r="5923" spans="41:41" x14ac:dyDescent="0.25">
      <c r="AO5923" s="51"/>
    </row>
    <row r="5924" spans="41:41" x14ac:dyDescent="0.25">
      <c r="AO5924" s="51"/>
    </row>
    <row r="5925" spans="41:41" x14ac:dyDescent="0.25">
      <c r="AO5925" s="51"/>
    </row>
    <row r="5926" spans="41:41" x14ac:dyDescent="0.25">
      <c r="AO5926" s="51"/>
    </row>
    <row r="5927" spans="41:41" x14ac:dyDescent="0.25">
      <c r="AO5927" s="51"/>
    </row>
    <row r="5928" spans="41:41" x14ac:dyDescent="0.25">
      <c r="AO5928" s="51"/>
    </row>
    <row r="5929" spans="41:41" x14ac:dyDescent="0.25">
      <c r="AO5929" s="51"/>
    </row>
    <row r="5930" spans="41:41" x14ac:dyDescent="0.25">
      <c r="AO5930" s="51"/>
    </row>
    <row r="5931" spans="41:41" x14ac:dyDescent="0.25">
      <c r="AO5931" s="51"/>
    </row>
    <row r="5932" spans="41:41" x14ac:dyDescent="0.25">
      <c r="AO5932" s="51"/>
    </row>
    <row r="5933" spans="41:41" x14ac:dyDescent="0.25">
      <c r="AO5933" s="51"/>
    </row>
    <row r="5934" spans="41:41" x14ac:dyDescent="0.25">
      <c r="AO5934" s="51"/>
    </row>
    <row r="5935" spans="41:41" x14ac:dyDescent="0.25">
      <c r="AO5935" s="51"/>
    </row>
    <row r="5936" spans="41:41" x14ac:dyDescent="0.25">
      <c r="AO5936" s="51"/>
    </row>
    <row r="5937" spans="41:41" x14ac:dyDescent="0.25">
      <c r="AO5937" s="51"/>
    </row>
    <row r="5938" spans="41:41" x14ac:dyDescent="0.25">
      <c r="AO5938" s="51"/>
    </row>
    <row r="5939" spans="41:41" x14ac:dyDescent="0.25">
      <c r="AO5939" s="51"/>
    </row>
    <row r="5940" spans="41:41" x14ac:dyDescent="0.25">
      <c r="AO5940" s="51"/>
    </row>
    <row r="5941" spans="41:41" x14ac:dyDescent="0.25">
      <c r="AO5941" s="51"/>
    </row>
    <row r="5942" spans="41:41" x14ac:dyDescent="0.25">
      <c r="AO5942" s="51"/>
    </row>
    <row r="5943" spans="41:41" x14ac:dyDescent="0.25">
      <c r="AO5943" s="51"/>
    </row>
    <row r="5944" spans="41:41" x14ac:dyDescent="0.25">
      <c r="AO5944" s="51"/>
    </row>
    <row r="5945" spans="41:41" x14ac:dyDescent="0.25">
      <c r="AO5945" s="51"/>
    </row>
    <row r="5946" spans="41:41" x14ac:dyDescent="0.25">
      <c r="AO5946" s="51"/>
    </row>
    <row r="5947" spans="41:41" x14ac:dyDescent="0.25">
      <c r="AO5947" s="51"/>
    </row>
    <row r="5948" spans="41:41" x14ac:dyDescent="0.25">
      <c r="AO5948" s="51"/>
    </row>
    <row r="5949" spans="41:41" x14ac:dyDescent="0.25">
      <c r="AO5949" s="51"/>
    </row>
    <row r="5950" spans="41:41" x14ac:dyDescent="0.25">
      <c r="AO5950" s="51"/>
    </row>
    <row r="5951" spans="41:41" x14ac:dyDescent="0.25">
      <c r="AO5951" s="51"/>
    </row>
    <row r="5952" spans="41:41" x14ac:dyDescent="0.25">
      <c r="AO5952" s="51"/>
    </row>
    <row r="5953" spans="41:41" x14ac:dyDescent="0.25">
      <c r="AO5953" s="51"/>
    </row>
    <row r="5954" spans="41:41" x14ac:dyDescent="0.25">
      <c r="AO5954" s="51"/>
    </row>
    <row r="5955" spans="41:41" x14ac:dyDescent="0.25">
      <c r="AO5955" s="51"/>
    </row>
    <row r="5956" spans="41:41" x14ac:dyDescent="0.25">
      <c r="AO5956" s="51"/>
    </row>
    <row r="5957" spans="41:41" x14ac:dyDescent="0.25">
      <c r="AO5957" s="51"/>
    </row>
    <row r="5958" spans="41:41" x14ac:dyDescent="0.25">
      <c r="AO5958" s="51"/>
    </row>
    <row r="5959" spans="41:41" x14ac:dyDescent="0.25">
      <c r="AO5959" s="51"/>
    </row>
    <row r="5960" spans="41:41" x14ac:dyDescent="0.25">
      <c r="AO5960" s="51"/>
    </row>
    <row r="5961" spans="41:41" x14ac:dyDescent="0.25">
      <c r="AO5961" s="51"/>
    </row>
    <row r="5962" spans="41:41" x14ac:dyDescent="0.25">
      <c r="AO5962" s="51"/>
    </row>
    <row r="5963" spans="41:41" x14ac:dyDescent="0.25">
      <c r="AO5963" s="51"/>
    </row>
    <row r="5964" spans="41:41" x14ac:dyDescent="0.25">
      <c r="AO5964" s="51"/>
    </row>
    <row r="5965" spans="41:41" x14ac:dyDescent="0.25">
      <c r="AO5965" s="51"/>
    </row>
    <row r="5966" spans="41:41" x14ac:dyDescent="0.25">
      <c r="AO5966" s="51"/>
    </row>
    <row r="5967" spans="41:41" x14ac:dyDescent="0.25">
      <c r="AO5967" s="51"/>
    </row>
    <row r="5968" spans="41:41" x14ac:dyDescent="0.25">
      <c r="AO5968" s="51"/>
    </row>
    <row r="5969" spans="41:41" x14ac:dyDescent="0.25">
      <c r="AO5969" s="51"/>
    </row>
    <row r="5970" spans="41:41" x14ac:dyDescent="0.25">
      <c r="AO5970" s="51"/>
    </row>
    <row r="5971" spans="41:41" x14ac:dyDescent="0.25">
      <c r="AO5971" s="51"/>
    </row>
    <row r="5972" spans="41:41" x14ac:dyDescent="0.25">
      <c r="AO5972" s="51"/>
    </row>
    <row r="5973" spans="41:41" x14ac:dyDescent="0.25">
      <c r="AO5973" s="51"/>
    </row>
    <row r="5974" spans="41:41" x14ac:dyDescent="0.25">
      <c r="AO5974" s="51"/>
    </row>
    <row r="5975" spans="41:41" x14ac:dyDescent="0.25">
      <c r="AO5975" s="51"/>
    </row>
    <row r="5976" spans="41:41" x14ac:dyDescent="0.25">
      <c r="AO5976" s="51"/>
    </row>
    <row r="5977" spans="41:41" x14ac:dyDescent="0.25">
      <c r="AO5977" s="51"/>
    </row>
    <row r="5978" spans="41:41" x14ac:dyDescent="0.25">
      <c r="AO5978" s="51"/>
    </row>
    <row r="5979" spans="41:41" x14ac:dyDescent="0.25">
      <c r="AO5979" s="51"/>
    </row>
    <row r="5980" spans="41:41" x14ac:dyDescent="0.25">
      <c r="AO5980" s="51"/>
    </row>
    <row r="5981" spans="41:41" x14ac:dyDescent="0.25">
      <c r="AO5981" s="51"/>
    </row>
    <row r="5982" spans="41:41" x14ac:dyDescent="0.25">
      <c r="AO5982" s="51"/>
    </row>
    <row r="5983" spans="41:41" x14ac:dyDescent="0.25">
      <c r="AO5983" s="51"/>
    </row>
    <row r="5984" spans="41:41" x14ac:dyDescent="0.25">
      <c r="AO5984" s="51"/>
    </row>
    <row r="5985" spans="41:41" x14ac:dyDescent="0.25">
      <c r="AO5985" s="51"/>
    </row>
    <row r="5986" spans="41:41" x14ac:dyDescent="0.25">
      <c r="AO5986" s="51"/>
    </row>
    <row r="5987" spans="41:41" x14ac:dyDescent="0.25">
      <c r="AO5987" s="51"/>
    </row>
    <row r="5988" spans="41:41" x14ac:dyDescent="0.25">
      <c r="AO5988" s="51"/>
    </row>
    <row r="5989" spans="41:41" x14ac:dyDescent="0.25">
      <c r="AO5989" s="51"/>
    </row>
    <row r="5990" spans="41:41" x14ac:dyDescent="0.25">
      <c r="AO5990" s="51"/>
    </row>
    <row r="5991" spans="41:41" x14ac:dyDescent="0.25">
      <c r="AO5991" s="51"/>
    </row>
    <row r="5992" spans="41:41" x14ac:dyDescent="0.25">
      <c r="AO5992" s="51"/>
    </row>
    <row r="5993" spans="41:41" x14ac:dyDescent="0.25">
      <c r="AO5993" s="51"/>
    </row>
    <row r="5994" spans="41:41" x14ac:dyDescent="0.25">
      <c r="AO5994" s="51"/>
    </row>
    <row r="5995" spans="41:41" x14ac:dyDescent="0.25">
      <c r="AO5995" s="51"/>
    </row>
    <row r="5996" spans="41:41" x14ac:dyDescent="0.25">
      <c r="AO5996" s="51"/>
    </row>
    <row r="5997" spans="41:41" x14ac:dyDescent="0.25">
      <c r="AO5997" s="51"/>
    </row>
    <row r="5998" spans="41:41" x14ac:dyDescent="0.25">
      <c r="AO5998" s="51"/>
    </row>
    <row r="5999" spans="41:41" x14ac:dyDescent="0.25">
      <c r="AO5999" s="51"/>
    </row>
    <row r="6000" spans="41:41" x14ac:dyDescent="0.25">
      <c r="AO6000" s="51"/>
    </row>
    <row r="6001" spans="41:41" x14ac:dyDescent="0.25">
      <c r="AO6001" s="51"/>
    </row>
    <row r="6002" spans="41:41" x14ac:dyDescent="0.25">
      <c r="AO6002" s="51"/>
    </row>
    <row r="6003" spans="41:41" x14ac:dyDescent="0.25">
      <c r="AO6003" s="51"/>
    </row>
    <row r="6004" spans="41:41" x14ac:dyDescent="0.25">
      <c r="AO6004" s="51"/>
    </row>
    <row r="6005" spans="41:41" x14ac:dyDescent="0.25">
      <c r="AO6005" s="51"/>
    </row>
    <row r="6006" spans="41:41" x14ac:dyDescent="0.25">
      <c r="AO6006" s="51"/>
    </row>
    <row r="6007" spans="41:41" x14ac:dyDescent="0.25">
      <c r="AO6007" s="51"/>
    </row>
    <row r="6008" spans="41:41" x14ac:dyDescent="0.25">
      <c r="AO6008" s="51"/>
    </row>
    <row r="6009" spans="41:41" x14ac:dyDescent="0.25">
      <c r="AO6009" s="51"/>
    </row>
    <row r="6010" spans="41:41" x14ac:dyDescent="0.25">
      <c r="AO6010" s="51"/>
    </row>
    <row r="6011" spans="41:41" x14ac:dyDescent="0.25">
      <c r="AO6011" s="51"/>
    </row>
    <row r="6012" spans="41:41" x14ac:dyDescent="0.25">
      <c r="AO6012" s="51"/>
    </row>
    <row r="6013" spans="41:41" x14ac:dyDescent="0.25">
      <c r="AO6013" s="51"/>
    </row>
    <row r="6014" spans="41:41" x14ac:dyDescent="0.25">
      <c r="AO6014" s="51"/>
    </row>
    <row r="6015" spans="41:41" x14ac:dyDescent="0.25">
      <c r="AO6015" s="51"/>
    </row>
    <row r="6016" spans="41:41" x14ac:dyDescent="0.25">
      <c r="AO6016" s="51"/>
    </row>
    <row r="6017" spans="41:41" x14ac:dyDescent="0.25">
      <c r="AO6017" s="51"/>
    </row>
    <row r="6018" spans="41:41" x14ac:dyDescent="0.25">
      <c r="AO6018" s="51"/>
    </row>
    <row r="6019" spans="41:41" x14ac:dyDescent="0.25">
      <c r="AO6019" s="51"/>
    </row>
    <row r="6020" spans="41:41" x14ac:dyDescent="0.25">
      <c r="AO6020" s="51"/>
    </row>
    <row r="6021" spans="41:41" x14ac:dyDescent="0.25">
      <c r="AO6021" s="51"/>
    </row>
    <row r="6022" spans="41:41" x14ac:dyDescent="0.25">
      <c r="AO6022" s="51"/>
    </row>
    <row r="6023" spans="41:41" x14ac:dyDescent="0.25">
      <c r="AO6023" s="51"/>
    </row>
    <row r="6024" spans="41:41" x14ac:dyDescent="0.25">
      <c r="AO6024" s="51"/>
    </row>
    <row r="6025" spans="41:41" x14ac:dyDescent="0.25">
      <c r="AO6025" s="51"/>
    </row>
    <row r="6026" spans="41:41" x14ac:dyDescent="0.25">
      <c r="AO6026" s="51"/>
    </row>
    <row r="6027" spans="41:41" x14ac:dyDescent="0.25">
      <c r="AO6027" s="51"/>
    </row>
    <row r="6028" spans="41:41" x14ac:dyDescent="0.25">
      <c r="AO6028" s="51"/>
    </row>
    <row r="6029" spans="41:41" x14ac:dyDescent="0.25">
      <c r="AO6029" s="51"/>
    </row>
    <row r="6030" spans="41:41" x14ac:dyDescent="0.25">
      <c r="AO6030" s="51"/>
    </row>
    <row r="6031" spans="41:41" x14ac:dyDescent="0.25">
      <c r="AO6031" s="51"/>
    </row>
    <row r="6032" spans="41:41" x14ac:dyDescent="0.25">
      <c r="AO6032" s="51"/>
    </row>
    <row r="6033" spans="41:41" x14ac:dyDescent="0.25">
      <c r="AO6033" s="51"/>
    </row>
    <row r="6034" spans="41:41" x14ac:dyDescent="0.25">
      <c r="AO6034" s="51"/>
    </row>
    <row r="6035" spans="41:41" x14ac:dyDescent="0.25">
      <c r="AO6035" s="51"/>
    </row>
    <row r="6036" spans="41:41" x14ac:dyDescent="0.25">
      <c r="AO6036" s="51"/>
    </row>
    <row r="6037" spans="41:41" x14ac:dyDescent="0.25">
      <c r="AO6037" s="51"/>
    </row>
    <row r="6038" spans="41:41" x14ac:dyDescent="0.25">
      <c r="AO6038" s="51"/>
    </row>
    <row r="6039" spans="41:41" x14ac:dyDescent="0.25">
      <c r="AO6039" s="51"/>
    </row>
    <row r="6040" spans="41:41" x14ac:dyDescent="0.25">
      <c r="AO6040" s="51"/>
    </row>
    <row r="6041" spans="41:41" x14ac:dyDescent="0.25">
      <c r="AO6041" s="51"/>
    </row>
    <row r="6042" spans="41:41" x14ac:dyDescent="0.25">
      <c r="AO6042" s="51"/>
    </row>
    <row r="6043" spans="41:41" x14ac:dyDescent="0.25">
      <c r="AO6043" s="51"/>
    </row>
    <row r="6044" spans="41:41" x14ac:dyDescent="0.25">
      <c r="AO6044" s="51"/>
    </row>
    <row r="6045" spans="41:41" x14ac:dyDescent="0.25">
      <c r="AO6045" s="51"/>
    </row>
    <row r="6046" spans="41:41" x14ac:dyDescent="0.25">
      <c r="AO6046" s="51"/>
    </row>
    <row r="6047" spans="41:41" x14ac:dyDescent="0.25">
      <c r="AO6047" s="51"/>
    </row>
    <row r="6048" spans="41:41" x14ac:dyDescent="0.25">
      <c r="AO6048" s="51"/>
    </row>
    <row r="6049" spans="41:41" x14ac:dyDescent="0.25">
      <c r="AO6049" s="51"/>
    </row>
    <row r="6050" spans="41:41" x14ac:dyDescent="0.25">
      <c r="AO6050" s="51"/>
    </row>
    <row r="6051" spans="41:41" x14ac:dyDescent="0.25">
      <c r="AO6051" s="51"/>
    </row>
    <row r="6052" spans="41:41" x14ac:dyDescent="0.25">
      <c r="AO6052" s="51"/>
    </row>
    <row r="6053" spans="41:41" x14ac:dyDescent="0.25">
      <c r="AO6053" s="51"/>
    </row>
    <row r="6054" spans="41:41" x14ac:dyDescent="0.25">
      <c r="AO6054" s="51"/>
    </row>
    <row r="6055" spans="41:41" x14ac:dyDescent="0.25">
      <c r="AO6055" s="51"/>
    </row>
    <row r="6056" spans="41:41" x14ac:dyDescent="0.25">
      <c r="AO6056" s="51"/>
    </row>
    <row r="6057" spans="41:41" x14ac:dyDescent="0.25">
      <c r="AO6057" s="51"/>
    </row>
    <row r="6058" spans="41:41" x14ac:dyDescent="0.25">
      <c r="AO6058" s="51"/>
    </row>
    <row r="6059" spans="41:41" x14ac:dyDescent="0.25">
      <c r="AO6059" s="51"/>
    </row>
    <row r="6060" spans="41:41" x14ac:dyDescent="0.25">
      <c r="AO6060" s="51"/>
    </row>
    <row r="6061" spans="41:41" x14ac:dyDescent="0.25">
      <c r="AO6061" s="51"/>
    </row>
    <row r="6062" spans="41:41" x14ac:dyDescent="0.25">
      <c r="AO6062" s="51"/>
    </row>
    <row r="6063" spans="41:41" x14ac:dyDescent="0.25">
      <c r="AO6063" s="51"/>
    </row>
    <row r="6064" spans="41:41" x14ac:dyDescent="0.25">
      <c r="AO6064" s="51"/>
    </row>
    <row r="6065" spans="41:41" x14ac:dyDescent="0.25">
      <c r="AO6065" s="51"/>
    </row>
    <row r="6066" spans="41:41" x14ac:dyDescent="0.25">
      <c r="AO6066" s="51"/>
    </row>
    <row r="6067" spans="41:41" x14ac:dyDescent="0.25">
      <c r="AO6067" s="51"/>
    </row>
    <row r="6068" spans="41:41" x14ac:dyDescent="0.25">
      <c r="AO6068" s="51"/>
    </row>
    <row r="6069" spans="41:41" x14ac:dyDescent="0.25">
      <c r="AO6069" s="51"/>
    </row>
    <row r="6070" spans="41:41" x14ac:dyDescent="0.25">
      <c r="AO6070" s="51"/>
    </row>
    <row r="6071" spans="41:41" x14ac:dyDescent="0.25">
      <c r="AO6071" s="51"/>
    </row>
    <row r="6072" spans="41:41" x14ac:dyDescent="0.25">
      <c r="AO6072" s="51"/>
    </row>
    <row r="6073" spans="41:41" x14ac:dyDescent="0.25">
      <c r="AO6073" s="51"/>
    </row>
    <row r="6074" spans="41:41" x14ac:dyDescent="0.25">
      <c r="AO6074" s="51"/>
    </row>
    <row r="6075" spans="41:41" x14ac:dyDescent="0.25">
      <c r="AO6075" s="51"/>
    </row>
    <row r="6076" spans="41:41" x14ac:dyDescent="0.25">
      <c r="AO6076" s="51"/>
    </row>
    <row r="6077" spans="41:41" x14ac:dyDescent="0.25">
      <c r="AO6077" s="51"/>
    </row>
    <row r="6078" spans="41:41" x14ac:dyDescent="0.25">
      <c r="AO6078" s="51"/>
    </row>
    <row r="6079" spans="41:41" x14ac:dyDescent="0.25">
      <c r="AO6079" s="51"/>
    </row>
    <row r="6080" spans="41:41" x14ac:dyDescent="0.25">
      <c r="AO6080" s="51"/>
    </row>
    <row r="6081" spans="41:41" x14ac:dyDescent="0.25">
      <c r="AO6081" s="51"/>
    </row>
    <row r="6082" spans="41:41" x14ac:dyDescent="0.25">
      <c r="AO6082" s="51"/>
    </row>
    <row r="6083" spans="41:41" x14ac:dyDescent="0.25">
      <c r="AO6083" s="51"/>
    </row>
    <row r="6084" spans="41:41" x14ac:dyDescent="0.25">
      <c r="AO6084" s="51"/>
    </row>
    <row r="6085" spans="41:41" x14ac:dyDescent="0.25">
      <c r="AO6085" s="51"/>
    </row>
    <row r="6086" spans="41:41" x14ac:dyDescent="0.25">
      <c r="AO6086" s="51"/>
    </row>
    <row r="6087" spans="41:41" x14ac:dyDescent="0.25">
      <c r="AO6087" s="51"/>
    </row>
    <row r="6088" spans="41:41" x14ac:dyDescent="0.25">
      <c r="AO6088" s="51"/>
    </row>
    <row r="6089" spans="41:41" x14ac:dyDescent="0.25">
      <c r="AO6089" s="51"/>
    </row>
    <row r="6090" spans="41:41" x14ac:dyDescent="0.25">
      <c r="AO6090" s="51"/>
    </row>
    <row r="6091" spans="41:41" x14ac:dyDescent="0.25">
      <c r="AO6091" s="51"/>
    </row>
    <row r="6092" spans="41:41" x14ac:dyDescent="0.25">
      <c r="AO6092" s="51"/>
    </row>
    <row r="6093" spans="41:41" x14ac:dyDescent="0.25">
      <c r="AO6093" s="51"/>
    </row>
    <row r="6094" spans="41:41" x14ac:dyDescent="0.25">
      <c r="AO6094" s="51"/>
    </row>
    <row r="6095" spans="41:41" x14ac:dyDescent="0.25">
      <c r="AO6095" s="51"/>
    </row>
    <row r="6096" spans="41:41" x14ac:dyDescent="0.25">
      <c r="AO6096" s="51"/>
    </row>
    <row r="6097" spans="41:41" x14ac:dyDescent="0.25">
      <c r="AO6097" s="51"/>
    </row>
    <row r="6098" spans="41:41" x14ac:dyDescent="0.25">
      <c r="AO6098" s="51"/>
    </row>
    <row r="6099" spans="41:41" x14ac:dyDescent="0.25">
      <c r="AO6099" s="51"/>
    </row>
    <row r="6100" spans="41:41" x14ac:dyDescent="0.25">
      <c r="AO6100" s="51"/>
    </row>
    <row r="6101" spans="41:41" x14ac:dyDescent="0.25">
      <c r="AO6101" s="51"/>
    </row>
    <row r="6102" spans="41:41" x14ac:dyDescent="0.25">
      <c r="AO6102" s="51"/>
    </row>
    <row r="6103" spans="41:41" x14ac:dyDescent="0.25">
      <c r="AO6103" s="51"/>
    </row>
    <row r="6104" spans="41:41" x14ac:dyDescent="0.25">
      <c r="AO6104" s="51"/>
    </row>
    <row r="6105" spans="41:41" x14ac:dyDescent="0.25">
      <c r="AO6105" s="51"/>
    </row>
    <row r="6106" spans="41:41" x14ac:dyDescent="0.25">
      <c r="AO6106" s="51"/>
    </row>
    <row r="6107" spans="41:41" x14ac:dyDescent="0.25">
      <c r="AO6107" s="51"/>
    </row>
    <row r="6108" spans="41:41" x14ac:dyDescent="0.25">
      <c r="AO6108" s="51"/>
    </row>
    <row r="6109" spans="41:41" x14ac:dyDescent="0.25">
      <c r="AO6109" s="51"/>
    </row>
    <row r="6110" spans="41:41" x14ac:dyDescent="0.25">
      <c r="AO6110" s="51"/>
    </row>
    <row r="6111" spans="41:41" x14ac:dyDescent="0.25">
      <c r="AO6111" s="51"/>
    </row>
    <row r="6112" spans="41:41" x14ac:dyDescent="0.25">
      <c r="AO6112" s="51"/>
    </row>
    <row r="6113" spans="41:41" x14ac:dyDescent="0.25">
      <c r="AO6113" s="51"/>
    </row>
    <row r="6114" spans="41:41" x14ac:dyDescent="0.25">
      <c r="AO6114" s="51"/>
    </row>
    <row r="6115" spans="41:41" x14ac:dyDescent="0.25">
      <c r="AO6115" s="51"/>
    </row>
    <row r="6116" spans="41:41" x14ac:dyDescent="0.25">
      <c r="AO6116" s="51"/>
    </row>
    <row r="6117" spans="41:41" x14ac:dyDescent="0.25">
      <c r="AO6117" s="51"/>
    </row>
    <row r="6118" spans="41:41" x14ac:dyDescent="0.25">
      <c r="AO6118" s="51"/>
    </row>
    <row r="6119" spans="41:41" x14ac:dyDescent="0.25">
      <c r="AO6119" s="51"/>
    </row>
    <row r="6120" spans="41:41" x14ac:dyDescent="0.25">
      <c r="AO6120" s="51"/>
    </row>
    <row r="6121" spans="41:41" x14ac:dyDescent="0.25">
      <c r="AO6121" s="51"/>
    </row>
    <row r="6122" spans="41:41" x14ac:dyDescent="0.25">
      <c r="AO6122" s="51"/>
    </row>
    <row r="6123" spans="41:41" x14ac:dyDescent="0.25">
      <c r="AO6123" s="51"/>
    </row>
    <row r="6124" spans="41:41" x14ac:dyDescent="0.25">
      <c r="AO6124" s="51"/>
    </row>
    <row r="6125" spans="41:41" x14ac:dyDescent="0.25">
      <c r="AO6125" s="51"/>
    </row>
    <row r="6126" spans="41:41" x14ac:dyDescent="0.25">
      <c r="AO6126" s="51"/>
    </row>
    <row r="6127" spans="41:41" x14ac:dyDescent="0.25">
      <c r="AO6127" s="51"/>
    </row>
    <row r="6128" spans="41:41" x14ac:dyDescent="0.25">
      <c r="AO6128" s="51"/>
    </row>
    <row r="6129" spans="41:41" x14ac:dyDescent="0.25">
      <c r="AO6129" s="51"/>
    </row>
    <row r="6130" spans="41:41" x14ac:dyDescent="0.25">
      <c r="AO6130" s="51"/>
    </row>
    <row r="6131" spans="41:41" x14ac:dyDescent="0.25">
      <c r="AO6131" s="51"/>
    </row>
    <row r="6132" spans="41:41" x14ac:dyDescent="0.25">
      <c r="AO6132" s="51"/>
    </row>
    <row r="6133" spans="41:41" x14ac:dyDescent="0.25">
      <c r="AO6133" s="51"/>
    </row>
    <row r="6134" spans="41:41" x14ac:dyDescent="0.25">
      <c r="AO6134" s="51"/>
    </row>
    <row r="6135" spans="41:41" x14ac:dyDescent="0.25">
      <c r="AO6135" s="51"/>
    </row>
    <row r="6136" spans="41:41" x14ac:dyDescent="0.25">
      <c r="AO6136" s="51"/>
    </row>
    <row r="6137" spans="41:41" x14ac:dyDescent="0.25">
      <c r="AO6137" s="51"/>
    </row>
    <row r="6138" spans="41:41" x14ac:dyDescent="0.25">
      <c r="AO6138" s="51"/>
    </row>
    <row r="6139" spans="41:41" x14ac:dyDescent="0.25">
      <c r="AO6139" s="51"/>
    </row>
    <row r="6140" spans="41:41" x14ac:dyDescent="0.25">
      <c r="AO6140" s="51"/>
    </row>
    <row r="6141" spans="41:41" x14ac:dyDescent="0.25">
      <c r="AO6141" s="51"/>
    </row>
    <row r="6142" spans="41:41" x14ac:dyDescent="0.25">
      <c r="AO6142" s="51"/>
    </row>
    <row r="6143" spans="41:41" x14ac:dyDescent="0.25">
      <c r="AO6143" s="51"/>
    </row>
    <row r="6144" spans="41:41" x14ac:dyDescent="0.25">
      <c r="AO6144" s="51"/>
    </row>
    <row r="6145" spans="41:41" x14ac:dyDescent="0.25">
      <c r="AO6145" s="51"/>
    </row>
    <row r="6146" spans="41:41" x14ac:dyDescent="0.25">
      <c r="AO6146" s="51"/>
    </row>
    <row r="6147" spans="41:41" x14ac:dyDescent="0.25">
      <c r="AO6147" s="51"/>
    </row>
    <row r="6148" spans="41:41" x14ac:dyDescent="0.25">
      <c r="AO6148" s="51"/>
    </row>
    <row r="6149" spans="41:41" x14ac:dyDescent="0.25">
      <c r="AO6149" s="51"/>
    </row>
    <row r="6150" spans="41:41" x14ac:dyDescent="0.25">
      <c r="AO6150" s="51"/>
    </row>
    <row r="6151" spans="41:41" x14ac:dyDescent="0.25">
      <c r="AO6151" s="51"/>
    </row>
    <row r="6152" spans="41:41" x14ac:dyDescent="0.25">
      <c r="AO6152" s="51"/>
    </row>
    <row r="6153" spans="41:41" x14ac:dyDescent="0.25">
      <c r="AO6153" s="51"/>
    </row>
    <row r="6154" spans="41:41" x14ac:dyDescent="0.25">
      <c r="AO6154" s="51"/>
    </row>
    <row r="6155" spans="41:41" x14ac:dyDescent="0.25">
      <c r="AO6155" s="51"/>
    </row>
    <row r="6156" spans="41:41" x14ac:dyDescent="0.25">
      <c r="AO6156" s="51"/>
    </row>
    <row r="6157" spans="41:41" x14ac:dyDescent="0.25">
      <c r="AO6157" s="51"/>
    </row>
    <row r="6158" spans="41:41" x14ac:dyDescent="0.25">
      <c r="AO6158" s="51"/>
    </row>
    <row r="6159" spans="41:41" x14ac:dyDescent="0.25">
      <c r="AO6159" s="51"/>
    </row>
    <row r="6160" spans="41:41" x14ac:dyDescent="0.25">
      <c r="AO6160" s="51"/>
    </row>
    <row r="6161" spans="41:41" x14ac:dyDescent="0.25">
      <c r="AO6161" s="51"/>
    </row>
    <row r="6162" spans="41:41" x14ac:dyDescent="0.25">
      <c r="AO6162" s="51"/>
    </row>
    <row r="6163" spans="41:41" x14ac:dyDescent="0.25">
      <c r="AO6163" s="51"/>
    </row>
    <row r="6164" spans="41:41" x14ac:dyDescent="0.25">
      <c r="AO6164" s="51"/>
    </row>
    <row r="6165" spans="41:41" x14ac:dyDescent="0.25">
      <c r="AO6165" s="51"/>
    </row>
    <row r="6166" spans="41:41" x14ac:dyDescent="0.25">
      <c r="AO6166" s="51"/>
    </row>
    <row r="6167" spans="41:41" x14ac:dyDescent="0.25">
      <c r="AO6167" s="51"/>
    </row>
    <row r="6168" spans="41:41" x14ac:dyDescent="0.25">
      <c r="AO6168" s="51"/>
    </row>
    <row r="6169" spans="41:41" x14ac:dyDescent="0.25">
      <c r="AO6169" s="51"/>
    </row>
    <row r="6170" spans="41:41" x14ac:dyDescent="0.25">
      <c r="AO6170" s="51"/>
    </row>
    <row r="6171" spans="41:41" x14ac:dyDescent="0.25">
      <c r="AO6171" s="51"/>
    </row>
    <row r="6172" spans="41:41" x14ac:dyDescent="0.25">
      <c r="AO6172" s="51"/>
    </row>
    <row r="6173" spans="41:41" x14ac:dyDescent="0.25">
      <c r="AO6173" s="51"/>
    </row>
    <row r="6174" spans="41:41" x14ac:dyDescent="0.25">
      <c r="AO6174" s="51"/>
    </row>
    <row r="6175" spans="41:41" x14ac:dyDescent="0.25">
      <c r="AO6175" s="51"/>
    </row>
    <row r="6176" spans="41:41" x14ac:dyDescent="0.25">
      <c r="AO6176" s="51"/>
    </row>
    <row r="6177" spans="41:41" x14ac:dyDescent="0.25">
      <c r="AO6177" s="51"/>
    </row>
    <row r="6178" spans="41:41" x14ac:dyDescent="0.25">
      <c r="AO6178" s="51"/>
    </row>
    <row r="6179" spans="41:41" x14ac:dyDescent="0.25">
      <c r="AO6179" s="51"/>
    </row>
    <row r="6180" spans="41:41" x14ac:dyDescent="0.25">
      <c r="AO6180" s="51"/>
    </row>
    <row r="6181" spans="41:41" x14ac:dyDescent="0.25">
      <c r="AO6181" s="51"/>
    </row>
    <row r="6182" spans="41:41" x14ac:dyDescent="0.25">
      <c r="AO6182" s="51"/>
    </row>
    <row r="6183" spans="41:41" x14ac:dyDescent="0.25">
      <c r="AO6183" s="51"/>
    </row>
    <row r="6184" spans="41:41" x14ac:dyDescent="0.25">
      <c r="AO6184" s="51"/>
    </row>
    <row r="6185" spans="41:41" x14ac:dyDescent="0.25">
      <c r="AO6185" s="51"/>
    </row>
    <row r="6186" spans="41:41" x14ac:dyDescent="0.25">
      <c r="AO6186" s="51"/>
    </row>
    <row r="6187" spans="41:41" x14ac:dyDescent="0.25">
      <c r="AO6187" s="51"/>
    </row>
    <row r="6188" spans="41:41" x14ac:dyDescent="0.25">
      <c r="AO6188" s="51"/>
    </row>
    <row r="6189" spans="41:41" x14ac:dyDescent="0.25">
      <c r="AO6189" s="51"/>
    </row>
    <row r="6190" spans="41:41" x14ac:dyDescent="0.25">
      <c r="AO6190" s="51"/>
    </row>
    <row r="6191" spans="41:41" x14ac:dyDescent="0.25">
      <c r="AO6191" s="51"/>
    </row>
    <row r="6192" spans="41:41" x14ac:dyDescent="0.25">
      <c r="AO6192" s="51"/>
    </row>
    <row r="6193" spans="41:41" x14ac:dyDescent="0.25">
      <c r="AO6193" s="51"/>
    </row>
    <row r="6194" spans="41:41" x14ac:dyDescent="0.25">
      <c r="AO6194" s="51"/>
    </row>
    <row r="6195" spans="41:41" x14ac:dyDescent="0.25">
      <c r="AO6195" s="51"/>
    </row>
    <row r="6196" spans="41:41" x14ac:dyDescent="0.25">
      <c r="AO6196" s="51"/>
    </row>
    <row r="6197" spans="41:41" x14ac:dyDescent="0.25">
      <c r="AO6197" s="51"/>
    </row>
    <row r="6198" spans="41:41" x14ac:dyDescent="0.25">
      <c r="AO6198" s="51"/>
    </row>
    <row r="6199" spans="41:41" x14ac:dyDescent="0.25">
      <c r="AO6199" s="51"/>
    </row>
    <row r="6200" spans="41:41" x14ac:dyDescent="0.25">
      <c r="AO6200" s="51"/>
    </row>
    <row r="6201" spans="41:41" x14ac:dyDescent="0.25">
      <c r="AO6201" s="51"/>
    </row>
    <row r="6202" spans="41:41" x14ac:dyDescent="0.25">
      <c r="AO6202" s="51"/>
    </row>
    <row r="6203" spans="41:41" x14ac:dyDescent="0.25">
      <c r="AO6203" s="51"/>
    </row>
    <row r="6204" spans="41:41" x14ac:dyDescent="0.25">
      <c r="AO6204" s="51"/>
    </row>
    <row r="6205" spans="41:41" x14ac:dyDescent="0.25">
      <c r="AO6205" s="51"/>
    </row>
    <row r="6206" spans="41:41" x14ac:dyDescent="0.25">
      <c r="AO6206" s="51"/>
    </row>
    <row r="6207" spans="41:41" x14ac:dyDescent="0.25">
      <c r="AO6207" s="51"/>
    </row>
    <row r="6208" spans="41:41" x14ac:dyDescent="0.25">
      <c r="AO6208" s="51"/>
    </row>
    <row r="6209" spans="41:41" x14ac:dyDescent="0.25">
      <c r="AO6209" s="51"/>
    </row>
    <row r="6210" spans="41:41" x14ac:dyDescent="0.25">
      <c r="AO6210" s="51"/>
    </row>
    <row r="6211" spans="41:41" x14ac:dyDescent="0.25">
      <c r="AO6211" s="51"/>
    </row>
    <row r="6212" spans="41:41" x14ac:dyDescent="0.25">
      <c r="AO6212" s="51"/>
    </row>
    <row r="6213" spans="41:41" x14ac:dyDescent="0.25">
      <c r="AO6213" s="51"/>
    </row>
    <row r="6214" spans="41:41" x14ac:dyDescent="0.25">
      <c r="AO6214" s="51"/>
    </row>
    <row r="6215" spans="41:41" x14ac:dyDescent="0.25">
      <c r="AO6215" s="51"/>
    </row>
    <row r="6216" spans="41:41" x14ac:dyDescent="0.25">
      <c r="AO6216" s="51"/>
    </row>
    <row r="6217" spans="41:41" x14ac:dyDescent="0.25">
      <c r="AO6217" s="51"/>
    </row>
    <row r="6218" spans="41:41" x14ac:dyDescent="0.25">
      <c r="AO6218" s="51"/>
    </row>
    <row r="6219" spans="41:41" x14ac:dyDescent="0.25">
      <c r="AO6219" s="51"/>
    </row>
    <row r="6220" spans="41:41" x14ac:dyDescent="0.25">
      <c r="AO6220" s="51"/>
    </row>
    <row r="6221" spans="41:41" x14ac:dyDescent="0.25">
      <c r="AO6221" s="51"/>
    </row>
    <row r="6222" spans="41:41" x14ac:dyDescent="0.25">
      <c r="AO6222" s="51"/>
    </row>
    <row r="6223" spans="41:41" x14ac:dyDescent="0.25">
      <c r="AO6223" s="51"/>
    </row>
    <row r="6224" spans="41:41" x14ac:dyDescent="0.25">
      <c r="AO6224" s="51"/>
    </row>
    <row r="6225" spans="41:41" x14ac:dyDescent="0.25">
      <c r="AO6225" s="51"/>
    </row>
    <row r="6226" spans="41:41" x14ac:dyDescent="0.25">
      <c r="AO6226" s="51"/>
    </row>
    <row r="6227" spans="41:41" x14ac:dyDescent="0.25">
      <c r="AO6227" s="51"/>
    </row>
    <row r="6228" spans="41:41" x14ac:dyDescent="0.25">
      <c r="AO6228" s="51"/>
    </row>
    <row r="6229" spans="41:41" x14ac:dyDescent="0.25">
      <c r="AO6229" s="51"/>
    </row>
    <row r="6230" spans="41:41" x14ac:dyDescent="0.25">
      <c r="AO6230" s="51"/>
    </row>
    <row r="6231" spans="41:41" x14ac:dyDescent="0.25">
      <c r="AO6231" s="51"/>
    </row>
    <row r="6232" spans="41:41" x14ac:dyDescent="0.25">
      <c r="AO6232" s="51"/>
    </row>
    <row r="6233" spans="41:41" x14ac:dyDescent="0.25">
      <c r="AO6233" s="51"/>
    </row>
    <row r="6234" spans="41:41" x14ac:dyDescent="0.25">
      <c r="AO6234" s="51"/>
    </row>
    <row r="6235" spans="41:41" x14ac:dyDescent="0.25">
      <c r="AO6235" s="51"/>
    </row>
    <row r="6236" spans="41:41" x14ac:dyDescent="0.25">
      <c r="AO6236" s="51"/>
    </row>
    <row r="6237" spans="41:41" x14ac:dyDescent="0.25">
      <c r="AO6237" s="51"/>
    </row>
    <row r="6238" spans="41:41" x14ac:dyDescent="0.25">
      <c r="AO6238" s="51"/>
    </row>
    <row r="6239" spans="41:41" x14ac:dyDescent="0.25">
      <c r="AO6239" s="51"/>
    </row>
    <row r="6240" spans="41:41" x14ac:dyDescent="0.25">
      <c r="AO6240" s="51"/>
    </row>
    <row r="6241" spans="41:41" x14ac:dyDescent="0.25">
      <c r="AO6241" s="51"/>
    </row>
    <row r="6242" spans="41:41" x14ac:dyDescent="0.25">
      <c r="AO6242" s="51"/>
    </row>
    <row r="6243" spans="41:41" x14ac:dyDescent="0.25">
      <c r="AO6243" s="51"/>
    </row>
    <row r="6244" spans="41:41" x14ac:dyDescent="0.25">
      <c r="AO6244" s="51"/>
    </row>
    <row r="6245" spans="41:41" x14ac:dyDescent="0.25">
      <c r="AO6245" s="51"/>
    </row>
    <row r="6246" spans="41:41" x14ac:dyDescent="0.25">
      <c r="AO6246" s="51"/>
    </row>
    <row r="6247" spans="41:41" x14ac:dyDescent="0.25">
      <c r="AO6247" s="51"/>
    </row>
    <row r="6248" spans="41:41" x14ac:dyDescent="0.25">
      <c r="AO6248" s="51"/>
    </row>
    <row r="6249" spans="41:41" x14ac:dyDescent="0.25">
      <c r="AO6249" s="51"/>
    </row>
    <row r="6250" spans="41:41" x14ac:dyDescent="0.25">
      <c r="AO6250" s="51"/>
    </row>
    <row r="6251" spans="41:41" x14ac:dyDescent="0.25">
      <c r="AO6251" s="51"/>
    </row>
    <row r="6252" spans="41:41" x14ac:dyDescent="0.25">
      <c r="AO6252" s="51"/>
    </row>
    <row r="6253" spans="41:41" x14ac:dyDescent="0.25">
      <c r="AO6253" s="51"/>
    </row>
    <row r="6254" spans="41:41" x14ac:dyDescent="0.25">
      <c r="AO6254" s="51"/>
    </row>
    <row r="6255" spans="41:41" x14ac:dyDescent="0.25">
      <c r="AO6255" s="51"/>
    </row>
    <row r="6256" spans="41:41" x14ac:dyDescent="0.25">
      <c r="AO6256" s="51"/>
    </row>
    <row r="6257" spans="41:41" x14ac:dyDescent="0.25">
      <c r="AO6257" s="51"/>
    </row>
    <row r="6258" spans="41:41" x14ac:dyDescent="0.25">
      <c r="AO6258" s="51"/>
    </row>
    <row r="6259" spans="41:41" x14ac:dyDescent="0.25">
      <c r="AO6259" s="51"/>
    </row>
    <row r="6260" spans="41:41" x14ac:dyDescent="0.25">
      <c r="AO6260" s="51"/>
    </row>
    <row r="6261" spans="41:41" x14ac:dyDescent="0.25">
      <c r="AO6261" s="51"/>
    </row>
    <row r="6262" spans="41:41" x14ac:dyDescent="0.25">
      <c r="AO6262" s="51"/>
    </row>
    <row r="6263" spans="41:41" x14ac:dyDescent="0.25">
      <c r="AO6263" s="51"/>
    </row>
    <row r="6264" spans="41:41" x14ac:dyDescent="0.25">
      <c r="AO6264" s="51"/>
    </row>
    <row r="6265" spans="41:41" x14ac:dyDescent="0.25">
      <c r="AO6265" s="51"/>
    </row>
    <row r="6266" spans="41:41" x14ac:dyDescent="0.25">
      <c r="AO6266" s="51"/>
    </row>
    <row r="6267" spans="41:41" x14ac:dyDescent="0.25">
      <c r="AO6267" s="51"/>
    </row>
    <row r="6268" spans="41:41" x14ac:dyDescent="0.25">
      <c r="AO6268" s="51"/>
    </row>
    <row r="6269" spans="41:41" x14ac:dyDescent="0.25">
      <c r="AO6269" s="51"/>
    </row>
    <row r="6270" spans="41:41" x14ac:dyDescent="0.25">
      <c r="AO6270" s="51"/>
    </row>
    <row r="6271" spans="41:41" x14ac:dyDescent="0.25">
      <c r="AO6271" s="51"/>
    </row>
    <row r="6272" spans="41:41" x14ac:dyDescent="0.25">
      <c r="AO6272" s="51"/>
    </row>
    <row r="6273" spans="41:41" x14ac:dyDescent="0.25">
      <c r="AO6273" s="51"/>
    </row>
    <row r="6274" spans="41:41" x14ac:dyDescent="0.25">
      <c r="AO6274" s="51"/>
    </row>
    <row r="6275" spans="41:41" x14ac:dyDescent="0.25">
      <c r="AO6275" s="51"/>
    </row>
    <row r="6276" spans="41:41" x14ac:dyDescent="0.25">
      <c r="AO6276" s="51"/>
    </row>
    <row r="6277" spans="41:41" x14ac:dyDescent="0.25">
      <c r="AO6277" s="51"/>
    </row>
    <row r="6278" spans="41:41" x14ac:dyDescent="0.25">
      <c r="AO6278" s="51"/>
    </row>
    <row r="6279" spans="41:41" x14ac:dyDescent="0.25">
      <c r="AO6279" s="51"/>
    </row>
    <row r="6280" spans="41:41" x14ac:dyDescent="0.25">
      <c r="AO6280" s="51"/>
    </row>
    <row r="6281" spans="41:41" x14ac:dyDescent="0.25">
      <c r="AO6281" s="51"/>
    </row>
    <row r="6282" spans="41:41" x14ac:dyDescent="0.25">
      <c r="AO6282" s="51"/>
    </row>
    <row r="6283" spans="41:41" x14ac:dyDescent="0.25">
      <c r="AO6283" s="51"/>
    </row>
    <row r="6284" spans="41:41" x14ac:dyDescent="0.25">
      <c r="AO6284" s="51"/>
    </row>
    <row r="6285" spans="41:41" x14ac:dyDescent="0.25">
      <c r="AO6285" s="51"/>
    </row>
    <row r="6286" spans="41:41" x14ac:dyDescent="0.25">
      <c r="AO6286" s="51"/>
    </row>
    <row r="6287" spans="41:41" x14ac:dyDescent="0.25">
      <c r="AO6287" s="51"/>
    </row>
    <row r="6288" spans="41:41" x14ac:dyDescent="0.25">
      <c r="AO6288" s="51"/>
    </row>
    <row r="6289" spans="41:41" x14ac:dyDescent="0.25">
      <c r="AO6289" s="51"/>
    </row>
    <row r="6290" spans="41:41" x14ac:dyDescent="0.25">
      <c r="AO6290" s="51"/>
    </row>
    <row r="6291" spans="41:41" x14ac:dyDescent="0.25">
      <c r="AO6291" s="51"/>
    </row>
    <row r="6292" spans="41:41" x14ac:dyDescent="0.25">
      <c r="AO6292" s="51"/>
    </row>
    <row r="6293" spans="41:41" x14ac:dyDescent="0.25">
      <c r="AO6293" s="51"/>
    </row>
    <row r="6294" spans="41:41" x14ac:dyDescent="0.25">
      <c r="AO6294" s="51"/>
    </row>
    <row r="6295" spans="41:41" x14ac:dyDescent="0.25">
      <c r="AO6295" s="51"/>
    </row>
    <row r="6296" spans="41:41" x14ac:dyDescent="0.25">
      <c r="AO6296" s="51"/>
    </row>
    <row r="6297" spans="41:41" x14ac:dyDescent="0.25">
      <c r="AO6297" s="51"/>
    </row>
    <row r="6298" spans="41:41" x14ac:dyDescent="0.25">
      <c r="AO6298" s="51"/>
    </row>
    <row r="6299" spans="41:41" x14ac:dyDescent="0.25">
      <c r="AO6299" s="51"/>
    </row>
    <row r="6300" spans="41:41" x14ac:dyDescent="0.25">
      <c r="AO6300" s="51"/>
    </row>
    <row r="6301" spans="41:41" x14ac:dyDescent="0.25">
      <c r="AO6301" s="51"/>
    </row>
    <row r="6302" spans="41:41" x14ac:dyDescent="0.25">
      <c r="AO6302" s="51"/>
    </row>
    <row r="6303" spans="41:41" x14ac:dyDescent="0.25">
      <c r="AO6303" s="51"/>
    </row>
    <row r="6304" spans="41:41" x14ac:dyDescent="0.25">
      <c r="AO6304" s="51"/>
    </row>
    <row r="6305" spans="41:41" x14ac:dyDescent="0.25">
      <c r="AO6305" s="51"/>
    </row>
    <row r="6306" spans="41:41" x14ac:dyDescent="0.25">
      <c r="AO6306" s="51"/>
    </row>
    <row r="6307" spans="41:41" x14ac:dyDescent="0.25">
      <c r="AO6307" s="51"/>
    </row>
    <row r="6308" spans="41:41" x14ac:dyDescent="0.25">
      <c r="AO6308" s="51"/>
    </row>
    <row r="6309" spans="41:41" x14ac:dyDescent="0.25">
      <c r="AO6309" s="51"/>
    </row>
    <row r="6310" spans="41:41" x14ac:dyDescent="0.25">
      <c r="AO6310" s="51"/>
    </row>
    <row r="6311" spans="41:41" x14ac:dyDescent="0.25">
      <c r="AO6311" s="51"/>
    </row>
    <row r="6312" spans="41:41" x14ac:dyDescent="0.25">
      <c r="AO6312" s="51"/>
    </row>
    <row r="6313" spans="41:41" x14ac:dyDescent="0.25">
      <c r="AO6313" s="51"/>
    </row>
    <row r="6314" spans="41:41" x14ac:dyDescent="0.25">
      <c r="AO6314" s="51"/>
    </row>
    <row r="6315" spans="41:41" x14ac:dyDescent="0.25">
      <c r="AO6315" s="51"/>
    </row>
    <row r="6316" spans="41:41" x14ac:dyDescent="0.25">
      <c r="AO6316" s="51"/>
    </row>
    <row r="6317" spans="41:41" x14ac:dyDescent="0.25">
      <c r="AO6317" s="51"/>
    </row>
    <row r="6318" spans="41:41" x14ac:dyDescent="0.25">
      <c r="AO6318" s="51"/>
    </row>
    <row r="6319" spans="41:41" x14ac:dyDescent="0.25">
      <c r="AO6319" s="51"/>
    </row>
    <row r="6320" spans="41:41" x14ac:dyDescent="0.25">
      <c r="AO6320" s="51"/>
    </row>
    <row r="6321" spans="41:41" x14ac:dyDescent="0.25">
      <c r="AO6321" s="51"/>
    </row>
    <row r="6322" spans="41:41" x14ac:dyDescent="0.25">
      <c r="AO6322" s="51"/>
    </row>
    <row r="6323" spans="41:41" x14ac:dyDescent="0.25">
      <c r="AO6323" s="51"/>
    </row>
    <row r="6324" spans="41:41" x14ac:dyDescent="0.25">
      <c r="AO6324" s="51"/>
    </row>
    <row r="6325" spans="41:41" x14ac:dyDescent="0.25">
      <c r="AO6325" s="51"/>
    </row>
    <row r="6326" spans="41:41" x14ac:dyDescent="0.25">
      <c r="AO6326" s="51"/>
    </row>
    <row r="6327" spans="41:41" x14ac:dyDescent="0.25">
      <c r="AO6327" s="51"/>
    </row>
    <row r="6328" spans="41:41" x14ac:dyDescent="0.25">
      <c r="AO6328" s="51"/>
    </row>
    <row r="6329" spans="41:41" x14ac:dyDescent="0.25">
      <c r="AO6329" s="51"/>
    </row>
    <row r="6330" spans="41:41" x14ac:dyDescent="0.25">
      <c r="AO6330" s="51"/>
    </row>
    <row r="6331" spans="41:41" x14ac:dyDescent="0.25">
      <c r="AO6331" s="51"/>
    </row>
    <row r="6332" spans="41:41" x14ac:dyDescent="0.25">
      <c r="AO6332" s="51"/>
    </row>
    <row r="6333" spans="41:41" x14ac:dyDescent="0.25">
      <c r="AO6333" s="51"/>
    </row>
    <row r="6334" spans="41:41" x14ac:dyDescent="0.25">
      <c r="AO6334" s="51"/>
    </row>
    <row r="6335" spans="41:41" x14ac:dyDescent="0.25">
      <c r="AO6335" s="51"/>
    </row>
    <row r="6336" spans="41:41" x14ac:dyDescent="0.25">
      <c r="AO6336" s="51"/>
    </row>
    <row r="6337" spans="41:41" x14ac:dyDescent="0.25">
      <c r="AO6337" s="51"/>
    </row>
    <row r="6338" spans="41:41" x14ac:dyDescent="0.25">
      <c r="AO6338" s="51"/>
    </row>
    <row r="6339" spans="41:41" x14ac:dyDescent="0.25">
      <c r="AO6339" s="51"/>
    </row>
    <row r="6340" spans="41:41" x14ac:dyDescent="0.25">
      <c r="AO6340" s="51"/>
    </row>
    <row r="6341" spans="41:41" x14ac:dyDescent="0.25">
      <c r="AO6341" s="51"/>
    </row>
    <row r="6342" spans="41:41" x14ac:dyDescent="0.25">
      <c r="AO6342" s="51"/>
    </row>
    <row r="6343" spans="41:41" x14ac:dyDescent="0.25">
      <c r="AO6343" s="51"/>
    </row>
    <row r="6344" spans="41:41" x14ac:dyDescent="0.25">
      <c r="AO6344" s="51"/>
    </row>
    <row r="6345" spans="41:41" x14ac:dyDescent="0.25">
      <c r="AO6345" s="51"/>
    </row>
    <row r="6346" spans="41:41" x14ac:dyDescent="0.25">
      <c r="AO6346" s="51"/>
    </row>
    <row r="6347" spans="41:41" x14ac:dyDescent="0.25">
      <c r="AO6347" s="51"/>
    </row>
    <row r="6348" spans="41:41" x14ac:dyDescent="0.25">
      <c r="AO6348" s="51"/>
    </row>
    <row r="6349" spans="41:41" x14ac:dyDescent="0.25">
      <c r="AO6349" s="51"/>
    </row>
    <row r="6350" spans="41:41" x14ac:dyDescent="0.25">
      <c r="AO6350" s="51"/>
    </row>
    <row r="6351" spans="41:41" x14ac:dyDescent="0.25">
      <c r="AO6351" s="51"/>
    </row>
    <row r="6352" spans="41:41" x14ac:dyDescent="0.25">
      <c r="AO6352" s="51"/>
    </row>
    <row r="6353" spans="41:41" x14ac:dyDescent="0.25">
      <c r="AO6353" s="51"/>
    </row>
    <row r="6354" spans="41:41" x14ac:dyDescent="0.25">
      <c r="AO6354" s="51"/>
    </row>
    <row r="6355" spans="41:41" x14ac:dyDescent="0.25">
      <c r="AO6355" s="51"/>
    </row>
    <row r="6356" spans="41:41" x14ac:dyDescent="0.25">
      <c r="AO6356" s="51"/>
    </row>
    <row r="6357" spans="41:41" x14ac:dyDescent="0.25">
      <c r="AO6357" s="51"/>
    </row>
    <row r="6358" spans="41:41" x14ac:dyDescent="0.25">
      <c r="AO6358" s="51"/>
    </row>
    <row r="6359" spans="41:41" x14ac:dyDescent="0.25">
      <c r="AO6359" s="51"/>
    </row>
    <row r="6360" spans="41:41" x14ac:dyDescent="0.25">
      <c r="AO6360" s="51"/>
    </row>
    <row r="6361" spans="41:41" x14ac:dyDescent="0.25">
      <c r="AO6361" s="51"/>
    </row>
    <row r="6362" spans="41:41" x14ac:dyDescent="0.25">
      <c r="AO6362" s="51"/>
    </row>
    <row r="6363" spans="41:41" x14ac:dyDescent="0.25">
      <c r="AO6363" s="51"/>
    </row>
    <row r="6364" spans="41:41" x14ac:dyDescent="0.25">
      <c r="AO6364" s="51"/>
    </row>
    <row r="6365" spans="41:41" x14ac:dyDescent="0.25">
      <c r="AO6365" s="51"/>
    </row>
    <row r="6366" spans="41:41" x14ac:dyDescent="0.25">
      <c r="AO6366" s="51"/>
    </row>
    <row r="6367" spans="41:41" x14ac:dyDescent="0.25">
      <c r="AO6367" s="51"/>
    </row>
    <row r="6368" spans="41:41" x14ac:dyDescent="0.25">
      <c r="AO6368" s="51"/>
    </row>
    <row r="6369" spans="41:41" x14ac:dyDescent="0.25">
      <c r="AO6369" s="51"/>
    </row>
    <row r="6370" spans="41:41" x14ac:dyDescent="0.25">
      <c r="AO6370" s="51"/>
    </row>
    <row r="6371" spans="41:41" x14ac:dyDescent="0.25">
      <c r="AO6371" s="51"/>
    </row>
    <row r="6372" spans="41:41" x14ac:dyDescent="0.25">
      <c r="AO6372" s="51"/>
    </row>
    <row r="6373" spans="41:41" x14ac:dyDescent="0.25">
      <c r="AO6373" s="51"/>
    </row>
    <row r="6374" spans="41:41" x14ac:dyDescent="0.25">
      <c r="AO6374" s="51"/>
    </row>
    <row r="6375" spans="41:41" x14ac:dyDescent="0.25">
      <c r="AO6375" s="51"/>
    </row>
    <row r="6376" spans="41:41" x14ac:dyDescent="0.25">
      <c r="AO6376" s="51"/>
    </row>
    <row r="6377" spans="41:41" x14ac:dyDescent="0.25">
      <c r="AO6377" s="51"/>
    </row>
    <row r="6378" spans="41:41" x14ac:dyDescent="0.25">
      <c r="AO6378" s="51"/>
    </row>
    <row r="6379" spans="41:41" x14ac:dyDescent="0.25">
      <c r="AO6379" s="51"/>
    </row>
    <row r="6380" spans="41:41" x14ac:dyDescent="0.25">
      <c r="AO6380" s="51"/>
    </row>
    <row r="6381" spans="41:41" x14ac:dyDescent="0.25">
      <c r="AO6381" s="51"/>
    </row>
    <row r="6382" spans="41:41" x14ac:dyDescent="0.25">
      <c r="AO6382" s="51"/>
    </row>
    <row r="6383" spans="41:41" x14ac:dyDescent="0.25">
      <c r="AO6383" s="51"/>
    </row>
    <row r="6384" spans="41:41" x14ac:dyDescent="0.25">
      <c r="AO6384" s="51"/>
    </row>
    <row r="6385" spans="41:41" x14ac:dyDescent="0.25">
      <c r="AO6385" s="51"/>
    </row>
    <row r="6386" spans="41:41" x14ac:dyDescent="0.25">
      <c r="AO6386" s="51"/>
    </row>
    <row r="6387" spans="41:41" x14ac:dyDescent="0.25">
      <c r="AO6387" s="51"/>
    </row>
    <row r="6388" spans="41:41" x14ac:dyDescent="0.25">
      <c r="AO6388" s="51"/>
    </row>
    <row r="6389" spans="41:41" x14ac:dyDescent="0.25">
      <c r="AO6389" s="51"/>
    </row>
    <row r="6390" spans="41:41" x14ac:dyDescent="0.25">
      <c r="AO6390" s="51"/>
    </row>
    <row r="6391" spans="41:41" x14ac:dyDescent="0.25">
      <c r="AO6391" s="51"/>
    </row>
    <row r="6392" spans="41:41" x14ac:dyDescent="0.25">
      <c r="AO6392" s="51"/>
    </row>
    <row r="6393" spans="41:41" x14ac:dyDescent="0.25">
      <c r="AO6393" s="51"/>
    </row>
    <row r="6394" spans="41:41" x14ac:dyDescent="0.25">
      <c r="AO6394" s="51"/>
    </row>
    <row r="6395" spans="41:41" x14ac:dyDescent="0.25">
      <c r="AO6395" s="51"/>
    </row>
    <row r="6396" spans="41:41" x14ac:dyDescent="0.25">
      <c r="AO6396" s="51"/>
    </row>
    <row r="6397" spans="41:41" x14ac:dyDescent="0.25">
      <c r="AO6397" s="51"/>
    </row>
    <row r="6398" spans="41:41" x14ac:dyDescent="0.25">
      <c r="AO6398" s="51"/>
    </row>
    <row r="6399" spans="41:41" x14ac:dyDescent="0.25">
      <c r="AO6399" s="51"/>
    </row>
    <row r="6400" spans="41:41" x14ac:dyDescent="0.25">
      <c r="AO6400" s="51"/>
    </row>
    <row r="6401" spans="41:41" x14ac:dyDescent="0.25">
      <c r="AO6401" s="51"/>
    </row>
    <row r="6402" spans="41:41" x14ac:dyDescent="0.25">
      <c r="AO6402" s="51"/>
    </row>
    <row r="6403" spans="41:41" x14ac:dyDescent="0.25">
      <c r="AO6403" s="51"/>
    </row>
    <row r="6404" spans="41:41" x14ac:dyDescent="0.25">
      <c r="AO6404" s="51"/>
    </row>
    <row r="6405" spans="41:41" x14ac:dyDescent="0.25">
      <c r="AO6405" s="51"/>
    </row>
    <row r="6406" spans="41:41" x14ac:dyDescent="0.25">
      <c r="AO6406" s="51"/>
    </row>
    <row r="6407" spans="41:41" x14ac:dyDescent="0.25">
      <c r="AO6407" s="51"/>
    </row>
    <row r="6408" spans="41:41" x14ac:dyDescent="0.25">
      <c r="AO6408" s="51"/>
    </row>
    <row r="6409" spans="41:41" x14ac:dyDescent="0.25">
      <c r="AO6409" s="51"/>
    </row>
    <row r="6410" spans="41:41" x14ac:dyDescent="0.25">
      <c r="AO6410" s="51"/>
    </row>
    <row r="6411" spans="41:41" x14ac:dyDescent="0.25">
      <c r="AO6411" s="51"/>
    </row>
    <row r="6412" spans="41:41" x14ac:dyDescent="0.25">
      <c r="AO6412" s="51"/>
    </row>
    <row r="6413" spans="41:41" x14ac:dyDescent="0.25">
      <c r="AO6413" s="51"/>
    </row>
    <row r="6414" spans="41:41" x14ac:dyDescent="0.25">
      <c r="AO6414" s="51"/>
    </row>
    <row r="6415" spans="41:41" x14ac:dyDescent="0.25">
      <c r="AO6415" s="51"/>
    </row>
    <row r="6416" spans="41:41" x14ac:dyDescent="0.25">
      <c r="AO6416" s="51"/>
    </row>
    <row r="6417" spans="41:41" x14ac:dyDescent="0.25">
      <c r="AO6417" s="51"/>
    </row>
    <row r="6418" spans="41:41" x14ac:dyDescent="0.25">
      <c r="AO6418" s="51"/>
    </row>
    <row r="6419" spans="41:41" x14ac:dyDescent="0.25">
      <c r="AO6419" s="51"/>
    </row>
    <row r="6420" spans="41:41" x14ac:dyDescent="0.25">
      <c r="AO6420" s="51"/>
    </row>
    <row r="6421" spans="41:41" x14ac:dyDescent="0.25">
      <c r="AO6421" s="51"/>
    </row>
    <row r="6422" spans="41:41" x14ac:dyDescent="0.25">
      <c r="AO6422" s="51"/>
    </row>
    <row r="6423" spans="41:41" x14ac:dyDescent="0.25">
      <c r="AO6423" s="51"/>
    </row>
    <row r="6424" spans="41:41" x14ac:dyDescent="0.25">
      <c r="AO6424" s="51"/>
    </row>
    <row r="6425" spans="41:41" x14ac:dyDescent="0.25">
      <c r="AO6425" s="51"/>
    </row>
    <row r="6426" spans="41:41" x14ac:dyDescent="0.25">
      <c r="AO6426" s="51"/>
    </row>
    <row r="6427" spans="41:41" x14ac:dyDescent="0.25">
      <c r="AO6427" s="51"/>
    </row>
    <row r="6428" spans="41:41" x14ac:dyDescent="0.25">
      <c r="AO6428" s="51"/>
    </row>
    <row r="6429" spans="41:41" x14ac:dyDescent="0.25">
      <c r="AO6429" s="51"/>
    </row>
    <row r="6430" spans="41:41" x14ac:dyDescent="0.25">
      <c r="AO6430" s="51"/>
    </row>
    <row r="6431" spans="41:41" x14ac:dyDescent="0.25">
      <c r="AO6431" s="51"/>
    </row>
    <row r="6432" spans="41:41" x14ac:dyDescent="0.25">
      <c r="AO6432" s="51"/>
    </row>
    <row r="6433" spans="41:41" x14ac:dyDescent="0.25">
      <c r="AO6433" s="51"/>
    </row>
    <row r="6434" spans="41:41" x14ac:dyDescent="0.25">
      <c r="AO6434" s="51"/>
    </row>
    <row r="6435" spans="41:41" x14ac:dyDescent="0.25">
      <c r="AO6435" s="51"/>
    </row>
    <row r="6436" spans="41:41" x14ac:dyDescent="0.25">
      <c r="AO6436" s="51"/>
    </row>
    <row r="6437" spans="41:41" x14ac:dyDescent="0.25">
      <c r="AO6437" s="51"/>
    </row>
    <row r="6438" spans="41:41" x14ac:dyDescent="0.25">
      <c r="AO6438" s="51"/>
    </row>
    <row r="6439" spans="41:41" x14ac:dyDescent="0.25">
      <c r="AO6439" s="51"/>
    </row>
    <row r="6440" spans="41:41" x14ac:dyDescent="0.25">
      <c r="AO6440" s="51"/>
    </row>
    <row r="6441" spans="41:41" x14ac:dyDescent="0.25">
      <c r="AO6441" s="51"/>
    </row>
    <row r="6442" spans="41:41" x14ac:dyDescent="0.25">
      <c r="AO6442" s="51"/>
    </row>
    <row r="6443" spans="41:41" x14ac:dyDescent="0.25">
      <c r="AO6443" s="51"/>
    </row>
    <row r="6444" spans="41:41" x14ac:dyDescent="0.25">
      <c r="AO6444" s="51"/>
    </row>
    <row r="6445" spans="41:41" x14ac:dyDescent="0.25">
      <c r="AO6445" s="51"/>
    </row>
    <row r="6446" spans="41:41" x14ac:dyDescent="0.25">
      <c r="AO6446" s="51"/>
    </row>
    <row r="6447" spans="41:41" x14ac:dyDescent="0.25">
      <c r="AO6447" s="51"/>
    </row>
    <row r="6448" spans="41:41" x14ac:dyDescent="0.25">
      <c r="AO6448" s="51"/>
    </row>
    <row r="6449" spans="41:41" x14ac:dyDescent="0.25">
      <c r="AO6449" s="51"/>
    </row>
    <row r="6450" spans="41:41" x14ac:dyDescent="0.25">
      <c r="AO6450" s="51"/>
    </row>
    <row r="6451" spans="41:41" x14ac:dyDescent="0.25">
      <c r="AO6451" s="51"/>
    </row>
    <row r="6452" spans="41:41" x14ac:dyDescent="0.25">
      <c r="AO6452" s="51"/>
    </row>
    <row r="6453" spans="41:41" x14ac:dyDescent="0.25">
      <c r="AO6453" s="51"/>
    </row>
    <row r="6454" spans="41:41" x14ac:dyDescent="0.25">
      <c r="AO6454" s="51"/>
    </row>
    <row r="6455" spans="41:41" x14ac:dyDescent="0.25">
      <c r="AO6455" s="51"/>
    </row>
    <row r="6456" spans="41:41" x14ac:dyDescent="0.25">
      <c r="AO6456" s="51"/>
    </row>
    <row r="6457" spans="41:41" x14ac:dyDescent="0.25">
      <c r="AO6457" s="51"/>
    </row>
    <row r="6458" spans="41:41" x14ac:dyDescent="0.25">
      <c r="AO6458" s="51"/>
    </row>
    <row r="6459" spans="41:41" x14ac:dyDescent="0.25">
      <c r="AO6459" s="51"/>
    </row>
    <row r="6460" spans="41:41" x14ac:dyDescent="0.25">
      <c r="AO6460" s="51"/>
    </row>
    <row r="6461" spans="41:41" x14ac:dyDescent="0.25">
      <c r="AO6461" s="51"/>
    </row>
    <row r="6462" spans="41:41" x14ac:dyDescent="0.25">
      <c r="AO6462" s="51"/>
    </row>
    <row r="6463" spans="41:41" x14ac:dyDescent="0.25">
      <c r="AO6463" s="51"/>
    </row>
    <row r="6464" spans="41:41" x14ac:dyDescent="0.25">
      <c r="AO6464" s="51"/>
    </row>
    <row r="6465" spans="41:41" x14ac:dyDescent="0.25">
      <c r="AO6465" s="51"/>
    </row>
    <row r="6466" spans="41:41" x14ac:dyDescent="0.25">
      <c r="AO6466" s="51"/>
    </row>
    <row r="6467" spans="41:41" x14ac:dyDescent="0.25">
      <c r="AO6467" s="51"/>
    </row>
    <row r="6468" spans="41:41" x14ac:dyDescent="0.25">
      <c r="AO6468" s="51"/>
    </row>
    <row r="6469" spans="41:41" x14ac:dyDescent="0.25">
      <c r="AO6469" s="51"/>
    </row>
    <row r="6470" spans="41:41" x14ac:dyDescent="0.25">
      <c r="AO6470" s="51"/>
    </row>
    <row r="6471" spans="41:41" x14ac:dyDescent="0.25">
      <c r="AO6471" s="51"/>
    </row>
    <row r="6472" spans="41:41" x14ac:dyDescent="0.25">
      <c r="AO6472" s="51"/>
    </row>
    <row r="6473" spans="41:41" x14ac:dyDescent="0.25">
      <c r="AO6473" s="51"/>
    </row>
    <row r="6474" spans="41:41" x14ac:dyDescent="0.25">
      <c r="AO6474" s="51"/>
    </row>
    <row r="6475" spans="41:41" x14ac:dyDescent="0.25">
      <c r="AO6475" s="51"/>
    </row>
    <row r="6476" spans="41:41" x14ac:dyDescent="0.25">
      <c r="AO6476" s="51"/>
    </row>
    <row r="6477" spans="41:41" x14ac:dyDescent="0.25">
      <c r="AO6477" s="51"/>
    </row>
    <row r="6478" spans="41:41" x14ac:dyDescent="0.25">
      <c r="AO6478" s="51"/>
    </row>
    <row r="6479" spans="41:41" x14ac:dyDescent="0.25">
      <c r="AO6479" s="51"/>
    </row>
    <row r="6480" spans="41:41" x14ac:dyDescent="0.25">
      <c r="AO6480" s="51"/>
    </row>
    <row r="6481" spans="41:41" x14ac:dyDescent="0.25">
      <c r="AO6481" s="51"/>
    </row>
    <row r="6482" spans="41:41" x14ac:dyDescent="0.25">
      <c r="AO6482" s="51"/>
    </row>
    <row r="6483" spans="41:41" x14ac:dyDescent="0.25">
      <c r="AO6483" s="51"/>
    </row>
    <row r="6484" spans="41:41" x14ac:dyDescent="0.25">
      <c r="AO6484" s="51"/>
    </row>
    <row r="6485" spans="41:41" x14ac:dyDescent="0.25">
      <c r="AO6485" s="51"/>
    </row>
    <row r="6486" spans="41:41" x14ac:dyDescent="0.25">
      <c r="AO6486" s="51"/>
    </row>
    <row r="6487" spans="41:41" x14ac:dyDescent="0.25">
      <c r="AO6487" s="51"/>
    </row>
    <row r="6488" spans="41:41" x14ac:dyDescent="0.25">
      <c r="AO6488" s="51"/>
    </row>
    <row r="6489" spans="41:41" x14ac:dyDescent="0.25">
      <c r="AO6489" s="51"/>
    </row>
    <row r="6490" spans="41:41" x14ac:dyDescent="0.25">
      <c r="AO6490" s="51"/>
    </row>
    <row r="6491" spans="41:41" x14ac:dyDescent="0.25">
      <c r="AO6491" s="51"/>
    </row>
    <row r="6492" spans="41:41" x14ac:dyDescent="0.25">
      <c r="AO6492" s="51"/>
    </row>
    <row r="6493" spans="41:41" x14ac:dyDescent="0.25">
      <c r="AO6493" s="51"/>
    </row>
    <row r="6494" spans="41:41" x14ac:dyDescent="0.25">
      <c r="AO6494" s="51"/>
    </row>
    <row r="6495" spans="41:41" x14ac:dyDescent="0.25">
      <c r="AO6495" s="51"/>
    </row>
    <row r="6496" spans="41:41" x14ac:dyDescent="0.25">
      <c r="AO6496" s="51"/>
    </row>
    <row r="6497" spans="41:41" x14ac:dyDescent="0.25">
      <c r="AO6497" s="51"/>
    </row>
    <row r="6498" spans="41:41" x14ac:dyDescent="0.25">
      <c r="AO6498" s="51"/>
    </row>
    <row r="6499" spans="41:41" x14ac:dyDescent="0.25">
      <c r="AO6499" s="51"/>
    </row>
    <row r="6500" spans="41:41" x14ac:dyDescent="0.25">
      <c r="AO6500" s="51"/>
    </row>
    <row r="6501" spans="41:41" x14ac:dyDescent="0.25">
      <c r="AO6501" s="51"/>
    </row>
    <row r="6502" spans="41:41" x14ac:dyDescent="0.25">
      <c r="AO6502" s="51"/>
    </row>
    <row r="6503" spans="41:41" x14ac:dyDescent="0.25">
      <c r="AO6503" s="51"/>
    </row>
    <row r="6504" spans="41:41" x14ac:dyDescent="0.25">
      <c r="AO6504" s="51"/>
    </row>
    <row r="6505" spans="41:41" x14ac:dyDescent="0.25">
      <c r="AO6505" s="51"/>
    </row>
    <row r="6506" spans="41:41" x14ac:dyDescent="0.25">
      <c r="AO6506" s="51"/>
    </row>
    <row r="6507" spans="41:41" x14ac:dyDescent="0.25">
      <c r="AO6507" s="51"/>
    </row>
    <row r="6508" spans="41:41" x14ac:dyDescent="0.25">
      <c r="AO6508" s="51"/>
    </row>
    <row r="6509" spans="41:41" x14ac:dyDescent="0.25">
      <c r="AO6509" s="51"/>
    </row>
    <row r="6510" spans="41:41" x14ac:dyDescent="0.25">
      <c r="AO6510" s="51"/>
    </row>
    <row r="6511" spans="41:41" x14ac:dyDescent="0.25">
      <c r="AO6511" s="51"/>
    </row>
    <row r="6512" spans="41:41" x14ac:dyDescent="0.25">
      <c r="AO6512" s="51"/>
    </row>
    <row r="6513" spans="41:41" x14ac:dyDescent="0.25">
      <c r="AO6513" s="51"/>
    </row>
    <row r="6514" spans="41:41" x14ac:dyDescent="0.25">
      <c r="AO6514" s="51"/>
    </row>
    <row r="6515" spans="41:41" x14ac:dyDescent="0.25">
      <c r="AO6515" s="51"/>
    </row>
    <row r="6516" spans="41:41" x14ac:dyDescent="0.25">
      <c r="AO6516" s="51"/>
    </row>
    <row r="6517" spans="41:41" x14ac:dyDescent="0.25">
      <c r="AO6517" s="51"/>
    </row>
    <row r="6518" spans="41:41" x14ac:dyDescent="0.25">
      <c r="AO6518" s="51"/>
    </row>
    <row r="6519" spans="41:41" x14ac:dyDescent="0.25">
      <c r="AO6519" s="51"/>
    </row>
    <row r="6520" spans="41:41" x14ac:dyDescent="0.25">
      <c r="AO6520" s="51"/>
    </row>
    <row r="6521" spans="41:41" x14ac:dyDescent="0.25">
      <c r="AO6521" s="51"/>
    </row>
    <row r="6522" spans="41:41" x14ac:dyDescent="0.25">
      <c r="AO6522" s="51"/>
    </row>
    <row r="6523" spans="41:41" x14ac:dyDescent="0.25">
      <c r="AO6523" s="51"/>
    </row>
    <row r="6524" spans="41:41" x14ac:dyDescent="0.25">
      <c r="AO6524" s="51"/>
    </row>
    <row r="6525" spans="41:41" x14ac:dyDescent="0.25">
      <c r="AO6525" s="51"/>
    </row>
    <row r="6526" spans="41:41" x14ac:dyDescent="0.25">
      <c r="AO6526" s="51"/>
    </row>
    <row r="6527" spans="41:41" x14ac:dyDescent="0.25">
      <c r="AO6527" s="51"/>
    </row>
    <row r="6528" spans="41:41" x14ac:dyDescent="0.25">
      <c r="AO6528" s="51"/>
    </row>
    <row r="6529" spans="41:41" x14ac:dyDescent="0.25">
      <c r="AO6529" s="51"/>
    </row>
    <row r="6530" spans="41:41" x14ac:dyDescent="0.25">
      <c r="AO6530" s="51"/>
    </row>
    <row r="6531" spans="41:41" x14ac:dyDescent="0.25">
      <c r="AO6531" s="51"/>
    </row>
    <row r="6532" spans="41:41" x14ac:dyDescent="0.25">
      <c r="AO6532" s="51"/>
    </row>
    <row r="6533" spans="41:41" x14ac:dyDescent="0.25">
      <c r="AO6533" s="51"/>
    </row>
    <row r="6534" spans="41:41" x14ac:dyDescent="0.25">
      <c r="AO6534" s="51"/>
    </row>
    <row r="6535" spans="41:41" x14ac:dyDescent="0.25">
      <c r="AO6535" s="51"/>
    </row>
    <row r="6536" spans="41:41" x14ac:dyDescent="0.25">
      <c r="AO6536" s="51"/>
    </row>
    <row r="6537" spans="41:41" x14ac:dyDescent="0.25">
      <c r="AO6537" s="51"/>
    </row>
    <row r="6538" spans="41:41" x14ac:dyDescent="0.25">
      <c r="AO6538" s="51"/>
    </row>
    <row r="6539" spans="41:41" x14ac:dyDescent="0.25">
      <c r="AO6539" s="51"/>
    </row>
    <row r="6540" spans="41:41" x14ac:dyDescent="0.25">
      <c r="AO6540" s="51"/>
    </row>
    <row r="6541" spans="41:41" x14ac:dyDescent="0.25">
      <c r="AO6541" s="51"/>
    </row>
    <row r="6542" spans="41:41" x14ac:dyDescent="0.25">
      <c r="AO6542" s="51"/>
    </row>
    <row r="6543" spans="41:41" x14ac:dyDescent="0.25">
      <c r="AO6543" s="51"/>
    </row>
    <row r="6544" spans="41:41" x14ac:dyDescent="0.25">
      <c r="AO6544" s="51"/>
    </row>
    <row r="6545" spans="41:41" x14ac:dyDescent="0.25">
      <c r="AO6545" s="51"/>
    </row>
    <row r="6546" spans="41:41" x14ac:dyDescent="0.25">
      <c r="AO6546" s="51"/>
    </row>
    <row r="6547" spans="41:41" x14ac:dyDescent="0.25">
      <c r="AO6547" s="51"/>
    </row>
    <row r="6548" spans="41:41" x14ac:dyDescent="0.25">
      <c r="AO6548" s="51"/>
    </row>
    <row r="6549" spans="41:41" x14ac:dyDescent="0.25">
      <c r="AO6549" s="51"/>
    </row>
    <row r="6550" spans="41:41" x14ac:dyDescent="0.25">
      <c r="AO6550" s="51"/>
    </row>
    <row r="6551" spans="41:41" x14ac:dyDescent="0.25">
      <c r="AO6551" s="51"/>
    </row>
    <row r="6552" spans="41:41" x14ac:dyDescent="0.25">
      <c r="AO6552" s="51"/>
    </row>
    <row r="6553" spans="41:41" x14ac:dyDescent="0.25">
      <c r="AO6553" s="51"/>
    </row>
    <row r="6554" spans="41:41" x14ac:dyDescent="0.25">
      <c r="AO6554" s="51"/>
    </row>
    <row r="6555" spans="41:41" x14ac:dyDescent="0.25">
      <c r="AO6555" s="51"/>
    </row>
    <row r="6556" spans="41:41" x14ac:dyDescent="0.25">
      <c r="AO6556" s="51"/>
    </row>
    <row r="6557" spans="41:41" x14ac:dyDescent="0.25">
      <c r="AO6557" s="51"/>
    </row>
    <row r="6558" spans="41:41" x14ac:dyDescent="0.25">
      <c r="AO6558" s="51"/>
    </row>
    <row r="6559" spans="41:41" x14ac:dyDescent="0.25">
      <c r="AO6559" s="51"/>
    </row>
    <row r="6560" spans="41:41" x14ac:dyDescent="0.25">
      <c r="AO6560" s="51"/>
    </row>
    <row r="6561" spans="41:41" x14ac:dyDescent="0.25">
      <c r="AO6561" s="51"/>
    </row>
    <row r="6562" spans="41:41" x14ac:dyDescent="0.25">
      <c r="AO6562" s="51"/>
    </row>
    <row r="6563" spans="41:41" x14ac:dyDescent="0.25">
      <c r="AO6563" s="51"/>
    </row>
    <row r="6564" spans="41:41" x14ac:dyDescent="0.25">
      <c r="AO6564" s="51"/>
    </row>
    <row r="6565" spans="41:41" x14ac:dyDescent="0.25">
      <c r="AO6565" s="51"/>
    </row>
    <row r="6566" spans="41:41" x14ac:dyDescent="0.25">
      <c r="AO6566" s="51"/>
    </row>
    <row r="6567" spans="41:41" x14ac:dyDescent="0.25">
      <c r="AO6567" s="51"/>
    </row>
    <row r="6568" spans="41:41" x14ac:dyDescent="0.25">
      <c r="AO6568" s="51"/>
    </row>
    <row r="6569" spans="41:41" x14ac:dyDescent="0.25">
      <c r="AO6569" s="51"/>
    </row>
    <row r="6570" spans="41:41" x14ac:dyDescent="0.25">
      <c r="AO6570" s="51"/>
    </row>
    <row r="6571" spans="41:41" x14ac:dyDescent="0.25">
      <c r="AO6571" s="51"/>
    </row>
    <row r="6572" spans="41:41" x14ac:dyDescent="0.25">
      <c r="AO6572" s="51"/>
    </row>
    <row r="6573" spans="41:41" x14ac:dyDescent="0.25">
      <c r="AO6573" s="51"/>
    </row>
    <row r="6574" spans="41:41" x14ac:dyDescent="0.25">
      <c r="AO6574" s="51"/>
    </row>
    <row r="6575" spans="41:41" x14ac:dyDescent="0.25">
      <c r="AO6575" s="51"/>
    </row>
    <row r="6576" spans="41:41" x14ac:dyDescent="0.25">
      <c r="AO6576" s="51"/>
    </row>
    <row r="6577" spans="41:41" x14ac:dyDescent="0.25">
      <c r="AO6577" s="51"/>
    </row>
    <row r="6578" spans="41:41" x14ac:dyDescent="0.25">
      <c r="AO6578" s="51"/>
    </row>
    <row r="6579" spans="41:41" x14ac:dyDescent="0.25">
      <c r="AO6579" s="51"/>
    </row>
    <row r="6580" spans="41:41" x14ac:dyDescent="0.25">
      <c r="AO6580" s="51"/>
    </row>
    <row r="6581" spans="41:41" x14ac:dyDescent="0.25">
      <c r="AO6581" s="51"/>
    </row>
    <row r="6582" spans="41:41" x14ac:dyDescent="0.25">
      <c r="AO6582" s="51"/>
    </row>
    <row r="6583" spans="41:41" x14ac:dyDescent="0.25">
      <c r="AO6583" s="51"/>
    </row>
    <row r="6584" spans="41:41" x14ac:dyDescent="0.25">
      <c r="AO6584" s="51"/>
    </row>
    <row r="6585" spans="41:41" x14ac:dyDescent="0.25">
      <c r="AO6585" s="51"/>
    </row>
    <row r="6586" spans="41:41" x14ac:dyDescent="0.25">
      <c r="AO6586" s="51"/>
    </row>
    <row r="6587" spans="41:41" x14ac:dyDescent="0.25">
      <c r="AO6587" s="51"/>
    </row>
    <row r="6588" spans="41:41" x14ac:dyDescent="0.25">
      <c r="AO6588" s="51"/>
    </row>
    <row r="6589" spans="41:41" x14ac:dyDescent="0.25">
      <c r="AO6589" s="51"/>
    </row>
    <row r="6590" spans="41:41" x14ac:dyDescent="0.25">
      <c r="AO6590" s="51"/>
    </row>
    <row r="6591" spans="41:41" x14ac:dyDescent="0.25">
      <c r="AO6591" s="51"/>
    </row>
    <row r="6592" spans="41:41" x14ac:dyDescent="0.25">
      <c r="AO6592" s="51"/>
    </row>
    <row r="6593" spans="41:41" x14ac:dyDescent="0.25">
      <c r="AO6593" s="51"/>
    </row>
    <row r="6594" spans="41:41" x14ac:dyDescent="0.25">
      <c r="AO6594" s="51"/>
    </row>
    <row r="6595" spans="41:41" x14ac:dyDescent="0.25">
      <c r="AO6595" s="51"/>
    </row>
    <row r="6596" spans="41:41" x14ac:dyDescent="0.25">
      <c r="AO6596" s="51"/>
    </row>
    <row r="6597" spans="41:41" x14ac:dyDescent="0.25">
      <c r="AO6597" s="51"/>
    </row>
    <row r="6598" spans="41:41" x14ac:dyDescent="0.25">
      <c r="AO6598" s="51"/>
    </row>
    <row r="6599" spans="41:41" x14ac:dyDescent="0.25">
      <c r="AO6599" s="51"/>
    </row>
    <row r="6600" spans="41:41" x14ac:dyDescent="0.25">
      <c r="AO6600" s="51"/>
    </row>
    <row r="6601" spans="41:41" x14ac:dyDescent="0.25">
      <c r="AO6601" s="51"/>
    </row>
    <row r="6602" spans="41:41" x14ac:dyDescent="0.25">
      <c r="AO6602" s="51"/>
    </row>
    <row r="6603" spans="41:41" x14ac:dyDescent="0.25">
      <c r="AO6603" s="51"/>
    </row>
    <row r="6604" spans="41:41" x14ac:dyDescent="0.25">
      <c r="AO6604" s="51"/>
    </row>
    <row r="6605" spans="41:41" x14ac:dyDescent="0.25">
      <c r="AO6605" s="51"/>
    </row>
    <row r="6606" spans="41:41" x14ac:dyDescent="0.25">
      <c r="AO6606" s="51"/>
    </row>
    <row r="6607" spans="41:41" x14ac:dyDescent="0.25">
      <c r="AO6607" s="51"/>
    </row>
    <row r="6608" spans="41:41" x14ac:dyDescent="0.25">
      <c r="AO6608" s="51"/>
    </row>
    <row r="6609" spans="41:41" x14ac:dyDescent="0.25">
      <c r="AO6609" s="51"/>
    </row>
    <row r="6610" spans="41:41" x14ac:dyDescent="0.25">
      <c r="AO6610" s="51"/>
    </row>
    <row r="6611" spans="41:41" x14ac:dyDescent="0.25">
      <c r="AO6611" s="51"/>
    </row>
    <row r="6612" spans="41:41" x14ac:dyDescent="0.25">
      <c r="AO6612" s="51"/>
    </row>
    <row r="6613" spans="41:41" x14ac:dyDescent="0.25">
      <c r="AO6613" s="51"/>
    </row>
    <row r="6614" spans="41:41" x14ac:dyDescent="0.25">
      <c r="AO6614" s="51"/>
    </row>
    <row r="6615" spans="41:41" x14ac:dyDescent="0.25">
      <c r="AO6615" s="51"/>
    </row>
    <row r="6616" spans="41:41" x14ac:dyDescent="0.25">
      <c r="AO6616" s="51"/>
    </row>
    <row r="6617" spans="41:41" x14ac:dyDescent="0.25">
      <c r="AO6617" s="51"/>
    </row>
    <row r="6618" spans="41:41" x14ac:dyDescent="0.25">
      <c r="AO6618" s="51"/>
    </row>
    <row r="6619" spans="41:41" x14ac:dyDescent="0.25">
      <c r="AO6619" s="51"/>
    </row>
    <row r="6620" spans="41:41" x14ac:dyDescent="0.25">
      <c r="AO6620" s="51"/>
    </row>
    <row r="6621" spans="41:41" x14ac:dyDescent="0.25">
      <c r="AO6621" s="51"/>
    </row>
    <row r="6622" spans="41:41" x14ac:dyDescent="0.25">
      <c r="AO6622" s="51"/>
    </row>
    <row r="6623" spans="41:41" x14ac:dyDescent="0.25">
      <c r="AO6623" s="51"/>
    </row>
    <row r="6624" spans="41:41" x14ac:dyDescent="0.25">
      <c r="AO6624" s="51"/>
    </row>
    <row r="6625" spans="41:41" x14ac:dyDescent="0.25">
      <c r="AO6625" s="51"/>
    </row>
    <row r="6626" spans="41:41" x14ac:dyDescent="0.25">
      <c r="AO6626" s="51"/>
    </row>
    <row r="6627" spans="41:41" x14ac:dyDescent="0.25">
      <c r="AO6627" s="51"/>
    </row>
    <row r="6628" spans="41:41" x14ac:dyDescent="0.25">
      <c r="AO6628" s="51"/>
    </row>
    <row r="6629" spans="41:41" x14ac:dyDescent="0.25">
      <c r="AO6629" s="51"/>
    </row>
    <row r="6630" spans="41:41" x14ac:dyDescent="0.25">
      <c r="AO6630" s="51"/>
    </row>
    <row r="6631" spans="41:41" x14ac:dyDescent="0.25">
      <c r="AO6631" s="51"/>
    </row>
    <row r="6632" spans="41:41" x14ac:dyDescent="0.25">
      <c r="AO6632" s="51"/>
    </row>
    <row r="6633" spans="41:41" x14ac:dyDescent="0.25">
      <c r="AO6633" s="51"/>
    </row>
    <row r="6634" spans="41:41" x14ac:dyDescent="0.25">
      <c r="AO6634" s="51"/>
    </row>
    <row r="6635" spans="41:41" x14ac:dyDescent="0.25">
      <c r="AO6635" s="51"/>
    </row>
    <row r="6636" spans="41:41" x14ac:dyDescent="0.25">
      <c r="AO6636" s="51"/>
    </row>
    <row r="6637" spans="41:41" x14ac:dyDescent="0.25">
      <c r="AO6637" s="51"/>
    </row>
    <row r="6638" spans="41:41" x14ac:dyDescent="0.25">
      <c r="AO6638" s="51"/>
    </row>
    <row r="6639" spans="41:41" x14ac:dyDescent="0.25">
      <c r="AO6639" s="51"/>
    </row>
    <row r="6640" spans="41:41" x14ac:dyDescent="0.25">
      <c r="AO6640" s="51"/>
    </row>
    <row r="6641" spans="41:41" x14ac:dyDescent="0.25">
      <c r="AO6641" s="51"/>
    </row>
    <row r="6642" spans="41:41" x14ac:dyDescent="0.25">
      <c r="AO6642" s="51"/>
    </row>
    <row r="6643" spans="41:41" x14ac:dyDescent="0.25">
      <c r="AO6643" s="51"/>
    </row>
    <row r="6644" spans="41:41" x14ac:dyDescent="0.25">
      <c r="AO6644" s="51"/>
    </row>
    <row r="6645" spans="41:41" x14ac:dyDescent="0.25">
      <c r="AO6645" s="51"/>
    </row>
    <row r="6646" spans="41:41" x14ac:dyDescent="0.25">
      <c r="AO6646" s="51"/>
    </row>
    <row r="6647" spans="41:41" x14ac:dyDescent="0.25">
      <c r="AO6647" s="51"/>
    </row>
    <row r="6648" spans="41:41" x14ac:dyDescent="0.25">
      <c r="AO6648" s="51"/>
    </row>
    <row r="6649" spans="41:41" x14ac:dyDescent="0.25">
      <c r="AO6649" s="51"/>
    </row>
    <row r="6650" spans="41:41" x14ac:dyDescent="0.25">
      <c r="AO6650" s="51"/>
    </row>
    <row r="6651" spans="41:41" x14ac:dyDescent="0.25">
      <c r="AO6651" s="51"/>
    </row>
    <row r="6652" spans="41:41" x14ac:dyDescent="0.25">
      <c r="AO6652" s="51"/>
    </row>
    <row r="6653" spans="41:41" x14ac:dyDescent="0.25">
      <c r="AO6653" s="51"/>
    </row>
    <row r="6654" spans="41:41" x14ac:dyDescent="0.25">
      <c r="AO6654" s="51"/>
    </row>
    <row r="6655" spans="41:41" x14ac:dyDescent="0.25">
      <c r="AO6655" s="51"/>
    </row>
    <row r="6656" spans="41:41" x14ac:dyDescent="0.25">
      <c r="AO6656" s="51"/>
    </row>
    <row r="6657" spans="41:41" x14ac:dyDescent="0.25">
      <c r="AO6657" s="51"/>
    </row>
    <row r="6658" spans="41:41" x14ac:dyDescent="0.25">
      <c r="AO6658" s="51"/>
    </row>
    <row r="6659" spans="41:41" x14ac:dyDescent="0.25">
      <c r="AO6659" s="51"/>
    </row>
    <row r="6660" spans="41:41" x14ac:dyDescent="0.25">
      <c r="AO6660" s="51"/>
    </row>
    <row r="6661" spans="41:41" x14ac:dyDescent="0.25">
      <c r="AO6661" s="51"/>
    </row>
    <row r="6662" spans="41:41" x14ac:dyDescent="0.25">
      <c r="AO6662" s="51"/>
    </row>
    <row r="6663" spans="41:41" x14ac:dyDescent="0.25">
      <c r="AO6663" s="51"/>
    </row>
    <row r="6664" spans="41:41" x14ac:dyDescent="0.25">
      <c r="AO6664" s="51"/>
    </row>
    <row r="6665" spans="41:41" x14ac:dyDescent="0.25">
      <c r="AO6665" s="51"/>
    </row>
    <row r="6666" spans="41:41" x14ac:dyDescent="0.25">
      <c r="AO6666" s="51"/>
    </row>
    <row r="6667" spans="41:41" x14ac:dyDescent="0.25">
      <c r="AO6667" s="51"/>
    </row>
    <row r="6668" spans="41:41" x14ac:dyDescent="0.25">
      <c r="AO6668" s="51"/>
    </row>
    <row r="6669" spans="41:41" x14ac:dyDescent="0.25">
      <c r="AO6669" s="51"/>
    </row>
    <row r="6670" spans="41:41" x14ac:dyDescent="0.25">
      <c r="AO6670" s="51"/>
    </row>
    <row r="6671" spans="41:41" x14ac:dyDescent="0.25">
      <c r="AO6671" s="51"/>
    </row>
    <row r="6672" spans="41:41" x14ac:dyDescent="0.25">
      <c r="AO6672" s="51"/>
    </row>
    <row r="6673" spans="41:41" x14ac:dyDescent="0.25">
      <c r="AO6673" s="51"/>
    </row>
    <row r="6674" spans="41:41" x14ac:dyDescent="0.25">
      <c r="AO6674" s="51"/>
    </row>
    <row r="6675" spans="41:41" x14ac:dyDescent="0.25">
      <c r="AO6675" s="51"/>
    </row>
    <row r="6676" spans="41:41" x14ac:dyDescent="0.25">
      <c r="AO6676" s="51"/>
    </row>
    <row r="6677" spans="41:41" x14ac:dyDescent="0.25">
      <c r="AO6677" s="51"/>
    </row>
    <row r="6678" spans="41:41" x14ac:dyDescent="0.25">
      <c r="AO6678" s="51"/>
    </row>
    <row r="6679" spans="41:41" x14ac:dyDescent="0.25">
      <c r="AO6679" s="51"/>
    </row>
    <row r="6680" spans="41:41" x14ac:dyDescent="0.25">
      <c r="AO6680" s="51"/>
    </row>
    <row r="6681" spans="41:41" x14ac:dyDescent="0.25">
      <c r="AO6681" s="51"/>
    </row>
    <row r="6682" spans="41:41" x14ac:dyDescent="0.25">
      <c r="AO6682" s="51"/>
    </row>
    <row r="6683" spans="41:41" x14ac:dyDescent="0.25">
      <c r="AO6683" s="51"/>
    </row>
    <row r="6684" spans="41:41" x14ac:dyDescent="0.25">
      <c r="AO6684" s="51"/>
    </row>
    <row r="6685" spans="41:41" x14ac:dyDescent="0.25">
      <c r="AO6685" s="51"/>
    </row>
    <row r="6686" spans="41:41" x14ac:dyDescent="0.25">
      <c r="AO6686" s="51"/>
    </row>
    <row r="6687" spans="41:41" x14ac:dyDescent="0.25">
      <c r="AO6687" s="51"/>
    </row>
    <row r="6688" spans="41:41" x14ac:dyDescent="0.25">
      <c r="AO6688" s="51"/>
    </row>
    <row r="6689" spans="41:41" x14ac:dyDescent="0.25">
      <c r="AO6689" s="51"/>
    </row>
    <row r="6690" spans="41:41" x14ac:dyDescent="0.25">
      <c r="AO6690" s="51"/>
    </row>
    <row r="6691" spans="41:41" x14ac:dyDescent="0.25">
      <c r="AO6691" s="51"/>
    </row>
    <row r="6692" spans="41:41" x14ac:dyDescent="0.25">
      <c r="AO6692" s="51"/>
    </row>
    <row r="6693" spans="41:41" x14ac:dyDescent="0.25">
      <c r="AO6693" s="51"/>
    </row>
    <row r="6694" spans="41:41" x14ac:dyDescent="0.25">
      <c r="AO6694" s="51"/>
    </row>
    <row r="6695" spans="41:41" x14ac:dyDescent="0.25">
      <c r="AO6695" s="51"/>
    </row>
    <row r="6696" spans="41:41" x14ac:dyDescent="0.25">
      <c r="AO6696" s="51"/>
    </row>
    <row r="6697" spans="41:41" x14ac:dyDescent="0.25">
      <c r="AO6697" s="51"/>
    </row>
    <row r="6698" spans="41:41" x14ac:dyDescent="0.25">
      <c r="AO6698" s="51"/>
    </row>
    <row r="6699" spans="41:41" x14ac:dyDescent="0.25">
      <c r="AO6699" s="51"/>
    </row>
    <row r="6700" spans="41:41" x14ac:dyDescent="0.25">
      <c r="AO6700" s="51"/>
    </row>
    <row r="6701" spans="41:41" x14ac:dyDescent="0.25">
      <c r="AO6701" s="51"/>
    </row>
    <row r="6702" spans="41:41" x14ac:dyDescent="0.25">
      <c r="AO6702" s="51"/>
    </row>
    <row r="6703" spans="41:41" x14ac:dyDescent="0.25">
      <c r="AO6703" s="51"/>
    </row>
    <row r="6704" spans="41:41" x14ac:dyDescent="0.25">
      <c r="AO6704" s="51"/>
    </row>
    <row r="6705" spans="41:41" x14ac:dyDescent="0.25">
      <c r="AO6705" s="51"/>
    </row>
    <row r="6706" spans="41:41" x14ac:dyDescent="0.25">
      <c r="AO6706" s="51"/>
    </row>
    <row r="6707" spans="41:41" x14ac:dyDescent="0.25">
      <c r="AO6707" s="51"/>
    </row>
    <row r="6708" spans="41:41" x14ac:dyDescent="0.25">
      <c r="AO6708" s="51"/>
    </row>
    <row r="6709" spans="41:41" x14ac:dyDescent="0.25">
      <c r="AO6709" s="51"/>
    </row>
    <row r="6710" spans="41:41" x14ac:dyDescent="0.25">
      <c r="AO6710" s="51"/>
    </row>
    <row r="6711" spans="41:41" x14ac:dyDescent="0.25">
      <c r="AO6711" s="51"/>
    </row>
    <row r="6712" spans="41:41" x14ac:dyDescent="0.25">
      <c r="AO6712" s="51"/>
    </row>
    <row r="6713" spans="41:41" x14ac:dyDescent="0.25">
      <c r="AO6713" s="51"/>
    </row>
    <row r="6714" spans="41:41" x14ac:dyDescent="0.25">
      <c r="AO6714" s="51"/>
    </row>
    <row r="6715" spans="41:41" x14ac:dyDescent="0.25">
      <c r="AO6715" s="51"/>
    </row>
    <row r="6716" spans="41:41" x14ac:dyDescent="0.25">
      <c r="AO6716" s="51"/>
    </row>
    <row r="6717" spans="41:41" x14ac:dyDescent="0.25">
      <c r="AO6717" s="51"/>
    </row>
    <row r="6718" spans="41:41" x14ac:dyDescent="0.25">
      <c r="AO6718" s="51"/>
    </row>
    <row r="6719" spans="41:41" x14ac:dyDescent="0.25">
      <c r="AO6719" s="51"/>
    </row>
    <row r="6720" spans="41:41" x14ac:dyDescent="0.25">
      <c r="AO6720" s="51"/>
    </row>
    <row r="6721" spans="41:41" x14ac:dyDescent="0.25">
      <c r="AO6721" s="51"/>
    </row>
    <row r="6722" spans="41:41" x14ac:dyDescent="0.25">
      <c r="AO6722" s="51"/>
    </row>
    <row r="6723" spans="41:41" x14ac:dyDescent="0.25">
      <c r="AO6723" s="51"/>
    </row>
    <row r="6724" spans="41:41" x14ac:dyDescent="0.25">
      <c r="AO6724" s="51"/>
    </row>
    <row r="6725" spans="41:41" x14ac:dyDescent="0.25">
      <c r="AO6725" s="51"/>
    </row>
    <row r="6726" spans="41:41" x14ac:dyDescent="0.25">
      <c r="AO6726" s="51"/>
    </row>
    <row r="6727" spans="41:41" x14ac:dyDescent="0.25">
      <c r="AO6727" s="51"/>
    </row>
    <row r="6728" spans="41:41" x14ac:dyDescent="0.25">
      <c r="AO6728" s="51"/>
    </row>
    <row r="6729" spans="41:41" x14ac:dyDescent="0.25">
      <c r="AO6729" s="51"/>
    </row>
    <row r="6730" spans="41:41" x14ac:dyDescent="0.25">
      <c r="AO6730" s="51"/>
    </row>
    <row r="6731" spans="41:41" x14ac:dyDescent="0.25">
      <c r="AO6731" s="51"/>
    </row>
    <row r="6732" spans="41:41" x14ac:dyDescent="0.25">
      <c r="AO6732" s="51"/>
    </row>
    <row r="6733" spans="41:41" x14ac:dyDescent="0.25">
      <c r="AO6733" s="51"/>
    </row>
    <row r="6734" spans="41:41" x14ac:dyDescent="0.25">
      <c r="AO6734" s="51"/>
    </row>
    <row r="6735" spans="41:41" x14ac:dyDescent="0.25">
      <c r="AO6735" s="51"/>
    </row>
    <row r="6736" spans="41:41" x14ac:dyDescent="0.25">
      <c r="AO6736" s="51"/>
    </row>
    <row r="6737" spans="41:41" x14ac:dyDescent="0.25">
      <c r="AO6737" s="51"/>
    </row>
    <row r="6738" spans="41:41" x14ac:dyDescent="0.25">
      <c r="AO6738" s="51"/>
    </row>
    <row r="6739" spans="41:41" x14ac:dyDescent="0.25">
      <c r="AO6739" s="51"/>
    </row>
    <row r="6740" spans="41:41" x14ac:dyDescent="0.25">
      <c r="AO6740" s="51"/>
    </row>
    <row r="6741" spans="41:41" x14ac:dyDescent="0.25">
      <c r="AO6741" s="51"/>
    </row>
    <row r="6742" spans="41:41" x14ac:dyDescent="0.25">
      <c r="AO6742" s="51"/>
    </row>
    <row r="6743" spans="41:41" x14ac:dyDescent="0.25">
      <c r="AO6743" s="51"/>
    </row>
    <row r="6744" spans="41:41" x14ac:dyDescent="0.25">
      <c r="AO6744" s="51"/>
    </row>
    <row r="6745" spans="41:41" x14ac:dyDescent="0.25">
      <c r="AO6745" s="51"/>
    </row>
    <row r="6746" spans="41:41" x14ac:dyDescent="0.25">
      <c r="AO6746" s="51"/>
    </row>
    <row r="6747" spans="41:41" x14ac:dyDescent="0.25">
      <c r="AO6747" s="51"/>
    </row>
    <row r="6748" spans="41:41" x14ac:dyDescent="0.25">
      <c r="AO6748" s="51"/>
    </row>
    <row r="6749" spans="41:41" x14ac:dyDescent="0.25">
      <c r="AO6749" s="51"/>
    </row>
    <row r="6750" spans="41:41" x14ac:dyDescent="0.25">
      <c r="AO6750" s="51"/>
    </row>
    <row r="6751" spans="41:41" x14ac:dyDescent="0.25">
      <c r="AO6751" s="51"/>
    </row>
    <row r="6752" spans="41:41" x14ac:dyDescent="0.25">
      <c r="AO6752" s="51"/>
    </row>
    <row r="6753" spans="41:41" x14ac:dyDescent="0.25">
      <c r="AO6753" s="51"/>
    </row>
    <row r="6754" spans="41:41" x14ac:dyDescent="0.25">
      <c r="AO6754" s="51"/>
    </row>
    <row r="6755" spans="41:41" x14ac:dyDescent="0.25">
      <c r="AO6755" s="51"/>
    </row>
    <row r="6756" spans="41:41" x14ac:dyDescent="0.25">
      <c r="AO6756" s="51"/>
    </row>
    <row r="6757" spans="41:41" x14ac:dyDescent="0.25">
      <c r="AO6757" s="51"/>
    </row>
    <row r="6758" spans="41:41" x14ac:dyDescent="0.25">
      <c r="AO6758" s="51"/>
    </row>
    <row r="6759" spans="41:41" x14ac:dyDescent="0.25">
      <c r="AO6759" s="51"/>
    </row>
    <row r="6760" spans="41:41" x14ac:dyDescent="0.25">
      <c r="AO6760" s="51"/>
    </row>
    <row r="6761" spans="41:41" x14ac:dyDescent="0.25">
      <c r="AO6761" s="51"/>
    </row>
    <row r="6762" spans="41:41" x14ac:dyDescent="0.25">
      <c r="AO6762" s="51"/>
    </row>
    <row r="6763" spans="41:41" x14ac:dyDescent="0.25">
      <c r="AO6763" s="51"/>
    </row>
    <row r="6764" spans="41:41" x14ac:dyDescent="0.25">
      <c r="AO6764" s="51"/>
    </row>
    <row r="6765" spans="41:41" x14ac:dyDescent="0.25">
      <c r="AO6765" s="51"/>
    </row>
    <row r="6766" spans="41:41" x14ac:dyDescent="0.25">
      <c r="AO6766" s="51"/>
    </row>
    <row r="6767" spans="41:41" x14ac:dyDescent="0.25">
      <c r="AO6767" s="51"/>
    </row>
    <row r="6768" spans="41:41" x14ac:dyDescent="0.25">
      <c r="AO6768" s="51"/>
    </row>
    <row r="6769" spans="41:41" x14ac:dyDescent="0.25">
      <c r="AO6769" s="51"/>
    </row>
    <row r="6770" spans="41:41" x14ac:dyDescent="0.25">
      <c r="AO6770" s="51"/>
    </row>
    <row r="6771" spans="41:41" x14ac:dyDescent="0.25">
      <c r="AO6771" s="51"/>
    </row>
    <row r="6772" spans="41:41" x14ac:dyDescent="0.25">
      <c r="AO6772" s="51"/>
    </row>
    <row r="6773" spans="41:41" x14ac:dyDescent="0.25">
      <c r="AO6773" s="51"/>
    </row>
    <row r="6774" spans="41:41" x14ac:dyDescent="0.25">
      <c r="AO6774" s="51"/>
    </row>
    <row r="6775" spans="41:41" x14ac:dyDescent="0.25">
      <c r="AO6775" s="51"/>
    </row>
    <row r="6776" spans="41:41" x14ac:dyDescent="0.25">
      <c r="AO6776" s="51"/>
    </row>
    <row r="6777" spans="41:41" x14ac:dyDescent="0.25">
      <c r="AO6777" s="51"/>
    </row>
    <row r="6778" spans="41:41" x14ac:dyDescent="0.25">
      <c r="AO6778" s="51"/>
    </row>
    <row r="6779" spans="41:41" x14ac:dyDescent="0.25">
      <c r="AO6779" s="51"/>
    </row>
    <row r="6780" spans="41:41" x14ac:dyDescent="0.25">
      <c r="AO6780" s="51"/>
    </row>
    <row r="6781" spans="41:41" x14ac:dyDescent="0.25">
      <c r="AO6781" s="51"/>
    </row>
    <row r="6782" spans="41:41" x14ac:dyDescent="0.25">
      <c r="AO6782" s="51"/>
    </row>
    <row r="6783" spans="41:41" x14ac:dyDescent="0.25">
      <c r="AO6783" s="51"/>
    </row>
    <row r="6784" spans="41:41" x14ac:dyDescent="0.25">
      <c r="AO6784" s="51"/>
    </row>
    <row r="6785" spans="41:41" x14ac:dyDescent="0.25">
      <c r="AO6785" s="51"/>
    </row>
    <row r="6786" spans="41:41" x14ac:dyDescent="0.25">
      <c r="AO6786" s="51"/>
    </row>
    <row r="6787" spans="41:41" x14ac:dyDescent="0.25">
      <c r="AO6787" s="51"/>
    </row>
    <row r="6788" spans="41:41" x14ac:dyDescent="0.25">
      <c r="AO6788" s="51"/>
    </row>
    <row r="6789" spans="41:41" x14ac:dyDescent="0.25">
      <c r="AO6789" s="51"/>
    </row>
    <row r="6790" spans="41:41" x14ac:dyDescent="0.25">
      <c r="AO6790" s="51"/>
    </row>
    <row r="6791" spans="41:41" x14ac:dyDescent="0.25">
      <c r="AO6791" s="51"/>
    </row>
    <row r="6792" spans="41:41" x14ac:dyDescent="0.25">
      <c r="AO6792" s="51"/>
    </row>
    <row r="6793" spans="41:41" x14ac:dyDescent="0.25">
      <c r="AO6793" s="51"/>
    </row>
    <row r="6794" spans="41:41" x14ac:dyDescent="0.25">
      <c r="AO6794" s="51"/>
    </row>
    <row r="6795" spans="41:41" x14ac:dyDescent="0.25">
      <c r="AO6795" s="51"/>
    </row>
    <row r="6796" spans="41:41" x14ac:dyDescent="0.25">
      <c r="AO6796" s="51"/>
    </row>
    <row r="6797" spans="41:41" x14ac:dyDescent="0.25">
      <c r="AO6797" s="51"/>
    </row>
    <row r="6798" spans="41:41" x14ac:dyDescent="0.25">
      <c r="AO6798" s="51"/>
    </row>
    <row r="6799" spans="41:41" x14ac:dyDescent="0.25">
      <c r="AO6799" s="51"/>
    </row>
    <row r="6800" spans="41:41" x14ac:dyDescent="0.25">
      <c r="AO6800" s="51"/>
    </row>
    <row r="6801" spans="41:41" x14ac:dyDescent="0.25">
      <c r="AO6801" s="51"/>
    </row>
    <row r="6802" spans="41:41" x14ac:dyDescent="0.25">
      <c r="AO6802" s="51"/>
    </row>
    <row r="6803" spans="41:41" x14ac:dyDescent="0.25">
      <c r="AO6803" s="51"/>
    </row>
    <row r="6804" spans="41:41" x14ac:dyDescent="0.25">
      <c r="AO6804" s="51"/>
    </row>
    <row r="6805" spans="41:41" x14ac:dyDescent="0.25">
      <c r="AO6805" s="51"/>
    </row>
    <row r="6806" spans="41:41" x14ac:dyDescent="0.25">
      <c r="AO6806" s="51"/>
    </row>
    <row r="6807" spans="41:41" x14ac:dyDescent="0.25">
      <c r="AO6807" s="51"/>
    </row>
    <row r="6808" spans="41:41" x14ac:dyDescent="0.25">
      <c r="AO6808" s="51"/>
    </row>
    <row r="6809" spans="41:41" x14ac:dyDescent="0.25">
      <c r="AO6809" s="51"/>
    </row>
    <row r="6810" spans="41:41" x14ac:dyDescent="0.25">
      <c r="AO6810" s="51"/>
    </row>
    <row r="6811" spans="41:41" x14ac:dyDescent="0.25">
      <c r="AO6811" s="51"/>
    </row>
    <row r="6812" spans="41:41" x14ac:dyDescent="0.25">
      <c r="AO6812" s="51"/>
    </row>
    <row r="6813" spans="41:41" x14ac:dyDescent="0.25">
      <c r="AO6813" s="51"/>
    </row>
    <row r="6814" spans="41:41" x14ac:dyDescent="0.25">
      <c r="AO6814" s="51"/>
    </row>
    <row r="6815" spans="41:41" x14ac:dyDescent="0.25">
      <c r="AO6815" s="51"/>
    </row>
    <row r="6816" spans="41:41" x14ac:dyDescent="0.25">
      <c r="AO6816" s="51"/>
    </row>
    <row r="6817" spans="41:41" x14ac:dyDescent="0.25">
      <c r="AO6817" s="51"/>
    </row>
    <row r="6818" spans="41:41" x14ac:dyDescent="0.25">
      <c r="AO6818" s="51"/>
    </row>
    <row r="6819" spans="41:41" x14ac:dyDescent="0.25">
      <c r="AO6819" s="51"/>
    </row>
    <row r="6820" spans="41:41" x14ac:dyDescent="0.25">
      <c r="AO6820" s="51"/>
    </row>
    <row r="6821" spans="41:41" x14ac:dyDescent="0.25">
      <c r="AO6821" s="51"/>
    </row>
    <row r="6822" spans="41:41" x14ac:dyDescent="0.25">
      <c r="AO6822" s="51"/>
    </row>
    <row r="6823" spans="41:41" x14ac:dyDescent="0.25">
      <c r="AO6823" s="51"/>
    </row>
    <row r="6824" spans="41:41" x14ac:dyDescent="0.25">
      <c r="AO6824" s="51"/>
    </row>
    <row r="6825" spans="41:41" x14ac:dyDescent="0.25">
      <c r="AO6825" s="51"/>
    </row>
    <row r="6826" spans="41:41" x14ac:dyDescent="0.25">
      <c r="AO6826" s="51"/>
    </row>
    <row r="6827" spans="41:41" x14ac:dyDescent="0.25">
      <c r="AO6827" s="51"/>
    </row>
    <row r="6828" spans="41:41" x14ac:dyDescent="0.25">
      <c r="AO6828" s="51"/>
    </row>
    <row r="6829" spans="41:41" x14ac:dyDescent="0.25">
      <c r="AO6829" s="51"/>
    </row>
    <row r="6830" spans="41:41" x14ac:dyDescent="0.25">
      <c r="AO6830" s="51"/>
    </row>
    <row r="6831" spans="41:41" x14ac:dyDescent="0.25">
      <c r="AO6831" s="51"/>
    </row>
    <row r="6832" spans="41:41" x14ac:dyDescent="0.25">
      <c r="AO6832" s="51"/>
    </row>
    <row r="6833" spans="41:41" x14ac:dyDescent="0.25">
      <c r="AO6833" s="51"/>
    </row>
    <row r="6834" spans="41:41" x14ac:dyDescent="0.25">
      <c r="AO6834" s="51"/>
    </row>
    <row r="6835" spans="41:41" x14ac:dyDescent="0.25">
      <c r="AO6835" s="51"/>
    </row>
    <row r="6836" spans="41:41" x14ac:dyDescent="0.25">
      <c r="AO6836" s="51"/>
    </row>
    <row r="6837" spans="41:41" x14ac:dyDescent="0.25">
      <c r="AO6837" s="51"/>
    </row>
    <row r="6838" spans="41:41" x14ac:dyDescent="0.25">
      <c r="AO6838" s="51"/>
    </row>
    <row r="6839" spans="41:41" x14ac:dyDescent="0.25">
      <c r="AO6839" s="51"/>
    </row>
    <row r="6840" spans="41:41" x14ac:dyDescent="0.25">
      <c r="AO6840" s="51"/>
    </row>
    <row r="6841" spans="41:41" x14ac:dyDescent="0.25">
      <c r="AO6841" s="51"/>
    </row>
    <row r="6842" spans="41:41" x14ac:dyDescent="0.25">
      <c r="AO6842" s="51"/>
    </row>
    <row r="6843" spans="41:41" x14ac:dyDescent="0.25">
      <c r="AO6843" s="51"/>
    </row>
    <row r="6844" spans="41:41" x14ac:dyDescent="0.25">
      <c r="AO6844" s="51"/>
    </row>
    <row r="6845" spans="41:41" x14ac:dyDescent="0.25">
      <c r="AO6845" s="51"/>
    </row>
    <row r="6846" spans="41:41" x14ac:dyDescent="0.25">
      <c r="AO6846" s="51"/>
    </row>
    <row r="6847" spans="41:41" x14ac:dyDescent="0.25">
      <c r="AO6847" s="51"/>
    </row>
    <row r="6848" spans="41:41" x14ac:dyDescent="0.25">
      <c r="AO6848" s="51"/>
    </row>
    <row r="6849" spans="41:41" x14ac:dyDescent="0.25">
      <c r="AO6849" s="51"/>
    </row>
    <row r="6850" spans="41:41" x14ac:dyDescent="0.25">
      <c r="AO6850" s="51"/>
    </row>
    <row r="6851" spans="41:41" x14ac:dyDescent="0.25">
      <c r="AO6851" s="51"/>
    </row>
    <row r="6852" spans="41:41" x14ac:dyDescent="0.25">
      <c r="AO6852" s="51"/>
    </row>
    <row r="6853" spans="41:41" x14ac:dyDescent="0.25">
      <c r="AO6853" s="51"/>
    </row>
    <row r="6854" spans="41:41" x14ac:dyDescent="0.25">
      <c r="AO6854" s="51"/>
    </row>
    <row r="6855" spans="41:41" x14ac:dyDescent="0.25">
      <c r="AO6855" s="51"/>
    </row>
    <row r="6856" spans="41:41" x14ac:dyDescent="0.25">
      <c r="AO6856" s="51"/>
    </row>
    <row r="6857" spans="41:41" x14ac:dyDescent="0.25">
      <c r="AO6857" s="51"/>
    </row>
    <row r="6858" spans="41:41" x14ac:dyDescent="0.25">
      <c r="AO6858" s="51"/>
    </row>
    <row r="6859" spans="41:41" x14ac:dyDescent="0.25">
      <c r="AO6859" s="51"/>
    </row>
    <row r="6860" spans="41:41" x14ac:dyDescent="0.25">
      <c r="AO6860" s="51"/>
    </row>
    <row r="6861" spans="41:41" x14ac:dyDescent="0.25">
      <c r="AO6861" s="51"/>
    </row>
    <row r="6862" spans="41:41" x14ac:dyDescent="0.25">
      <c r="AO6862" s="51"/>
    </row>
    <row r="6863" spans="41:41" x14ac:dyDescent="0.25">
      <c r="AO6863" s="51"/>
    </row>
    <row r="6864" spans="41:41" x14ac:dyDescent="0.25">
      <c r="AO6864" s="51"/>
    </row>
    <row r="6865" spans="41:41" x14ac:dyDescent="0.25">
      <c r="AO6865" s="51"/>
    </row>
    <row r="6866" spans="41:41" x14ac:dyDescent="0.25">
      <c r="AO6866" s="51"/>
    </row>
    <row r="6867" spans="41:41" x14ac:dyDescent="0.25">
      <c r="AO6867" s="51"/>
    </row>
    <row r="6868" spans="41:41" x14ac:dyDescent="0.25">
      <c r="AO6868" s="51"/>
    </row>
    <row r="6869" spans="41:41" x14ac:dyDescent="0.25">
      <c r="AO6869" s="51"/>
    </row>
    <row r="6870" spans="41:41" x14ac:dyDescent="0.25">
      <c r="AO6870" s="51"/>
    </row>
    <row r="6871" spans="41:41" x14ac:dyDescent="0.25">
      <c r="AO6871" s="51"/>
    </row>
    <row r="6872" spans="41:41" x14ac:dyDescent="0.25">
      <c r="AO6872" s="51"/>
    </row>
    <row r="6873" spans="41:41" x14ac:dyDescent="0.25">
      <c r="AO6873" s="51"/>
    </row>
    <row r="6874" spans="41:41" x14ac:dyDescent="0.25">
      <c r="AO6874" s="51"/>
    </row>
    <row r="6875" spans="41:41" x14ac:dyDescent="0.25">
      <c r="AO6875" s="51"/>
    </row>
    <row r="6876" spans="41:41" x14ac:dyDescent="0.25">
      <c r="AO6876" s="51"/>
    </row>
    <row r="6877" spans="41:41" x14ac:dyDescent="0.25">
      <c r="AO6877" s="51"/>
    </row>
    <row r="6878" spans="41:41" x14ac:dyDescent="0.25">
      <c r="AO6878" s="51"/>
    </row>
    <row r="6879" spans="41:41" x14ac:dyDescent="0.25">
      <c r="AO6879" s="51"/>
    </row>
    <row r="6880" spans="41:41" x14ac:dyDescent="0.25">
      <c r="AO6880" s="51"/>
    </row>
    <row r="6881" spans="41:41" x14ac:dyDescent="0.25">
      <c r="AO6881" s="51"/>
    </row>
    <row r="6882" spans="41:41" x14ac:dyDescent="0.25">
      <c r="AO6882" s="51"/>
    </row>
    <row r="6883" spans="41:41" x14ac:dyDescent="0.25">
      <c r="AO6883" s="51"/>
    </row>
    <row r="6884" spans="41:41" x14ac:dyDescent="0.25">
      <c r="AO6884" s="51"/>
    </row>
    <row r="6885" spans="41:41" x14ac:dyDescent="0.25">
      <c r="AO6885" s="51"/>
    </row>
    <row r="6886" spans="41:41" x14ac:dyDescent="0.25">
      <c r="AO6886" s="51"/>
    </row>
    <row r="6887" spans="41:41" x14ac:dyDescent="0.25">
      <c r="AO6887" s="51"/>
    </row>
    <row r="6888" spans="41:41" x14ac:dyDescent="0.25">
      <c r="AO6888" s="51"/>
    </row>
    <row r="6889" spans="41:41" x14ac:dyDescent="0.25">
      <c r="AO6889" s="51"/>
    </row>
    <row r="6890" spans="41:41" x14ac:dyDescent="0.25">
      <c r="AO6890" s="51"/>
    </row>
    <row r="6891" spans="41:41" x14ac:dyDescent="0.25">
      <c r="AO6891" s="51"/>
    </row>
    <row r="6892" spans="41:41" x14ac:dyDescent="0.25">
      <c r="AO6892" s="51"/>
    </row>
    <row r="6893" spans="41:41" x14ac:dyDescent="0.25">
      <c r="AO6893" s="51"/>
    </row>
    <row r="6894" spans="41:41" x14ac:dyDescent="0.25">
      <c r="AO6894" s="51"/>
    </row>
    <row r="6895" spans="41:41" x14ac:dyDescent="0.25">
      <c r="AO6895" s="51"/>
    </row>
    <row r="6896" spans="41:41" x14ac:dyDescent="0.25">
      <c r="AO6896" s="51"/>
    </row>
    <row r="6897" spans="41:41" x14ac:dyDescent="0.25">
      <c r="AO6897" s="51"/>
    </row>
    <row r="6898" spans="41:41" x14ac:dyDescent="0.25">
      <c r="AO6898" s="51"/>
    </row>
    <row r="6899" spans="41:41" x14ac:dyDescent="0.25">
      <c r="AO6899" s="51"/>
    </row>
    <row r="6900" spans="41:41" x14ac:dyDescent="0.25">
      <c r="AO6900" s="51"/>
    </row>
    <row r="6901" spans="41:41" x14ac:dyDescent="0.25">
      <c r="AO6901" s="51"/>
    </row>
    <row r="6902" spans="41:41" x14ac:dyDescent="0.25">
      <c r="AO6902" s="51"/>
    </row>
    <row r="6903" spans="41:41" x14ac:dyDescent="0.25">
      <c r="AO6903" s="51"/>
    </row>
    <row r="6904" spans="41:41" x14ac:dyDescent="0.25">
      <c r="AO6904" s="51"/>
    </row>
    <row r="6905" spans="41:41" x14ac:dyDescent="0.25">
      <c r="AO6905" s="51"/>
    </row>
    <row r="6906" spans="41:41" x14ac:dyDescent="0.25">
      <c r="AO6906" s="51"/>
    </row>
    <row r="6907" spans="41:41" x14ac:dyDescent="0.25">
      <c r="AO6907" s="51"/>
    </row>
    <row r="6908" spans="41:41" x14ac:dyDescent="0.25">
      <c r="AO6908" s="51"/>
    </row>
    <row r="6909" spans="41:41" x14ac:dyDescent="0.25">
      <c r="AO6909" s="51"/>
    </row>
    <row r="6910" spans="41:41" x14ac:dyDescent="0.25">
      <c r="AO6910" s="51"/>
    </row>
    <row r="6911" spans="41:41" x14ac:dyDescent="0.25">
      <c r="AO6911" s="51"/>
    </row>
    <row r="6912" spans="41:41" x14ac:dyDescent="0.25">
      <c r="AO6912" s="51"/>
    </row>
    <row r="6913" spans="41:41" x14ac:dyDescent="0.25">
      <c r="AO6913" s="51"/>
    </row>
    <row r="6914" spans="41:41" x14ac:dyDescent="0.25">
      <c r="AO6914" s="51"/>
    </row>
    <row r="6915" spans="41:41" x14ac:dyDescent="0.25">
      <c r="AO6915" s="51"/>
    </row>
    <row r="6916" spans="41:41" x14ac:dyDescent="0.25">
      <c r="AO6916" s="51"/>
    </row>
    <row r="6917" spans="41:41" x14ac:dyDescent="0.25">
      <c r="AO6917" s="51"/>
    </row>
    <row r="6918" spans="41:41" x14ac:dyDescent="0.25">
      <c r="AO6918" s="51"/>
    </row>
    <row r="6919" spans="41:41" x14ac:dyDescent="0.25">
      <c r="AO6919" s="51"/>
    </row>
    <row r="6920" spans="41:41" x14ac:dyDescent="0.25">
      <c r="AO6920" s="51"/>
    </row>
    <row r="6921" spans="41:41" x14ac:dyDescent="0.25">
      <c r="AO6921" s="51"/>
    </row>
    <row r="6922" spans="41:41" x14ac:dyDescent="0.25">
      <c r="AO6922" s="51"/>
    </row>
    <row r="6923" spans="41:41" x14ac:dyDescent="0.25">
      <c r="AO6923" s="51"/>
    </row>
    <row r="6924" spans="41:41" x14ac:dyDescent="0.25">
      <c r="AO6924" s="51"/>
    </row>
    <row r="6925" spans="41:41" x14ac:dyDescent="0.25">
      <c r="AO6925" s="51"/>
    </row>
    <row r="6926" spans="41:41" x14ac:dyDescent="0.25">
      <c r="AO6926" s="51"/>
    </row>
    <row r="6927" spans="41:41" x14ac:dyDescent="0.25">
      <c r="AO6927" s="51"/>
    </row>
    <row r="6928" spans="41:41" x14ac:dyDescent="0.25">
      <c r="AO6928" s="51"/>
    </row>
    <row r="6929" spans="41:41" x14ac:dyDescent="0.25">
      <c r="AO6929" s="51"/>
    </row>
    <row r="6930" spans="41:41" x14ac:dyDescent="0.25">
      <c r="AO6930" s="51"/>
    </row>
    <row r="6931" spans="41:41" x14ac:dyDescent="0.25">
      <c r="AO6931" s="51"/>
    </row>
    <row r="6932" spans="41:41" x14ac:dyDescent="0.25">
      <c r="AO6932" s="51"/>
    </row>
    <row r="6933" spans="41:41" x14ac:dyDescent="0.25">
      <c r="AO6933" s="51"/>
    </row>
    <row r="6934" spans="41:41" x14ac:dyDescent="0.25">
      <c r="AO6934" s="51"/>
    </row>
    <row r="6935" spans="41:41" x14ac:dyDescent="0.25">
      <c r="AO6935" s="51"/>
    </row>
    <row r="6936" spans="41:41" x14ac:dyDescent="0.25">
      <c r="AO6936" s="51"/>
    </row>
    <row r="6937" spans="41:41" x14ac:dyDescent="0.25">
      <c r="AO6937" s="51"/>
    </row>
    <row r="6938" spans="41:41" x14ac:dyDescent="0.25">
      <c r="AO6938" s="51"/>
    </row>
    <row r="6939" spans="41:41" x14ac:dyDescent="0.25">
      <c r="AO6939" s="51"/>
    </row>
    <row r="6940" spans="41:41" x14ac:dyDescent="0.25">
      <c r="AO6940" s="51"/>
    </row>
    <row r="6941" spans="41:41" x14ac:dyDescent="0.25">
      <c r="AO6941" s="51"/>
    </row>
    <row r="6942" spans="41:41" x14ac:dyDescent="0.25">
      <c r="AO6942" s="51"/>
    </row>
    <row r="6943" spans="41:41" x14ac:dyDescent="0.25">
      <c r="AO6943" s="51"/>
    </row>
    <row r="6944" spans="41:41" x14ac:dyDescent="0.25">
      <c r="AO6944" s="51"/>
    </row>
    <row r="6945" spans="41:41" x14ac:dyDescent="0.25">
      <c r="AO6945" s="51"/>
    </row>
    <row r="6946" spans="41:41" x14ac:dyDescent="0.25">
      <c r="AO6946" s="51"/>
    </row>
    <row r="6947" spans="41:41" x14ac:dyDescent="0.25">
      <c r="AO6947" s="51"/>
    </row>
    <row r="6948" spans="41:41" x14ac:dyDescent="0.25">
      <c r="AO6948" s="51"/>
    </row>
    <row r="6949" spans="41:41" x14ac:dyDescent="0.25">
      <c r="AO6949" s="51"/>
    </row>
    <row r="6950" spans="41:41" x14ac:dyDescent="0.25">
      <c r="AO6950" s="51"/>
    </row>
    <row r="6951" spans="41:41" x14ac:dyDescent="0.25">
      <c r="AO6951" s="51"/>
    </row>
    <row r="6952" spans="41:41" x14ac:dyDescent="0.25">
      <c r="AO6952" s="51"/>
    </row>
    <row r="6953" spans="41:41" x14ac:dyDescent="0.25">
      <c r="AO6953" s="51"/>
    </row>
    <row r="6954" spans="41:41" x14ac:dyDescent="0.25">
      <c r="AO6954" s="51"/>
    </row>
    <row r="6955" spans="41:41" x14ac:dyDescent="0.25">
      <c r="AO6955" s="51"/>
    </row>
    <row r="6956" spans="41:41" x14ac:dyDescent="0.25">
      <c r="AO6956" s="51"/>
    </row>
    <row r="6957" spans="41:41" x14ac:dyDescent="0.25">
      <c r="AO6957" s="51"/>
    </row>
    <row r="6958" spans="41:41" x14ac:dyDescent="0.25">
      <c r="AO6958" s="51"/>
    </row>
    <row r="6959" spans="41:41" x14ac:dyDescent="0.25">
      <c r="AO6959" s="51"/>
    </row>
    <row r="6960" spans="41:41" x14ac:dyDescent="0.25">
      <c r="AO6960" s="51"/>
    </row>
    <row r="6961" spans="41:41" x14ac:dyDescent="0.25">
      <c r="AO6961" s="51"/>
    </row>
    <row r="6962" spans="41:41" x14ac:dyDescent="0.25">
      <c r="AO6962" s="51"/>
    </row>
    <row r="6963" spans="41:41" x14ac:dyDescent="0.25">
      <c r="AO6963" s="51"/>
    </row>
    <row r="6964" spans="41:41" x14ac:dyDescent="0.25">
      <c r="AO6964" s="51"/>
    </row>
    <row r="6965" spans="41:41" x14ac:dyDescent="0.25">
      <c r="AO6965" s="51"/>
    </row>
    <row r="6966" spans="41:41" x14ac:dyDescent="0.25">
      <c r="AO6966" s="51"/>
    </row>
    <row r="6967" spans="41:41" x14ac:dyDescent="0.25">
      <c r="AO6967" s="51"/>
    </row>
    <row r="6968" spans="41:41" x14ac:dyDescent="0.25">
      <c r="AO6968" s="51"/>
    </row>
    <row r="6969" spans="41:41" x14ac:dyDescent="0.25">
      <c r="AO6969" s="51"/>
    </row>
    <row r="6970" spans="41:41" x14ac:dyDescent="0.25">
      <c r="AO6970" s="51"/>
    </row>
    <row r="6971" spans="41:41" x14ac:dyDescent="0.25">
      <c r="AO6971" s="51"/>
    </row>
    <row r="6972" spans="41:41" x14ac:dyDescent="0.25">
      <c r="AO6972" s="51"/>
    </row>
    <row r="6973" spans="41:41" x14ac:dyDescent="0.25">
      <c r="AO6973" s="51"/>
    </row>
    <row r="6974" spans="41:41" x14ac:dyDescent="0.25">
      <c r="AO6974" s="51"/>
    </row>
    <row r="6975" spans="41:41" x14ac:dyDescent="0.25">
      <c r="AO6975" s="51"/>
    </row>
    <row r="6976" spans="41:41" x14ac:dyDescent="0.25">
      <c r="AO6976" s="51"/>
    </row>
    <row r="6977" spans="41:41" x14ac:dyDescent="0.25">
      <c r="AO6977" s="51"/>
    </row>
    <row r="6978" spans="41:41" x14ac:dyDescent="0.25">
      <c r="AO6978" s="51"/>
    </row>
    <row r="6979" spans="41:41" x14ac:dyDescent="0.25">
      <c r="AO6979" s="51"/>
    </row>
    <row r="6980" spans="41:41" x14ac:dyDescent="0.25">
      <c r="AO6980" s="51"/>
    </row>
    <row r="6981" spans="41:41" x14ac:dyDescent="0.25">
      <c r="AO6981" s="51"/>
    </row>
    <row r="6982" spans="41:41" x14ac:dyDescent="0.25">
      <c r="AO6982" s="51"/>
    </row>
    <row r="6983" spans="41:41" x14ac:dyDescent="0.25">
      <c r="AO6983" s="51"/>
    </row>
    <row r="6984" spans="41:41" x14ac:dyDescent="0.25">
      <c r="AO6984" s="51"/>
    </row>
    <row r="6985" spans="41:41" x14ac:dyDescent="0.25">
      <c r="AO6985" s="51"/>
    </row>
    <row r="6986" spans="41:41" x14ac:dyDescent="0.25">
      <c r="AO6986" s="51"/>
    </row>
    <row r="6987" spans="41:41" x14ac:dyDescent="0.25">
      <c r="AO6987" s="51"/>
    </row>
    <row r="6988" spans="41:41" x14ac:dyDescent="0.25">
      <c r="AO6988" s="51"/>
    </row>
    <row r="6989" spans="41:41" x14ac:dyDescent="0.25">
      <c r="AO6989" s="51"/>
    </row>
    <row r="6990" spans="41:41" x14ac:dyDescent="0.25">
      <c r="AO6990" s="51"/>
    </row>
    <row r="6991" spans="41:41" x14ac:dyDescent="0.25">
      <c r="AO6991" s="51"/>
    </row>
    <row r="6992" spans="41:41" x14ac:dyDescent="0.25">
      <c r="AO6992" s="51"/>
    </row>
    <row r="6993" spans="41:41" x14ac:dyDescent="0.25">
      <c r="AO6993" s="51"/>
    </row>
    <row r="6994" spans="41:41" x14ac:dyDescent="0.25">
      <c r="AO6994" s="51"/>
    </row>
    <row r="6995" spans="41:41" x14ac:dyDescent="0.25">
      <c r="AO6995" s="51"/>
    </row>
    <row r="6996" spans="41:41" x14ac:dyDescent="0.25">
      <c r="AO6996" s="51"/>
    </row>
    <row r="6997" spans="41:41" x14ac:dyDescent="0.25">
      <c r="AO6997" s="51"/>
    </row>
    <row r="6998" spans="41:41" x14ac:dyDescent="0.25">
      <c r="AO6998" s="51"/>
    </row>
    <row r="6999" spans="41:41" x14ac:dyDescent="0.25">
      <c r="AO6999" s="51"/>
    </row>
    <row r="7000" spans="41:41" x14ac:dyDescent="0.25">
      <c r="AO7000" s="51"/>
    </row>
    <row r="7001" spans="41:41" x14ac:dyDescent="0.25">
      <c r="AO7001" s="51"/>
    </row>
    <row r="7002" spans="41:41" x14ac:dyDescent="0.25">
      <c r="AO7002" s="51"/>
    </row>
    <row r="7003" spans="41:41" x14ac:dyDescent="0.25">
      <c r="AO7003" s="51"/>
    </row>
    <row r="7004" spans="41:41" x14ac:dyDescent="0.25">
      <c r="AO7004" s="51"/>
    </row>
    <row r="7005" spans="41:41" x14ac:dyDescent="0.25">
      <c r="AO7005" s="51"/>
    </row>
    <row r="7006" spans="41:41" x14ac:dyDescent="0.25">
      <c r="AO7006" s="51"/>
    </row>
    <row r="7007" spans="41:41" x14ac:dyDescent="0.25">
      <c r="AO7007" s="51"/>
    </row>
    <row r="7008" spans="41:41" x14ac:dyDescent="0.25">
      <c r="AO7008" s="51"/>
    </row>
    <row r="7009" spans="41:41" x14ac:dyDescent="0.25">
      <c r="AO7009" s="51"/>
    </row>
    <row r="7010" spans="41:41" x14ac:dyDescent="0.25">
      <c r="AO7010" s="51"/>
    </row>
    <row r="7011" spans="41:41" x14ac:dyDescent="0.25">
      <c r="AO7011" s="51"/>
    </row>
    <row r="7012" spans="41:41" x14ac:dyDescent="0.25">
      <c r="AO7012" s="51"/>
    </row>
    <row r="7013" spans="41:41" x14ac:dyDescent="0.25">
      <c r="AO7013" s="51"/>
    </row>
    <row r="7014" spans="41:41" x14ac:dyDescent="0.25">
      <c r="AO7014" s="51"/>
    </row>
    <row r="7015" spans="41:41" x14ac:dyDescent="0.25">
      <c r="AO7015" s="51"/>
    </row>
    <row r="7016" spans="41:41" x14ac:dyDescent="0.25">
      <c r="AO7016" s="51"/>
    </row>
    <row r="7017" spans="41:41" x14ac:dyDescent="0.25">
      <c r="AO7017" s="51"/>
    </row>
    <row r="7018" spans="41:41" x14ac:dyDescent="0.25">
      <c r="AO7018" s="51"/>
    </row>
    <row r="7019" spans="41:41" x14ac:dyDescent="0.25">
      <c r="AO7019" s="51"/>
    </row>
    <row r="7020" spans="41:41" x14ac:dyDescent="0.25">
      <c r="AO7020" s="51"/>
    </row>
    <row r="7021" spans="41:41" x14ac:dyDescent="0.25">
      <c r="AO7021" s="51"/>
    </row>
    <row r="7022" spans="41:41" x14ac:dyDescent="0.25">
      <c r="AO7022" s="51"/>
    </row>
    <row r="7023" spans="41:41" x14ac:dyDescent="0.25">
      <c r="AO7023" s="51"/>
    </row>
    <row r="7024" spans="41:41" x14ac:dyDescent="0.25">
      <c r="AO7024" s="51"/>
    </row>
    <row r="7025" spans="41:41" x14ac:dyDescent="0.25">
      <c r="AO7025" s="51"/>
    </row>
    <row r="7026" spans="41:41" x14ac:dyDescent="0.25">
      <c r="AO7026" s="51"/>
    </row>
    <row r="7027" spans="41:41" x14ac:dyDescent="0.25">
      <c r="AO7027" s="51"/>
    </row>
    <row r="7028" spans="41:41" x14ac:dyDescent="0.25">
      <c r="AO7028" s="51"/>
    </row>
    <row r="7029" spans="41:41" x14ac:dyDescent="0.25">
      <c r="AO7029" s="51"/>
    </row>
    <row r="7030" spans="41:41" x14ac:dyDescent="0.25">
      <c r="AO7030" s="51"/>
    </row>
    <row r="7031" spans="41:41" x14ac:dyDescent="0.25">
      <c r="AO7031" s="51"/>
    </row>
    <row r="7032" spans="41:41" x14ac:dyDescent="0.25">
      <c r="AO7032" s="51"/>
    </row>
    <row r="7033" spans="41:41" x14ac:dyDescent="0.25">
      <c r="AO7033" s="51"/>
    </row>
    <row r="7034" spans="41:41" x14ac:dyDescent="0.25">
      <c r="AO7034" s="51"/>
    </row>
    <row r="7035" spans="41:41" x14ac:dyDescent="0.25">
      <c r="AO7035" s="51"/>
    </row>
    <row r="7036" spans="41:41" x14ac:dyDescent="0.25">
      <c r="AO7036" s="51"/>
    </row>
    <row r="7037" spans="41:41" x14ac:dyDescent="0.25">
      <c r="AO7037" s="51"/>
    </row>
    <row r="7038" spans="41:41" x14ac:dyDescent="0.25">
      <c r="AO7038" s="51"/>
    </row>
    <row r="7039" spans="41:41" x14ac:dyDescent="0.25">
      <c r="AO7039" s="51"/>
    </row>
    <row r="7040" spans="41:41" x14ac:dyDescent="0.25">
      <c r="AO7040" s="51"/>
    </row>
    <row r="7041" spans="41:41" x14ac:dyDescent="0.25">
      <c r="AO7041" s="51"/>
    </row>
    <row r="7042" spans="41:41" x14ac:dyDescent="0.25">
      <c r="AO7042" s="51"/>
    </row>
    <row r="7043" spans="41:41" x14ac:dyDescent="0.25">
      <c r="AO7043" s="51"/>
    </row>
    <row r="7044" spans="41:41" x14ac:dyDescent="0.25">
      <c r="AO7044" s="51"/>
    </row>
    <row r="7045" spans="41:41" x14ac:dyDescent="0.25">
      <c r="AO7045" s="51"/>
    </row>
    <row r="7046" spans="41:41" x14ac:dyDescent="0.25">
      <c r="AO7046" s="51"/>
    </row>
    <row r="7047" spans="41:41" x14ac:dyDescent="0.25">
      <c r="AO7047" s="51"/>
    </row>
    <row r="7048" spans="41:41" x14ac:dyDescent="0.25">
      <c r="AO7048" s="51"/>
    </row>
    <row r="7049" spans="41:41" x14ac:dyDescent="0.25">
      <c r="AO7049" s="51"/>
    </row>
    <row r="7050" spans="41:41" x14ac:dyDescent="0.25">
      <c r="AO7050" s="51"/>
    </row>
    <row r="7051" spans="41:41" x14ac:dyDescent="0.25">
      <c r="AO7051" s="51"/>
    </row>
    <row r="7052" spans="41:41" x14ac:dyDescent="0.25">
      <c r="AO7052" s="51"/>
    </row>
    <row r="7053" spans="41:41" x14ac:dyDescent="0.25">
      <c r="AO7053" s="51"/>
    </row>
    <row r="7054" spans="41:41" x14ac:dyDescent="0.25">
      <c r="AO7054" s="51"/>
    </row>
    <row r="7055" spans="41:41" x14ac:dyDescent="0.25">
      <c r="AO7055" s="51"/>
    </row>
    <row r="7056" spans="41:41" x14ac:dyDescent="0.25">
      <c r="AO7056" s="51"/>
    </row>
    <row r="7057" spans="41:41" x14ac:dyDescent="0.25">
      <c r="AO7057" s="51"/>
    </row>
    <row r="7058" spans="41:41" x14ac:dyDescent="0.25">
      <c r="AO7058" s="51"/>
    </row>
    <row r="7059" spans="41:41" x14ac:dyDescent="0.25">
      <c r="AO7059" s="51"/>
    </row>
    <row r="7060" spans="41:41" x14ac:dyDescent="0.25">
      <c r="AO7060" s="51"/>
    </row>
    <row r="7061" spans="41:41" x14ac:dyDescent="0.25">
      <c r="AO7061" s="51"/>
    </row>
    <row r="7062" spans="41:41" x14ac:dyDescent="0.25">
      <c r="AO7062" s="51"/>
    </row>
    <row r="7063" spans="41:41" x14ac:dyDescent="0.25">
      <c r="AO7063" s="51"/>
    </row>
    <row r="7064" spans="41:41" x14ac:dyDescent="0.25">
      <c r="AO7064" s="51"/>
    </row>
    <row r="7065" spans="41:41" x14ac:dyDescent="0.25">
      <c r="AO7065" s="51"/>
    </row>
    <row r="7066" spans="41:41" x14ac:dyDescent="0.25">
      <c r="AO7066" s="51"/>
    </row>
    <row r="7067" spans="41:41" x14ac:dyDescent="0.25">
      <c r="AO7067" s="51"/>
    </row>
    <row r="7068" spans="41:41" x14ac:dyDescent="0.25">
      <c r="AO7068" s="51"/>
    </row>
    <row r="7069" spans="41:41" x14ac:dyDescent="0.25">
      <c r="AO7069" s="51"/>
    </row>
    <row r="7070" spans="41:41" x14ac:dyDescent="0.25">
      <c r="AO7070" s="51"/>
    </row>
    <row r="7071" spans="41:41" x14ac:dyDescent="0.25">
      <c r="AO7071" s="51"/>
    </row>
    <row r="7072" spans="41:41" x14ac:dyDescent="0.25">
      <c r="AO7072" s="51"/>
    </row>
    <row r="7073" spans="41:41" x14ac:dyDescent="0.25">
      <c r="AO7073" s="51"/>
    </row>
    <row r="7074" spans="41:41" x14ac:dyDescent="0.25">
      <c r="AO7074" s="51"/>
    </row>
    <row r="7075" spans="41:41" x14ac:dyDescent="0.25">
      <c r="AO7075" s="51"/>
    </row>
    <row r="7076" spans="41:41" x14ac:dyDescent="0.25">
      <c r="AO7076" s="51"/>
    </row>
    <row r="7077" spans="41:41" x14ac:dyDescent="0.25">
      <c r="AO7077" s="51"/>
    </row>
    <row r="7078" spans="41:41" x14ac:dyDescent="0.25">
      <c r="AO7078" s="51"/>
    </row>
    <row r="7079" spans="41:41" x14ac:dyDescent="0.25">
      <c r="AO7079" s="51"/>
    </row>
    <row r="7080" spans="41:41" x14ac:dyDescent="0.25">
      <c r="AO7080" s="51"/>
    </row>
    <row r="7081" spans="41:41" x14ac:dyDescent="0.25">
      <c r="AO7081" s="51"/>
    </row>
    <row r="7082" spans="41:41" x14ac:dyDescent="0.25">
      <c r="AO7082" s="51"/>
    </row>
    <row r="7083" spans="41:41" x14ac:dyDescent="0.25">
      <c r="AO7083" s="51"/>
    </row>
    <row r="7084" spans="41:41" x14ac:dyDescent="0.25">
      <c r="AO7084" s="51"/>
    </row>
    <row r="7085" spans="41:41" x14ac:dyDescent="0.25">
      <c r="AO7085" s="51"/>
    </row>
    <row r="7086" spans="41:41" x14ac:dyDescent="0.25">
      <c r="AO7086" s="51"/>
    </row>
    <row r="7087" spans="41:41" x14ac:dyDescent="0.25">
      <c r="AO7087" s="51"/>
    </row>
    <row r="7088" spans="41:41" x14ac:dyDescent="0.25">
      <c r="AO7088" s="51"/>
    </row>
    <row r="7089" spans="41:41" x14ac:dyDescent="0.25">
      <c r="AO7089" s="51"/>
    </row>
    <row r="7090" spans="41:41" x14ac:dyDescent="0.25">
      <c r="AO7090" s="51"/>
    </row>
    <row r="7091" spans="41:41" x14ac:dyDescent="0.25">
      <c r="AO7091" s="51"/>
    </row>
    <row r="7092" spans="41:41" x14ac:dyDescent="0.25">
      <c r="AO7092" s="51"/>
    </row>
    <row r="7093" spans="41:41" x14ac:dyDescent="0.25">
      <c r="AO7093" s="51"/>
    </row>
    <row r="7094" spans="41:41" x14ac:dyDescent="0.25">
      <c r="AO7094" s="51"/>
    </row>
    <row r="7095" spans="41:41" x14ac:dyDescent="0.25">
      <c r="AO7095" s="51"/>
    </row>
    <row r="7096" spans="41:41" x14ac:dyDescent="0.25">
      <c r="AO7096" s="51"/>
    </row>
    <row r="7097" spans="41:41" x14ac:dyDescent="0.25">
      <c r="AO7097" s="51"/>
    </row>
    <row r="7098" spans="41:41" x14ac:dyDescent="0.25">
      <c r="AO7098" s="51"/>
    </row>
    <row r="7099" spans="41:41" x14ac:dyDescent="0.25">
      <c r="AO7099" s="51"/>
    </row>
    <row r="7100" spans="41:41" x14ac:dyDescent="0.25">
      <c r="AO7100" s="51"/>
    </row>
    <row r="7101" spans="41:41" x14ac:dyDescent="0.25">
      <c r="AO7101" s="51"/>
    </row>
    <row r="7102" spans="41:41" x14ac:dyDescent="0.25">
      <c r="AO7102" s="51"/>
    </row>
    <row r="7103" spans="41:41" x14ac:dyDescent="0.25">
      <c r="AO7103" s="51"/>
    </row>
    <row r="7104" spans="41:41" x14ac:dyDescent="0.25">
      <c r="AO7104" s="51"/>
    </row>
    <row r="7105" spans="41:41" x14ac:dyDescent="0.25">
      <c r="AO7105" s="51"/>
    </row>
    <row r="7106" spans="41:41" x14ac:dyDescent="0.25">
      <c r="AO7106" s="51"/>
    </row>
    <row r="7107" spans="41:41" x14ac:dyDescent="0.25">
      <c r="AO7107" s="51"/>
    </row>
    <row r="7108" spans="41:41" x14ac:dyDescent="0.25">
      <c r="AO7108" s="51"/>
    </row>
    <row r="7109" spans="41:41" x14ac:dyDescent="0.25">
      <c r="AO7109" s="51"/>
    </row>
    <row r="7110" spans="41:41" x14ac:dyDescent="0.25">
      <c r="AO7110" s="51"/>
    </row>
    <row r="7111" spans="41:41" x14ac:dyDescent="0.25">
      <c r="AO7111" s="51"/>
    </row>
    <row r="7112" spans="41:41" x14ac:dyDescent="0.25">
      <c r="AO7112" s="51"/>
    </row>
    <row r="7113" spans="41:41" x14ac:dyDescent="0.25">
      <c r="AO7113" s="51"/>
    </row>
    <row r="7114" spans="41:41" x14ac:dyDescent="0.25">
      <c r="AO7114" s="51"/>
    </row>
    <row r="7115" spans="41:41" x14ac:dyDescent="0.25">
      <c r="AO7115" s="51"/>
    </row>
    <row r="7116" spans="41:41" x14ac:dyDescent="0.25">
      <c r="AO7116" s="51"/>
    </row>
    <row r="7117" spans="41:41" x14ac:dyDescent="0.25">
      <c r="AO7117" s="51"/>
    </row>
    <row r="7118" spans="41:41" x14ac:dyDescent="0.25">
      <c r="AO7118" s="51"/>
    </row>
    <row r="7119" spans="41:41" x14ac:dyDescent="0.25">
      <c r="AO7119" s="51"/>
    </row>
    <row r="7120" spans="41:41" x14ac:dyDescent="0.25">
      <c r="AO7120" s="51"/>
    </row>
    <row r="7121" spans="41:41" x14ac:dyDescent="0.25">
      <c r="AO7121" s="51"/>
    </row>
    <row r="7122" spans="41:41" x14ac:dyDescent="0.25">
      <c r="AO7122" s="51"/>
    </row>
    <row r="7123" spans="41:41" x14ac:dyDescent="0.25">
      <c r="AO7123" s="51"/>
    </row>
    <row r="7124" spans="41:41" x14ac:dyDescent="0.25">
      <c r="AO7124" s="51"/>
    </row>
    <row r="7125" spans="41:41" x14ac:dyDescent="0.25">
      <c r="AO7125" s="51"/>
    </row>
    <row r="7126" spans="41:41" x14ac:dyDescent="0.25">
      <c r="AO7126" s="51"/>
    </row>
    <row r="7127" spans="41:41" x14ac:dyDescent="0.25">
      <c r="AO7127" s="51"/>
    </row>
    <row r="7128" spans="41:41" x14ac:dyDescent="0.25">
      <c r="AO7128" s="51"/>
    </row>
    <row r="7129" spans="41:41" x14ac:dyDescent="0.25">
      <c r="AO7129" s="51"/>
    </row>
    <row r="7130" spans="41:41" x14ac:dyDescent="0.25">
      <c r="AO7130" s="51"/>
    </row>
    <row r="7131" spans="41:41" x14ac:dyDescent="0.25">
      <c r="AO7131" s="51"/>
    </row>
    <row r="7132" spans="41:41" x14ac:dyDescent="0.25">
      <c r="AO7132" s="51"/>
    </row>
    <row r="7133" spans="41:41" x14ac:dyDescent="0.25">
      <c r="AO7133" s="51"/>
    </row>
    <row r="7134" spans="41:41" x14ac:dyDescent="0.25">
      <c r="AO7134" s="51"/>
    </row>
    <row r="7135" spans="41:41" x14ac:dyDescent="0.25">
      <c r="AO7135" s="51"/>
    </row>
    <row r="7136" spans="41:41" x14ac:dyDescent="0.25">
      <c r="AO7136" s="51"/>
    </row>
    <row r="7137" spans="41:41" x14ac:dyDescent="0.25">
      <c r="AO7137" s="51"/>
    </row>
    <row r="7138" spans="41:41" x14ac:dyDescent="0.25">
      <c r="AO7138" s="51"/>
    </row>
    <row r="7139" spans="41:41" x14ac:dyDescent="0.25">
      <c r="AO7139" s="51"/>
    </row>
    <row r="7140" spans="41:41" x14ac:dyDescent="0.25">
      <c r="AO7140" s="51"/>
    </row>
    <row r="7141" spans="41:41" x14ac:dyDescent="0.25">
      <c r="AO7141" s="51"/>
    </row>
    <row r="7142" spans="41:41" x14ac:dyDescent="0.25">
      <c r="AO7142" s="51"/>
    </row>
    <row r="7143" spans="41:41" x14ac:dyDescent="0.25">
      <c r="AO7143" s="51"/>
    </row>
    <row r="7144" spans="41:41" x14ac:dyDescent="0.25">
      <c r="AO7144" s="51"/>
    </row>
    <row r="7145" spans="41:41" x14ac:dyDescent="0.25">
      <c r="AO7145" s="51"/>
    </row>
    <row r="7146" spans="41:41" x14ac:dyDescent="0.25">
      <c r="AO7146" s="51"/>
    </row>
    <row r="7147" spans="41:41" x14ac:dyDescent="0.25">
      <c r="AO7147" s="51"/>
    </row>
    <row r="7148" spans="41:41" x14ac:dyDescent="0.25">
      <c r="AO7148" s="51"/>
    </row>
    <row r="7149" spans="41:41" x14ac:dyDescent="0.25">
      <c r="AO7149" s="51"/>
    </row>
    <row r="7150" spans="41:41" x14ac:dyDescent="0.25">
      <c r="AO7150" s="51"/>
    </row>
    <row r="7151" spans="41:41" x14ac:dyDescent="0.25">
      <c r="AO7151" s="51"/>
    </row>
    <row r="7152" spans="41:41" x14ac:dyDescent="0.25">
      <c r="AO7152" s="51"/>
    </row>
    <row r="7153" spans="41:41" x14ac:dyDescent="0.25">
      <c r="AO7153" s="51"/>
    </row>
    <row r="7154" spans="41:41" x14ac:dyDescent="0.25">
      <c r="AO7154" s="51"/>
    </row>
    <row r="7155" spans="41:41" x14ac:dyDescent="0.25">
      <c r="AO7155" s="51"/>
    </row>
    <row r="7156" spans="41:41" x14ac:dyDescent="0.25">
      <c r="AO7156" s="51"/>
    </row>
    <row r="7157" spans="41:41" x14ac:dyDescent="0.25">
      <c r="AO7157" s="51"/>
    </row>
    <row r="7158" spans="41:41" x14ac:dyDescent="0.25">
      <c r="AO7158" s="51"/>
    </row>
    <row r="7159" spans="41:41" x14ac:dyDescent="0.25">
      <c r="AO7159" s="51"/>
    </row>
    <row r="7160" spans="41:41" x14ac:dyDescent="0.25">
      <c r="AO7160" s="51"/>
    </row>
    <row r="7161" spans="41:41" x14ac:dyDescent="0.25">
      <c r="AO7161" s="51"/>
    </row>
    <row r="7162" spans="41:41" x14ac:dyDescent="0.25">
      <c r="AO7162" s="51"/>
    </row>
    <row r="7163" spans="41:41" x14ac:dyDescent="0.25">
      <c r="AO7163" s="51"/>
    </row>
    <row r="7164" spans="41:41" x14ac:dyDescent="0.25">
      <c r="AO7164" s="51"/>
    </row>
    <row r="7165" spans="41:41" x14ac:dyDescent="0.25">
      <c r="AO7165" s="51"/>
    </row>
    <row r="7166" spans="41:41" x14ac:dyDescent="0.25">
      <c r="AO7166" s="51"/>
    </row>
    <row r="7167" spans="41:41" x14ac:dyDescent="0.25">
      <c r="AO7167" s="51"/>
    </row>
    <row r="7168" spans="41:41" x14ac:dyDescent="0.25">
      <c r="AO7168" s="51"/>
    </row>
    <row r="7169" spans="41:41" x14ac:dyDescent="0.25">
      <c r="AO7169" s="51"/>
    </row>
    <row r="7170" spans="41:41" x14ac:dyDescent="0.25">
      <c r="AO7170" s="51"/>
    </row>
    <row r="7171" spans="41:41" x14ac:dyDescent="0.25">
      <c r="AO7171" s="51"/>
    </row>
    <row r="7172" spans="41:41" x14ac:dyDescent="0.25">
      <c r="AO7172" s="51"/>
    </row>
    <row r="7173" spans="41:41" x14ac:dyDescent="0.25">
      <c r="AO7173" s="51"/>
    </row>
    <row r="7174" spans="41:41" x14ac:dyDescent="0.25">
      <c r="AO7174" s="51"/>
    </row>
    <row r="7175" spans="41:41" x14ac:dyDescent="0.25">
      <c r="AO7175" s="51"/>
    </row>
    <row r="7176" spans="41:41" x14ac:dyDescent="0.25">
      <c r="AO7176" s="51"/>
    </row>
    <row r="7177" spans="41:41" x14ac:dyDescent="0.25">
      <c r="AO7177" s="51"/>
    </row>
    <row r="7178" spans="41:41" x14ac:dyDescent="0.25">
      <c r="AO7178" s="51"/>
    </row>
    <row r="7179" spans="41:41" x14ac:dyDescent="0.25">
      <c r="AO7179" s="51"/>
    </row>
    <row r="7180" spans="41:41" x14ac:dyDescent="0.25">
      <c r="AO7180" s="51"/>
    </row>
    <row r="7181" spans="41:41" x14ac:dyDescent="0.25">
      <c r="AO7181" s="51"/>
    </row>
    <row r="7182" spans="41:41" x14ac:dyDescent="0.25">
      <c r="AO7182" s="51"/>
    </row>
    <row r="7183" spans="41:41" x14ac:dyDescent="0.25">
      <c r="AO7183" s="51"/>
    </row>
    <row r="7184" spans="41:41" x14ac:dyDescent="0.25">
      <c r="AO7184" s="51"/>
    </row>
    <row r="7185" spans="41:41" x14ac:dyDescent="0.25">
      <c r="AO7185" s="51"/>
    </row>
    <row r="7186" spans="41:41" x14ac:dyDescent="0.25">
      <c r="AO7186" s="51"/>
    </row>
    <row r="7187" spans="41:41" x14ac:dyDescent="0.25">
      <c r="AO7187" s="51"/>
    </row>
    <row r="7188" spans="41:41" x14ac:dyDescent="0.25">
      <c r="AO7188" s="51"/>
    </row>
    <row r="7189" spans="41:41" x14ac:dyDescent="0.25">
      <c r="AO7189" s="51"/>
    </row>
    <row r="7190" spans="41:41" x14ac:dyDescent="0.25">
      <c r="AO7190" s="51"/>
    </row>
    <row r="7191" spans="41:41" x14ac:dyDescent="0.25">
      <c r="AO7191" s="51"/>
    </row>
    <row r="7192" spans="41:41" x14ac:dyDescent="0.25">
      <c r="AO7192" s="51"/>
    </row>
    <row r="7193" spans="41:41" x14ac:dyDescent="0.25">
      <c r="AO7193" s="51"/>
    </row>
    <row r="7194" spans="41:41" x14ac:dyDescent="0.25">
      <c r="AO7194" s="51"/>
    </row>
    <row r="7195" spans="41:41" x14ac:dyDescent="0.25">
      <c r="AO7195" s="51"/>
    </row>
    <row r="7196" spans="41:41" x14ac:dyDescent="0.25">
      <c r="AO7196" s="51"/>
    </row>
    <row r="7197" spans="41:41" x14ac:dyDescent="0.25">
      <c r="AO7197" s="51"/>
    </row>
    <row r="7198" spans="41:41" x14ac:dyDescent="0.25">
      <c r="AO7198" s="51"/>
    </row>
    <row r="7199" spans="41:41" x14ac:dyDescent="0.25">
      <c r="AO7199" s="51"/>
    </row>
    <row r="7200" spans="41:41" x14ac:dyDescent="0.25">
      <c r="AO7200" s="51"/>
    </row>
    <row r="7201" spans="41:41" x14ac:dyDescent="0.25">
      <c r="AO7201" s="51"/>
    </row>
    <row r="7202" spans="41:41" x14ac:dyDescent="0.25">
      <c r="AO7202" s="51"/>
    </row>
    <row r="7203" spans="41:41" x14ac:dyDescent="0.25">
      <c r="AO7203" s="51"/>
    </row>
    <row r="7204" spans="41:41" x14ac:dyDescent="0.25">
      <c r="AO7204" s="51"/>
    </row>
    <row r="7205" spans="41:41" x14ac:dyDescent="0.25">
      <c r="AO7205" s="51"/>
    </row>
    <row r="7206" spans="41:41" x14ac:dyDescent="0.25">
      <c r="AO7206" s="51"/>
    </row>
    <row r="7207" spans="41:41" x14ac:dyDescent="0.25">
      <c r="AO7207" s="51"/>
    </row>
    <row r="7208" spans="41:41" x14ac:dyDescent="0.25">
      <c r="AO7208" s="51"/>
    </row>
    <row r="7209" spans="41:41" x14ac:dyDescent="0.25">
      <c r="AO7209" s="51"/>
    </row>
    <row r="7210" spans="41:41" x14ac:dyDescent="0.25">
      <c r="AO7210" s="51"/>
    </row>
    <row r="7211" spans="41:41" x14ac:dyDescent="0.25">
      <c r="AO7211" s="51"/>
    </row>
    <row r="7212" spans="41:41" x14ac:dyDescent="0.25">
      <c r="AO7212" s="51"/>
    </row>
    <row r="7213" spans="41:41" x14ac:dyDescent="0.25">
      <c r="AO7213" s="51"/>
    </row>
    <row r="7214" spans="41:41" x14ac:dyDescent="0.25">
      <c r="AO7214" s="51"/>
    </row>
    <row r="7215" spans="41:41" x14ac:dyDescent="0.25">
      <c r="AO7215" s="51"/>
    </row>
    <row r="7216" spans="41:41" x14ac:dyDescent="0.25">
      <c r="AO7216" s="51"/>
    </row>
    <row r="7217" spans="41:41" x14ac:dyDescent="0.25">
      <c r="AO7217" s="51"/>
    </row>
    <row r="7218" spans="41:41" x14ac:dyDescent="0.25">
      <c r="AO7218" s="51"/>
    </row>
    <row r="7219" spans="41:41" x14ac:dyDescent="0.25">
      <c r="AO7219" s="51"/>
    </row>
    <row r="7220" spans="41:41" x14ac:dyDescent="0.25">
      <c r="AO7220" s="51"/>
    </row>
    <row r="7221" spans="41:41" x14ac:dyDescent="0.25">
      <c r="AO7221" s="51"/>
    </row>
    <row r="7222" spans="41:41" x14ac:dyDescent="0.25">
      <c r="AO7222" s="51"/>
    </row>
    <row r="7223" spans="41:41" x14ac:dyDescent="0.25">
      <c r="AO7223" s="51"/>
    </row>
    <row r="7224" spans="41:41" x14ac:dyDescent="0.25">
      <c r="AO7224" s="51"/>
    </row>
    <row r="7225" spans="41:41" x14ac:dyDescent="0.25">
      <c r="AO7225" s="51"/>
    </row>
    <row r="7226" spans="41:41" x14ac:dyDescent="0.25">
      <c r="AO7226" s="51"/>
    </row>
    <row r="7227" spans="41:41" x14ac:dyDescent="0.25">
      <c r="AO7227" s="51"/>
    </row>
    <row r="7228" spans="41:41" x14ac:dyDescent="0.25">
      <c r="AO7228" s="51"/>
    </row>
    <row r="7229" spans="41:41" x14ac:dyDescent="0.25">
      <c r="AO7229" s="51"/>
    </row>
    <row r="7230" spans="41:41" x14ac:dyDescent="0.25">
      <c r="AO7230" s="51"/>
    </row>
    <row r="7231" spans="41:41" x14ac:dyDescent="0.25">
      <c r="AO7231" s="51"/>
    </row>
    <row r="7232" spans="41:41" x14ac:dyDescent="0.25">
      <c r="AO7232" s="51"/>
    </row>
    <row r="7233" spans="41:41" x14ac:dyDescent="0.25">
      <c r="AO7233" s="51"/>
    </row>
    <row r="7234" spans="41:41" x14ac:dyDescent="0.25">
      <c r="AO7234" s="51"/>
    </row>
    <row r="7235" spans="41:41" x14ac:dyDescent="0.25">
      <c r="AO7235" s="51"/>
    </row>
    <row r="7236" spans="41:41" x14ac:dyDescent="0.25">
      <c r="AO7236" s="51"/>
    </row>
    <row r="7237" spans="41:41" x14ac:dyDescent="0.25">
      <c r="AO7237" s="51"/>
    </row>
    <row r="7238" spans="41:41" x14ac:dyDescent="0.25">
      <c r="AO7238" s="51"/>
    </row>
    <row r="7239" spans="41:41" x14ac:dyDescent="0.25">
      <c r="AO7239" s="51"/>
    </row>
    <row r="7240" spans="41:41" x14ac:dyDescent="0.25">
      <c r="AO7240" s="51"/>
    </row>
    <row r="7241" spans="41:41" x14ac:dyDescent="0.25">
      <c r="AO7241" s="51"/>
    </row>
    <row r="7242" spans="41:41" x14ac:dyDescent="0.25">
      <c r="AO7242" s="51"/>
    </row>
    <row r="7243" spans="41:41" x14ac:dyDescent="0.25">
      <c r="AO7243" s="51"/>
    </row>
    <row r="7244" spans="41:41" x14ac:dyDescent="0.25">
      <c r="AO7244" s="51"/>
    </row>
    <row r="7245" spans="41:41" x14ac:dyDescent="0.25">
      <c r="AO7245" s="51"/>
    </row>
    <row r="7246" spans="41:41" x14ac:dyDescent="0.25">
      <c r="AO7246" s="51"/>
    </row>
    <row r="7247" spans="41:41" x14ac:dyDescent="0.25">
      <c r="AO7247" s="51"/>
    </row>
    <row r="7248" spans="41:41" x14ac:dyDescent="0.25">
      <c r="AO7248" s="51"/>
    </row>
    <row r="7249" spans="41:41" x14ac:dyDescent="0.25">
      <c r="AO7249" s="51"/>
    </row>
    <row r="7250" spans="41:41" x14ac:dyDescent="0.25">
      <c r="AO7250" s="51"/>
    </row>
    <row r="7251" spans="41:41" x14ac:dyDescent="0.25">
      <c r="AO7251" s="51"/>
    </row>
    <row r="7252" spans="41:41" x14ac:dyDescent="0.25">
      <c r="AO7252" s="51"/>
    </row>
    <row r="7253" spans="41:41" x14ac:dyDescent="0.25">
      <c r="AO7253" s="51"/>
    </row>
    <row r="7254" spans="41:41" x14ac:dyDescent="0.25">
      <c r="AO7254" s="51"/>
    </row>
    <row r="7255" spans="41:41" x14ac:dyDescent="0.25">
      <c r="AO7255" s="51"/>
    </row>
    <row r="7256" spans="41:41" x14ac:dyDescent="0.25">
      <c r="AO7256" s="51"/>
    </row>
    <row r="7257" spans="41:41" x14ac:dyDescent="0.25">
      <c r="AO7257" s="51"/>
    </row>
    <row r="7258" spans="41:41" x14ac:dyDescent="0.25">
      <c r="AO7258" s="51"/>
    </row>
    <row r="7259" spans="41:41" x14ac:dyDescent="0.25">
      <c r="AO7259" s="51"/>
    </row>
    <row r="7260" spans="41:41" x14ac:dyDescent="0.25">
      <c r="AO7260" s="51"/>
    </row>
    <row r="7261" spans="41:41" x14ac:dyDescent="0.25">
      <c r="AO7261" s="51"/>
    </row>
    <row r="7262" spans="41:41" x14ac:dyDescent="0.25">
      <c r="AO7262" s="51"/>
    </row>
    <row r="7263" spans="41:41" x14ac:dyDescent="0.25">
      <c r="AO7263" s="51"/>
    </row>
    <row r="7264" spans="41:41" x14ac:dyDescent="0.25">
      <c r="AO7264" s="51"/>
    </row>
    <row r="7265" spans="41:41" x14ac:dyDescent="0.25">
      <c r="AO7265" s="51"/>
    </row>
    <row r="7266" spans="41:41" x14ac:dyDescent="0.25">
      <c r="AO7266" s="51"/>
    </row>
    <row r="7267" spans="41:41" x14ac:dyDescent="0.25">
      <c r="AO7267" s="51"/>
    </row>
    <row r="7268" spans="41:41" x14ac:dyDescent="0.25">
      <c r="AO7268" s="51"/>
    </row>
    <row r="7269" spans="41:41" x14ac:dyDescent="0.25">
      <c r="AO7269" s="51"/>
    </row>
    <row r="7270" spans="41:41" x14ac:dyDescent="0.25">
      <c r="AO7270" s="51"/>
    </row>
    <row r="7271" spans="41:41" x14ac:dyDescent="0.25">
      <c r="AO7271" s="51"/>
    </row>
    <row r="7272" spans="41:41" x14ac:dyDescent="0.25">
      <c r="AO7272" s="51"/>
    </row>
    <row r="7273" spans="41:41" x14ac:dyDescent="0.25">
      <c r="AO7273" s="51"/>
    </row>
    <row r="7274" spans="41:41" x14ac:dyDescent="0.25">
      <c r="AO7274" s="51"/>
    </row>
    <row r="7275" spans="41:41" x14ac:dyDescent="0.25">
      <c r="AO7275" s="51"/>
    </row>
    <row r="7276" spans="41:41" x14ac:dyDescent="0.25">
      <c r="AO7276" s="51"/>
    </row>
    <row r="7277" spans="41:41" x14ac:dyDescent="0.25">
      <c r="AO7277" s="51"/>
    </row>
    <row r="7278" spans="41:41" x14ac:dyDescent="0.25">
      <c r="AO7278" s="51"/>
    </row>
    <row r="7279" spans="41:41" x14ac:dyDescent="0.25">
      <c r="AO7279" s="51"/>
    </row>
    <row r="7280" spans="41:41" x14ac:dyDescent="0.25">
      <c r="AO7280" s="51"/>
    </row>
    <row r="7281" spans="41:41" x14ac:dyDescent="0.25">
      <c r="AO7281" s="51"/>
    </row>
    <row r="7282" spans="41:41" x14ac:dyDescent="0.25">
      <c r="AO7282" s="51"/>
    </row>
    <row r="7283" spans="41:41" x14ac:dyDescent="0.25">
      <c r="AO7283" s="51"/>
    </row>
    <row r="7284" spans="41:41" x14ac:dyDescent="0.25">
      <c r="AO7284" s="51"/>
    </row>
    <row r="7285" spans="41:41" x14ac:dyDescent="0.25">
      <c r="AO7285" s="51"/>
    </row>
    <row r="7286" spans="41:41" x14ac:dyDescent="0.25">
      <c r="AO7286" s="51"/>
    </row>
    <row r="7287" spans="41:41" x14ac:dyDescent="0.25">
      <c r="AO7287" s="51"/>
    </row>
    <row r="7288" spans="41:41" x14ac:dyDescent="0.25">
      <c r="AO7288" s="51"/>
    </row>
    <row r="7289" spans="41:41" x14ac:dyDescent="0.25">
      <c r="AO7289" s="51"/>
    </row>
    <row r="7290" spans="41:41" x14ac:dyDescent="0.25">
      <c r="AO7290" s="51"/>
    </row>
    <row r="7291" spans="41:41" x14ac:dyDescent="0.25">
      <c r="AO7291" s="51"/>
    </row>
    <row r="7292" spans="41:41" x14ac:dyDescent="0.25">
      <c r="AO7292" s="51"/>
    </row>
    <row r="7293" spans="41:41" x14ac:dyDescent="0.25">
      <c r="AO7293" s="51"/>
    </row>
    <row r="7294" spans="41:41" x14ac:dyDescent="0.25">
      <c r="AO7294" s="51"/>
    </row>
    <row r="7295" spans="41:41" x14ac:dyDescent="0.25">
      <c r="AO7295" s="51"/>
    </row>
    <row r="7296" spans="41:41" x14ac:dyDescent="0.25">
      <c r="AO7296" s="51"/>
    </row>
    <row r="7297" spans="41:41" x14ac:dyDescent="0.25">
      <c r="AO7297" s="51"/>
    </row>
    <row r="7298" spans="41:41" x14ac:dyDescent="0.25">
      <c r="AO7298" s="51"/>
    </row>
    <row r="7299" spans="41:41" x14ac:dyDescent="0.25">
      <c r="AO7299" s="51"/>
    </row>
    <row r="7300" spans="41:41" x14ac:dyDescent="0.25">
      <c r="AO7300" s="51"/>
    </row>
    <row r="7301" spans="41:41" x14ac:dyDescent="0.25">
      <c r="AO7301" s="51"/>
    </row>
    <row r="7302" spans="41:41" x14ac:dyDescent="0.25">
      <c r="AO7302" s="51"/>
    </row>
    <row r="7303" spans="41:41" x14ac:dyDescent="0.25">
      <c r="AO7303" s="51"/>
    </row>
    <row r="7304" spans="41:41" x14ac:dyDescent="0.25">
      <c r="AO7304" s="51"/>
    </row>
    <row r="7305" spans="41:41" x14ac:dyDescent="0.25">
      <c r="AO7305" s="51"/>
    </row>
    <row r="7306" spans="41:41" x14ac:dyDescent="0.25">
      <c r="AO7306" s="51"/>
    </row>
    <row r="7307" spans="41:41" x14ac:dyDescent="0.25">
      <c r="AO7307" s="51"/>
    </row>
    <row r="7308" spans="41:41" x14ac:dyDescent="0.25">
      <c r="AO7308" s="51"/>
    </row>
    <row r="7309" spans="41:41" x14ac:dyDescent="0.25">
      <c r="AO7309" s="51"/>
    </row>
    <row r="7310" spans="41:41" x14ac:dyDescent="0.25">
      <c r="AO7310" s="51"/>
    </row>
    <row r="7311" spans="41:41" x14ac:dyDescent="0.25">
      <c r="AO7311" s="51"/>
    </row>
    <row r="7312" spans="41:41" x14ac:dyDescent="0.25">
      <c r="AO7312" s="51"/>
    </row>
    <row r="7313" spans="41:41" x14ac:dyDescent="0.25">
      <c r="AO7313" s="51"/>
    </row>
    <row r="7314" spans="41:41" x14ac:dyDescent="0.25">
      <c r="AO7314" s="51"/>
    </row>
    <row r="7315" spans="41:41" x14ac:dyDescent="0.25">
      <c r="AO7315" s="51"/>
    </row>
    <row r="7316" spans="41:41" x14ac:dyDescent="0.25">
      <c r="AO7316" s="51"/>
    </row>
    <row r="7317" spans="41:41" x14ac:dyDescent="0.25">
      <c r="AO7317" s="51"/>
    </row>
    <row r="7318" spans="41:41" x14ac:dyDescent="0.25">
      <c r="AO7318" s="51"/>
    </row>
    <row r="7319" spans="41:41" x14ac:dyDescent="0.25">
      <c r="AO7319" s="51"/>
    </row>
    <row r="7320" spans="41:41" x14ac:dyDescent="0.25">
      <c r="AO7320" s="51"/>
    </row>
    <row r="7321" spans="41:41" x14ac:dyDescent="0.25">
      <c r="AO7321" s="51"/>
    </row>
    <row r="7322" spans="41:41" x14ac:dyDescent="0.25">
      <c r="AO7322" s="51"/>
    </row>
    <row r="7323" spans="41:41" x14ac:dyDescent="0.25">
      <c r="AO7323" s="51"/>
    </row>
    <row r="7324" spans="41:41" x14ac:dyDescent="0.25">
      <c r="AO7324" s="51"/>
    </row>
    <row r="7325" spans="41:41" x14ac:dyDescent="0.25">
      <c r="AO7325" s="51"/>
    </row>
    <row r="7326" spans="41:41" x14ac:dyDescent="0.25">
      <c r="AO7326" s="51"/>
    </row>
    <row r="7327" spans="41:41" x14ac:dyDescent="0.25">
      <c r="AO7327" s="51"/>
    </row>
    <row r="7328" spans="41:41" x14ac:dyDescent="0.25">
      <c r="AO7328" s="51"/>
    </row>
    <row r="7329" spans="41:41" x14ac:dyDescent="0.25">
      <c r="AO7329" s="51"/>
    </row>
    <row r="7330" spans="41:41" x14ac:dyDescent="0.25">
      <c r="AO7330" s="51"/>
    </row>
    <row r="7331" spans="41:41" x14ac:dyDescent="0.25">
      <c r="AO7331" s="51"/>
    </row>
    <row r="7332" spans="41:41" x14ac:dyDescent="0.25">
      <c r="AO7332" s="51"/>
    </row>
    <row r="7333" spans="41:41" x14ac:dyDescent="0.25">
      <c r="AO7333" s="51"/>
    </row>
    <row r="7334" spans="41:41" x14ac:dyDescent="0.25">
      <c r="AO7334" s="51"/>
    </row>
    <row r="7335" spans="41:41" x14ac:dyDescent="0.25">
      <c r="AO7335" s="51"/>
    </row>
    <row r="7336" spans="41:41" x14ac:dyDescent="0.25">
      <c r="AO7336" s="51"/>
    </row>
    <row r="7337" spans="41:41" x14ac:dyDescent="0.25">
      <c r="AO7337" s="51"/>
    </row>
    <row r="7338" spans="41:41" x14ac:dyDescent="0.25">
      <c r="AO7338" s="51"/>
    </row>
    <row r="7339" spans="41:41" x14ac:dyDescent="0.25">
      <c r="AO7339" s="51"/>
    </row>
    <row r="7340" spans="41:41" x14ac:dyDescent="0.25">
      <c r="AO7340" s="51"/>
    </row>
    <row r="7341" spans="41:41" x14ac:dyDescent="0.25">
      <c r="AO7341" s="51"/>
    </row>
    <row r="7342" spans="41:41" x14ac:dyDescent="0.25">
      <c r="AO7342" s="51"/>
    </row>
    <row r="7343" spans="41:41" x14ac:dyDescent="0.25">
      <c r="AO7343" s="51"/>
    </row>
    <row r="7344" spans="41:41" x14ac:dyDescent="0.25">
      <c r="AO7344" s="51"/>
    </row>
    <row r="7345" spans="41:41" x14ac:dyDescent="0.25">
      <c r="AO7345" s="51"/>
    </row>
    <row r="7346" spans="41:41" x14ac:dyDescent="0.25">
      <c r="AO7346" s="51"/>
    </row>
    <row r="7347" spans="41:41" x14ac:dyDescent="0.25">
      <c r="AO7347" s="51"/>
    </row>
    <row r="7348" spans="41:41" x14ac:dyDescent="0.25">
      <c r="AO7348" s="51"/>
    </row>
    <row r="7349" spans="41:41" x14ac:dyDescent="0.25">
      <c r="AO7349" s="51"/>
    </row>
    <row r="7350" spans="41:41" x14ac:dyDescent="0.25">
      <c r="AO7350" s="51"/>
    </row>
    <row r="7351" spans="41:41" x14ac:dyDescent="0.25">
      <c r="AO7351" s="51"/>
    </row>
    <row r="7352" spans="41:41" x14ac:dyDescent="0.25">
      <c r="AO7352" s="51"/>
    </row>
    <row r="7353" spans="41:41" x14ac:dyDescent="0.25">
      <c r="AO7353" s="51"/>
    </row>
    <row r="7354" spans="41:41" x14ac:dyDescent="0.25">
      <c r="AO7354" s="51"/>
    </row>
    <row r="7355" spans="41:41" x14ac:dyDescent="0.25">
      <c r="AO7355" s="51"/>
    </row>
    <row r="7356" spans="41:41" x14ac:dyDescent="0.25">
      <c r="AO7356" s="51"/>
    </row>
    <row r="7357" spans="41:41" x14ac:dyDescent="0.25">
      <c r="AO7357" s="51"/>
    </row>
    <row r="7358" spans="41:41" x14ac:dyDescent="0.25">
      <c r="AO7358" s="51"/>
    </row>
    <row r="7359" spans="41:41" x14ac:dyDescent="0.25">
      <c r="AO7359" s="51"/>
    </row>
    <row r="7360" spans="41:41" x14ac:dyDescent="0.25">
      <c r="AO7360" s="51"/>
    </row>
    <row r="7361" spans="41:41" x14ac:dyDescent="0.25">
      <c r="AO7361" s="51"/>
    </row>
    <row r="7362" spans="41:41" x14ac:dyDescent="0.25">
      <c r="AO7362" s="51"/>
    </row>
    <row r="7363" spans="41:41" x14ac:dyDescent="0.25">
      <c r="AO7363" s="51"/>
    </row>
    <row r="7364" spans="41:41" x14ac:dyDescent="0.25">
      <c r="AO7364" s="51"/>
    </row>
    <row r="7365" spans="41:41" x14ac:dyDescent="0.25">
      <c r="AO7365" s="51"/>
    </row>
    <row r="7366" spans="41:41" x14ac:dyDescent="0.25">
      <c r="AO7366" s="51"/>
    </row>
    <row r="7367" spans="41:41" x14ac:dyDescent="0.25">
      <c r="AO7367" s="51"/>
    </row>
    <row r="7368" spans="41:41" x14ac:dyDescent="0.25">
      <c r="AO7368" s="51"/>
    </row>
    <row r="7369" spans="41:41" x14ac:dyDescent="0.25">
      <c r="AO7369" s="51"/>
    </row>
    <row r="7370" spans="41:41" x14ac:dyDescent="0.25">
      <c r="AO7370" s="51"/>
    </row>
    <row r="7371" spans="41:41" x14ac:dyDescent="0.25">
      <c r="AO7371" s="51"/>
    </row>
    <row r="7372" spans="41:41" x14ac:dyDescent="0.25">
      <c r="AO7372" s="51"/>
    </row>
    <row r="7373" spans="41:41" x14ac:dyDescent="0.25">
      <c r="AO7373" s="51"/>
    </row>
    <row r="7374" spans="41:41" x14ac:dyDescent="0.25">
      <c r="AO7374" s="51"/>
    </row>
    <row r="7375" spans="41:41" x14ac:dyDescent="0.25">
      <c r="AO7375" s="51"/>
    </row>
    <row r="7376" spans="41:41" x14ac:dyDescent="0.25">
      <c r="AO7376" s="51"/>
    </row>
    <row r="7377" spans="41:41" x14ac:dyDescent="0.25">
      <c r="AO7377" s="51"/>
    </row>
    <row r="7378" spans="41:41" x14ac:dyDescent="0.25">
      <c r="AO7378" s="51"/>
    </row>
    <row r="7379" spans="41:41" x14ac:dyDescent="0.25">
      <c r="AO7379" s="51"/>
    </row>
    <row r="7380" spans="41:41" x14ac:dyDescent="0.25">
      <c r="AO7380" s="51"/>
    </row>
    <row r="7381" spans="41:41" x14ac:dyDescent="0.25">
      <c r="AO7381" s="51"/>
    </row>
    <row r="7382" spans="41:41" x14ac:dyDescent="0.25">
      <c r="AO7382" s="51"/>
    </row>
    <row r="7383" spans="41:41" x14ac:dyDescent="0.25">
      <c r="AO7383" s="51"/>
    </row>
    <row r="7384" spans="41:41" x14ac:dyDescent="0.25">
      <c r="AO7384" s="51"/>
    </row>
    <row r="7385" spans="41:41" x14ac:dyDescent="0.25">
      <c r="AO7385" s="51"/>
    </row>
    <row r="7386" spans="41:41" x14ac:dyDescent="0.25">
      <c r="AO7386" s="51"/>
    </row>
    <row r="7387" spans="41:41" x14ac:dyDescent="0.25">
      <c r="AO7387" s="51"/>
    </row>
    <row r="7388" spans="41:41" x14ac:dyDescent="0.25">
      <c r="AO7388" s="51"/>
    </row>
    <row r="7389" spans="41:41" x14ac:dyDescent="0.25">
      <c r="AO7389" s="51"/>
    </row>
    <row r="7390" spans="41:41" x14ac:dyDescent="0.25">
      <c r="AO7390" s="51"/>
    </row>
    <row r="7391" spans="41:41" x14ac:dyDescent="0.25">
      <c r="AO7391" s="51"/>
    </row>
    <row r="7392" spans="41:41" x14ac:dyDescent="0.25">
      <c r="AO7392" s="51"/>
    </row>
    <row r="7393" spans="41:41" x14ac:dyDescent="0.25">
      <c r="AO7393" s="51"/>
    </row>
    <row r="7394" spans="41:41" x14ac:dyDescent="0.25">
      <c r="AO7394" s="51"/>
    </row>
    <row r="7395" spans="41:41" x14ac:dyDescent="0.25">
      <c r="AO7395" s="51"/>
    </row>
    <row r="7396" spans="41:41" x14ac:dyDescent="0.25">
      <c r="AO7396" s="51"/>
    </row>
    <row r="7397" spans="41:41" x14ac:dyDescent="0.25">
      <c r="AO7397" s="51"/>
    </row>
    <row r="7398" spans="41:41" x14ac:dyDescent="0.25">
      <c r="AO7398" s="51"/>
    </row>
    <row r="7399" spans="41:41" x14ac:dyDescent="0.25">
      <c r="AO7399" s="51"/>
    </row>
    <row r="7400" spans="41:41" x14ac:dyDescent="0.25">
      <c r="AO7400" s="51"/>
    </row>
    <row r="7401" spans="41:41" x14ac:dyDescent="0.25">
      <c r="AO7401" s="51"/>
    </row>
    <row r="7402" spans="41:41" x14ac:dyDescent="0.25">
      <c r="AO7402" s="51"/>
    </row>
    <row r="7403" spans="41:41" x14ac:dyDescent="0.25">
      <c r="AO7403" s="51"/>
    </row>
    <row r="7404" spans="41:41" x14ac:dyDescent="0.25">
      <c r="AO7404" s="51"/>
    </row>
    <row r="7405" spans="41:41" x14ac:dyDescent="0.25">
      <c r="AO7405" s="51"/>
    </row>
    <row r="7406" spans="41:41" x14ac:dyDescent="0.25">
      <c r="AO7406" s="51"/>
    </row>
    <row r="7407" spans="41:41" x14ac:dyDescent="0.25">
      <c r="AO7407" s="51"/>
    </row>
    <row r="7408" spans="41:41" x14ac:dyDescent="0.25">
      <c r="AO7408" s="51"/>
    </row>
    <row r="7409" spans="41:41" x14ac:dyDescent="0.25">
      <c r="AO7409" s="51"/>
    </row>
    <row r="7410" spans="41:41" x14ac:dyDescent="0.25">
      <c r="AO7410" s="51"/>
    </row>
    <row r="7411" spans="41:41" x14ac:dyDescent="0.25">
      <c r="AO7411" s="51"/>
    </row>
    <row r="7412" spans="41:41" x14ac:dyDescent="0.25">
      <c r="AO7412" s="51"/>
    </row>
    <row r="7413" spans="41:41" x14ac:dyDescent="0.25">
      <c r="AO7413" s="51"/>
    </row>
    <row r="7414" spans="41:41" x14ac:dyDescent="0.25">
      <c r="AO7414" s="51"/>
    </row>
    <row r="7415" spans="41:41" x14ac:dyDescent="0.25">
      <c r="AO7415" s="51"/>
    </row>
    <row r="7416" spans="41:41" x14ac:dyDescent="0.25">
      <c r="AO7416" s="51"/>
    </row>
    <row r="7417" spans="41:41" x14ac:dyDescent="0.25">
      <c r="AO7417" s="51"/>
    </row>
    <row r="7418" spans="41:41" x14ac:dyDescent="0.25">
      <c r="AO7418" s="51"/>
    </row>
    <row r="7419" spans="41:41" x14ac:dyDescent="0.25">
      <c r="AO7419" s="51"/>
    </row>
    <row r="7420" spans="41:41" x14ac:dyDescent="0.25">
      <c r="AO7420" s="51"/>
    </row>
    <row r="7421" spans="41:41" x14ac:dyDescent="0.25">
      <c r="AO7421" s="51"/>
    </row>
    <row r="7422" spans="41:41" x14ac:dyDescent="0.25">
      <c r="AO7422" s="51"/>
    </row>
    <row r="7423" spans="41:41" x14ac:dyDescent="0.25">
      <c r="AO7423" s="51"/>
    </row>
    <row r="7424" spans="41:41" x14ac:dyDescent="0.25">
      <c r="AO7424" s="51"/>
    </row>
    <row r="7425" spans="41:41" x14ac:dyDescent="0.25">
      <c r="AO7425" s="51"/>
    </row>
    <row r="7426" spans="41:41" x14ac:dyDescent="0.25">
      <c r="AO7426" s="51"/>
    </row>
    <row r="7427" spans="41:41" x14ac:dyDescent="0.25">
      <c r="AO7427" s="51"/>
    </row>
    <row r="7428" spans="41:41" x14ac:dyDescent="0.25">
      <c r="AO7428" s="51"/>
    </row>
    <row r="7429" spans="41:41" x14ac:dyDescent="0.25">
      <c r="AO7429" s="51"/>
    </row>
    <row r="7430" spans="41:41" x14ac:dyDescent="0.25">
      <c r="AO7430" s="51"/>
    </row>
    <row r="7431" spans="41:41" x14ac:dyDescent="0.25">
      <c r="AO7431" s="51"/>
    </row>
    <row r="7432" spans="41:41" x14ac:dyDescent="0.25">
      <c r="AO7432" s="51"/>
    </row>
    <row r="7433" spans="41:41" x14ac:dyDescent="0.25">
      <c r="AO7433" s="51"/>
    </row>
    <row r="7434" spans="41:41" x14ac:dyDescent="0.25">
      <c r="AO7434" s="51"/>
    </row>
    <row r="7435" spans="41:41" x14ac:dyDescent="0.25">
      <c r="AO7435" s="51"/>
    </row>
    <row r="7436" spans="41:41" x14ac:dyDescent="0.25">
      <c r="AO7436" s="51"/>
    </row>
    <row r="7437" spans="41:41" x14ac:dyDescent="0.25">
      <c r="AO7437" s="51"/>
    </row>
    <row r="7438" spans="41:41" x14ac:dyDescent="0.25">
      <c r="AO7438" s="51"/>
    </row>
    <row r="7439" spans="41:41" x14ac:dyDescent="0.25">
      <c r="AO7439" s="51"/>
    </row>
    <row r="7440" spans="41:41" x14ac:dyDescent="0.25">
      <c r="AO7440" s="51"/>
    </row>
    <row r="7441" spans="41:41" x14ac:dyDescent="0.25">
      <c r="AO7441" s="51"/>
    </row>
    <row r="7442" spans="41:41" x14ac:dyDescent="0.25">
      <c r="AO7442" s="51"/>
    </row>
    <row r="7443" spans="41:41" x14ac:dyDescent="0.25">
      <c r="AO7443" s="51"/>
    </row>
    <row r="7444" spans="41:41" x14ac:dyDescent="0.25">
      <c r="AO7444" s="51"/>
    </row>
    <row r="7445" spans="41:41" x14ac:dyDescent="0.25">
      <c r="AO7445" s="51"/>
    </row>
    <row r="7446" spans="41:41" x14ac:dyDescent="0.25">
      <c r="AO7446" s="51"/>
    </row>
    <row r="7447" spans="41:41" x14ac:dyDescent="0.25">
      <c r="AO7447" s="51"/>
    </row>
    <row r="7448" spans="41:41" x14ac:dyDescent="0.25">
      <c r="AO7448" s="51"/>
    </row>
    <row r="7449" spans="41:41" x14ac:dyDescent="0.25">
      <c r="AO7449" s="51"/>
    </row>
    <row r="7450" spans="41:41" x14ac:dyDescent="0.25">
      <c r="AO7450" s="51"/>
    </row>
    <row r="7451" spans="41:41" x14ac:dyDescent="0.25">
      <c r="AO7451" s="51"/>
    </row>
    <row r="7452" spans="41:41" x14ac:dyDescent="0.25">
      <c r="AO7452" s="51"/>
    </row>
    <row r="7453" spans="41:41" x14ac:dyDescent="0.25">
      <c r="AO7453" s="51"/>
    </row>
    <row r="7454" spans="41:41" x14ac:dyDescent="0.25">
      <c r="AO7454" s="51"/>
    </row>
    <row r="7455" spans="41:41" x14ac:dyDescent="0.25">
      <c r="AO7455" s="51"/>
    </row>
    <row r="7456" spans="41:41" x14ac:dyDescent="0.25">
      <c r="AO7456" s="51"/>
    </row>
    <row r="7457" spans="41:41" x14ac:dyDescent="0.25">
      <c r="AO7457" s="51"/>
    </row>
    <row r="7458" spans="41:41" x14ac:dyDescent="0.25">
      <c r="AO7458" s="51"/>
    </row>
    <row r="7459" spans="41:41" x14ac:dyDescent="0.25">
      <c r="AO7459" s="51"/>
    </row>
    <row r="7460" spans="41:41" x14ac:dyDescent="0.25">
      <c r="AO7460" s="51"/>
    </row>
    <row r="7461" spans="41:41" x14ac:dyDescent="0.25">
      <c r="AO7461" s="51"/>
    </row>
    <row r="7462" spans="41:41" x14ac:dyDescent="0.25">
      <c r="AO7462" s="51"/>
    </row>
    <row r="7463" spans="41:41" x14ac:dyDescent="0.25">
      <c r="AO7463" s="51"/>
    </row>
    <row r="7464" spans="41:41" x14ac:dyDescent="0.25">
      <c r="AO7464" s="51"/>
    </row>
    <row r="7465" spans="41:41" x14ac:dyDescent="0.25">
      <c r="AO7465" s="51"/>
    </row>
    <row r="7466" spans="41:41" x14ac:dyDescent="0.25">
      <c r="AO7466" s="51"/>
    </row>
    <row r="7467" spans="41:41" x14ac:dyDescent="0.25">
      <c r="AO7467" s="51"/>
    </row>
    <row r="7468" spans="41:41" x14ac:dyDescent="0.25">
      <c r="AO7468" s="51"/>
    </row>
    <row r="7469" spans="41:41" x14ac:dyDescent="0.25">
      <c r="AO7469" s="51"/>
    </row>
    <row r="7470" spans="41:41" x14ac:dyDescent="0.25">
      <c r="AO7470" s="51"/>
    </row>
    <row r="7471" spans="41:41" x14ac:dyDescent="0.25">
      <c r="AO7471" s="51"/>
    </row>
    <row r="7472" spans="41:41" x14ac:dyDescent="0.25">
      <c r="AO7472" s="51"/>
    </row>
    <row r="7473" spans="41:41" x14ac:dyDescent="0.25">
      <c r="AO7473" s="51"/>
    </row>
    <row r="7474" spans="41:41" x14ac:dyDescent="0.25">
      <c r="AO7474" s="51"/>
    </row>
    <row r="7475" spans="41:41" x14ac:dyDescent="0.25">
      <c r="AO7475" s="51"/>
    </row>
    <row r="7476" spans="41:41" x14ac:dyDescent="0.25">
      <c r="AO7476" s="51"/>
    </row>
    <row r="7477" spans="41:41" x14ac:dyDescent="0.25">
      <c r="AO7477" s="51"/>
    </row>
    <row r="7478" spans="41:41" x14ac:dyDescent="0.25">
      <c r="AO7478" s="51"/>
    </row>
    <row r="7479" spans="41:41" x14ac:dyDescent="0.25">
      <c r="AO7479" s="51"/>
    </row>
    <row r="7480" spans="41:41" x14ac:dyDescent="0.25">
      <c r="AO7480" s="51"/>
    </row>
    <row r="7481" spans="41:41" x14ac:dyDescent="0.25">
      <c r="AO7481" s="51"/>
    </row>
    <row r="7482" spans="41:41" x14ac:dyDescent="0.25">
      <c r="AO7482" s="51"/>
    </row>
    <row r="7483" spans="41:41" x14ac:dyDescent="0.25">
      <c r="AO7483" s="51"/>
    </row>
    <row r="7484" spans="41:41" x14ac:dyDescent="0.25">
      <c r="AO7484" s="51"/>
    </row>
    <row r="7485" spans="41:41" x14ac:dyDescent="0.25">
      <c r="AO7485" s="51"/>
    </row>
    <row r="7486" spans="41:41" x14ac:dyDescent="0.25">
      <c r="AO7486" s="51"/>
    </row>
    <row r="7487" spans="41:41" x14ac:dyDescent="0.25">
      <c r="AO7487" s="51"/>
    </row>
    <row r="7488" spans="41:41" x14ac:dyDescent="0.25">
      <c r="AO7488" s="51"/>
    </row>
    <row r="7489" spans="41:41" x14ac:dyDescent="0.25">
      <c r="AO7489" s="51"/>
    </row>
    <row r="7490" spans="41:41" x14ac:dyDescent="0.25">
      <c r="AO7490" s="51"/>
    </row>
    <row r="7491" spans="41:41" x14ac:dyDescent="0.25">
      <c r="AO7491" s="51"/>
    </row>
    <row r="7492" spans="41:41" x14ac:dyDescent="0.25">
      <c r="AO7492" s="51"/>
    </row>
    <row r="7493" spans="41:41" x14ac:dyDescent="0.25">
      <c r="AO7493" s="51"/>
    </row>
    <row r="7494" spans="41:41" x14ac:dyDescent="0.25">
      <c r="AO7494" s="51"/>
    </row>
    <row r="7495" spans="41:41" x14ac:dyDescent="0.25">
      <c r="AO7495" s="51"/>
    </row>
    <row r="7496" spans="41:41" x14ac:dyDescent="0.25">
      <c r="AO7496" s="51"/>
    </row>
    <row r="7497" spans="41:41" x14ac:dyDescent="0.25">
      <c r="AO7497" s="51"/>
    </row>
    <row r="7498" spans="41:41" x14ac:dyDescent="0.25">
      <c r="AO7498" s="51"/>
    </row>
    <row r="7499" spans="41:41" x14ac:dyDescent="0.25">
      <c r="AO7499" s="51"/>
    </row>
    <row r="7500" spans="41:41" x14ac:dyDescent="0.25">
      <c r="AO7500" s="51"/>
    </row>
    <row r="7501" spans="41:41" x14ac:dyDescent="0.25">
      <c r="AO7501" s="51"/>
    </row>
    <row r="7502" spans="41:41" x14ac:dyDescent="0.25">
      <c r="AO7502" s="51"/>
    </row>
    <row r="7503" spans="41:41" x14ac:dyDescent="0.25">
      <c r="AO7503" s="51"/>
    </row>
    <row r="7504" spans="41:41" x14ac:dyDescent="0.25">
      <c r="AO7504" s="51"/>
    </row>
    <row r="7505" spans="41:41" x14ac:dyDescent="0.25">
      <c r="AO7505" s="51"/>
    </row>
    <row r="7506" spans="41:41" x14ac:dyDescent="0.25">
      <c r="AO7506" s="51"/>
    </row>
    <row r="7507" spans="41:41" x14ac:dyDescent="0.25">
      <c r="AO7507" s="51"/>
    </row>
    <row r="7508" spans="41:41" x14ac:dyDescent="0.25">
      <c r="AO7508" s="51"/>
    </row>
    <row r="7509" spans="41:41" x14ac:dyDescent="0.25">
      <c r="AO7509" s="51"/>
    </row>
    <row r="7510" spans="41:41" x14ac:dyDescent="0.25">
      <c r="AO7510" s="51"/>
    </row>
    <row r="7511" spans="41:41" x14ac:dyDescent="0.25">
      <c r="AO7511" s="51"/>
    </row>
    <row r="7512" spans="41:41" x14ac:dyDescent="0.25">
      <c r="AO7512" s="51"/>
    </row>
    <row r="7513" spans="41:41" x14ac:dyDescent="0.25">
      <c r="AO7513" s="51"/>
    </row>
    <row r="7514" spans="41:41" x14ac:dyDescent="0.25">
      <c r="AO7514" s="51"/>
    </row>
    <row r="7515" spans="41:41" x14ac:dyDescent="0.25">
      <c r="AO7515" s="51"/>
    </row>
    <row r="7516" spans="41:41" x14ac:dyDescent="0.25">
      <c r="AO7516" s="51"/>
    </row>
    <row r="7517" spans="41:41" x14ac:dyDescent="0.25">
      <c r="AO7517" s="51"/>
    </row>
    <row r="7518" spans="41:41" x14ac:dyDescent="0.25">
      <c r="AO7518" s="51"/>
    </row>
    <row r="7519" spans="41:41" x14ac:dyDescent="0.25">
      <c r="AO7519" s="51"/>
    </row>
    <row r="7520" spans="41:41" x14ac:dyDescent="0.25">
      <c r="AO7520" s="51"/>
    </row>
    <row r="7521" spans="41:41" x14ac:dyDescent="0.25">
      <c r="AO7521" s="51"/>
    </row>
    <row r="7522" spans="41:41" x14ac:dyDescent="0.25">
      <c r="AO7522" s="51"/>
    </row>
    <row r="7523" spans="41:41" x14ac:dyDescent="0.25">
      <c r="AO7523" s="51"/>
    </row>
    <row r="7524" spans="41:41" x14ac:dyDescent="0.25">
      <c r="AO7524" s="51"/>
    </row>
    <row r="7525" spans="41:41" x14ac:dyDescent="0.25">
      <c r="AO7525" s="51"/>
    </row>
    <row r="7526" spans="41:41" x14ac:dyDescent="0.25">
      <c r="AO7526" s="51"/>
    </row>
    <row r="7527" spans="41:41" x14ac:dyDescent="0.25">
      <c r="AO7527" s="51"/>
    </row>
    <row r="7528" spans="41:41" x14ac:dyDescent="0.25">
      <c r="AO7528" s="51"/>
    </row>
    <row r="7529" spans="41:41" x14ac:dyDescent="0.25">
      <c r="AO7529" s="51"/>
    </row>
    <row r="7530" spans="41:41" x14ac:dyDescent="0.25">
      <c r="AO7530" s="51"/>
    </row>
    <row r="7531" spans="41:41" x14ac:dyDescent="0.25">
      <c r="AO7531" s="51"/>
    </row>
    <row r="7532" spans="41:41" x14ac:dyDescent="0.25">
      <c r="AO7532" s="51"/>
    </row>
    <row r="7533" spans="41:41" x14ac:dyDescent="0.25">
      <c r="AO7533" s="51"/>
    </row>
    <row r="7534" spans="41:41" x14ac:dyDescent="0.25">
      <c r="AO7534" s="51"/>
    </row>
    <row r="7535" spans="41:41" x14ac:dyDescent="0.25">
      <c r="AO7535" s="51"/>
    </row>
    <row r="7536" spans="41:41" x14ac:dyDescent="0.25">
      <c r="AO7536" s="51"/>
    </row>
    <row r="7537" spans="41:41" x14ac:dyDescent="0.25">
      <c r="AO7537" s="51"/>
    </row>
    <row r="7538" spans="41:41" x14ac:dyDescent="0.25">
      <c r="AO7538" s="51"/>
    </row>
    <row r="7539" spans="41:41" x14ac:dyDescent="0.25">
      <c r="AO7539" s="51"/>
    </row>
    <row r="7540" spans="41:41" x14ac:dyDescent="0.25">
      <c r="AO7540" s="51"/>
    </row>
    <row r="7541" spans="41:41" x14ac:dyDescent="0.25">
      <c r="AO7541" s="51"/>
    </row>
    <row r="7542" spans="41:41" x14ac:dyDescent="0.25">
      <c r="AO7542" s="51"/>
    </row>
    <row r="7543" spans="41:41" x14ac:dyDescent="0.25">
      <c r="AO7543" s="51"/>
    </row>
    <row r="7544" spans="41:41" x14ac:dyDescent="0.25">
      <c r="AO7544" s="51"/>
    </row>
    <row r="7545" spans="41:41" x14ac:dyDescent="0.25">
      <c r="AO7545" s="51"/>
    </row>
    <row r="7546" spans="41:41" x14ac:dyDescent="0.25">
      <c r="AO7546" s="51"/>
    </row>
    <row r="7547" spans="41:41" x14ac:dyDescent="0.25">
      <c r="AO7547" s="51"/>
    </row>
    <row r="7548" spans="41:41" x14ac:dyDescent="0.25">
      <c r="AO7548" s="51"/>
    </row>
    <row r="7549" spans="41:41" x14ac:dyDescent="0.25">
      <c r="AO7549" s="51"/>
    </row>
    <row r="7550" spans="41:41" x14ac:dyDescent="0.25">
      <c r="AO7550" s="51"/>
    </row>
    <row r="7551" spans="41:41" x14ac:dyDescent="0.25">
      <c r="AO7551" s="51"/>
    </row>
    <row r="7552" spans="41:41" x14ac:dyDescent="0.25">
      <c r="AO7552" s="51"/>
    </row>
    <row r="7553" spans="41:41" x14ac:dyDescent="0.25">
      <c r="AO7553" s="51"/>
    </row>
    <row r="7554" spans="41:41" x14ac:dyDescent="0.25">
      <c r="AO7554" s="51"/>
    </row>
    <row r="7555" spans="41:41" x14ac:dyDescent="0.25">
      <c r="AO7555" s="51"/>
    </row>
    <row r="7556" spans="41:41" x14ac:dyDescent="0.25">
      <c r="AO7556" s="51"/>
    </row>
    <row r="7557" spans="41:41" x14ac:dyDescent="0.25">
      <c r="AO7557" s="51"/>
    </row>
    <row r="7558" spans="41:41" x14ac:dyDescent="0.25">
      <c r="AO7558" s="51"/>
    </row>
    <row r="7559" spans="41:41" x14ac:dyDescent="0.25">
      <c r="AO7559" s="51"/>
    </row>
    <row r="7560" spans="41:41" x14ac:dyDescent="0.25">
      <c r="AO7560" s="51"/>
    </row>
    <row r="7561" spans="41:41" x14ac:dyDescent="0.25">
      <c r="AO7561" s="51"/>
    </row>
    <row r="7562" spans="41:41" x14ac:dyDescent="0.25">
      <c r="AO7562" s="51"/>
    </row>
    <row r="7563" spans="41:41" x14ac:dyDescent="0.25">
      <c r="AO7563" s="51"/>
    </row>
    <row r="7564" spans="41:41" x14ac:dyDescent="0.25">
      <c r="AO7564" s="51"/>
    </row>
    <row r="7565" spans="41:41" x14ac:dyDescent="0.25">
      <c r="AO7565" s="51"/>
    </row>
    <row r="7566" spans="41:41" x14ac:dyDescent="0.25">
      <c r="AO7566" s="51"/>
    </row>
    <row r="7567" spans="41:41" x14ac:dyDescent="0.25">
      <c r="AO7567" s="51"/>
    </row>
    <row r="7568" spans="41:41" x14ac:dyDescent="0.25">
      <c r="AO7568" s="51"/>
    </row>
    <row r="7569" spans="41:41" x14ac:dyDescent="0.25">
      <c r="AO7569" s="51"/>
    </row>
    <row r="7570" spans="41:41" x14ac:dyDescent="0.25">
      <c r="AO7570" s="51"/>
    </row>
    <row r="7571" spans="41:41" x14ac:dyDescent="0.25">
      <c r="AO7571" s="51"/>
    </row>
    <row r="7572" spans="41:41" x14ac:dyDescent="0.25">
      <c r="AO7572" s="51"/>
    </row>
    <row r="7573" spans="41:41" x14ac:dyDescent="0.25">
      <c r="AO7573" s="51"/>
    </row>
    <row r="7574" spans="41:41" x14ac:dyDescent="0.25">
      <c r="AO7574" s="51"/>
    </row>
    <row r="7575" spans="41:41" x14ac:dyDescent="0.25">
      <c r="AO7575" s="51"/>
    </row>
    <row r="7576" spans="41:41" x14ac:dyDescent="0.25">
      <c r="AO7576" s="51"/>
    </row>
    <row r="7577" spans="41:41" x14ac:dyDescent="0.25">
      <c r="AO7577" s="51"/>
    </row>
    <row r="7578" spans="41:41" x14ac:dyDescent="0.25">
      <c r="AO7578" s="51"/>
    </row>
    <row r="7579" spans="41:41" x14ac:dyDescent="0.25">
      <c r="AO7579" s="51"/>
    </row>
    <row r="7580" spans="41:41" x14ac:dyDescent="0.25">
      <c r="AO7580" s="51"/>
    </row>
    <row r="7581" spans="41:41" x14ac:dyDescent="0.25">
      <c r="AO7581" s="51"/>
    </row>
    <row r="7582" spans="41:41" x14ac:dyDescent="0.25">
      <c r="AO7582" s="51"/>
    </row>
    <row r="7583" spans="41:41" x14ac:dyDescent="0.25">
      <c r="AO7583" s="51"/>
    </row>
    <row r="7584" spans="41:41" x14ac:dyDescent="0.25">
      <c r="AO7584" s="51"/>
    </row>
    <row r="7585" spans="41:41" x14ac:dyDescent="0.25">
      <c r="AO7585" s="51"/>
    </row>
    <row r="7586" spans="41:41" x14ac:dyDescent="0.25">
      <c r="AO7586" s="51"/>
    </row>
    <row r="7587" spans="41:41" x14ac:dyDescent="0.25">
      <c r="AO7587" s="51"/>
    </row>
    <row r="7588" spans="41:41" x14ac:dyDescent="0.25">
      <c r="AO7588" s="51"/>
    </row>
    <row r="7589" spans="41:41" x14ac:dyDescent="0.25">
      <c r="AO7589" s="51"/>
    </row>
    <row r="7590" spans="41:41" x14ac:dyDescent="0.25">
      <c r="AO7590" s="51"/>
    </row>
    <row r="7591" spans="41:41" x14ac:dyDescent="0.25">
      <c r="AO7591" s="51"/>
    </row>
    <row r="7592" spans="41:41" x14ac:dyDescent="0.25">
      <c r="AO7592" s="51"/>
    </row>
    <row r="7593" spans="41:41" x14ac:dyDescent="0.25">
      <c r="AO7593" s="51"/>
    </row>
    <row r="7594" spans="41:41" x14ac:dyDescent="0.25">
      <c r="AO7594" s="51"/>
    </row>
    <row r="7595" spans="41:41" x14ac:dyDescent="0.25">
      <c r="AO7595" s="51"/>
    </row>
    <row r="7596" spans="41:41" x14ac:dyDescent="0.25">
      <c r="AO7596" s="51"/>
    </row>
    <row r="7597" spans="41:41" x14ac:dyDescent="0.25">
      <c r="AO7597" s="51"/>
    </row>
    <row r="7598" spans="41:41" x14ac:dyDescent="0.25">
      <c r="AO7598" s="51"/>
    </row>
    <row r="7599" spans="41:41" x14ac:dyDescent="0.25">
      <c r="AO7599" s="51"/>
    </row>
    <row r="7600" spans="41:41" x14ac:dyDescent="0.25">
      <c r="AO7600" s="51"/>
    </row>
    <row r="7601" spans="41:41" x14ac:dyDescent="0.25">
      <c r="AO7601" s="51"/>
    </row>
    <row r="7602" spans="41:41" x14ac:dyDescent="0.25">
      <c r="AO7602" s="51"/>
    </row>
    <row r="7603" spans="41:41" x14ac:dyDescent="0.25">
      <c r="AO7603" s="51"/>
    </row>
    <row r="7604" spans="41:41" x14ac:dyDescent="0.25">
      <c r="AO7604" s="51"/>
    </row>
    <row r="7605" spans="41:41" x14ac:dyDescent="0.25">
      <c r="AO7605" s="51"/>
    </row>
    <row r="7606" spans="41:41" x14ac:dyDescent="0.25">
      <c r="AO7606" s="51"/>
    </row>
    <row r="7607" spans="41:41" x14ac:dyDescent="0.25">
      <c r="AO7607" s="51"/>
    </row>
    <row r="7608" spans="41:41" x14ac:dyDescent="0.25">
      <c r="AO7608" s="51"/>
    </row>
    <row r="7609" spans="41:41" x14ac:dyDescent="0.25">
      <c r="AO7609" s="51"/>
    </row>
    <row r="7610" spans="41:41" x14ac:dyDescent="0.25">
      <c r="AO7610" s="51"/>
    </row>
    <row r="7611" spans="41:41" x14ac:dyDescent="0.25">
      <c r="AO7611" s="51"/>
    </row>
    <row r="7612" spans="41:41" x14ac:dyDescent="0.25">
      <c r="AO7612" s="51"/>
    </row>
    <row r="7613" spans="41:41" x14ac:dyDescent="0.25">
      <c r="AO7613" s="51"/>
    </row>
    <row r="7614" spans="41:41" x14ac:dyDescent="0.25">
      <c r="AO7614" s="51"/>
    </row>
    <row r="7615" spans="41:41" x14ac:dyDescent="0.25">
      <c r="AO7615" s="51"/>
    </row>
    <row r="7616" spans="41:41" x14ac:dyDescent="0.25">
      <c r="AO7616" s="51"/>
    </row>
    <row r="7617" spans="41:41" x14ac:dyDescent="0.25">
      <c r="AO7617" s="51"/>
    </row>
    <row r="7618" spans="41:41" x14ac:dyDescent="0.25">
      <c r="AO7618" s="51"/>
    </row>
    <row r="7619" spans="41:41" x14ac:dyDescent="0.25">
      <c r="AO7619" s="51"/>
    </row>
    <row r="7620" spans="41:41" x14ac:dyDescent="0.25">
      <c r="AO7620" s="51"/>
    </row>
    <row r="7621" spans="41:41" x14ac:dyDescent="0.25">
      <c r="AO7621" s="51"/>
    </row>
    <row r="7622" spans="41:41" x14ac:dyDescent="0.25">
      <c r="AO7622" s="51"/>
    </row>
    <row r="7623" spans="41:41" x14ac:dyDescent="0.25">
      <c r="AO7623" s="51"/>
    </row>
    <row r="7624" spans="41:41" x14ac:dyDescent="0.25">
      <c r="AO7624" s="51"/>
    </row>
    <row r="7625" spans="41:41" x14ac:dyDescent="0.25">
      <c r="AO7625" s="51"/>
    </row>
    <row r="7626" spans="41:41" x14ac:dyDescent="0.25">
      <c r="AO7626" s="51"/>
    </row>
    <row r="7627" spans="41:41" x14ac:dyDescent="0.25">
      <c r="AO7627" s="51"/>
    </row>
    <row r="7628" spans="41:41" x14ac:dyDescent="0.25">
      <c r="AO7628" s="51"/>
    </row>
    <row r="7629" spans="41:41" x14ac:dyDescent="0.25">
      <c r="AO7629" s="51"/>
    </row>
    <row r="7630" spans="41:41" x14ac:dyDescent="0.25">
      <c r="AO7630" s="51"/>
    </row>
    <row r="7631" spans="41:41" x14ac:dyDescent="0.25">
      <c r="AO7631" s="51"/>
    </row>
    <row r="7632" spans="41:41" x14ac:dyDescent="0.25">
      <c r="AO7632" s="51"/>
    </row>
    <row r="7633" spans="41:41" x14ac:dyDescent="0.25">
      <c r="AO7633" s="51"/>
    </row>
    <row r="7634" spans="41:41" x14ac:dyDescent="0.25">
      <c r="AO7634" s="51"/>
    </row>
    <row r="7635" spans="41:41" x14ac:dyDescent="0.25">
      <c r="AO7635" s="51"/>
    </row>
    <row r="7636" spans="41:41" x14ac:dyDescent="0.25">
      <c r="AO7636" s="51"/>
    </row>
    <row r="7637" spans="41:41" x14ac:dyDescent="0.25">
      <c r="AO7637" s="51"/>
    </row>
    <row r="7638" spans="41:41" x14ac:dyDescent="0.25">
      <c r="AO7638" s="51"/>
    </row>
    <row r="7639" spans="41:41" x14ac:dyDescent="0.25">
      <c r="AO7639" s="51"/>
    </row>
    <row r="7640" spans="41:41" x14ac:dyDescent="0.25">
      <c r="AO7640" s="51"/>
    </row>
    <row r="7641" spans="41:41" x14ac:dyDescent="0.25">
      <c r="AO7641" s="51"/>
    </row>
    <row r="7642" spans="41:41" x14ac:dyDescent="0.25">
      <c r="AO7642" s="51"/>
    </row>
    <row r="7643" spans="41:41" x14ac:dyDescent="0.25">
      <c r="AO7643" s="51"/>
    </row>
    <row r="7644" spans="41:41" x14ac:dyDescent="0.25">
      <c r="AO7644" s="51"/>
    </row>
    <row r="7645" spans="41:41" x14ac:dyDescent="0.25">
      <c r="AO7645" s="51"/>
    </row>
    <row r="7646" spans="41:41" x14ac:dyDescent="0.25">
      <c r="AO7646" s="51"/>
    </row>
    <row r="7647" spans="41:41" x14ac:dyDescent="0.25">
      <c r="AO7647" s="51"/>
    </row>
    <row r="7648" spans="41:41" x14ac:dyDescent="0.25">
      <c r="AO7648" s="51"/>
    </row>
    <row r="7649" spans="41:41" x14ac:dyDescent="0.25">
      <c r="AO7649" s="51"/>
    </row>
    <row r="7650" spans="41:41" x14ac:dyDescent="0.25">
      <c r="AO7650" s="51"/>
    </row>
    <row r="7651" spans="41:41" x14ac:dyDescent="0.25">
      <c r="AO7651" s="51"/>
    </row>
    <row r="7652" spans="41:41" x14ac:dyDescent="0.25">
      <c r="AO7652" s="51"/>
    </row>
    <row r="7653" spans="41:41" x14ac:dyDescent="0.25">
      <c r="AO7653" s="51"/>
    </row>
    <row r="7654" spans="41:41" x14ac:dyDescent="0.25">
      <c r="AO7654" s="51"/>
    </row>
    <row r="7655" spans="41:41" x14ac:dyDescent="0.25">
      <c r="AO7655" s="51"/>
    </row>
    <row r="7656" spans="41:41" x14ac:dyDescent="0.25">
      <c r="AO7656" s="51"/>
    </row>
    <row r="7657" spans="41:41" x14ac:dyDescent="0.25">
      <c r="AO7657" s="51"/>
    </row>
    <row r="7658" spans="41:41" x14ac:dyDescent="0.25">
      <c r="AO7658" s="51"/>
    </row>
    <row r="7659" spans="41:41" x14ac:dyDescent="0.25">
      <c r="AO7659" s="51"/>
    </row>
    <row r="7660" spans="41:41" x14ac:dyDescent="0.25">
      <c r="AO7660" s="51"/>
    </row>
    <row r="7661" spans="41:41" x14ac:dyDescent="0.25">
      <c r="AO7661" s="51"/>
    </row>
    <row r="7662" spans="41:41" x14ac:dyDescent="0.25">
      <c r="AO7662" s="51"/>
    </row>
    <row r="7663" spans="41:41" x14ac:dyDescent="0.25">
      <c r="AO7663" s="51"/>
    </row>
    <row r="7664" spans="41:41" x14ac:dyDescent="0.25">
      <c r="AO7664" s="51"/>
    </row>
    <row r="7665" spans="41:41" x14ac:dyDescent="0.25">
      <c r="AO7665" s="51"/>
    </row>
    <row r="7666" spans="41:41" x14ac:dyDescent="0.25">
      <c r="AO7666" s="51"/>
    </row>
    <row r="7667" spans="41:41" x14ac:dyDescent="0.25">
      <c r="AO7667" s="51"/>
    </row>
    <row r="7668" spans="41:41" x14ac:dyDescent="0.25">
      <c r="AO7668" s="51"/>
    </row>
    <row r="7669" spans="41:41" x14ac:dyDescent="0.25">
      <c r="AO7669" s="51"/>
    </row>
    <row r="7670" spans="41:41" x14ac:dyDescent="0.25">
      <c r="AO7670" s="51"/>
    </row>
    <row r="7671" spans="41:41" x14ac:dyDescent="0.25">
      <c r="AO7671" s="51"/>
    </row>
    <row r="7672" spans="41:41" x14ac:dyDescent="0.25">
      <c r="AO7672" s="51"/>
    </row>
    <row r="7673" spans="41:41" x14ac:dyDescent="0.25">
      <c r="AO7673" s="51"/>
    </row>
    <row r="7674" spans="41:41" x14ac:dyDescent="0.25">
      <c r="AO7674" s="51"/>
    </row>
    <row r="7675" spans="41:41" x14ac:dyDescent="0.25">
      <c r="AO7675" s="51"/>
    </row>
    <row r="7676" spans="41:41" x14ac:dyDescent="0.25">
      <c r="AO7676" s="51"/>
    </row>
    <row r="7677" spans="41:41" x14ac:dyDescent="0.25">
      <c r="AO7677" s="51"/>
    </row>
    <row r="7678" spans="41:41" x14ac:dyDescent="0.25">
      <c r="AO7678" s="51"/>
    </row>
    <row r="7679" spans="41:41" x14ac:dyDescent="0.25">
      <c r="AO7679" s="51"/>
    </row>
    <row r="7680" spans="41:41" x14ac:dyDescent="0.25">
      <c r="AO7680" s="51"/>
    </row>
    <row r="7681" spans="41:41" x14ac:dyDescent="0.25">
      <c r="AO7681" s="51"/>
    </row>
    <row r="7682" spans="41:41" x14ac:dyDescent="0.25">
      <c r="AO7682" s="51"/>
    </row>
    <row r="7683" spans="41:41" x14ac:dyDescent="0.25">
      <c r="AO7683" s="51"/>
    </row>
    <row r="7684" spans="41:41" x14ac:dyDescent="0.25">
      <c r="AO7684" s="51"/>
    </row>
    <row r="7685" spans="41:41" x14ac:dyDescent="0.25">
      <c r="AO7685" s="51"/>
    </row>
    <row r="7686" spans="41:41" x14ac:dyDescent="0.25">
      <c r="AO7686" s="51"/>
    </row>
    <row r="7687" spans="41:41" x14ac:dyDescent="0.25">
      <c r="AO7687" s="51"/>
    </row>
    <row r="7688" spans="41:41" x14ac:dyDescent="0.25">
      <c r="AO7688" s="51"/>
    </row>
    <row r="7689" spans="41:41" x14ac:dyDescent="0.25">
      <c r="AO7689" s="51"/>
    </row>
    <row r="7690" spans="41:41" x14ac:dyDescent="0.25">
      <c r="AO7690" s="51"/>
    </row>
    <row r="7691" spans="41:41" x14ac:dyDescent="0.25">
      <c r="AO7691" s="51"/>
    </row>
    <row r="7692" spans="41:41" x14ac:dyDescent="0.25">
      <c r="AO7692" s="51"/>
    </row>
    <row r="7693" spans="41:41" x14ac:dyDescent="0.25">
      <c r="AO7693" s="51"/>
    </row>
    <row r="7694" spans="41:41" x14ac:dyDescent="0.25">
      <c r="AO7694" s="51"/>
    </row>
    <row r="7695" spans="41:41" x14ac:dyDescent="0.25">
      <c r="AO7695" s="51"/>
    </row>
    <row r="7696" spans="41:41" x14ac:dyDescent="0.25">
      <c r="AO7696" s="51"/>
    </row>
    <row r="7697" spans="41:41" x14ac:dyDescent="0.25">
      <c r="AO7697" s="51"/>
    </row>
    <row r="7698" spans="41:41" x14ac:dyDescent="0.25">
      <c r="AO7698" s="51"/>
    </row>
    <row r="7699" spans="41:41" x14ac:dyDescent="0.25">
      <c r="AO7699" s="51"/>
    </row>
    <row r="7700" spans="41:41" x14ac:dyDescent="0.25">
      <c r="AO7700" s="51"/>
    </row>
    <row r="7701" spans="41:41" x14ac:dyDescent="0.25">
      <c r="AO7701" s="51"/>
    </row>
    <row r="7702" spans="41:41" x14ac:dyDescent="0.25">
      <c r="AO7702" s="51"/>
    </row>
    <row r="7703" spans="41:41" x14ac:dyDescent="0.25">
      <c r="AO7703" s="51"/>
    </row>
    <row r="7704" spans="41:41" x14ac:dyDescent="0.25">
      <c r="AO7704" s="51"/>
    </row>
    <row r="7705" spans="41:41" x14ac:dyDescent="0.25">
      <c r="AO7705" s="51"/>
    </row>
    <row r="7706" spans="41:41" x14ac:dyDescent="0.25">
      <c r="AO7706" s="51"/>
    </row>
    <row r="7707" spans="41:41" x14ac:dyDescent="0.25">
      <c r="AO7707" s="51"/>
    </row>
    <row r="7708" spans="41:41" x14ac:dyDescent="0.25">
      <c r="AO7708" s="51"/>
    </row>
    <row r="7709" spans="41:41" x14ac:dyDescent="0.25">
      <c r="AO7709" s="51"/>
    </row>
    <row r="7710" spans="41:41" x14ac:dyDescent="0.25">
      <c r="AO7710" s="51"/>
    </row>
    <row r="7711" spans="41:41" x14ac:dyDescent="0.25">
      <c r="AO7711" s="51"/>
    </row>
    <row r="7712" spans="41:41" x14ac:dyDescent="0.25">
      <c r="AO7712" s="51"/>
    </row>
    <row r="7713" spans="41:41" x14ac:dyDescent="0.25">
      <c r="AO7713" s="51"/>
    </row>
    <row r="7714" spans="41:41" x14ac:dyDescent="0.25">
      <c r="AO7714" s="51"/>
    </row>
    <row r="7715" spans="41:41" x14ac:dyDescent="0.25">
      <c r="AO7715" s="51"/>
    </row>
    <row r="7716" spans="41:41" x14ac:dyDescent="0.25">
      <c r="AO7716" s="51"/>
    </row>
    <row r="7717" spans="41:41" x14ac:dyDescent="0.25">
      <c r="AO7717" s="51"/>
    </row>
    <row r="7718" spans="41:41" x14ac:dyDescent="0.25">
      <c r="AO7718" s="51"/>
    </row>
    <row r="7719" spans="41:41" x14ac:dyDescent="0.25">
      <c r="AO7719" s="51"/>
    </row>
    <row r="7720" spans="41:41" x14ac:dyDescent="0.25">
      <c r="AO7720" s="51"/>
    </row>
    <row r="7721" spans="41:41" x14ac:dyDescent="0.25">
      <c r="AO7721" s="51"/>
    </row>
    <row r="7722" spans="41:41" x14ac:dyDescent="0.25">
      <c r="AO7722" s="51"/>
    </row>
    <row r="7723" spans="41:41" x14ac:dyDescent="0.25">
      <c r="AO7723" s="51"/>
    </row>
    <row r="7724" spans="41:41" x14ac:dyDescent="0.25">
      <c r="AO7724" s="51"/>
    </row>
    <row r="7725" spans="41:41" x14ac:dyDescent="0.25">
      <c r="AO7725" s="51"/>
    </row>
    <row r="7726" spans="41:41" x14ac:dyDescent="0.25">
      <c r="AO7726" s="51"/>
    </row>
    <row r="7727" spans="41:41" x14ac:dyDescent="0.25">
      <c r="AO7727" s="51"/>
    </row>
    <row r="7728" spans="41:41" x14ac:dyDescent="0.25">
      <c r="AO7728" s="51"/>
    </row>
    <row r="7729" spans="41:41" x14ac:dyDescent="0.25">
      <c r="AO7729" s="51"/>
    </row>
    <row r="7730" spans="41:41" x14ac:dyDescent="0.25">
      <c r="AO7730" s="51"/>
    </row>
    <row r="7731" spans="41:41" x14ac:dyDescent="0.25">
      <c r="AO7731" s="51"/>
    </row>
    <row r="7732" spans="41:41" x14ac:dyDescent="0.25">
      <c r="AO7732" s="51"/>
    </row>
    <row r="7733" spans="41:41" x14ac:dyDescent="0.25">
      <c r="AO7733" s="51"/>
    </row>
    <row r="7734" spans="41:41" x14ac:dyDescent="0.25">
      <c r="AO7734" s="51"/>
    </row>
    <row r="7735" spans="41:41" x14ac:dyDescent="0.25">
      <c r="AO7735" s="51"/>
    </row>
    <row r="7736" spans="41:41" x14ac:dyDescent="0.25">
      <c r="AO7736" s="51"/>
    </row>
    <row r="7737" spans="41:41" x14ac:dyDescent="0.25">
      <c r="AO7737" s="51"/>
    </row>
    <row r="7738" spans="41:41" x14ac:dyDescent="0.25">
      <c r="AO7738" s="51"/>
    </row>
    <row r="7739" spans="41:41" x14ac:dyDescent="0.25">
      <c r="AO7739" s="51"/>
    </row>
    <row r="7740" spans="41:41" x14ac:dyDescent="0.25">
      <c r="AO7740" s="51"/>
    </row>
    <row r="7741" spans="41:41" x14ac:dyDescent="0.25">
      <c r="AO7741" s="51"/>
    </row>
    <row r="7742" spans="41:41" x14ac:dyDescent="0.25">
      <c r="AO7742" s="51"/>
    </row>
    <row r="7743" spans="41:41" x14ac:dyDescent="0.25">
      <c r="AO7743" s="51"/>
    </row>
    <row r="7744" spans="41:41" x14ac:dyDescent="0.25">
      <c r="AO7744" s="51"/>
    </row>
    <row r="7745" spans="41:41" x14ac:dyDescent="0.25">
      <c r="AO7745" s="51"/>
    </row>
    <row r="7746" spans="41:41" x14ac:dyDescent="0.25">
      <c r="AO7746" s="51"/>
    </row>
    <row r="7747" spans="41:41" x14ac:dyDescent="0.25">
      <c r="AO7747" s="51"/>
    </row>
    <row r="7748" spans="41:41" x14ac:dyDescent="0.25">
      <c r="AO7748" s="51"/>
    </row>
    <row r="7749" spans="41:41" x14ac:dyDescent="0.25">
      <c r="AO7749" s="51"/>
    </row>
    <row r="7750" spans="41:41" x14ac:dyDescent="0.25">
      <c r="AO7750" s="51"/>
    </row>
    <row r="7751" spans="41:41" x14ac:dyDescent="0.25">
      <c r="AO7751" s="51"/>
    </row>
    <row r="7752" spans="41:41" x14ac:dyDescent="0.25">
      <c r="AO7752" s="51"/>
    </row>
    <row r="7753" spans="41:41" x14ac:dyDescent="0.25">
      <c r="AO7753" s="51"/>
    </row>
    <row r="7754" spans="41:41" x14ac:dyDescent="0.25">
      <c r="AO7754" s="51"/>
    </row>
    <row r="7755" spans="41:41" x14ac:dyDescent="0.25">
      <c r="AO7755" s="51"/>
    </row>
    <row r="7756" spans="41:41" x14ac:dyDescent="0.25">
      <c r="AO7756" s="51"/>
    </row>
    <row r="7757" spans="41:41" x14ac:dyDescent="0.25">
      <c r="AO7757" s="51"/>
    </row>
    <row r="7758" spans="41:41" x14ac:dyDescent="0.25">
      <c r="AO7758" s="51"/>
    </row>
    <row r="7759" spans="41:41" x14ac:dyDescent="0.25">
      <c r="AO7759" s="51"/>
    </row>
    <row r="7760" spans="41:41" x14ac:dyDescent="0.25">
      <c r="AO7760" s="51"/>
    </row>
    <row r="7761" spans="41:41" x14ac:dyDescent="0.25">
      <c r="AO7761" s="51"/>
    </row>
    <row r="7762" spans="41:41" x14ac:dyDescent="0.25">
      <c r="AO7762" s="51"/>
    </row>
    <row r="7763" spans="41:41" x14ac:dyDescent="0.25">
      <c r="AO7763" s="51"/>
    </row>
    <row r="7764" spans="41:41" x14ac:dyDescent="0.25">
      <c r="AO7764" s="51"/>
    </row>
    <row r="7765" spans="41:41" x14ac:dyDescent="0.25">
      <c r="AO7765" s="51"/>
    </row>
    <row r="7766" spans="41:41" x14ac:dyDescent="0.25">
      <c r="AO7766" s="51"/>
    </row>
    <row r="7767" spans="41:41" x14ac:dyDescent="0.25">
      <c r="AO7767" s="51"/>
    </row>
    <row r="7768" spans="41:41" x14ac:dyDescent="0.25">
      <c r="AO7768" s="51"/>
    </row>
    <row r="7769" spans="41:41" x14ac:dyDescent="0.25">
      <c r="AO7769" s="51"/>
    </row>
    <row r="7770" spans="41:41" x14ac:dyDescent="0.25">
      <c r="AO7770" s="51"/>
    </row>
    <row r="7771" spans="41:41" x14ac:dyDescent="0.25">
      <c r="AO7771" s="51"/>
    </row>
    <row r="7772" spans="41:41" x14ac:dyDescent="0.25">
      <c r="AO7772" s="51"/>
    </row>
    <row r="7773" spans="41:41" x14ac:dyDescent="0.25">
      <c r="AO7773" s="51"/>
    </row>
    <row r="7774" spans="41:41" x14ac:dyDescent="0.25">
      <c r="AO7774" s="51"/>
    </row>
    <row r="7775" spans="41:41" x14ac:dyDescent="0.25">
      <c r="AO7775" s="51"/>
    </row>
    <row r="7776" spans="41:41" x14ac:dyDescent="0.25">
      <c r="AO7776" s="51"/>
    </row>
    <row r="7777" spans="41:41" x14ac:dyDescent="0.25">
      <c r="AO7777" s="51"/>
    </row>
    <row r="7778" spans="41:41" x14ac:dyDescent="0.25">
      <c r="AO7778" s="51"/>
    </row>
    <row r="7779" spans="41:41" x14ac:dyDescent="0.25">
      <c r="AO7779" s="51"/>
    </row>
    <row r="7780" spans="41:41" x14ac:dyDescent="0.25">
      <c r="AO7780" s="51"/>
    </row>
    <row r="7781" spans="41:41" x14ac:dyDescent="0.25">
      <c r="AO7781" s="51"/>
    </row>
    <row r="7782" spans="41:41" x14ac:dyDescent="0.25">
      <c r="AO7782" s="51"/>
    </row>
    <row r="7783" spans="41:41" x14ac:dyDescent="0.25">
      <c r="AO7783" s="51"/>
    </row>
    <row r="7784" spans="41:41" x14ac:dyDescent="0.25">
      <c r="AO7784" s="51"/>
    </row>
    <row r="7785" spans="41:41" x14ac:dyDescent="0.25">
      <c r="AO7785" s="51"/>
    </row>
    <row r="7786" spans="41:41" x14ac:dyDescent="0.25">
      <c r="AO7786" s="51"/>
    </row>
    <row r="7787" spans="41:41" x14ac:dyDescent="0.25">
      <c r="AO7787" s="51"/>
    </row>
    <row r="7788" spans="41:41" x14ac:dyDescent="0.25">
      <c r="AO7788" s="51"/>
    </row>
    <row r="7789" spans="41:41" x14ac:dyDescent="0.25">
      <c r="AO7789" s="51"/>
    </row>
    <row r="7790" spans="41:41" x14ac:dyDescent="0.25">
      <c r="AO7790" s="51"/>
    </row>
    <row r="7791" spans="41:41" x14ac:dyDescent="0.25">
      <c r="AO7791" s="51"/>
    </row>
    <row r="7792" spans="41:41" x14ac:dyDescent="0.25">
      <c r="AO7792" s="51"/>
    </row>
    <row r="7793" spans="41:41" x14ac:dyDescent="0.25">
      <c r="AO7793" s="51"/>
    </row>
    <row r="7794" spans="41:41" x14ac:dyDescent="0.25">
      <c r="AO7794" s="51"/>
    </row>
    <row r="7795" spans="41:41" x14ac:dyDescent="0.25">
      <c r="AO7795" s="51"/>
    </row>
    <row r="7796" spans="41:41" x14ac:dyDescent="0.25">
      <c r="AO7796" s="51"/>
    </row>
    <row r="7797" spans="41:41" x14ac:dyDescent="0.25">
      <c r="AO7797" s="51"/>
    </row>
    <row r="7798" spans="41:41" x14ac:dyDescent="0.25">
      <c r="AO7798" s="51"/>
    </row>
    <row r="7799" spans="41:41" x14ac:dyDescent="0.25">
      <c r="AO7799" s="51"/>
    </row>
    <row r="7800" spans="41:41" x14ac:dyDescent="0.25">
      <c r="AO7800" s="51"/>
    </row>
    <row r="7801" spans="41:41" x14ac:dyDescent="0.25">
      <c r="AO7801" s="51"/>
    </row>
    <row r="7802" spans="41:41" x14ac:dyDescent="0.25">
      <c r="AO7802" s="51"/>
    </row>
    <row r="7803" spans="41:41" x14ac:dyDescent="0.25">
      <c r="AO7803" s="51"/>
    </row>
    <row r="7804" spans="41:41" x14ac:dyDescent="0.25">
      <c r="AO7804" s="51"/>
    </row>
    <row r="7805" spans="41:41" x14ac:dyDescent="0.25">
      <c r="AO7805" s="51"/>
    </row>
    <row r="7806" spans="41:41" x14ac:dyDescent="0.25">
      <c r="AO7806" s="51"/>
    </row>
    <row r="7807" spans="41:41" x14ac:dyDescent="0.25">
      <c r="AO7807" s="51"/>
    </row>
    <row r="7808" spans="41:41" x14ac:dyDescent="0.25">
      <c r="AO7808" s="51"/>
    </row>
    <row r="7809" spans="41:41" x14ac:dyDescent="0.25">
      <c r="AO7809" s="51"/>
    </row>
    <row r="7810" spans="41:41" x14ac:dyDescent="0.25">
      <c r="AO7810" s="51"/>
    </row>
    <row r="7811" spans="41:41" x14ac:dyDescent="0.25">
      <c r="AO7811" s="51"/>
    </row>
    <row r="7812" spans="41:41" x14ac:dyDescent="0.25">
      <c r="AO7812" s="51"/>
    </row>
    <row r="7813" spans="41:41" x14ac:dyDescent="0.25">
      <c r="AO7813" s="51"/>
    </row>
    <row r="7814" spans="41:41" x14ac:dyDescent="0.25">
      <c r="AO7814" s="51"/>
    </row>
    <row r="7815" spans="41:41" x14ac:dyDescent="0.25">
      <c r="AO7815" s="51"/>
    </row>
    <row r="7816" spans="41:41" x14ac:dyDescent="0.25">
      <c r="AO7816" s="51"/>
    </row>
    <row r="7817" spans="41:41" x14ac:dyDescent="0.25">
      <c r="AO7817" s="51"/>
    </row>
    <row r="7818" spans="41:41" x14ac:dyDescent="0.25">
      <c r="AO7818" s="51"/>
    </row>
    <row r="7819" spans="41:41" x14ac:dyDescent="0.25">
      <c r="AO7819" s="51"/>
    </row>
    <row r="7820" spans="41:41" x14ac:dyDescent="0.25">
      <c r="AO7820" s="51"/>
    </row>
    <row r="7821" spans="41:41" x14ac:dyDescent="0.25">
      <c r="AO7821" s="51"/>
    </row>
    <row r="7822" spans="41:41" x14ac:dyDescent="0.25">
      <c r="AO7822" s="51"/>
    </row>
    <row r="7823" spans="41:41" x14ac:dyDescent="0.25">
      <c r="AO7823" s="51"/>
    </row>
    <row r="7824" spans="41:41" x14ac:dyDescent="0.25">
      <c r="AO7824" s="51"/>
    </row>
    <row r="7825" spans="41:41" x14ac:dyDescent="0.25">
      <c r="AO7825" s="51"/>
    </row>
    <row r="7826" spans="41:41" x14ac:dyDescent="0.25">
      <c r="AO7826" s="51"/>
    </row>
    <row r="7827" spans="41:41" x14ac:dyDescent="0.25">
      <c r="AO7827" s="51"/>
    </row>
    <row r="7828" spans="41:41" x14ac:dyDescent="0.25">
      <c r="AO7828" s="51"/>
    </row>
    <row r="7829" spans="41:41" x14ac:dyDescent="0.25">
      <c r="AO7829" s="51"/>
    </row>
    <row r="7830" spans="41:41" x14ac:dyDescent="0.25">
      <c r="AO7830" s="51"/>
    </row>
    <row r="7831" spans="41:41" x14ac:dyDescent="0.25">
      <c r="AO7831" s="51"/>
    </row>
    <row r="7832" spans="41:41" x14ac:dyDescent="0.25">
      <c r="AO7832" s="51"/>
    </row>
    <row r="7833" spans="41:41" x14ac:dyDescent="0.25">
      <c r="AO7833" s="51"/>
    </row>
    <row r="7834" spans="41:41" x14ac:dyDescent="0.25">
      <c r="AO7834" s="51"/>
    </row>
    <row r="7835" spans="41:41" x14ac:dyDescent="0.25">
      <c r="AO7835" s="51"/>
    </row>
    <row r="7836" spans="41:41" x14ac:dyDescent="0.25">
      <c r="AO7836" s="51"/>
    </row>
    <row r="7837" spans="41:41" x14ac:dyDescent="0.25">
      <c r="AO7837" s="51"/>
    </row>
    <row r="7838" spans="41:41" x14ac:dyDescent="0.25">
      <c r="AO7838" s="51"/>
    </row>
    <row r="7839" spans="41:41" x14ac:dyDescent="0.25">
      <c r="AO7839" s="51"/>
    </row>
    <row r="7840" spans="41:41" x14ac:dyDescent="0.25">
      <c r="AO7840" s="51"/>
    </row>
    <row r="7841" spans="41:41" x14ac:dyDescent="0.25">
      <c r="AO7841" s="51"/>
    </row>
    <row r="7842" spans="41:41" x14ac:dyDescent="0.25">
      <c r="AO7842" s="51"/>
    </row>
    <row r="7843" spans="41:41" x14ac:dyDescent="0.25">
      <c r="AO7843" s="51"/>
    </row>
    <row r="7844" spans="41:41" x14ac:dyDescent="0.25">
      <c r="AO7844" s="51"/>
    </row>
    <row r="7845" spans="41:41" x14ac:dyDescent="0.25">
      <c r="AO7845" s="51"/>
    </row>
    <row r="7846" spans="41:41" x14ac:dyDescent="0.25">
      <c r="AO7846" s="51"/>
    </row>
    <row r="7847" spans="41:41" x14ac:dyDescent="0.25">
      <c r="AO7847" s="51"/>
    </row>
    <row r="7848" spans="41:41" x14ac:dyDescent="0.25">
      <c r="AO7848" s="51"/>
    </row>
    <row r="7849" spans="41:41" x14ac:dyDescent="0.25">
      <c r="AO7849" s="51"/>
    </row>
    <row r="7850" spans="41:41" x14ac:dyDescent="0.25">
      <c r="AO7850" s="51"/>
    </row>
    <row r="7851" spans="41:41" x14ac:dyDescent="0.25">
      <c r="AO7851" s="51"/>
    </row>
    <row r="7852" spans="41:41" x14ac:dyDescent="0.25">
      <c r="AO7852" s="51"/>
    </row>
    <row r="7853" spans="41:41" x14ac:dyDescent="0.25">
      <c r="AO7853" s="51"/>
    </row>
    <row r="7854" spans="41:41" x14ac:dyDescent="0.25">
      <c r="AO7854" s="51"/>
    </row>
    <row r="7855" spans="41:41" x14ac:dyDescent="0.25">
      <c r="AO7855" s="51"/>
    </row>
    <row r="7856" spans="41:41" x14ac:dyDescent="0.25">
      <c r="AO7856" s="51"/>
    </row>
    <row r="7857" spans="41:41" x14ac:dyDescent="0.25">
      <c r="AO7857" s="51"/>
    </row>
    <row r="7858" spans="41:41" x14ac:dyDescent="0.25">
      <c r="AO7858" s="51"/>
    </row>
    <row r="7859" spans="41:41" x14ac:dyDescent="0.25">
      <c r="AO7859" s="51"/>
    </row>
    <row r="7860" spans="41:41" x14ac:dyDescent="0.25">
      <c r="AO7860" s="51"/>
    </row>
    <row r="7861" spans="41:41" x14ac:dyDescent="0.25">
      <c r="AO7861" s="51"/>
    </row>
    <row r="7862" spans="41:41" x14ac:dyDescent="0.25">
      <c r="AO7862" s="51"/>
    </row>
    <row r="7863" spans="41:41" x14ac:dyDescent="0.25">
      <c r="AO7863" s="51"/>
    </row>
    <row r="7864" spans="41:41" x14ac:dyDescent="0.25">
      <c r="AO7864" s="51"/>
    </row>
    <row r="7865" spans="41:41" x14ac:dyDescent="0.25">
      <c r="AO7865" s="51"/>
    </row>
    <row r="7866" spans="41:41" x14ac:dyDescent="0.25">
      <c r="AO7866" s="51"/>
    </row>
    <row r="7867" spans="41:41" x14ac:dyDescent="0.25">
      <c r="AO7867" s="51"/>
    </row>
    <row r="7868" spans="41:41" x14ac:dyDescent="0.25">
      <c r="AO7868" s="51"/>
    </row>
    <row r="7869" spans="41:41" x14ac:dyDescent="0.25">
      <c r="AO7869" s="51"/>
    </row>
    <row r="7870" spans="41:41" x14ac:dyDescent="0.25">
      <c r="AO7870" s="51"/>
    </row>
    <row r="7871" spans="41:41" x14ac:dyDescent="0.25">
      <c r="AO7871" s="51"/>
    </row>
    <row r="7872" spans="41:41" x14ac:dyDescent="0.25">
      <c r="AO7872" s="51"/>
    </row>
    <row r="7873" spans="41:41" x14ac:dyDescent="0.25">
      <c r="AO7873" s="51"/>
    </row>
    <row r="7874" spans="41:41" x14ac:dyDescent="0.25">
      <c r="AO7874" s="51"/>
    </row>
    <row r="7875" spans="41:41" x14ac:dyDescent="0.25">
      <c r="AO7875" s="51"/>
    </row>
    <row r="7876" spans="41:41" x14ac:dyDescent="0.25">
      <c r="AO7876" s="51"/>
    </row>
    <row r="7877" spans="41:41" x14ac:dyDescent="0.25">
      <c r="AO7877" s="51"/>
    </row>
    <row r="7878" spans="41:41" x14ac:dyDescent="0.25">
      <c r="AO7878" s="51"/>
    </row>
    <row r="7879" spans="41:41" x14ac:dyDescent="0.25">
      <c r="AO7879" s="51"/>
    </row>
    <row r="7880" spans="41:41" x14ac:dyDescent="0.25">
      <c r="AO7880" s="51"/>
    </row>
    <row r="7881" spans="41:41" x14ac:dyDescent="0.25">
      <c r="AO7881" s="51"/>
    </row>
    <row r="7882" spans="41:41" x14ac:dyDescent="0.25">
      <c r="AO7882" s="51"/>
    </row>
    <row r="7883" spans="41:41" x14ac:dyDescent="0.25">
      <c r="AO7883" s="51"/>
    </row>
    <row r="7884" spans="41:41" x14ac:dyDescent="0.25">
      <c r="AO7884" s="51"/>
    </row>
    <row r="7885" spans="41:41" x14ac:dyDescent="0.25">
      <c r="AO7885" s="51"/>
    </row>
    <row r="7886" spans="41:41" x14ac:dyDescent="0.25">
      <c r="AO7886" s="51"/>
    </row>
    <row r="7887" spans="41:41" x14ac:dyDescent="0.25">
      <c r="AO7887" s="51"/>
    </row>
    <row r="7888" spans="41:41" x14ac:dyDescent="0.25">
      <c r="AO7888" s="51"/>
    </row>
    <row r="7889" spans="41:41" x14ac:dyDescent="0.25">
      <c r="AO7889" s="51"/>
    </row>
    <row r="7890" spans="41:41" x14ac:dyDescent="0.25">
      <c r="AO7890" s="51"/>
    </row>
    <row r="7891" spans="41:41" x14ac:dyDescent="0.25">
      <c r="AO7891" s="51"/>
    </row>
    <row r="7892" spans="41:41" x14ac:dyDescent="0.25">
      <c r="AO7892" s="51"/>
    </row>
    <row r="7893" spans="41:41" x14ac:dyDescent="0.25">
      <c r="AO7893" s="51"/>
    </row>
    <row r="7894" spans="41:41" x14ac:dyDescent="0.25">
      <c r="AO7894" s="51"/>
    </row>
    <row r="7895" spans="41:41" x14ac:dyDescent="0.25">
      <c r="AO7895" s="51"/>
    </row>
    <row r="7896" spans="41:41" x14ac:dyDescent="0.25">
      <c r="AO7896" s="51"/>
    </row>
    <row r="7897" spans="41:41" x14ac:dyDescent="0.25">
      <c r="AO7897" s="51"/>
    </row>
    <row r="7898" spans="41:41" x14ac:dyDescent="0.25">
      <c r="AO7898" s="51"/>
    </row>
    <row r="7899" spans="41:41" x14ac:dyDescent="0.25">
      <c r="AO7899" s="51"/>
    </row>
    <row r="7900" spans="41:41" x14ac:dyDescent="0.25">
      <c r="AO7900" s="51"/>
    </row>
    <row r="7901" spans="41:41" x14ac:dyDescent="0.25">
      <c r="AO7901" s="51"/>
    </row>
    <row r="7902" spans="41:41" x14ac:dyDescent="0.25">
      <c r="AO7902" s="51"/>
    </row>
    <row r="7903" spans="41:41" x14ac:dyDescent="0.25">
      <c r="AO7903" s="51"/>
    </row>
    <row r="7904" spans="41:41" x14ac:dyDescent="0.25">
      <c r="AO7904" s="51"/>
    </row>
    <row r="7905" spans="41:41" x14ac:dyDescent="0.25">
      <c r="AO7905" s="51"/>
    </row>
    <row r="7906" spans="41:41" x14ac:dyDescent="0.25">
      <c r="AO7906" s="51"/>
    </row>
    <row r="7907" spans="41:41" x14ac:dyDescent="0.25">
      <c r="AO7907" s="51"/>
    </row>
    <row r="7908" spans="41:41" x14ac:dyDescent="0.25">
      <c r="AO7908" s="51"/>
    </row>
    <row r="7909" spans="41:41" x14ac:dyDescent="0.25">
      <c r="AO7909" s="51"/>
    </row>
    <row r="7910" spans="41:41" x14ac:dyDescent="0.25">
      <c r="AO7910" s="51"/>
    </row>
    <row r="7911" spans="41:41" x14ac:dyDescent="0.25">
      <c r="AO7911" s="51"/>
    </row>
    <row r="7912" spans="41:41" x14ac:dyDescent="0.25">
      <c r="AO7912" s="51"/>
    </row>
    <row r="7913" spans="41:41" x14ac:dyDescent="0.25">
      <c r="AO7913" s="51"/>
    </row>
    <row r="7914" spans="41:41" x14ac:dyDescent="0.25">
      <c r="AO7914" s="51"/>
    </row>
    <row r="7915" spans="41:41" x14ac:dyDescent="0.25">
      <c r="AO7915" s="51"/>
    </row>
    <row r="7916" spans="41:41" x14ac:dyDescent="0.25">
      <c r="AO7916" s="51"/>
    </row>
    <row r="7917" spans="41:41" x14ac:dyDescent="0.25">
      <c r="AO7917" s="51"/>
    </row>
    <row r="7918" spans="41:41" x14ac:dyDescent="0.25">
      <c r="AO7918" s="51"/>
    </row>
    <row r="7919" spans="41:41" x14ac:dyDescent="0.25">
      <c r="AO7919" s="51"/>
    </row>
    <row r="7920" spans="41:41" x14ac:dyDescent="0.25">
      <c r="AO7920" s="51"/>
    </row>
    <row r="7921" spans="41:41" x14ac:dyDescent="0.25">
      <c r="AO7921" s="51"/>
    </row>
    <row r="7922" spans="41:41" x14ac:dyDescent="0.25">
      <c r="AO7922" s="51"/>
    </row>
    <row r="7923" spans="41:41" x14ac:dyDescent="0.25">
      <c r="AO7923" s="51"/>
    </row>
    <row r="7924" spans="41:41" x14ac:dyDescent="0.25">
      <c r="AO7924" s="51"/>
    </row>
    <row r="7925" spans="41:41" x14ac:dyDescent="0.25">
      <c r="AO7925" s="51"/>
    </row>
    <row r="7926" spans="41:41" x14ac:dyDescent="0.25">
      <c r="AO7926" s="51"/>
    </row>
    <row r="7927" spans="41:41" x14ac:dyDescent="0.25">
      <c r="AO7927" s="51"/>
    </row>
    <row r="7928" spans="41:41" x14ac:dyDescent="0.25">
      <c r="AO7928" s="51"/>
    </row>
    <row r="7929" spans="41:41" x14ac:dyDescent="0.25">
      <c r="AO7929" s="51"/>
    </row>
    <row r="7930" spans="41:41" x14ac:dyDescent="0.25">
      <c r="AO7930" s="51"/>
    </row>
    <row r="7931" spans="41:41" x14ac:dyDescent="0.25">
      <c r="AO7931" s="51"/>
    </row>
    <row r="7932" spans="41:41" x14ac:dyDescent="0.25">
      <c r="AO7932" s="51"/>
    </row>
    <row r="7933" spans="41:41" x14ac:dyDescent="0.25">
      <c r="AO7933" s="51"/>
    </row>
    <row r="7934" spans="41:41" x14ac:dyDescent="0.25">
      <c r="AO7934" s="51"/>
    </row>
    <row r="7935" spans="41:41" x14ac:dyDescent="0.25">
      <c r="AO7935" s="51"/>
    </row>
    <row r="7936" spans="41:41" x14ac:dyDescent="0.25">
      <c r="AO7936" s="51"/>
    </row>
    <row r="7937" spans="41:41" x14ac:dyDescent="0.25">
      <c r="AO7937" s="51"/>
    </row>
    <row r="7938" spans="41:41" x14ac:dyDescent="0.25">
      <c r="AO7938" s="51"/>
    </row>
    <row r="7939" spans="41:41" x14ac:dyDescent="0.25">
      <c r="AO7939" s="51"/>
    </row>
    <row r="7940" spans="41:41" x14ac:dyDescent="0.25">
      <c r="AO7940" s="51"/>
    </row>
    <row r="7941" spans="41:41" x14ac:dyDescent="0.25">
      <c r="AO7941" s="51"/>
    </row>
    <row r="7942" spans="41:41" x14ac:dyDescent="0.25">
      <c r="AO7942" s="51"/>
    </row>
    <row r="7943" spans="41:41" x14ac:dyDescent="0.25">
      <c r="AO7943" s="51"/>
    </row>
    <row r="7944" spans="41:41" x14ac:dyDescent="0.25">
      <c r="AO7944" s="51"/>
    </row>
    <row r="7945" spans="41:41" x14ac:dyDescent="0.25">
      <c r="AO7945" s="51"/>
    </row>
    <row r="7946" spans="41:41" x14ac:dyDescent="0.25">
      <c r="AO7946" s="51"/>
    </row>
    <row r="7947" spans="41:41" x14ac:dyDescent="0.25">
      <c r="AO7947" s="51"/>
    </row>
    <row r="7948" spans="41:41" x14ac:dyDescent="0.25">
      <c r="AO7948" s="51"/>
    </row>
    <row r="7949" spans="41:41" x14ac:dyDescent="0.25">
      <c r="AO7949" s="51"/>
    </row>
    <row r="7950" spans="41:41" x14ac:dyDescent="0.25">
      <c r="AO7950" s="51"/>
    </row>
    <row r="7951" spans="41:41" x14ac:dyDescent="0.25">
      <c r="AO7951" s="51"/>
    </row>
    <row r="7952" spans="41:41" x14ac:dyDescent="0.25">
      <c r="AO7952" s="51"/>
    </row>
    <row r="7953" spans="41:41" x14ac:dyDescent="0.25">
      <c r="AO7953" s="51"/>
    </row>
    <row r="7954" spans="41:41" x14ac:dyDescent="0.25">
      <c r="AO7954" s="51"/>
    </row>
    <row r="7955" spans="41:41" x14ac:dyDescent="0.25">
      <c r="AO7955" s="51"/>
    </row>
    <row r="7956" spans="41:41" x14ac:dyDescent="0.25">
      <c r="AO7956" s="51"/>
    </row>
    <row r="7957" spans="41:41" x14ac:dyDescent="0.25">
      <c r="AO7957" s="51"/>
    </row>
    <row r="7958" spans="41:41" x14ac:dyDescent="0.25">
      <c r="AO7958" s="51"/>
    </row>
    <row r="7959" spans="41:41" x14ac:dyDescent="0.25">
      <c r="AO7959" s="51"/>
    </row>
    <row r="7960" spans="41:41" x14ac:dyDescent="0.25">
      <c r="AO7960" s="51"/>
    </row>
    <row r="7961" spans="41:41" x14ac:dyDescent="0.25">
      <c r="AO7961" s="51"/>
    </row>
    <row r="7962" spans="41:41" x14ac:dyDescent="0.25">
      <c r="AO7962" s="51"/>
    </row>
    <row r="7963" spans="41:41" x14ac:dyDescent="0.25">
      <c r="AO7963" s="51"/>
    </row>
    <row r="7964" spans="41:41" x14ac:dyDescent="0.25">
      <c r="AO7964" s="51"/>
    </row>
    <row r="7965" spans="41:41" x14ac:dyDescent="0.25">
      <c r="AO7965" s="51"/>
    </row>
    <row r="7966" spans="41:41" x14ac:dyDescent="0.25">
      <c r="AO7966" s="51"/>
    </row>
    <row r="7967" spans="41:41" x14ac:dyDescent="0.25">
      <c r="AO7967" s="51"/>
    </row>
    <row r="7968" spans="41:41" x14ac:dyDescent="0.25">
      <c r="AO7968" s="51"/>
    </row>
    <row r="7969" spans="41:41" x14ac:dyDescent="0.25">
      <c r="AO7969" s="51"/>
    </row>
    <row r="7970" spans="41:41" x14ac:dyDescent="0.25">
      <c r="AO7970" s="51"/>
    </row>
    <row r="7971" spans="41:41" x14ac:dyDescent="0.25">
      <c r="AO7971" s="51"/>
    </row>
    <row r="7972" spans="41:41" x14ac:dyDescent="0.25">
      <c r="AO7972" s="51"/>
    </row>
    <row r="7973" spans="41:41" x14ac:dyDescent="0.25">
      <c r="AO7973" s="51"/>
    </row>
    <row r="7974" spans="41:41" x14ac:dyDescent="0.25">
      <c r="AO7974" s="51"/>
    </row>
    <row r="7975" spans="41:41" x14ac:dyDescent="0.25">
      <c r="AO7975" s="51"/>
    </row>
    <row r="7976" spans="41:41" x14ac:dyDescent="0.25">
      <c r="AO7976" s="51"/>
    </row>
    <row r="7977" spans="41:41" x14ac:dyDescent="0.25">
      <c r="AO7977" s="51"/>
    </row>
    <row r="7978" spans="41:41" x14ac:dyDescent="0.25">
      <c r="AO7978" s="51"/>
    </row>
    <row r="7979" spans="41:41" x14ac:dyDescent="0.25">
      <c r="AO7979" s="51"/>
    </row>
    <row r="7980" spans="41:41" x14ac:dyDescent="0.25">
      <c r="AO7980" s="51"/>
    </row>
    <row r="7981" spans="41:41" x14ac:dyDescent="0.25">
      <c r="AO7981" s="51"/>
    </row>
    <row r="7982" spans="41:41" x14ac:dyDescent="0.25">
      <c r="AO7982" s="51"/>
    </row>
    <row r="7983" spans="41:41" x14ac:dyDescent="0.25">
      <c r="AO7983" s="51"/>
    </row>
    <row r="7984" spans="41:41" x14ac:dyDescent="0.25">
      <c r="AO7984" s="51"/>
    </row>
    <row r="7985" spans="41:41" x14ac:dyDescent="0.25">
      <c r="AO7985" s="51"/>
    </row>
    <row r="7986" spans="41:41" x14ac:dyDescent="0.25">
      <c r="AO7986" s="51"/>
    </row>
    <row r="7987" spans="41:41" x14ac:dyDescent="0.25">
      <c r="AO7987" s="51"/>
    </row>
    <row r="7988" spans="41:41" x14ac:dyDescent="0.25">
      <c r="AO7988" s="51"/>
    </row>
    <row r="7989" spans="41:41" x14ac:dyDescent="0.25">
      <c r="AO7989" s="51"/>
    </row>
    <row r="7990" spans="41:41" x14ac:dyDescent="0.25">
      <c r="AO7990" s="51"/>
    </row>
    <row r="7991" spans="41:41" x14ac:dyDescent="0.25">
      <c r="AO7991" s="51"/>
    </row>
    <row r="7992" spans="41:41" x14ac:dyDescent="0.25">
      <c r="AO7992" s="51"/>
    </row>
    <row r="7993" spans="41:41" x14ac:dyDescent="0.25">
      <c r="AO7993" s="51"/>
    </row>
    <row r="7994" spans="41:41" x14ac:dyDescent="0.25">
      <c r="AO7994" s="51"/>
    </row>
    <row r="7995" spans="41:41" x14ac:dyDescent="0.25">
      <c r="AO7995" s="51"/>
    </row>
    <row r="7996" spans="41:41" x14ac:dyDescent="0.25">
      <c r="AO7996" s="51"/>
    </row>
    <row r="7997" spans="41:41" x14ac:dyDescent="0.25">
      <c r="AO7997" s="51"/>
    </row>
    <row r="7998" spans="41:41" x14ac:dyDescent="0.25">
      <c r="AO7998" s="51"/>
    </row>
    <row r="7999" spans="41:41" x14ac:dyDescent="0.25">
      <c r="AO7999" s="51"/>
    </row>
    <row r="8000" spans="41:41" x14ac:dyDescent="0.25">
      <c r="AO8000" s="51"/>
    </row>
    <row r="8001" spans="41:41" x14ac:dyDescent="0.25">
      <c r="AO8001" s="51"/>
    </row>
    <row r="8002" spans="41:41" x14ac:dyDescent="0.25">
      <c r="AO8002" s="51"/>
    </row>
    <row r="8003" spans="41:41" x14ac:dyDescent="0.25">
      <c r="AO8003" s="51"/>
    </row>
    <row r="8004" spans="41:41" x14ac:dyDescent="0.25">
      <c r="AO8004" s="51"/>
    </row>
    <row r="8005" spans="41:41" x14ac:dyDescent="0.25">
      <c r="AO8005" s="51"/>
    </row>
    <row r="8006" spans="41:41" x14ac:dyDescent="0.25">
      <c r="AO8006" s="51"/>
    </row>
    <row r="8007" spans="41:41" x14ac:dyDescent="0.25">
      <c r="AO8007" s="51"/>
    </row>
    <row r="8008" spans="41:41" x14ac:dyDescent="0.25">
      <c r="AO8008" s="51"/>
    </row>
    <row r="8009" spans="41:41" x14ac:dyDescent="0.25">
      <c r="AO8009" s="51"/>
    </row>
    <row r="8010" spans="41:41" x14ac:dyDescent="0.25">
      <c r="AO8010" s="51"/>
    </row>
    <row r="8011" spans="41:41" x14ac:dyDescent="0.25">
      <c r="AO8011" s="51"/>
    </row>
    <row r="8012" spans="41:41" x14ac:dyDescent="0.25">
      <c r="AO8012" s="51"/>
    </row>
    <row r="8013" spans="41:41" x14ac:dyDescent="0.25">
      <c r="AO8013" s="51"/>
    </row>
    <row r="8014" spans="41:41" x14ac:dyDescent="0.25">
      <c r="AO8014" s="51"/>
    </row>
    <row r="8015" spans="41:41" x14ac:dyDescent="0.25">
      <c r="AO8015" s="51"/>
    </row>
    <row r="8016" spans="41:41" x14ac:dyDescent="0.25">
      <c r="AO8016" s="51"/>
    </row>
    <row r="8017" spans="41:41" x14ac:dyDescent="0.25">
      <c r="AO8017" s="51"/>
    </row>
    <row r="8018" spans="41:41" x14ac:dyDescent="0.25">
      <c r="AO8018" s="51"/>
    </row>
    <row r="8019" spans="41:41" x14ac:dyDescent="0.25">
      <c r="AO8019" s="51"/>
    </row>
    <row r="8020" spans="41:41" x14ac:dyDescent="0.25">
      <c r="AO8020" s="51"/>
    </row>
    <row r="8021" spans="41:41" x14ac:dyDescent="0.25">
      <c r="AO8021" s="51"/>
    </row>
    <row r="8022" spans="41:41" x14ac:dyDescent="0.25">
      <c r="AO8022" s="51"/>
    </row>
    <row r="8023" spans="41:41" x14ac:dyDescent="0.25">
      <c r="AO8023" s="51"/>
    </row>
    <row r="8024" spans="41:41" x14ac:dyDescent="0.25">
      <c r="AO8024" s="51"/>
    </row>
    <row r="8025" spans="41:41" x14ac:dyDescent="0.25">
      <c r="AO8025" s="51"/>
    </row>
    <row r="8026" spans="41:41" x14ac:dyDescent="0.25">
      <c r="AO8026" s="51"/>
    </row>
    <row r="8027" spans="41:41" x14ac:dyDescent="0.25">
      <c r="AO8027" s="51"/>
    </row>
    <row r="8028" spans="41:41" x14ac:dyDescent="0.25">
      <c r="AO8028" s="51"/>
    </row>
    <row r="8029" spans="41:41" x14ac:dyDescent="0.25">
      <c r="AO8029" s="51"/>
    </row>
    <row r="8030" spans="41:41" x14ac:dyDescent="0.25">
      <c r="AO8030" s="51"/>
    </row>
    <row r="8031" spans="41:41" x14ac:dyDescent="0.25">
      <c r="AO8031" s="51"/>
    </row>
    <row r="8032" spans="41:41" x14ac:dyDescent="0.25">
      <c r="AO8032" s="51"/>
    </row>
    <row r="8033" spans="41:41" x14ac:dyDescent="0.25">
      <c r="AO8033" s="51"/>
    </row>
    <row r="8034" spans="41:41" x14ac:dyDescent="0.25">
      <c r="AO8034" s="51"/>
    </row>
    <row r="8035" spans="41:41" x14ac:dyDescent="0.25">
      <c r="AO8035" s="51"/>
    </row>
    <row r="8036" spans="41:41" x14ac:dyDescent="0.25">
      <c r="AO8036" s="51"/>
    </row>
    <row r="8037" spans="41:41" x14ac:dyDescent="0.25">
      <c r="AO8037" s="51"/>
    </row>
    <row r="8038" spans="41:41" x14ac:dyDescent="0.25">
      <c r="AO8038" s="51"/>
    </row>
    <row r="8039" spans="41:41" x14ac:dyDescent="0.25">
      <c r="AO8039" s="51"/>
    </row>
    <row r="8040" spans="41:41" x14ac:dyDescent="0.25">
      <c r="AO8040" s="51"/>
    </row>
    <row r="8041" spans="41:41" x14ac:dyDescent="0.25">
      <c r="AO8041" s="51"/>
    </row>
    <row r="8042" spans="41:41" x14ac:dyDescent="0.25">
      <c r="AO8042" s="51"/>
    </row>
    <row r="8043" spans="41:41" x14ac:dyDescent="0.25">
      <c r="AO8043" s="51"/>
    </row>
    <row r="8044" spans="41:41" x14ac:dyDescent="0.25">
      <c r="AO8044" s="51"/>
    </row>
    <row r="8045" spans="41:41" x14ac:dyDescent="0.25">
      <c r="AO8045" s="51"/>
    </row>
    <row r="8046" spans="41:41" x14ac:dyDescent="0.25">
      <c r="AO8046" s="51"/>
    </row>
    <row r="8047" spans="41:41" x14ac:dyDescent="0.25">
      <c r="AO8047" s="51"/>
    </row>
    <row r="8048" spans="41:41" x14ac:dyDescent="0.25">
      <c r="AO8048" s="51"/>
    </row>
    <row r="8049" spans="41:41" x14ac:dyDescent="0.25">
      <c r="AO8049" s="51"/>
    </row>
    <row r="8050" spans="41:41" x14ac:dyDescent="0.25">
      <c r="AO8050" s="51"/>
    </row>
    <row r="8051" spans="41:41" x14ac:dyDescent="0.25">
      <c r="AO8051" s="51"/>
    </row>
    <row r="8052" spans="41:41" x14ac:dyDescent="0.25">
      <c r="AO8052" s="51"/>
    </row>
    <row r="8053" spans="41:41" x14ac:dyDescent="0.25">
      <c r="AO8053" s="51"/>
    </row>
    <row r="8054" spans="41:41" x14ac:dyDescent="0.25">
      <c r="AO8054" s="51"/>
    </row>
    <row r="8055" spans="41:41" x14ac:dyDescent="0.25">
      <c r="AO8055" s="51"/>
    </row>
    <row r="8056" spans="41:41" x14ac:dyDescent="0.25">
      <c r="AO8056" s="51"/>
    </row>
    <row r="8057" spans="41:41" x14ac:dyDescent="0.25">
      <c r="AO8057" s="51"/>
    </row>
    <row r="8058" spans="41:41" x14ac:dyDescent="0.25">
      <c r="AO8058" s="51"/>
    </row>
    <row r="8059" spans="41:41" x14ac:dyDescent="0.25">
      <c r="AO8059" s="51"/>
    </row>
    <row r="8060" spans="41:41" x14ac:dyDescent="0.25">
      <c r="AO8060" s="51"/>
    </row>
    <row r="8061" spans="41:41" x14ac:dyDescent="0.25">
      <c r="AO8061" s="51"/>
    </row>
    <row r="8062" spans="41:41" x14ac:dyDescent="0.25">
      <c r="AO8062" s="51"/>
    </row>
    <row r="8063" spans="41:41" x14ac:dyDescent="0.25">
      <c r="AO8063" s="51"/>
    </row>
    <row r="8064" spans="41:41" x14ac:dyDescent="0.25">
      <c r="AO8064" s="51"/>
    </row>
    <row r="8065" spans="41:41" x14ac:dyDescent="0.25">
      <c r="AO8065" s="51"/>
    </row>
    <row r="8066" spans="41:41" x14ac:dyDescent="0.25">
      <c r="AO8066" s="51"/>
    </row>
    <row r="8067" spans="41:41" x14ac:dyDescent="0.25">
      <c r="AO8067" s="51"/>
    </row>
    <row r="8068" spans="41:41" x14ac:dyDescent="0.25">
      <c r="AO8068" s="51"/>
    </row>
    <row r="8069" spans="41:41" x14ac:dyDescent="0.25">
      <c r="AO8069" s="51"/>
    </row>
    <row r="8070" spans="41:41" x14ac:dyDescent="0.25">
      <c r="AO8070" s="51"/>
    </row>
    <row r="8071" spans="41:41" x14ac:dyDescent="0.25">
      <c r="AO8071" s="51"/>
    </row>
    <row r="8072" spans="41:41" x14ac:dyDescent="0.25">
      <c r="AO8072" s="51"/>
    </row>
    <row r="8073" spans="41:41" x14ac:dyDescent="0.25">
      <c r="AO8073" s="51"/>
    </row>
    <row r="8074" spans="41:41" x14ac:dyDescent="0.25">
      <c r="AO8074" s="51"/>
    </row>
    <row r="8075" spans="41:41" x14ac:dyDescent="0.25">
      <c r="AO8075" s="51"/>
    </row>
    <row r="8076" spans="41:41" x14ac:dyDescent="0.25">
      <c r="AO8076" s="51"/>
    </row>
    <row r="8077" spans="41:41" x14ac:dyDescent="0.25">
      <c r="AO8077" s="51"/>
    </row>
    <row r="8078" spans="41:41" x14ac:dyDescent="0.25">
      <c r="AO8078" s="51"/>
    </row>
    <row r="8079" spans="41:41" x14ac:dyDescent="0.25">
      <c r="AO8079" s="51"/>
    </row>
    <row r="8080" spans="41:41" x14ac:dyDescent="0.25">
      <c r="AO8080" s="51"/>
    </row>
    <row r="8081" spans="41:41" x14ac:dyDescent="0.25">
      <c r="AO8081" s="51"/>
    </row>
    <row r="8082" spans="41:41" x14ac:dyDescent="0.25">
      <c r="AO8082" s="51"/>
    </row>
    <row r="8083" spans="41:41" x14ac:dyDescent="0.25">
      <c r="AO8083" s="51"/>
    </row>
    <row r="8084" spans="41:41" x14ac:dyDescent="0.25">
      <c r="AO8084" s="51"/>
    </row>
    <row r="8085" spans="41:41" x14ac:dyDescent="0.25">
      <c r="AO8085" s="51"/>
    </row>
    <row r="8086" spans="41:41" x14ac:dyDescent="0.25">
      <c r="AO8086" s="51"/>
    </row>
    <row r="8087" spans="41:41" x14ac:dyDescent="0.25">
      <c r="AO8087" s="51"/>
    </row>
    <row r="8088" spans="41:41" x14ac:dyDescent="0.25">
      <c r="AO8088" s="51"/>
    </row>
    <row r="8089" spans="41:41" x14ac:dyDescent="0.25">
      <c r="AO8089" s="51"/>
    </row>
    <row r="8090" spans="41:41" x14ac:dyDescent="0.25">
      <c r="AO8090" s="51"/>
    </row>
    <row r="8091" spans="41:41" x14ac:dyDescent="0.25">
      <c r="AO8091" s="51"/>
    </row>
    <row r="8092" spans="41:41" x14ac:dyDescent="0.25">
      <c r="AO8092" s="51"/>
    </row>
    <row r="8093" spans="41:41" x14ac:dyDescent="0.25">
      <c r="AO8093" s="51"/>
    </row>
    <row r="8094" spans="41:41" x14ac:dyDescent="0.25">
      <c r="AO8094" s="51"/>
    </row>
    <row r="8095" spans="41:41" x14ac:dyDescent="0.25">
      <c r="AO8095" s="51"/>
    </row>
    <row r="8096" spans="41:41" x14ac:dyDescent="0.25">
      <c r="AO8096" s="51"/>
    </row>
    <row r="8097" spans="41:41" x14ac:dyDescent="0.25">
      <c r="AO8097" s="51"/>
    </row>
    <row r="8098" spans="41:41" x14ac:dyDescent="0.25">
      <c r="AO8098" s="51"/>
    </row>
    <row r="8099" spans="41:41" x14ac:dyDescent="0.25">
      <c r="AO8099" s="51"/>
    </row>
    <row r="8100" spans="41:41" x14ac:dyDescent="0.25">
      <c r="AO8100" s="51"/>
    </row>
    <row r="8101" spans="41:41" x14ac:dyDescent="0.25">
      <c r="AO8101" s="51"/>
    </row>
    <row r="8102" spans="41:41" x14ac:dyDescent="0.25">
      <c r="AO8102" s="51"/>
    </row>
    <row r="8103" spans="41:41" x14ac:dyDescent="0.25">
      <c r="AO8103" s="51"/>
    </row>
    <row r="8104" spans="41:41" x14ac:dyDescent="0.25">
      <c r="AO8104" s="51"/>
    </row>
    <row r="8105" spans="41:41" x14ac:dyDescent="0.25">
      <c r="AO8105" s="51"/>
    </row>
    <row r="8106" spans="41:41" x14ac:dyDescent="0.25">
      <c r="AO8106" s="51"/>
    </row>
    <row r="8107" spans="41:41" x14ac:dyDescent="0.25">
      <c r="AO8107" s="51"/>
    </row>
    <row r="8108" spans="41:41" x14ac:dyDescent="0.25">
      <c r="AO8108" s="51"/>
    </row>
    <row r="8109" spans="41:41" x14ac:dyDescent="0.25">
      <c r="AO8109" s="51"/>
    </row>
    <row r="8110" spans="41:41" x14ac:dyDescent="0.25">
      <c r="AO8110" s="51"/>
    </row>
    <row r="8111" spans="41:41" x14ac:dyDescent="0.25">
      <c r="AO8111" s="51"/>
    </row>
    <row r="8112" spans="41:41" x14ac:dyDescent="0.25">
      <c r="AO8112" s="51"/>
    </row>
    <row r="8113" spans="41:41" x14ac:dyDescent="0.25">
      <c r="AO8113" s="51"/>
    </row>
    <row r="8114" spans="41:41" x14ac:dyDescent="0.25">
      <c r="AO8114" s="51"/>
    </row>
    <row r="8115" spans="41:41" x14ac:dyDescent="0.25">
      <c r="AO8115" s="51"/>
    </row>
    <row r="8116" spans="41:41" x14ac:dyDescent="0.25">
      <c r="AO8116" s="51"/>
    </row>
    <row r="8117" spans="41:41" x14ac:dyDescent="0.25">
      <c r="AO8117" s="51"/>
    </row>
    <row r="8118" spans="41:41" x14ac:dyDescent="0.25">
      <c r="AO8118" s="51"/>
    </row>
    <row r="8119" spans="41:41" x14ac:dyDescent="0.25">
      <c r="AO8119" s="51"/>
    </row>
    <row r="8120" spans="41:41" x14ac:dyDescent="0.25">
      <c r="AO8120" s="51"/>
    </row>
    <row r="8121" spans="41:41" x14ac:dyDescent="0.25">
      <c r="AO8121" s="51"/>
    </row>
    <row r="8122" spans="41:41" x14ac:dyDescent="0.25">
      <c r="AO8122" s="51"/>
    </row>
    <row r="8123" spans="41:41" x14ac:dyDescent="0.25">
      <c r="AO8123" s="51"/>
    </row>
    <row r="8124" spans="41:41" x14ac:dyDescent="0.25">
      <c r="AO8124" s="51"/>
    </row>
    <row r="8125" spans="41:41" x14ac:dyDescent="0.25">
      <c r="AO8125" s="51"/>
    </row>
    <row r="8126" spans="41:41" x14ac:dyDescent="0.25">
      <c r="AO8126" s="51"/>
    </row>
    <row r="8127" spans="41:41" x14ac:dyDescent="0.25">
      <c r="AO8127" s="51"/>
    </row>
    <row r="8128" spans="41:41" x14ac:dyDescent="0.25">
      <c r="AO8128" s="51"/>
    </row>
    <row r="8129" spans="41:41" x14ac:dyDescent="0.25">
      <c r="AO8129" s="51"/>
    </row>
    <row r="8130" spans="41:41" x14ac:dyDescent="0.25">
      <c r="AO8130" s="51"/>
    </row>
    <row r="8131" spans="41:41" x14ac:dyDescent="0.25">
      <c r="AO8131" s="51"/>
    </row>
    <row r="8132" spans="41:41" x14ac:dyDescent="0.25">
      <c r="AO8132" s="51"/>
    </row>
    <row r="8133" spans="41:41" x14ac:dyDescent="0.25">
      <c r="AO8133" s="51"/>
    </row>
    <row r="8134" spans="41:41" x14ac:dyDescent="0.25">
      <c r="AO8134" s="51"/>
    </row>
    <row r="8135" spans="41:41" x14ac:dyDescent="0.25">
      <c r="AO8135" s="51"/>
    </row>
    <row r="8136" spans="41:41" x14ac:dyDescent="0.25">
      <c r="AO8136" s="51"/>
    </row>
    <row r="8137" spans="41:41" x14ac:dyDescent="0.25">
      <c r="AO8137" s="51"/>
    </row>
    <row r="8138" spans="41:41" x14ac:dyDescent="0.25">
      <c r="AO8138" s="51"/>
    </row>
    <row r="8139" spans="41:41" x14ac:dyDescent="0.25">
      <c r="AO8139" s="51"/>
    </row>
    <row r="8140" spans="41:41" x14ac:dyDescent="0.25">
      <c r="AO8140" s="51"/>
    </row>
    <row r="8141" spans="41:41" x14ac:dyDescent="0.25">
      <c r="AO8141" s="51"/>
    </row>
    <row r="8142" spans="41:41" x14ac:dyDescent="0.25">
      <c r="AO8142" s="51"/>
    </row>
    <row r="8143" spans="41:41" x14ac:dyDescent="0.25">
      <c r="AO8143" s="51"/>
    </row>
    <row r="8144" spans="41:41" x14ac:dyDescent="0.25">
      <c r="AO8144" s="51"/>
    </row>
    <row r="8145" spans="41:41" x14ac:dyDescent="0.25">
      <c r="AO8145" s="51"/>
    </row>
    <row r="8146" spans="41:41" x14ac:dyDescent="0.25">
      <c r="AO8146" s="51"/>
    </row>
    <row r="8147" spans="41:41" x14ac:dyDescent="0.25">
      <c r="AO8147" s="51"/>
    </row>
    <row r="8148" spans="41:41" x14ac:dyDescent="0.25">
      <c r="AO8148" s="51"/>
    </row>
    <row r="8149" spans="41:41" x14ac:dyDescent="0.25">
      <c r="AO8149" s="51"/>
    </row>
    <row r="8150" spans="41:41" x14ac:dyDescent="0.25">
      <c r="AO8150" s="51"/>
    </row>
    <row r="8151" spans="41:41" x14ac:dyDescent="0.25">
      <c r="AO8151" s="51"/>
    </row>
    <row r="8152" spans="41:41" x14ac:dyDescent="0.25">
      <c r="AO8152" s="51"/>
    </row>
    <row r="8153" spans="41:41" x14ac:dyDescent="0.25">
      <c r="AO8153" s="51"/>
    </row>
    <row r="8154" spans="41:41" x14ac:dyDescent="0.25">
      <c r="AO8154" s="51"/>
    </row>
    <row r="8155" spans="41:41" x14ac:dyDescent="0.25">
      <c r="AO8155" s="51"/>
    </row>
    <row r="8156" spans="41:41" x14ac:dyDescent="0.25">
      <c r="AO8156" s="51"/>
    </row>
    <row r="8157" spans="41:41" x14ac:dyDescent="0.25">
      <c r="AO8157" s="51"/>
    </row>
    <row r="8158" spans="41:41" x14ac:dyDescent="0.25">
      <c r="AO8158" s="51"/>
    </row>
    <row r="8159" spans="41:41" x14ac:dyDescent="0.25">
      <c r="AO8159" s="51"/>
    </row>
    <row r="8160" spans="41:41" x14ac:dyDescent="0.25">
      <c r="AO8160" s="51"/>
    </row>
    <row r="8161" spans="41:41" x14ac:dyDescent="0.25">
      <c r="AO8161" s="51"/>
    </row>
    <row r="8162" spans="41:41" x14ac:dyDescent="0.25">
      <c r="AO8162" s="51"/>
    </row>
    <row r="8163" spans="41:41" x14ac:dyDescent="0.25">
      <c r="AO8163" s="51"/>
    </row>
    <row r="8164" spans="41:41" x14ac:dyDescent="0.25">
      <c r="AO8164" s="51"/>
    </row>
    <row r="8165" spans="41:41" x14ac:dyDescent="0.25">
      <c r="AO8165" s="51"/>
    </row>
    <row r="8166" spans="41:41" x14ac:dyDescent="0.25">
      <c r="AO8166" s="51"/>
    </row>
    <row r="8167" spans="41:41" x14ac:dyDescent="0.25">
      <c r="AO8167" s="51"/>
    </row>
    <row r="8168" spans="41:41" x14ac:dyDescent="0.25">
      <c r="AO8168" s="51"/>
    </row>
    <row r="8169" spans="41:41" x14ac:dyDescent="0.25">
      <c r="AO8169" s="51"/>
    </row>
    <row r="8170" spans="41:41" x14ac:dyDescent="0.25">
      <c r="AO8170" s="51"/>
    </row>
    <row r="8171" spans="41:41" x14ac:dyDescent="0.25">
      <c r="AO8171" s="51"/>
    </row>
    <row r="8172" spans="41:41" x14ac:dyDescent="0.25">
      <c r="AO8172" s="51"/>
    </row>
    <row r="8173" spans="41:41" x14ac:dyDescent="0.25">
      <c r="AO8173" s="51"/>
    </row>
    <row r="8174" spans="41:41" x14ac:dyDescent="0.25">
      <c r="AO8174" s="51"/>
    </row>
    <row r="8175" spans="41:41" x14ac:dyDescent="0.25">
      <c r="AO8175" s="51"/>
    </row>
    <row r="8176" spans="41:41" x14ac:dyDescent="0.25">
      <c r="AO8176" s="51"/>
    </row>
    <row r="8177" spans="41:41" x14ac:dyDescent="0.25">
      <c r="AO8177" s="51"/>
    </row>
    <row r="8178" spans="41:41" x14ac:dyDescent="0.25">
      <c r="AO8178" s="51"/>
    </row>
    <row r="8179" spans="41:41" x14ac:dyDescent="0.25">
      <c r="AO8179" s="51"/>
    </row>
    <row r="8180" spans="41:41" x14ac:dyDescent="0.25">
      <c r="AO8180" s="51"/>
    </row>
    <row r="8181" spans="41:41" x14ac:dyDescent="0.25">
      <c r="AO8181" s="51"/>
    </row>
    <row r="8182" spans="41:41" x14ac:dyDescent="0.25">
      <c r="AO8182" s="51"/>
    </row>
    <row r="8183" spans="41:41" x14ac:dyDescent="0.25">
      <c r="AO8183" s="51"/>
    </row>
    <row r="8184" spans="41:41" x14ac:dyDescent="0.25">
      <c r="AO8184" s="51"/>
    </row>
    <row r="8185" spans="41:41" x14ac:dyDescent="0.25">
      <c r="AO8185" s="51"/>
    </row>
    <row r="8186" spans="41:41" x14ac:dyDescent="0.25">
      <c r="AO8186" s="51"/>
    </row>
    <row r="8187" spans="41:41" x14ac:dyDescent="0.25">
      <c r="AO8187" s="51"/>
    </row>
    <row r="8188" spans="41:41" x14ac:dyDescent="0.25">
      <c r="AO8188" s="51"/>
    </row>
    <row r="8189" spans="41:41" x14ac:dyDescent="0.25">
      <c r="AO8189" s="51"/>
    </row>
    <row r="8190" spans="41:41" x14ac:dyDescent="0.25">
      <c r="AO8190" s="51"/>
    </row>
    <row r="8191" spans="41:41" x14ac:dyDescent="0.25">
      <c r="AO8191" s="51"/>
    </row>
    <row r="8192" spans="41:41" x14ac:dyDescent="0.25">
      <c r="AO8192" s="51"/>
    </row>
    <row r="8193" spans="41:41" x14ac:dyDescent="0.25">
      <c r="AO8193" s="51"/>
    </row>
    <row r="8194" spans="41:41" x14ac:dyDescent="0.25">
      <c r="AO8194" s="51"/>
    </row>
    <row r="8195" spans="41:41" x14ac:dyDescent="0.25">
      <c r="AO8195" s="51"/>
    </row>
    <row r="8196" spans="41:41" x14ac:dyDescent="0.25">
      <c r="AO8196" s="51"/>
    </row>
    <row r="8197" spans="41:41" x14ac:dyDescent="0.25">
      <c r="AO8197" s="51"/>
    </row>
    <row r="8198" spans="41:41" x14ac:dyDescent="0.25">
      <c r="AO8198" s="51"/>
    </row>
    <row r="8199" spans="41:41" x14ac:dyDescent="0.25">
      <c r="AO8199" s="51"/>
    </row>
    <row r="8200" spans="41:41" x14ac:dyDescent="0.25">
      <c r="AO8200" s="51"/>
    </row>
    <row r="8201" spans="41:41" x14ac:dyDescent="0.25">
      <c r="AO8201" s="51"/>
    </row>
    <row r="8202" spans="41:41" x14ac:dyDescent="0.25">
      <c r="AO8202" s="51"/>
    </row>
    <row r="8203" spans="41:41" x14ac:dyDescent="0.25">
      <c r="AO8203" s="51"/>
    </row>
    <row r="8204" spans="41:41" x14ac:dyDescent="0.25">
      <c r="AO8204" s="51"/>
    </row>
    <row r="8205" spans="41:41" x14ac:dyDescent="0.25">
      <c r="AO8205" s="51"/>
    </row>
    <row r="8206" spans="41:41" x14ac:dyDescent="0.25">
      <c r="AO8206" s="51"/>
    </row>
    <row r="8207" spans="41:41" x14ac:dyDescent="0.25">
      <c r="AO8207" s="51"/>
    </row>
    <row r="8208" spans="41:41" x14ac:dyDescent="0.25">
      <c r="AO8208" s="51"/>
    </row>
    <row r="8209" spans="41:41" x14ac:dyDescent="0.25">
      <c r="AO8209" s="51"/>
    </row>
    <row r="8210" spans="41:41" x14ac:dyDescent="0.25">
      <c r="AO8210" s="51"/>
    </row>
    <row r="8211" spans="41:41" x14ac:dyDescent="0.25">
      <c r="AO8211" s="51"/>
    </row>
    <row r="8212" spans="41:41" x14ac:dyDescent="0.25">
      <c r="AO8212" s="51"/>
    </row>
    <row r="8213" spans="41:41" x14ac:dyDescent="0.25">
      <c r="AO8213" s="51"/>
    </row>
    <row r="8214" spans="41:41" x14ac:dyDescent="0.25">
      <c r="AO8214" s="51"/>
    </row>
    <row r="8215" spans="41:41" x14ac:dyDescent="0.25">
      <c r="AO8215" s="51"/>
    </row>
    <row r="8216" spans="41:41" x14ac:dyDescent="0.25">
      <c r="AO8216" s="51"/>
    </row>
    <row r="8217" spans="41:41" x14ac:dyDescent="0.25">
      <c r="AO8217" s="51"/>
    </row>
    <row r="8218" spans="41:41" x14ac:dyDescent="0.25">
      <c r="AO8218" s="51"/>
    </row>
    <row r="8219" spans="41:41" x14ac:dyDescent="0.25">
      <c r="AO8219" s="51"/>
    </row>
    <row r="8220" spans="41:41" x14ac:dyDescent="0.25">
      <c r="AO8220" s="51"/>
    </row>
    <row r="8221" spans="41:41" x14ac:dyDescent="0.25">
      <c r="AO8221" s="51"/>
    </row>
    <row r="8222" spans="41:41" x14ac:dyDescent="0.25">
      <c r="AO8222" s="51"/>
    </row>
    <row r="8223" spans="41:41" x14ac:dyDescent="0.25">
      <c r="AO8223" s="51"/>
    </row>
    <row r="8224" spans="41:41" x14ac:dyDescent="0.25">
      <c r="AO8224" s="51"/>
    </row>
    <row r="8225" spans="41:41" x14ac:dyDescent="0.25">
      <c r="AO8225" s="51"/>
    </row>
    <row r="8226" spans="41:41" x14ac:dyDescent="0.25">
      <c r="AO8226" s="51"/>
    </row>
    <row r="8227" spans="41:41" x14ac:dyDescent="0.25">
      <c r="AO8227" s="51"/>
    </row>
    <row r="8228" spans="41:41" x14ac:dyDescent="0.25">
      <c r="AO8228" s="51"/>
    </row>
    <row r="8229" spans="41:41" x14ac:dyDescent="0.25">
      <c r="AO8229" s="51"/>
    </row>
    <row r="8230" spans="41:41" x14ac:dyDescent="0.25">
      <c r="AO8230" s="51"/>
    </row>
    <row r="8231" spans="41:41" x14ac:dyDescent="0.25">
      <c r="AO8231" s="51"/>
    </row>
    <row r="8232" spans="41:41" x14ac:dyDescent="0.25">
      <c r="AO8232" s="51"/>
    </row>
    <row r="8233" spans="41:41" x14ac:dyDescent="0.25">
      <c r="AO8233" s="51"/>
    </row>
    <row r="8234" spans="41:41" x14ac:dyDescent="0.25">
      <c r="AO8234" s="51"/>
    </row>
    <row r="8235" spans="41:41" x14ac:dyDescent="0.25">
      <c r="AO8235" s="51"/>
    </row>
    <row r="8236" spans="41:41" x14ac:dyDescent="0.25">
      <c r="AO8236" s="51"/>
    </row>
    <row r="8237" spans="41:41" x14ac:dyDescent="0.25">
      <c r="AO8237" s="51"/>
    </row>
    <row r="8238" spans="41:41" x14ac:dyDescent="0.25">
      <c r="AO8238" s="51"/>
    </row>
    <row r="8239" spans="41:41" x14ac:dyDescent="0.25">
      <c r="AO8239" s="51"/>
    </row>
    <row r="8240" spans="41:41" x14ac:dyDescent="0.25">
      <c r="AO8240" s="51"/>
    </row>
    <row r="8241" spans="41:41" x14ac:dyDescent="0.25">
      <c r="AO8241" s="51"/>
    </row>
    <row r="8242" spans="41:41" x14ac:dyDescent="0.25">
      <c r="AO8242" s="51"/>
    </row>
    <row r="8243" spans="41:41" x14ac:dyDescent="0.25">
      <c r="AO8243" s="51"/>
    </row>
    <row r="8244" spans="41:41" x14ac:dyDescent="0.25">
      <c r="AO8244" s="51"/>
    </row>
    <row r="8245" spans="41:41" x14ac:dyDescent="0.25">
      <c r="AO8245" s="51"/>
    </row>
    <row r="8246" spans="41:41" x14ac:dyDescent="0.25">
      <c r="AO8246" s="51"/>
    </row>
    <row r="8247" spans="41:41" x14ac:dyDescent="0.25">
      <c r="AO8247" s="51"/>
    </row>
    <row r="8248" spans="41:41" x14ac:dyDescent="0.25">
      <c r="AO8248" s="51"/>
    </row>
    <row r="8249" spans="41:41" x14ac:dyDescent="0.25">
      <c r="AO8249" s="51"/>
    </row>
    <row r="8250" spans="41:41" x14ac:dyDescent="0.25">
      <c r="AO8250" s="51"/>
    </row>
    <row r="8251" spans="41:41" x14ac:dyDescent="0.25">
      <c r="AO8251" s="51"/>
    </row>
    <row r="8252" spans="41:41" x14ac:dyDescent="0.25">
      <c r="AO8252" s="51"/>
    </row>
    <row r="8253" spans="41:41" x14ac:dyDescent="0.25">
      <c r="AO8253" s="51"/>
    </row>
    <row r="8254" spans="41:41" x14ac:dyDescent="0.25">
      <c r="AO8254" s="51"/>
    </row>
    <row r="8255" spans="41:41" x14ac:dyDescent="0.25">
      <c r="AO8255" s="51"/>
    </row>
    <row r="8256" spans="41:41" x14ac:dyDescent="0.25">
      <c r="AO8256" s="51"/>
    </row>
    <row r="8257" spans="41:41" x14ac:dyDescent="0.25">
      <c r="AO8257" s="51"/>
    </row>
    <row r="8258" spans="41:41" x14ac:dyDescent="0.25">
      <c r="AO8258" s="51"/>
    </row>
    <row r="8259" spans="41:41" x14ac:dyDescent="0.25">
      <c r="AO8259" s="51"/>
    </row>
    <row r="8260" spans="41:41" x14ac:dyDescent="0.25">
      <c r="AO8260" s="51"/>
    </row>
    <row r="8261" spans="41:41" x14ac:dyDescent="0.25">
      <c r="AO8261" s="51"/>
    </row>
    <row r="8262" spans="41:41" x14ac:dyDescent="0.25">
      <c r="AO8262" s="51"/>
    </row>
    <row r="8263" spans="41:41" x14ac:dyDescent="0.25">
      <c r="AO8263" s="51"/>
    </row>
    <row r="8264" spans="41:41" x14ac:dyDescent="0.25">
      <c r="AO8264" s="51"/>
    </row>
    <row r="8265" spans="41:41" x14ac:dyDescent="0.25">
      <c r="AO8265" s="51"/>
    </row>
    <row r="8266" spans="41:41" x14ac:dyDescent="0.25">
      <c r="AO8266" s="51"/>
    </row>
    <row r="8267" spans="41:41" x14ac:dyDescent="0.25">
      <c r="AO8267" s="51"/>
    </row>
    <row r="8268" spans="41:41" x14ac:dyDescent="0.25">
      <c r="AO8268" s="51"/>
    </row>
    <row r="8269" spans="41:41" x14ac:dyDescent="0.25">
      <c r="AO8269" s="51"/>
    </row>
    <row r="8270" spans="41:41" x14ac:dyDescent="0.25">
      <c r="AO8270" s="51"/>
    </row>
    <row r="8271" spans="41:41" x14ac:dyDescent="0.25">
      <c r="AO8271" s="51"/>
    </row>
    <row r="8272" spans="41:41" x14ac:dyDescent="0.25">
      <c r="AO8272" s="51"/>
    </row>
    <row r="8273" spans="41:41" x14ac:dyDescent="0.25">
      <c r="AO8273" s="51"/>
    </row>
    <row r="8274" spans="41:41" x14ac:dyDescent="0.25">
      <c r="AO8274" s="51"/>
    </row>
    <row r="8275" spans="41:41" x14ac:dyDescent="0.25">
      <c r="AO8275" s="51"/>
    </row>
    <row r="8276" spans="41:41" x14ac:dyDescent="0.25">
      <c r="AO8276" s="51"/>
    </row>
    <row r="8277" spans="41:41" x14ac:dyDescent="0.25">
      <c r="AO8277" s="51"/>
    </row>
    <row r="8278" spans="41:41" x14ac:dyDescent="0.25">
      <c r="AO8278" s="51"/>
    </row>
    <row r="8279" spans="41:41" x14ac:dyDescent="0.25">
      <c r="AO8279" s="51"/>
    </row>
    <row r="8280" spans="41:41" x14ac:dyDescent="0.25">
      <c r="AO8280" s="51"/>
    </row>
    <row r="8281" spans="41:41" x14ac:dyDescent="0.25">
      <c r="AO8281" s="51"/>
    </row>
    <row r="8282" spans="41:41" x14ac:dyDescent="0.25">
      <c r="AO8282" s="51"/>
    </row>
    <row r="8283" spans="41:41" x14ac:dyDescent="0.25">
      <c r="AO8283" s="51"/>
    </row>
    <row r="8284" spans="41:41" x14ac:dyDescent="0.25">
      <c r="AO8284" s="51"/>
    </row>
    <row r="8285" spans="41:41" x14ac:dyDescent="0.25">
      <c r="AO8285" s="51"/>
    </row>
    <row r="8286" spans="41:41" x14ac:dyDescent="0.25">
      <c r="AO8286" s="51"/>
    </row>
    <row r="8287" spans="41:41" x14ac:dyDescent="0.25">
      <c r="AO8287" s="51"/>
    </row>
    <row r="8288" spans="41:41" x14ac:dyDescent="0.25">
      <c r="AO8288" s="51"/>
    </row>
    <row r="8289" spans="41:41" x14ac:dyDescent="0.25">
      <c r="AO8289" s="51"/>
    </row>
    <row r="8290" spans="41:41" x14ac:dyDescent="0.25">
      <c r="AO8290" s="51"/>
    </row>
    <row r="8291" spans="41:41" x14ac:dyDescent="0.25">
      <c r="AO8291" s="51"/>
    </row>
    <row r="8292" spans="41:41" x14ac:dyDescent="0.25">
      <c r="AO8292" s="51"/>
    </row>
    <row r="8293" spans="41:41" x14ac:dyDescent="0.25">
      <c r="AO8293" s="51"/>
    </row>
    <row r="8294" spans="41:41" x14ac:dyDescent="0.25">
      <c r="AO8294" s="51"/>
    </row>
    <row r="8295" spans="41:41" x14ac:dyDescent="0.25">
      <c r="AO8295" s="51"/>
    </row>
    <row r="8296" spans="41:41" x14ac:dyDescent="0.25">
      <c r="AO8296" s="51"/>
    </row>
    <row r="8297" spans="41:41" x14ac:dyDescent="0.25">
      <c r="AO8297" s="51"/>
    </row>
    <row r="8298" spans="41:41" x14ac:dyDescent="0.25">
      <c r="AO8298" s="51"/>
    </row>
    <row r="8299" spans="41:41" x14ac:dyDescent="0.25">
      <c r="AO8299" s="51"/>
    </row>
    <row r="8300" spans="41:41" x14ac:dyDescent="0.25">
      <c r="AO8300" s="51"/>
    </row>
    <row r="8301" spans="41:41" x14ac:dyDescent="0.25">
      <c r="AO8301" s="51"/>
    </row>
    <row r="8302" spans="41:41" x14ac:dyDescent="0.25">
      <c r="AO8302" s="51"/>
    </row>
    <row r="8303" spans="41:41" x14ac:dyDescent="0.25">
      <c r="AO8303" s="51"/>
    </row>
    <row r="8304" spans="41:41" x14ac:dyDescent="0.25">
      <c r="AO8304" s="51"/>
    </row>
    <row r="8305" spans="41:41" x14ac:dyDescent="0.25">
      <c r="AO8305" s="51"/>
    </row>
    <row r="8306" spans="41:41" x14ac:dyDescent="0.25">
      <c r="AO8306" s="51"/>
    </row>
    <row r="8307" spans="41:41" x14ac:dyDescent="0.25">
      <c r="AO8307" s="51"/>
    </row>
    <row r="8308" spans="41:41" x14ac:dyDescent="0.25">
      <c r="AO8308" s="51"/>
    </row>
    <row r="8309" spans="41:41" x14ac:dyDescent="0.25">
      <c r="AO8309" s="51"/>
    </row>
    <row r="8310" spans="41:41" x14ac:dyDescent="0.25">
      <c r="AO8310" s="51"/>
    </row>
    <row r="8311" spans="41:41" x14ac:dyDescent="0.25">
      <c r="AO8311" s="51"/>
    </row>
    <row r="8312" spans="41:41" x14ac:dyDescent="0.25">
      <c r="AO8312" s="51"/>
    </row>
    <row r="8313" spans="41:41" x14ac:dyDescent="0.25">
      <c r="AO8313" s="51"/>
    </row>
    <row r="8314" spans="41:41" x14ac:dyDescent="0.25">
      <c r="AO8314" s="51"/>
    </row>
    <row r="8315" spans="41:41" x14ac:dyDescent="0.25">
      <c r="AO8315" s="51"/>
    </row>
    <row r="8316" spans="41:41" x14ac:dyDescent="0.25">
      <c r="AO8316" s="51"/>
    </row>
    <row r="8317" spans="41:41" x14ac:dyDescent="0.25">
      <c r="AO8317" s="51"/>
    </row>
    <row r="8318" spans="41:41" x14ac:dyDescent="0.25">
      <c r="AO8318" s="51"/>
    </row>
    <row r="8319" spans="41:41" x14ac:dyDescent="0.25">
      <c r="AO8319" s="51"/>
    </row>
    <row r="8320" spans="41:41" x14ac:dyDescent="0.25">
      <c r="AO8320" s="51"/>
    </row>
    <row r="8321" spans="41:41" x14ac:dyDescent="0.25">
      <c r="AO8321" s="51"/>
    </row>
    <row r="8322" spans="41:41" x14ac:dyDescent="0.25">
      <c r="AO8322" s="51"/>
    </row>
    <row r="8323" spans="41:41" x14ac:dyDescent="0.25">
      <c r="AO8323" s="51"/>
    </row>
    <row r="8324" spans="41:41" x14ac:dyDescent="0.25">
      <c r="AO8324" s="51"/>
    </row>
    <row r="8325" spans="41:41" x14ac:dyDescent="0.25">
      <c r="AO8325" s="51"/>
    </row>
    <row r="8326" spans="41:41" x14ac:dyDescent="0.25">
      <c r="AO8326" s="51"/>
    </row>
    <row r="8327" spans="41:41" x14ac:dyDescent="0.25">
      <c r="AO8327" s="51"/>
    </row>
    <row r="8328" spans="41:41" x14ac:dyDescent="0.25">
      <c r="AO8328" s="51"/>
    </row>
    <row r="8329" spans="41:41" x14ac:dyDescent="0.25">
      <c r="AO8329" s="51"/>
    </row>
    <row r="8330" spans="41:41" x14ac:dyDescent="0.25">
      <c r="AO8330" s="51"/>
    </row>
    <row r="8331" spans="41:41" x14ac:dyDescent="0.25">
      <c r="AO8331" s="51"/>
    </row>
    <row r="8332" spans="41:41" x14ac:dyDescent="0.25">
      <c r="AO8332" s="51"/>
    </row>
    <row r="8333" spans="41:41" x14ac:dyDescent="0.25">
      <c r="AO8333" s="51"/>
    </row>
    <row r="8334" spans="41:41" x14ac:dyDescent="0.25">
      <c r="AO8334" s="51"/>
    </row>
    <row r="8335" spans="41:41" x14ac:dyDescent="0.25">
      <c r="AO8335" s="51"/>
    </row>
    <row r="8336" spans="41:41" x14ac:dyDescent="0.25">
      <c r="AO8336" s="51"/>
    </row>
    <row r="8337" spans="41:41" x14ac:dyDescent="0.25">
      <c r="AO8337" s="51"/>
    </row>
    <row r="8338" spans="41:41" x14ac:dyDescent="0.25">
      <c r="AO8338" s="51"/>
    </row>
    <row r="8339" spans="41:41" x14ac:dyDescent="0.25">
      <c r="AO8339" s="51"/>
    </row>
    <row r="8340" spans="41:41" x14ac:dyDescent="0.25">
      <c r="AO8340" s="51"/>
    </row>
    <row r="8341" spans="41:41" x14ac:dyDescent="0.25">
      <c r="AO8341" s="51"/>
    </row>
    <row r="8342" spans="41:41" x14ac:dyDescent="0.25">
      <c r="AO8342" s="51"/>
    </row>
    <row r="8343" spans="41:41" x14ac:dyDescent="0.25">
      <c r="AO8343" s="51"/>
    </row>
    <row r="8344" spans="41:41" x14ac:dyDescent="0.25">
      <c r="AO8344" s="51"/>
    </row>
    <row r="8345" spans="41:41" x14ac:dyDescent="0.25">
      <c r="AO8345" s="51"/>
    </row>
    <row r="8346" spans="41:41" x14ac:dyDescent="0.25">
      <c r="AO8346" s="51"/>
    </row>
    <row r="8347" spans="41:41" x14ac:dyDescent="0.25">
      <c r="AO8347" s="51"/>
    </row>
    <row r="8348" spans="41:41" x14ac:dyDescent="0.25">
      <c r="AO8348" s="51"/>
    </row>
    <row r="8349" spans="41:41" x14ac:dyDescent="0.25">
      <c r="AO8349" s="51"/>
    </row>
    <row r="8350" spans="41:41" x14ac:dyDescent="0.25">
      <c r="AO8350" s="51"/>
    </row>
    <row r="8351" spans="41:41" x14ac:dyDescent="0.25">
      <c r="AO8351" s="51"/>
    </row>
    <row r="8352" spans="41:41" x14ac:dyDescent="0.25">
      <c r="AO8352" s="51"/>
    </row>
    <row r="8353" spans="41:41" x14ac:dyDescent="0.25">
      <c r="AO8353" s="51"/>
    </row>
    <row r="8354" spans="41:41" x14ac:dyDescent="0.25">
      <c r="AO8354" s="51"/>
    </row>
    <row r="8355" spans="41:41" x14ac:dyDescent="0.25">
      <c r="AO8355" s="51"/>
    </row>
    <row r="8356" spans="41:41" x14ac:dyDescent="0.25">
      <c r="AO8356" s="51"/>
    </row>
    <row r="8357" spans="41:41" x14ac:dyDescent="0.25">
      <c r="AO8357" s="51"/>
    </row>
    <row r="8358" spans="41:41" x14ac:dyDescent="0.25">
      <c r="AO8358" s="51"/>
    </row>
    <row r="8359" spans="41:41" x14ac:dyDescent="0.25">
      <c r="AO8359" s="51"/>
    </row>
    <row r="8360" spans="41:41" x14ac:dyDescent="0.25">
      <c r="AO8360" s="51"/>
    </row>
    <row r="8361" spans="41:41" x14ac:dyDescent="0.25">
      <c r="AO8361" s="51"/>
    </row>
    <row r="8362" spans="41:41" x14ac:dyDescent="0.25">
      <c r="AO8362" s="51"/>
    </row>
    <row r="8363" spans="41:41" x14ac:dyDescent="0.25">
      <c r="AO8363" s="51"/>
    </row>
    <row r="8364" spans="41:41" x14ac:dyDescent="0.25">
      <c r="AO8364" s="51"/>
    </row>
    <row r="8365" spans="41:41" x14ac:dyDescent="0.25">
      <c r="AO8365" s="51"/>
    </row>
    <row r="8366" spans="41:41" x14ac:dyDescent="0.25">
      <c r="AO8366" s="51"/>
    </row>
    <row r="8367" spans="41:41" x14ac:dyDescent="0.25">
      <c r="AO8367" s="51"/>
    </row>
    <row r="8368" spans="41:41" x14ac:dyDescent="0.25">
      <c r="AO8368" s="51"/>
    </row>
    <row r="8369" spans="41:41" x14ac:dyDescent="0.25">
      <c r="AO8369" s="51"/>
    </row>
    <row r="8370" spans="41:41" x14ac:dyDescent="0.25">
      <c r="AO8370" s="51"/>
    </row>
    <row r="8371" spans="41:41" x14ac:dyDescent="0.25">
      <c r="AO8371" s="51"/>
    </row>
    <row r="8372" spans="41:41" x14ac:dyDescent="0.25">
      <c r="AO8372" s="51"/>
    </row>
    <row r="8373" spans="41:41" x14ac:dyDescent="0.25">
      <c r="AO8373" s="51"/>
    </row>
    <row r="8374" spans="41:41" x14ac:dyDescent="0.25">
      <c r="AO8374" s="51"/>
    </row>
    <row r="8375" spans="41:41" x14ac:dyDescent="0.25">
      <c r="AO8375" s="51"/>
    </row>
    <row r="8376" spans="41:41" x14ac:dyDescent="0.25">
      <c r="AO8376" s="51"/>
    </row>
    <row r="8377" spans="41:41" x14ac:dyDescent="0.25">
      <c r="AO8377" s="51"/>
    </row>
    <row r="8378" spans="41:41" x14ac:dyDescent="0.25">
      <c r="AO8378" s="51"/>
    </row>
    <row r="8379" spans="41:41" x14ac:dyDescent="0.25">
      <c r="AO8379" s="51"/>
    </row>
    <row r="8380" spans="41:41" x14ac:dyDescent="0.25">
      <c r="AO8380" s="51"/>
    </row>
    <row r="8381" spans="41:41" x14ac:dyDescent="0.25">
      <c r="AO8381" s="51"/>
    </row>
    <row r="8382" spans="41:41" x14ac:dyDescent="0.25">
      <c r="AO8382" s="51"/>
    </row>
    <row r="8383" spans="41:41" x14ac:dyDescent="0.25">
      <c r="AO8383" s="51"/>
    </row>
    <row r="8384" spans="41:41" x14ac:dyDescent="0.25">
      <c r="AO8384" s="51"/>
    </row>
    <row r="8385" spans="41:41" x14ac:dyDescent="0.25">
      <c r="AO8385" s="51"/>
    </row>
    <row r="8386" spans="41:41" x14ac:dyDescent="0.25">
      <c r="AO8386" s="51"/>
    </row>
    <row r="8387" spans="41:41" x14ac:dyDescent="0.25">
      <c r="AO8387" s="51"/>
    </row>
    <row r="8388" spans="41:41" x14ac:dyDescent="0.25">
      <c r="AO8388" s="51"/>
    </row>
    <row r="8389" spans="41:41" x14ac:dyDescent="0.25">
      <c r="AO8389" s="51"/>
    </row>
    <row r="8390" spans="41:41" x14ac:dyDescent="0.25">
      <c r="AO8390" s="51"/>
    </row>
    <row r="8391" spans="41:41" x14ac:dyDescent="0.25">
      <c r="AO8391" s="51"/>
    </row>
    <row r="8392" spans="41:41" x14ac:dyDescent="0.25">
      <c r="AO8392" s="51"/>
    </row>
    <row r="8393" spans="41:41" x14ac:dyDescent="0.25">
      <c r="AO8393" s="51"/>
    </row>
    <row r="8394" spans="41:41" x14ac:dyDescent="0.25">
      <c r="AO8394" s="51"/>
    </row>
    <row r="8395" spans="41:41" x14ac:dyDescent="0.25">
      <c r="AO8395" s="51"/>
    </row>
    <row r="8396" spans="41:41" x14ac:dyDescent="0.25">
      <c r="AO8396" s="51"/>
    </row>
    <row r="8397" spans="41:41" x14ac:dyDescent="0.25">
      <c r="AO8397" s="51"/>
    </row>
    <row r="8398" spans="41:41" x14ac:dyDescent="0.25">
      <c r="AO8398" s="51"/>
    </row>
    <row r="8399" spans="41:41" x14ac:dyDescent="0.25">
      <c r="AO8399" s="51"/>
    </row>
    <row r="8400" spans="41:41" x14ac:dyDescent="0.25">
      <c r="AO8400" s="51"/>
    </row>
    <row r="8401" spans="41:41" x14ac:dyDescent="0.25">
      <c r="AO8401" s="51"/>
    </row>
    <row r="8402" spans="41:41" x14ac:dyDescent="0.25">
      <c r="AO8402" s="51"/>
    </row>
    <row r="8403" spans="41:41" x14ac:dyDescent="0.25">
      <c r="AO8403" s="51"/>
    </row>
    <row r="8404" spans="41:41" x14ac:dyDescent="0.25">
      <c r="AO8404" s="51"/>
    </row>
    <row r="8405" spans="41:41" x14ac:dyDescent="0.25">
      <c r="AO8405" s="51"/>
    </row>
    <row r="8406" spans="41:41" x14ac:dyDescent="0.25">
      <c r="AO8406" s="51"/>
    </row>
    <row r="8407" spans="41:41" x14ac:dyDescent="0.25">
      <c r="AO8407" s="51"/>
    </row>
    <row r="8408" spans="41:41" x14ac:dyDescent="0.25">
      <c r="AO8408" s="51"/>
    </row>
    <row r="8409" spans="41:41" x14ac:dyDescent="0.25">
      <c r="AO8409" s="51"/>
    </row>
    <row r="8410" spans="41:41" x14ac:dyDescent="0.25">
      <c r="AO8410" s="51"/>
    </row>
    <row r="8411" spans="41:41" x14ac:dyDescent="0.25">
      <c r="AO8411" s="51"/>
    </row>
    <row r="8412" spans="41:41" x14ac:dyDescent="0.25">
      <c r="AO8412" s="51"/>
    </row>
    <row r="8413" spans="41:41" x14ac:dyDescent="0.25">
      <c r="AO8413" s="51"/>
    </row>
    <row r="8414" spans="41:41" x14ac:dyDescent="0.25">
      <c r="AO8414" s="51"/>
    </row>
    <row r="8415" spans="41:41" x14ac:dyDescent="0.25">
      <c r="AO8415" s="51"/>
    </row>
    <row r="8416" spans="41:41" x14ac:dyDescent="0.25">
      <c r="AO8416" s="51"/>
    </row>
    <row r="8417" spans="41:41" x14ac:dyDescent="0.25">
      <c r="AO8417" s="51"/>
    </row>
    <row r="8418" spans="41:41" x14ac:dyDescent="0.25">
      <c r="AO8418" s="51"/>
    </row>
    <row r="8419" spans="41:41" x14ac:dyDescent="0.25">
      <c r="AO8419" s="51"/>
    </row>
    <row r="8420" spans="41:41" x14ac:dyDescent="0.25">
      <c r="AO8420" s="51"/>
    </row>
    <row r="8421" spans="41:41" x14ac:dyDescent="0.25">
      <c r="AO8421" s="51"/>
    </row>
    <row r="8422" spans="41:41" x14ac:dyDescent="0.25">
      <c r="AO8422" s="51"/>
    </row>
    <row r="8423" spans="41:41" x14ac:dyDescent="0.25">
      <c r="AO8423" s="51"/>
    </row>
    <row r="8424" spans="41:41" x14ac:dyDescent="0.25">
      <c r="AO8424" s="51"/>
    </row>
    <row r="8425" spans="41:41" x14ac:dyDescent="0.25">
      <c r="AO8425" s="51"/>
    </row>
    <row r="8426" spans="41:41" x14ac:dyDescent="0.25">
      <c r="AO8426" s="51"/>
    </row>
    <row r="8427" spans="41:41" x14ac:dyDescent="0.25">
      <c r="AO8427" s="51"/>
    </row>
    <row r="8428" spans="41:41" x14ac:dyDescent="0.25">
      <c r="AO8428" s="51"/>
    </row>
    <row r="8429" spans="41:41" x14ac:dyDescent="0.25">
      <c r="AO8429" s="51"/>
    </row>
    <row r="8430" spans="41:41" x14ac:dyDescent="0.25">
      <c r="AO8430" s="51"/>
    </row>
    <row r="8431" spans="41:41" x14ac:dyDescent="0.25">
      <c r="AO8431" s="51"/>
    </row>
    <row r="8432" spans="41:41" x14ac:dyDescent="0.25">
      <c r="AO8432" s="51"/>
    </row>
    <row r="8433" spans="41:41" x14ac:dyDescent="0.25">
      <c r="AO8433" s="51"/>
    </row>
    <row r="8434" spans="41:41" x14ac:dyDescent="0.25">
      <c r="AO8434" s="51"/>
    </row>
    <row r="8435" spans="41:41" x14ac:dyDescent="0.25">
      <c r="AO8435" s="51"/>
    </row>
    <row r="8436" spans="41:41" x14ac:dyDescent="0.25">
      <c r="AO8436" s="51"/>
    </row>
    <row r="8437" spans="41:41" x14ac:dyDescent="0.25">
      <c r="AO8437" s="51"/>
    </row>
    <row r="8438" spans="41:41" x14ac:dyDescent="0.25">
      <c r="AO8438" s="51"/>
    </row>
    <row r="8439" spans="41:41" x14ac:dyDescent="0.25">
      <c r="AO8439" s="51"/>
    </row>
    <row r="8440" spans="41:41" x14ac:dyDescent="0.25">
      <c r="AO8440" s="51"/>
    </row>
    <row r="8441" spans="41:41" x14ac:dyDescent="0.25">
      <c r="AO8441" s="51"/>
    </row>
    <row r="8442" spans="41:41" x14ac:dyDescent="0.25">
      <c r="AO8442" s="51"/>
    </row>
    <row r="8443" spans="41:41" x14ac:dyDescent="0.25">
      <c r="AO8443" s="51"/>
    </row>
    <row r="8444" spans="41:41" x14ac:dyDescent="0.25">
      <c r="AO8444" s="51"/>
    </row>
    <row r="8445" spans="41:41" x14ac:dyDescent="0.25">
      <c r="AO8445" s="51"/>
    </row>
    <row r="8446" spans="41:41" x14ac:dyDescent="0.25">
      <c r="AO8446" s="51"/>
    </row>
    <row r="8447" spans="41:41" x14ac:dyDescent="0.25">
      <c r="AO8447" s="51"/>
    </row>
    <row r="8448" spans="41:41" x14ac:dyDescent="0.25">
      <c r="AO8448" s="51"/>
    </row>
    <row r="8449" spans="41:41" x14ac:dyDescent="0.25">
      <c r="AO8449" s="51"/>
    </row>
    <row r="8450" spans="41:41" x14ac:dyDescent="0.25">
      <c r="AO8450" s="51"/>
    </row>
    <row r="8451" spans="41:41" x14ac:dyDescent="0.25">
      <c r="AO8451" s="51"/>
    </row>
    <row r="8452" spans="41:41" x14ac:dyDescent="0.25">
      <c r="AO8452" s="51"/>
    </row>
    <row r="8453" spans="41:41" x14ac:dyDescent="0.25">
      <c r="AO8453" s="51"/>
    </row>
    <row r="8454" spans="41:41" x14ac:dyDescent="0.25">
      <c r="AO8454" s="51"/>
    </row>
    <row r="8455" spans="41:41" x14ac:dyDescent="0.25">
      <c r="AO8455" s="51"/>
    </row>
    <row r="8456" spans="41:41" x14ac:dyDescent="0.25">
      <c r="AO8456" s="51"/>
    </row>
    <row r="8457" spans="41:41" x14ac:dyDescent="0.25">
      <c r="AO8457" s="51"/>
    </row>
    <row r="8458" spans="41:41" x14ac:dyDescent="0.25">
      <c r="AO8458" s="51"/>
    </row>
    <row r="8459" spans="41:41" x14ac:dyDescent="0.25">
      <c r="AO8459" s="51"/>
    </row>
    <row r="8460" spans="41:41" x14ac:dyDescent="0.25">
      <c r="AO8460" s="51"/>
    </row>
    <row r="8461" spans="41:41" x14ac:dyDescent="0.25">
      <c r="AO8461" s="51"/>
    </row>
    <row r="8462" spans="41:41" x14ac:dyDescent="0.25">
      <c r="AO8462" s="51"/>
    </row>
    <row r="8463" spans="41:41" x14ac:dyDescent="0.25">
      <c r="AO8463" s="51"/>
    </row>
    <row r="8464" spans="41:41" x14ac:dyDescent="0.25">
      <c r="AO8464" s="51"/>
    </row>
    <row r="8465" spans="41:41" x14ac:dyDescent="0.25">
      <c r="AO8465" s="51"/>
    </row>
    <row r="8466" spans="41:41" x14ac:dyDescent="0.25">
      <c r="AO8466" s="51"/>
    </row>
    <row r="8467" spans="41:41" x14ac:dyDescent="0.25">
      <c r="AO8467" s="51"/>
    </row>
    <row r="8468" spans="41:41" x14ac:dyDescent="0.25">
      <c r="AO8468" s="51"/>
    </row>
    <row r="8469" spans="41:41" x14ac:dyDescent="0.25">
      <c r="AO8469" s="51"/>
    </row>
    <row r="8470" spans="41:41" x14ac:dyDescent="0.25">
      <c r="AO8470" s="51"/>
    </row>
    <row r="8471" spans="41:41" x14ac:dyDescent="0.25">
      <c r="AO8471" s="51"/>
    </row>
    <row r="8472" spans="41:41" x14ac:dyDescent="0.25">
      <c r="AO8472" s="51"/>
    </row>
    <row r="8473" spans="41:41" x14ac:dyDescent="0.25">
      <c r="AO8473" s="51"/>
    </row>
    <row r="8474" spans="41:41" x14ac:dyDescent="0.25">
      <c r="AO8474" s="51"/>
    </row>
    <row r="8475" spans="41:41" x14ac:dyDescent="0.25">
      <c r="AO8475" s="51"/>
    </row>
    <row r="8476" spans="41:41" x14ac:dyDescent="0.25">
      <c r="AO8476" s="51"/>
    </row>
    <row r="8477" spans="41:41" x14ac:dyDescent="0.25">
      <c r="AO8477" s="51"/>
    </row>
    <row r="8478" spans="41:41" x14ac:dyDescent="0.25">
      <c r="AO8478" s="51"/>
    </row>
    <row r="8479" spans="41:41" x14ac:dyDescent="0.25">
      <c r="AO8479" s="51"/>
    </row>
    <row r="8480" spans="41:41" x14ac:dyDescent="0.25">
      <c r="AO8480" s="51"/>
    </row>
    <row r="8481" spans="41:41" x14ac:dyDescent="0.25">
      <c r="AO8481" s="51"/>
    </row>
    <row r="8482" spans="41:41" x14ac:dyDescent="0.25">
      <c r="AO8482" s="51"/>
    </row>
    <row r="8483" spans="41:41" x14ac:dyDescent="0.25">
      <c r="AO8483" s="51"/>
    </row>
    <row r="8484" spans="41:41" x14ac:dyDescent="0.25">
      <c r="AO8484" s="51"/>
    </row>
    <row r="8485" spans="41:41" x14ac:dyDescent="0.25">
      <c r="AO8485" s="51"/>
    </row>
    <row r="8486" spans="41:41" x14ac:dyDescent="0.25">
      <c r="AO8486" s="51"/>
    </row>
    <row r="8487" spans="41:41" x14ac:dyDescent="0.25">
      <c r="AO8487" s="51"/>
    </row>
    <row r="8488" spans="41:41" x14ac:dyDescent="0.25">
      <c r="AO8488" s="51"/>
    </row>
    <row r="8489" spans="41:41" x14ac:dyDescent="0.25">
      <c r="AO8489" s="51"/>
    </row>
    <row r="8490" spans="41:41" x14ac:dyDescent="0.25">
      <c r="AO8490" s="51"/>
    </row>
    <row r="8491" spans="41:41" x14ac:dyDescent="0.25">
      <c r="AO8491" s="51"/>
    </row>
    <row r="8492" spans="41:41" x14ac:dyDescent="0.25">
      <c r="AO8492" s="51"/>
    </row>
    <row r="8493" spans="41:41" x14ac:dyDescent="0.25">
      <c r="AO8493" s="51"/>
    </row>
    <row r="8494" spans="41:41" x14ac:dyDescent="0.25">
      <c r="AO8494" s="51"/>
    </row>
    <row r="8495" spans="41:41" x14ac:dyDescent="0.25">
      <c r="AO8495" s="51"/>
    </row>
    <row r="8496" spans="41:41" x14ac:dyDescent="0.25">
      <c r="AO8496" s="51"/>
    </row>
    <row r="8497" spans="41:41" x14ac:dyDescent="0.25">
      <c r="AO8497" s="51"/>
    </row>
    <row r="8498" spans="41:41" x14ac:dyDescent="0.25">
      <c r="AO8498" s="51"/>
    </row>
    <row r="8499" spans="41:41" x14ac:dyDescent="0.25">
      <c r="AO8499" s="51"/>
    </row>
    <row r="8500" spans="41:41" x14ac:dyDescent="0.25">
      <c r="AO8500" s="51"/>
    </row>
    <row r="8501" spans="41:41" x14ac:dyDescent="0.25">
      <c r="AO8501" s="51"/>
    </row>
    <row r="8502" spans="41:41" x14ac:dyDescent="0.25">
      <c r="AO8502" s="51"/>
    </row>
    <row r="8503" spans="41:41" x14ac:dyDescent="0.25">
      <c r="AO8503" s="51"/>
    </row>
    <row r="8504" spans="41:41" x14ac:dyDescent="0.25">
      <c r="AO8504" s="51"/>
    </row>
    <row r="8505" spans="41:41" x14ac:dyDescent="0.25">
      <c r="AO8505" s="51"/>
    </row>
    <row r="8506" spans="41:41" x14ac:dyDescent="0.25">
      <c r="AO8506" s="51"/>
    </row>
    <row r="8507" spans="41:41" x14ac:dyDescent="0.25">
      <c r="AO8507" s="51"/>
    </row>
    <row r="8508" spans="41:41" x14ac:dyDescent="0.25">
      <c r="AO8508" s="51"/>
    </row>
    <row r="8509" spans="41:41" x14ac:dyDescent="0.25">
      <c r="AO8509" s="51"/>
    </row>
    <row r="8510" spans="41:41" x14ac:dyDescent="0.25">
      <c r="AO8510" s="51"/>
    </row>
    <row r="8511" spans="41:41" x14ac:dyDescent="0.25">
      <c r="AO8511" s="51"/>
    </row>
    <row r="8512" spans="41:41" x14ac:dyDescent="0.25">
      <c r="AO8512" s="51"/>
    </row>
    <row r="8513" spans="41:41" x14ac:dyDescent="0.25">
      <c r="AO8513" s="51"/>
    </row>
    <row r="8514" spans="41:41" x14ac:dyDescent="0.25">
      <c r="AO8514" s="51"/>
    </row>
    <row r="8515" spans="41:41" x14ac:dyDescent="0.25">
      <c r="AO8515" s="51"/>
    </row>
    <row r="8516" spans="41:41" x14ac:dyDescent="0.25">
      <c r="AO8516" s="51"/>
    </row>
    <row r="8517" spans="41:41" x14ac:dyDescent="0.25">
      <c r="AO8517" s="51"/>
    </row>
    <row r="8518" spans="41:41" x14ac:dyDescent="0.25">
      <c r="AO8518" s="51"/>
    </row>
    <row r="8519" spans="41:41" x14ac:dyDescent="0.25">
      <c r="AO8519" s="51"/>
    </row>
    <row r="8520" spans="41:41" x14ac:dyDescent="0.25">
      <c r="AO8520" s="51"/>
    </row>
    <row r="8521" spans="41:41" x14ac:dyDescent="0.25">
      <c r="AO8521" s="51"/>
    </row>
    <row r="8522" spans="41:41" x14ac:dyDescent="0.25">
      <c r="AO8522" s="51"/>
    </row>
    <row r="8523" spans="41:41" x14ac:dyDescent="0.25">
      <c r="AO8523" s="51"/>
    </row>
    <row r="8524" spans="41:41" x14ac:dyDescent="0.25">
      <c r="AO8524" s="51"/>
    </row>
    <row r="8525" spans="41:41" x14ac:dyDescent="0.25">
      <c r="AO8525" s="51"/>
    </row>
    <row r="8526" spans="41:41" x14ac:dyDescent="0.25">
      <c r="AO8526" s="51"/>
    </row>
    <row r="8527" spans="41:41" x14ac:dyDescent="0.25">
      <c r="AO8527" s="51"/>
    </row>
    <row r="8528" spans="41:41" x14ac:dyDescent="0.25">
      <c r="AO8528" s="51"/>
    </row>
    <row r="8529" spans="41:41" x14ac:dyDescent="0.25">
      <c r="AO8529" s="51"/>
    </row>
    <row r="8530" spans="41:41" x14ac:dyDescent="0.25">
      <c r="AO8530" s="51"/>
    </row>
    <row r="8531" spans="41:41" x14ac:dyDescent="0.25">
      <c r="AO8531" s="51"/>
    </row>
    <row r="8532" spans="41:41" x14ac:dyDescent="0.25">
      <c r="AO8532" s="51"/>
    </row>
    <row r="8533" spans="41:41" x14ac:dyDescent="0.25">
      <c r="AO8533" s="51"/>
    </row>
    <row r="8534" spans="41:41" x14ac:dyDescent="0.25">
      <c r="AO8534" s="51"/>
    </row>
    <row r="8535" spans="41:41" x14ac:dyDescent="0.25">
      <c r="AO8535" s="51"/>
    </row>
    <row r="8536" spans="41:41" x14ac:dyDescent="0.25">
      <c r="AO8536" s="51"/>
    </row>
    <row r="8537" spans="41:41" x14ac:dyDescent="0.25">
      <c r="AO8537" s="51"/>
    </row>
    <row r="8538" spans="41:41" x14ac:dyDescent="0.25">
      <c r="AO8538" s="51"/>
    </row>
    <row r="8539" spans="41:41" x14ac:dyDescent="0.25">
      <c r="AO8539" s="51"/>
    </row>
    <row r="8540" spans="41:41" x14ac:dyDescent="0.25">
      <c r="AO8540" s="51"/>
    </row>
    <row r="8541" spans="41:41" x14ac:dyDescent="0.25">
      <c r="AO8541" s="51"/>
    </row>
    <row r="8542" spans="41:41" x14ac:dyDescent="0.25">
      <c r="AO8542" s="51"/>
    </row>
    <row r="8543" spans="41:41" x14ac:dyDescent="0.25">
      <c r="AO8543" s="51"/>
    </row>
    <row r="8544" spans="41:41" x14ac:dyDescent="0.25">
      <c r="AO8544" s="51"/>
    </row>
    <row r="8545" spans="41:41" x14ac:dyDescent="0.25">
      <c r="AO8545" s="51"/>
    </row>
    <row r="8546" spans="41:41" x14ac:dyDescent="0.25">
      <c r="AO8546" s="51"/>
    </row>
    <row r="8547" spans="41:41" x14ac:dyDescent="0.25">
      <c r="AO8547" s="51"/>
    </row>
    <row r="8548" spans="41:41" x14ac:dyDescent="0.25">
      <c r="AO8548" s="51"/>
    </row>
    <row r="8549" spans="41:41" x14ac:dyDescent="0.25">
      <c r="AO8549" s="51"/>
    </row>
    <row r="8550" spans="41:41" x14ac:dyDescent="0.25">
      <c r="AO8550" s="51"/>
    </row>
    <row r="8551" spans="41:41" x14ac:dyDescent="0.25">
      <c r="AO8551" s="51"/>
    </row>
    <row r="8552" spans="41:41" x14ac:dyDescent="0.25">
      <c r="AO8552" s="51"/>
    </row>
    <row r="8553" spans="41:41" x14ac:dyDescent="0.25">
      <c r="AO8553" s="51"/>
    </row>
    <row r="8554" spans="41:41" x14ac:dyDescent="0.25">
      <c r="AO8554" s="51"/>
    </row>
    <row r="8555" spans="41:41" x14ac:dyDescent="0.25">
      <c r="AO8555" s="51"/>
    </row>
    <row r="8556" spans="41:41" x14ac:dyDescent="0.25">
      <c r="AO8556" s="51"/>
    </row>
    <row r="8557" spans="41:41" x14ac:dyDescent="0.25">
      <c r="AO8557" s="51"/>
    </row>
    <row r="8558" spans="41:41" x14ac:dyDescent="0.25">
      <c r="AO8558" s="51"/>
    </row>
    <row r="8559" spans="41:41" x14ac:dyDescent="0.25">
      <c r="AO8559" s="51"/>
    </row>
    <row r="8560" spans="41:41" x14ac:dyDescent="0.25">
      <c r="AO8560" s="51"/>
    </row>
    <row r="8561" spans="41:41" x14ac:dyDescent="0.25">
      <c r="AO8561" s="51"/>
    </row>
    <row r="8562" spans="41:41" x14ac:dyDescent="0.25">
      <c r="AO8562" s="51"/>
    </row>
    <row r="8563" spans="41:41" x14ac:dyDescent="0.25">
      <c r="AO8563" s="51"/>
    </row>
    <row r="8564" spans="41:41" x14ac:dyDescent="0.25">
      <c r="AO8564" s="51"/>
    </row>
    <row r="8565" spans="41:41" x14ac:dyDescent="0.25">
      <c r="AO8565" s="51"/>
    </row>
    <row r="8566" spans="41:41" x14ac:dyDescent="0.25">
      <c r="AO8566" s="51"/>
    </row>
    <row r="8567" spans="41:41" x14ac:dyDescent="0.25">
      <c r="AO8567" s="51"/>
    </row>
    <row r="8568" spans="41:41" x14ac:dyDescent="0.25">
      <c r="AO8568" s="51"/>
    </row>
    <row r="8569" spans="41:41" x14ac:dyDescent="0.25">
      <c r="AO8569" s="51"/>
    </row>
    <row r="8570" spans="41:41" x14ac:dyDescent="0.25">
      <c r="AO8570" s="51"/>
    </row>
    <row r="8571" spans="41:41" x14ac:dyDescent="0.25">
      <c r="AO8571" s="51"/>
    </row>
    <row r="8572" spans="41:41" x14ac:dyDescent="0.25">
      <c r="AO8572" s="51"/>
    </row>
    <row r="8573" spans="41:41" x14ac:dyDescent="0.25">
      <c r="AO8573" s="51"/>
    </row>
    <row r="8574" spans="41:41" x14ac:dyDescent="0.25">
      <c r="AO8574" s="51"/>
    </row>
    <row r="8575" spans="41:41" x14ac:dyDescent="0.25">
      <c r="AO8575" s="51"/>
    </row>
    <row r="8576" spans="41:41" x14ac:dyDescent="0.25">
      <c r="AO8576" s="51"/>
    </row>
    <row r="8577" spans="41:41" x14ac:dyDescent="0.25">
      <c r="AO8577" s="51"/>
    </row>
    <row r="8578" spans="41:41" x14ac:dyDescent="0.25">
      <c r="AO8578" s="51"/>
    </row>
    <row r="8579" spans="41:41" x14ac:dyDescent="0.25">
      <c r="AO8579" s="51"/>
    </row>
    <row r="8580" spans="41:41" x14ac:dyDescent="0.25">
      <c r="AO8580" s="51"/>
    </row>
    <row r="8581" spans="41:41" x14ac:dyDescent="0.25">
      <c r="AO8581" s="51"/>
    </row>
    <row r="8582" spans="41:41" x14ac:dyDescent="0.25">
      <c r="AO8582" s="51"/>
    </row>
    <row r="8583" spans="41:41" x14ac:dyDescent="0.25">
      <c r="AO8583" s="51"/>
    </row>
    <row r="8584" spans="41:41" x14ac:dyDescent="0.25">
      <c r="AO8584" s="51"/>
    </row>
    <row r="8585" spans="41:41" x14ac:dyDescent="0.25">
      <c r="AO8585" s="51"/>
    </row>
    <row r="8586" spans="41:41" x14ac:dyDescent="0.25">
      <c r="AO8586" s="51"/>
    </row>
    <row r="8587" spans="41:41" x14ac:dyDescent="0.25">
      <c r="AO8587" s="51"/>
    </row>
    <row r="8588" spans="41:41" x14ac:dyDescent="0.25">
      <c r="AO8588" s="51"/>
    </row>
    <row r="8589" spans="41:41" x14ac:dyDescent="0.25">
      <c r="AO8589" s="51"/>
    </row>
    <row r="8590" spans="41:41" x14ac:dyDescent="0.25">
      <c r="AO8590" s="51"/>
    </row>
    <row r="8591" spans="41:41" x14ac:dyDescent="0.25">
      <c r="AO8591" s="51"/>
    </row>
    <row r="8592" spans="41:41" x14ac:dyDescent="0.25">
      <c r="AO8592" s="51"/>
    </row>
    <row r="8593" spans="41:41" x14ac:dyDescent="0.25">
      <c r="AO8593" s="51"/>
    </row>
    <row r="8594" spans="41:41" x14ac:dyDescent="0.25">
      <c r="AO8594" s="51"/>
    </row>
    <row r="8595" spans="41:41" x14ac:dyDescent="0.25">
      <c r="AO8595" s="51"/>
    </row>
    <row r="8596" spans="41:41" x14ac:dyDescent="0.25">
      <c r="AO8596" s="51"/>
    </row>
    <row r="8597" spans="41:41" x14ac:dyDescent="0.25">
      <c r="AO8597" s="51"/>
    </row>
    <row r="8598" spans="41:41" x14ac:dyDescent="0.25">
      <c r="AO8598" s="51"/>
    </row>
    <row r="8599" spans="41:41" x14ac:dyDescent="0.25">
      <c r="AO8599" s="51"/>
    </row>
    <row r="8600" spans="41:41" x14ac:dyDescent="0.25">
      <c r="AO8600" s="51"/>
    </row>
    <row r="8601" spans="41:41" x14ac:dyDescent="0.25">
      <c r="AO8601" s="51"/>
    </row>
    <row r="8602" spans="41:41" x14ac:dyDescent="0.25">
      <c r="AO8602" s="51"/>
    </row>
    <row r="8603" spans="41:41" x14ac:dyDescent="0.25">
      <c r="AO8603" s="51"/>
    </row>
    <row r="8604" spans="41:41" x14ac:dyDescent="0.25">
      <c r="AO8604" s="51"/>
    </row>
    <row r="8605" spans="41:41" x14ac:dyDescent="0.25">
      <c r="AO8605" s="51"/>
    </row>
    <row r="8606" spans="41:41" x14ac:dyDescent="0.25">
      <c r="AO8606" s="51"/>
    </row>
    <row r="8607" spans="41:41" x14ac:dyDescent="0.25">
      <c r="AO8607" s="51"/>
    </row>
    <row r="8608" spans="41:41" x14ac:dyDescent="0.25">
      <c r="AO8608" s="51"/>
    </row>
    <row r="8609" spans="41:41" x14ac:dyDescent="0.25">
      <c r="AO8609" s="51"/>
    </row>
    <row r="8610" spans="41:41" x14ac:dyDescent="0.25">
      <c r="AO8610" s="51"/>
    </row>
    <row r="8611" spans="41:41" x14ac:dyDescent="0.25">
      <c r="AO8611" s="51"/>
    </row>
    <row r="8612" spans="41:41" x14ac:dyDescent="0.25">
      <c r="AO8612" s="51"/>
    </row>
    <row r="8613" spans="41:41" x14ac:dyDescent="0.25">
      <c r="AO8613" s="51"/>
    </row>
    <row r="8614" spans="41:41" x14ac:dyDescent="0.25">
      <c r="AO8614" s="51"/>
    </row>
    <row r="8615" spans="41:41" x14ac:dyDescent="0.25">
      <c r="AO8615" s="51"/>
    </row>
    <row r="8616" spans="41:41" x14ac:dyDescent="0.25">
      <c r="AO8616" s="51"/>
    </row>
    <row r="8617" spans="41:41" x14ac:dyDescent="0.25">
      <c r="AO8617" s="51"/>
    </row>
    <row r="8618" spans="41:41" x14ac:dyDescent="0.25">
      <c r="AO8618" s="51"/>
    </row>
    <row r="8619" spans="41:41" x14ac:dyDescent="0.25">
      <c r="AO8619" s="51"/>
    </row>
    <row r="8620" spans="41:41" x14ac:dyDescent="0.25">
      <c r="AO8620" s="51"/>
    </row>
    <row r="8621" spans="41:41" x14ac:dyDescent="0.25">
      <c r="AO8621" s="51"/>
    </row>
    <row r="8622" spans="41:41" x14ac:dyDescent="0.25">
      <c r="AO8622" s="51"/>
    </row>
    <row r="8623" spans="41:41" x14ac:dyDescent="0.25">
      <c r="AO8623" s="51"/>
    </row>
    <row r="8624" spans="41:41" x14ac:dyDescent="0.25">
      <c r="AO8624" s="51"/>
    </row>
    <row r="8625" spans="41:41" x14ac:dyDescent="0.25">
      <c r="AO8625" s="51"/>
    </row>
    <row r="8626" spans="41:41" x14ac:dyDescent="0.25">
      <c r="AO8626" s="51"/>
    </row>
    <row r="8627" spans="41:41" x14ac:dyDescent="0.25">
      <c r="AO8627" s="51"/>
    </row>
    <row r="8628" spans="41:41" x14ac:dyDescent="0.25">
      <c r="AO8628" s="51"/>
    </row>
    <row r="8629" spans="41:41" x14ac:dyDescent="0.25">
      <c r="AO8629" s="51"/>
    </row>
    <row r="8630" spans="41:41" x14ac:dyDescent="0.25">
      <c r="AO8630" s="51"/>
    </row>
    <row r="8631" spans="41:41" x14ac:dyDescent="0.25">
      <c r="AO8631" s="51"/>
    </row>
    <row r="8632" spans="41:41" x14ac:dyDescent="0.25">
      <c r="AO8632" s="51"/>
    </row>
    <row r="8633" spans="41:41" x14ac:dyDescent="0.25">
      <c r="AO8633" s="51"/>
    </row>
    <row r="8634" spans="41:41" x14ac:dyDescent="0.25">
      <c r="AO8634" s="51"/>
    </row>
    <row r="8635" spans="41:41" x14ac:dyDescent="0.25">
      <c r="AO8635" s="51"/>
    </row>
    <row r="8636" spans="41:41" x14ac:dyDescent="0.25">
      <c r="AO8636" s="51"/>
    </row>
    <row r="8637" spans="41:41" x14ac:dyDescent="0.25">
      <c r="AO8637" s="51"/>
    </row>
    <row r="8638" spans="41:41" x14ac:dyDescent="0.25">
      <c r="AO8638" s="51"/>
    </row>
    <row r="8639" spans="41:41" x14ac:dyDescent="0.25">
      <c r="AO8639" s="51"/>
    </row>
    <row r="8640" spans="41:41" x14ac:dyDescent="0.25">
      <c r="AO8640" s="51"/>
    </row>
    <row r="8641" spans="41:41" x14ac:dyDescent="0.25">
      <c r="AO8641" s="51"/>
    </row>
    <row r="8642" spans="41:41" x14ac:dyDescent="0.25">
      <c r="AO8642" s="51"/>
    </row>
    <row r="8643" spans="41:41" x14ac:dyDescent="0.25">
      <c r="AO8643" s="51"/>
    </row>
    <row r="8644" spans="41:41" x14ac:dyDescent="0.25">
      <c r="AO8644" s="51"/>
    </row>
    <row r="8645" spans="41:41" x14ac:dyDescent="0.25">
      <c r="AO8645" s="51"/>
    </row>
    <row r="8646" spans="41:41" x14ac:dyDescent="0.25">
      <c r="AO8646" s="51"/>
    </row>
    <row r="8647" spans="41:41" x14ac:dyDescent="0.25">
      <c r="AO8647" s="51"/>
    </row>
    <row r="8648" spans="41:41" x14ac:dyDescent="0.25">
      <c r="AO8648" s="51"/>
    </row>
    <row r="8649" spans="41:41" x14ac:dyDescent="0.25">
      <c r="AO8649" s="51"/>
    </row>
    <row r="8650" spans="41:41" x14ac:dyDescent="0.25">
      <c r="AO8650" s="51"/>
    </row>
    <row r="8651" spans="41:41" x14ac:dyDescent="0.25">
      <c r="AO8651" s="51"/>
    </row>
    <row r="8652" spans="41:41" x14ac:dyDescent="0.25">
      <c r="AO8652" s="51"/>
    </row>
    <row r="8653" spans="41:41" x14ac:dyDescent="0.25">
      <c r="AO8653" s="51"/>
    </row>
    <row r="8654" spans="41:41" x14ac:dyDescent="0.25">
      <c r="AO8654" s="51"/>
    </row>
    <row r="8655" spans="41:41" x14ac:dyDescent="0.25">
      <c r="AO8655" s="51"/>
    </row>
    <row r="8656" spans="41:41" x14ac:dyDescent="0.25">
      <c r="AO8656" s="51"/>
    </row>
    <row r="8657" spans="41:41" x14ac:dyDescent="0.25">
      <c r="AO8657" s="51"/>
    </row>
    <row r="8658" spans="41:41" x14ac:dyDescent="0.25">
      <c r="AO8658" s="51"/>
    </row>
    <row r="8659" spans="41:41" x14ac:dyDescent="0.25">
      <c r="AO8659" s="51"/>
    </row>
    <row r="8660" spans="41:41" x14ac:dyDescent="0.25">
      <c r="AO8660" s="51"/>
    </row>
    <row r="8661" spans="41:41" x14ac:dyDescent="0.25">
      <c r="AO8661" s="51"/>
    </row>
    <row r="8662" spans="41:41" x14ac:dyDescent="0.25">
      <c r="AO8662" s="51"/>
    </row>
    <row r="8663" spans="41:41" x14ac:dyDescent="0.25">
      <c r="AO8663" s="51"/>
    </row>
    <row r="8664" spans="41:41" x14ac:dyDescent="0.25">
      <c r="AO8664" s="51"/>
    </row>
    <row r="8665" spans="41:41" x14ac:dyDescent="0.25">
      <c r="AO8665" s="51"/>
    </row>
    <row r="8666" spans="41:41" x14ac:dyDescent="0.25">
      <c r="AO8666" s="51"/>
    </row>
    <row r="8667" spans="41:41" x14ac:dyDescent="0.25">
      <c r="AO8667" s="51"/>
    </row>
    <row r="8668" spans="41:41" x14ac:dyDescent="0.25">
      <c r="AO8668" s="51"/>
    </row>
    <row r="8669" spans="41:41" x14ac:dyDescent="0.25">
      <c r="AO8669" s="51"/>
    </row>
    <row r="8670" spans="41:41" x14ac:dyDescent="0.25">
      <c r="AO8670" s="51"/>
    </row>
    <row r="8671" spans="41:41" x14ac:dyDescent="0.25">
      <c r="AO8671" s="51"/>
    </row>
    <row r="8672" spans="41:41" x14ac:dyDescent="0.25">
      <c r="AO8672" s="51"/>
    </row>
    <row r="8673" spans="41:41" x14ac:dyDescent="0.25">
      <c r="AO8673" s="51"/>
    </row>
    <row r="8674" spans="41:41" x14ac:dyDescent="0.25">
      <c r="AO8674" s="51"/>
    </row>
    <row r="8675" spans="41:41" x14ac:dyDescent="0.25">
      <c r="AO8675" s="51"/>
    </row>
    <row r="8676" spans="41:41" x14ac:dyDescent="0.25">
      <c r="AO8676" s="51"/>
    </row>
    <row r="8677" spans="41:41" x14ac:dyDescent="0.25">
      <c r="AO8677" s="51"/>
    </row>
    <row r="8678" spans="41:41" x14ac:dyDescent="0.25">
      <c r="AO8678" s="51"/>
    </row>
    <row r="8679" spans="41:41" x14ac:dyDescent="0.25">
      <c r="AO8679" s="51"/>
    </row>
    <row r="8680" spans="41:41" x14ac:dyDescent="0.25">
      <c r="AO8680" s="51"/>
    </row>
    <row r="8681" spans="41:41" x14ac:dyDescent="0.25">
      <c r="AO8681" s="51"/>
    </row>
    <row r="8682" spans="41:41" x14ac:dyDescent="0.25">
      <c r="AO8682" s="51"/>
    </row>
    <row r="8683" spans="41:41" x14ac:dyDescent="0.25">
      <c r="AO8683" s="51"/>
    </row>
    <row r="8684" spans="41:41" x14ac:dyDescent="0.25">
      <c r="AO8684" s="51"/>
    </row>
    <row r="8685" spans="41:41" x14ac:dyDescent="0.25">
      <c r="AO8685" s="51"/>
    </row>
    <row r="8686" spans="41:41" x14ac:dyDescent="0.25">
      <c r="AO8686" s="51"/>
    </row>
    <row r="8687" spans="41:41" x14ac:dyDescent="0.25">
      <c r="AO8687" s="51"/>
    </row>
    <row r="8688" spans="41:41" x14ac:dyDescent="0.25">
      <c r="AO8688" s="51"/>
    </row>
    <row r="8689" spans="41:41" x14ac:dyDescent="0.25">
      <c r="AO8689" s="51"/>
    </row>
    <row r="8690" spans="41:41" x14ac:dyDescent="0.25">
      <c r="AO8690" s="51"/>
    </row>
    <row r="8691" spans="41:41" x14ac:dyDescent="0.25">
      <c r="AO8691" s="51"/>
    </row>
    <row r="8692" spans="41:41" x14ac:dyDescent="0.25">
      <c r="AO8692" s="51"/>
    </row>
    <row r="8693" spans="41:41" x14ac:dyDescent="0.25">
      <c r="AO8693" s="51"/>
    </row>
    <row r="8694" spans="41:41" x14ac:dyDescent="0.25">
      <c r="AO8694" s="51"/>
    </row>
    <row r="8695" spans="41:41" x14ac:dyDescent="0.25">
      <c r="AO8695" s="51"/>
    </row>
    <row r="8696" spans="41:41" x14ac:dyDescent="0.25">
      <c r="AO8696" s="51"/>
    </row>
    <row r="8697" spans="41:41" x14ac:dyDescent="0.25">
      <c r="AO8697" s="51"/>
    </row>
    <row r="8698" spans="41:41" x14ac:dyDescent="0.25">
      <c r="AO8698" s="51"/>
    </row>
    <row r="8699" spans="41:41" x14ac:dyDescent="0.25">
      <c r="AO8699" s="51"/>
    </row>
    <row r="8700" spans="41:41" x14ac:dyDescent="0.25">
      <c r="AO8700" s="51"/>
    </row>
    <row r="8701" spans="41:41" x14ac:dyDescent="0.25">
      <c r="AO8701" s="51"/>
    </row>
    <row r="8702" spans="41:41" x14ac:dyDescent="0.25">
      <c r="AO8702" s="51"/>
    </row>
    <row r="8703" spans="41:41" x14ac:dyDescent="0.25">
      <c r="AO8703" s="51"/>
    </row>
    <row r="8704" spans="41:41" x14ac:dyDescent="0.25">
      <c r="AO8704" s="51"/>
    </row>
    <row r="8705" spans="41:41" x14ac:dyDescent="0.25">
      <c r="AO8705" s="51"/>
    </row>
    <row r="8706" spans="41:41" x14ac:dyDescent="0.25">
      <c r="AO8706" s="51"/>
    </row>
    <row r="8707" spans="41:41" x14ac:dyDescent="0.25">
      <c r="AO8707" s="51"/>
    </row>
    <row r="8708" spans="41:41" x14ac:dyDescent="0.25">
      <c r="AO8708" s="51"/>
    </row>
    <row r="8709" spans="41:41" x14ac:dyDescent="0.25">
      <c r="AO8709" s="51"/>
    </row>
    <row r="8710" spans="41:41" x14ac:dyDescent="0.25">
      <c r="AO8710" s="51"/>
    </row>
    <row r="8711" spans="41:41" x14ac:dyDescent="0.25">
      <c r="AO8711" s="51"/>
    </row>
    <row r="8712" spans="41:41" x14ac:dyDescent="0.25">
      <c r="AO8712" s="51"/>
    </row>
    <row r="8713" spans="41:41" x14ac:dyDescent="0.25">
      <c r="AO8713" s="51"/>
    </row>
    <row r="8714" spans="41:41" x14ac:dyDescent="0.25">
      <c r="AO8714" s="51"/>
    </row>
    <row r="8715" spans="41:41" x14ac:dyDescent="0.25">
      <c r="AO8715" s="51"/>
    </row>
    <row r="8716" spans="41:41" x14ac:dyDescent="0.25">
      <c r="AO8716" s="51"/>
    </row>
    <row r="8717" spans="41:41" x14ac:dyDescent="0.25">
      <c r="AO8717" s="51"/>
    </row>
    <row r="8718" spans="41:41" x14ac:dyDescent="0.25">
      <c r="AO8718" s="51"/>
    </row>
    <row r="8719" spans="41:41" x14ac:dyDescent="0.25">
      <c r="AO8719" s="51"/>
    </row>
    <row r="8720" spans="41:41" x14ac:dyDescent="0.25">
      <c r="AO8720" s="51"/>
    </row>
    <row r="8721" spans="41:41" x14ac:dyDescent="0.25">
      <c r="AO8721" s="51"/>
    </row>
    <row r="8722" spans="41:41" x14ac:dyDescent="0.25">
      <c r="AO8722" s="51"/>
    </row>
    <row r="8723" spans="41:41" x14ac:dyDescent="0.25">
      <c r="AO8723" s="51"/>
    </row>
    <row r="8724" spans="41:41" x14ac:dyDescent="0.25">
      <c r="AO8724" s="51"/>
    </row>
    <row r="8725" spans="41:41" x14ac:dyDescent="0.25">
      <c r="AO8725" s="51"/>
    </row>
    <row r="8726" spans="41:41" x14ac:dyDescent="0.25">
      <c r="AO8726" s="51"/>
    </row>
    <row r="8727" spans="41:41" x14ac:dyDescent="0.25">
      <c r="AO8727" s="51"/>
    </row>
    <row r="8728" spans="41:41" x14ac:dyDescent="0.25">
      <c r="AO8728" s="51"/>
    </row>
    <row r="8729" spans="41:41" x14ac:dyDescent="0.25">
      <c r="AO8729" s="51"/>
    </row>
    <row r="8730" spans="41:41" x14ac:dyDescent="0.25">
      <c r="AO8730" s="51"/>
    </row>
    <row r="8731" spans="41:41" x14ac:dyDescent="0.25">
      <c r="AO8731" s="51"/>
    </row>
    <row r="8732" spans="41:41" x14ac:dyDescent="0.25">
      <c r="AO8732" s="51"/>
    </row>
    <row r="8733" spans="41:41" x14ac:dyDescent="0.25">
      <c r="AO8733" s="51"/>
    </row>
    <row r="8734" spans="41:41" x14ac:dyDescent="0.25">
      <c r="AO8734" s="51"/>
    </row>
    <row r="8735" spans="41:41" x14ac:dyDescent="0.25">
      <c r="AO8735" s="51"/>
    </row>
    <row r="8736" spans="41:41" x14ac:dyDescent="0.25">
      <c r="AO8736" s="51"/>
    </row>
    <row r="8737" spans="41:41" x14ac:dyDescent="0.25">
      <c r="AO8737" s="51"/>
    </row>
    <row r="8738" spans="41:41" x14ac:dyDescent="0.25">
      <c r="AO8738" s="51"/>
    </row>
    <row r="8739" spans="41:41" x14ac:dyDescent="0.25">
      <c r="AO8739" s="51"/>
    </row>
    <row r="8740" spans="41:41" x14ac:dyDescent="0.25">
      <c r="AO8740" s="51"/>
    </row>
    <row r="8741" spans="41:41" x14ac:dyDescent="0.25">
      <c r="AO8741" s="51"/>
    </row>
    <row r="8742" spans="41:41" x14ac:dyDescent="0.25">
      <c r="AO8742" s="51"/>
    </row>
    <row r="8743" spans="41:41" x14ac:dyDescent="0.25">
      <c r="AO8743" s="51"/>
    </row>
    <row r="8744" spans="41:41" x14ac:dyDescent="0.25">
      <c r="AO8744" s="51"/>
    </row>
    <row r="8745" spans="41:41" x14ac:dyDescent="0.25">
      <c r="AO8745" s="51"/>
    </row>
    <row r="8746" spans="41:41" x14ac:dyDescent="0.25">
      <c r="AO8746" s="51"/>
    </row>
    <row r="8747" spans="41:41" x14ac:dyDescent="0.25">
      <c r="AO8747" s="51"/>
    </row>
    <row r="8748" spans="41:41" x14ac:dyDescent="0.25">
      <c r="AO8748" s="51"/>
    </row>
    <row r="8749" spans="41:41" x14ac:dyDescent="0.25">
      <c r="AO8749" s="51"/>
    </row>
    <row r="8750" spans="41:41" x14ac:dyDescent="0.25">
      <c r="AO8750" s="51"/>
    </row>
    <row r="8751" spans="41:41" x14ac:dyDescent="0.25">
      <c r="AO8751" s="51"/>
    </row>
    <row r="8752" spans="41:41" x14ac:dyDescent="0.25">
      <c r="AO8752" s="51"/>
    </row>
    <row r="8753" spans="41:41" x14ac:dyDescent="0.25">
      <c r="AO8753" s="51"/>
    </row>
    <row r="8754" spans="41:41" x14ac:dyDescent="0.25">
      <c r="AO8754" s="51"/>
    </row>
    <row r="8755" spans="41:41" x14ac:dyDescent="0.25">
      <c r="AO8755" s="51"/>
    </row>
    <row r="8756" spans="41:41" x14ac:dyDescent="0.25">
      <c r="AO8756" s="51"/>
    </row>
    <row r="8757" spans="41:41" x14ac:dyDescent="0.25">
      <c r="AO8757" s="51"/>
    </row>
    <row r="8758" spans="41:41" x14ac:dyDescent="0.25">
      <c r="AO8758" s="51"/>
    </row>
    <row r="8759" spans="41:41" x14ac:dyDescent="0.25">
      <c r="AO8759" s="51"/>
    </row>
    <row r="8760" spans="41:41" x14ac:dyDescent="0.25">
      <c r="AO8760" s="51"/>
    </row>
    <row r="8761" spans="41:41" x14ac:dyDescent="0.25">
      <c r="AO8761" s="51"/>
    </row>
    <row r="8762" spans="41:41" x14ac:dyDescent="0.25">
      <c r="AO8762" s="51"/>
    </row>
    <row r="8763" spans="41:41" x14ac:dyDescent="0.25">
      <c r="AO8763" s="51"/>
    </row>
    <row r="8764" spans="41:41" x14ac:dyDescent="0.25">
      <c r="AO8764" s="51"/>
    </row>
    <row r="8765" spans="41:41" x14ac:dyDescent="0.25">
      <c r="AO8765" s="51"/>
    </row>
    <row r="8766" spans="41:41" x14ac:dyDescent="0.25">
      <c r="AO8766" s="51"/>
    </row>
    <row r="8767" spans="41:41" x14ac:dyDescent="0.25">
      <c r="AO8767" s="51"/>
    </row>
    <row r="8768" spans="41:41" x14ac:dyDescent="0.25">
      <c r="AO8768" s="51"/>
    </row>
    <row r="8769" spans="41:41" x14ac:dyDescent="0.25">
      <c r="AO8769" s="51"/>
    </row>
    <row r="8770" spans="41:41" x14ac:dyDescent="0.25">
      <c r="AO8770" s="51"/>
    </row>
    <row r="8771" spans="41:41" x14ac:dyDescent="0.25">
      <c r="AO8771" s="51"/>
    </row>
    <row r="8772" spans="41:41" x14ac:dyDescent="0.25">
      <c r="AO8772" s="51"/>
    </row>
    <row r="8773" spans="41:41" x14ac:dyDescent="0.25">
      <c r="AO8773" s="51"/>
    </row>
    <row r="8774" spans="41:41" x14ac:dyDescent="0.25">
      <c r="AO8774" s="51"/>
    </row>
    <row r="8775" spans="41:41" x14ac:dyDescent="0.25">
      <c r="AO8775" s="51"/>
    </row>
    <row r="8776" spans="41:41" x14ac:dyDescent="0.25">
      <c r="AO8776" s="51"/>
    </row>
    <row r="8777" spans="41:41" x14ac:dyDescent="0.25">
      <c r="AO8777" s="51"/>
    </row>
    <row r="8778" spans="41:41" x14ac:dyDescent="0.25">
      <c r="AO8778" s="51"/>
    </row>
    <row r="8779" spans="41:41" x14ac:dyDescent="0.25">
      <c r="AO8779" s="51"/>
    </row>
    <row r="8780" spans="41:41" x14ac:dyDescent="0.25">
      <c r="AO8780" s="51"/>
    </row>
    <row r="8781" spans="41:41" x14ac:dyDescent="0.25">
      <c r="AO8781" s="51"/>
    </row>
    <row r="8782" spans="41:41" x14ac:dyDescent="0.25">
      <c r="AO8782" s="51"/>
    </row>
    <row r="8783" spans="41:41" x14ac:dyDescent="0.25">
      <c r="AO8783" s="51"/>
    </row>
    <row r="8784" spans="41:41" x14ac:dyDescent="0.25">
      <c r="AO8784" s="51"/>
    </row>
    <row r="8785" spans="41:41" x14ac:dyDescent="0.25">
      <c r="AO8785" s="51"/>
    </row>
    <row r="8786" spans="41:41" x14ac:dyDescent="0.25">
      <c r="AO8786" s="51"/>
    </row>
    <row r="8787" spans="41:41" x14ac:dyDescent="0.25">
      <c r="AO8787" s="51"/>
    </row>
    <row r="8788" spans="41:41" x14ac:dyDescent="0.25">
      <c r="AO8788" s="51"/>
    </row>
    <row r="8789" spans="41:41" x14ac:dyDescent="0.25">
      <c r="AO8789" s="51"/>
    </row>
    <row r="8790" spans="41:41" x14ac:dyDescent="0.25">
      <c r="AO8790" s="51"/>
    </row>
    <row r="8791" spans="41:41" x14ac:dyDescent="0.25">
      <c r="AO8791" s="51"/>
    </row>
    <row r="8792" spans="41:41" x14ac:dyDescent="0.25">
      <c r="AO8792" s="51"/>
    </row>
    <row r="8793" spans="41:41" x14ac:dyDescent="0.25">
      <c r="AO8793" s="51"/>
    </row>
    <row r="8794" spans="41:41" x14ac:dyDescent="0.25">
      <c r="AO8794" s="51"/>
    </row>
    <row r="8795" spans="41:41" x14ac:dyDescent="0.25">
      <c r="AO8795" s="51"/>
    </row>
    <row r="8796" spans="41:41" x14ac:dyDescent="0.25">
      <c r="AO8796" s="51"/>
    </row>
    <row r="8797" spans="41:41" x14ac:dyDescent="0.25">
      <c r="AO8797" s="51"/>
    </row>
    <row r="8798" spans="41:41" x14ac:dyDescent="0.25">
      <c r="AO8798" s="51"/>
    </row>
    <row r="8799" spans="41:41" x14ac:dyDescent="0.25">
      <c r="AO8799" s="51"/>
    </row>
    <row r="8800" spans="41:41" x14ac:dyDescent="0.25">
      <c r="AO8800" s="51"/>
    </row>
    <row r="8801" spans="41:41" x14ac:dyDescent="0.25">
      <c r="AO8801" s="51"/>
    </row>
    <row r="8802" spans="41:41" x14ac:dyDescent="0.25">
      <c r="AO8802" s="51"/>
    </row>
    <row r="8803" spans="41:41" x14ac:dyDescent="0.25">
      <c r="AO8803" s="51"/>
    </row>
    <row r="8804" spans="41:41" x14ac:dyDescent="0.25">
      <c r="AO8804" s="51"/>
    </row>
    <row r="8805" spans="41:41" x14ac:dyDescent="0.25">
      <c r="AO8805" s="51"/>
    </row>
    <row r="8806" spans="41:41" x14ac:dyDescent="0.25">
      <c r="AO8806" s="51"/>
    </row>
    <row r="8807" spans="41:41" x14ac:dyDescent="0.25">
      <c r="AO8807" s="51"/>
    </row>
    <row r="8808" spans="41:41" x14ac:dyDescent="0.25">
      <c r="AO8808" s="51"/>
    </row>
    <row r="8809" spans="41:41" x14ac:dyDescent="0.25">
      <c r="AO8809" s="51"/>
    </row>
    <row r="8810" spans="41:41" x14ac:dyDescent="0.25">
      <c r="AO8810" s="51"/>
    </row>
    <row r="8811" spans="41:41" x14ac:dyDescent="0.25">
      <c r="AO8811" s="51"/>
    </row>
    <row r="8812" spans="41:41" x14ac:dyDescent="0.25">
      <c r="AO8812" s="51"/>
    </row>
    <row r="8813" spans="41:41" x14ac:dyDescent="0.25">
      <c r="AO8813" s="51"/>
    </row>
    <row r="8814" spans="41:41" x14ac:dyDescent="0.25">
      <c r="AO8814" s="51"/>
    </row>
    <row r="8815" spans="41:41" x14ac:dyDescent="0.25">
      <c r="AO8815" s="51"/>
    </row>
    <row r="8816" spans="41:41" x14ac:dyDescent="0.25">
      <c r="AO8816" s="51"/>
    </row>
    <row r="8817" spans="41:41" x14ac:dyDescent="0.25">
      <c r="AO8817" s="51"/>
    </row>
    <row r="8818" spans="41:41" x14ac:dyDescent="0.25">
      <c r="AO8818" s="51"/>
    </row>
    <row r="8819" spans="41:41" x14ac:dyDescent="0.25">
      <c r="AO8819" s="51"/>
    </row>
    <row r="8820" spans="41:41" x14ac:dyDescent="0.25">
      <c r="AO8820" s="51"/>
    </row>
    <row r="8821" spans="41:41" x14ac:dyDescent="0.25">
      <c r="AO8821" s="51"/>
    </row>
    <row r="8822" spans="41:41" x14ac:dyDescent="0.25">
      <c r="AO8822" s="51"/>
    </row>
    <row r="8823" spans="41:41" x14ac:dyDescent="0.25">
      <c r="AO8823" s="51"/>
    </row>
    <row r="8824" spans="41:41" x14ac:dyDescent="0.25">
      <c r="AO8824" s="51"/>
    </row>
    <row r="8825" spans="41:41" x14ac:dyDescent="0.25">
      <c r="AO8825" s="51"/>
    </row>
    <row r="8826" spans="41:41" x14ac:dyDescent="0.25">
      <c r="AO8826" s="51"/>
    </row>
    <row r="8827" spans="41:41" x14ac:dyDescent="0.25">
      <c r="AO8827" s="51"/>
    </row>
    <row r="8828" spans="41:41" x14ac:dyDescent="0.25">
      <c r="AO8828" s="51"/>
    </row>
    <row r="8829" spans="41:41" x14ac:dyDescent="0.25">
      <c r="AO8829" s="51"/>
    </row>
    <row r="8830" spans="41:41" x14ac:dyDescent="0.25">
      <c r="AO8830" s="51"/>
    </row>
    <row r="8831" spans="41:41" x14ac:dyDescent="0.25">
      <c r="AO8831" s="51"/>
    </row>
    <row r="8832" spans="41:41" x14ac:dyDescent="0.25">
      <c r="AO8832" s="51"/>
    </row>
    <row r="8833" spans="41:41" x14ac:dyDescent="0.25">
      <c r="AO8833" s="51"/>
    </row>
    <row r="8834" spans="41:41" x14ac:dyDescent="0.25">
      <c r="AO8834" s="51"/>
    </row>
    <row r="8835" spans="41:41" x14ac:dyDescent="0.25">
      <c r="AO8835" s="51"/>
    </row>
    <row r="8836" spans="41:41" x14ac:dyDescent="0.25">
      <c r="AO8836" s="51"/>
    </row>
    <row r="8837" spans="41:41" x14ac:dyDescent="0.25">
      <c r="AO8837" s="51"/>
    </row>
    <row r="8838" spans="41:41" x14ac:dyDescent="0.25">
      <c r="AO8838" s="51"/>
    </row>
    <row r="8839" spans="41:41" x14ac:dyDescent="0.25">
      <c r="AO8839" s="51"/>
    </row>
    <row r="8840" spans="41:41" x14ac:dyDescent="0.25">
      <c r="AO8840" s="51"/>
    </row>
    <row r="8841" spans="41:41" x14ac:dyDescent="0.25">
      <c r="AO8841" s="51"/>
    </row>
    <row r="8842" spans="41:41" x14ac:dyDescent="0.25">
      <c r="AO8842" s="51"/>
    </row>
    <row r="8843" spans="41:41" x14ac:dyDescent="0.25">
      <c r="AO8843" s="51"/>
    </row>
    <row r="8844" spans="41:41" x14ac:dyDescent="0.25">
      <c r="AO8844" s="51"/>
    </row>
    <row r="8845" spans="41:41" x14ac:dyDescent="0.25">
      <c r="AO8845" s="51"/>
    </row>
    <row r="8846" spans="41:41" x14ac:dyDescent="0.25">
      <c r="AO8846" s="51"/>
    </row>
    <row r="8847" spans="41:41" x14ac:dyDescent="0.25">
      <c r="AO8847" s="51"/>
    </row>
    <row r="8848" spans="41:41" x14ac:dyDescent="0.25">
      <c r="AO8848" s="51"/>
    </row>
    <row r="8849" spans="41:41" x14ac:dyDescent="0.25">
      <c r="AO8849" s="51"/>
    </row>
    <row r="8850" spans="41:41" x14ac:dyDescent="0.25">
      <c r="AO8850" s="51"/>
    </row>
    <row r="8851" spans="41:41" x14ac:dyDescent="0.25">
      <c r="AO8851" s="51"/>
    </row>
    <row r="8852" spans="41:41" x14ac:dyDescent="0.25">
      <c r="AO8852" s="51"/>
    </row>
    <row r="8853" spans="41:41" x14ac:dyDescent="0.25">
      <c r="AO8853" s="51"/>
    </row>
    <row r="8854" spans="41:41" x14ac:dyDescent="0.25">
      <c r="AO8854" s="51"/>
    </row>
    <row r="8855" spans="41:41" x14ac:dyDescent="0.25">
      <c r="AO8855" s="51"/>
    </row>
    <row r="8856" spans="41:41" x14ac:dyDescent="0.25">
      <c r="AO8856" s="51"/>
    </row>
    <row r="8857" spans="41:41" x14ac:dyDescent="0.25">
      <c r="AO8857" s="51"/>
    </row>
    <row r="8858" spans="41:41" x14ac:dyDescent="0.25">
      <c r="AO8858" s="51"/>
    </row>
    <row r="8859" spans="41:41" x14ac:dyDescent="0.25">
      <c r="AO8859" s="51"/>
    </row>
    <row r="8860" spans="41:41" x14ac:dyDescent="0.25">
      <c r="AO8860" s="51"/>
    </row>
    <row r="8861" spans="41:41" x14ac:dyDescent="0.25">
      <c r="AO8861" s="51"/>
    </row>
    <row r="8862" spans="41:41" x14ac:dyDescent="0.25">
      <c r="AO8862" s="51"/>
    </row>
    <row r="8863" spans="41:41" x14ac:dyDescent="0.25">
      <c r="AO8863" s="51"/>
    </row>
    <row r="8864" spans="41:41" x14ac:dyDescent="0.25">
      <c r="AO8864" s="51"/>
    </row>
    <row r="8865" spans="41:41" x14ac:dyDescent="0.25">
      <c r="AO8865" s="51"/>
    </row>
    <row r="8866" spans="41:41" x14ac:dyDescent="0.25">
      <c r="AO8866" s="51"/>
    </row>
    <row r="8867" spans="41:41" x14ac:dyDescent="0.25">
      <c r="AO8867" s="51"/>
    </row>
    <row r="8868" spans="41:41" x14ac:dyDescent="0.25">
      <c r="AO8868" s="51"/>
    </row>
    <row r="8869" spans="41:41" x14ac:dyDescent="0.25">
      <c r="AO8869" s="51"/>
    </row>
    <row r="8870" spans="41:41" x14ac:dyDescent="0.25">
      <c r="AO8870" s="51"/>
    </row>
    <row r="8871" spans="41:41" x14ac:dyDescent="0.25">
      <c r="AO8871" s="51"/>
    </row>
    <row r="8872" spans="41:41" x14ac:dyDescent="0.25">
      <c r="AO8872" s="51"/>
    </row>
    <row r="8873" spans="41:41" x14ac:dyDescent="0.25">
      <c r="AO8873" s="51"/>
    </row>
    <row r="8874" spans="41:41" x14ac:dyDescent="0.25">
      <c r="AO8874" s="51"/>
    </row>
    <row r="8875" spans="41:41" x14ac:dyDescent="0.25">
      <c r="AO8875" s="51"/>
    </row>
    <row r="8876" spans="41:41" x14ac:dyDescent="0.25">
      <c r="AO8876" s="51"/>
    </row>
    <row r="8877" spans="41:41" x14ac:dyDescent="0.25">
      <c r="AO8877" s="51"/>
    </row>
    <row r="8878" spans="41:41" x14ac:dyDescent="0.25">
      <c r="AO8878" s="51"/>
    </row>
    <row r="8879" spans="41:41" x14ac:dyDescent="0.25">
      <c r="AO8879" s="51"/>
    </row>
    <row r="8880" spans="41:41" x14ac:dyDescent="0.25">
      <c r="AO8880" s="51"/>
    </row>
    <row r="8881" spans="41:41" x14ac:dyDescent="0.25">
      <c r="AO8881" s="51"/>
    </row>
    <row r="8882" spans="41:41" x14ac:dyDescent="0.25">
      <c r="AO8882" s="51"/>
    </row>
    <row r="8883" spans="41:41" x14ac:dyDescent="0.25">
      <c r="AO8883" s="51"/>
    </row>
    <row r="8884" spans="41:41" x14ac:dyDescent="0.25">
      <c r="AO8884" s="51"/>
    </row>
    <row r="8885" spans="41:41" x14ac:dyDescent="0.25">
      <c r="AO8885" s="51"/>
    </row>
    <row r="8886" spans="41:41" x14ac:dyDescent="0.25">
      <c r="AO8886" s="51"/>
    </row>
    <row r="8887" spans="41:41" x14ac:dyDescent="0.25">
      <c r="AO8887" s="51"/>
    </row>
    <row r="8888" spans="41:41" x14ac:dyDescent="0.25">
      <c r="AO8888" s="51"/>
    </row>
    <row r="8889" spans="41:41" x14ac:dyDescent="0.25">
      <c r="AO8889" s="51"/>
    </row>
    <row r="8890" spans="41:41" x14ac:dyDescent="0.25">
      <c r="AO8890" s="51"/>
    </row>
    <row r="8891" spans="41:41" x14ac:dyDescent="0.25">
      <c r="AO8891" s="51"/>
    </row>
    <row r="8892" spans="41:41" x14ac:dyDescent="0.25">
      <c r="AO8892" s="51"/>
    </row>
    <row r="8893" spans="41:41" x14ac:dyDescent="0.25">
      <c r="AO8893" s="51"/>
    </row>
    <row r="8894" spans="41:41" x14ac:dyDescent="0.25">
      <c r="AO8894" s="51"/>
    </row>
    <row r="8895" spans="41:41" x14ac:dyDescent="0.25">
      <c r="AO8895" s="51"/>
    </row>
    <row r="8896" spans="41:41" x14ac:dyDescent="0.25">
      <c r="AO8896" s="51"/>
    </row>
    <row r="8897" spans="41:41" x14ac:dyDescent="0.25">
      <c r="AO8897" s="51"/>
    </row>
    <row r="8898" spans="41:41" x14ac:dyDescent="0.25">
      <c r="AO8898" s="51"/>
    </row>
    <row r="8899" spans="41:41" x14ac:dyDescent="0.25">
      <c r="AO8899" s="51"/>
    </row>
    <row r="8900" spans="41:41" x14ac:dyDescent="0.25">
      <c r="AO8900" s="51"/>
    </row>
    <row r="8901" spans="41:41" x14ac:dyDescent="0.25">
      <c r="AO8901" s="51"/>
    </row>
    <row r="8902" spans="41:41" x14ac:dyDescent="0.25">
      <c r="AO8902" s="51"/>
    </row>
    <row r="8903" spans="41:41" x14ac:dyDescent="0.25">
      <c r="AO8903" s="51"/>
    </row>
    <row r="8904" spans="41:41" x14ac:dyDescent="0.25">
      <c r="AO8904" s="51"/>
    </row>
    <row r="8905" spans="41:41" x14ac:dyDescent="0.25">
      <c r="AO8905" s="51"/>
    </row>
    <row r="8906" spans="41:41" x14ac:dyDescent="0.25">
      <c r="AO8906" s="51"/>
    </row>
    <row r="8907" spans="41:41" x14ac:dyDescent="0.25">
      <c r="AO8907" s="51"/>
    </row>
    <row r="8908" spans="41:41" x14ac:dyDescent="0.25">
      <c r="AO8908" s="51"/>
    </row>
    <row r="8909" spans="41:41" x14ac:dyDescent="0.25">
      <c r="AO8909" s="51"/>
    </row>
    <row r="8910" spans="41:41" x14ac:dyDescent="0.25">
      <c r="AO8910" s="51"/>
    </row>
    <row r="8911" spans="41:41" x14ac:dyDescent="0.25">
      <c r="AO8911" s="51"/>
    </row>
    <row r="8912" spans="41:41" x14ac:dyDescent="0.25">
      <c r="AO8912" s="51"/>
    </row>
    <row r="8913" spans="41:41" x14ac:dyDescent="0.25">
      <c r="AO8913" s="51"/>
    </row>
    <row r="8914" spans="41:41" x14ac:dyDescent="0.25">
      <c r="AO8914" s="51"/>
    </row>
    <row r="8915" spans="41:41" x14ac:dyDescent="0.25">
      <c r="AO8915" s="51"/>
    </row>
    <row r="8916" spans="41:41" x14ac:dyDescent="0.25">
      <c r="AO8916" s="51"/>
    </row>
    <row r="8917" spans="41:41" x14ac:dyDescent="0.25">
      <c r="AO8917" s="51"/>
    </row>
    <row r="8918" spans="41:41" x14ac:dyDescent="0.25">
      <c r="AO8918" s="51"/>
    </row>
    <row r="8919" spans="41:41" x14ac:dyDescent="0.25">
      <c r="AO8919" s="51"/>
    </row>
    <row r="8920" spans="41:41" x14ac:dyDescent="0.25">
      <c r="AO8920" s="51"/>
    </row>
    <row r="8921" spans="41:41" x14ac:dyDescent="0.25">
      <c r="AO8921" s="51"/>
    </row>
    <row r="8922" spans="41:41" x14ac:dyDescent="0.25">
      <c r="AO8922" s="51"/>
    </row>
    <row r="8923" spans="41:41" x14ac:dyDescent="0.25">
      <c r="AO8923" s="51"/>
    </row>
    <row r="8924" spans="41:41" x14ac:dyDescent="0.25">
      <c r="AO8924" s="51"/>
    </row>
    <row r="8925" spans="41:41" x14ac:dyDescent="0.25">
      <c r="AO8925" s="51"/>
    </row>
    <row r="8926" spans="41:41" x14ac:dyDescent="0.25">
      <c r="AO8926" s="51"/>
    </row>
    <row r="8927" spans="41:41" x14ac:dyDescent="0.25">
      <c r="AO8927" s="51"/>
    </row>
    <row r="8928" spans="41:41" x14ac:dyDescent="0.25">
      <c r="AO8928" s="51"/>
    </row>
    <row r="8929" spans="41:41" x14ac:dyDescent="0.25">
      <c r="AO8929" s="51"/>
    </row>
    <row r="8930" spans="41:41" x14ac:dyDescent="0.25">
      <c r="AO8930" s="51"/>
    </row>
    <row r="8931" spans="41:41" x14ac:dyDescent="0.25">
      <c r="AO8931" s="51"/>
    </row>
    <row r="8932" spans="41:41" x14ac:dyDescent="0.25">
      <c r="AO8932" s="51"/>
    </row>
    <row r="8933" spans="41:41" x14ac:dyDescent="0.25">
      <c r="AO8933" s="51"/>
    </row>
    <row r="8934" spans="41:41" x14ac:dyDescent="0.25">
      <c r="AO8934" s="51"/>
    </row>
    <row r="8935" spans="41:41" x14ac:dyDescent="0.25">
      <c r="AO8935" s="51"/>
    </row>
    <row r="8936" spans="41:41" x14ac:dyDescent="0.25">
      <c r="AO8936" s="51"/>
    </row>
    <row r="8937" spans="41:41" x14ac:dyDescent="0.25">
      <c r="AO8937" s="51"/>
    </row>
    <row r="8938" spans="41:41" x14ac:dyDescent="0.25">
      <c r="AO8938" s="51"/>
    </row>
    <row r="8939" spans="41:41" x14ac:dyDescent="0.25">
      <c r="AO8939" s="51"/>
    </row>
    <row r="8940" spans="41:41" x14ac:dyDescent="0.25">
      <c r="AO8940" s="51"/>
    </row>
    <row r="8941" spans="41:41" x14ac:dyDescent="0.25">
      <c r="AO8941" s="51"/>
    </row>
    <row r="8942" spans="41:41" x14ac:dyDescent="0.25">
      <c r="AO8942" s="51"/>
    </row>
    <row r="8943" spans="41:41" x14ac:dyDescent="0.25">
      <c r="AO8943" s="51"/>
    </row>
    <row r="8944" spans="41:41" x14ac:dyDescent="0.25">
      <c r="AO8944" s="51"/>
    </row>
    <row r="8945" spans="41:41" x14ac:dyDescent="0.25">
      <c r="AO8945" s="51"/>
    </row>
    <row r="8946" spans="41:41" x14ac:dyDescent="0.25">
      <c r="AO8946" s="51"/>
    </row>
    <row r="8947" spans="41:41" x14ac:dyDescent="0.25">
      <c r="AO8947" s="51"/>
    </row>
    <row r="8948" spans="41:41" x14ac:dyDescent="0.25">
      <c r="AO8948" s="51"/>
    </row>
    <row r="8949" spans="41:41" x14ac:dyDescent="0.25">
      <c r="AO8949" s="51"/>
    </row>
    <row r="8950" spans="41:41" x14ac:dyDescent="0.25">
      <c r="AO8950" s="51"/>
    </row>
    <row r="8951" spans="41:41" x14ac:dyDescent="0.25">
      <c r="AO8951" s="51"/>
    </row>
    <row r="8952" spans="41:41" x14ac:dyDescent="0.25">
      <c r="AO8952" s="51"/>
    </row>
    <row r="8953" spans="41:41" x14ac:dyDescent="0.25">
      <c r="AO8953" s="51"/>
    </row>
    <row r="8954" spans="41:41" x14ac:dyDescent="0.25">
      <c r="AO8954" s="51"/>
    </row>
    <row r="8955" spans="41:41" x14ac:dyDescent="0.25">
      <c r="AO8955" s="51"/>
    </row>
    <row r="8956" spans="41:41" x14ac:dyDescent="0.25">
      <c r="AO8956" s="51"/>
    </row>
    <row r="8957" spans="41:41" x14ac:dyDescent="0.25">
      <c r="AO8957" s="51"/>
    </row>
    <row r="8958" spans="41:41" x14ac:dyDescent="0.25">
      <c r="AO8958" s="51"/>
    </row>
    <row r="8959" spans="41:41" x14ac:dyDescent="0.25">
      <c r="AO8959" s="51"/>
    </row>
    <row r="8960" spans="41:41" x14ac:dyDescent="0.25">
      <c r="AO8960" s="51"/>
    </row>
    <row r="8961" spans="41:41" x14ac:dyDescent="0.25">
      <c r="AO8961" s="51"/>
    </row>
    <row r="8962" spans="41:41" x14ac:dyDescent="0.25">
      <c r="AO8962" s="51"/>
    </row>
    <row r="8963" spans="41:41" x14ac:dyDescent="0.25">
      <c r="AO8963" s="51"/>
    </row>
    <row r="8964" spans="41:41" x14ac:dyDescent="0.25">
      <c r="AO8964" s="51"/>
    </row>
    <row r="8965" spans="41:41" x14ac:dyDescent="0.25">
      <c r="AO8965" s="51"/>
    </row>
    <row r="8966" spans="41:41" x14ac:dyDescent="0.25">
      <c r="AO8966" s="51"/>
    </row>
    <row r="8967" spans="41:41" x14ac:dyDescent="0.25">
      <c r="AO8967" s="51"/>
    </row>
    <row r="8968" spans="41:41" x14ac:dyDescent="0.25">
      <c r="AO8968" s="51"/>
    </row>
    <row r="8969" spans="41:41" x14ac:dyDescent="0.25">
      <c r="AO8969" s="51"/>
    </row>
    <row r="8970" spans="41:41" x14ac:dyDescent="0.25">
      <c r="AO8970" s="51"/>
    </row>
    <row r="8971" spans="41:41" x14ac:dyDescent="0.25">
      <c r="AO8971" s="51"/>
    </row>
    <row r="8972" spans="41:41" x14ac:dyDescent="0.25">
      <c r="AO8972" s="51"/>
    </row>
    <row r="8973" spans="41:41" x14ac:dyDescent="0.25">
      <c r="AO8973" s="51"/>
    </row>
    <row r="8974" spans="41:41" x14ac:dyDescent="0.25">
      <c r="AO8974" s="51"/>
    </row>
    <row r="8975" spans="41:41" x14ac:dyDescent="0.25">
      <c r="AO8975" s="51"/>
    </row>
    <row r="8976" spans="41:41" x14ac:dyDescent="0.25">
      <c r="AO8976" s="51"/>
    </row>
    <row r="8977" spans="41:41" x14ac:dyDescent="0.25">
      <c r="AO8977" s="51"/>
    </row>
    <row r="8978" spans="41:41" x14ac:dyDescent="0.25">
      <c r="AO8978" s="51"/>
    </row>
    <row r="8979" spans="41:41" x14ac:dyDescent="0.25">
      <c r="AO8979" s="51"/>
    </row>
    <row r="8980" spans="41:41" x14ac:dyDescent="0.25">
      <c r="AO8980" s="51"/>
    </row>
    <row r="8981" spans="41:41" x14ac:dyDescent="0.25">
      <c r="AO8981" s="51"/>
    </row>
    <row r="8982" spans="41:41" x14ac:dyDescent="0.25">
      <c r="AO8982" s="51"/>
    </row>
    <row r="8983" spans="41:41" x14ac:dyDescent="0.25">
      <c r="AO8983" s="51"/>
    </row>
    <row r="8984" spans="41:41" x14ac:dyDescent="0.25">
      <c r="AO8984" s="51"/>
    </row>
    <row r="8985" spans="41:41" x14ac:dyDescent="0.25">
      <c r="AO8985" s="51"/>
    </row>
    <row r="8986" spans="41:41" x14ac:dyDescent="0.25">
      <c r="AO8986" s="51"/>
    </row>
    <row r="8987" spans="41:41" x14ac:dyDescent="0.25">
      <c r="AO8987" s="51"/>
    </row>
    <row r="8988" spans="41:41" x14ac:dyDescent="0.25">
      <c r="AO8988" s="51"/>
    </row>
    <row r="8989" spans="41:41" x14ac:dyDescent="0.25">
      <c r="AO8989" s="51"/>
    </row>
    <row r="8990" spans="41:41" x14ac:dyDescent="0.25">
      <c r="AO8990" s="51"/>
    </row>
    <row r="8991" spans="41:41" x14ac:dyDescent="0.25">
      <c r="AO8991" s="51"/>
    </row>
    <row r="8992" spans="41:41" x14ac:dyDescent="0.25">
      <c r="AO8992" s="51"/>
    </row>
    <row r="8993" spans="41:41" x14ac:dyDescent="0.25">
      <c r="AO8993" s="51"/>
    </row>
    <row r="8994" spans="41:41" x14ac:dyDescent="0.25">
      <c r="AO8994" s="51"/>
    </row>
    <row r="8995" spans="41:41" x14ac:dyDescent="0.25">
      <c r="AO8995" s="51"/>
    </row>
    <row r="8996" spans="41:41" x14ac:dyDescent="0.25">
      <c r="AO8996" s="51"/>
    </row>
    <row r="8997" spans="41:41" x14ac:dyDescent="0.25">
      <c r="AO8997" s="51"/>
    </row>
    <row r="8998" spans="41:41" x14ac:dyDescent="0.25">
      <c r="AO8998" s="51"/>
    </row>
    <row r="8999" spans="41:41" x14ac:dyDescent="0.25">
      <c r="AO8999" s="51"/>
    </row>
    <row r="9000" spans="41:41" x14ac:dyDescent="0.25">
      <c r="AO9000" s="51"/>
    </row>
    <row r="9001" spans="41:41" x14ac:dyDescent="0.25">
      <c r="AO9001" s="51"/>
    </row>
    <row r="9002" spans="41:41" x14ac:dyDescent="0.25">
      <c r="AO9002" s="51"/>
    </row>
    <row r="9003" spans="41:41" x14ac:dyDescent="0.25">
      <c r="AO9003" s="51"/>
    </row>
    <row r="9004" spans="41:41" x14ac:dyDescent="0.25">
      <c r="AO9004" s="51"/>
    </row>
    <row r="9005" spans="41:41" x14ac:dyDescent="0.25">
      <c r="AO9005" s="51"/>
    </row>
    <row r="9006" spans="41:41" x14ac:dyDescent="0.25">
      <c r="AO9006" s="51"/>
    </row>
    <row r="9007" spans="41:41" x14ac:dyDescent="0.25">
      <c r="AO9007" s="51"/>
    </row>
    <row r="9008" spans="41:41" x14ac:dyDescent="0.25">
      <c r="AO9008" s="51"/>
    </row>
    <row r="9009" spans="41:41" x14ac:dyDescent="0.25">
      <c r="AO9009" s="51"/>
    </row>
    <row r="9010" spans="41:41" x14ac:dyDescent="0.25">
      <c r="AO9010" s="51"/>
    </row>
    <row r="9011" spans="41:41" x14ac:dyDescent="0.25">
      <c r="AO9011" s="51"/>
    </row>
    <row r="9012" spans="41:41" x14ac:dyDescent="0.25">
      <c r="AO9012" s="51"/>
    </row>
    <row r="9013" spans="41:41" x14ac:dyDescent="0.25">
      <c r="AO9013" s="51"/>
    </row>
    <row r="9014" spans="41:41" x14ac:dyDescent="0.25">
      <c r="AO9014" s="51"/>
    </row>
    <row r="9015" spans="41:41" x14ac:dyDescent="0.25">
      <c r="AO9015" s="51"/>
    </row>
    <row r="9016" spans="41:41" x14ac:dyDescent="0.25">
      <c r="AO9016" s="51"/>
    </row>
    <row r="9017" spans="41:41" x14ac:dyDescent="0.25">
      <c r="AO9017" s="51"/>
    </row>
    <row r="9018" spans="41:41" x14ac:dyDescent="0.25">
      <c r="AO9018" s="51"/>
    </row>
    <row r="9019" spans="41:41" x14ac:dyDescent="0.25">
      <c r="AO9019" s="51"/>
    </row>
    <row r="9020" spans="41:41" x14ac:dyDescent="0.25">
      <c r="AO9020" s="51"/>
    </row>
    <row r="9021" spans="41:41" x14ac:dyDescent="0.25">
      <c r="AO9021" s="51"/>
    </row>
    <row r="9022" spans="41:41" x14ac:dyDescent="0.25">
      <c r="AO9022" s="51"/>
    </row>
    <row r="9023" spans="41:41" x14ac:dyDescent="0.25">
      <c r="AO9023" s="51"/>
    </row>
    <row r="9024" spans="41:41" x14ac:dyDescent="0.25">
      <c r="AO9024" s="51"/>
    </row>
    <row r="9025" spans="41:41" x14ac:dyDescent="0.25">
      <c r="AO9025" s="51"/>
    </row>
    <row r="9026" spans="41:41" x14ac:dyDescent="0.25">
      <c r="AO9026" s="51"/>
    </row>
    <row r="9027" spans="41:41" x14ac:dyDescent="0.25">
      <c r="AO9027" s="51"/>
    </row>
    <row r="9028" spans="41:41" x14ac:dyDescent="0.25">
      <c r="AO9028" s="51"/>
    </row>
    <row r="9029" spans="41:41" x14ac:dyDescent="0.25">
      <c r="AO9029" s="51"/>
    </row>
    <row r="9030" spans="41:41" x14ac:dyDescent="0.25">
      <c r="AO9030" s="51"/>
    </row>
    <row r="9031" spans="41:41" x14ac:dyDescent="0.25">
      <c r="AO9031" s="51"/>
    </row>
    <row r="9032" spans="41:41" x14ac:dyDescent="0.25">
      <c r="AO9032" s="51"/>
    </row>
    <row r="9033" spans="41:41" x14ac:dyDescent="0.25">
      <c r="AO9033" s="51"/>
    </row>
    <row r="9034" spans="41:41" x14ac:dyDescent="0.25">
      <c r="AO9034" s="51"/>
    </row>
    <row r="9035" spans="41:41" x14ac:dyDescent="0.25">
      <c r="AO9035" s="51"/>
    </row>
    <row r="9036" spans="41:41" x14ac:dyDescent="0.25">
      <c r="AO9036" s="51"/>
    </row>
    <row r="9037" spans="41:41" x14ac:dyDescent="0.25">
      <c r="AO9037" s="51"/>
    </row>
    <row r="9038" spans="41:41" x14ac:dyDescent="0.25">
      <c r="AO9038" s="51"/>
    </row>
    <row r="9039" spans="41:41" x14ac:dyDescent="0.25">
      <c r="AO9039" s="51"/>
    </row>
    <row r="9040" spans="41:41" x14ac:dyDescent="0.25">
      <c r="AO9040" s="51"/>
    </row>
    <row r="9041" spans="41:41" x14ac:dyDescent="0.25">
      <c r="AO9041" s="51"/>
    </row>
    <row r="9042" spans="41:41" x14ac:dyDescent="0.25">
      <c r="AO9042" s="51"/>
    </row>
    <row r="9043" spans="41:41" x14ac:dyDescent="0.25">
      <c r="AO9043" s="51"/>
    </row>
    <row r="9044" spans="41:41" x14ac:dyDescent="0.25">
      <c r="AO9044" s="51"/>
    </row>
    <row r="9045" spans="41:41" x14ac:dyDescent="0.25">
      <c r="AO9045" s="51"/>
    </row>
    <row r="9046" spans="41:41" x14ac:dyDescent="0.25">
      <c r="AO9046" s="51"/>
    </row>
    <row r="9047" spans="41:41" x14ac:dyDescent="0.25">
      <c r="AO9047" s="51"/>
    </row>
    <row r="9048" spans="41:41" x14ac:dyDescent="0.25">
      <c r="AO9048" s="51"/>
    </row>
    <row r="9049" spans="41:41" x14ac:dyDescent="0.25">
      <c r="AO9049" s="51"/>
    </row>
    <row r="9050" spans="41:41" x14ac:dyDescent="0.25">
      <c r="AO9050" s="51"/>
    </row>
    <row r="9051" spans="41:41" x14ac:dyDescent="0.25">
      <c r="AO9051" s="51"/>
    </row>
    <row r="9052" spans="41:41" x14ac:dyDescent="0.25">
      <c r="AO9052" s="51"/>
    </row>
    <row r="9053" spans="41:41" x14ac:dyDescent="0.25">
      <c r="AO9053" s="51"/>
    </row>
    <row r="9054" spans="41:41" x14ac:dyDescent="0.25">
      <c r="AO9054" s="51"/>
    </row>
    <row r="9055" spans="41:41" x14ac:dyDescent="0.25">
      <c r="AO9055" s="51"/>
    </row>
    <row r="9056" spans="41:41" x14ac:dyDescent="0.25">
      <c r="AO9056" s="51"/>
    </row>
    <row r="9057" spans="41:41" x14ac:dyDescent="0.25">
      <c r="AO9057" s="51"/>
    </row>
    <row r="9058" spans="41:41" x14ac:dyDescent="0.25">
      <c r="AO9058" s="51"/>
    </row>
    <row r="9059" spans="41:41" x14ac:dyDescent="0.25">
      <c r="AO9059" s="51"/>
    </row>
    <row r="9060" spans="41:41" x14ac:dyDescent="0.25">
      <c r="AO9060" s="51"/>
    </row>
    <row r="9061" spans="41:41" x14ac:dyDescent="0.25">
      <c r="AO9061" s="51"/>
    </row>
    <row r="9062" spans="41:41" x14ac:dyDescent="0.25">
      <c r="AO9062" s="51"/>
    </row>
    <row r="9063" spans="41:41" x14ac:dyDescent="0.25">
      <c r="AO9063" s="51"/>
    </row>
    <row r="9064" spans="41:41" x14ac:dyDescent="0.25">
      <c r="AO9064" s="51"/>
    </row>
    <row r="9065" spans="41:41" x14ac:dyDescent="0.25">
      <c r="AO9065" s="51"/>
    </row>
    <row r="9066" spans="41:41" x14ac:dyDescent="0.25">
      <c r="AO9066" s="51"/>
    </row>
    <row r="9067" spans="41:41" x14ac:dyDescent="0.25">
      <c r="AO9067" s="51"/>
    </row>
    <row r="9068" spans="41:41" x14ac:dyDescent="0.25">
      <c r="AO9068" s="51"/>
    </row>
    <row r="9069" spans="41:41" x14ac:dyDescent="0.25">
      <c r="AO9069" s="51"/>
    </row>
    <row r="9070" spans="41:41" x14ac:dyDescent="0.25">
      <c r="AO9070" s="51"/>
    </row>
    <row r="9071" spans="41:41" x14ac:dyDescent="0.25">
      <c r="AO9071" s="51"/>
    </row>
    <row r="9072" spans="41:41" x14ac:dyDescent="0.25">
      <c r="AO9072" s="51"/>
    </row>
    <row r="9073" spans="41:41" x14ac:dyDescent="0.25">
      <c r="AO9073" s="51"/>
    </row>
    <row r="9074" spans="41:41" x14ac:dyDescent="0.25">
      <c r="AO9074" s="51"/>
    </row>
    <row r="9075" spans="41:41" x14ac:dyDescent="0.25">
      <c r="AO9075" s="51"/>
    </row>
    <row r="9076" spans="41:41" x14ac:dyDescent="0.25">
      <c r="AO9076" s="51"/>
    </row>
    <row r="9077" spans="41:41" x14ac:dyDescent="0.25">
      <c r="AO9077" s="51"/>
    </row>
    <row r="9078" spans="41:41" x14ac:dyDescent="0.25">
      <c r="AO9078" s="51"/>
    </row>
    <row r="9079" spans="41:41" x14ac:dyDescent="0.25">
      <c r="AO9079" s="51"/>
    </row>
    <row r="9080" spans="41:41" x14ac:dyDescent="0.25">
      <c r="AO9080" s="51"/>
    </row>
    <row r="9081" spans="41:41" x14ac:dyDescent="0.25">
      <c r="AO9081" s="51"/>
    </row>
    <row r="9082" spans="41:41" x14ac:dyDescent="0.25">
      <c r="AO9082" s="51"/>
    </row>
    <row r="9083" spans="41:41" x14ac:dyDescent="0.25">
      <c r="AO9083" s="51"/>
    </row>
    <row r="9084" spans="41:41" x14ac:dyDescent="0.25">
      <c r="AO9084" s="51"/>
    </row>
    <row r="9085" spans="41:41" x14ac:dyDescent="0.25">
      <c r="AO9085" s="51"/>
    </row>
    <row r="9086" spans="41:41" x14ac:dyDescent="0.25">
      <c r="AO9086" s="51"/>
    </row>
    <row r="9087" spans="41:41" x14ac:dyDescent="0.25">
      <c r="AO9087" s="51"/>
    </row>
    <row r="9088" spans="41:41" x14ac:dyDescent="0.25">
      <c r="AO9088" s="51"/>
    </row>
    <row r="9089" spans="41:41" x14ac:dyDescent="0.25">
      <c r="AO9089" s="51"/>
    </row>
    <row r="9090" spans="41:41" x14ac:dyDescent="0.25">
      <c r="AO9090" s="51"/>
    </row>
    <row r="9091" spans="41:41" x14ac:dyDescent="0.25">
      <c r="AO9091" s="51"/>
    </row>
    <row r="9092" spans="41:41" x14ac:dyDescent="0.25">
      <c r="AO9092" s="51"/>
    </row>
    <row r="9093" spans="41:41" x14ac:dyDescent="0.25">
      <c r="AO9093" s="51"/>
    </row>
    <row r="9094" spans="41:41" x14ac:dyDescent="0.25">
      <c r="AO9094" s="51"/>
    </row>
    <row r="9095" spans="41:41" x14ac:dyDescent="0.25">
      <c r="AO9095" s="51"/>
    </row>
    <row r="9096" spans="41:41" x14ac:dyDescent="0.25">
      <c r="AO9096" s="51"/>
    </row>
    <row r="9097" spans="41:41" x14ac:dyDescent="0.25">
      <c r="AO9097" s="51"/>
    </row>
    <row r="9098" spans="41:41" x14ac:dyDescent="0.25">
      <c r="AO9098" s="51"/>
    </row>
    <row r="9099" spans="41:41" x14ac:dyDescent="0.25">
      <c r="AO9099" s="51"/>
    </row>
    <row r="9100" spans="41:41" x14ac:dyDescent="0.25">
      <c r="AO9100" s="51"/>
    </row>
    <row r="9101" spans="41:41" x14ac:dyDescent="0.25">
      <c r="AO9101" s="51"/>
    </row>
    <row r="9102" spans="41:41" x14ac:dyDescent="0.25">
      <c r="AO9102" s="51"/>
    </row>
    <row r="9103" spans="41:41" x14ac:dyDescent="0.25">
      <c r="AO9103" s="51"/>
    </row>
    <row r="9104" spans="41:41" x14ac:dyDescent="0.25">
      <c r="AO9104" s="51"/>
    </row>
    <row r="9105" spans="41:41" x14ac:dyDescent="0.25">
      <c r="AO9105" s="51"/>
    </row>
    <row r="9106" spans="41:41" x14ac:dyDescent="0.25">
      <c r="AO9106" s="51"/>
    </row>
    <row r="9107" spans="41:41" x14ac:dyDescent="0.25">
      <c r="AO9107" s="51"/>
    </row>
    <row r="9108" spans="41:41" x14ac:dyDescent="0.25">
      <c r="AO9108" s="51"/>
    </row>
    <row r="9109" spans="41:41" x14ac:dyDescent="0.25">
      <c r="AO9109" s="51"/>
    </row>
    <row r="9110" spans="41:41" x14ac:dyDescent="0.25">
      <c r="AO9110" s="51"/>
    </row>
    <row r="9111" spans="41:41" x14ac:dyDescent="0.25">
      <c r="AO9111" s="51"/>
    </row>
    <row r="9112" spans="41:41" x14ac:dyDescent="0.25">
      <c r="AO9112" s="51"/>
    </row>
    <row r="9113" spans="41:41" x14ac:dyDescent="0.25">
      <c r="AO9113" s="51"/>
    </row>
    <row r="9114" spans="41:41" x14ac:dyDescent="0.25">
      <c r="AO9114" s="51"/>
    </row>
    <row r="9115" spans="41:41" x14ac:dyDescent="0.25">
      <c r="AO9115" s="51"/>
    </row>
    <row r="9116" spans="41:41" x14ac:dyDescent="0.25">
      <c r="AO9116" s="51"/>
    </row>
    <row r="9117" spans="41:41" x14ac:dyDescent="0.25">
      <c r="AO9117" s="51"/>
    </row>
    <row r="9118" spans="41:41" x14ac:dyDescent="0.25">
      <c r="AO9118" s="51"/>
    </row>
    <row r="9119" spans="41:41" x14ac:dyDescent="0.25">
      <c r="AO9119" s="51"/>
    </row>
    <row r="9120" spans="41:41" x14ac:dyDescent="0.25">
      <c r="AO9120" s="51"/>
    </row>
    <row r="9121" spans="41:41" x14ac:dyDescent="0.25">
      <c r="AO9121" s="51"/>
    </row>
    <row r="9122" spans="41:41" x14ac:dyDescent="0.25">
      <c r="AO9122" s="51"/>
    </row>
    <row r="9123" spans="41:41" x14ac:dyDescent="0.25">
      <c r="AO9123" s="51"/>
    </row>
    <row r="9124" spans="41:41" x14ac:dyDescent="0.25">
      <c r="AO9124" s="51"/>
    </row>
    <row r="9125" spans="41:41" x14ac:dyDescent="0.25">
      <c r="AO9125" s="51"/>
    </row>
    <row r="9126" spans="41:41" x14ac:dyDescent="0.25">
      <c r="AO9126" s="51"/>
    </row>
    <row r="9127" spans="41:41" x14ac:dyDescent="0.25">
      <c r="AO9127" s="51"/>
    </row>
    <row r="9128" spans="41:41" x14ac:dyDescent="0.25">
      <c r="AO9128" s="51"/>
    </row>
    <row r="9129" spans="41:41" x14ac:dyDescent="0.25">
      <c r="AO9129" s="51"/>
    </row>
    <row r="9130" spans="41:41" x14ac:dyDescent="0.25">
      <c r="AO9130" s="51"/>
    </row>
    <row r="9131" spans="41:41" x14ac:dyDescent="0.25">
      <c r="AO9131" s="51"/>
    </row>
    <row r="9132" spans="41:41" x14ac:dyDescent="0.25">
      <c r="AO9132" s="51"/>
    </row>
    <row r="9133" spans="41:41" x14ac:dyDescent="0.25">
      <c r="AO9133" s="51"/>
    </row>
    <row r="9134" spans="41:41" x14ac:dyDescent="0.25">
      <c r="AO9134" s="51"/>
    </row>
    <row r="9135" spans="41:41" x14ac:dyDescent="0.25">
      <c r="AO9135" s="51"/>
    </row>
    <row r="9136" spans="41:41" x14ac:dyDescent="0.25">
      <c r="AO9136" s="51"/>
    </row>
    <row r="9137" spans="41:41" x14ac:dyDescent="0.25">
      <c r="AO9137" s="51"/>
    </row>
    <row r="9138" spans="41:41" x14ac:dyDescent="0.25">
      <c r="AO9138" s="51"/>
    </row>
    <row r="9139" spans="41:41" x14ac:dyDescent="0.25">
      <c r="AO9139" s="51"/>
    </row>
    <row r="9140" spans="41:41" x14ac:dyDescent="0.25">
      <c r="AO9140" s="51"/>
    </row>
    <row r="9141" spans="41:41" x14ac:dyDescent="0.25">
      <c r="AO9141" s="51"/>
    </row>
    <row r="9142" spans="41:41" x14ac:dyDescent="0.25">
      <c r="AO9142" s="51"/>
    </row>
    <row r="9143" spans="41:41" x14ac:dyDescent="0.25">
      <c r="AO9143" s="51"/>
    </row>
    <row r="9144" spans="41:41" x14ac:dyDescent="0.25">
      <c r="AO9144" s="51"/>
    </row>
    <row r="9145" spans="41:41" x14ac:dyDescent="0.25">
      <c r="AO9145" s="51"/>
    </row>
    <row r="9146" spans="41:41" x14ac:dyDescent="0.25">
      <c r="AO9146" s="51"/>
    </row>
    <row r="9147" spans="41:41" x14ac:dyDescent="0.25">
      <c r="AO9147" s="51"/>
    </row>
    <row r="9148" spans="41:41" x14ac:dyDescent="0.25">
      <c r="AO9148" s="51"/>
    </row>
    <row r="9149" spans="41:41" x14ac:dyDescent="0.25">
      <c r="AO9149" s="51"/>
    </row>
    <row r="9150" spans="41:41" x14ac:dyDescent="0.25">
      <c r="AO9150" s="51"/>
    </row>
    <row r="9151" spans="41:41" x14ac:dyDescent="0.25">
      <c r="AO9151" s="51"/>
    </row>
    <row r="9152" spans="41:41" x14ac:dyDescent="0.25">
      <c r="AO9152" s="51"/>
    </row>
    <row r="9153" spans="41:41" x14ac:dyDescent="0.25">
      <c r="AO9153" s="51"/>
    </row>
    <row r="9154" spans="41:41" x14ac:dyDescent="0.25">
      <c r="AO9154" s="51"/>
    </row>
    <row r="9155" spans="41:41" x14ac:dyDescent="0.25">
      <c r="AO9155" s="51"/>
    </row>
    <row r="9156" spans="41:41" x14ac:dyDescent="0.25">
      <c r="AO9156" s="51"/>
    </row>
    <row r="9157" spans="41:41" x14ac:dyDescent="0.25">
      <c r="AO9157" s="51"/>
    </row>
    <row r="9158" spans="41:41" x14ac:dyDescent="0.25">
      <c r="AO9158" s="51"/>
    </row>
    <row r="9159" spans="41:41" x14ac:dyDescent="0.25">
      <c r="AO9159" s="51"/>
    </row>
    <row r="9160" spans="41:41" x14ac:dyDescent="0.25">
      <c r="AO9160" s="51"/>
    </row>
    <row r="9161" spans="41:41" x14ac:dyDescent="0.25">
      <c r="AO9161" s="51"/>
    </row>
    <row r="9162" spans="41:41" x14ac:dyDescent="0.25">
      <c r="AO9162" s="51"/>
    </row>
    <row r="9163" spans="41:41" x14ac:dyDescent="0.25">
      <c r="AO9163" s="51"/>
    </row>
    <row r="9164" spans="41:41" x14ac:dyDescent="0.25">
      <c r="AO9164" s="51"/>
    </row>
    <row r="9165" spans="41:41" x14ac:dyDescent="0.25">
      <c r="AO9165" s="51"/>
    </row>
    <row r="9166" spans="41:41" x14ac:dyDescent="0.25">
      <c r="AO9166" s="51"/>
    </row>
    <row r="9167" spans="41:41" x14ac:dyDescent="0.25">
      <c r="AO9167" s="51"/>
    </row>
    <row r="9168" spans="41:41" x14ac:dyDescent="0.25">
      <c r="AO9168" s="51"/>
    </row>
    <row r="9169" spans="41:41" x14ac:dyDescent="0.25">
      <c r="AO9169" s="51"/>
    </row>
    <row r="9170" spans="41:41" x14ac:dyDescent="0.25">
      <c r="AO9170" s="51"/>
    </row>
    <row r="9171" spans="41:41" x14ac:dyDescent="0.25">
      <c r="AO9171" s="51"/>
    </row>
    <row r="9172" spans="41:41" x14ac:dyDescent="0.25">
      <c r="AO9172" s="51"/>
    </row>
    <row r="9173" spans="41:41" x14ac:dyDescent="0.25">
      <c r="AO9173" s="51"/>
    </row>
    <row r="9174" spans="41:41" x14ac:dyDescent="0.25">
      <c r="AO9174" s="51"/>
    </row>
    <row r="9175" spans="41:41" x14ac:dyDescent="0.25">
      <c r="AO9175" s="51"/>
    </row>
    <row r="9176" spans="41:41" x14ac:dyDescent="0.25">
      <c r="AO9176" s="51"/>
    </row>
    <row r="9177" spans="41:41" x14ac:dyDescent="0.25">
      <c r="AO9177" s="51"/>
    </row>
    <row r="9178" spans="41:41" x14ac:dyDescent="0.25">
      <c r="AO9178" s="51"/>
    </row>
    <row r="9179" spans="41:41" x14ac:dyDescent="0.25">
      <c r="AO9179" s="51"/>
    </row>
    <row r="9180" spans="41:41" x14ac:dyDescent="0.25">
      <c r="AO9180" s="51"/>
    </row>
    <row r="9181" spans="41:41" x14ac:dyDescent="0.25">
      <c r="AO9181" s="51"/>
    </row>
    <row r="9182" spans="41:41" x14ac:dyDescent="0.25">
      <c r="AO9182" s="51"/>
    </row>
    <row r="9183" spans="41:41" x14ac:dyDescent="0.25">
      <c r="AO9183" s="51"/>
    </row>
    <row r="9184" spans="41:41" x14ac:dyDescent="0.25">
      <c r="AO9184" s="51"/>
    </row>
    <row r="9185" spans="41:41" x14ac:dyDescent="0.25">
      <c r="AO9185" s="51"/>
    </row>
    <row r="9186" spans="41:41" x14ac:dyDescent="0.25">
      <c r="AO9186" s="51"/>
    </row>
    <row r="9187" spans="41:41" x14ac:dyDescent="0.25">
      <c r="AO9187" s="51"/>
    </row>
    <row r="9188" spans="41:41" x14ac:dyDescent="0.25">
      <c r="AO9188" s="51"/>
    </row>
    <row r="9189" spans="41:41" x14ac:dyDescent="0.25">
      <c r="AO9189" s="51"/>
    </row>
    <row r="9190" spans="41:41" x14ac:dyDescent="0.25">
      <c r="AO9190" s="51"/>
    </row>
    <row r="9191" spans="41:41" x14ac:dyDescent="0.25">
      <c r="AO9191" s="51"/>
    </row>
    <row r="9192" spans="41:41" x14ac:dyDescent="0.25">
      <c r="AO9192" s="51"/>
    </row>
    <row r="9193" spans="41:41" x14ac:dyDescent="0.25">
      <c r="AO9193" s="51"/>
    </row>
    <row r="9194" spans="41:41" x14ac:dyDescent="0.25">
      <c r="AO9194" s="51"/>
    </row>
    <row r="9195" spans="41:41" x14ac:dyDescent="0.25">
      <c r="AO9195" s="51"/>
    </row>
    <row r="9196" spans="41:41" x14ac:dyDescent="0.25">
      <c r="AO9196" s="51"/>
    </row>
    <row r="9197" spans="41:41" x14ac:dyDescent="0.25">
      <c r="AO9197" s="51"/>
    </row>
    <row r="9198" spans="41:41" x14ac:dyDescent="0.25">
      <c r="AO9198" s="51"/>
    </row>
    <row r="9199" spans="41:41" x14ac:dyDescent="0.25">
      <c r="AO9199" s="51"/>
    </row>
    <row r="9200" spans="41:41" x14ac:dyDescent="0.25">
      <c r="AO9200" s="51"/>
    </row>
    <row r="9201" spans="41:41" x14ac:dyDescent="0.25">
      <c r="AO9201" s="51"/>
    </row>
    <row r="9202" spans="41:41" x14ac:dyDescent="0.25">
      <c r="AO9202" s="51"/>
    </row>
    <row r="9203" spans="41:41" x14ac:dyDescent="0.25">
      <c r="AO9203" s="51"/>
    </row>
    <row r="9204" spans="41:41" x14ac:dyDescent="0.25">
      <c r="AO9204" s="51"/>
    </row>
    <row r="9205" spans="41:41" x14ac:dyDescent="0.25">
      <c r="AO9205" s="51"/>
    </row>
    <row r="9206" spans="41:41" x14ac:dyDescent="0.25">
      <c r="AO9206" s="51"/>
    </row>
    <row r="9207" spans="41:41" x14ac:dyDescent="0.25">
      <c r="AO9207" s="51"/>
    </row>
    <row r="9208" spans="41:41" x14ac:dyDescent="0.25">
      <c r="AO9208" s="51"/>
    </row>
    <row r="9209" spans="41:41" x14ac:dyDescent="0.25">
      <c r="AO9209" s="51"/>
    </row>
    <row r="9210" spans="41:41" x14ac:dyDescent="0.25">
      <c r="AO9210" s="51"/>
    </row>
    <row r="9211" spans="41:41" x14ac:dyDescent="0.25">
      <c r="AO9211" s="51"/>
    </row>
    <row r="9212" spans="41:41" x14ac:dyDescent="0.25">
      <c r="AO9212" s="51"/>
    </row>
    <row r="9213" spans="41:41" x14ac:dyDescent="0.25">
      <c r="AO9213" s="51"/>
    </row>
    <row r="9214" spans="41:41" x14ac:dyDescent="0.25">
      <c r="AO9214" s="51"/>
    </row>
    <row r="9215" spans="41:41" x14ac:dyDescent="0.25">
      <c r="AO9215" s="51"/>
    </row>
    <row r="9216" spans="41:41" x14ac:dyDescent="0.25">
      <c r="AO9216" s="51"/>
    </row>
    <row r="9217" spans="41:41" x14ac:dyDescent="0.25">
      <c r="AO9217" s="51"/>
    </row>
    <row r="9218" spans="41:41" x14ac:dyDescent="0.25">
      <c r="AO9218" s="51"/>
    </row>
    <row r="9219" spans="41:41" x14ac:dyDescent="0.25">
      <c r="AO9219" s="51"/>
    </row>
    <row r="9220" spans="41:41" x14ac:dyDescent="0.25">
      <c r="AO9220" s="51"/>
    </row>
    <row r="9221" spans="41:41" x14ac:dyDescent="0.25">
      <c r="AO9221" s="51"/>
    </row>
    <row r="9222" spans="41:41" x14ac:dyDescent="0.25">
      <c r="AO9222" s="51"/>
    </row>
    <row r="9223" spans="41:41" x14ac:dyDescent="0.25">
      <c r="AO9223" s="51"/>
    </row>
    <row r="9224" spans="41:41" x14ac:dyDescent="0.25">
      <c r="AO9224" s="51"/>
    </row>
    <row r="9225" spans="41:41" x14ac:dyDescent="0.25">
      <c r="AO9225" s="51"/>
    </row>
    <row r="9226" spans="41:41" x14ac:dyDescent="0.25">
      <c r="AO9226" s="51"/>
    </row>
    <row r="9227" spans="41:41" x14ac:dyDescent="0.25">
      <c r="AO9227" s="51"/>
    </row>
    <row r="9228" spans="41:41" x14ac:dyDescent="0.25">
      <c r="AO9228" s="51"/>
    </row>
    <row r="9229" spans="41:41" x14ac:dyDescent="0.25">
      <c r="AO9229" s="51"/>
    </row>
    <row r="9230" spans="41:41" x14ac:dyDescent="0.25">
      <c r="AO9230" s="51"/>
    </row>
    <row r="9231" spans="41:41" x14ac:dyDescent="0.25">
      <c r="AO9231" s="51"/>
    </row>
    <row r="9232" spans="41:41" x14ac:dyDescent="0.25">
      <c r="AO9232" s="51"/>
    </row>
    <row r="9233" spans="41:41" x14ac:dyDescent="0.25">
      <c r="AO9233" s="51"/>
    </row>
    <row r="9234" spans="41:41" x14ac:dyDescent="0.25">
      <c r="AO9234" s="51"/>
    </row>
    <row r="9235" spans="41:41" x14ac:dyDescent="0.25">
      <c r="AO9235" s="51"/>
    </row>
    <row r="9236" spans="41:41" x14ac:dyDescent="0.25">
      <c r="AO9236" s="51"/>
    </row>
    <row r="9237" spans="41:41" x14ac:dyDescent="0.25">
      <c r="AO9237" s="51"/>
    </row>
    <row r="9238" spans="41:41" x14ac:dyDescent="0.25">
      <c r="AO9238" s="51"/>
    </row>
    <row r="9239" spans="41:41" x14ac:dyDescent="0.25">
      <c r="AO9239" s="51"/>
    </row>
    <row r="9240" spans="41:41" x14ac:dyDescent="0.25">
      <c r="AO9240" s="51"/>
    </row>
    <row r="9241" spans="41:41" x14ac:dyDescent="0.25">
      <c r="AO9241" s="51"/>
    </row>
    <row r="9242" spans="41:41" x14ac:dyDescent="0.25">
      <c r="AO9242" s="51"/>
    </row>
    <row r="9243" spans="41:41" x14ac:dyDescent="0.25">
      <c r="AO9243" s="51"/>
    </row>
    <row r="9244" spans="41:41" x14ac:dyDescent="0.25">
      <c r="AO9244" s="51"/>
    </row>
    <row r="9245" spans="41:41" x14ac:dyDescent="0.25">
      <c r="AO9245" s="51"/>
    </row>
    <row r="9246" spans="41:41" x14ac:dyDescent="0.25">
      <c r="AO9246" s="51"/>
    </row>
    <row r="9247" spans="41:41" x14ac:dyDescent="0.25">
      <c r="AO9247" s="51"/>
    </row>
    <row r="9248" spans="41:41" x14ac:dyDescent="0.25">
      <c r="AO9248" s="51"/>
    </row>
    <row r="9249" spans="41:41" x14ac:dyDescent="0.25">
      <c r="AO9249" s="51"/>
    </row>
    <row r="9250" spans="41:41" x14ac:dyDescent="0.25">
      <c r="AO9250" s="51"/>
    </row>
    <row r="9251" spans="41:41" x14ac:dyDescent="0.25">
      <c r="AO9251" s="51"/>
    </row>
    <row r="9252" spans="41:41" x14ac:dyDescent="0.25">
      <c r="AO9252" s="51"/>
    </row>
    <row r="9253" spans="41:41" x14ac:dyDescent="0.25">
      <c r="AO9253" s="51"/>
    </row>
    <row r="9254" spans="41:41" x14ac:dyDescent="0.25">
      <c r="AO9254" s="51"/>
    </row>
    <row r="9255" spans="41:41" x14ac:dyDescent="0.25">
      <c r="AO9255" s="51"/>
    </row>
    <row r="9256" spans="41:41" x14ac:dyDescent="0.25">
      <c r="AO9256" s="51"/>
    </row>
    <row r="9257" spans="41:41" x14ac:dyDescent="0.25">
      <c r="AO9257" s="51"/>
    </row>
    <row r="9258" spans="41:41" x14ac:dyDescent="0.25">
      <c r="AO9258" s="51"/>
    </row>
    <row r="9259" spans="41:41" x14ac:dyDescent="0.25">
      <c r="AO9259" s="51"/>
    </row>
    <row r="9260" spans="41:41" x14ac:dyDescent="0.25">
      <c r="AO9260" s="51"/>
    </row>
    <row r="9261" spans="41:41" x14ac:dyDescent="0.25">
      <c r="AO9261" s="51"/>
    </row>
    <row r="9262" spans="41:41" x14ac:dyDescent="0.25">
      <c r="AO9262" s="51"/>
    </row>
    <row r="9263" spans="41:41" x14ac:dyDescent="0.25">
      <c r="AO9263" s="51"/>
    </row>
    <row r="9264" spans="41:41" x14ac:dyDescent="0.25">
      <c r="AO9264" s="51"/>
    </row>
    <row r="9265" spans="41:41" x14ac:dyDescent="0.25">
      <c r="AO9265" s="51"/>
    </row>
    <row r="9266" spans="41:41" x14ac:dyDescent="0.25">
      <c r="AO9266" s="51"/>
    </row>
    <row r="9267" spans="41:41" x14ac:dyDescent="0.25">
      <c r="AO9267" s="51"/>
    </row>
    <row r="9268" spans="41:41" x14ac:dyDescent="0.25">
      <c r="AO9268" s="51"/>
    </row>
    <row r="9269" spans="41:41" x14ac:dyDescent="0.25">
      <c r="AO9269" s="51"/>
    </row>
    <row r="9270" spans="41:41" x14ac:dyDescent="0.25">
      <c r="AO9270" s="51"/>
    </row>
    <row r="9271" spans="41:41" x14ac:dyDescent="0.25">
      <c r="AO9271" s="51"/>
    </row>
    <row r="9272" spans="41:41" x14ac:dyDescent="0.25">
      <c r="AO9272" s="51"/>
    </row>
    <row r="9273" spans="41:41" x14ac:dyDescent="0.25">
      <c r="AO9273" s="51"/>
    </row>
    <row r="9274" spans="41:41" x14ac:dyDescent="0.25">
      <c r="AO9274" s="51"/>
    </row>
    <row r="9275" spans="41:41" x14ac:dyDescent="0.25">
      <c r="AO9275" s="51"/>
    </row>
    <row r="9276" spans="41:41" x14ac:dyDescent="0.25">
      <c r="AO9276" s="51"/>
    </row>
    <row r="9277" spans="41:41" x14ac:dyDescent="0.25">
      <c r="AO9277" s="51"/>
    </row>
    <row r="9278" spans="41:41" x14ac:dyDescent="0.25">
      <c r="AO9278" s="51"/>
    </row>
    <row r="9279" spans="41:41" x14ac:dyDescent="0.25">
      <c r="AO9279" s="51"/>
    </row>
    <row r="9280" spans="41:41" x14ac:dyDescent="0.25">
      <c r="AO9280" s="51"/>
    </row>
    <row r="9281" spans="41:41" x14ac:dyDescent="0.25">
      <c r="AO9281" s="51"/>
    </row>
    <row r="9282" spans="41:41" x14ac:dyDescent="0.25">
      <c r="AO9282" s="51"/>
    </row>
    <row r="9283" spans="41:41" x14ac:dyDescent="0.25">
      <c r="AO9283" s="51"/>
    </row>
    <row r="9284" spans="41:41" x14ac:dyDescent="0.25">
      <c r="AO9284" s="51"/>
    </row>
    <row r="9285" spans="41:41" x14ac:dyDescent="0.25">
      <c r="AO9285" s="51"/>
    </row>
    <row r="9286" spans="41:41" x14ac:dyDescent="0.25">
      <c r="AO9286" s="51"/>
    </row>
    <row r="9287" spans="41:41" x14ac:dyDescent="0.25">
      <c r="AO9287" s="51"/>
    </row>
    <row r="9288" spans="41:41" x14ac:dyDescent="0.25">
      <c r="AO9288" s="51"/>
    </row>
    <row r="9289" spans="41:41" x14ac:dyDescent="0.25">
      <c r="AO9289" s="51"/>
    </row>
    <row r="9290" spans="41:41" x14ac:dyDescent="0.25">
      <c r="AO9290" s="51"/>
    </row>
    <row r="9291" spans="41:41" x14ac:dyDescent="0.25">
      <c r="AO9291" s="51"/>
    </row>
    <row r="9292" spans="41:41" x14ac:dyDescent="0.25">
      <c r="AO9292" s="51"/>
    </row>
    <row r="9293" spans="41:41" x14ac:dyDescent="0.25">
      <c r="AO9293" s="51"/>
    </row>
    <row r="9294" spans="41:41" x14ac:dyDescent="0.25">
      <c r="AO9294" s="51"/>
    </row>
    <row r="9295" spans="41:41" x14ac:dyDescent="0.25">
      <c r="AO9295" s="51"/>
    </row>
    <row r="9296" spans="41:41" x14ac:dyDescent="0.25">
      <c r="AO9296" s="51"/>
    </row>
    <row r="9297" spans="41:41" x14ac:dyDescent="0.25">
      <c r="AO9297" s="51"/>
    </row>
    <row r="9298" spans="41:41" x14ac:dyDescent="0.25">
      <c r="AO9298" s="51"/>
    </row>
    <row r="9299" spans="41:41" x14ac:dyDescent="0.25">
      <c r="AO9299" s="51"/>
    </row>
    <row r="9300" spans="41:41" x14ac:dyDescent="0.25">
      <c r="AO9300" s="51"/>
    </row>
    <row r="9301" spans="41:41" x14ac:dyDescent="0.25">
      <c r="AO9301" s="51"/>
    </row>
    <row r="9302" spans="41:41" x14ac:dyDescent="0.25">
      <c r="AO9302" s="51"/>
    </row>
    <row r="9303" spans="41:41" x14ac:dyDescent="0.25">
      <c r="AO9303" s="51"/>
    </row>
    <row r="9304" spans="41:41" x14ac:dyDescent="0.25">
      <c r="AO9304" s="51"/>
    </row>
    <row r="9305" spans="41:41" x14ac:dyDescent="0.25">
      <c r="AO9305" s="51"/>
    </row>
    <row r="9306" spans="41:41" x14ac:dyDescent="0.25">
      <c r="AO9306" s="51"/>
    </row>
    <row r="9307" spans="41:41" x14ac:dyDescent="0.25">
      <c r="AO9307" s="51"/>
    </row>
    <row r="9308" spans="41:41" x14ac:dyDescent="0.25">
      <c r="AO9308" s="51"/>
    </row>
    <row r="9309" spans="41:41" x14ac:dyDescent="0.25">
      <c r="AO9309" s="51"/>
    </row>
    <row r="9310" spans="41:41" x14ac:dyDescent="0.25">
      <c r="AO9310" s="51"/>
    </row>
    <row r="9311" spans="41:41" x14ac:dyDescent="0.25">
      <c r="AO9311" s="51"/>
    </row>
    <row r="9312" spans="41:41" x14ac:dyDescent="0.25">
      <c r="AO9312" s="51"/>
    </row>
    <row r="9313" spans="41:41" x14ac:dyDescent="0.25">
      <c r="AO9313" s="51"/>
    </row>
    <row r="9314" spans="41:41" x14ac:dyDescent="0.25">
      <c r="AO9314" s="51"/>
    </row>
    <row r="9315" spans="41:41" x14ac:dyDescent="0.25">
      <c r="AO9315" s="51"/>
    </row>
    <row r="9316" spans="41:41" x14ac:dyDescent="0.25">
      <c r="AO9316" s="51"/>
    </row>
    <row r="9317" spans="41:41" x14ac:dyDescent="0.25">
      <c r="AO9317" s="51"/>
    </row>
    <row r="9318" spans="41:41" x14ac:dyDescent="0.25">
      <c r="AO9318" s="51"/>
    </row>
    <row r="9319" spans="41:41" x14ac:dyDescent="0.25">
      <c r="AO9319" s="51"/>
    </row>
    <row r="9320" spans="41:41" x14ac:dyDescent="0.25">
      <c r="AO9320" s="51"/>
    </row>
    <row r="9321" spans="41:41" x14ac:dyDescent="0.25">
      <c r="AO9321" s="51"/>
    </row>
    <row r="9322" spans="41:41" x14ac:dyDescent="0.25">
      <c r="AO9322" s="51"/>
    </row>
    <row r="9323" spans="41:41" x14ac:dyDescent="0.25">
      <c r="AO9323" s="51"/>
    </row>
    <row r="9324" spans="41:41" x14ac:dyDescent="0.25">
      <c r="AO9324" s="51"/>
    </row>
    <row r="9325" spans="41:41" x14ac:dyDescent="0.25">
      <c r="AO9325" s="51"/>
    </row>
    <row r="9326" spans="41:41" x14ac:dyDescent="0.25">
      <c r="AO9326" s="51"/>
    </row>
    <row r="9327" spans="41:41" x14ac:dyDescent="0.25">
      <c r="AO9327" s="51"/>
    </row>
    <row r="9328" spans="41:41" x14ac:dyDescent="0.25">
      <c r="AO9328" s="51"/>
    </row>
    <row r="9329" spans="41:41" x14ac:dyDescent="0.25">
      <c r="AO9329" s="51"/>
    </row>
    <row r="9330" spans="41:41" x14ac:dyDescent="0.25">
      <c r="AO9330" s="51"/>
    </row>
    <row r="9331" spans="41:41" x14ac:dyDescent="0.25">
      <c r="AO9331" s="51"/>
    </row>
    <row r="9332" spans="41:41" x14ac:dyDescent="0.25">
      <c r="AO9332" s="51"/>
    </row>
    <row r="9333" spans="41:41" x14ac:dyDescent="0.25">
      <c r="AO9333" s="51"/>
    </row>
    <row r="9334" spans="41:41" x14ac:dyDescent="0.25">
      <c r="AO9334" s="51"/>
    </row>
    <row r="9335" spans="41:41" x14ac:dyDescent="0.25">
      <c r="AO9335" s="51"/>
    </row>
    <row r="9336" spans="41:41" x14ac:dyDescent="0.25">
      <c r="AO9336" s="51"/>
    </row>
    <row r="9337" spans="41:41" x14ac:dyDescent="0.25">
      <c r="AO9337" s="51"/>
    </row>
    <row r="9338" spans="41:41" x14ac:dyDescent="0.25">
      <c r="AO9338" s="51"/>
    </row>
    <row r="9339" spans="41:41" x14ac:dyDescent="0.25">
      <c r="AO9339" s="51"/>
    </row>
    <row r="9340" spans="41:41" x14ac:dyDescent="0.25">
      <c r="AO9340" s="51"/>
    </row>
    <row r="9341" spans="41:41" x14ac:dyDescent="0.25">
      <c r="AO9341" s="51"/>
    </row>
    <row r="9342" spans="41:41" x14ac:dyDescent="0.25">
      <c r="AO9342" s="51"/>
    </row>
    <row r="9343" spans="41:41" x14ac:dyDescent="0.25">
      <c r="AO9343" s="51"/>
    </row>
    <row r="9344" spans="41:41" x14ac:dyDescent="0.25">
      <c r="AO9344" s="51"/>
    </row>
    <row r="9345" spans="41:41" x14ac:dyDescent="0.25">
      <c r="AO9345" s="51"/>
    </row>
    <row r="9346" spans="41:41" x14ac:dyDescent="0.25">
      <c r="AO9346" s="51"/>
    </row>
    <row r="9347" spans="41:41" x14ac:dyDescent="0.25">
      <c r="AO9347" s="51"/>
    </row>
    <row r="9348" spans="41:41" x14ac:dyDescent="0.25">
      <c r="AO9348" s="51"/>
    </row>
    <row r="9349" spans="41:41" x14ac:dyDescent="0.25">
      <c r="AO9349" s="51"/>
    </row>
    <row r="9350" spans="41:41" x14ac:dyDescent="0.25">
      <c r="AO9350" s="51"/>
    </row>
    <row r="9351" spans="41:41" x14ac:dyDescent="0.25">
      <c r="AO9351" s="51"/>
    </row>
    <row r="9352" spans="41:41" x14ac:dyDescent="0.25">
      <c r="AO9352" s="51"/>
    </row>
    <row r="9353" spans="41:41" x14ac:dyDescent="0.25">
      <c r="AO9353" s="51"/>
    </row>
    <row r="9354" spans="41:41" x14ac:dyDescent="0.25">
      <c r="AO9354" s="51"/>
    </row>
    <row r="9355" spans="41:41" x14ac:dyDescent="0.25">
      <c r="AO9355" s="51"/>
    </row>
    <row r="9356" spans="41:41" x14ac:dyDescent="0.25">
      <c r="AO9356" s="51"/>
    </row>
    <row r="9357" spans="41:41" x14ac:dyDescent="0.25">
      <c r="AO9357" s="51"/>
    </row>
    <row r="9358" spans="41:41" x14ac:dyDescent="0.25">
      <c r="AO9358" s="51"/>
    </row>
    <row r="9359" spans="41:41" x14ac:dyDescent="0.25">
      <c r="AO9359" s="51"/>
    </row>
    <row r="9360" spans="41:41" x14ac:dyDescent="0.25">
      <c r="AO9360" s="51"/>
    </row>
    <row r="9361" spans="41:41" x14ac:dyDescent="0.25">
      <c r="AO9361" s="51"/>
    </row>
    <row r="9362" spans="41:41" x14ac:dyDescent="0.25">
      <c r="AO9362" s="51"/>
    </row>
    <row r="9363" spans="41:41" x14ac:dyDescent="0.25">
      <c r="AO9363" s="51"/>
    </row>
    <row r="9364" spans="41:41" x14ac:dyDescent="0.25">
      <c r="AO9364" s="51"/>
    </row>
    <row r="9365" spans="41:41" x14ac:dyDescent="0.25">
      <c r="AO9365" s="51"/>
    </row>
    <row r="9366" spans="41:41" x14ac:dyDescent="0.25">
      <c r="AO9366" s="51"/>
    </row>
    <row r="9367" spans="41:41" x14ac:dyDescent="0.25">
      <c r="AO9367" s="51"/>
    </row>
    <row r="9368" spans="41:41" x14ac:dyDescent="0.25">
      <c r="AO9368" s="51"/>
    </row>
    <row r="9369" spans="41:41" x14ac:dyDescent="0.25">
      <c r="AO9369" s="51"/>
    </row>
    <row r="9370" spans="41:41" x14ac:dyDescent="0.25">
      <c r="AO9370" s="51"/>
    </row>
    <row r="9371" spans="41:41" x14ac:dyDescent="0.25">
      <c r="AO9371" s="51"/>
    </row>
    <row r="9372" spans="41:41" x14ac:dyDescent="0.25">
      <c r="AO9372" s="51"/>
    </row>
    <row r="9373" spans="41:41" x14ac:dyDescent="0.25">
      <c r="AO9373" s="51"/>
    </row>
    <row r="9374" spans="41:41" x14ac:dyDescent="0.25">
      <c r="AO9374" s="51"/>
    </row>
    <row r="9375" spans="41:41" x14ac:dyDescent="0.25">
      <c r="AO9375" s="51"/>
    </row>
    <row r="9376" spans="41:41" x14ac:dyDescent="0.25">
      <c r="AO9376" s="51"/>
    </row>
    <row r="9377" spans="41:41" x14ac:dyDescent="0.25">
      <c r="AO9377" s="51"/>
    </row>
    <row r="9378" spans="41:41" x14ac:dyDescent="0.25">
      <c r="AO9378" s="51"/>
    </row>
    <row r="9379" spans="41:41" x14ac:dyDescent="0.25">
      <c r="AO9379" s="51"/>
    </row>
    <row r="9380" spans="41:41" x14ac:dyDescent="0.25">
      <c r="AO9380" s="51"/>
    </row>
    <row r="9381" spans="41:41" x14ac:dyDescent="0.25">
      <c r="AO9381" s="51"/>
    </row>
    <row r="9382" spans="41:41" x14ac:dyDescent="0.25">
      <c r="AO9382" s="51"/>
    </row>
    <row r="9383" spans="41:41" x14ac:dyDescent="0.25">
      <c r="AO9383" s="51"/>
    </row>
    <row r="9384" spans="41:41" x14ac:dyDescent="0.25">
      <c r="AO9384" s="51"/>
    </row>
    <row r="9385" spans="41:41" x14ac:dyDescent="0.25">
      <c r="AO9385" s="51"/>
    </row>
    <row r="9386" spans="41:41" x14ac:dyDescent="0.25">
      <c r="AO9386" s="51"/>
    </row>
    <row r="9387" spans="41:41" x14ac:dyDescent="0.25">
      <c r="AO9387" s="51"/>
    </row>
    <row r="9388" spans="41:41" x14ac:dyDescent="0.25">
      <c r="AO9388" s="51"/>
    </row>
    <row r="9389" spans="41:41" x14ac:dyDescent="0.25">
      <c r="AO9389" s="51"/>
    </row>
    <row r="9390" spans="41:41" x14ac:dyDescent="0.25">
      <c r="AO9390" s="51"/>
    </row>
    <row r="9391" spans="41:41" x14ac:dyDescent="0.25">
      <c r="AO9391" s="51"/>
    </row>
    <row r="9392" spans="41:41" x14ac:dyDescent="0.25">
      <c r="AO9392" s="51"/>
    </row>
    <row r="9393" spans="41:41" x14ac:dyDescent="0.25">
      <c r="AO9393" s="51"/>
    </row>
    <row r="9394" spans="41:41" x14ac:dyDescent="0.25">
      <c r="AO9394" s="51"/>
    </row>
    <row r="9395" spans="41:41" x14ac:dyDescent="0.25">
      <c r="AO9395" s="51"/>
    </row>
    <row r="9396" spans="41:41" x14ac:dyDescent="0.25">
      <c r="AO9396" s="51"/>
    </row>
    <row r="9397" spans="41:41" x14ac:dyDescent="0.25">
      <c r="AO9397" s="51"/>
    </row>
    <row r="9398" spans="41:41" x14ac:dyDescent="0.25">
      <c r="AO9398" s="51"/>
    </row>
    <row r="9399" spans="41:41" x14ac:dyDescent="0.25">
      <c r="AO9399" s="51"/>
    </row>
    <row r="9400" spans="41:41" x14ac:dyDescent="0.25">
      <c r="AO9400" s="51"/>
    </row>
    <row r="9401" spans="41:41" x14ac:dyDescent="0.25">
      <c r="AO9401" s="51"/>
    </row>
    <row r="9402" spans="41:41" x14ac:dyDescent="0.25">
      <c r="AO9402" s="51"/>
    </row>
    <row r="9403" spans="41:41" x14ac:dyDescent="0.25">
      <c r="AO9403" s="51"/>
    </row>
    <row r="9404" spans="41:41" x14ac:dyDescent="0.25">
      <c r="AO9404" s="51"/>
    </row>
    <row r="9405" spans="41:41" x14ac:dyDescent="0.25">
      <c r="AO9405" s="51"/>
    </row>
    <row r="9406" spans="41:41" x14ac:dyDescent="0.25">
      <c r="AO9406" s="51"/>
    </row>
    <row r="9407" spans="41:41" x14ac:dyDescent="0.25">
      <c r="AO9407" s="51"/>
    </row>
    <row r="9408" spans="41:41" x14ac:dyDescent="0.25">
      <c r="AO9408" s="51"/>
    </row>
    <row r="9409" spans="41:41" x14ac:dyDescent="0.25">
      <c r="AO9409" s="51"/>
    </row>
    <row r="9410" spans="41:41" x14ac:dyDescent="0.25">
      <c r="AO9410" s="51"/>
    </row>
    <row r="9411" spans="41:41" x14ac:dyDescent="0.25">
      <c r="AO9411" s="51"/>
    </row>
    <row r="9412" spans="41:41" x14ac:dyDescent="0.25">
      <c r="AO9412" s="51"/>
    </row>
    <row r="9413" spans="41:41" x14ac:dyDescent="0.25">
      <c r="AO9413" s="51"/>
    </row>
    <row r="9414" spans="41:41" x14ac:dyDescent="0.25">
      <c r="AO9414" s="51"/>
    </row>
    <row r="9415" spans="41:41" x14ac:dyDescent="0.25">
      <c r="AO9415" s="51"/>
    </row>
    <row r="9416" spans="41:41" x14ac:dyDescent="0.25">
      <c r="AO9416" s="51"/>
    </row>
    <row r="9417" spans="41:41" x14ac:dyDescent="0.25">
      <c r="AO9417" s="51"/>
    </row>
    <row r="9418" spans="41:41" x14ac:dyDescent="0.25">
      <c r="AO9418" s="51"/>
    </row>
    <row r="9419" spans="41:41" x14ac:dyDescent="0.25">
      <c r="AO9419" s="51"/>
    </row>
    <row r="9420" spans="41:41" x14ac:dyDescent="0.25">
      <c r="AO9420" s="51"/>
    </row>
    <row r="9421" spans="41:41" x14ac:dyDescent="0.25">
      <c r="AO9421" s="51"/>
    </row>
    <row r="9422" spans="41:41" x14ac:dyDescent="0.25">
      <c r="AO9422" s="51"/>
    </row>
    <row r="9423" spans="41:41" x14ac:dyDescent="0.25">
      <c r="AO9423" s="51"/>
    </row>
    <row r="9424" spans="41:41" x14ac:dyDescent="0.25">
      <c r="AO9424" s="51"/>
    </row>
    <row r="9425" spans="41:41" x14ac:dyDescent="0.25">
      <c r="AO9425" s="51"/>
    </row>
    <row r="9426" spans="41:41" x14ac:dyDescent="0.25">
      <c r="AO9426" s="51"/>
    </row>
    <row r="9427" spans="41:41" x14ac:dyDescent="0.25">
      <c r="AO9427" s="51"/>
    </row>
    <row r="9428" spans="41:41" x14ac:dyDescent="0.25">
      <c r="AO9428" s="51"/>
    </row>
    <row r="9429" spans="41:41" x14ac:dyDescent="0.25">
      <c r="AO9429" s="51"/>
    </row>
    <row r="9430" spans="41:41" x14ac:dyDescent="0.25">
      <c r="AO9430" s="51"/>
    </row>
    <row r="9431" spans="41:41" x14ac:dyDescent="0.25">
      <c r="AO9431" s="51"/>
    </row>
    <row r="9432" spans="41:41" x14ac:dyDescent="0.25">
      <c r="AO9432" s="51"/>
    </row>
    <row r="9433" spans="41:41" x14ac:dyDescent="0.25">
      <c r="AO9433" s="51"/>
    </row>
    <row r="9434" spans="41:41" x14ac:dyDescent="0.25">
      <c r="AO9434" s="51"/>
    </row>
    <row r="9435" spans="41:41" x14ac:dyDescent="0.25">
      <c r="AO9435" s="51"/>
    </row>
    <row r="9436" spans="41:41" x14ac:dyDescent="0.25">
      <c r="AO9436" s="51"/>
    </row>
    <row r="9437" spans="41:41" x14ac:dyDescent="0.25">
      <c r="AO9437" s="51"/>
    </row>
    <row r="9438" spans="41:41" x14ac:dyDescent="0.25">
      <c r="AO9438" s="51"/>
    </row>
    <row r="9439" spans="41:41" x14ac:dyDescent="0.25">
      <c r="AO9439" s="51"/>
    </row>
    <row r="9440" spans="41:41" x14ac:dyDescent="0.25">
      <c r="AO9440" s="51"/>
    </row>
    <row r="9441" spans="41:41" x14ac:dyDescent="0.25">
      <c r="AO9441" s="51"/>
    </row>
    <row r="9442" spans="41:41" x14ac:dyDescent="0.25">
      <c r="AO9442" s="51"/>
    </row>
    <row r="9443" spans="41:41" x14ac:dyDescent="0.25">
      <c r="AO9443" s="51"/>
    </row>
    <row r="9444" spans="41:41" x14ac:dyDescent="0.25">
      <c r="AO9444" s="51"/>
    </row>
    <row r="9445" spans="41:41" x14ac:dyDescent="0.25">
      <c r="AO9445" s="51"/>
    </row>
    <row r="9446" spans="41:41" x14ac:dyDescent="0.25">
      <c r="AO9446" s="51"/>
    </row>
    <row r="9447" spans="41:41" x14ac:dyDescent="0.25">
      <c r="AO9447" s="51"/>
    </row>
    <row r="9448" spans="41:41" x14ac:dyDescent="0.25">
      <c r="AO9448" s="51"/>
    </row>
    <row r="9449" spans="41:41" x14ac:dyDescent="0.25">
      <c r="AO9449" s="51"/>
    </row>
    <row r="9450" spans="41:41" x14ac:dyDescent="0.25">
      <c r="AO9450" s="51"/>
    </row>
    <row r="9451" spans="41:41" x14ac:dyDescent="0.25">
      <c r="AO9451" s="51"/>
    </row>
    <row r="9452" spans="41:41" x14ac:dyDescent="0.25">
      <c r="AO9452" s="51"/>
    </row>
    <row r="9453" spans="41:41" x14ac:dyDescent="0.25">
      <c r="AO9453" s="51"/>
    </row>
    <row r="9454" spans="41:41" x14ac:dyDescent="0.25">
      <c r="AO9454" s="51"/>
    </row>
    <row r="9455" spans="41:41" x14ac:dyDescent="0.25">
      <c r="AO9455" s="51"/>
    </row>
    <row r="9456" spans="41:41" x14ac:dyDescent="0.25">
      <c r="AO9456" s="51"/>
    </row>
    <row r="9457" spans="41:41" x14ac:dyDescent="0.25">
      <c r="AO9457" s="51"/>
    </row>
    <row r="9458" spans="41:41" x14ac:dyDescent="0.25">
      <c r="AO9458" s="51"/>
    </row>
    <row r="9459" spans="41:41" x14ac:dyDescent="0.25">
      <c r="AO9459" s="51"/>
    </row>
    <row r="9460" spans="41:41" x14ac:dyDescent="0.25">
      <c r="AO9460" s="51"/>
    </row>
    <row r="9461" spans="41:41" x14ac:dyDescent="0.25">
      <c r="AO9461" s="51"/>
    </row>
    <row r="9462" spans="41:41" x14ac:dyDescent="0.25">
      <c r="AO9462" s="51"/>
    </row>
    <row r="9463" spans="41:41" x14ac:dyDescent="0.25">
      <c r="AO9463" s="51"/>
    </row>
    <row r="9464" spans="41:41" x14ac:dyDescent="0.25">
      <c r="AO9464" s="51"/>
    </row>
    <row r="9465" spans="41:41" x14ac:dyDescent="0.25">
      <c r="AO9465" s="51"/>
    </row>
    <row r="9466" spans="41:41" x14ac:dyDescent="0.25">
      <c r="AO9466" s="51"/>
    </row>
    <row r="9467" spans="41:41" x14ac:dyDescent="0.25">
      <c r="AO9467" s="51"/>
    </row>
    <row r="9468" spans="41:41" x14ac:dyDescent="0.25">
      <c r="AO9468" s="51"/>
    </row>
    <row r="9469" spans="41:41" x14ac:dyDescent="0.25">
      <c r="AO9469" s="51"/>
    </row>
    <row r="9470" spans="41:41" x14ac:dyDescent="0.25">
      <c r="AO9470" s="51"/>
    </row>
    <row r="9471" spans="41:41" x14ac:dyDescent="0.25">
      <c r="AO9471" s="51"/>
    </row>
    <row r="9472" spans="41:41" x14ac:dyDescent="0.25">
      <c r="AO9472" s="51"/>
    </row>
    <row r="9473" spans="41:41" x14ac:dyDescent="0.25">
      <c r="AO9473" s="51"/>
    </row>
    <row r="9474" spans="41:41" x14ac:dyDescent="0.25">
      <c r="AO9474" s="51"/>
    </row>
    <row r="9475" spans="41:41" x14ac:dyDescent="0.25">
      <c r="AO9475" s="51"/>
    </row>
    <row r="9476" spans="41:41" x14ac:dyDescent="0.25">
      <c r="AO9476" s="51"/>
    </row>
    <row r="9477" spans="41:41" x14ac:dyDescent="0.25">
      <c r="AO9477" s="51"/>
    </row>
    <row r="9478" spans="41:41" x14ac:dyDescent="0.25">
      <c r="AO9478" s="51"/>
    </row>
    <row r="9479" spans="41:41" x14ac:dyDescent="0.25">
      <c r="AO9479" s="51"/>
    </row>
    <row r="9480" spans="41:41" x14ac:dyDescent="0.25">
      <c r="AO9480" s="51"/>
    </row>
    <row r="9481" spans="41:41" x14ac:dyDescent="0.25">
      <c r="AO9481" s="51"/>
    </row>
    <row r="9482" spans="41:41" x14ac:dyDescent="0.25">
      <c r="AO9482" s="51"/>
    </row>
    <row r="9483" spans="41:41" x14ac:dyDescent="0.25">
      <c r="AO9483" s="51"/>
    </row>
    <row r="9484" spans="41:41" x14ac:dyDescent="0.25">
      <c r="AO9484" s="51"/>
    </row>
    <row r="9485" spans="41:41" x14ac:dyDescent="0.25">
      <c r="AO9485" s="51"/>
    </row>
    <row r="9486" spans="41:41" x14ac:dyDescent="0.25">
      <c r="AO9486" s="51"/>
    </row>
    <row r="9487" spans="41:41" x14ac:dyDescent="0.25">
      <c r="AO9487" s="51"/>
    </row>
    <row r="9488" spans="41:41" x14ac:dyDescent="0.25">
      <c r="AO9488" s="51"/>
    </row>
    <row r="9489" spans="41:41" x14ac:dyDescent="0.25">
      <c r="AO9489" s="51"/>
    </row>
    <row r="9490" spans="41:41" x14ac:dyDescent="0.25">
      <c r="AO9490" s="51"/>
    </row>
    <row r="9491" spans="41:41" x14ac:dyDescent="0.25">
      <c r="AO9491" s="51"/>
    </row>
    <row r="9492" spans="41:41" x14ac:dyDescent="0.25">
      <c r="AO9492" s="51"/>
    </row>
    <row r="9493" spans="41:41" x14ac:dyDescent="0.25">
      <c r="AO9493" s="51"/>
    </row>
    <row r="9494" spans="41:41" x14ac:dyDescent="0.25">
      <c r="AO9494" s="51"/>
    </row>
    <row r="9495" spans="41:41" x14ac:dyDescent="0.25">
      <c r="AO9495" s="51"/>
    </row>
    <row r="9496" spans="41:41" x14ac:dyDescent="0.25">
      <c r="AO9496" s="51"/>
    </row>
    <row r="9497" spans="41:41" x14ac:dyDescent="0.25">
      <c r="AO9497" s="51"/>
    </row>
    <row r="9498" spans="41:41" x14ac:dyDescent="0.25">
      <c r="AO9498" s="51"/>
    </row>
    <row r="9499" spans="41:41" x14ac:dyDescent="0.25">
      <c r="AO9499" s="51"/>
    </row>
    <row r="9500" spans="41:41" x14ac:dyDescent="0.25">
      <c r="AO9500" s="51"/>
    </row>
    <row r="9501" spans="41:41" x14ac:dyDescent="0.25">
      <c r="AO9501" s="51"/>
    </row>
    <row r="9502" spans="41:41" x14ac:dyDescent="0.25">
      <c r="AO9502" s="51"/>
    </row>
    <row r="9503" spans="41:41" x14ac:dyDescent="0.25">
      <c r="AO9503" s="51"/>
    </row>
    <row r="9504" spans="41:41" x14ac:dyDescent="0.25">
      <c r="AO9504" s="51"/>
    </row>
    <row r="9505" spans="41:41" x14ac:dyDescent="0.25">
      <c r="AO9505" s="51"/>
    </row>
    <row r="9506" spans="41:41" x14ac:dyDescent="0.25">
      <c r="AO9506" s="51"/>
    </row>
    <row r="9507" spans="41:41" x14ac:dyDescent="0.25">
      <c r="AO9507" s="51"/>
    </row>
    <row r="9508" spans="41:41" x14ac:dyDescent="0.25">
      <c r="AO9508" s="51"/>
    </row>
    <row r="9509" spans="41:41" x14ac:dyDescent="0.25">
      <c r="AO9509" s="51"/>
    </row>
    <row r="9510" spans="41:41" x14ac:dyDescent="0.25">
      <c r="AO9510" s="51"/>
    </row>
    <row r="9511" spans="41:41" x14ac:dyDescent="0.25">
      <c r="AO9511" s="51"/>
    </row>
    <row r="9512" spans="41:41" x14ac:dyDescent="0.25">
      <c r="AO9512" s="51"/>
    </row>
    <row r="9513" spans="41:41" x14ac:dyDescent="0.25">
      <c r="AO9513" s="51"/>
    </row>
    <row r="9514" spans="41:41" x14ac:dyDescent="0.25">
      <c r="AO9514" s="51"/>
    </row>
    <row r="9515" spans="41:41" x14ac:dyDescent="0.25">
      <c r="AO9515" s="51"/>
    </row>
    <row r="9516" spans="41:41" x14ac:dyDescent="0.25">
      <c r="AO9516" s="51"/>
    </row>
    <row r="9517" spans="41:41" x14ac:dyDescent="0.25">
      <c r="AO9517" s="51"/>
    </row>
    <row r="9518" spans="41:41" x14ac:dyDescent="0.25">
      <c r="AO9518" s="51"/>
    </row>
    <row r="9519" spans="41:41" x14ac:dyDescent="0.25">
      <c r="AO9519" s="51"/>
    </row>
    <row r="9520" spans="41:41" x14ac:dyDescent="0.25">
      <c r="AO9520" s="51"/>
    </row>
    <row r="9521" spans="41:41" x14ac:dyDescent="0.25">
      <c r="AO9521" s="51"/>
    </row>
    <row r="9522" spans="41:41" x14ac:dyDescent="0.25">
      <c r="AO9522" s="51"/>
    </row>
    <row r="9523" spans="41:41" x14ac:dyDescent="0.25">
      <c r="AO9523" s="51"/>
    </row>
    <row r="9524" spans="41:41" x14ac:dyDescent="0.25">
      <c r="AO9524" s="51"/>
    </row>
    <row r="9525" spans="41:41" x14ac:dyDescent="0.25">
      <c r="AO9525" s="51"/>
    </row>
    <row r="9526" spans="41:41" x14ac:dyDescent="0.25">
      <c r="AO9526" s="51"/>
    </row>
    <row r="9527" spans="41:41" x14ac:dyDescent="0.25">
      <c r="AO9527" s="51"/>
    </row>
    <row r="9528" spans="41:41" x14ac:dyDescent="0.25">
      <c r="AO9528" s="51"/>
    </row>
    <row r="9529" spans="41:41" x14ac:dyDescent="0.25">
      <c r="AO9529" s="51"/>
    </row>
    <row r="9530" spans="41:41" x14ac:dyDescent="0.25">
      <c r="AO9530" s="51"/>
    </row>
    <row r="9531" spans="41:41" x14ac:dyDescent="0.25">
      <c r="AO9531" s="51"/>
    </row>
    <row r="9532" spans="41:41" x14ac:dyDescent="0.25">
      <c r="AO9532" s="51"/>
    </row>
    <row r="9533" spans="41:41" x14ac:dyDescent="0.25">
      <c r="AO9533" s="51"/>
    </row>
    <row r="9534" spans="41:41" x14ac:dyDescent="0.25">
      <c r="AO9534" s="51"/>
    </row>
    <row r="9535" spans="41:41" x14ac:dyDescent="0.25">
      <c r="AO9535" s="51"/>
    </row>
    <row r="9536" spans="41:41" x14ac:dyDescent="0.25">
      <c r="AO9536" s="51"/>
    </row>
    <row r="9537" spans="41:41" x14ac:dyDescent="0.25">
      <c r="AO9537" s="51"/>
    </row>
    <row r="9538" spans="41:41" x14ac:dyDescent="0.25">
      <c r="AO9538" s="51"/>
    </row>
    <row r="9539" spans="41:41" x14ac:dyDescent="0.25">
      <c r="AO9539" s="51"/>
    </row>
    <row r="9540" spans="41:41" x14ac:dyDescent="0.25">
      <c r="AO9540" s="51"/>
    </row>
    <row r="9541" spans="41:41" x14ac:dyDescent="0.25">
      <c r="AO9541" s="51"/>
    </row>
    <row r="9542" spans="41:41" x14ac:dyDescent="0.25">
      <c r="AO9542" s="51"/>
    </row>
    <row r="9543" spans="41:41" x14ac:dyDescent="0.25">
      <c r="AO9543" s="51"/>
    </row>
    <row r="9544" spans="41:41" x14ac:dyDescent="0.25">
      <c r="AO9544" s="51"/>
    </row>
    <row r="9545" spans="41:41" x14ac:dyDescent="0.25">
      <c r="AO9545" s="51"/>
    </row>
    <row r="9546" spans="41:41" x14ac:dyDescent="0.25">
      <c r="AO9546" s="51"/>
    </row>
    <row r="9547" spans="41:41" x14ac:dyDescent="0.25">
      <c r="AO9547" s="51"/>
    </row>
    <row r="9548" spans="41:41" x14ac:dyDescent="0.25">
      <c r="AO9548" s="51"/>
    </row>
    <row r="9549" spans="41:41" x14ac:dyDescent="0.25">
      <c r="AO9549" s="51"/>
    </row>
    <row r="9550" spans="41:41" x14ac:dyDescent="0.25">
      <c r="AO9550" s="51"/>
    </row>
    <row r="9551" spans="41:41" x14ac:dyDescent="0.25">
      <c r="AO9551" s="51"/>
    </row>
    <row r="9552" spans="41:41" x14ac:dyDescent="0.25">
      <c r="AO9552" s="51"/>
    </row>
    <row r="9553" spans="41:41" x14ac:dyDescent="0.25">
      <c r="AO9553" s="51"/>
    </row>
    <row r="9554" spans="41:41" x14ac:dyDescent="0.25">
      <c r="AO9554" s="51"/>
    </row>
    <row r="9555" spans="41:41" x14ac:dyDescent="0.25">
      <c r="AO9555" s="51"/>
    </row>
    <row r="9556" spans="41:41" x14ac:dyDescent="0.25">
      <c r="AO9556" s="51"/>
    </row>
    <row r="9557" spans="41:41" x14ac:dyDescent="0.25">
      <c r="AO9557" s="51"/>
    </row>
    <row r="9558" spans="41:41" x14ac:dyDescent="0.25">
      <c r="AO9558" s="51"/>
    </row>
    <row r="9559" spans="41:41" x14ac:dyDescent="0.25">
      <c r="AO9559" s="51"/>
    </row>
    <row r="9560" spans="41:41" x14ac:dyDescent="0.25">
      <c r="AO9560" s="51"/>
    </row>
    <row r="9561" spans="41:41" x14ac:dyDescent="0.25">
      <c r="AO9561" s="51"/>
    </row>
    <row r="9562" spans="41:41" x14ac:dyDescent="0.25">
      <c r="AO9562" s="51"/>
    </row>
    <row r="9563" spans="41:41" x14ac:dyDescent="0.25">
      <c r="AO9563" s="51"/>
    </row>
    <row r="9564" spans="41:41" x14ac:dyDescent="0.25">
      <c r="AO9564" s="51"/>
    </row>
    <row r="9565" spans="41:41" x14ac:dyDescent="0.25">
      <c r="AO9565" s="51"/>
    </row>
    <row r="9566" spans="41:41" x14ac:dyDescent="0.25">
      <c r="AO9566" s="51"/>
    </row>
    <row r="9567" spans="41:41" x14ac:dyDescent="0.25">
      <c r="AO9567" s="51"/>
    </row>
    <row r="9568" spans="41:41" x14ac:dyDescent="0.25">
      <c r="AO9568" s="51"/>
    </row>
    <row r="9569" spans="41:41" x14ac:dyDescent="0.25">
      <c r="AO9569" s="51"/>
    </row>
    <row r="9570" spans="41:41" x14ac:dyDescent="0.25">
      <c r="AO9570" s="51"/>
    </row>
    <row r="9571" spans="41:41" x14ac:dyDescent="0.25">
      <c r="AO9571" s="51"/>
    </row>
    <row r="9572" spans="41:41" x14ac:dyDescent="0.25">
      <c r="AO9572" s="51"/>
    </row>
    <row r="9573" spans="41:41" x14ac:dyDescent="0.25">
      <c r="AO9573" s="51"/>
    </row>
    <row r="9574" spans="41:41" x14ac:dyDescent="0.25">
      <c r="AO9574" s="51"/>
    </row>
    <row r="9575" spans="41:41" x14ac:dyDescent="0.25">
      <c r="AO9575" s="51"/>
    </row>
    <row r="9576" spans="41:41" x14ac:dyDescent="0.25">
      <c r="AO9576" s="51"/>
    </row>
    <row r="9577" spans="41:41" x14ac:dyDescent="0.25">
      <c r="AO9577" s="51"/>
    </row>
    <row r="9578" spans="41:41" x14ac:dyDescent="0.25">
      <c r="AO9578" s="51"/>
    </row>
    <row r="9579" spans="41:41" x14ac:dyDescent="0.25">
      <c r="AO9579" s="51"/>
    </row>
    <row r="9580" spans="41:41" x14ac:dyDescent="0.25">
      <c r="AO9580" s="51"/>
    </row>
    <row r="9581" spans="41:41" x14ac:dyDescent="0.25">
      <c r="AO9581" s="51"/>
    </row>
    <row r="9582" spans="41:41" x14ac:dyDescent="0.25">
      <c r="AO9582" s="51"/>
    </row>
    <row r="9583" spans="41:41" x14ac:dyDescent="0.25">
      <c r="AO9583" s="51"/>
    </row>
    <row r="9584" spans="41:41" x14ac:dyDescent="0.25">
      <c r="AO9584" s="51"/>
    </row>
    <row r="9585" spans="41:41" x14ac:dyDescent="0.25">
      <c r="AO9585" s="51"/>
    </row>
    <row r="9586" spans="41:41" x14ac:dyDescent="0.25">
      <c r="AO9586" s="51"/>
    </row>
    <row r="9587" spans="41:41" x14ac:dyDescent="0.25">
      <c r="AO9587" s="51"/>
    </row>
    <row r="9588" spans="41:41" x14ac:dyDescent="0.25">
      <c r="AO9588" s="51"/>
    </row>
    <row r="9589" spans="41:41" x14ac:dyDescent="0.25">
      <c r="AO9589" s="51"/>
    </row>
    <row r="9590" spans="41:41" x14ac:dyDescent="0.25">
      <c r="AO9590" s="51"/>
    </row>
    <row r="9591" spans="41:41" x14ac:dyDescent="0.25">
      <c r="AO9591" s="51"/>
    </row>
    <row r="9592" spans="41:41" x14ac:dyDescent="0.25">
      <c r="AO9592" s="51"/>
    </row>
    <row r="9593" spans="41:41" x14ac:dyDescent="0.25">
      <c r="AO9593" s="51"/>
    </row>
    <row r="9594" spans="41:41" x14ac:dyDescent="0.25">
      <c r="AO9594" s="51"/>
    </row>
    <row r="9595" spans="41:41" x14ac:dyDescent="0.25">
      <c r="AO9595" s="51"/>
    </row>
    <row r="9596" spans="41:41" x14ac:dyDescent="0.25">
      <c r="AO9596" s="51"/>
    </row>
    <row r="9597" spans="41:41" x14ac:dyDescent="0.25">
      <c r="AO9597" s="51"/>
    </row>
    <row r="9598" spans="41:41" x14ac:dyDescent="0.25">
      <c r="AO9598" s="51"/>
    </row>
    <row r="9599" spans="41:41" x14ac:dyDescent="0.25">
      <c r="AO9599" s="51"/>
    </row>
    <row r="9600" spans="41:41" x14ac:dyDescent="0.25">
      <c r="AO9600" s="51"/>
    </row>
    <row r="9601" spans="41:41" x14ac:dyDescent="0.25">
      <c r="AO9601" s="51"/>
    </row>
    <row r="9602" spans="41:41" x14ac:dyDescent="0.25">
      <c r="AO9602" s="51"/>
    </row>
    <row r="9603" spans="41:41" x14ac:dyDescent="0.25">
      <c r="AO9603" s="51"/>
    </row>
    <row r="9604" spans="41:41" x14ac:dyDescent="0.25">
      <c r="AO9604" s="51"/>
    </row>
    <row r="9605" spans="41:41" x14ac:dyDescent="0.25">
      <c r="AO9605" s="51"/>
    </row>
    <row r="9606" spans="41:41" x14ac:dyDescent="0.25">
      <c r="AO9606" s="51"/>
    </row>
    <row r="9607" spans="41:41" x14ac:dyDescent="0.25">
      <c r="AO9607" s="51"/>
    </row>
    <row r="9608" spans="41:41" x14ac:dyDescent="0.25">
      <c r="AO9608" s="51"/>
    </row>
    <row r="9609" spans="41:41" x14ac:dyDescent="0.25">
      <c r="AO9609" s="51"/>
    </row>
    <row r="9610" spans="41:41" x14ac:dyDescent="0.25">
      <c r="AO9610" s="51"/>
    </row>
    <row r="9611" spans="41:41" x14ac:dyDescent="0.25">
      <c r="AO9611" s="51"/>
    </row>
    <row r="9612" spans="41:41" x14ac:dyDescent="0.25">
      <c r="AO9612" s="51"/>
    </row>
    <row r="9613" spans="41:41" x14ac:dyDescent="0.25">
      <c r="AO9613" s="51"/>
    </row>
    <row r="9614" spans="41:41" x14ac:dyDescent="0.25">
      <c r="AO9614" s="51"/>
    </row>
    <row r="9615" spans="41:41" x14ac:dyDescent="0.25">
      <c r="AO9615" s="51"/>
    </row>
    <row r="9616" spans="41:41" x14ac:dyDescent="0.25">
      <c r="AO9616" s="51"/>
    </row>
    <row r="9617" spans="41:41" x14ac:dyDescent="0.25">
      <c r="AO9617" s="51"/>
    </row>
    <row r="9618" spans="41:41" x14ac:dyDescent="0.25">
      <c r="AO9618" s="51"/>
    </row>
    <row r="9619" spans="41:41" x14ac:dyDescent="0.25">
      <c r="AO9619" s="51"/>
    </row>
    <row r="9620" spans="41:41" x14ac:dyDescent="0.25">
      <c r="AO9620" s="51"/>
    </row>
    <row r="9621" spans="41:41" x14ac:dyDescent="0.25">
      <c r="AO9621" s="51"/>
    </row>
    <row r="9622" spans="41:41" x14ac:dyDescent="0.25">
      <c r="AO9622" s="51"/>
    </row>
    <row r="9623" spans="41:41" x14ac:dyDescent="0.25">
      <c r="AO9623" s="51"/>
    </row>
    <row r="9624" spans="41:41" x14ac:dyDescent="0.25">
      <c r="AO9624" s="51"/>
    </row>
    <row r="9625" spans="41:41" x14ac:dyDescent="0.25">
      <c r="AO9625" s="51"/>
    </row>
    <row r="9626" spans="41:41" x14ac:dyDescent="0.25">
      <c r="AO9626" s="51"/>
    </row>
    <row r="9627" spans="41:41" x14ac:dyDescent="0.25">
      <c r="AO9627" s="51"/>
    </row>
    <row r="9628" spans="41:41" x14ac:dyDescent="0.25">
      <c r="AO9628" s="51"/>
    </row>
    <row r="9629" spans="41:41" x14ac:dyDescent="0.25">
      <c r="AO9629" s="51"/>
    </row>
    <row r="9630" spans="41:41" x14ac:dyDescent="0.25">
      <c r="AO9630" s="51"/>
    </row>
    <row r="9631" spans="41:41" x14ac:dyDescent="0.25">
      <c r="AO9631" s="51"/>
    </row>
    <row r="9632" spans="41:41" x14ac:dyDescent="0.25">
      <c r="AO9632" s="51"/>
    </row>
    <row r="9633" spans="41:41" x14ac:dyDescent="0.25">
      <c r="AO9633" s="51"/>
    </row>
    <row r="9634" spans="41:41" x14ac:dyDescent="0.25">
      <c r="AO9634" s="51"/>
    </row>
    <row r="9635" spans="41:41" x14ac:dyDescent="0.25">
      <c r="AO9635" s="51"/>
    </row>
    <row r="9636" spans="41:41" x14ac:dyDescent="0.25">
      <c r="AO9636" s="51"/>
    </row>
    <row r="9637" spans="41:41" x14ac:dyDescent="0.25">
      <c r="AO9637" s="51"/>
    </row>
    <row r="9638" spans="41:41" x14ac:dyDescent="0.25">
      <c r="AO9638" s="51"/>
    </row>
    <row r="9639" spans="41:41" x14ac:dyDescent="0.25">
      <c r="AO9639" s="51"/>
    </row>
    <row r="9640" spans="41:41" x14ac:dyDescent="0.25">
      <c r="AO9640" s="51"/>
    </row>
    <row r="9641" spans="41:41" x14ac:dyDescent="0.25">
      <c r="AO9641" s="51"/>
    </row>
    <row r="9642" spans="41:41" x14ac:dyDescent="0.25">
      <c r="AO9642" s="51"/>
    </row>
    <row r="9643" spans="41:41" x14ac:dyDescent="0.25">
      <c r="AO9643" s="51"/>
    </row>
    <row r="9644" spans="41:41" x14ac:dyDescent="0.25">
      <c r="AO9644" s="51"/>
    </row>
    <row r="9645" spans="41:41" x14ac:dyDescent="0.25">
      <c r="AO9645" s="51"/>
    </row>
    <row r="9646" spans="41:41" x14ac:dyDescent="0.25">
      <c r="AO9646" s="51"/>
    </row>
    <row r="9647" spans="41:41" x14ac:dyDescent="0.25">
      <c r="AO9647" s="51"/>
    </row>
    <row r="9648" spans="41:41" x14ac:dyDescent="0.25">
      <c r="AO9648" s="51"/>
    </row>
    <row r="9649" spans="41:41" x14ac:dyDescent="0.25">
      <c r="AO9649" s="51"/>
    </row>
    <row r="9650" spans="41:41" x14ac:dyDescent="0.25">
      <c r="AO9650" s="51"/>
    </row>
    <row r="9651" spans="41:41" x14ac:dyDescent="0.25">
      <c r="AO9651" s="51"/>
    </row>
    <row r="9652" spans="41:41" x14ac:dyDescent="0.25">
      <c r="AO9652" s="51"/>
    </row>
    <row r="9653" spans="41:41" x14ac:dyDescent="0.25">
      <c r="AO9653" s="51"/>
    </row>
    <row r="9654" spans="41:41" x14ac:dyDescent="0.25">
      <c r="AO9654" s="51"/>
    </row>
    <row r="9655" spans="41:41" x14ac:dyDescent="0.25">
      <c r="AO9655" s="51"/>
    </row>
    <row r="9656" spans="41:41" x14ac:dyDescent="0.25">
      <c r="AO9656" s="51"/>
    </row>
    <row r="9657" spans="41:41" x14ac:dyDescent="0.25">
      <c r="AO9657" s="51"/>
    </row>
    <row r="9658" spans="41:41" x14ac:dyDescent="0.25">
      <c r="AO9658" s="51"/>
    </row>
    <row r="9659" spans="41:41" x14ac:dyDescent="0.25">
      <c r="AO9659" s="51"/>
    </row>
    <row r="9660" spans="41:41" x14ac:dyDescent="0.25">
      <c r="AO9660" s="51"/>
    </row>
    <row r="9661" spans="41:41" x14ac:dyDescent="0.25">
      <c r="AO9661" s="51"/>
    </row>
    <row r="9662" spans="41:41" x14ac:dyDescent="0.25">
      <c r="AO9662" s="51"/>
    </row>
    <row r="9663" spans="41:41" x14ac:dyDescent="0.25">
      <c r="AO9663" s="51"/>
    </row>
    <row r="9664" spans="41:41" x14ac:dyDescent="0.25">
      <c r="AO9664" s="51"/>
    </row>
    <row r="9665" spans="41:41" x14ac:dyDescent="0.25">
      <c r="AO9665" s="51"/>
    </row>
    <row r="9666" spans="41:41" x14ac:dyDescent="0.25">
      <c r="AO9666" s="51"/>
    </row>
    <row r="9667" spans="41:41" x14ac:dyDescent="0.25">
      <c r="AO9667" s="51"/>
    </row>
    <row r="9668" spans="41:41" x14ac:dyDescent="0.25">
      <c r="AO9668" s="51"/>
    </row>
    <row r="9669" spans="41:41" x14ac:dyDescent="0.25">
      <c r="AO9669" s="51"/>
    </row>
    <row r="9670" spans="41:41" x14ac:dyDescent="0.25">
      <c r="AO9670" s="51"/>
    </row>
    <row r="9671" spans="41:41" x14ac:dyDescent="0.25">
      <c r="AO9671" s="51"/>
    </row>
    <row r="9672" spans="41:41" x14ac:dyDescent="0.25">
      <c r="AO9672" s="51"/>
    </row>
    <row r="9673" spans="41:41" x14ac:dyDescent="0.25">
      <c r="AO9673" s="51"/>
    </row>
    <row r="9674" spans="41:41" x14ac:dyDescent="0.25">
      <c r="AO9674" s="51"/>
    </row>
    <row r="9675" spans="41:41" x14ac:dyDescent="0.25">
      <c r="AO9675" s="51"/>
    </row>
    <row r="9676" spans="41:41" x14ac:dyDescent="0.25">
      <c r="AO9676" s="51"/>
    </row>
    <row r="9677" spans="41:41" x14ac:dyDescent="0.25">
      <c r="AO9677" s="51"/>
    </row>
    <row r="9678" spans="41:41" x14ac:dyDescent="0.25">
      <c r="AO9678" s="51"/>
    </row>
    <row r="9679" spans="41:41" x14ac:dyDescent="0.25">
      <c r="AO9679" s="51"/>
    </row>
    <row r="9680" spans="41:41" x14ac:dyDescent="0.25">
      <c r="AO9680" s="51"/>
    </row>
    <row r="9681" spans="41:41" x14ac:dyDescent="0.25">
      <c r="AO9681" s="51"/>
    </row>
    <row r="9682" spans="41:41" x14ac:dyDescent="0.25">
      <c r="AO9682" s="51"/>
    </row>
    <row r="9683" spans="41:41" x14ac:dyDescent="0.25">
      <c r="AO9683" s="51"/>
    </row>
    <row r="9684" spans="41:41" x14ac:dyDescent="0.25">
      <c r="AO9684" s="51"/>
    </row>
    <row r="9685" spans="41:41" x14ac:dyDescent="0.25">
      <c r="AO9685" s="51"/>
    </row>
    <row r="9686" spans="41:41" x14ac:dyDescent="0.25">
      <c r="AO9686" s="51"/>
    </row>
    <row r="9687" spans="41:41" x14ac:dyDescent="0.25">
      <c r="AO9687" s="51"/>
    </row>
    <row r="9688" spans="41:41" x14ac:dyDescent="0.25">
      <c r="AO9688" s="51"/>
    </row>
    <row r="9689" spans="41:41" x14ac:dyDescent="0.25">
      <c r="AO9689" s="51"/>
    </row>
    <row r="9690" spans="41:41" x14ac:dyDescent="0.25">
      <c r="AO9690" s="51"/>
    </row>
    <row r="9691" spans="41:41" x14ac:dyDescent="0.25">
      <c r="AO9691" s="51"/>
    </row>
    <row r="9692" spans="41:41" x14ac:dyDescent="0.25">
      <c r="AO9692" s="51"/>
    </row>
    <row r="9693" spans="41:41" x14ac:dyDescent="0.25">
      <c r="AO9693" s="51"/>
    </row>
    <row r="9694" spans="41:41" x14ac:dyDescent="0.25">
      <c r="AO9694" s="51"/>
    </row>
    <row r="9695" spans="41:41" x14ac:dyDescent="0.25">
      <c r="AO9695" s="51"/>
    </row>
    <row r="9696" spans="41:41" x14ac:dyDescent="0.25">
      <c r="AO9696" s="51"/>
    </row>
    <row r="9697" spans="41:41" x14ac:dyDescent="0.25">
      <c r="AO9697" s="51"/>
    </row>
    <row r="9698" spans="41:41" x14ac:dyDescent="0.25">
      <c r="AO9698" s="51"/>
    </row>
    <row r="9699" spans="41:41" x14ac:dyDescent="0.25">
      <c r="AO9699" s="51"/>
    </row>
    <row r="9700" spans="41:41" x14ac:dyDescent="0.25">
      <c r="AO9700" s="51"/>
    </row>
    <row r="9701" spans="41:41" x14ac:dyDescent="0.25">
      <c r="AO9701" s="51"/>
    </row>
    <row r="9702" spans="41:41" x14ac:dyDescent="0.25">
      <c r="AO9702" s="51"/>
    </row>
    <row r="9703" spans="41:41" x14ac:dyDescent="0.25">
      <c r="AO9703" s="51"/>
    </row>
    <row r="9704" spans="41:41" x14ac:dyDescent="0.25">
      <c r="AO9704" s="51"/>
    </row>
    <row r="9705" spans="41:41" x14ac:dyDescent="0.25">
      <c r="AO9705" s="51"/>
    </row>
    <row r="9706" spans="41:41" x14ac:dyDescent="0.25">
      <c r="AO9706" s="51"/>
    </row>
    <row r="9707" spans="41:41" x14ac:dyDescent="0.25">
      <c r="AO9707" s="51"/>
    </row>
    <row r="9708" spans="41:41" x14ac:dyDescent="0.25">
      <c r="AO9708" s="51"/>
    </row>
    <row r="9709" spans="41:41" x14ac:dyDescent="0.25">
      <c r="AO9709" s="51"/>
    </row>
    <row r="9710" spans="41:41" x14ac:dyDescent="0.25">
      <c r="AO9710" s="51"/>
    </row>
    <row r="9711" spans="41:41" x14ac:dyDescent="0.25">
      <c r="AO9711" s="51"/>
    </row>
    <row r="9712" spans="41:41" x14ac:dyDescent="0.25">
      <c r="AO9712" s="51"/>
    </row>
    <row r="9713" spans="41:41" x14ac:dyDescent="0.25">
      <c r="AO9713" s="51"/>
    </row>
    <row r="9714" spans="41:41" x14ac:dyDescent="0.25">
      <c r="AO9714" s="51"/>
    </row>
    <row r="9715" spans="41:41" x14ac:dyDescent="0.25">
      <c r="AO9715" s="51"/>
    </row>
    <row r="9716" spans="41:41" x14ac:dyDescent="0.25">
      <c r="AO9716" s="51"/>
    </row>
    <row r="9717" spans="41:41" x14ac:dyDescent="0.25">
      <c r="AO9717" s="51"/>
    </row>
    <row r="9718" spans="41:41" x14ac:dyDescent="0.25">
      <c r="AO9718" s="51"/>
    </row>
    <row r="9719" spans="41:41" x14ac:dyDescent="0.25">
      <c r="AO9719" s="51"/>
    </row>
    <row r="9720" spans="41:41" x14ac:dyDescent="0.25">
      <c r="AO9720" s="51"/>
    </row>
    <row r="9721" spans="41:41" x14ac:dyDescent="0.25">
      <c r="AO9721" s="51"/>
    </row>
    <row r="9722" spans="41:41" x14ac:dyDescent="0.25">
      <c r="AO9722" s="51"/>
    </row>
    <row r="9723" spans="41:41" x14ac:dyDescent="0.25">
      <c r="AO9723" s="51"/>
    </row>
    <row r="9724" spans="41:41" x14ac:dyDescent="0.25">
      <c r="AO9724" s="51"/>
    </row>
    <row r="9725" spans="41:41" x14ac:dyDescent="0.25">
      <c r="AO9725" s="51"/>
    </row>
    <row r="9726" spans="41:41" x14ac:dyDescent="0.25">
      <c r="AO9726" s="51"/>
    </row>
    <row r="9727" spans="41:41" x14ac:dyDescent="0.25">
      <c r="AO9727" s="51"/>
    </row>
    <row r="9728" spans="41:41" x14ac:dyDescent="0.25">
      <c r="AO9728" s="51"/>
    </row>
    <row r="9729" spans="41:41" x14ac:dyDescent="0.25">
      <c r="AO9729" s="51"/>
    </row>
    <row r="9730" spans="41:41" x14ac:dyDescent="0.25">
      <c r="AO9730" s="51"/>
    </row>
    <row r="9731" spans="41:41" x14ac:dyDescent="0.25">
      <c r="AO9731" s="51"/>
    </row>
    <row r="9732" spans="41:41" x14ac:dyDescent="0.25">
      <c r="AO9732" s="51"/>
    </row>
    <row r="9733" spans="41:41" x14ac:dyDescent="0.25">
      <c r="AO9733" s="51"/>
    </row>
    <row r="9734" spans="41:41" x14ac:dyDescent="0.25">
      <c r="AO9734" s="51"/>
    </row>
    <row r="9735" spans="41:41" x14ac:dyDescent="0.25">
      <c r="AO9735" s="51"/>
    </row>
    <row r="9736" spans="41:41" x14ac:dyDescent="0.25">
      <c r="AO9736" s="51"/>
    </row>
    <row r="9737" spans="41:41" x14ac:dyDescent="0.25">
      <c r="AO9737" s="51"/>
    </row>
    <row r="9738" spans="41:41" x14ac:dyDescent="0.25">
      <c r="AO9738" s="51"/>
    </row>
    <row r="9739" spans="41:41" x14ac:dyDescent="0.25">
      <c r="AO9739" s="51"/>
    </row>
    <row r="9740" spans="41:41" x14ac:dyDescent="0.25">
      <c r="AO9740" s="51"/>
    </row>
    <row r="9741" spans="41:41" x14ac:dyDescent="0.25">
      <c r="AO9741" s="51"/>
    </row>
    <row r="9742" spans="41:41" x14ac:dyDescent="0.25">
      <c r="AO9742" s="51"/>
    </row>
    <row r="9743" spans="41:41" x14ac:dyDescent="0.25">
      <c r="AO9743" s="51"/>
    </row>
    <row r="9744" spans="41:41" x14ac:dyDescent="0.25">
      <c r="AO9744" s="51"/>
    </row>
    <row r="9745" spans="41:41" x14ac:dyDescent="0.25">
      <c r="AO9745" s="51"/>
    </row>
    <row r="9746" spans="41:41" x14ac:dyDescent="0.25">
      <c r="AO9746" s="51"/>
    </row>
    <row r="9747" spans="41:41" x14ac:dyDescent="0.25">
      <c r="AO9747" s="51"/>
    </row>
    <row r="9748" spans="41:41" x14ac:dyDescent="0.25">
      <c r="AO9748" s="51"/>
    </row>
    <row r="9749" spans="41:41" x14ac:dyDescent="0.25">
      <c r="AO9749" s="51"/>
    </row>
    <row r="9750" spans="41:41" x14ac:dyDescent="0.25">
      <c r="AO9750" s="51"/>
    </row>
    <row r="9751" spans="41:41" x14ac:dyDescent="0.25">
      <c r="AO9751" s="51"/>
    </row>
    <row r="9752" spans="41:41" x14ac:dyDescent="0.25">
      <c r="AO9752" s="51"/>
    </row>
    <row r="9753" spans="41:41" x14ac:dyDescent="0.25">
      <c r="AO9753" s="51"/>
    </row>
    <row r="9754" spans="41:41" x14ac:dyDescent="0.25">
      <c r="AO9754" s="51"/>
    </row>
    <row r="9755" spans="41:41" x14ac:dyDescent="0.25">
      <c r="AO9755" s="51"/>
    </row>
    <row r="9756" spans="41:41" x14ac:dyDescent="0.25">
      <c r="AO9756" s="51"/>
    </row>
    <row r="9757" spans="41:41" x14ac:dyDescent="0.25">
      <c r="AO9757" s="51"/>
    </row>
    <row r="9758" spans="41:41" x14ac:dyDescent="0.25">
      <c r="AO9758" s="51"/>
    </row>
    <row r="9759" spans="41:41" x14ac:dyDescent="0.25">
      <c r="AO9759" s="51"/>
    </row>
    <row r="9760" spans="41:41" x14ac:dyDescent="0.25">
      <c r="AO9760" s="51"/>
    </row>
    <row r="9761" spans="41:41" x14ac:dyDescent="0.25">
      <c r="AO9761" s="51"/>
    </row>
    <row r="9762" spans="41:41" x14ac:dyDescent="0.25">
      <c r="AO9762" s="51"/>
    </row>
    <row r="9763" spans="41:41" x14ac:dyDescent="0.25">
      <c r="AO9763" s="51"/>
    </row>
    <row r="9764" spans="41:41" x14ac:dyDescent="0.25">
      <c r="AO9764" s="51"/>
    </row>
    <row r="9765" spans="41:41" x14ac:dyDescent="0.25">
      <c r="AO9765" s="51"/>
    </row>
    <row r="9766" spans="41:41" x14ac:dyDescent="0.25">
      <c r="AO9766" s="51"/>
    </row>
    <row r="9767" spans="41:41" x14ac:dyDescent="0.25">
      <c r="AO9767" s="51"/>
    </row>
    <row r="9768" spans="41:41" x14ac:dyDescent="0.25">
      <c r="AO9768" s="51"/>
    </row>
    <row r="9769" spans="41:41" x14ac:dyDescent="0.25">
      <c r="AO9769" s="51"/>
    </row>
    <row r="9770" spans="41:41" x14ac:dyDescent="0.25">
      <c r="AO9770" s="51"/>
    </row>
    <row r="9771" spans="41:41" x14ac:dyDescent="0.25">
      <c r="AO9771" s="51"/>
    </row>
    <row r="9772" spans="41:41" x14ac:dyDescent="0.25">
      <c r="AO9772" s="51"/>
    </row>
    <row r="9773" spans="41:41" x14ac:dyDescent="0.25">
      <c r="AO9773" s="51"/>
    </row>
    <row r="9774" spans="41:41" x14ac:dyDescent="0.25">
      <c r="AO9774" s="51"/>
    </row>
    <row r="9775" spans="41:41" x14ac:dyDescent="0.25">
      <c r="AO9775" s="51"/>
    </row>
    <row r="9776" spans="41:41" x14ac:dyDescent="0.25">
      <c r="AO9776" s="51"/>
    </row>
    <row r="9777" spans="41:41" x14ac:dyDescent="0.25">
      <c r="AO9777" s="51"/>
    </row>
    <row r="9778" spans="41:41" x14ac:dyDescent="0.25">
      <c r="AO9778" s="51"/>
    </row>
    <row r="9779" spans="41:41" x14ac:dyDescent="0.25">
      <c r="AO9779" s="51"/>
    </row>
    <row r="9780" spans="41:41" x14ac:dyDescent="0.25">
      <c r="AO9780" s="51"/>
    </row>
    <row r="9781" spans="41:41" x14ac:dyDescent="0.25">
      <c r="AO9781" s="51"/>
    </row>
    <row r="9782" spans="41:41" x14ac:dyDescent="0.25">
      <c r="AO9782" s="51"/>
    </row>
    <row r="9783" spans="41:41" x14ac:dyDescent="0.25">
      <c r="AO9783" s="51"/>
    </row>
    <row r="9784" spans="41:41" x14ac:dyDescent="0.25">
      <c r="AO9784" s="51"/>
    </row>
    <row r="9785" spans="41:41" x14ac:dyDescent="0.25">
      <c r="AO9785" s="51"/>
    </row>
    <row r="9786" spans="41:41" x14ac:dyDescent="0.25">
      <c r="AO9786" s="51"/>
    </row>
    <row r="9787" spans="41:41" x14ac:dyDescent="0.25">
      <c r="AO9787" s="51"/>
    </row>
    <row r="9788" spans="41:41" x14ac:dyDescent="0.25">
      <c r="AO9788" s="51"/>
    </row>
    <row r="9789" spans="41:41" x14ac:dyDescent="0.25">
      <c r="AO9789" s="51"/>
    </row>
    <row r="9790" spans="41:41" x14ac:dyDescent="0.25">
      <c r="AO9790" s="51"/>
    </row>
    <row r="9791" spans="41:41" x14ac:dyDescent="0.25">
      <c r="AO9791" s="51"/>
    </row>
    <row r="9792" spans="41:41" x14ac:dyDescent="0.25">
      <c r="AO9792" s="51"/>
    </row>
    <row r="9793" spans="41:41" x14ac:dyDescent="0.25">
      <c r="AO9793" s="51"/>
    </row>
    <row r="9794" spans="41:41" x14ac:dyDescent="0.25">
      <c r="AO9794" s="51"/>
    </row>
    <row r="9795" spans="41:41" x14ac:dyDescent="0.25">
      <c r="AO9795" s="51"/>
    </row>
    <row r="9796" spans="41:41" x14ac:dyDescent="0.25">
      <c r="AO9796" s="51"/>
    </row>
    <row r="9797" spans="41:41" x14ac:dyDescent="0.25">
      <c r="AO9797" s="51"/>
    </row>
    <row r="9798" spans="41:41" x14ac:dyDescent="0.25">
      <c r="AO9798" s="51"/>
    </row>
    <row r="9799" spans="41:41" x14ac:dyDescent="0.25">
      <c r="AO9799" s="51"/>
    </row>
    <row r="9800" spans="41:41" x14ac:dyDescent="0.25">
      <c r="AO9800" s="51"/>
    </row>
    <row r="9801" spans="41:41" x14ac:dyDescent="0.25">
      <c r="AO9801" s="51"/>
    </row>
    <row r="9802" spans="41:41" x14ac:dyDescent="0.25">
      <c r="AO9802" s="51"/>
    </row>
    <row r="9803" spans="41:41" x14ac:dyDescent="0.25">
      <c r="AO9803" s="51"/>
    </row>
    <row r="9804" spans="41:41" x14ac:dyDescent="0.25">
      <c r="AO9804" s="51"/>
    </row>
    <row r="9805" spans="41:41" x14ac:dyDescent="0.25">
      <c r="AO9805" s="51"/>
    </row>
    <row r="9806" spans="41:41" x14ac:dyDescent="0.25">
      <c r="AO9806" s="51"/>
    </row>
    <row r="9807" spans="41:41" x14ac:dyDescent="0.25">
      <c r="AO9807" s="51"/>
    </row>
    <row r="9808" spans="41:41" x14ac:dyDescent="0.25">
      <c r="AO9808" s="51"/>
    </row>
    <row r="9809" spans="41:41" x14ac:dyDescent="0.25">
      <c r="AO9809" s="51"/>
    </row>
    <row r="9810" spans="41:41" x14ac:dyDescent="0.25">
      <c r="AO9810" s="51"/>
    </row>
    <row r="9811" spans="41:41" x14ac:dyDescent="0.25">
      <c r="AO9811" s="51"/>
    </row>
    <row r="9812" spans="41:41" x14ac:dyDescent="0.25">
      <c r="AO9812" s="51"/>
    </row>
    <row r="9813" spans="41:41" x14ac:dyDescent="0.25">
      <c r="AO9813" s="51"/>
    </row>
    <row r="9814" spans="41:41" x14ac:dyDescent="0.25">
      <c r="AO9814" s="51"/>
    </row>
    <row r="9815" spans="41:41" x14ac:dyDescent="0.25">
      <c r="AO9815" s="51"/>
    </row>
    <row r="9816" spans="41:41" x14ac:dyDescent="0.25">
      <c r="AO9816" s="51"/>
    </row>
    <row r="9817" spans="41:41" x14ac:dyDescent="0.25">
      <c r="AO9817" s="51"/>
    </row>
    <row r="9818" spans="41:41" x14ac:dyDescent="0.25">
      <c r="AO9818" s="51"/>
    </row>
    <row r="9819" spans="41:41" x14ac:dyDescent="0.25">
      <c r="AO9819" s="51"/>
    </row>
    <row r="9820" spans="41:41" x14ac:dyDescent="0.25">
      <c r="AO9820" s="51"/>
    </row>
    <row r="9821" spans="41:41" x14ac:dyDescent="0.25">
      <c r="AO9821" s="51"/>
    </row>
    <row r="9822" spans="41:41" x14ac:dyDescent="0.25">
      <c r="AO9822" s="51"/>
    </row>
    <row r="9823" spans="41:41" x14ac:dyDescent="0.25">
      <c r="AO9823" s="51"/>
    </row>
    <row r="9824" spans="41:41" x14ac:dyDescent="0.25">
      <c r="AO9824" s="51"/>
    </row>
    <row r="9825" spans="41:41" x14ac:dyDescent="0.25">
      <c r="AO9825" s="51"/>
    </row>
    <row r="9826" spans="41:41" x14ac:dyDescent="0.25">
      <c r="AO9826" s="51"/>
    </row>
    <row r="9827" spans="41:41" x14ac:dyDescent="0.25">
      <c r="AO9827" s="51"/>
    </row>
    <row r="9828" spans="41:41" x14ac:dyDescent="0.25">
      <c r="AO9828" s="51"/>
    </row>
    <row r="9829" spans="41:41" x14ac:dyDescent="0.25">
      <c r="AO9829" s="51"/>
    </row>
    <row r="9830" spans="41:41" x14ac:dyDescent="0.25">
      <c r="AO9830" s="51"/>
    </row>
    <row r="9831" spans="41:41" x14ac:dyDescent="0.25">
      <c r="AO9831" s="51"/>
    </row>
    <row r="9832" spans="41:41" x14ac:dyDescent="0.25">
      <c r="AO9832" s="51"/>
    </row>
    <row r="9833" spans="41:41" x14ac:dyDescent="0.25">
      <c r="AO9833" s="51"/>
    </row>
    <row r="9834" spans="41:41" x14ac:dyDescent="0.25">
      <c r="AO9834" s="51"/>
    </row>
    <row r="9835" spans="41:41" x14ac:dyDescent="0.25">
      <c r="AO9835" s="51"/>
    </row>
    <row r="9836" spans="41:41" x14ac:dyDescent="0.25">
      <c r="AO9836" s="51"/>
    </row>
    <row r="9837" spans="41:41" x14ac:dyDescent="0.25">
      <c r="AO9837" s="51"/>
    </row>
    <row r="9838" spans="41:41" x14ac:dyDescent="0.25">
      <c r="AO9838" s="51"/>
    </row>
    <row r="9839" spans="41:41" x14ac:dyDescent="0.25">
      <c r="AO9839" s="51"/>
    </row>
    <row r="9840" spans="41:41" x14ac:dyDescent="0.25">
      <c r="AO9840" s="51"/>
    </row>
    <row r="9841" spans="41:41" x14ac:dyDescent="0.25">
      <c r="AO9841" s="51"/>
    </row>
    <row r="9842" spans="41:41" x14ac:dyDescent="0.25">
      <c r="AO9842" s="51"/>
    </row>
    <row r="9843" spans="41:41" x14ac:dyDescent="0.25">
      <c r="AO9843" s="51"/>
    </row>
    <row r="9844" spans="41:41" x14ac:dyDescent="0.25">
      <c r="AO9844" s="51"/>
    </row>
    <row r="9845" spans="41:41" x14ac:dyDescent="0.25">
      <c r="AO9845" s="51"/>
    </row>
    <row r="9846" spans="41:41" x14ac:dyDescent="0.25">
      <c r="AO9846" s="51"/>
    </row>
    <row r="9847" spans="41:41" x14ac:dyDescent="0.25">
      <c r="AO9847" s="51"/>
    </row>
    <row r="9848" spans="41:41" x14ac:dyDescent="0.25">
      <c r="AO9848" s="51"/>
    </row>
    <row r="9849" spans="41:41" x14ac:dyDescent="0.25">
      <c r="AO9849" s="51"/>
    </row>
    <row r="9850" spans="41:41" x14ac:dyDescent="0.25">
      <c r="AO9850" s="51"/>
    </row>
    <row r="9851" spans="41:41" x14ac:dyDescent="0.25">
      <c r="AO9851" s="51"/>
    </row>
    <row r="9852" spans="41:41" x14ac:dyDescent="0.25">
      <c r="AO9852" s="51"/>
    </row>
    <row r="9853" spans="41:41" x14ac:dyDescent="0.25">
      <c r="AO9853" s="51"/>
    </row>
    <row r="9854" spans="41:41" x14ac:dyDescent="0.25">
      <c r="AO9854" s="51"/>
    </row>
    <row r="9855" spans="41:41" x14ac:dyDescent="0.25">
      <c r="AO9855" s="51"/>
    </row>
    <row r="9856" spans="41:41" x14ac:dyDescent="0.25">
      <c r="AO9856" s="51"/>
    </row>
    <row r="9857" spans="41:41" x14ac:dyDescent="0.25">
      <c r="AO9857" s="51"/>
    </row>
    <row r="9858" spans="41:41" x14ac:dyDescent="0.25">
      <c r="AO9858" s="51"/>
    </row>
    <row r="9859" spans="41:41" x14ac:dyDescent="0.25">
      <c r="AO9859" s="51"/>
    </row>
    <row r="9860" spans="41:41" x14ac:dyDescent="0.25">
      <c r="AO9860" s="51"/>
    </row>
    <row r="9861" spans="41:41" x14ac:dyDescent="0.25">
      <c r="AO9861" s="51"/>
    </row>
    <row r="9862" spans="41:41" x14ac:dyDescent="0.25">
      <c r="AO9862" s="51"/>
    </row>
    <row r="9863" spans="41:41" x14ac:dyDescent="0.25">
      <c r="AO9863" s="51"/>
    </row>
    <row r="9864" spans="41:41" x14ac:dyDescent="0.25">
      <c r="AO9864" s="51"/>
    </row>
    <row r="9865" spans="41:41" x14ac:dyDescent="0.25">
      <c r="AO9865" s="51"/>
    </row>
    <row r="9866" spans="41:41" x14ac:dyDescent="0.25">
      <c r="AO9866" s="51"/>
    </row>
    <row r="9867" spans="41:41" x14ac:dyDescent="0.25">
      <c r="AO9867" s="51"/>
    </row>
    <row r="9868" spans="41:41" x14ac:dyDescent="0.25">
      <c r="AO9868" s="51"/>
    </row>
    <row r="9869" spans="41:41" x14ac:dyDescent="0.25">
      <c r="AO9869" s="51"/>
    </row>
    <row r="9870" spans="41:41" x14ac:dyDescent="0.25">
      <c r="AO9870" s="51"/>
    </row>
    <row r="9871" spans="41:41" x14ac:dyDescent="0.25">
      <c r="AO9871" s="51"/>
    </row>
    <row r="9872" spans="41:41" x14ac:dyDescent="0.25">
      <c r="AO9872" s="51"/>
    </row>
    <row r="9873" spans="41:41" x14ac:dyDescent="0.25">
      <c r="AO9873" s="51"/>
    </row>
    <row r="9874" spans="41:41" x14ac:dyDescent="0.25">
      <c r="AO9874" s="51"/>
    </row>
    <row r="9875" spans="41:41" x14ac:dyDescent="0.25">
      <c r="AO9875" s="51"/>
    </row>
    <row r="9876" spans="41:41" x14ac:dyDescent="0.25">
      <c r="AO9876" s="51"/>
    </row>
    <row r="9877" spans="41:41" x14ac:dyDescent="0.25">
      <c r="AO9877" s="51"/>
    </row>
    <row r="9878" spans="41:41" x14ac:dyDescent="0.25">
      <c r="AO9878" s="51"/>
    </row>
    <row r="9879" spans="41:41" x14ac:dyDescent="0.25">
      <c r="AO9879" s="51"/>
    </row>
    <row r="9880" spans="41:41" x14ac:dyDescent="0.25">
      <c r="AO9880" s="51"/>
    </row>
    <row r="9881" spans="41:41" x14ac:dyDescent="0.25">
      <c r="AO9881" s="51"/>
    </row>
    <row r="9882" spans="41:41" x14ac:dyDescent="0.25">
      <c r="AO9882" s="51"/>
    </row>
    <row r="9883" spans="41:41" x14ac:dyDescent="0.25">
      <c r="AO9883" s="51"/>
    </row>
    <row r="9884" spans="41:41" x14ac:dyDescent="0.25">
      <c r="AO9884" s="51"/>
    </row>
    <row r="9885" spans="41:41" x14ac:dyDescent="0.25">
      <c r="AO9885" s="51"/>
    </row>
    <row r="9886" spans="41:41" x14ac:dyDescent="0.25">
      <c r="AO9886" s="51"/>
    </row>
    <row r="9887" spans="41:41" x14ac:dyDescent="0.25">
      <c r="AO9887" s="51"/>
    </row>
    <row r="9888" spans="41:41" x14ac:dyDescent="0.25">
      <c r="AO9888" s="51"/>
    </row>
    <row r="9889" spans="41:41" x14ac:dyDescent="0.25">
      <c r="AO9889" s="51"/>
    </row>
    <row r="9890" spans="41:41" x14ac:dyDescent="0.25">
      <c r="AO9890" s="51"/>
    </row>
    <row r="9891" spans="41:41" x14ac:dyDescent="0.25">
      <c r="AO9891" s="51"/>
    </row>
    <row r="9892" spans="41:41" x14ac:dyDescent="0.25">
      <c r="AO9892" s="51"/>
    </row>
    <row r="9893" spans="41:41" x14ac:dyDescent="0.25">
      <c r="AO9893" s="51"/>
    </row>
    <row r="9894" spans="41:41" x14ac:dyDescent="0.25">
      <c r="AO9894" s="51"/>
    </row>
    <row r="9895" spans="41:41" x14ac:dyDescent="0.25">
      <c r="AO9895" s="51"/>
    </row>
    <row r="9896" spans="41:41" x14ac:dyDescent="0.25">
      <c r="AO9896" s="51"/>
    </row>
    <row r="9897" spans="41:41" x14ac:dyDescent="0.25">
      <c r="AO9897" s="51"/>
    </row>
    <row r="9898" spans="41:41" x14ac:dyDescent="0.25">
      <c r="AO9898" s="51"/>
    </row>
    <row r="9899" spans="41:41" x14ac:dyDescent="0.25">
      <c r="AO9899" s="51"/>
    </row>
    <row r="9900" spans="41:41" x14ac:dyDescent="0.25">
      <c r="AO9900" s="51"/>
    </row>
    <row r="9901" spans="41:41" x14ac:dyDescent="0.25">
      <c r="AO9901" s="51"/>
    </row>
    <row r="9902" spans="41:41" x14ac:dyDescent="0.25">
      <c r="AO9902" s="51"/>
    </row>
    <row r="9903" spans="41:41" x14ac:dyDescent="0.25">
      <c r="AO9903" s="51"/>
    </row>
    <row r="9904" spans="41:41" x14ac:dyDescent="0.25">
      <c r="AO9904" s="51"/>
    </row>
    <row r="9905" spans="41:41" x14ac:dyDescent="0.25">
      <c r="AO9905" s="51"/>
    </row>
    <row r="9906" spans="41:41" x14ac:dyDescent="0.25">
      <c r="AO9906" s="51"/>
    </row>
    <row r="9907" spans="41:41" x14ac:dyDescent="0.25">
      <c r="AO9907" s="51"/>
    </row>
    <row r="9908" spans="41:41" x14ac:dyDescent="0.25">
      <c r="AO9908" s="51"/>
    </row>
    <row r="9909" spans="41:41" x14ac:dyDescent="0.25">
      <c r="AO9909" s="51"/>
    </row>
    <row r="9910" spans="41:41" x14ac:dyDescent="0.25">
      <c r="AO9910" s="51"/>
    </row>
    <row r="9911" spans="41:41" x14ac:dyDescent="0.25">
      <c r="AO9911" s="51"/>
    </row>
    <row r="9912" spans="41:41" x14ac:dyDescent="0.25">
      <c r="AO9912" s="51"/>
    </row>
    <row r="9913" spans="41:41" x14ac:dyDescent="0.25">
      <c r="AO9913" s="51"/>
    </row>
    <row r="9914" spans="41:41" x14ac:dyDescent="0.25">
      <c r="AO9914" s="51"/>
    </row>
    <row r="9915" spans="41:41" x14ac:dyDescent="0.25">
      <c r="AO9915" s="51"/>
    </row>
    <row r="9916" spans="41:41" x14ac:dyDescent="0.25">
      <c r="AO9916" s="51"/>
    </row>
    <row r="9917" spans="41:41" x14ac:dyDescent="0.25">
      <c r="AO9917" s="51"/>
    </row>
    <row r="9918" spans="41:41" x14ac:dyDescent="0.25">
      <c r="AO9918" s="51"/>
    </row>
    <row r="9919" spans="41:41" x14ac:dyDescent="0.25">
      <c r="AO9919" s="51"/>
    </row>
    <row r="9920" spans="41:41" x14ac:dyDescent="0.25">
      <c r="AO9920" s="51"/>
    </row>
    <row r="9921" spans="41:41" x14ac:dyDescent="0.25">
      <c r="AO9921" s="51"/>
    </row>
    <row r="9922" spans="41:41" x14ac:dyDescent="0.25">
      <c r="AO9922" s="51"/>
    </row>
    <row r="9923" spans="41:41" x14ac:dyDescent="0.25">
      <c r="AO9923" s="51"/>
    </row>
    <row r="9924" spans="41:41" x14ac:dyDescent="0.25">
      <c r="AO9924" s="51"/>
    </row>
    <row r="9925" spans="41:41" x14ac:dyDescent="0.25">
      <c r="AO9925" s="51"/>
    </row>
    <row r="9926" spans="41:41" x14ac:dyDescent="0.25">
      <c r="AO9926" s="51"/>
    </row>
    <row r="9927" spans="41:41" x14ac:dyDescent="0.25">
      <c r="AO9927" s="51"/>
    </row>
    <row r="9928" spans="41:41" x14ac:dyDescent="0.25">
      <c r="AO9928" s="51"/>
    </row>
    <row r="9929" spans="41:41" x14ac:dyDescent="0.25">
      <c r="AO9929" s="51"/>
    </row>
    <row r="9930" spans="41:41" x14ac:dyDescent="0.25">
      <c r="AO9930" s="51"/>
    </row>
    <row r="9931" spans="41:41" x14ac:dyDescent="0.25">
      <c r="AO9931" s="51"/>
    </row>
    <row r="9932" spans="41:41" x14ac:dyDescent="0.25">
      <c r="AO9932" s="51"/>
    </row>
    <row r="9933" spans="41:41" x14ac:dyDescent="0.25">
      <c r="AO9933" s="51"/>
    </row>
    <row r="9934" spans="41:41" x14ac:dyDescent="0.25">
      <c r="AO9934" s="51"/>
    </row>
    <row r="9935" spans="41:41" x14ac:dyDescent="0.25">
      <c r="AO9935" s="51"/>
    </row>
    <row r="9936" spans="41:41" x14ac:dyDescent="0.25">
      <c r="AO9936" s="51"/>
    </row>
    <row r="9937" spans="41:41" x14ac:dyDescent="0.25">
      <c r="AO9937" s="51"/>
    </row>
    <row r="9938" spans="41:41" x14ac:dyDescent="0.25">
      <c r="AO9938" s="51"/>
    </row>
    <row r="9939" spans="41:41" x14ac:dyDescent="0.25">
      <c r="AO9939" s="51"/>
    </row>
    <row r="9940" spans="41:41" x14ac:dyDescent="0.25">
      <c r="AO9940" s="51"/>
    </row>
    <row r="9941" spans="41:41" x14ac:dyDescent="0.25">
      <c r="AO9941" s="51"/>
    </row>
    <row r="9942" spans="41:41" x14ac:dyDescent="0.25">
      <c r="AO9942" s="51"/>
    </row>
    <row r="9943" spans="41:41" x14ac:dyDescent="0.25">
      <c r="AO9943" s="51"/>
    </row>
    <row r="9944" spans="41:41" x14ac:dyDescent="0.25">
      <c r="AO9944" s="51"/>
    </row>
    <row r="9945" spans="41:41" x14ac:dyDescent="0.25">
      <c r="AO9945" s="51"/>
    </row>
    <row r="9946" spans="41:41" x14ac:dyDescent="0.25">
      <c r="AO9946" s="51"/>
    </row>
    <row r="9947" spans="41:41" x14ac:dyDescent="0.25">
      <c r="AO9947" s="51"/>
    </row>
    <row r="9948" spans="41:41" x14ac:dyDescent="0.25">
      <c r="AO9948" s="51"/>
    </row>
    <row r="9949" spans="41:41" x14ac:dyDescent="0.25">
      <c r="AO9949" s="51"/>
    </row>
    <row r="9950" spans="41:41" x14ac:dyDescent="0.25">
      <c r="AO9950" s="51"/>
    </row>
    <row r="9951" spans="41:41" x14ac:dyDescent="0.25">
      <c r="AO9951" s="51"/>
    </row>
    <row r="9952" spans="41:41" x14ac:dyDescent="0.25">
      <c r="AO9952" s="51"/>
    </row>
    <row r="9953" spans="41:41" x14ac:dyDescent="0.25">
      <c r="AO9953" s="51"/>
    </row>
    <row r="9954" spans="41:41" x14ac:dyDescent="0.25">
      <c r="AO9954" s="51"/>
    </row>
    <row r="9955" spans="41:41" x14ac:dyDescent="0.25">
      <c r="AO9955" s="51"/>
    </row>
    <row r="9956" spans="41:41" x14ac:dyDescent="0.25">
      <c r="AO9956" s="51"/>
    </row>
    <row r="9957" spans="41:41" x14ac:dyDescent="0.25">
      <c r="AO9957" s="51"/>
    </row>
    <row r="9958" spans="41:41" x14ac:dyDescent="0.25">
      <c r="AO9958" s="51"/>
    </row>
    <row r="9959" spans="41:41" x14ac:dyDescent="0.25">
      <c r="AO9959" s="51"/>
    </row>
    <row r="9960" spans="41:41" x14ac:dyDescent="0.25">
      <c r="AO9960" s="51"/>
    </row>
    <row r="9961" spans="41:41" x14ac:dyDescent="0.25">
      <c r="AO9961" s="51"/>
    </row>
    <row r="9962" spans="41:41" x14ac:dyDescent="0.25">
      <c r="AO9962" s="51"/>
    </row>
    <row r="9963" spans="41:41" x14ac:dyDescent="0.25">
      <c r="AO9963" s="51"/>
    </row>
    <row r="9964" spans="41:41" x14ac:dyDescent="0.25">
      <c r="AO9964" s="51"/>
    </row>
    <row r="9965" spans="41:41" x14ac:dyDescent="0.25">
      <c r="AO9965" s="51"/>
    </row>
    <row r="9966" spans="41:41" x14ac:dyDescent="0.25">
      <c r="AO9966" s="51"/>
    </row>
    <row r="9967" spans="41:41" x14ac:dyDescent="0.25">
      <c r="AO9967" s="51"/>
    </row>
    <row r="9968" spans="41:41" x14ac:dyDescent="0.25">
      <c r="AO9968" s="51"/>
    </row>
    <row r="9969" spans="41:41" x14ac:dyDescent="0.25">
      <c r="AO9969" s="51"/>
    </row>
    <row r="9970" spans="41:41" x14ac:dyDescent="0.25">
      <c r="AO9970" s="51"/>
    </row>
    <row r="9971" spans="41:41" x14ac:dyDescent="0.25">
      <c r="AO9971" s="51"/>
    </row>
    <row r="9972" spans="41:41" x14ac:dyDescent="0.25">
      <c r="AO9972" s="51"/>
    </row>
    <row r="9973" spans="41:41" x14ac:dyDescent="0.25">
      <c r="AO9973" s="51"/>
    </row>
    <row r="9974" spans="41:41" x14ac:dyDescent="0.25">
      <c r="AO9974" s="51"/>
    </row>
    <row r="9975" spans="41:41" x14ac:dyDescent="0.25">
      <c r="AO9975" s="51"/>
    </row>
    <row r="9976" spans="41:41" x14ac:dyDescent="0.25">
      <c r="AO9976" s="51"/>
    </row>
    <row r="9977" spans="41:41" x14ac:dyDescent="0.25">
      <c r="AO9977" s="51"/>
    </row>
    <row r="9978" spans="41:41" x14ac:dyDescent="0.25">
      <c r="AO9978" s="51"/>
    </row>
    <row r="9979" spans="41:41" x14ac:dyDescent="0.25">
      <c r="AO9979" s="51"/>
    </row>
    <row r="9980" spans="41:41" x14ac:dyDescent="0.25">
      <c r="AO9980" s="51"/>
    </row>
    <row r="9981" spans="41:41" x14ac:dyDescent="0.25">
      <c r="AO9981" s="51"/>
    </row>
    <row r="9982" spans="41:41" x14ac:dyDescent="0.25">
      <c r="AO9982" s="51"/>
    </row>
    <row r="9983" spans="41:41" x14ac:dyDescent="0.25">
      <c r="AO9983" s="51"/>
    </row>
    <row r="9984" spans="41:41" x14ac:dyDescent="0.25">
      <c r="AO9984" s="51"/>
    </row>
    <row r="9985" spans="41:41" x14ac:dyDescent="0.25">
      <c r="AO9985" s="51"/>
    </row>
    <row r="9986" spans="41:41" x14ac:dyDescent="0.25">
      <c r="AO9986" s="51"/>
    </row>
    <row r="9987" spans="41:41" x14ac:dyDescent="0.25">
      <c r="AO9987" s="51"/>
    </row>
    <row r="9988" spans="41:41" x14ac:dyDescent="0.25">
      <c r="AO9988" s="51"/>
    </row>
    <row r="9989" spans="41:41" x14ac:dyDescent="0.25">
      <c r="AO9989" s="51"/>
    </row>
    <row r="9990" spans="41:41" x14ac:dyDescent="0.25">
      <c r="AO9990" s="51"/>
    </row>
    <row r="9991" spans="41:41" x14ac:dyDescent="0.25">
      <c r="AO9991" s="51"/>
    </row>
    <row r="9992" spans="41:41" x14ac:dyDescent="0.25">
      <c r="AO9992" s="51"/>
    </row>
    <row r="9993" spans="41:41" x14ac:dyDescent="0.25">
      <c r="AO9993" s="51"/>
    </row>
    <row r="9994" spans="41:41" x14ac:dyDescent="0.25">
      <c r="AO9994" s="51"/>
    </row>
    <row r="9995" spans="41:41" x14ac:dyDescent="0.25">
      <c r="AO9995" s="51"/>
    </row>
    <row r="9996" spans="41:41" x14ac:dyDescent="0.25">
      <c r="AO9996" s="51"/>
    </row>
    <row r="9997" spans="41:41" x14ac:dyDescent="0.25">
      <c r="AO9997" s="51"/>
    </row>
    <row r="9998" spans="41:41" x14ac:dyDescent="0.25">
      <c r="AO9998" s="51"/>
    </row>
    <row r="9999" spans="41:41" x14ac:dyDescent="0.25">
      <c r="AO9999" s="51"/>
    </row>
    <row r="10000" spans="41:41" x14ac:dyDescent="0.25">
      <c r="AO10000" s="51"/>
    </row>
    <row r="10001" spans="41:41" x14ac:dyDescent="0.25">
      <c r="AO10001" s="51"/>
    </row>
    <row r="10002" spans="41:41" x14ac:dyDescent="0.25">
      <c r="AO10002" s="51"/>
    </row>
    <row r="10003" spans="41:41" x14ac:dyDescent="0.25">
      <c r="AO10003" s="51"/>
    </row>
    <row r="10004" spans="41:41" x14ac:dyDescent="0.25">
      <c r="AO10004" s="51"/>
    </row>
    <row r="10005" spans="41:41" x14ac:dyDescent="0.25">
      <c r="AO10005" s="51"/>
    </row>
    <row r="10006" spans="41:41" x14ac:dyDescent="0.25">
      <c r="AO10006" s="51"/>
    </row>
    <row r="10007" spans="41:41" x14ac:dyDescent="0.25">
      <c r="AO10007" s="51"/>
    </row>
    <row r="10008" spans="41:41" x14ac:dyDescent="0.25">
      <c r="AO10008" s="51"/>
    </row>
    <row r="10009" spans="41:41" x14ac:dyDescent="0.25">
      <c r="AO10009" s="51"/>
    </row>
    <row r="10010" spans="41:41" x14ac:dyDescent="0.25">
      <c r="AO10010" s="51"/>
    </row>
    <row r="10011" spans="41:41" x14ac:dyDescent="0.25">
      <c r="AO10011" s="51"/>
    </row>
    <row r="10012" spans="41:41" x14ac:dyDescent="0.25">
      <c r="AO10012" s="51"/>
    </row>
    <row r="10013" spans="41:41" x14ac:dyDescent="0.25">
      <c r="AO10013" s="51"/>
    </row>
    <row r="10014" spans="41:41" x14ac:dyDescent="0.25">
      <c r="AO10014" s="51"/>
    </row>
    <row r="10015" spans="41:41" x14ac:dyDescent="0.25">
      <c r="AO10015" s="51"/>
    </row>
    <row r="10016" spans="41:41" x14ac:dyDescent="0.25">
      <c r="AO10016" s="51"/>
    </row>
    <row r="10017" spans="41:41" x14ac:dyDescent="0.25">
      <c r="AO10017" s="51"/>
    </row>
    <row r="10018" spans="41:41" x14ac:dyDescent="0.25">
      <c r="AO10018" s="51"/>
    </row>
    <row r="10019" spans="41:41" x14ac:dyDescent="0.25">
      <c r="AO10019" s="51"/>
    </row>
    <row r="10020" spans="41:41" x14ac:dyDescent="0.25">
      <c r="AO10020" s="51"/>
    </row>
    <row r="10021" spans="41:41" x14ac:dyDescent="0.25">
      <c r="AO10021" s="51"/>
    </row>
    <row r="10022" spans="41:41" x14ac:dyDescent="0.25">
      <c r="AO10022" s="51"/>
    </row>
    <row r="10023" spans="41:41" x14ac:dyDescent="0.25">
      <c r="AO10023" s="51"/>
    </row>
    <row r="10024" spans="41:41" x14ac:dyDescent="0.25">
      <c r="AO10024" s="51"/>
    </row>
    <row r="10025" spans="41:41" x14ac:dyDescent="0.25">
      <c r="AO10025" s="51"/>
    </row>
    <row r="10026" spans="41:41" x14ac:dyDescent="0.25">
      <c r="AO10026" s="51"/>
    </row>
    <row r="10027" spans="41:41" x14ac:dyDescent="0.25">
      <c r="AO10027" s="51"/>
    </row>
    <row r="10028" spans="41:41" x14ac:dyDescent="0.25">
      <c r="AO10028" s="51"/>
    </row>
    <row r="10029" spans="41:41" x14ac:dyDescent="0.25">
      <c r="AO10029" s="51"/>
    </row>
    <row r="10030" spans="41:41" x14ac:dyDescent="0.25">
      <c r="AO10030" s="51"/>
    </row>
    <row r="10031" spans="41:41" x14ac:dyDescent="0.25">
      <c r="AO10031" s="51"/>
    </row>
    <row r="10032" spans="41:41" x14ac:dyDescent="0.25">
      <c r="AO10032" s="51"/>
    </row>
    <row r="10033" spans="41:41" x14ac:dyDescent="0.25">
      <c r="AO10033" s="51"/>
    </row>
    <row r="10034" spans="41:41" x14ac:dyDescent="0.25">
      <c r="AO10034" s="51"/>
    </row>
    <row r="10035" spans="41:41" x14ac:dyDescent="0.25">
      <c r="AO10035" s="51"/>
    </row>
    <row r="10036" spans="41:41" x14ac:dyDescent="0.25">
      <c r="AO10036" s="51"/>
    </row>
    <row r="10037" spans="41:41" x14ac:dyDescent="0.25">
      <c r="AO10037" s="51"/>
    </row>
    <row r="10038" spans="41:41" x14ac:dyDescent="0.25">
      <c r="AO10038" s="51"/>
    </row>
    <row r="10039" spans="41:41" x14ac:dyDescent="0.25">
      <c r="AO10039" s="51"/>
    </row>
    <row r="10040" spans="41:41" x14ac:dyDescent="0.25">
      <c r="AO10040" s="51"/>
    </row>
    <row r="10041" spans="41:41" x14ac:dyDescent="0.25">
      <c r="AO10041" s="51"/>
    </row>
    <row r="10042" spans="41:41" x14ac:dyDescent="0.25">
      <c r="AO10042" s="51"/>
    </row>
    <row r="10043" spans="41:41" x14ac:dyDescent="0.25">
      <c r="AO10043" s="51"/>
    </row>
    <row r="10044" spans="41:41" x14ac:dyDescent="0.25">
      <c r="AO10044" s="51"/>
    </row>
    <row r="10045" spans="41:41" x14ac:dyDescent="0.25">
      <c r="AO10045" s="51"/>
    </row>
    <row r="10046" spans="41:41" x14ac:dyDescent="0.25">
      <c r="AO10046" s="51"/>
    </row>
    <row r="10047" spans="41:41" x14ac:dyDescent="0.25">
      <c r="AO10047" s="51"/>
    </row>
    <row r="10048" spans="41:41" x14ac:dyDescent="0.25">
      <c r="AO10048" s="51"/>
    </row>
    <row r="10049" spans="41:41" x14ac:dyDescent="0.25">
      <c r="AO10049" s="51"/>
    </row>
    <row r="10050" spans="41:41" x14ac:dyDescent="0.25">
      <c r="AO10050" s="51"/>
    </row>
    <row r="10051" spans="41:41" x14ac:dyDescent="0.25">
      <c r="AO10051" s="51"/>
    </row>
    <row r="10052" spans="41:41" x14ac:dyDescent="0.25">
      <c r="AO10052" s="51"/>
    </row>
    <row r="10053" spans="41:41" x14ac:dyDescent="0.25">
      <c r="AO10053" s="51"/>
    </row>
    <row r="10054" spans="41:41" x14ac:dyDescent="0.25">
      <c r="AO10054" s="51"/>
    </row>
    <row r="10055" spans="41:41" x14ac:dyDescent="0.25">
      <c r="AO10055" s="51"/>
    </row>
    <row r="10056" spans="41:41" x14ac:dyDescent="0.25">
      <c r="AO10056" s="51"/>
    </row>
    <row r="10057" spans="41:41" x14ac:dyDescent="0.25">
      <c r="AO10057" s="51"/>
    </row>
    <row r="10058" spans="41:41" x14ac:dyDescent="0.25">
      <c r="AO10058" s="51"/>
    </row>
    <row r="10059" spans="41:41" x14ac:dyDescent="0.25">
      <c r="AO10059" s="51"/>
    </row>
    <row r="10060" spans="41:41" x14ac:dyDescent="0.25">
      <c r="AO10060" s="51"/>
    </row>
    <row r="10061" spans="41:41" x14ac:dyDescent="0.25">
      <c r="AO10061" s="51"/>
    </row>
    <row r="10062" spans="41:41" x14ac:dyDescent="0.25">
      <c r="AO10062" s="51"/>
    </row>
    <row r="10063" spans="41:41" x14ac:dyDescent="0.25">
      <c r="AO10063" s="51"/>
    </row>
    <row r="10064" spans="41:41" x14ac:dyDescent="0.25">
      <c r="AO10064" s="51"/>
    </row>
    <row r="10065" spans="41:41" x14ac:dyDescent="0.25">
      <c r="AO10065" s="51"/>
    </row>
    <row r="10066" spans="41:41" x14ac:dyDescent="0.25">
      <c r="AO10066" s="51"/>
    </row>
    <row r="10067" spans="41:41" x14ac:dyDescent="0.25">
      <c r="AO10067" s="51"/>
    </row>
    <row r="10068" spans="41:41" x14ac:dyDescent="0.25">
      <c r="AO10068" s="51"/>
    </row>
    <row r="10069" spans="41:41" x14ac:dyDescent="0.25">
      <c r="AO10069" s="51"/>
    </row>
    <row r="10070" spans="41:41" x14ac:dyDescent="0.25">
      <c r="AO10070" s="51"/>
    </row>
    <row r="10071" spans="41:41" x14ac:dyDescent="0.25">
      <c r="AO10071" s="51"/>
    </row>
    <row r="10072" spans="41:41" x14ac:dyDescent="0.25">
      <c r="AO10072" s="51"/>
    </row>
    <row r="10073" spans="41:41" x14ac:dyDescent="0.25">
      <c r="AO10073" s="51"/>
    </row>
    <row r="10074" spans="41:41" x14ac:dyDescent="0.25">
      <c r="AO10074" s="51"/>
    </row>
    <row r="10075" spans="41:41" x14ac:dyDescent="0.25">
      <c r="AO10075" s="51"/>
    </row>
    <row r="10076" spans="41:41" x14ac:dyDescent="0.25">
      <c r="AO10076" s="51"/>
    </row>
    <row r="10077" spans="41:41" x14ac:dyDescent="0.25">
      <c r="AO10077" s="51"/>
    </row>
    <row r="10078" spans="41:41" x14ac:dyDescent="0.25">
      <c r="AO10078" s="51"/>
    </row>
    <row r="10079" spans="41:41" x14ac:dyDescent="0.25">
      <c r="AO10079" s="51"/>
    </row>
    <row r="10080" spans="41:41" x14ac:dyDescent="0.25">
      <c r="AO10080" s="51"/>
    </row>
    <row r="10081" spans="41:41" x14ac:dyDescent="0.25">
      <c r="AO10081" s="51"/>
    </row>
    <row r="10082" spans="41:41" x14ac:dyDescent="0.25">
      <c r="AO10082" s="51"/>
    </row>
    <row r="10083" spans="41:41" x14ac:dyDescent="0.25">
      <c r="AO10083" s="51"/>
    </row>
    <row r="10084" spans="41:41" x14ac:dyDescent="0.25">
      <c r="AO10084" s="51"/>
    </row>
    <row r="10085" spans="41:41" x14ac:dyDescent="0.25">
      <c r="AO10085" s="51"/>
    </row>
    <row r="10086" spans="41:41" x14ac:dyDescent="0.25">
      <c r="AO10086" s="51"/>
    </row>
    <row r="10087" spans="41:41" x14ac:dyDescent="0.25">
      <c r="AO10087" s="51"/>
    </row>
    <row r="10088" spans="41:41" x14ac:dyDescent="0.25">
      <c r="AO10088" s="51"/>
    </row>
    <row r="10089" spans="41:41" x14ac:dyDescent="0.25">
      <c r="AO10089" s="51"/>
    </row>
    <row r="10090" spans="41:41" x14ac:dyDescent="0.25">
      <c r="AO10090" s="51"/>
    </row>
    <row r="10091" spans="41:41" x14ac:dyDescent="0.25">
      <c r="AO10091" s="51"/>
    </row>
    <row r="10092" spans="41:41" x14ac:dyDescent="0.25">
      <c r="AO10092" s="51"/>
    </row>
    <row r="10093" spans="41:41" x14ac:dyDescent="0.25">
      <c r="AO10093" s="51"/>
    </row>
    <row r="10094" spans="41:41" x14ac:dyDescent="0.25">
      <c r="AO10094" s="51"/>
    </row>
    <row r="10095" spans="41:41" x14ac:dyDescent="0.25">
      <c r="AO10095" s="51"/>
    </row>
    <row r="10096" spans="41:41" x14ac:dyDescent="0.25">
      <c r="AO10096" s="51"/>
    </row>
    <row r="10097" spans="41:41" x14ac:dyDescent="0.25">
      <c r="AO10097" s="51"/>
    </row>
    <row r="10098" spans="41:41" x14ac:dyDescent="0.25">
      <c r="AO10098" s="51"/>
    </row>
    <row r="10099" spans="41:41" x14ac:dyDescent="0.25">
      <c r="AO10099" s="51"/>
    </row>
    <row r="10100" spans="41:41" x14ac:dyDescent="0.25">
      <c r="AO10100" s="51"/>
    </row>
    <row r="10101" spans="41:41" x14ac:dyDescent="0.25">
      <c r="AO10101" s="51"/>
    </row>
    <row r="10102" spans="41:41" x14ac:dyDescent="0.25">
      <c r="AO10102" s="51"/>
    </row>
    <row r="10103" spans="41:41" x14ac:dyDescent="0.25">
      <c r="AO10103" s="51"/>
    </row>
    <row r="10104" spans="41:41" x14ac:dyDescent="0.25">
      <c r="AO10104" s="51"/>
    </row>
    <row r="10105" spans="41:41" x14ac:dyDescent="0.25">
      <c r="AO10105" s="51"/>
    </row>
    <row r="10106" spans="41:41" x14ac:dyDescent="0.25">
      <c r="AO10106" s="51"/>
    </row>
    <row r="10107" spans="41:41" x14ac:dyDescent="0.25">
      <c r="AO10107" s="51"/>
    </row>
    <row r="10108" spans="41:41" x14ac:dyDescent="0.25">
      <c r="AO10108" s="51"/>
    </row>
    <row r="10109" spans="41:41" x14ac:dyDescent="0.25">
      <c r="AO10109" s="51"/>
    </row>
    <row r="10110" spans="41:41" x14ac:dyDescent="0.25">
      <c r="AO10110" s="51"/>
    </row>
    <row r="10111" spans="41:41" x14ac:dyDescent="0.25">
      <c r="AO10111" s="51"/>
    </row>
    <row r="10112" spans="41:41" x14ac:dyDescent="0.25">
      <c r="AO10112" s="51"/>
    </row>
    <row r="10113" spans="41:41" x14ac:dyDescent="0.25">
      <c r="AO10113" s="51"/>
    </row>
    <row r="10114" spans="41:41" x14ac:dyDescent="0.25">
      <c r="AO10114" s="51"/>
    </row>
    <row r="10115" spans="41:41" x14ac:dyDescent="0.25">
      <c r="AO10115" s="51"/>
    </row>
    <row r="10116" spans="41:41" x14ac:dyDescent="0.25">
      <c r="AO10116" s="51"/>
    </row>
    <row r="10117" spans="41:41" x14ac:dyDescent="0.25">
      <c r="AO10117" s="51"/>
    </row>
    <row r="10118" spans="41:41" x14ac:dyDescent="0.25">
      <c r="AO10118" s="51"/>
    </row>
    <row r="10119" spans="41:41" x14ac:dyDescent="0.25">
      <c r="AO10119" s="51"/>
    </row>
    <row r="10120" spans="41:41" x14ac:dyDescent="0.25">
      <c r="AO10120" s="51"/>
    </row>
    <row r="10121" spans="41:41" x14ac:dyDescent="0.25">
      <c r="AO10121" s="51"/>
    </row>
    <row r="10122" spans="41:41" x14ac:dyDescent="0.25">
      <c r="AO10122" s="51"/>
    </row>
    <row r="10123" spans="41:41" x14ac:dyDescent="0.25">
      <c r="AO10123" s="51"/>
    </row>
    <row r="10124" spans="41:41" x14ac:dyDescent="0.25">
      <c r="AO10124" s="51"/>
    </row>
    <row r="10125" spans="41:41" x14ac:dyDescent="0.25">
      <c r="AO10125" s="51"/>
    </row>
    <row r="10126" spans="41:41" x14ac:dyDescent="0.25">
      <c r="AO10126" s="51"/>
    </row>
    <row r="10127" spans="41:41" x14ac:dyDescent="0.25">
      <c r="AO10127" s="51"/>
    </row>
    <row r="10128" spans="41:41" x14ac:dyDescent="0.25">
      <c r="AO10128" s="51"/>
    </row>
    <row r="10129" spans="41:41" x14ac:dyDescent="0.25">
      <c r="AO10129" s="51"/>
    </row>
    <row r="10130" spans="41:41" x14ac:dyDescent="0.25">
      <c r="AO10130" s="51"/>
    </row>
    <row r="10131" spans="41:41" x14ac:dyDescent="0.25">
      <c r="AO10131" s="51"/>
    </row>
    <row r="10132" spans="41:41" x14ac:dyDescent="0.25">
      <c r="AO10132" s="51"/>
    </row>
    <row r="10133" spans="41:41" x14ac:dyDescent="0.25">
      <c r="AO10133" s="51"/>
    </row>
    <row r="10134" spans="41:41" x14ac:dyDescent="0.25">
      <c r="AO10134" s="51"/>
    </row>
    <row r="10135" spans="41:41" x14ac:dyDescent="0.25">
      <c r="AO10135" s="51"/>
    </row>
    <row r="10136" spans="41:41" x14ac:dyDescent="0.25">
      <c r="AO10136" s="51"/>
    </row>
    <row r="10137" spans="41:41" x14ac:dyDescent="0.25">
      <c r="AO10137" s="51"/>
    </row>
    <row r="10138" spans="41:41" x14ac:dyDescent="0.25">
      <c r="AO10138" s="51"/>
    </row>
    <row r="10139" spans="41:41" x14ac:dyDescent="0.25">
      <c r="AO10139" s="51"/>
    </row>
    <row r="10140" spans="41:41" x14ac:dyDescent="0.25">
      <c r="AO10140" s="51"/>
    </row>
    <row r="10141" spans="41:41" x14ac:dyDescent="0.25">
      <c r="AO10141" s="51"/>
    </row>
    <row r="10142" spans="41:41" x14ac:dyDescent="0.25">
      <c r="AO10142" s="51"/>
    </row>
    <row r="10143" spans="41:41" x14ac:dyDescent="0.25">
      <c r="AO10143" s="51"/>
    </row>
    <row r="10144" spans="41:41" x14ac:dyDescent="0.25">
      <c r="AO10144" s="51"/>
    </row>
    <row r="10145" spans="41:41" x14ac:dyDescent="0.25">
      <c r="AO10145" s="51"/>
    </row>
    <row r="10146" spans="41:41" x14ac:dyDescent="0.25">
      <c r="AO10146" s="51"/>
    </row>
    <row r="10147" spans="41:41" x14ac:dyDescent="0.25">
      <c r="AO10147" s="51"/>
    </row>
    <row r="10148" spans="41:41" x14ac:dyDescent="0.25">
      <c r="AO10148" s="51"/>
    </row>
    <row r="10149" spans="41:41" x14ac:dyDescent="0.25">
      <c r="AO10149" s="51"/>
    </row>
    <row r="10150" spans="41:41" x14ac:dyDescent="0.25">
      <c r="AO10150" s="51"/>
    </row>
    <row r="10151" spans="41:41" x14ac:dyDescent="0.25">
      <c r="AO10151" s="51"/>
    </row>
    <row r="10152" spans="41:41" x14ac:dyDescent="0.25">
      <c r="AO10152" s="51"/>
    </row>
    <row r="10153" spans="41:41" x14ac:dyDescent="0.25">
      <c r="AO10153" s="51"/>
    </row>
    <row r="10154" spans="41:41" x14ac:dyDescent="0.25">
      <c r="AO10154" s="51"/>
    </row>
    <row r="10155" spans="41:41" x14ac:dyDescent="0.25">
      <c r="AO10155" s="51"/>
    </row>
    <row r="10156" spans="41:41" x14ac:dyDescent="0.25">
      <c r="AO10156" s="51"/>
    </row>
    <row r="10157" spans="41:41" x14ac:dyDescent="0.25">
      <c r="AO10157" s="51"/>
    </row>
    <row r="10158" spans="41:41" x14ac:dyDescent="0.25">
      <c r="AO10158" s="51"/>
    </row>
    <row r="10159" spans="41:41" x14ac:dyDescent="0.25">
      <c r="AO10159" s="51"/>
    </row>
    <row r="10160" spans="41:41" x14ac:dyDescent="0.25">
      <c r="AO10160" s="51"/>
    </row>
    <row r="10161" spans="41:41" x14ac:dyDescent="0.25">
      <c r="AO10161" s="51"/>
    </row>
    <row r="10162" spans="41:41" x14ac:dyDescent="0.25">
      <c r="AO10162" s="51"/>
    </row>
    <row r="10163" spans="41:41" x14ac:dyDescent="0.25">
      <c r="AO10163" s="51"/>
    </row>
    <row r="10164" spans="41:41" x14ac:dyDescent="0.25">
      <c r="AO10164" s="51"/>
    </row>
    <row r="10165" spans="41:41" x14ac:dyDescent="0.25">
      <c r="AO10165" s="51"/>
    </row>
    <row r="10166" spans="41:41" x14ac:dyDescent="0.25">
      <c r="AO10166" s="51"/>
    </row>
    <row r="10167" spans="41:41" x14ac:dyDescent="0.25">
      <c r="AO10167" s="51"/>
    </row>
    <row r="10168" spans="41:41" x14ac:dyDescent="0.25">
      <c r="AO10168" s="51"/>
    </row>
    <row r="10169" spans="41:41" x14ac:dyDescent="0.25">
      <c r="AO10169" s="51"/>
    </row>
    <row r="10170" spans="41:41" x14ac:dyDescent="0.25">
      <c r="AO10170" s="51"/>
    </row>
    <row r="10171" spans="41:41" x14ac:dyDescent="0.25">
      <c r="AO10171" s="51"/>
    </row>
    <row r="10172" spans="41:41" x14ac:dyDescent="0.25">
      <c r="AO10172" s="51"/>
    </row>
    <row r="10173" spans="41:41" x14ac:dyDescent="0.25">
      <c r="AO10173" s="51"/>
    </row>
    <row r="10174" spans="41:41" x14ac:dyDescent="0.25">
      <c r="AO10174" s="51"/>
    </row>
    <row r="10175" spans="41:41" x14ac:dyDescent="0.25">
      <c r="AO10175" s="51"/>
    </row>
    <row r="10176" spans="41:41" x14ac:dyDescent="0.25">
      <c r="AO10176" s="51"/>
    </row>
    <row r="10177" spans="41:41" x14ac:dyDescent="0.25">
      <c r="AO10177" s="51"/>
    </row>
    <row r="10178" spans="41:41" x14ac:dyDescent="0.25">
      <c r="AO10178" s="51"/>
    </row>
    <row r="10179" spans="41:41" x14ac:dyDescent="0.25">
      <c r="AO10179" s="51"/>
    </row>
    <row r="10180" spans="41:41" x14ac:dyDescent="0.25">
      <c r="AO10180" s="51"/>
    </row>
    <row r="10181" spans="41:41" x14ac:dyDescent="0.25">
      <c r="AO10181" s="51"/>
    </row>
    <row r="10182" spans="41:41" x14ac:dyDescent="0.25">
      <c r="AO10182" s="51"/>
    </row>
    <row r="10183" spans="41:41" x14ac:dyDescent="0.25">
      <c r="AO10183" s="51"/>
    </row>
    <row r="10184" spans="41:41" x14ac:dyDescent="0.25">
      <c r="AO10184" s="51"/>
    </row>
    <row r="10185" spans="41:41" x14ac:dyDescent="0.25">
      <c r="AO10185" s="51"/>
    </row>
    <row r="10186" spans="41:41" x14ac:dyDescent="0.25">
      <c r="AO10186" s="51"/>
    </row>
    <row r="10187" spans="41:41" x14ac:dyDescent="0.25">
      <c r="AO10187" s="51"/>
    </row>
    <row r="10188" spans="41:41" x14ac:dyDescent="0.25">
      <c r="AO10188" s="51"/>
    </row>
    <row r="10189" spans="41:41" x14ac:dyDescent="0.25">
      <c r="AO10189" s="51"/>
    </row>
    <row r="10190" spans="41:41" x14ac:dyDescent="0.25">
      <c r="AO10190" s="51"/>
    </row>
    <row r="10191" spans="41:41" x14ac:dyDescent="0.25">
      <c r="AO10191" s="51"/>
    </row>
    <row r="10192" spans="41:41" x14ac:dyDescent="0.25">
      <c r="AO10192" s="51"/>
    </row>
    <row r="10193" spans="41:41" x14ac:dyDescent="0.25">
      <c r="AO10193" s="51"/>
    </row>
    <row r="10194" spans="41:41" x14ac:dyDescent="0.25">
      <c r="AO10194" s="51"/>
    </row>
    <row r="10195" spans="41:41" x14ac:dyDescent="0.25">
      <c r="AO10195" s="51"/>
    </row>
    <row r="10196" spans="41:41" x14ac:dyDescent="0.25">
      <c r="AO10196" s="51"/>
    </row>
    <row r="10197" spans="41:41" x14ac:dyDescent="0.25">
      <c r="AO10197" s="51"/>
    </row>
    <row r="10198" spans="41:41" x14ac:dyDescent="0.25">
      <c r="AO10198" s="51"/>
    </row>
    <row r="10199" spans="41:41" x14ac:dyDescent="0.25">
      <c r="AO10199" s="51"/>
    </row>
    <row r="10200" spans="41:41" x14ac:dyDescent="0.25">
      <c r="AO10200" s="51"/>
    </row>
    <row r="10201" spans="41:41" x14ac:dyDescent="0.25">
      <c r="AO10201" s="51"/>
    </row>
    <row r="10202" spans="41:41" x14ac:dyDescent="0.25">
      <c r="AO10202" s="51"/>
    </row>
    <row r="10203" spans="41:41" x14ac:dyDescent="0.25">
      <c r="AO10203" s="51"/>
    </row>
    <row r="10204" spans="41:41" x14ac:dyDescent="0.25">
      <c r="AO10204" s="51"/>
    </row>
    <row r="10205" spans="41:41" x14ac:dyDescent="0.25">
      <c r="AO10205" s="51"/>
    </row>
    <row r="10206" spans="41:41" x14ac:dyDescent="0.25">
      <c r="AO10206" s="51"/>
    </row>
    <row r="10207" spans="41:41" x14ac:dyDescent="0.25">
      <c r="AO10207" s="51"/>
    </row>
    <row r="10208" spans="41:41" x14ac:dyDescent="0.25">
      <c r="AO10208" s="51"/>
    </row>
    <row r="10209" spans="41:41" x14ac:dyDescent="0.25">
      <c r="AO10209" s="51"/>
    </row>
    <row r="10210" spans="41:41" x14ac:dyDescent="0.25">
      <c r="AO10210" s="51"/>
    </row>
    <row r="10211" spans="41:41" x14ac:dyDescent="0.25">
      <c r="AO10211" s="51"/>
    </row>
    <row r="10212" spans="41:41" x14ac:dyDescent="0.25">
      <c r="AO10212" s="51"/>
    </row>
    <row r="10213" spans="41:41" x14ac:dyDescent="0.25">
      <c r="AO10213" s="51"/>
    </row>
    <row r="10214" spans="41:41" x14ac:dyDescent="0.25">
      <c r="AO10214" s="51"/>
    </row>
    <row r="10215" spans="41:41" x14ac:dyDescent="0.25">
      <c r="AO10215" s="51"/>
    </row>
    <row r="10216" spans="41:41" x14ac:dyDescent="0.25">
      <c r="AO10216" s="51"/>
    </row>
    <row r="10217" spans="41:41" x14ac:dyDescent="0.25">
      <c r="AO10217" s="51"/>
    </row>
    <row r="10218" spans="41:41" x14ac:dyDescent="0.25">
      <c r="AO10218" s="51"/>
    </row>
    <row r="10219" spans="41:41" x14ac:dyDescent="0.25">
      <c r="AO10219" s="51"/>
    </row>
    <row r="10220" spans="41:41" x14ac:dyDescent="0.25">
      <c r="AO10220" s="51"/>
    </row>
    <row r="10221" spans="41:41" x14ac:dyDescent="0.25">
      <c r="AO10221" s="51"/>
    </row>
    <row r="10222" spans="41:41" x14ac:dyDescent="0.25">
      <c r="AO10222" s="51"/>
    </row>
    <row r="10223" spans="41:41" x14ac:dyDescent="0.25">
      <c r="AO10223" s="51"/>
    </row>
    <row r="10224" spans="41:41" x14ac:dyDescent="0.25">
      <c r="AO10224" s="51"/>
    </row>
    <row r="10225" spans="41:41" x14ac:dyDescent="0.25">
      <c r="AO10225" s="51"/>
    </row>
    <row r="10226" spans="41:41" x14ac:dyDescent="0.25">
      <c r="AO10226" s="51"/>
    </row>
    <row r="10227" spans="41:41" x14ac:dyDescent="0.25">
      <c r="AO10227" s="51"/>
    </row>
    <row r="10228" spans="41:41" x14ac:dyDescent="0.25">
      <c r="AO10228" s="51"/>
    </row>
    <row r="10229" spans="41:41" x14ac:dyDescent="0.25">
      <c r="AO10229" s="51"/>
    </row>
    <row r="10230" spans="41:41" x14ac:dyDescent="0.25">
      <c r="AO10230" s="51"/>
    </row>
    <row r="10231" spans="41:41" x14ac:dyDescent="0.25">
      <c r="AO10231" s="51"/>
    </row>
    <row r="10232" spans="41:41" x14ac:dyDescent="0.25">
      <c r="AO10232" s="51"/>
    </row>
    <row r="10233" spans="41:41" x14ac:dyDescent="0.25">
      <c r="AO10233" s="51"/>
    </row>
    <row r="10234" spans="41:41" x14ac:dyDescent="0.25">
      <c r="AO10234" s="51"/>
    </row>
    <row r="10235" spans="41:41" x14ac:dyDescent="0.25">
      <c r="AO10235" s="51"/>
    </row>
    <row r="10236" spans="41:41" x14ac:dyDescent="0.25">
      <c r="AO10236" s="51"/>
    </row>
    <row r="10237" spans="41:41" x14ac:dyDescent="0.25">
      <c r="AO10237" s="51"/>
    </row>
    <row r="10238" spans="41:41" x14ac:dyDescent="0.25">
      <c r="AO10238" s="51"/>
    </row>
    <row r="10239" spans="41:41" x14ac:dyDescent="0.25">
      <c r="AO10239" s="51"/>
    </row>
    <row r="10240" spans="41:41" x14ac:dyDescent="0.25">
      <c r="AO10240" s="51"/>
    </row>
    <row r="10241" spans="41:41" x14ac:dyDescent="0.25">
      <c r="AO10241" s="51"/>
    </row>
    <row r="10242" spans="41:41" x14ac:dyDescent="0.25">
      <c r="AO10242" s="51"/>
    </row>
    <row r="10243" spans="41:41" x14ac:dyDescent="0.25">
      <c r="AO10243" s="51"/>
    </row>
    <row r="10244" spans="41:41" x14ac:dyDescent="0.25">
      <c r="AO10244" s="51"/>
    </row>
    <row r="10245" spans="41:41" x14ac:dyDescent="0.25">
      <c r="AO10245" s="51"/>
    </row>
    <row r="10246" spans="41:41" x14ac:dyDescent="0.25">
      <c r="AO10246" s="51"/>
    </row>
    <row r="10247" spans="41:41" x14ac:dyDescent="0.25">
      <c r="AO10247" s="51"/>
    </row>
    <row r="10248" spans="41:41" x14ac:dyDescent="0.25">
      <c r="AO10248" s="51"/>
    </row>
    <row r="10249" spans="41:41" x14ac:dyDescent="0.25">
      <c r="AO10249" s="51"/>
    </row>
    <row r="10250" spans="41:41" x14ac:dyDescent="0.25">
      <c r="AO10250" s="51"/>
    </row>
    <row r="10251" spans="41:41" x14ac:dyDescent="0.25">
      <c r="AO10251" s="51"/>
    </row>
    <row r="10252" spans="41:41" x14ac:dyDescent="0.25">
      <c r="AO10252" s="51"/>
    </row>
    <row r="10253" spans="41:41" x14ac:dyDescent="0.25">
      <c r="AO10253" s="51"/>
    </row>
    <row r="10254" spans="41:41" x14ac:dyDescent="0.25">
      <c r="AO10254" s="51"/>
    </row>
    <row r="10255" spans="41:41" x14ac:dyDescent="0.25">
      <c r="AO10255" s="51"/>
    </row>
    <row r="10256" spans="41:41" x14ac:dyDescent="0.25">
      <c r="AO10256" s="51"/>
    </row>
    <row r="10257" spans="41:41" x14ac:dyDescent="0.25">
      <c r="AO10257" s="51"/>
    </row>
    <row r="10258" spans="41:41" x14ac:dyDescent="0.25">
      <c r="AO10258" s="51"/>
    </row>
    <row r="10259" spans="41:41" x14ac:dyDescent="0.25">
      <c r="AO10259" s="51"/>
    </row>
    <row r="10260" spans="41:41" x14ac:dyDescent="0.25">
      <c r="AO10260" s="51"/>
    </row>
    <row r="10261" spans="41:41" x14ac:dyDescent="0.25">
      <c r="AO10261" s="51"/>
    </row>
    <row r="10262" spans="41:41" x14ac:dyDescent="0.25">
      <c r="AO10262" s="51"/>
    </row>
    <row r="10263" spans="41:41" x14ac:dyDescent="0.25">
      <c r="AO10263" s="51"/>
    </row>
    <row r="10264" spans="41:41" x14ac:dyDescent="0.25">
      <c r="AO10264" s="51"/>
    </row>
    <row r="10265" spans="41:41" x14ac:dyDescent="0.25">
      <c r="AO10265" s="51"/>
    </row>
    <row r="10266" spans="41:41" x14ac:dyDescent="0.25">
      <c r="AO10266" s="51"/>
    </row>
    <row r="10267" spans="41:41" x14ac:dyDescent="0.25">
      <c r="AO10267" s="51"/>
    </row>
    <row r="10268" spans="41:41" x14ac:dyDescent="0.25">
      <c r="AO10268" s="51"/>
    </row>
    <row r="10269" spans="41:41" x14ac:dyDescent="0.25">
      <c r="AO10269" s="51"/>
    </row>
    <row r="10270" spans="41:41" x14ac:dyDescent="0.25">
      <c r="AO10270" s="51"/>
    </row>
    <row r="10271" spans="41:41" x14ac:dyDescent="0.25">
      <c r="AO10271" s="51"/>
    </row>
    <row r="10272" spans="41:41" x14ac:dyDescent="0.25">
      <c r="AO10272" s="51"/>
    </row>
    <row r="10273" spans="41:41" x14ac:dyDescent="0.25">
      <c r="AO10273" s="51"/>
    </row>
    <row r="10274" spans="41:41" x14ac:dyDescent="0.25">
      <c r="AO10274" s="51"/>
    </row>
    <row r="10275" spans="41:41" x14ac:dyDescent="0.25">
      <c r="AO10275" s="51"/>
    </row>
    <row r="10276" spans="41:41" x14ac:dyDescent="0.25">
      <c r="AO10276" s="51"/>
    </row>
    <row r="10277" spans="41:41" x14ac:dyDescent="0.25">
      <c r="AO10277" s="51"/>
    </row>
    <row r="10278" spans="41:41" x14ac:dyDescent="0.25">
      <c r="AO10278" s="51"/>
    </row>
    <row r="10279" spans="41:41" x14ac:dyDescent="0.25">
      <c r="AO10279" s="51"/>
    </row>
    <row r="10280" spans="41:41" x14ac:dyDescent="0.25">
      <c r="AO10280" s="51"/>
    </row>
    <row r="10281" spans="41:41" x14ac:dyDescent="0.25">
      <c r="AO10281" s="51"/>
    </row>
    <row r="10282" spans="41:41" x14ac:dyDescent="0.25">
      <c r="AO10282" s="51"/>
    </row>
    <row r="10283" spans="41:41" x14ac:dyDescent="0.25">
      <c r="AO10283" s="51"/>
    </row>
    <row r="10284" spans="41:41" x14ac:dyDescent="0.25">
      <c r="AO10284" s="51"/>
    </row>
    <row r="10285" spans="41:41" x14ac:dyDescent="0.25">
      <c r="AO10285" s="51"/>
    </row>
    <row r="10286" spans="41:41" x14ac:dyDescent="0.25">
      <c r="AO10286" s="51"/>
    </row>
    <row r="10287" spans="41:41" x14ac:dyDescent="0.25">
      <c r="AO10287" s="51"/>
    </row>
    <row r="10288" spans="41:41" x14ac:dyDescent="0.25">
      <c r="AO10288" s="51"/>
    </row>
    <row r="10289" spans="41:41" x14ac:dyDescent="0.25">
      <c r="AO10289" s="51"/>
    </row>
    <row r="10290" spans="41:41" x14ac:dyDescent="0.25">
      <c r="AO10290" s="51"/>
    </row>
    <row r="10291" spans="41:41" x14ac:dyDescent="0.25">
      <c r="AO10291" s="51"/>
    </row>
    <row r="10292" spans="41:41" x14ac:dyDescent="0.25">
      <c r="AO10292" s="51"/>
    </row>
    <row r="10293" spans="41:41" x14ac:dyDescent="0.25">
      <c r="AO10293" s="51"/>
    </row>
    <row r="10294" spans="41:41" x14ac:dyDescent="0.25">
      <c r="AO10294" s="51"/>
    </row>
    <row r="10295" spans="41:41" x14ac:dyDescent="0.25">
      <c r="AO10295" s="51"/>
    </row>
    <row r="10296" spans="41:41" x14ac:dyDescent="0.25">
      <c r="AO10296" s="51"/>
    </row>
    <row r="10297" spans="41:41" x14ac:dyDescent="0.25">
      <c r="AO10297" s="51"/>
    </row>
    <row r="10298" spans="41:41" x14ac:dyDescent="0.25">
      <c r="AO10298" s="51"/>
    </row>
    <row r="10299" spans="41:41" x14ac:dyDescent="0.25">
      <c r="AO10299" s="51"/>
    </row>
    <row r="10300" spans="41:41" x14ac:dyDescent="0.25">
      <c r="AO10300" s="51"/>
    </row>
    <row r="10301" spans="41:41" x14ac:dyDescent="0.25">
      <c r="AO10301" s="51"/>
    </row>
    <row r="10302" spans="41:41" x14ac:dyDescent="0.25">
      <c r="AO10302" s="51"/>
    </row>
    <row r="10303" spans="41:41" x14ac:dyDescent="0.25">
      <c r="AO10303" s="51"/>
    </row>
    <row r="10304" spans="41:41" x14ac:dyDescent="0.25">
      <c r="AO10304" s="51"/>
    </row>
    <row r="10305" spans="41:41" x14ac:dyDescent="0.25">
      <c r="AO10305" s="51"/>
    </row>
    <row r="10306" spans="41:41" x14ac:dyDescent="0.25">
      <c r="AO10306" s="51"/>
    </row>
    <row r="10307" spans="41:41" x14ac:dyDescent="0.25">
      <c r="AO10307" s="51"/>
    </row>
    <row r="10308" spans="41:41" x14ac:dyDescent="0.25">
      <c r="AO10308" s="51"/>
    </row>
    <row r="10309" spans="41:41" x14ac:dyDescent="0.25">
      <c r="AO10309" s="51"/>
    </row>
    <row r="10310" spans="41:41" x14ac:dyDescent="0.25">
      <c r="AO10310" s="51"/>
    </row>
    <row r="10311" spans="41:41" x14ac:dyDescent="0.25">
      <c r="AO10311" s="51"/>
    </row>
    <row r="10312" spans="41:41" x14ac:dyDescent="0.25">
      <c r="AO10312" s="51"/>
    </row>
    <row r="10313" spans="41:41" x14ac:dyDescent="0.25">
      <c r="AO10313" s="51"/>
    </row>
    <row r="10314" spans="41:41" x14ac:dyDescent="0.25">
      <c r="AO10314" s="51"/>
    </row>
    <row r="10315" spans="41:41" x14ac:dyDescent="0.25">
      <c r="AO10315" s="51"/>
    </row>
    <row r="10316" spans="41:41" x14ac:dyDescent="0.25">
      <c r="AO10316" s="51"/>
    </row>
    <row r="10317" spans="41:41" x14ac:dyDescent="0.25">
      <c r="AO10317" s="51"/>
    </row>
    <row r="10318" spans="41:41" x14ac:dyDescent="0.25">
      <c r="AO10318" s="51"/>
    </row>
    <row r="10319" spans="41:41" x14ac:dyDescent="0.25">
      <c r="AO10319" s="51"/>
    </row>
    <row r="10320" spans="41:41" x14ac:dyDescent="0.25">
      <c r="AO10320" s="51"/>
    </row>
    <row r="10321" spans="41:41" x14ac:dyDescent="0.25">
      <c r="AO10321" s="51"/>
    </row>
    <row r="10322" spans="41:41" x14ac:dyDescent="0.25">
      <c r="AO10322" s="51"/>
    </row>
    <row r="10323" spans="41:41" x14ac:dyDescent="0.25">
      <c r="AO10323" s="51"/>
    </row>
    <row r="10324" spans="41:41" x14ac:dyDescent="0.25">
      <c r="AO10324" s="51"/>
    </row>
    <row r="10325" spans="41:41" x14ac:dyDescent="0.25">
      <c r="AO10325" s="51"/>
    </row>
    <row r="10326" spans="41:41" x14ac:dyDescent="0.25">
      <c r="AO10326" s="51"/>
    </row>
    <row r="10327" spans="41:41" x14ac:dyDescent="0.25">
      <c r="AO10327" s="51"/>
    </row>
    <row r="10328" spans="41:41" x14ac:dyDescent="0.25">
      <c r="AO10328" s="51"/>
    </row>
    <row r="10329" spans="41:41" x14ac:dyDescent="0.25">
      <c r="AO10329" s="51"/>
    </row>
    <row r="10330" spans="41:41" x14ac:dyDescent="0.25">
      <c r="AO10330" s="51"/>
    </row>
    <row r="10331" spans="41:41" x14ac:dyDescent="0.25">
      <c r="AO10331" s="51"/>
    </row>
    <row r="10332" spans="41:41" x14ac:dyDescent="0.25">
      <c r="AO10332" s="51"/>
    </row>
    <row r="10333" spans="41:41" x14ac:dyDescent="0.25">
      <c r="AO10333" s="51"/>
    </row>
    <row r="10334" spans="41:41" x14ac:dyDescent="0.25">
      <c r="AO10334" s="51"/>
    </row>
    <row r="10335" spans="41:41" x14ac:dyDescent="0.25">
      <c r="AO10335" s="51"/>
    </row>
    <row r="10336" spans="41:41" x14ac:dyDescent="0.25">
      <c r="AO10336" s="51"/>
    </row>
    <row r="10337" spans="41:41" x14ac:dyDescent="0.25">
      <c r="AO10337" s="51"/>
    </row>
    <row r="10338" spans="41:41" x14ac:dyDescent="0.25">
      <c r="AO10338" s="51"/>
    </row>
    <row r="10339" spans="41:41" x14ac:dyDescent="0.25">
      <c r="AO10339" s="51"/>
    </row>
    <row r="10340" spans="41:41" x14ac:dyDescent="0.25">
      <c r="AO10340" s="51"/>
    </row>
    <row r="10341" spans="41:41" x14ac:dyDescent="0.25">
      <c r="AO10341" s="51"/>
    </row>
    <row r="10342" spans="41:41" x14ac:dyDescent="0.25">
      <c r="AO10342" s="51"/>
    </row>
    <row r="10343" spans="41:41" x14ac:dyDescent="0.25">
      <c r="AO10343" s="51"/>
    </row>
    <row r="10344" spans="41:41" x14ac:dyDescent="0.25">
      <c r="AO10344" s="51"/>
    </row>
    <row r="10345" spans="41:41" x14ac:dyDescent="0.25">
      <c r="AO10345" s="51"/>
    </row>
    <row r="10346" spans="41:41" x14ac:dyDescent="0.25">
      <c r="AO10346" s="51"/>
    </row>
    <row r="10347" spans="41:41" x14ac:dyDescent="0.25">
      <c r="AO10347" s="51"/>
    </row>
    <row r="10348" spans="41:41" x14ac:dyDescent="0.25">
      <c r="AO10348" s="51"/>
    </row>
    <row r="10349" spans="41:41" x14ac:dyDescent="0.25">
      <c r="AO10349" s="51"/>
    </row>
    <row r="10350" spans="41:41" x14ac:dyDescent="0.25">
      <c r="AO10350" s="51"/>
    </row>
    <row r="10351" spans="41:41" x14ac:dyDescent="0.25">
      <c r="AO10351" s="51"/>
    </row>
    <row r="10352" spans="41:41" x14ac:dyDescent="0.25">
      <c r="AO10352" s="51"/>
    </row>
    <row r="10353" spans="41:41" x14ac:dyDescent="0.25">
      <c r="AO10353" s="51"/>
    </row>
    <row r="10354" spans="41:41" x14ac:dyDescent="0.25">
      <c r="AO10354" s="51"/>
    </row>
    <row r="10355" spans="41:41" x14ac:dyDescent="0.25">
      <c r="AO10355" s="51"/>
    </row>
    <row r="10356" spans="41:41" x14ac:dyDescent="0.25">
      <c r="AO10356" s="51"/>
    </row>
    <row r="10357" spans="41:41" x14ac:dyDescent="0.25">
      <c r="AO10357" s="51"/>
    </row>
    <row r="10358" spans="41:41" x14ac:dyDescent="0.25">
      <c r="AO10358" s="51"/>
    </row>
    <row r="10359" spans="41:41" x14ac:dyDescent="0.25">
      <c r="AO10359" s="51"/>
    </row>
    <row r="10360" spans="41:41" x14ac:dyDescent="0.25">
      <c r="AO10360" s="51"/>
    </row>
    <row r="10361" spans="41:41" x14ac:dyDescent="0.25">
      <c r="AO10361" s="51"/>
    </row>
    <row r="10362" spans="41:41" x14ac:dyDescent="0.25">
      <c r="AO10362" s="51"/>
    </row>
    <row r="10363" spans="41:41" x14ac:dyDescent="0.25">
      <c r="AO10363" s="51"/>
    </row>
    <row r="10364" spans="41:41" x14ac:dyDescent="0.25">
      <c r="AO10364" s="51"/>
    </row>
    <row r="10365" spans="41:41" x14ac:dyDescent="0.25">
      <c r="AO10365" s="51"/>
    </row>
    <row r="10366" spans="41:41" x14ac:dyDescent="0.25">
      <c r="AO10366" s="51"/>
    </row>
    <row r="10367" spans="41:41" x14ac:dyDescent="0.25">
      <c r="AO10367" s="51"/>
    </row>
    <row r="10368" spans="41:41" x14ac:dyDescent="0.25">
      <c r="AO10368" s="51"/>
    </row>
    <row r="10369" spans="41:41" x14ac:dyDescent="0.25">
      <c r="AO10369" s="51"/>
    </row>
    <row r="10370" spans="41:41" x14ac:dyDescent="0.25">
      <c r="AO10370" s="51"/>
    </row>
    <row r="10371" spans="41:41" x14ac:dyDescent="0.25">
      <c r="AO10371" s="51"/>
    </row>
    <row r="10372" spans="41:41" x14ac:dyDescent="0.25">
      <c r="AO10372" s="51"/>
    </row>
    <row r="10373" spans="41:41" x14ac:dyDescent="0.25">
      <c r="AO10373" s="51"/>
    </row>
    <row r="10374" spans="41:41" x14ac:dyDescent="0.25">
      <c r="AO10374" s="51"/>
    </row>
    <row r="10375" spans="41:41" x14ac:dyDescent="0.25">
      <c r="AO10375" s="51"/>
    </row>
    <row r="10376" spans="41:41" x14ac:dyDescent="0.25">
      <c r="AO10376" s="51"/>
    </row>
    <row r="10377" spans="41:41" x14ac:dyDescent="0.25">
      <c r="AO10377" s="51"/>
    </row>
    <row r="10378" spans="41:41" x14ac:dyDescent="0.25">
      <c r="AO10378" s="51"/>
    </row>
    <row r="10379" spans="41:41" x14ac:dyDescent="0.25">
      <c r="AO10379" s="51"/>
    </row>
    <row r="10380" spans="41:41" x14ac:dyDescent="0.25">
      <c r="AO10380" s="51"/>
    </row>
    <row r="10381" spans="41:41" x14ac:dyDescent="0.25">
      <c r="AO10381" s="51"/>
    </row>
    <row r="10382" spans="41:41" x14ac:dyDescent="0.25">
      <c r="AO10382" s="51"/>
    </row>
    <row r="10383" spans="41:41" x14ac:dyDescent="0.25">
      <c r="AO10383" s="51"/>
    </row>
    <row r="10384" spans="41:41" x14ac:dyDescent="0.25">
      <c r="AO10384" s="51"/>
    </row>
    <row r="10385" spans="41:41" x14ac:dyDescent="0.25">
      <c r="AO10385" s="51"/>
    </row>
    <row r="10386" spans="41:41" x14ac:dyDescent="0.25">
      <c r="AO10386" s="51"/>
    </row>
    <row r="10387" spans="41:41" x14ac:dyDescent="0.25">
      <c r="AO10387" s="51"/>
    </row>
    <row r="10388" spans="41:41" x14ac:dyDescent="0.25">
      <c r="AO10388" s="51"/>
    </row>
    <row r="10389" spans="41:41" x14ac:dyDescent="0.25">
      <c r="AO10389" s="51"/>
    </row>
    <row r="10390" spans="41:41" x14ac:dyDescent="0.25">
      <c r="AO10390" s="51"/>
    </row>
    <row r="10391" spans="41:41" x14ac:dyDescent="0.25">
      <c r="AO10391" s="51"/>
    </row>
    <row r="10392" spans="41:41" x14ac:dyDescent="0.25">
      <c r="AO10392" s="51"/>
    </row>
    <row r="10393" spans="41:41" x14ac:dyDescent="0.25">
      <c r="AO10393" s="51"/>
    </row>
    <row r="10394" spans="41:41" x14ac:dyDescent="0.25">
      <c r="AO10394" s="51"/>
    </row>
    <row r="10395" spans="41:41" x14ac:dyDescent="0.25">
      <c r="AO10395" s="51"/>
    </row>
    <row r="10396" spans="41:41" x14ac:dyDescent="0.25">
      <c r="AO10396" s="51"/>
    </row>
    <row r="10397" spans="41:41" x14ac:dyDescent="0.25">
      <c r="AO10397" s="51"/>
    </row>
    <row r="10398" spans="41:41" x14ac:dyDescent="0.25">
      <c r="AO10398" s="51"/>
    </row>
    <row r="10399" spans="41:41" x14ac:dyDescent="0.25">
      <c r="AO10399" s="51"/>
    </row>
    <row r="10400" spans="41:41" x14ac:dyDescent="0.25">
      <c r="AO10400" s="51"/>
    </row>
    <row r="10401" spans="41:41" x14ac:dyDescent="0.25">
      <c r="AO10401" s="51"/>
    </row>
    <row r="10402" spans="41:41" x14ac:dyDescent="0.25">
      <c r="AO10402" s="51"/>
    </row>
    <row r="10403" spans="41:41" x14ac:dyDescent="0.25">
      <c r="AO10403" s="51"/>
    </row>
    <row r="10404" spans="41:41" x14ac:dyDescent="0.25">
      <c r="AO10404" s="51"/>
    </row>
    <row r="10405" spans="41:41" x14ac:dyDescent="0.25">
      <c r="AO10405" s="51"/>
    </row>
    <row r="10406" spans="41:41" x14ac:dyDescent="0.25">
      <c r="AO10406" s="51"/>
    </row>
    <row r="10407" spans="41:41" x14ac:dyDescent="0.25">
      <c r="AO10407" s="51"/>
    </row>
    <row r="10408" spans="41:41" x14ac:dyDescent="0.25">
      <c r="AO10408" s="51"/>
    </row>
    <row r="10409" spans="41:41" x14ac:dyDescent="0.25">
      <c r="AO10409" s="51"/>
    </row>
    <row r="10410" spans="41:41" x14ac:dyDescent="0.25">
      <c r="AO10410" s="51"/>
    </row>
    <row r="10411" spans="41:41" x14ac:dyDescent="0.25">
      <c r="AO10411" s="51"/>
    </row>
    <row r="10412" spans="41:41" x14ac:dyDescent="0.25">
      <c r="AO10412" s="51"/>
    </row>
    <row r="10413" spans="41:41" x14ac:dyDescent="0.25">
      <c r="AO10413" s="51"/>
    </row>
    <row r="10414" spans="41:41" x14ac:dyDescent="0.25">
      <c r="AO10414" s="51"/>
    </row>
    <row r="10415" spans="41:41" x14ac:dyDescent="0.25">
      <c r="AO10415" s="51"/>
    </row>
    <row r="10416" spans="41:41" x14ac:dyDescent="0.25">
      <c r="AO10416" s="51"/>
    </row>
    <row r="10417" spans="41:41" x14ac:dyDescent="0.25">
      <c r="AO10417" s="51"/>
    </row>
    <row r="10418" spans="41:41" x14ac:dyDescent="0.25">
      <c r="AO10418" s="51"/>
    </row>
    <row r="10419" spans="41:41" x14ac:dyDescent="0.25">
      <c r="AO10419" s="51"/>
    </row>
    <row r="10420" spans="41:41" x14ac:dyDescent="0.25">
      <c r="AO10420" s="51"/>
    </row>
    <row r="10421" spans="41:41" x14ac:dyDescent="0.25">
      <c r="AO10421" s="51"/>
    </row>
    <row r="10422" spans="41:41" x14ac:dyDescent="0.25">
      <c r="AO10422" s="51"/>
    </row>
    <row r="10423" spans="41:41" x14ac:dyDescent="0.25">
      <c r="AO10423" s="51"/>
    </row>
    <row r="10424" spans="41:41" x14ac:dyDescent="0.25">
      <c r="AO10424" s="51"/>
    </row>
    <row r="10425" spans="41:41" x14ac:dyDescent="0.25">
      <c r="AO10425" s="51"/>
    </row>
    <row r="10426" spans="41:41" x14ac:dyDescent="0.25">
      <c r="AO10426" s="51"/>
    </row>
    <row r="10427" spans="41:41" x14ac:dyDescent="0.25">
      <c r="AO10427" s="51"/>
    </row>
    <row r="10428" spans="41:41" x14ac:dyDescent="0.25">
      <c r="AO10428" s="51"/>
    </row>
    <row r="10429" spans="41:41" x14ac:dyDescent="0.25">
      <c r="AO10429" s="51"/>
    </row>
    <row r="10430" spans="41:41" x14ac:dyDescent="0.25">
      <c r="AO10430" s="51"/>
    </row>
    <row r="10431" spans="41:41" x14ac:dyDescent="0.25">
      <c r="AO10431" s="51"/>
    </row>
    <row r="10432" spans="41:41" x14ac:dyDescent="0.25">
      <c r="AO10432" s="51"/>
    </row>
    <row r="10433" spans="41:41" x14ac:dyDescent="0.25">
      <c r="AO10433" s="51"/>
    </row>
    <row r="10434" spans="41:41" x14ac:dyDescent="0.25">
      <c r="AO10434" s="51"/>
    </row>
    <row r="10435" spans="41:41" x14ac:dyDescent="0.25">
      <c r="AO10435" s="51"/>
    </row>
    <row r="10436" spans="41:41" x14ac:dyDescent="0.25">
      <c r="AO10436" s="51"/>
    </row>
    <row r="10437" spans="41:41" x14ac:dyDescent="0.25">
      <c r="AO10437" s="51"/>
    </row>
    <row r="10438" spans="41:41" x14ac:dyDescent="0.25">
      <c r="AO10438" s="51"/>
    </row>
    <row r="10439" spans="41:41" x14ac:dyDescent="0.25">
      <c r="AO10439" s="51"/>
    </row>
    <row r="10440" spans="41:41" x14ac:dyDescent="0.25">
      <c r="AO10440" s="51"/>
    </row>
    <row r="10441" spans="41:41" x14ac:dyDescent="0.25">
      <c r="AO10441" s="51"/>
    </row>
    <row r="10442" spans="41:41" x14ac:dyDescent="0.25">
      <c r="AO10442" s="51"/>
    </row>
    <row r="10443" spans="41:41" x14ac:dyDescent="0.25">
      <c r="AO10443" s="51"/>
    </row>
    <row r="10444" spans="41:41" x14ac:dyDescent="0.25">
      <c r="AO10444" s="51"/>
    </row>
    <row r="10445" spans="41:41" x14ac:dyDescent="0.25">
      <c r="AO10445" s="51"/>
    </row>
    <row r="10446" spans="41:41" x14ac:dyDescent="0.25">
      <c r="AO10446" s="51"/>
    </row>
    <row r="10447" spans="41:41" x14ac:dyDescent="0.25">
      <c r="AO10447" s="51"/>
    </row>
    <row r="10448" spans="41:41" x14ac:dyDescent="0.25">
      <c r="AO10448" s="51"/>
    </row>
    <row r="10449" spans="41:41" x14ac:dyDescent="0.25">
      <c r="AO10449" s="51"/>
    </row>
    <row r="10450" spans="41:41" x14ac:dyDescent="0.25">
      <c r="AO10450" s="51"/>
    </row>
    <row r="10451" spans="41:41" x14ac:dyDescent="0.25">
      <c r="AO10451" s="51"/>
    </row>
    <row r="10452" spans="41:41" x14ac:dyDescent="0.25">
      <c r="AO10452" s="51"/>
    </row>
    <row r="10453" spans="41:41" x14ac:dyDescent="0.25">
      <c r="AO10453" s="51"/>
    </row>
    <row r="10454" spans="41:41" x14ac:dyDescent="0.25">
      <c r="AO10454" s="51"/>
    </row>
    <row r="10455" spans="41:41" x14ac:dyDescent="0.25">
      <c r="AO10455" s="51"/>
    </row>
    <row r="10456" spans="41:41" x14ac:dyDescent="0.25">
      <c r="AO10456" s="51"/>
    </row>
    <row r="10457" spans="41:41" x14ac:dyDescent="0.25">
      <c r="AO10457" s="51"/>
    </row>
    <row r="10458" spans="41:41" x14ac:dyDescent="0.25">
      <c r="AO10458" s="51"/>
    </row>
    <row r="10459" spans="41:41" x14ac:dyDescent="0.25">
      <c r="AO10459" s="51"/>
    </row>
    <row r="10460" spans="41:41" x14ac:dyDescent="0.25">
      <c r="AO10460" s="51"/>
    </row>
    <row r="10461" spans="41:41" x14ac:dyDescent="0.25">
      <c r="AO10461" s="51"/>
    </row>
    <row r="10462" spans="41:41" x14ac:dyDescent="0.25">
      <c r="AO10462" s="51"/>
    </row>
    <row r="10463" spans="41:41" x14ac:dyDescent="0.25">
      <c r="AO10463" s="51"/>
    </row>
    <row r="10464" spans="41:41" x14ac:dyDescent="0.25">
      <c r="AO10464" s="51"/>
    </row>
    <row r="10465" spans="41:41" x14ac:dyDescent="0.25">
      <c r="AO10465" s="51"/>
    </row>
    <row r="10466" spans="41:41" x14ac:dyDescent="0.25">
      <c r="AO10466" s="51"/>
    </row>
    <row r="10467" spans="41:41" x14ac:dyDescent="0.25">
      <c r="AO10467" s="51"/>
    </row>
    <row r="10468" spans="41:41" x14ac:dyDescent="0.25">
      <c r="AO10468" s="51"/>
    </row>
    <row r="10469" spans="41:41" x14ac:dyDescent="0.25">
      <c r="AO10469" s="51"/>
    </row>
    <row r="10470" spans="41:41" x14ac:dyDescent="0.25">
      <c r="AO10470" s="51"/>
    </row>
    <row r="10471" spans="41:41" x14ac:dyDescent="0.25">
      <c r="AO10471" s="51"/>
    </row>
    <row r="10472" spans="41:41" x14ac:dyDescent="0.25">
      <c r="AO10472" s="51"/>
    </row>
    <row r="10473" spans="41:41" x14ac:dyDescent="0.25">
      <c r="AO10473" s="51"/>
    </row>
    <row r="10474" spans="41:41" x14ac:dyDescent="0.25">
      <c r="AO10474" s="51"/>
    </row>
    <row r="10475" spans="41:41" x14ac:dyDescent="0.25">
      <c r="AO10475" s="51"/>
    </row>
    <row r="10476" spans="41:41" x14ac:dyDescent="0.25">
      <c r="AO10476" s="51"/>
    </row>
    <row r="10477" spans="41:41" x14ac:dyDescent="0.25">
      <c r="AO10477" s="51"/>
    </row>
    <row r="10478" spans="41:41" x14ac:dyDescent="0.25">
      <c r="AO10478" s="51"/>
    </row>
    <row r="10479" spans="41:41" x14ac:dyDescent="0.25">
      <c r="AO10479" s="51"/>
    </row>
    <row r="10480" spans="41:41" x14ac:dyDescent="0.25">
      <c r="AO10480" s="51"/>
    </row>
    <row r="10481" spans="41:41" x14ac:dyDescent="0.25">
      <c r="AO10481" s="51"/>
    </row>
    <row r="10482" spans="41:41" x14ac:dyDescent="0.25">
      <c r="AO10482" s="51"/>
    </row>
    <row r="10483" spans="41:41" x14ac:dyDescent="0.25">
      <c r="AO10483" s="51"/>
    </row>
    <row r="10484" spans="41:41" x14ac:dyDescent="0.25">
      <c r="AO10484" s="51"/>
    </row>
    <row r="10485" spans="41:41" x14ac:dyDescent="0.25">
      <c r="AO10485" s="51"/>
    </row>
    <row r="10486" spans="41:41" x14ac:dyDescent="0.25">
      <c r="AO10486" s="51"/>
    </row>
    <row r="10487" spans="41:41" x14ac:dyDescent="0.25">
      <c r="AO10487" s="51"/>
    </row>
    <row r="10488" spans="41:41" x14ac:dyDescent="0.25">
      <c r="AO10488" s="51"/>
    </row>
    <row r="10489" spans="41:41" x14ac:dyDescent="0.25">
      <c r="AO10489" s="51"/>
    </row>
    <row r="10490" spans="41:41" x14ac:dyDescent="0.25">
      <c r="AO10490" s="51"/>
    </row>
    <row r="10491" spans="41:41" x14ac:dyDescent="0.25">
      <c r="AO10491" s="51"/>
    </row>
    <row r="10492" spans="41:41" x14ac:dyDescent="0.25">
      <c r="AO10492" s="51"/>
    </row>
    <row r="10493" spans="41:41" x14ac:dyDescent="0.25">
      <c r="AO10493" s="51"/>
    </row>
    <row r="10494" spans="41:41" x14ac:dyDescent="0.25">
      <c r="AO10494" s="51"/>
    </row>
    <row r="10495" spans="41:41" x14ac:dyDescent="0.25">
      <c r="AO10495" s="51"/>
    </row>
    <row r="10496" spans="41:41" x14ac:dyDescent="0.25">
      <c r="AO10496" s="51"/>
    </row>
    <row r="10497" spans="41:41" x14ac:dyDescent="0.25">
      <c r="AO10497" s="51"/>
    </row>
    <row r="10498" spans="41:41" x14ac:dyDescent="0.25">
      <c r="AO10498" s="51"/>
    </row>
    <row r="10499" spans="41:41" x14ac:dyDescent="0.25">
      <c r="AO10499" s="51"/>
    </row>
    <row r="10500" spans="41:41" x14ac:dyDescent="0.25">
      <c r="AO10500" s="51"/>
    </row>
    <row r="10501" spans="41:41" x14ac:dyDescent="0.25">
      <c r="AO10501" s="51"/>
    </row>
    <row r="10502" spans="41:41" x14ac:dyDescent="0.25">
      <c r="AO10502" s="51"/>
    </row>
    <row r="10503" spans="41:41" x14ac:dyDescent="0.25">
      <c r="AO10503" s="51"/>
    </row>
    <row r="10504" spans="41:41" x14ac:dyDescent="0.25">
      <c r="AO10504" s="51"/>
    </row>
    <row r="10505" spans="41:41" x14ac:dyDescent="0.25">
      <c r="AO10505" s="51"/>
    </row>
    <row r="10506" spans="41:41" x14ac:dyDescent="0.25">
      <c r="AO10506" s="51"/>
    </row>
    <row r="10507" spans="41:41" x14ac:dyDescent="0.25">
      <c r="AO10507" s="51"/>
    </row>
    <row r="10508" spans="41:41" x14ac:dyDescent="0.25">
      <c r="AO10508" s="51"/>
    </row>
    <row r="10509" spans="41:41" x14ac:dyDescent="0.25">
      <c r="AO10509" s="51"/>
    </row>
    <row r="10510" spans="41:41" x14ac:dyDescent="0.25">
      <c r="AO10510" s="51"/>
    </row>
    <row r="10511" spans="41:41" x14ac:dyDescent="0.25">
      <c r="AO10511" s="51"/>
    </row>
    <row r="10512" spans="41:41" x14ac:dyDescent="0.25">
      <c r="AO10512" s="51"/>
    </row>
    <row r="10513" spans="41:41" x14ac:dyDescent="0.25">
      <c r="AO10513" s="51"/>
    </row>
    <row r="10514" spans="41:41" x14ac:dyDescent="0.25">
      <c r="AO10514" s="51"/>
    </row>
    <row r="10515" spans="41:41" x14ac:dyDescent="0.25">
      <c r="AO10515" s="51"/>
    </row>
    <row r="10516" spans="41:41" x14ac:dyDescent="0.25">
      <c r="AO10516" s="51"/>
    </row>
    <row r="10517" spans="41:41" x14ac:dyDescent="0.25">
      <c r="AO10517" s="51"/>
    </row>
    <row r="10518" spans="41:41" x14ac:dyDescent="0.25">
      <c r="AO10518" s="51"/>
    </row>
    <row r="10519" spans="41:41" x14ac:dyDescent="0.25">
      <c r="AO10519" s="51"/>
    </row>
    <row r="10520" spans="41:41" x14ac:dyDescent="0.25">
      <c r="AO10520" s="51"/>
    </row>
    <row r="10521" spans="41:41" x14ac:dyDescent="0.25">
      <c r="AO10521" s="51"/>
    </row>
    <row r="10522" spans="41:41" x14ac:dyDescent="0.25">
      <c r="AO10522" s="51"/>
    </row>
    <row r="10523" spans="41:41" x14ac:dyDescent="0.25">
      <c r="AO10523" s="51"/>
    </row>
    <row r="10524" spans="41:41" x14ac:dyDescent="0.25">
      <c r="AO10524" s="51"/>
    </row>
    <row r="10525" spans="41:41" x14ac:dyDescent="0.25">
      <c r="AO10525" s="51"/>
    </row>
    <row r="10526" spans="41:41" x14ac:dyDescent="0.25">
      <c r="AO10526" s="51"/>
    </row>
    <row r="10527" spans="41:41" x14ac:dyDescent="0.25">
      <c r="AO10527" s="51"/>
    </row>
    <row r="10528" spans="41:41" x14ac:dyDescent="0.25">
      <c r="AO10528" s="51"/>
    </row>
    <row r="10529" spans="41:41" x14ac:dyDescent="0.25">
      <c r="AO10529" s="51"/>
    </row>
    <row r="10530" spans="41:41" x14ac:dyDescent="0.25">
      <c r="AO10530" s="51"/>
    </row>
    <row r="10531" spans="41:41" x14ac:dyDescent="0.25">
      <c r="AO10531" s="51"/>
    </row>
    <row r="10532" spans="41:41" x14ac:dyDescent="0.25">
      <c r="AO10532" s="51"/>
    </row>
    <row r="10533" spans="41:41" x14ac:dyDescent="0.25">
      <c r="AO10533" s="51"/>
    </row>
    <row r="10534" spans="41:41" x14ac:dyDescent="0.25">
      <c r="AO10534" s="51"/>
    </row>
    <row r="10535" spans="41:41" x14ac:dyDescent="0.25">
      <c r="AO10535" s="51"/>
    </row>
    <row r="10536" spans="41:41" x14ac:dyDescent="0.25">
      <c r="AO10536" s="51"/>
    </row>
    <row r="10537" spans="41:41" x14ac:dyDescent="0.25">
      <c r="AO10537" s="51"/>
    </row>
    <row r="10538" spans="41:41" x14ac:dyDescent="0.25">
      <c r="AO10538" s="51"/>
    </row>
    <row r="10539" spans="41:41" x14ac:dyDescent="0.25">
      <c r="AO10539" s="51"/>
    </row>
    <row r="10540" spans="41:41" x14ac:dyDescent="0.25">
      <c r="AO10540" s="51"/>
    </row>
    <row r="10541" spans="41:41" x14ac:dyDescent="0.25">
      <c r="AO10541" s="51"/>
    </row>
    <row r="10542" spans="41:41" x14ac:dyDescent="0.25">
      <c r="AO10542" s="51"/>
    </row>
    <row r="10543" spans="41:41" x14ac:dyDescent="0.25">
      <c r="AO10543" s="51"/>
    </row>
    <row r="10544" spans="41:41" x14ac:dyDescent="0.25">
      <c r="AO10544" s="51"/>
    </row>
    <row r="10545" spans="41:41" x14ac:dyDescent="0.25">
      <c r="AO10545" s="51"/>
    </row>
    <row r="10546" spans="41:41" x14ac:dyDescent="0.25">
      <c r="AO10546" s="51"/>
    </row>
    <row r="10547" spans="41:41" x14ac:dyDescent="0.25">
      <c r="AO10547" s="51"/>
    </row>
    <row r="10548" spans="41:41" x14ac:dyDescent="0.25">
      <c r="AO10548" s="51"/>
    </row>
    <row r="10549" spans="41:41" x14ac:dyDescent="0.25">
      <c r="AO10549" s="51"/>
    </row>
    <row r="10550" spans="41:41" x14ac:dyDescent="0.25">
      <c r="AO10550" s="51"/>
    </row>
    <row r="10551" spans="41:41" x14ac:dyDescent="0.25">
      <c r="AO10551" s="51"/>
    </row>
    <row r="10552" spans="41:41" x14ac:dyDescent="0.25">
      <c r="AO10552" s="51"/>
    </row>
    <row r="10553" spans="41:41" x14ac:dyDescent="0.25">
      <c r="AO10553" s="51"/>
    </row>
    <row r="10554" spans="41:41" x14ac:dyDescent="0.25">
      <c r="AO10554" s="51"/>
    </row>
    <row r="10555" spans="41:41" x14ac:dyDescent="0.25">
      <c r="AO10555" s="51"/>
    </row>
    <row r="10556" spans="41:41" x14ac:dyDescent="0.25">
      <c r="AO10556" s="51"/>
    </row>
    <row r="10557" spans="41:41" x14ac:dyDescent="0.25">
      <c r="AO10557" s="51"/>
    </row>
    <row r="10558" spans="41:41" x14ac:dyDescent="0.25">
      <c r="AO10558" s="51"/>
    </row>
    <row r="10559" spans="41:41" x14ac:dyDescent="0.25">
      <c r="AO10559" s="51"/>
    </row>
    <row r="10560" spans="41:41" x14ac:dyDescent="0.25">
      <c r="AO10560" s="51"/>
    </row>
    <row r="10561" spans="41:41" x14ac:dyDescent="0.25">
      <c r="AO10561" s="51"/>
    </row>
    <row r="10562" spans="41:41" x14ac:dyDescent="0.25">
      <c r="AO10562" s="51"/>
    </row>
    <row r="10563" spans="41:41" x14ac:dyDescent="0.25">
      <c r="AO10563" s="51"/>
    </row>
    <row r="10564" spans="41:41" x14ac:dyDescent="0.25">
      <c r="AO10564" s="51"/>
    </row>
    <row r="10565" spans="41:41" x14ac:dyDescent="0.25">
      <c r="AO10565" s="51"/>
    </row>
    <row r="10566" spans="41:41" x14ac:dyDescent="0.25">
      <c r="AO10566" s="51"/>
    </row>
    <row r="10567" spans="41:41" x14ac:dyDescent="0.25">
      <c r="AO10567" s="51"/>
    </row>
    <row r="10568" spans="41:41" x14ac:dyDescent="0.25">
      <c r="AO10568" s="51"/>
    </row>
    <row r="10569" spans="41:41" x14ac:dyDescent="0.25">
      <c r="AO10569" s="51"/>
    </row>
    <row r="10570" spans="41:41" x14ac:dyDescent="0.25">
      <c r="AO10570" s="51"/>
    </row>
    <row r="10571" spans="41:41" x14ac:dyDescent="0.25">
      <c r="AO10571" s="51"/>
    </row>
    <row r="10572" spans="41:41" x14ac:dyDescent="0.25">
      <c r="AO10572" s="51"/>
    </row>
    <row r="10573" spans="41:41" x14ac:dyDescent="0.25">
      <c r="AO10573" s="51"/>
    </row>
    <row r="10574" spans="41:41" x14ac:dyDescent="0.25">
      <c r="AO10574" s="51"/>
    </row>
    <row r="10575" spans="41:41" x14ac:dyDescent="0.25">
      <c r="AO10575" s="51"/>
    </row>
    <row r="10576" spans="41:41" x14ac:dyDescent="0.25">
      <c r="AO10576" s="51"/>
    </row>
    <row r="10577" spans="41:41" x14ac:dyDescent="0.25">
      <c r="AO10577" s="51"/>
    </row>
    <row r="10578" spans="41:41" x14ac:dyDescent="0.25">
      <c r="AO10578" s="51"/>
    </row>
    <row r="10579" spans="41:41" x14ac:dyDescent="0.25">
      <c r="AO10579" s="51"/>
    </row>
    <row r="10580" spans="41:41" x14ac:dyDescent="0.25">
      <c r="AO10580" s="51"/>
    </row>
    <row r="10581" spans="41:41" x14ac:dyDescent="0.25">
      <c r="AO10581" s="51"/>
    </row>
    <row r="10582" spans="41:41" x14ac:dyDescent="0.25">
      <c r="AO10582" s="51"/>
    </row>
    <row r="10583" spans="41:41" x14ac:dyDescent="0.25">
      <c r="AO10583" s="51"/>
    </row>
    <row r="10584" spans="41:41" x14ac:dyDescent="0.25">
      <c r="AO10584" s="51"/>
    </row>
    <row r="10585" spans="41:41" x14ac:dyDescent="0.25">
      <c r="AO10585" s="51"/>
    </row>
    <row r="10586" spans="41:41" x14ac:dyDescent="0.25">
      <c r="AO10586" s="51"/>
    </row>
    <row r="10587" spans="41:41" x14ac:dyDescent="0.25">
      <c r="AO10587" s="51"/>
    </row>
    <row r="10588" spans="41:41" x14ac:dyDescent="0.25">
      <c r="AO10588" s="51"/>
    </row>
    <row r="10589" spans="41:41" x14ac:dyDescent="0.25">
      <c r="AO10589" s="51"/>
    </row>
    <row r="10590" spans="41:41" x14ac:dyDescent="0.25">
      <c r="AO10590" s="51"/>
    </row>
    <row r="10591" spans="41:41" x14ac:dyDescent="0.25">
      <c r="AO10591" s="51"/>
    </row>
    <row r="10592" spans="41:41" x14ac:dyDescent="0.25">
      <c r="AO10592" s="51"/>
    </row>
    <row r="10593" spans="41:41" x14ac:dyDescent="0.25">
      <c r="AO10593" s="51"/>
    </row>
    <row r="10594" spans="41:41" x14ac:dyDescent="0.25">
      <c r="AO10594" s="51"/>
    </row>
    <row r="10595" spans="41:41" x14ac:dyDescent="0.25">
      <c r="AO10595" s="51"/>
    </row>
    <row r="10596" spans="41:41" x14ac:dyDescent="0.25">
      <c r="AO10596" s="51"/>
    </row>
    <row r="10597" spans="41:41" x14ac:dyDescent="0.25">
      <c r="AO10597" s="51"/>
    </row>
    <row r="10598" spans="41:41" x14ac:dyDescent="0.25">
      <c r="AO10598" s="51"/>
    </row>
    <row r="10599" spans="41:41" x14ac:dyDescent="0.25">
      <c r="AO10599" s="51"/>
    </row>
    <row r="10600" spans="41:41" x14ac:dyDescent="0.25">
      <c r="AO10600" s="51"/>
    </row>
    <row r="10601" spans="41:41" x14ac:dyDescent="0.25">
      <c r="AO10601" s="51"/>
    </row>
    <row r="10602" spans="41:41" x14ac:dyDescent="0.25">
      <c r="AO10602" s="51"/>
    </row>
    <row r="10603" spans="41:41" x14ac:dyDescent="0.25">
      <c r="AO10603" s="51"/>
    </row>
    <row r="10604" spans="41:41" x14ac:dyDescent="0.25">
      <c r="AO10604" s="51"/>
    </row>
    <row r="10605" spans="41:41" x14ac:dyDescent="0.25">
      <c r="AO10605" s="51"/>
    </row>
    <row r="10606" spans="41:41" x14ac:dyDescent="0.25">
      <c r="AO10606" s="51"/>
    </row>
    <row r="10607" spans="41:41" x14ac:dyDescent="0.25">
      <c r="AO10607" s="51"/>
    </row>
    <row r="10608" spans="41:41" x14ac:dyDescent="0.25">
      <c r="AO10608" s="51"/>
    </row>
    <row r="10609" spans="41:41" x14ac:dyDescent="0.25">
      <c r="AO10609" s="51"/>
    </row>
    <row r="10610" spans="41:41" x14ac:dyDescent="0.25">
      <c r="AO10610" s="51"/>
    </row>
    <row r="10611" spans="41:41" x14ac:dyDescent="0.25">
      <c r="AO10611" s="51"/>
    </row>
    <row r="10612" spans="41:41" x14ac:dyDescent="0.25">
      <c r="AO10612" s="51"/>
    </row>
    <row r="10613" spans="41:41" x14ac:dyDescent="0.25">
      <c r="AO10613" s="51"/>
    </row>
    <row r="10614" spans="41:41" x14ac:dyDescent="0.25">
      <c r="AO10614" s="51"/>
    </row>
    <row r="10615" spans="41:41" x14ac:dyDescent="0.25">
      <c r="AO10615" s="51"/>
    </row>
    <row r="10616" spans="41:41" x14ac:dyDescent="0.25">
      <c r="AO10616" s="51"/>
    </row>
    <row r="10617" spans="41:41" x14ac:dyDescent="0.25">
      <c r="AO10617" s="51"/>
    </row>
    <row r="10618" spans="41:41" x14ac:dyDescent="0.25">
      <c r="AO10618" s="51"/>
    </row>
    <row r="10619" spans="41:41" x14ac:dyDescent="0.25">
      <c r="AO10619" s="51"/>
    </row>
    <row r="10620" spans="41:41" x14ac:dyDescent="0.25">
      <c r="AO10620" s="51"/>
    </row>
    <row r="10621" spans="41:41" x14ac:dyDescent="0.25">
      <c r="AO10621" s="51"/>
    </row>
    <row r="10622" spans="41:41" x14ac:dyDescent="0.25">
      <c r="AO10622" s="51"/>
    </row>
    <row r="10623" spans="41:41" x14ac:dyDescent="0.25">
      <c r="AO10623" s="51"/>
    </row>
    <row r="10624" spans="41:41" x14ac:dyDescent="0.25">
      <c r="AO10624" s="51"/>
    </row>
    <row r="10625" spans="41:41" x14ac:dyDescent="0.25">
      <c r="AO10625" s="51"/>
    </row>
    <row r="10626" spans="41:41" x14ac:dyDescent="0.25">
      <c r="AO10626" s="51"/>
    </row>
    <row r="10627" spans="41:41" x14ac:dyDescent="0.25">
      <c r="AO10627" s="51"/>
    </row>
    <row r="10628" spans="41:41" x14ac:dyDescent="0.25">
      <c r="AO10628" s="51"/>
    </row>
    <row r="10629" spans="41:41" x14ac:dyDescent="0.25">
      <c r="AO10629" s="51"/>
    </row>
    <row r="10630" spans="41:41" x14ac:dyDescent="0.25">
      <c r="AO10630" s="51"/>
    </row>
    <row r="10631" spans="41:41" x14ac:dyDescent="0.25">
      <c r="AO10631" s="51"/>
    </row>
    <row r="10632" spans="41:41" x14ac:dyDescent="0.25">
      <c r="AO10632" s="51"/>
    </row>
    <row r="10633" spans="41:41" x14ac:dyDescent="0.25">
      <c r="AO10633" s="51"/>
    </row>
    <row r="10634" spans="41:41" x14ac:dyDescent="0.25">
      <c r="AO10634" s="51"/>
    </row>
    <row r="10635" spans="41:41" x14ac:dyDescent="0.25">
      <c r="AO10635" s="51"/>
    </row>
    <row r="10636" spans="41:41" x14ac:dyDescent="0.25">
      <c r="AO10636" s="51"/>
    </row>
    <row r="10637" spans="41:41" x14ac:dyDescent="0.25">
      <c r="AO10637" s="51"/>
    </row>
    <row r="10638" spans="41:41" x14ac:dyDescent="0.25">
      <c r="AO10638" s="51"/>
    </row>
    <row r="10639" spans="41:41" x14ac:dyDescent="0.25">
      <c r="AO10639" s="51"/>
    </row>
    <row r="10640" spans="41:41" x14ac:dyDescent="0.25">
      <c r="AO10640" s="51"/>
    </row>
    <row r="10641" spans="41:41" x14ac:dyDescent="0.25">
      <c r="AO10641" s="51"/>
    </row>
    <row r="10642" spans="41:41" x14ac:dyDescent="0.25">
      <c r="AO10642" s="51"/>
    </row>
    <row r="10643" spans="41:41" x14ac:dyDescent="0.25">
      <c r="AO10643" s="51"/>
    </row>
    <row r="10644" spans="41:41" x14ac:dyDescent="0.25">
      <c r="AO10644" s="51"/>
    </row>
    <row r="10645" spans="41:41" x14ac:dyDescent="0.25">
      <c r="AO10645" s="51"/>
    </row>
    <row r="10646" spans="41:41" x14ac:dyDescent="0.25">
      <c r="AO10646" s="51"/>
    </row>
    <row r="10647" spans="41:41" x14ac:dyDescent="0.25">
      <c r="AO10647" s="51"/>
    </row>
    <row r="10648" spans="41:41" x14ac:dyDescent="0.25">
      <c r="AO10648" s="51"/>
    </row>
    <row r="10649" spans="41:41" x14ac:dyDescent="0.25">
      <c r="AO10649" s="51"/>
    </row>
    <row r="10650" spans="41:41" x14ac:dyDescent="0.25">
      <c r="AO10650" s="51"/>
    </row>
    <row r="10651" spans="41:41" x14ac:dyDescent="0.25">
      <c r="AO10651" s="51"/>
    </row>
    <row r="10652" spans="41:41" x14ac:dyDescent="0.25">
      <c r="AO10652" s="51"/>
    </row>
    <row r="10653" spans="41:41" x14ac:dyDescent="0.25">
      <c r="AO10653" s="51"/>
    </row>
    <row r="10654" spans="41:41" x14ac:dyDescent="0.25">
      <c r="AO10654" s="51"/>
    </row>
    <row r="10655" spans="41:41" x14ac:dyDescent="0.25">
      <c r="AO10655" s="51"/>
    </row>
    <row r="10656" spans="41:41" x14ac:dyDescent="0.25">
      <c r="AO10656" s="51"/>
    </row>
    <row r="10657" spans="41:41" x14ac:dyDescent="0.25">
      <c r="AO10657" s="51"/>
    </row>
    <row r="10658" spans="41:41" x14ac:dyDescent="0.25">
      <c r="AO10658" s="51"/>
    </row>
    <row r="10659" spans="41:41" x14ac:dyDescent="0.25">
      <c r="AO10659" s="51"/>
    </row>
    <row r="10660" spans="41:41" x14ac:dyDescent="0.25">
      <c r="AO10660" s="51"/>
    </row>
    <row r="10661" spans="41:41" x14ac:dyDescent="0.25">
      <c r="AO10661" s="51"/>
    </row>
    <row r="10662" spans="41:41" x14ac:dyDescent="0.25">
      <c r="AO10662" s="51"/>
    </row>
    <row r="10663" spans="41:41" x14ac:dyDescent="0.25">
      <c r="AO10663" s="51"/>
    </row>
    <row r="10664" spans="41:41" x14ac:dyDescent="0.25">
      <c r="AO10664" s="51"/>
    </row>
    <row r="10665" spans="41:41" x14ac:dyDescent="0.25">
      <c r="AO10665" s="51"/>
    </row>
    <row r="10666" spans="41:41" x14ac:dyDescent="0.25">
      <c r="AO10666" s="51"/>
    </row>
    <row r="10667" spans="41:41" x14ac:dyDescent="0.25">
      <c r="AO10667" s="51"/>
    </row>
    <row r="10668" spans="41:41" x14ac:dyDescent="0.25">
      <c r="AO10668" s="51"/>
    </row>
    <row r="10669" spans="41:41" x14ac:dyDescent="0.25">
      <c r="AO10669" s="51"/>
    </row>
    <row r="10670" spans="41:41" x14ac:dyDescent="0.25">
      <c r="AO10670" s="51"/>
    </row>
    <row r="10671" spans="41:41" x14ac:dyDescent="0.25">
      <c r="AO10671" s="51"/>
    </row>
    <row r="10672" spans="41:41" x14ac:dyDescent="0.25">
      <c r="AO10672" s="51"/>
    </row>
    <row r="10673" spans="41:41" x14ac:dyDescent="0.25">
      <c r="AO10673" s="51"/>
    </row>
    <row r="10674" spans="41:41" x14ac:dyDescent="0.25">
      <c r="AO10674" s="51"/>
    </row>
    <row r="10675" spans="41:41" x14ac:dyDescent="0.25">
      <c r="AO10675" s="51"/>
    </row>
    <row r="10676" spans="41:41" x14ac:dyDescent="0.25">
      <c r="AO10676" s="51"/>
    </row>
    <row r="10677" spans="41:41" x14ac:dyDescent="0.25">
      <c r="AO10677" s="51"/>
    </row>
    <row r="10678" spans="41:41" x14ac:dyDescent="0.25">
      <c r="AO10678" s="51"/>
    </row>
    <row r="10679" spans="41:41" x14ac:dyDescent="0.25">
      <c r="AO10679" s="51"/>
    </row>
    <row r="10680" spans="41:41" x14ac:dyDescent="0.25">
      <c r="AO10680" s="51"/>
    </row>
    <row r="10681" spans="41:41" x14ac:dyDescent="0.25">
      <c r="AO10681" s="51"/>
    </row>
    <row r="10682" spans="41:41" x14ac:dyDescent="0.25">
      <c r="AO10682" s="51"/>
    </row>
    <row r="10683" spans="41:41" x14ac:dyDescent="0.25">
      <c r="AO10683" s="51"/>
    </row>
    <row r="10684" spans="41:41" x14ac:dyDescent="0.25">
      <c r="AO10684" s="51"/>
    </row>
    <row r="10685" spans="41:41" x14ac:dyDescent="0.25">
      <c r="AO10685" s="51"/>
    </row>
    <row r="10686" spans="41:41" x14ac:dyDescent="0.25">
      <c r="AO10686" s="51"/>
    </row>
    <row r="10687" spans="41:41" x14ac:dyDescent="0.25">
      <c r="AO10687" s="51"/>
    </row>
    <row r="10688" spans="41:41" x14ac:dyDescent="0.25">
      <c r="AO10688" s="51"/>
    </row>
    <row r="10689" spans="41:41" x14ac:dyDescent="0.25">
      <c r="AO10689" s="51"/>
    </row>
    <row r="10690" spans="41:41" x14ac:dyDescent="0.25">
      <c r="AO10690" s="51"/>
    </row>
    <row r="10691" spans="41:41" x14ac:dyDescent="0.25">
      <c r="AO10691" s="51"/>
    </row>
    <row r="10692" spans="41:41" x14ac:dyDescent="0.25">
      <c r="AO10692" s="51"/>
    </row>
    <row r="10693" spans="41:41" x14ac:dyDescent="0.25">
      <c r="AO10693" s="51"/>
    </row>
    <row r="10694" spans="41:41" x14ac:dyDescent="0.25">
      <c r="AO10694" s="51"/>
    </row>
    <row r="10695" spans="41:41" x14ac:dyDescent="0.25">
      <c r="AO10695" s="51"/>
    </row>
    <row r="10696" spans="41:41" x14ac:dyDescent="0.25">
      <c r="AO10696" s="51"/>
    </row>
    <row r="10697" spans="41:41" x14ac:dyDescent="0.25">
      <c r="AO10697" s="51"/>
    </row>
    <row r="10698" spans="41:41" x14ac:dyDescent="0.25">
      <c r="AO10698" s="51"/>
    </row>
    <row r="10699" spans="41:41" x14ac:dyDescent="0.25">
      <c r="AO10699" s="51"/>
    </row>
    <row r="10700" spans="41:41" x14ac:dyDescent="0.25">
      <c r="AO10700" s="51"/>
    </row>
    <row r="10701" spans="41:41" x14ac:dyDescent="0.25">
      <c r="AO10701" s="51"/>
    </row>
    <row r="10702" spans="41:41" x14ac:dyDescent="0.25">
      <c r="AO10702" s="51"/>
    </row>
    <row r="10703" spans="41:41" x14ac:dyDescent="0.25">
      <c r="AO10703" s="51"/>
    </row>
    <row r="10704" spans="41:41" x14ac:dyDescent="0.25">
      <c r="AO10704" s="51"/>
    </row>
    <row r="10705" spans="41:41" x14ac:dyDescent="0.25">
      <c r="AO10705" s="51"/>
    </row>
    <row r="10706" spans="41:41" x14ac:dyDescent="0.25">
      <c r="AO10706" s="51"/>
    </row>
    <row r="10707" spans="41:41" x14ac:dyDescent="0.25">
      <c r="AO10707" s="51"/>
    </row>
    <row r="10708" spans="41:41" x14ac:dyDescent="0.25">
      <c r="AO10708" s="51"/>
    </row>
    <row r="10709" spans="41:41" x14ac:dyDescent="0.25">
      <c r="AO10709" s="51"/>
    </row>
    <row r="10710" spans="41:41" x14ac:dyDescent="0.25">
      <c r="AO10710" s="51"/>
    </row>
    <row r="10711" spans="41:41" x14ac:dyDescent="0.25">
      <c r="AO10711" s="51"/>
    </row>
    <row r="10712" spans="41:41" x14ac:dyDescent="0.25">
      <c r="AO10712" s="51"/>
    </row>
    <row r="10713" spans="41:41" x14ac:dyDescent="0.25">
      <c r="AO10713" s="51"/>
    </row>
    <row r="10714" spans="41:41" x14ac:dyDescent="0.25">
      <c r="AO10714" s="51"/>
    </row>
    <row r="10715" spans="41:41" x14ac:dyDescent="0.25">
      <c r="AO10715" s="51"/>
    </row>
    <row r="10716" spans="41:41" x14ac:dyDescent="0.25">
      <c r="AO10716" s="51"/>
    </row>
    <row r="10717" spans="41:41" x14ac:dyDescent="0.25">
      <c r="AO10717" s="51"/>
    </row>
    <row r="10718" spans="41:41" x14ac:dyDescent="0.25">
      <c r="AO10718" s="51"/>
    </row>
    <row r="10719" spans="41:41" x14ac:dyDescent="0.25">
      <c r="AO10719" s="51"/>
    </row>
    <row r="10720" spans="41:41" x14ac:dyDescent="0.25">
      <c r="AO10720" s="51"/>
    </row>
    <row r="10721" spans="41:41" x14ac:dyDescent="0.25">
      <c r="AO10721" s="51"/>
    </row>
    <row r="10722" spans="41:41" x14ac:dyDescent="0.25">
      <c r="AO10722" s="51"/>
    </row>
    <row r="10723" spans="41:41" x14ac:dyDescent="0.25">
      <c r="AO10723" s="51"/>
    </row>
    <row r="10724" spans="41:41" x14ac:dyDescent="0.25">
      <c r="AO10724" s="51"/>
    </row>
    <row r="10725" spans="41:41" x14ac:dyDescent="0.25">
      <c r="AO10725" s="51"/>
    </row>
    <row r="10726" spans="41:41" x14ac:dyDescent="0.25">
      <c r="AO10726" s="51"/>
    </row>
    <row r="10727" spans="41:41" x14ac:dyDescent="0.25">
      <c r="AO10727" s="51"/>
    </row>
    <row r="10728" spans="41:41" x14ac:dyDescent="0.25">
      <c r="AO10728" s="51"/>
    </row>
    <row r="10729" spans="41:41" x14ac:dyDescent="0.25">
      <c r="AO10729" s="51"/>
    </row>
    <row r="10730" spans="41:41" x14ac:dyDescent="0.25">
      <c r="AO10730" s="51"/>
    </row>
    <row r="10731" spans="41:41" x14ac:dyDescent="0.25">
      <c r="AO10731" s="51"/>
    </row>
    <row r="10732" spans="41:41" x14ac:dyDescent="0.25">
      <c r="AO10732" s="51"/>
    </row>
    <row r="10733" spans="41:41" x14ac:dyDescent="0.25">
      <c r="AO10733" s="51"/>
    </row>
    <row r="10734" spans="41:41" x14ac:dyDescent="0.25">
      <c r="AO10734" s="51"/>
    </row>
    <row r="10735" spans="41:41" x14ac:dyDescent="0.25">
      <c r="AO10735" s="51"/>
    </row>
    <row r="10736" spans="41:41" x14ac:dyDescent="0.25">
      <c r="AO10736" s="51"/>
    </row>
    <row r="10737" spans="41:41" x14ac:dyDescent="0.25">
      <c r="AO10737" s="51"/>
    </row>
    <row r="10738" spans="41:41" x14ac:dyDescent="0.25">
      <c r="AO10738" s="51"/>
    </row>
    <row r="10739" spans="41:41" x14ac:dyDescent="0.25">
      <c r="AO10739" s="51"/>
    </row>
    <row r="10740" spans="41:41" x14ac:dyDescent="0.25">
      <c r="AO10740" s="51"/>
    </row>
    <row r="10741" spans="41:41" x14ac:dyDescent="0.25">
      <c r="AO10741" s="51"/>
    </row>
    <row r="10742" spans="41:41" x14ac:dyDescent="0.25">
      <c r="AO10742" s="51"/>
    </row>
    <row r="10743" spans="41:41" x14ac:dyDescent="0.25">
      <c r="AO10743" s="51"/>
    </row>
    <row r="10744" spans="41:41" x14ac:dyDescent="0.25">
      <c r="AO10744" s="51"/>
    </row>
    <row r="10745" spans="41:41" x14ac:dyDescent="0.25">
      <c r="AO10745" s="51"/>
    </row>
    <row r="10746" spans="41:41" x14ac:dyDescent="0.25">
      <c r="AO10746" s="51"/>
    </row>
    <row r="10747" spans="41:41" x14ac:dyDescent="0.25">
      <c r="AO10747" s="51"/>
    </row>
    <row r="10748" spans="41:41" x14ac:dyDescent="0.25">
      <c r="AO10748" s="51"/>
    </row>
    <row r="10749" spans="41:41" x14ac:dyDescent="0.25">
      <c r="AO10749" s="51"/>
    </row>
    <row r="10750" spans="41:41" x14ac:dyDescent="0.25">
      <c r="AO10750" s="51"/>
    </row>
    <row r="10751" spans="41:41" x14ac:dyDescent="0.25">
      <c r="AO10751" s="51"/>
    </row>
    <row r="10752" spans="41:41" x14ac:dyDescent="0.25">
      <c r="AO10752" s="51"/>
    </row>
    <row r="10753" spans="41:41" x14ac:dyDescent="0.25">
      <c r="AO10753" s="51"/>
    </row>
    <row r="10754" spans="41:41" x14ac:dyDescent="0.25">
      <c r="AO10754" s="51"/>
    </row>
    <row r="10755" spans="41:41" x14ac:dyDescent="0.25">
      <c r="AO10755" s="51"/>
    </row>
    <row r="10756" spans="41:41" x14ac:dyDescent="0.25">
      <c r="AO10756" s="51"/>
    </row>
    <row r="10757" spans="41:41" x14ac:dyDescent="0.25">
      <c r="AO10757" s="51"/>
    </row>
    <row r="10758" spans="41:41" x14ac:dyDescent="0.25">
      <c r="AO10758" s="51"/>
    </row>
    <row r="10759" spans="41:41" x14ac:dyDescent="0.25">
      <c r="AO10759" s="51"/>
    </row>
    <row r="10760" spans="41:41" x14ac:dyDescent="0.25">
      <c r="AO10760" s="51"/>
    </row>
    <row r="10761" spans="41:41" x14ac:dyDescent="0.25">
      <c r="AO10761" s="51"/>
    </row>
    <row r="10762" spans="41:41" x14ac:dyDescent="0.25">
      <c r="AO10762" s="51"/>
    </row>
    <row r="10763" spans="41:41" x14ac:dyDescent="0.25">
      <c r="AO10763" s="51"/>
    </row>
    <row r="10764" spans="41:41" x14ac:dyDescent="0.25">
      <c r="AO10764" s="51"/>
    </row>
    <row r="10765" spans="41:41" x14ac:dyDescent="0.25">
      <c r="AO10765" s="51"/>
    </row>
    <row r="10766" spans="41:41" x14ac:dyDescent="0.25">
      <c r="AO10766" s="51"/>
    </row>
    <row r="10767" spans="41:41" x14ac:dyDescent="0.25">
      <c r="AO10767" s="51"/>
    </row>
    <row r="10768" spans="41:41" x14ac:dyDescent="0.25">
      <c r="AO10768" s="51"/>
    </row>
    <row r="10769" spans="41:41" x14ac:dyDescent="0.25">
      <c r="AO10769" s="51"/>
    </row>
    <row r="10770" spans="41:41" x14ac:dyDescent="0.25">
      <c r="AO10770" s="51"/>
    </row>
    <row r="10771" spans="41:41" x14ac:dyDescent="0.25">
      <c r="AO10771" s="51"/>
    </row>
    <row r="10772" spans="41:41" x14ac:dyDescent="0.25">
      <c r="AO10772" s="51"/>
    </row>
    <row r="10773" spans="41:41" x14ac:dyDescent="0.25">
      <c r="AO10773" s="51"/>
    </row>
    <row r="10774" spans="41:41" x14ac:dyDescent="0.25">
      <c r="AO10774" s="51"/>
    </row>
    <row r="10775" spans="41:41" x14ac:dyDescent="0.25">
      <c r="AO10775" s="51"/>
    </row>
    <row r="10776" spans="41:41" x14ac:dyDescent="0.25">
      <c r="AO10776" s="51"/>
    </row>
    <row r="10777" spans="41:41" x14ac:dyDescent="0.25">
      <c r="AO10777" s="51"/>
    </row>
    <row r="10778" spans="41:41" x14ac:dyDescent="0.25">
      <c r="AO10778" s="51"/>
    </row>
    <row r="10779" spans="41:41" x14ac:dyDescent="0.25">
      <c r="AO10779" s="51"/>
    </row>
    <row r="10780" spans="41:41" x14ac:dyDescent="0.25">
      <c r="AO10780" s="51"/>
    </row>
    <row r="10781" spans="41:41" x14ac:dyDescent="0.25">
      <c r="AO10781" s="51"/>
    </row>
    <row r="10782" spans="41:41" x14ac:dyDescent="0.25">
      <c r="AO10782" s="51"/>
    </row>
    <row r="10783" spans="41:41" x14ac:dyDescent="0.25">
      <c r="AO10783" s="51"/>
    </row>
    <row r="10784" spans="41:41" x14ac:dyDescent="0.25">
      <c r="AO10784" s="51"/>
    </row>
    <row r="10785" spans="41:41" x14ac:dyDescent="0.25">
      <c r="AO10785" s="51"/>
    </row>
    <row r="10786" spans="41:41" x14ac:dyDescent="0.25">
      <c r="AO10786" s="51"/>
    </row>
    <row r="10787" spans="41:41" x14ac:dyDescent="0.25">
      <c r="AO10787" s="51"/>
    </row>
    <row r="10788" spans="41:41" x14ac:dyDescent="0.25">
      <c r="AO10788" s="51"/>
    </row>
    <row r="10789" spans="41:41" x14ac:dyDescent="0.25">
      <c r="AO10789" s="51"/>
    </row>
    <row r="10790" spans="41:41" x14ac:dyDescent="0.25">
      <c r="AO10790" s="51"/>
    </row>
    <row r="10791" spans="41:41" x14ac:dyDescent="0.25">
      <c r="AO10791" s="51"/>
    </row>
    <row r="10792" spans="41:41" x14ac:dyDescent="0.25">
      <c r="AO10792" s="51"/>
    </row>
    <row r="10793" spans="41:41" x14ac:dyDescent="0.25">
      <c r="AO10793" s="51"/>
    </row>
    <row r="10794" spans="41:41" x14ac:dyDescent="0.25">
      <c r="AO10794" s="51"/>
    </row>
    <row r="10795" spans="41:41" x14ac:dyDescent="0.25">
      <c r="AO10795" s="51"/>
    </row>
    <row r="10796" spans="41:41" x14ac:dyDescent="0.25">
      <c r="AO10796" s="51"/>
    </row>
    <row r="10797" spans="41:41" x14ac:dyDescent="0.25">
      <c r="AO10797" s="51"/>
    </row>
    <row r="10798" spans="41:41" x14ac:dyDescent="0.25">
      <c r="AO10798" s="51"/>
    </row>
    <row r="10799" spans="41:41" x14ac:dyDescent="0.25">
      <c r="AO10799" s="51"/>
    </row>
    <row r="10800" spans="41:41" x14ac:dyDescent="0.25">
      <c r="AO10800" s="51"/>
    </row>
    <row r="10801" spans="41:41" x14ac:dyDescent="0.25">
      <c r="AO10801" s="51"/>
    </row>
    <row r="10802" spans="41:41" x14ac:dyDescent="0.25">
      <c r="AO10802" s="51"/>
    </row>
    <row r="10803" spans="41:41" x14ac:dyDescent="0.25">
      <c r="AO10803" s="51"/>
    </row>
    <row r="10804" spans="41:41" x14ac:dyDescent="0.25">
      <c r="AO10804" s="51"/>
    </row>
    <row r="10805" spans="41:41" x14ac:dyDescent="0.25">
      <c r="AO10805" s="51"/>
    </row>
    <row r="10806" spans="41:41" x14ac:dyDescent="0.25">
      <c r="AO10806" s="51"/>
    </row>
    <row r="10807" spans="41:41" x14ac:dyDescent="0.25">
      <c r="AO10807" s="51"/>
    </row>
    <row r="10808" spans="41:41" x14ac:dyDescent="0.25">
      <c r="AO10808" s="51"/>
    </row>
    <row r="10809" spans="41:41" x14ac:dyDescent="0.25">
      <c r="AO10809" s="51"/>
    </row>
    <row r="10810" spans="41:41" x14ac:dyDescent="0.25">
      <c r="AO10810" s="51"/>
    </row>
    <row r="10811" spans="41:41" x14ac:dyDescent="0.25">
      <c r="AO10811" s="51"/>
    </row>
    <row r="10812" spans="41:41" x14ac:dyDescent="0.25">
      <c r="AO10812" s="51"/>
    </row>
    <row r="10813" spans="41:41" x14ac:dyDescent="0.25">
      <c r="AO10813" s="51"/>
    </row>
    <row r="10814" spans="41:41" x14ac:dyDescent="0.25">
      <c r="AO10814" s="51"/>
    </row>
    <row r="10815" spans="41:41" x14ac:dyDescent="0.25">
      <c r="AO10815" s="51"/>
    </row>
    <row r="10816" spans="41:41" x14ac:dyDescent="0.25">
      <c r="AO10816" s="51"/>
    </row>
    <row r="10817" spans="41:41" x14ac:dyDescent="0.25">
      <c r="AO10817" s="51"/>
    </row>
    <row r="10818" spans="41:41" x14ac:dyDescent="0.25">
      <c r="AO10818" s="51"/>
    </row>
    <row r="10819" spans="41:41" x14ac:dyDescent="0.25">
      <c r="AO10819" s="51"/>
    </row>
    <row r="10820" spans="41:41" x14ac:dyDescent="0.25">
      <c r="AO10820" s="51"/>
    </row>
    <row r="10821" spans="41:41" x14ac:dyDescent="0.25">
      <c r="AO10821" s="51"/>
    </row>
    <row r="10822" spans="41:41" x14ac:dyDescent="0.25">
      <c r="AO10822" s="51"/>
    </row>
    <row r="10823" spans="41:41" x14ac:dyDescent="0.25">
      <c r="AO10823" s="51"/>
    </row>
    <row r="10824" spans="41:41" x14ac:dyDescent="0.25">
      <c r="AO10824" s="51"/>
    </row>
    <row r="10825" spans="41:41" x14ac:dyDescent="0.25">
      <c r="AO10825" s="51"/>
    </row>
    <row r="10826" spans="41:41" x14ac:dyDescent="0.25">
      <c r="AO10826" s="51"/>
    </row>
    <row r="10827" spans="41:41" x14ac:dyDescent="0.25">
      <c r="AO10827" s="51"/>
    </row>
    <row r="10828" spans="41:41" x14ac:dyDescent="0.25">
      <c r="AO10828" s="51"/>
    </row>
    <row r="10829" spans="41:41" x14ac:dyDescent="0.25">
      <c r="AO10829" s="51"/>
    </row>
    <row r="10830" spans="41:41" x14ac:dyDescent="0.25">
      <c r="AO10830" s="51"/>
    </row>
    <row r="10831" spans="41:41" x14ac:dyDescent="0.25">
      <c r="AO10831" s="51"/>
    </row>
    <row r="10832" spans="41:41" x14ac:dyDescent="0.25">
      <c r="AO10832" s="51"/>
    </row>
    <row r="10833" spans="41:41" x14ac:dyDescent="0.25">
      <c r="AO10833" s="51"/>
    </row>
    <row r="10834" spans="41:41" x14ac:dyDescent="0.25">
      <c r="AO10834" s="51"/>
    </row>
    <row r="10835" spans="41:41" x14ac:dyDescent="0.25">
      <c r="AO10835" s="51"/>
    </row>
    <row r="10836" spans="41:41" x14ac:dyDescent="0.25">
      <c r="AO10836" s="51"/>
    </row>
    <row r="10837" spans="41:41" x14ac:dyDescent="0.25">
      <c r="AO10837" s="51"/>
    </row>
    <row r="10838" spans="41:41" x14ac:dyDescent="0.25">
      <c r="AO10838" s="51"/>
    </row>
    <row r="10839" spans="41:41" x14ac:dyDescent="0.25">
      <c r="AO10839" s="51"/>
    </row>
    <row r="10840" spans="41:41" x14ac:dyDescent="0.25">
      <c r="AO10840" s="51"/>
    </row>
    <row r="10841" spans="41:41" x14ac:dyDescent="0.25">
      <c r="AO10841" s="51"/>
    </row>
    <row r="10842" spans="41:41" x14ac:dyDescent="0.25">
      <c r="AO10842" s="51"/>
    </row>
    <row r="10843" spans="41:41" x14ac:dyDescent="0.25">
      <c r="AO10843" s="51"/>
    </row>
    <row r="10844" spans="41:41" x14ac:dyDescent="0.25">
      <c r="AO10844" s="51"/>
    </row>
    <row r="10845" spans="41:41" x14ac:dyDescent="0.25">
      <c r="AO10845" s="51"/>
    </row>
    <row r="10846" spans="41:41" x14ac:dyDescent="0.25">
      <c r="AO10846" s="51"/>
    </row>
    <row r="10847" spans="41:41" x14ac:dyDescent="0.25">
      <c r="AO10847" s="51"/>
    </row>
    <row r="10848" spans="41:41" x14ac:dyDescent="0.25">
      <c r="AO10848" s="51"/>
    </row>
    <row r="10849" spans="41:41" x14ac:dyDescent="0.25">
      <c r="AO10849" s="51"/>
    </row>
    <row r="10850" spans="41:41" x14ac:dyDescent="0.25">
      <c r="AO10850" s="51"/>
    </row>
    <row r="10851" spans="41:41" x14ac:dyDescent="0.25">
      <c r="AO10851" s="51"/>
    </row>
    <row r="10852" spans="41:41" x14ac:dyDescent="0.25">
      <c r="AO10852" s="51"/>
    </row>
    <row r="10853" spans="41:41" x14ac:dyDescent="0.25">
      <c r="AO10853" s="51"/>
    </row>
    <row r="10854" spans="41:41" x14ac:dyDescent="0.25">
      <c r="AO10854" s="51"/>
    </row>
    <row r="10855" spans="41:41" x14ac:dyDescent="0.25">
      <c r="AO10855" s="51"/>
    </row>
    <row r="10856" spans="41:41" x14ac:dyDescent="0.25">
      <c r="AO10856" s="51"/>
    </row>
    <row r="10857" spans="41:41" x14ac:dyDescent="0.25">
      <c r="AO10857" s="51"/>
    </row>
    <row r="10858" spans="41:41" x14ac:dyDescent="0.25">
      <c r="AO10858" s="51"/>
    </row>
    <row r="10859" spans="41:41" x14ac:dyDescent="0.25">
      <c r="AO10859" s="51"/>
    </row>
    <row r="10860" spans="41:41" x14ac:dyDescent="0.25">
      <c r="AO10860" s="51"/>
    </row>
    <row r="10861" spans="41:41" x14ac:dyDescent="0.25">
      <c r="AO10861" s="51"/>
    </row>
    <row r="10862" spans="41:41" x14ac:dyDescent="0.25">
      <c r="AO10862" s="51"/>
    </row>
    <row r="10863" spans="41:41" x14ac:dyDescent="0.25">
      <c r="AO10863" s="51"/>
    </row>
    <row r="10864" spans="41:41" x14ac:dyDescent="0.25">
      <c r="AO10864" s="51"/>
    </row>
    <row r="10865" spans="41:41" x14ac:dyDescent="0.25">
      <c r="AO10865" s="51"/>
    </row>
    <row r="10866" spans="41:41" x14ac:dyDescent="0.25">
      <c r="AO10866" s="51"/>
    </row>
    <row r="10867" spans="41:41" x14ac:dyDescent="0.25">
      <c r="AO10867" s="51"/>
    </row>
    <row r="10868" spans="41:41" x14ac:dyDescent="0.25">
      <c r="AO10868" s="51"/>
    </row>
    <row r="10869" spans="41:41" x14ac:dyDescent="0.25">
      <c r="AO10869" s="51"/>
    </row>
    <row r="10870" spans="41:41" x14ac:dyDescent="0.25">
      <c r="AO10870" s="51"/>
    </row>
    <row r="10871" spans="41:41" x14ac:dyDescent="0.25">
      <c r="AO10871" s="51"/>
    </row>
    <row r="10872" spans="41:41" x14ac:dyDescent="0.25">
      <c r="AO10872" s="51"/>
    </row>
    <row r="10873" spans="41:41" x14ac:dyDescent="0.25">
      <c r="AO10873" s="51"/>
    </row>
    <row r="10874" spans="41:41" x14ac:dyDescent="0.25">
      <c r="AO10874" s="51"/>
    </row>
    <row r="10875" spans="41:41" x14ac:dyDescent="0.25">
      <c r="AO10875" s="51"/>
    </row>
    <row r="10876" spans="41:41" x14ac:dyDescent="0.25">
      <c r="AO10876" s="51"/>
    </row>
    <row r="10877" spans="41:41" x14ac:dyDescent="0.25">
      <c r="AO10877" s="51"/>
    </row>
    <row r="10878" spans="41:41" x14ac:dyDescent="0.25">
      <c r="AO10878" s="51"/>
    </row>
    <row r="10879" spans="41:41" x14ac:dyDescent="0.25">
      <c r="AO10879" s="51"/>
    </row>
    <row r="10880" spans="41:41" x14ac:dyDescent="0.25">
      <c r="AO10880" s="51"/>
    </row>
    <row r="10881" spans="41:41" x14ac:dyDescent="0.25">
      <c r="AO10881" s="51"/>
    </row>
    <row r="10882" spans="41:41" x14ac:dyDescent="0.25">
      <c r="AO10882" s="51"/>
    </row>
    <row r="10883" spans="41:41" x14ac:dyDescent="0.25">
      <c r="AO10883" s="51"/>
    </row>
    <row r="10884" spans="41:41" x14ac:dyDescent="0.25">
      <c r="AO10884" s="51"/>
    </row>
    <row r="10885" spans="41:41" x14ac:dyDescent="0.25">
      <c r="AO10885" s="51"/>
    </row>
    <row r="10886" spans="41:41" x14ac:dyDescent="0.25">
      <c r="AO10886" s="51"/>
    </row>
    <row r="10887" spans="41:41" x14ac:dyDescent="0.25">
      <c r="AO10887" s="51"/>
    </row>
    <row r="10888" spans="41:41" x14ac:dyDescent="0.25">
      <c r="AO10888" s="51"/>
    </row>
    <row r="10889" spans="41:41" x14ac:dyDescent="0.25">
      <c r="AO10889" s="51"/>
    </row>
    <row r="10890" spans="41:41" x14ac:dyDescent="0.25">
      <c r="AO10890" s="51"/>
    </row>
    <row r="10891" spans="41:41" x14ac:dyDescent="0.25">
      <c r="AO10891" s="51"/>
    </row>
    <row r="10892" spans="41:41" x14ac:dyDescent="0.25">
      <c r="AO10892" s="51"/>
    </row>
    <row r="10893" spans="41:41" x14ac:dyDescent="0.25">
      <c r="AO10893" s="51"/>
    </row>
    <row r="10894" spans="41:41" x14ac:dyDescent="0.25">
      <c r="AO10894" s="51"/>
    </row>
    <row r="10895" spans="41:41" x14ac:dyDescent="0.25">
      <c r="AO10895" s="51"/>
    </row>
    <row r="10896" spans="41:41" x14ac:dyDescent="0.25">
      <c r="AO10896" s="51"/>
    </row>
    <row r="10897" spans="41:41" x14ac:dyDescent="0.25">
      <c r="AO10897" s="51"/>
    </row>
    <row r="10898" spans="41:41" x14ac:dyDescent="0.25">
      <c r="AO10898" s="51"/>
    </row>
    <row r="10899" spans="41:41" x14ac:dyDescent="0.25">
      <c r="AO10899" s="51"/>
    </row>
    <row r="10900" spans="41:41" x14ac:dyDescent="0.25">
      <c r="AO10900" s="51"/>
    </row>
    <row r="10901" spans="41:41" x14ac:dyDescent="0.25">
      <c r="AO10901" s="51"/>
    </row>
    <row r="10902" spans="41:41" x14ac:dyDescent="0.25">
      <c r="AO10902" s="51"/>
    </row>
    <row r="10903" spans="41:41" x14ac:dyDescent="0.25">
      <c r="AO10903" s="51"/>
    </row>
    <row r="10904" spans="41:41" x14ac:dyDescent="0.25">
      <c r="AO10904" s="51"/>
    </row>
    <row r="10905" spans="41:41" x14ac:dyDescent="0.25">
      <c r="AO10905" s="51"/>
    </row>
    <row r="10906" spans="41:41" x14ac:dyDescent="0.25">
      <c r="AO10906" s="51"/>
    </row>
    <row r="10907" spans="41:41" x14ac:dyDescent="0.25">
      <c r="AO10907" s="51"/>
    </row>
    <row r="10908" spans="41:41" x14ac:dyDescent="0.25">
      <c r="AO10908" s="51"/>
    </row>
    <row r="10909" spans="41:41" x14ac:dyDescent="0.25">
      <c r="AO10909" s="51"/>
    </row>
    <row r="10910" spans="41:41" x14ac:dyDescent="0.25">
      <c r="AO10910" s="51"/>
    </row>
    <row r="10911" spans="41:41" x14ac:dyDescent="0.25">
      <c r="AO10911" s="51"/>
    </row>
    <row r="10912" spans="41:41" x14ac:dyDescent="0.25">
      <c r="AO10912" s="51"/>
    </row>
    <row r="10913" spans="41:41" x14ac:dyDescent="0.25">
      <c r="AO10913" s="51"/>
    </row>
    <row r="10914" spans="41:41" x14ac:dyDescent="0.25">
      <c r="AO10914" s="51"/>
    </row>
    <row r="10915" spans="41:41" x14ac:dyDescent="0.25">
      <c r="AO10915" s="51"/>
    </row>
    <row r="10916" spans="41:41" x14ac:dyDescent="0.25">
      <c r="AO10916" s="51"/>
    </row>
    <row r="10917" spans="41:41" x14ac:dyDescent="0.25">
      <c r="AO10917" s="51"/>
    </row>
    <row r="10918" spans="41:41" x14ac:dyDescent="0.25">
      <c r="AO10918" s="51"/>
    </row>
    <row r="10919" spans="41:41" x14ac:dyDescent="0.25">
      <c r="AO10919" s="51"/>
    </row>
    <row r="10920" spans="41:41" x14ac:dyDescent="0.25">
      <c r="AO10920" s="51"/>
    </row>
    <row r="10921" spans="41:41" x14ac:dyDescent="0.25">
      <c r="AO10921" s="51"/>
    </row>
    <row r="10922" spans="41:41" x14ac:dyDescent="0.25">
      <c r="AO10922" s="51"/>
    </row>
    <row r="10923" spans="41:41" x14ac:dyDescent="0.25">
      <c r="AO10923" s="51"/>
    </row>
    <row r="10924" spans="41:41" x14ac:dyDescent="0.25">
      <c r="AO10924" s="51"/>
    </row>
    <row r="10925" spans="41:41" x14ac:dyDescent="0.25">
      <c r="AO10925" s="51"/>
    </row>
    <row r="10926" spans="41:41" x14ac:dyDescent="0.25">
      <c r="AO10926" s="51"/>
    </row>
    <row r="10927" spans="41:41" x14ac:dyDescent="0.25">
      <c r="AO10927" s="51"/>
    </row>
    <row r="10928" spans="41:41" x14ac:dyDescent="0.25">
      <c r="AO10928" s="51"/>
    </row>
    <row r="10929" spans="41:41" x14ac:dyDescent="0.25">
      <c r="AO10929" s="51"/>
    </row>
    <row r="10930" spans="41:41" x14ac:dyDescent="0.25">
      <c r="AO10930" s="51"/>
    </row>
    <row r="10931" spans="41:41" x14ac:dyDescent="0.25">
      <c r="AO10931" s="51"/>
    </row>
    <row r="10932" spans="41:41" x14ac:dyDescent="0.25">
      <c r="AO10932" s="51"/>
    </row>
    <row r="10933" spans="41:41" x14ac:dyDescent="0.25">
      <c r="AO10933" s="51"/>
    </row>
    <row r="10934" spans="41:41" x14ac:dyDescent="0.25">
      <c r="AO10934" s="51"/>
    </row>
    <row r="10935" spans="41:41" x14ac:dyDescent="0.25">
      <c r="AO10935" s="51"/>
    </row>
    <row r="10936" spans="41:41" x14ac:dyDescent="0.25">
      <c r="AO10936" s="51"/>
    </row>
    <row r="10937" spans="41:41" x14ac:dyDescent="0.25">
      <c r="AO10937" s="51"/>
    </row>
    <row r="10938" spans="41:41" x14ac:dyDescent="0.25">
      <c r="AO10938" s="51"/>
    </row>
    <row r="10939" spans="41:41" x14ac:dyDescent="0.25">
      <c r="AO10939" s="51"/>
    </row>
    <row r="10940" spans="41:41" x14ac:dyDescent="0.25">
      <c r="AO10940" s="51"/>
    </row>
    <row r="10941" spans="41:41" x14ac:dyDescent="0.25">
      <c r="AO10941" s="51"/>
    </row>
    <row r="10942" spans="41:41" x14ac:dyDescent="0.25">
      <c r="AO10942" s="51"/>
    </row>
    <row r="10943" spans="41:41" x14ac:dyDescent="0.25">
      <c r="AO10943" s="51"/>
    </row>
    <row r="10944" spans="41:41" x14ac:dyDescent="0.25">
      <c r="AO10944" s="51"/>
    </row>
    <row r="10945" spans="41:41" x14ac:dyDescent="0.25">
      <c r="AO10945" s="51"/>
    </row>
    <row r="10946" spans="41:41" x14ac:dyDescent="0.25">
      <c r="AO10946" s="51"/>
    </row>
    <row r="10947" spans="41:41" x14ac:dyDescent="0.25">
      <c r="AO10947" s="51"/>
    </row>
    <row r="10948" spans="41:41" x14ac:dyDescent="0.25">
      <c r="AO10948" s="51"/>
    </row>
    <row r="10949" spans="41:41" x14ac:dyDescent="0.25">
      <c r="AO10949" s="51"/>
    </row>
    <row r="10950" spans="41:41" x14ac:dyDescent="0.25">
      <c r="AO10950" s="51"/>
    </row>
    <row r="10951" spans="41:41" x14ac:dyDescent="0.25">
      <c r="AO10951" s="51"/>
    </row>
    <row r="10952" spans="41:41" x14ac:dyDescent="0.25">
      <c r="AO10952" s="51"/>
    </row>
    <row r="10953" spans="41:41" x14ac:dyDescent="0.25">
      <c r="AO10953" s="51"/>
    </row>
    <row r="10954" spans="41:41" x14ac:dyDescent="0.25">
      <c r="AO10954" s="51"/>
    </row>
    <row r="10955" spans="41:41" x14ac:dyDescent="0.25">
      <c r="AO10955" s="51"/>
    </row>
    <row r="10956" spans="41:41" x14ac:dyDescent="0.25">
      <c r="AO10956" s="51"/>
    </row>
    <row r="10957" spans="41:41" x14ac:dyDescent="0.25">
      <c r="AO10957" s="51"/>
    </row>
    <row r="10958" spans="41:41" x14ac:dyDescent="0.25">
      <c r="AO10958" s="51"/>
    </row>
    <row r="10959" spans="41:41" x14ac:dyDescent="0.25">
      <c r="AO10959" s="51"/>
    </row>
    <row r="10960" spans="41:41" x14ac:dyDescent="0.25">
      <c r="AO10960" s="51"/>
    </row>
    <row r="10961" spans="41:41" x14ac:dyDescent="0.25">
      <c r="AO10961" s="51"/>
    </row>
    <row r="10962" spans="41:41" x14ac:dyDescent="0.25">
      <c r="AO10962" s="51"/>
    </row>
    <row r="10963" spans="41:41" x14ac:dyDescent="0.25">
      <c r="AO10963" s="51"/>
    </row>
    <row r="10964" spans="41:41" x14ac:dyDescent="0.25">
      <c r="AO10964" s="51"/>
    </row>
    <row r="10965" spans="41:41" x14ac:dyDescent="0.25">
      <c r="AO10965" s="51"/>
    </row>
    <row r="10966" spans="41:41" x14ac:dyDescent="0.25">
      <c r="AO10966" s="51"/>
    </row>
    <row r="10967" spans="41:41" x14ac:dyDescent="0.25">
      <c r="AO10967" s="51"/>
    </row>
    <row r="10968" spans="41:41" x14ac:dyDescent="0.25">
      <c r="AO10968" s="51"/>
    </row>
    <row r="10969" spans="41:41" x14ac:dyDescent="0.25">
      <c r="AO10969" s="51"/>
    </row>
    <row r="10970" spans="41:41" x14ac:dyDescent="0.25">
      <c r="AO10970" s="51"/>
    </row>
    <row r="10971" spans="41:41" x14ac:dyDescent="0.25">
      <c r="AO10971" s="51"/>
    </row>
    <row r="10972" spans="41:41" x14ac:dyDescent="0.25">
      <c r="AO10972" s="51"/>
    </row>
    <row r="10973" spans="41:41" x14ac:dyDescent="0.25">
      <c r="AO10973" s="51"/>
    </row>
    <row r="10974" spans="41:41" x14ac:dyDescent="0.25">
      <c r="AO10974" s="51"/>
    </row>
    <row r="10975" spans="41:41" x14ac:dyDescent="0.25">
      <c r="AO10975" s="51"/>
    </row>
    <row r="10976" spans="41:41" x14ac:dyDescent="0.25">
      <c r="AO10976" s="51"/>
    </row>
    <row r="10977" spans="41:41" x14ac:dyDescent="0.25">
      <c r="AO10977" s="51"/>
    </row>
    <row r="10978" spans="41:41" x14ac:dyDescent="0.25">
      <c r="AO10978" s="51"/>
    </row>
    <row r="10979" spans="41:41" x14ac:dyDescent="0.25">
      <c r="AO10979" s="51"/>
    </row>
    <row r="10980" spans="41:41" x14ac:dyDescent="0.25">
      <c r="AO10980" s="51"/>
    </row>
    <row r="10981" spans="41:41" x14ac:dyDescent="0.25">
      <c r="AO10981" s="51"/>
    </row>
    <row r="10982" spans="41:41" x14ac:dyDescent="0.25">
      <c r="AO10982" s="51"/>
    </row>
    <row r="10983" spans="41:41" x14ac:dyDescent="0.25">
      <c r="AO10983" s="51"/>
    </row>
    <row r="10984" spans="41:41" x14ac:dyDescent="0.25">
      <c r="AO10984" s="51"/>
    </row>
    <row r="10985" spans="41:41" x14ac:dyDescent="0.25">
      <c r="AO10985" s="51"/>
    </row>
    <row r="10986" spans="41:41" x14ac:dyDescent="0.25">
      <c r="AO10986" s="51"/>
    </row>
    <row r="10987" spans="41:41" x14ac:dyDescent="0.25">
      <c r="AO10987" s="51"/>
    </row>
    <row r="10988" spans="41:41" x14ac:dyDescent="0.25">
      <c r="AO10988" s="51"/>
    </row>
    <row r="10989" spans="41:41" x14ac:dyDescent="0.25">
      <c r="AO10989" s="51"/>
    </row>
    <row r="10990" spans="41:41" x14ac:dyDescent="0.25">
      <c r="AO10990" s="51"/>
    </row>
    <row r="10991" spans="41:41" x14ac:dyDescent="0.25">
      <c r="AO10991" s="51"/>
    </row>
    <row r="10992" spans="41:41" x14ac:dyDescent="0.25">
      <c r="AO10992" s="51"/>
    </row>
    <row r="10993" spans="41:41" x14ac:dyDescent="0.25">
      <c r="AO10993" s="51"/>
    </row>
    <row r="10994" spans="41:41" x14ac:dyDescent="0.25">
      <c r="AO10994" s="51"/>
    </row>
    <row r="10995" spans="41:41" x14ac:dyDescent="0.25">
      <c r="AO10995" s="51"/>
    </row>
    <row r="10996" spans="41:41" x14ac:dyDescent="0.25">
      <c r="AO10996" s="51"/>
    </row>
    <row r="10997" spans="41:41" x14ac:dyDescent="0.25">
      <c r="AO10997" s="51"/>
    </row>
    <row r="10998" spans="41:41" x14ac:dyDescent="0.25">
      <c r="AO10998" s="51"/>
    </row>
    <row r="10999" spans="41:41" x14ac:dyDescent="0.25">
      <c r="AO10999" s="51"/>
    </row>
    <row r="11000" spans="41:41" x14ac:dyDescent="0.25">
      <c r="AO11000" s="51"/>
    </row>
    <row r="11001" spans="41:41" x14ac:dyDescent="0.25">
      <c r="AO11001" s="51"/>
    </row>
    <row r="11002" spans="41:41" x14ac:dyDescent="0.25">
      <c r="AO11002" s="51"/>
    </row>
    <row r="11003" spans="41:41" x14ac:dyDescent="0.25">
      <c r="AO11003" s="51"/>
    </row>
    <row r="11004" spans="41:41" x14ac:dyDescent="0.25">
      <c r="AO11004" s="51"/>
    </row>
    <row r="11005" spans="41:41" x14ac:dyDescent="0.25">
      <c r="AO11005" s="51"/>
    </row>
    <row r="11006" spans="41:41" x14ac:dyDescent="0.25">
      <c r="AO11006" s="51"/>
    </row>
    <row r="11007" spans="41:41" x14ac:dyDescent="0.25">
      <c r="AO11007" s="51"/>
    </row>
    <row r="11008" spans="41:41" x14ac:dyDescent="0.25">
      <c r="AO11008" s="51"/>
    </row>
    <row r="11009" spans="41:41" x14ac:dyDescent="0.25">
      <c r="AO11009" s="51"/>
    </row>
    <row r="11010" spans="41:41" x14ac:dyDescent="0.25">
      <c r="AO11010" s="51"/>
    </row>
    <row r="11011" spans="41:41" x14ac:dyDescent="0.25">
      <c r="AO11011" s="51"/>
    </row>
    <row r="11012" spans="41:41" x14ac:dyDescent="0.25">
      <c r="AO11012" s="51"/>
    </row>
    <row r="11013" spans="41:41" x14ac:dyDescent="0.25">
      <c r="AO11013" s="51"/>
    </row>
    <row r="11014" spans="41:41" x14ac:dyDescent="0.25">
      <c r="AO11014" s="51"/>
    </row>
    <row r="11015" spans="41:41" x14ac:dyDescent="0.25">
      <c r="AO11015" s="51"/>
    </row>
    <row r="11016" spans="41:41" x14ac:dyDescent="0.25">
      <c r="AO11016" s="51"/>
    </row>
    <row r="11017" spans="41:41" x14ac:dyDescent="0.25">
      <c r="AO11017" s="51"/>
    </row>
    <row r="11018" spans="41:41" x14ac:dyDescent="0.25">
      <c r="AO11018" s="51"/>
    </row>
    <row r="11019" spans="41:41" x14ac:dyDescent="0.25">
      <c r="AO11019" s="51"/>
    </row>
    <row r="11020" spans="41:41" x14ac:dyDescent="0.25">
      <c r="AO11020" s="51"/>
    </row>
    <row r="11021" spans="41:41" x14ac:dyDescent="0.25">
      <c r="AO11021" s="51"/>
    </row>
    <row r="11022" spans="41:41" x14ac:dyDescent="0.25">
      <c r="AO11022" s="51"/>
    </row>
    <row r="11023" spans="41:41" x14ac:dyDescent="0.25">
      <c r="AO11023" s="51"/>
    </row>
    <row r="11024" spans="41:41" x14ac:dyDescent="0.25">
      <c r="AO11024" s="51"/>
    </row>
    <row r="11025" spans="41:41" x14ac:dyDescent="0.25">
      <c r="AO11025" s="51"/>
    </row>
    <row r="11026" spans="41:41" x14ac:dyDescent="0.25">
      <c r="AO11026" s="51"/>
    </row>
    <row r="11027" spans="41:41" x14ac:dyDescent="0.25">
      <c r="AO11027" s="51"/>
    </row>
    <row r="11028" spans="41:41" x14ac:dyDescent="0.25">
      <c r="AO11028" s="51"/>
    </row>
    <row r="11029" spans="41:41" x14ac:dyDescent="0.25">
      <c r="AO11029" s="51"/>
    </row>
    <row r="11030" spans="41:41" x14ac:dyDescent="0.25">
      <c r="AO11030" s="51"/>
    </row>
    <row r="11031" spans="41:41" x14ac:dyDescent="0.25">
      <c r="AO11031" s="51"/>
    </row>
    <row r="11032" spans="41:41" x14ac:dyDescent="0.25">
      <c r="AO11032" s="51"/>
    </row>
    <row r="11033" spans="41:41" x14ac:dyDescent="0.25">
      <c r="AO11033" s="51"/>
    </row>
    <row r="11034" spans="41:41" x14ac:dyDescent="0.25">
      <c r="AO11034" s="51"/>
    </row>
    <row r="11035" spans="41:41" x14ac:dyDescent="0.25">
      <c r="AO11035" s="51"/>
    </row>
    <row r="11036" spans="41:41" x14ac:dyDescent="0.25">
      <c r="AO11036" s="51"/>
    </row>
    <row r="11037" spans="41:41" x14ac:dyDescent="0.25">
      <c r="AO11037" s="51"/>
    </row>
    <row r="11038" spans="41:41" x14ac:dyDescent="0.25">
      <c r="AO11038" s="51"/>
    </row>
    <row r="11039" spans="41:41" x14ac:dyDescent="0.25">
      <c r="AO11039" s="51"/>
    </row>
    <row r="11040" spans="41:41" x14ac:dyDescent="0.25">
      <c r="AO11040" s="51"/>
    </row>
    <row r="11041" spans="41:41" x14ac:dyDescent="0.25">
      <c r="AO11041" s="51"/>
    </row>
    <row r="11042" spans="41:41" x14ac:dyDescent="0.25">
      <c r="AO11042" s="51"/>
    </row>
    <row r="11043" spans="41:41" x14ac:dyDescent="0.25">
      <c r="AO11043" s="51"/>
    </row>
    <row r="11044" spans="41:41" x14ac:dyDescent="0.25">
      <c r="AO11044" s="51"/>
    </row>
    <row r="11045" spans="41:41" x14ac:dyDescent="0.25">
      <c r="AO11045" s="51"/>
    </row>
    <row r="11046" spans="41:41" x14ac:dyDescent="0.25">
      <c r="AO11046" s="51"/>
    </row>
    <row r="11047" spans="41:41" x14ac:dyDescent="0.25">
      <c r="AO11047" s="51"/>
    </row>
    <row r="11048" spans="41:41" x14ac:dyDescent="0.25">
      <c r="AO11048" s="51"/>
    </row>
    <row r="11049" spans="41:41" x14ac:dyDescent="0.25">
      <c r="AO11049" s="51"/>
    </row>
    <row r="11050" spans="41:41" x14ac:dyDescent="0.25">
      <c r="AO11050" s="51"/>
    </row>
    <row r="11051" spans="41:41" x14ac:dyDescent="0.25">
      <c r="AO11051" s="51"/>
    </row>
    <row r="11052" spans="41:41" x14ac:dyDescent="0.25">
      <c r="AO11052" s="51"/>
    </row>
    <row r="11053" spans="41:41" x14ac:dyDescent="0.25">
      <c r="AO11053" s="51"/>
    </row>
    <row r="11054" spans="41:41" x14ac:dyDescent="0.25">
      <c r="AO11054" s="51"/>
    </row>
    <row r="11055" spans="41:41" x14ac:dyDescent="0.25">
      <c r="AO11055" s="51"/>
    </row>
    <row r="11056" spans="41:41" x14ac:dyDescent="0.25">
      <c r="AO11056" s="51"/>
    </row>
    <row r="11057" spans="41:41" x14ac:dyDescent="0.25">
      <c r="AO11057" s="51"/>
    </row>
    <row r="11058" spans="41:41" x14ac:dyDescent="0.25">
      <c r="AO11058" s="51"/>
    </row>
    <row r="11059" spans="41:41" x14ac:dyDescent="0.25">
      <c r="AO11059" s="51"/>
    </row>
    <row r="11060" spans="41:41" x14ac:dyDescent="0.25">
      <c r="AO11060" s="51"/>
    </row>
    <row r="11061" spans="41:41" x14ac:dyDescent="0.25">
      <c r="AO11061" s="51"/>
    </row>
    <row r="11062" spans="41:41" x14ac:dyDescent="0.25">
      <c r="AO11062" s="51"/>
    </row>
    <row r="11063" spans="41:41" x14ac:dyDescent="0.25">
      <c r="AO11063" s="51"/>
    </row>
    <row r="11064" spans="41:41" x14ac:dyDescent="0.25">
      <c r="AO11064" s="51"/>
    </row>
    <row r="11065" spans="41:41" x14ac:dyDescent="0.25">
      <c r="AO11065" s="51"/>
    </row>
    <row r="11066" spans="41:41" x14ac:dyDescent="0.25">
      <c r="AO11066" s="51"/>
    </row>
    <row r="11067" spans="41:41" x14ac:dyDescent="0.25">
      <c r="AO11067" s="51"/>
    </row>
    <row r="11068" spans="41:41" x14ac:dyDescent="0.25">
      <c r="AO11068" s="51"/>
    </row>
    <row r="11069" spans="41:41" x14ac:dyDescent="0.25">
      <c r="AO11069" s="51"/>
    </row>
    <row r="11070" spans="41:41" x14ac:dyDescent="0.25">
      <c r="AO11070" s="51"/>
    </row>
    <row r="11071" spans="41:41" x14ac:dyDescent="0.25">
      <c r="AO11071" s="51"/>
    </row>
    <row r="11072" spans="41:41" x14ac:dyDescent="0.25">
      <c r="AO11072" s="51"/>
    </row>
    <row r="11073" spans="41:41" x14ac:dyDescent="0.25">
      <c r="AO11073" s="51"/>
    </row>
    <row r="11074" spans="41:41" x14ac:dyDescent="0.25">
      <c r="AO11074" s="51"/>
    </row>
    <row r="11075" spans="41:41" x14ac:dyDescent="0.25">
      <c r="AO11075" s="51"/>
    </row>
    <row r="11076" spans="41:41" x14ac:dyDescent="0.25">
      <c r="AO11076" s="51"/>
    </row>
    <row r="11077" spans="41:41" x14ac:dyDescent="0.25">
      <c r="AO11077" s="51"/>
    </row>
    <row r="11078" spans="41:41" x14ac:dyDescent="0.25">
      <c r="AO11078" s="51"/>
    </row>
    <row r="11079" spans="41:41" x14ac:dyDescent="0.25">
      <c r="AO11079" s="51"/>
    </row>
    <row r="11080" spans="41:41" x14ac:dyDescent="0.25">
      <c r="AO11080" s="51"/>
    </row>
    <row r="11081" spans="41:41" x14ac:dyDescent="0.25">
      <c r="AO11081" s="51"/>
    </row>
    <row r="11082" spans="41:41" x14ac:dyDescent="0.25">
      <c r="AO11082" s="51"/>
    </row>
    <row r="11083" spans="41:41" x14ac:dyDescent="0.25">
      <c r="AO11083" s="51"/>
    </row>
    <row r="11084" spans="41:41" x14ac:dyDescent="0.25">
      <c r="AO11084" s="51"/>
    </row>
    <row r="11085" spans="41:41" x14ac:dyDescent="0.25">
      <c r="AO11085" s="51"/>
    </row>
    <row r="11086" spans="41:41" x14ac:dyDescent="0.25">
      <c r="AO11086" s="51"/>
    </row>
    <row r="11087" spans="41:41" x14ac:dyDescent="0.25">
      <c r="AO11087" s="51"/>
    </row>
    <row r="11088" spans="41:41" x14ac:dyDescent="0.25">
      <c r="AO11088" s="51"/>
    </row>
    <row r="11089" spans="41:41" x14ac:dyDescent="0.25">
      <c r="AO11089" s="51"/>
    </row>
    <row r="11090" spans="41:41" x14ac:dyDescent="0.25">
      <c r="AO11090" s="51"/>
    </row>
    <row r="11091" spans="41:41" x14ac:dyDescent="0.25">
      <c r="AO11091" s="51"/>
    </row>
    <row r="11092" spans="41:41" x14ac:dyDescent="0.25">
      <c r="AO11092" s="51"/>
    </row>
    <row r="11093" spans="41:41" x14ac:dyDescent="0.25">
      <c r="AO11093" s="51"/>
    </row>
    <row r="11094" spans="41:41" x14ac:dyDescent="0.25">
      <c r="AO11094" s="51"/>
    </row>
    <row r="11095" spans="41:41" x14ac:dyDescent="0.25">
      <c r="AO11095" s="51"/>
    </row>
    <row r="11096" spans="41:41" x14ac:dyDescent="0.25">
      <c r="AO11096" s="51"/>
    </row>
    <row r="11097" spans="41:41" x14ac:dyDescent="0.25">
      <c r="AO11097" s="51"/>
    </row>
    <row r="11098" spans="41:41" x14ac:dyDescent="0.25">
      <c r="AO11098" s="51"/>
    </row>
    <row r="11099" spans="41:41" x14ac:dyDescent="0.25">
      <c r="AO11099" s="51"/>
    </row>
    <row r="11100" spans="41:41" x14ac:dyDescent="0.25">
      <c r="AO11100" s="51"/>
    </row>
    <row r="11101" spans="41:41" x14ac:dyDescent="0.25">
      <c r="AO11101" s="51"/>
    </row>
    <row r="11102" spans="41:41" x14ac:dyDescent="0.25">
      <c r="AO11102" s="51"/>
    </row>
    <row r="11103" spans="41:41" x14ac:dyDescent="0.25">
      <c r="AO11103" s="51"/>
    </row>
    <row r="11104" spans="41:41" x14ac:dyDescent="0.25">
      <c r="AO11104" s="51"/>
    </row>
    <row r="11105" spans="41:41" x14ac:dyDescent="0.25">
      <c r="AO11105" s="51"/>
    </row>
    <row r="11106" spans="41:41" x14ac:dyDescent="0.25">
      <c r="AO11106" s="51"/>
    </row>
    <row r="11107" spans="41:41" x14ac:dyDescent="0.25">
      <c r="AO11107" s="51"/>
    </row>
    <row r="11108" spans="41:41" x14ac:dyDescent="0.25">
      <c r="AO11108" s="51"/>
    </row>
    <row r="11109" spans="41:41" x14ac:dyDescent="0.25">
      <c r="AO11109" s="51"/>
    </row>
    <row r="11110" spans="41:41" x14ac:dyDescent="0.25">
      <c r="AO11110" s="51"/>
    </row>
    <row r="11111" spans="41:41" x14ac:dyDescent="0.25">
      <c r="AO11111" s="51"/>
    </row>
    <row r="11112" spans="41:41" x14ac:dyDescent="0.25">
      <c r="AO11112" s="51"/>
    </row>
    <row r="11113" spans="41:41" x14ac:dyDescent="0.25">
      <c r="AO11113" s="51"/>
    </row>
    <row r="11114" spans="41:41" x14ac:dyDescent="0.25">
      <c r="AO11114" s="51"/>
    </row>
    <row r="11115" spans="41:41" x14ac:dyDescent="0.25">
      <c r="AO11115" s="51"/>
    </row>
    <row r="11116" spans="41:41" x14ac:dyDescent="0.25">
      <c r="AO11116" s="51"/>
    </row>
    <row r="11117" spans="41:41" x14ac:dyDescent="0.25">
      <c r="AO11117" s="51"/>
    </row>
    <row r="11118" spans="41:41" x14ac:dyDescent="0.25">
      <c r="AO11118" s="51"/>
    </row>
    <row r="11119" spans="41:41" x14ac:dyDescent="0.25">
      <c r="AO11119" s="51"/>
    </row>
    <row r="11120" spans="41:41" x14ac:dyDescent="0.25">
      <c r="AO11120" s="51"/>
    </row>
    <row r="11121" spans="41:41" x14ac:dyDescent="0.25">
      <c r="AO11121" s="51"/>
    </row>
    <row r="11122" spans="41:41" x14ac:dyDescent="0.25">
      <c r="AO11122" s="51"/>
    </row>
    <row r="11123" spans="41:41" x14ac:dyDescent="0.25">
      <c r="AO11123" s="51"/>
    </row>
    <row r="11124" spans="41:41" x14ac:dyDescent="0.25">
      <c r="AO11124" s="51"/>
    </row>
    <row r="11125" spans="41:41" x14ac:dyDescent="0.25">
      <c r="AO11125" s="51"/>
    </row>
    <row r="11126" spans="41:41" x14ac:dyDescent="0.25">
      <c r="AO11126" s="51"/>
    </row>
    <row r="11127" spans="41:41" x14ac:dyDescent="0.25">
      <c r="AO11127" s="51"/>
    </row>
    <row r="11128" spans="41:41" x14ac:dyDescent="0.25">
      <c r="AO11128" s="51"/>
    </row>
    <row r="11129" spans="41:41" x14ac:dyDescent="0.25">
      <c r="AO11129" s="51"/>
    </row>
    <row r="11130" spans="41:41" x14ac:dyDescent="0.25">
      <c r="AO11130" s="51"/>
    </row>
    <row r="11131" spans="41:41" x14ac:dyDescent="0.25">
      <c r="AO11131" s="51"/>
    </row>
    <row r="11132" spans="41:41" x14ac:dyDescent="0.25">
      <c r="AO11132" s="51"/>
    </row>
    <row r="11133" spans="41:41" x14ac:dyDescent="0.25">
      <c r="AO11133" s="51"/>
    </row>
    <row r="11134" spans="41:41" x14ac:dyDescent="0.25">
      <c r="AO11134" s="51"/>
    </row>
    <row r="11135" spans="41:41" x14ac:dyDescent="0.25">
      <c r="AO11135" s="51"/>
    </row>
    <row r="11136" spans="41:41" x14ac:dyDescent="0.25">
      <c r="AO11136" s="51"/>
    </row>
    <row r="11137" spans="41:41" x14ac:dyDescent="0.25">
      <c r="AO11137" s="51"/>
    </row>
    <row r="11138" spans="41:41" x14ac:dyDescent="0.25">
      <c r="AO11138" s="51"/>
    </row>
    <row r="11139" spans="41:41" x14ac:dyDescent="0.25">
      <c r="AO11139" s="51"/>
    </row>
    <row r="11140" spans="41:41" x14ac:dyDescent="0.25">
      <c r="AO11140" s="51"/>
    </row>
    <row r="11141" spans="41:41" x14ac:dyDescent="0.25">
      <c r="AO11141" s="51"/>
    </row>
    <row r="11142" spans="41:41" x14ac:dyDescent="0.25">
      <c r="AO11142" s="51"/>
    </row>
    <row r="11143" spans="41:41" x14ac:dyDescent="0.25">
      <c r="AO11143" s="51"/>
    </row>
    <row r="11144" spans="41:41" x14ac:dyDescent="0.25">
      <c r="AO11144" s="51"/>
    </row>
    <row r="11145" spans="41:41" x14ac:dyDescent="0.25">
      <c r="AO11145" s="51"/>
    </row>
    <row r="11146" spans="41:41" x14ac:dyDescent="0.25">
      <c r="AO11146" s="51"/>
    </row>
    <row r="11147" spans="41:41" x14ac:dyDescent="0.25">
      <c r="AO11147" s="51"/>
    </row>
    <row r="11148" spans="41:41" x14ac:dyDescent="0.25">
      <c r="AO11148" s="51"/>
    </row>
    <row r="11149" spans="41:41" x14ac:dyDescent="0.25">
      <c r="AO11149" s="51"/>
    </row>
    <row r="11150" spans="41:41" x14ac:dyDescent="0.25">
      <c r="AO11150" s="51"/>
    </row>
    <row r="11151" spans="41:41" x14ac:dyDescent="0.25">
      <c r="AO11151" s="51"/>
    </row>
    <row r="11152" spans="41:41" x14ac:dyDescent="0.25">
      <c r="AO11152" s="51"/>
    </row>
    <row r="11153" spans="41:41" x14ac:dyDescent="0.25">
      <c r="AO11153" s="51"/>
    </row>
    <row r="11154" spans="41:41" x14ac:dyDescent="0.25">
      <c r="AO11154" s="51"/>
    </row>
    <row r="11155" spans="41:41" x14ac:dyDescent="0.25">
      <c r="AO11155" s="51"/>
    </row>
    <row r="11156" spans="41:41" x14ac:dyDescent="0.25">
      <c r="AO11156" s="51"/>
    </row>
    <row r="11157" spans="41:41" x14ac:dyDescent="0.25">
      <c r="AO11157" s="51"/>
    </row>
    <row r="11158" spans="41:41" x14ac:dyDescent="0.25">
      <c r="AO11158" s="51"/>
    </row>
    <row r="11159" spans="41:41" x14ac:dyDescent="0.25">
      <c r="AO11159" s="51"/>
    </row>
    <row r="11160" spans="41:41" x14ac:dyDescent="0.25">
      <c r="AO11160" s="51"/>
    </row>
    <row r="11161" spans="41:41" x14ac:dyDescent="0.25">
      <c r="AO11161" s="51"/>
    </row>
    <row r="11162" spans="41:41" x14ac:dyDescent="0.25">
      <c r="AO11162" s="51"/>
    </row>
    <row r="11163" spans="41:41" x14ac:dyDescent="0.25">
      <c r="AO11163" s="51"/>
    </row>
    <row r="11164" spans="41:41" x14ac:dyDescent="0.25">
      <c r="AO11164" s="51"/>
    </row>
    <row r="11165" spans="41:41" x14ac:dyDescent="0.25">
      <c r="AO11165" s="51"/>
    </row>
    <row r="11166" spans="41:41" x14ac:dyDescent="0.25">
      <c r="AO11166" s="51"/>
    </row>
    <row r="11167" spans="41:41" x14ac:dyDescent="0.25">
      <c r="AO11167" s="51"/>
    </row>
    <row r="11168" spans="41:41" x14ac:dyDescent="0.25">
      <c r="AO11168" s="51"/>
    </row>
    <row r="11169" spans="41:41" x14ac:dyDescent="0.25">
      <c r="AO11169" s="51"/>
    </row>
    <row r="11170" spans="41:41" x14ac:dyDescent="0.25">
      <c r="AO11170" s="51"/>
    </row>
    <row r="11171" spans="41:41" x14ac:dyDescent="0.25">
      <c r="AO11171" s="51"/>
    </row>
    <row r="11172" spans="41:41" x14ac:dyDescent="0.25">
      <c r="AO11172" s="51"/>
    </row>
    <row r="11173" spans="41:41" x14ac:dyDescent="0.25">
      <c r="AO11173" s="51"/>
    </row>
    <row r="11174" spans="41:41" x14ac:dyDescent="0.25">
      <c r="AO11174" s="51"/>
    </row>
    <row r="11175" spans="41:41" x14ac:dyDescent="0.25">
      <c r="AO11175" s="51"/>
    </row>
    <row r="11176" spans="41:41" x14ac:dyDescent="0.25">
      <c r="AO11176" s="51"/>
    </row>
    <row r="11177" spans="41:41" x14ac:dyDescent="0.25">
      <c r="AO11177" s="51"/>
    </row>
    <row r="11178" spans="41:41" x14ac:dyDescent="0.25">
      <c r="AO11178" s="51"/>
    </row>
    <row r="11179" spans="41:41" x14ac:dyDescent="0.25">
      <c r="AO11179" s="51"/>
    </row>
    <row r="11180" spans="41:41" x14ac:dyDescent="0.25">
      <c r="AO11180" s="51"/>
    </row>
    <row r="11181" spans="41:41" x14ac:dyDescent="0.25">
      <c r="AO11181" s="51"/>
    </row>
    <row r="11182" spans="41:41" x14ac:dyDescent="0.25">
      <c r="AO11182" s="51"/>
    </row>
    <row r="11183" spans="41:41" x14ac:dyDescent="0.25">
      <c r="AO11183" s="51"/>
    </row>
    <row r="11184" spans="41:41" x14ac:dyDescent="0.25">
      <c r="AO11184" s="51"/>
    </row>
    <row r="11185" spans="41:41" x14ac:dyDescent="0.25">
      <c r="AO11185" s="51"/>
    </row>
    <row r="11186" spans="41:41" x14ac:dyDescent="0.25">
      <c r="AO11186" s="51"/>
    </row>
    <row r="11187" spans="41:41" x14ac:dyDescent="0.25">
      <c r="AO11187" s="51"/>
    </row>
    <row r="11188" spans="41:41" x14ac:dyDescent="0.25">
      <c r="AO11188" s="51"/>
    </row>
    <row r="11189" spans="41:41" x14ac:dyDescent="0.25">
      <c r="AO11189" s="51"/>
    </row>
    <row r="11190" spans="41:41" x14ac:dyDescent="0.25">
      <c r="AO11190" s="51"/>
    </row>
    <row r="11191" spans="41:41" x14ac:dyDescent="0.25">
      <c r="AO11191" s="51"/>
    </row>
    <row r="11192" spans="41:41" x14ac:dyDescent="0.25">
      <c r="AO11192" s="51"/>
    </row>
    <row r="11193" spans="41:41" x14ac:dyDescent="0.25">
      <c r="AO11193" s="51"/>
    </row>
    <row r="11194" spans="41:41" x14ac:dyDescent="0.25">
      <c r="AO11194" s="51"/>
    </row>
    <row r="11195" spans="41:41" x14ac:dyDescent="0.25">
      <c r="AO11195" s="51"/>
    </row>
    <row r="11196" spans="41:41" x14ac:dyDescent="0.25">
      <c r="AO11196" s="51"/>
    </row>
    <row r="11197" spans="41:41" x14ac:dyDescent="0.25">
      <c r="AO11197" s="51"/>
    </row>
    <row r="11198" spans="41:41" x14ac:dyDescent="0.25">
      <c r="AO11198" s="51"/>
    </row>
    <row r="11199" spans="41:41" x14ac:dyDescent="0.25">
      <c r="AO11199" s="51"/>
    </row>
    <row r="11200" spans="41:41" x14ac:dyDescent="0.25">
      <c r="AO11200" s="51"/>
    </row>
    <row r="11201" spans="41:41" x14ac:dyDescent="0.25">
      <c r="AO11201" s="51"/>
    </row>
    <row r="11202" spans="41:41" x14ac:dyDescent="0.25">
      <c r="AO11202" s="51"/>
    </row>
    <row r="11203" spans="41:41" x14ac:dyDescent="0.25">
      <c r="AO11203" s="51"/>
    </row>
    <row r="11204" spans="41:41" x14ac:dyDescent="0.25">
      <c r="AO11204" s="51"/>
    </row>
    <row r="11205" spans="41:41" x14ac:dyDescent="0.25">
      <c r="AO11205" s="51"/>
    </row>
    <row r="11206" spans="41:41" x14ac:dyDescent="0.25">
      <c r="AO11206" s="51"/>
    </row>
    <row r="11207" spans="41:41" x14ac:dyDescent="0.25">
      <c r="AO11207" s="51"/>
    </row>
    <row r="11208" spans="41:41" x14ac:dyDescent="0.25">
      <c r="AO11208" s="51"/>
    </row>
    <row r="11209" spans="41:41" x14ac:dyDescent="0.25">
      <c r="AO11209" s="51"/>
    </row>
    <row r="11210" spans="41:41" x14ac:dyDescent="0.25">
      <c r="AO11210" s="51"/>
    </row>
    <row r="11211" spans="41:41" x14ac:dyDescent="0.25">
      <c r="AO11211" s="51"/>
    </row>
    <row r="11212" spans="41:41" x14ac:dyDescent="0.25">
      <c r="AO11212" s="51"/>
    </row>
    <row r="11213" spans="41:41" x14ac:dyDescent="0.25">
      <c r="AO11213" s="51"/>
    </row>
    <row r="11214" spans="41:41" x14ac:dyDescent="0.25">
      <c r="AO11214" s="51"/>
    </row>
    <row r="11215" spans="41:41" x14ac:dyDescent="0.25">
      <c r="AO11215" s="51"/>
    </row>
    <row r="11216" spans="41:41" x14ac:dyDescent="0.25">
      <c r="AO11216" s="51"/>
    </row>
    <row r="11217" spans="41:41" x14ac:dyDescent="0.25">
      <c r="AO11217" s="51"/>
    </row>
    <row r="11218" spans="41:41" x14ac:dyDescent="0.25">
      <c r="AO11218" s="51"/>
    </row>
    <row r="11219" spans="41:41" x14ac:dyDescent="0.25">
      <c r="AO11219" s="51"/>
    </row>
    <row r="11220" spans="41:41" x14ac:dyDescent="0.25">
      <c r="AO11220" s="51"/>
    </row>
    <row r="11221" spans="41:41" x14ac:dyDescent="0.25">
      <c r="AO11221" s="51"/>
    </row>
    <row r="11222" spans="41:41" x14ac:dyDescent="0.25">
      <c r="AO11222" s="51"/>
    </row>
    <row r="11223" spans="41:41" x14ac:dyDescent="0.25">
      <c r="AO11223" s="51"/>
    </row>
    <row r="11224" spans="41:41" x14ac:dyDescent="0.25">
      <c r="AO11224" s="51"/>
    </row>
    <row r="11225" spans="41:41" x14ac:dyDescent="0.25">
      <c r="AO11225" s="51"/>
    </row>
    <row r="11226" spans="41:41" x14ac:dyDescent="0.25">
      <c r="AO11226" s="51"/>
    </row>
    <row r="11227" spans="41:41" x14ac:dyDescent="0.25">
      <c r="AO11227" s="51"/>
    </row>
    <row r="11228" spans="41:41" x14ac:dyDescent="0.25">
      <c r="AO11228" s="51"/>
    </row>
    <row r="11229" spans="41:41" x14ac:dyDescent="0.25">
      <c r="AO11229" s="51"/>
    </row>
    <row r="11230" spans="41:41" x14ac:dyDescent="0.25">
      <c r="AO11230" s="51"/>
    </row>
    <row r="11231" spans="41:41" x14ac:dyDescent="0.25">
      <c r="AO11231" s="51"/>
    </row>
    <row r="11232" spans="41:41" x14ac:dyDescent="0.25">
      <c r="AO11232" s="51"/>
    </row>
    <row r="11233" spans="41:41" x14ac:dyDescent="0.25">
      <c r="AO11233" s="51"/>
    </row>
    <row r="11234" spans="41:41" x14ac:dyDescent="0.25">
      <c r="AO11234" s="51"/>
    </row>
    <row r="11235" spans="41:41" x14ac:dyDescent="0.25">
      <c r="AO11235" s="51"/>
    </row>
    <row r="11236" spans="41:41" x14ac:dyDescent="0.25">
      <c r="AO11236" s="51"/>
    </row>
    <row r="11237" spans="41:41" x14ac:dyDescent="0.25">
      <c r="AO11237" s="51"/>
    </row>
    <row r="11238" spans="41:41" x14ac:dyDescent="0.25">
      <c r="AO11238" s="51"/>
    </row>
    <row r="11239" spans="41:41" x14ac:dyDescent="0.25">
      <c r="AO11239" s="51"/>
    </row>
    <row r="11240" spans="41:41" x14ac:dyDescent="0.25">
      <c r="AO11240" s="51"/>
    </row>
    <row r="11241" spans="41:41" x14ac:dyDescent="0.25">
      <c r="AO11241" s="51"/>
    </row>
    <row r="11242" spans="41:41" x14ac:dyDescent="0.25">
      <c r="AO11242" s="51"/>
    </row>
    <row r="11243" spans="41:41" x14ac:dyDescent="0.25">
      <c r="AO11243" s="51"/>
    </row>
    <row r="11244" spans="41:41" x14ac:dyDescent="0.25">
      <c r="AO11244" s="51"/>
    </row>
    <row r="11245" spans="41:41" x14ac:dyDescent="0.25">
      <c r="AO11245" s="51"/>
    </row>
    <row r="11246" spans="41:41" x14ac:dyDescent="0.25">
      <c r="AO11246" s="51"/>
    </row>
    <row r="11247" spans="41:41" x14ac:dyDescent="0.25">
      <c r="AO11247" s="51"/>
    </row>
    <row r="11248" spans="41:41" x14ac:dyDescent="0.25">
      <c r="AO11248" s="51"/>
    </row>
    <row r="11249" spans="41:41" x14ac:dyDescent="0.25">
      <c r="AO11249" s="51"/>
    </row>
    <row r="11250" spans="41:41" x14ac:dyDescent="0.25">
      <c r="AO11250" s="51"/>
    </row>
    <row r="11251" spans="41:41" x14ac:dyDescent="0.25">
      <c r="AO11251" s="51"/>
    </row>
    <row r="11252" spans="41:41" x14ac:dyDescent="0.25">
      <c r="AO11252" s="51"/>
    </row>
    <row r="11253" spans="41:41" x14ac:dyDescent="0.25">
      <c r="AO11253" s="51"/>
    </row>
    <row r="11254" spans="41:41" x14ac:dyDescent="0.25">
      <c r="AO11254" s="51"/>
    </row>
    <row r="11255" spans="41:41" x14ac:dyDescent="0.25">
      <c r="AO11255" s="51"/>
    </row>
    <row r="11256" spans="41:41" x14ac:dyDescent="0.25">
      <c r="AO11256" s="51"/>
    </row>
    <row r="11257" spans="41:41" x14ac:dyDescent="0.25">
      <c r="AO11257" s="51"/>
    </row>
    <row r="11258" spans="41:41" x14ac:dyDescent="0.25">
      <c r="AO11258" s="51"/>
    </row>
    <row r="11259" spans="41:41" x14ac:dyDescent="0.25">
      <c r="AO11259" s="51"/>
    </row>
    <row r="11260" spans="41:41" x14ac:dyDescent="0.25">
      <c r="AO11260" s="51"/>
    </row>
    <row r="11261" spans="41:41" x14ac:dyDescent="0.25">
      <c r="AO11261" s="51"/>
    </row>
    <row r="11262" spans="41:41" x14ac:dyDescent="0.25">
      <c r="AO11262" s="51"/>
    </row>
    <row r="11263" spans="41:41" x14ac:dyDescent="0.25">
      <c r="AO11263" s="51"/>
    </row>
    <row r="11264" spans="41:41" x14ac:dyDescent="0.25">
      <c r="AO11264" s="51"/>
    </row>
    <row r="11265" spans="41:41" x14ac:dyDescent="0.25">
      <c r="AO11265" s="51"/>
    </row>
    <row r="11266" spans="41:41" x14ac:dyDescent="0.25">
      <c r="AO11266" s="51"/>
    </row>
    <row r="11267" spans="41:41" x14ac:dyDescent="0.25">
      <c r="AO11267" s="51"/>
    </row>
    <row r="11268" spans="41:41" x14ac:dyDescent="0.25">
      <c r="AO11268" s="51"/>
    </row>
    <row r="11269" spans="41:41" x14ac:dyDescent="0.25">
      <c r="AO11269" s="51"/>
    </row>
    <row r="11270" spans="41:41" x14ac:dyDescent="0.25">
      <c r="AO11270" s="51"/>
    </row>
    <row r="11271" spans="41:41" x14ac:dyDescent="0.25">
      <c r="AO11271" s="51"/>
    </row>
    <row r="11272" spans="41:41" x14ac:dyDescent="0.25">
      <c r="AO11272" s="51"/>
    </row>
    <row r="11273" spans="41:41" x14ac:dyDescent="0.25">
      <c r="AO11273" s="51"/>
    </row>
    <row r="11274" spans="41:41" x14ac:dyDescent="0.25">
      <c r="AO11274" s="51"/>
    </row>
    <row r="11275" spans="41:41" x14ac:dyDescent="0.25">
      <c r="AO11275" s="51"/>
    </row>
    <row r="11276" spans="41:41" x14ac:dyDescent="0.25">
      <c r="AO11276" s="51"/>
    </row>
    <row r="11277" spans="41:41" x14ac:dyDescent="0.25">
      <c r="AO11277" s="51"/>
    </row>
    <row r="11278" spans="41:41" x14ac:dyDescent="0.25">
      <c r="AO11278" s="51"/>
    </row>
    <row r="11279" spans="41:41" x14ac:dyDescent="0.25">
      <c r="AO11279" s="51"/>
    </row>
    <row r="11280" spans="41:41" x14ac:dyDescent="0.25">
      <c r="AO11280" s="51"/>
    </row>
    <row r="11281" spans="41:41" x14ac:dyDescent="0.25">
      <c r="AO11281" s="51"/>
    </row>
    <row r="11282" spans="41:41" x14ac:dyDescent="0.25">
      <c r="AO11282" s="51"/>
    </row>
    <row r="11283" spans="41:41" x14ac:dyDescent="0.25">
      <c r="AO11283" s="51"/>
    </row>
    <row r="11284" spans="41:41" x14ac:dyDescent="0.25">
      <c r="AO11284" s="51"/>
    </row>
    <row r="11285" spans="41:41" x14ac:dyDescent="0.25">
      <c r="AO11285" s="51"/>
    </row>
    <row r="11286" spans="41:41" x14ac:dyDescent="0.25">
      <c r="AO11286" s="51"/>
    </row>
    <row r="11287" spans="41:41" x14ac:dyDescent="0.25">
      <c r="AO11287" s="51"/>
    </row>
    <row r="11288" spans="41:41" x14ac:dyDescent="0.25">
      <c r="AO11288" s="51"/>
    </row>
    <row r="11289" spans="41:41" x14ac:dyDescent="0.25">
      <c r="AO11289" s="51"/>
    </row>
    <row r="11290" spans="41:41" x14ac:dyDescent="0.25">
      <c r="AO11290" s="51"/>
    </row>
    <row r="11291" spans="41:41" x14ac:dyDescent="0.25">
      <c r="AO11291" s="51"/>
    </row>
    <row r="11292" spans="41:41" x14ac:dyDescent="0.25">
      <c r="AO11292" s="51"/>
    </row>
    <row r="11293" spans="41:41" x14ac:dyDescent="0.25">
      <c r="AO11293" s="51"/>
    </row>
    <row r="11294" spans="41:41" x14ac:dyDescent="0.25">
      <c r="AO11294" s="51"/>
    </row>
    <row r="11295" spans="41:41" x14ac:dyDescent="0.25">
      <c r="AO11295" s="51"/>
    </row>
    <row r="11296" spans="41:41" x14ac:dyDescent="0.25">
      <c r="AO11296" s="51"/>
    </row>
    <row r="11297" spans="41:41" x14ac:dyDescent="0.25">
      <c r="AO11297" s="51"/>
    </row>
    <row r="11298" spans="41:41" x14ac:dyDescent="0.25">
      <c r="AO11298" s="51"/>
    </row>
    <row r="11299" spans="41:41" x14ac:dyDescent="0.25">
      <c r="AO11299" s="51"/>
    </row>
    <row r="11300" spans="41:41" x14ac:dyDescent="0.25">
      <c r="AO11300" s="51"/>
    </row>
    <row r="11301" spans="41:41" x14ac:dyDescent="0.25">
      <c r="AO11301" s="51"/>
    </row>
    <row r="11302" spans="41:41" x14ac:dyDescent="0.25">
      <c r="AO11302" s="51"/>
    </row>
    <row r="11303" spans="41:41" x14ac:dyDescent="0.25">
      <c r="AO11303" s="51"/>
    </row>
    <row r="11304" spans="41:41" x14ac:dyDescent="0.25">
      <c r="AO11304" s="51"/>
    </row>
    <row r="11305" spans="41:41" x14ac:dyDescent="0.25">
      <c r="AO11305" s="51"/>
    </row>
    <row r="11306" spans="41:41" x14ac:dyDescent="0.25">
      <c r="AO11306" s="51"/>
    </row>
    <row r="11307" spans="41:41" x14ac:dyDescent="0.25">
      <c r="AO11307" s="51"/>
    </row>
    <row r="11308" spans="41:41" x14ac:dyDescent="0.25">
      <c r="AO11308" s="51"/>
    </row>
    <row r="11309" spans="41:41" x14ac:dyDescent="0.25">
      <c r="AO11309" s="51"/>
    </row>
    <row r="11310" spans="41:41" x14ac:dyDescent="0.25">
      <c r="AO11310" s="51"/>
    </row>
    <row r="11311" spans="41:41" x14ac:dyDescent="0.25">
      <c r="AO11311" s="51"/>
    </row>
    <row r="11312" spans="41:41" x14ac:dyDescent="0.25">
      <c r="AO11312" s="51"/>
    </row>
    <row r="11313" spans="41:41" x14ac:dyDescent="0.25">
      <c r="AO11313" s="51"/>
    </row>
    <row r="11314" spans="41:41" x14ac:dyDescent="0.25">
      <c r="AO11314" s="51"/>
    </row>
    <row r="11315" spans="41:41" x14ac:dyDescent="0.25">
      <c r="AO11315" s="51"/>
    </row>
    <row r="11316" spans="41:41" x14ac:dyDescent="0.25">
      <c r="AO11316" s="51"/>
    </row>
    <row r="11317" spans="41:41" x14ac:dyDescent="0.25">
      <c r="AO11317" s="51"/>
    </row>
    <row r="11318" spans="41:41" x14ac:dyDescent="0.25">
      <c r="AO11318" s="51"/>
    </row>
    <row r="11319" spans="41:41" x14ac:dyDescent="0.25">
      <c r="AO11319" s="51"/>
    </row>
    <row r="11320" spans="41:41" x14ac:dyDescent="0.25">
      <c r="AO11320" s="51"/>
    </row>
    <row r="11321" spans="41:41" x14ac:dyDescent="0.25">
      <c r="AO11321" s="51"/>
    </row>
    <row r="11322" spans="41:41" x14ac:dyDescent="0.25">
      <c r="AO11322" s="51"/>
    </row>
    <row r="11323" spans="41:41" x14ac:dyDescent="0.25">
      <c r="AO11323" s="51"/>
    </row>
    <row r="11324" spans="41:41" x14ac:dyDescent="0.25">
      <c r="AO11324" s="51"/>
    </row>
    <row r="11325" spans="41:41" x14ac:dyDescent="0.25">
      <c r="AO11325" s="51"/>
    </row>
    <row r="11326" spans="41:41" x14ac:dyDescent="0.25">
      <c r="AO11326" s="51"/>
    </row>
    <row r="11327" spans="41:41" x14ac:dyDescent="0.25">
      <c r="AO11327" s="51"/>
    </row>
    <row r="11328" spans="41:41" x14ac:dyDescent="0.25">
      <c r="AO11328" s="51"/>
    </row>
    <row r="11329" spans="41:41" x14ac:dyDescent="0.25">
      <c r="AO11329" s="51"/>
    </row>
    <row r="11330" spans="41:41" x14ac:dyDescent="0.25">
      <c r="AO11330" s="51"/>
    </row>
    <row r="11331" spans="41:41" x14ac:dyDescent="0.25">
      <c r="AO11331" s="51"/>
    </row>
    <row r="11332" spans="41:41" x14ac:dyDescent="0.25">
      <c r="AO11332" s="51"/>
    </row>
    <row r="11333" spans="41:41" x14ac:dyDescent="0.25">
      <c r="AO11333" s="51"/>
    </row>
    <row r="11334" spans="41:41" x14ac:dyDescent="0.25">
      <c r="AO11334" s="51"/>
    </row>
    <row r="11335" spans="41:41" x14ac:dyDescent="0.25">
      <c r="AO11335" s="51"/>
    </row>
    <row r="11336" spans="41:41" x14ac:dyDescent="0.25">
      <c r="AO11336" s="51"/>
    </row>
    <row r="11337" spans="41:41" x14ac:dyDescent="0.25">
      <c r="AO11337" s="51"/>
    </row>
    <row r="11338" spans="41:41" x14ac:dyDescent="0.25">
      <c r="AO11338" s="51"/>
    </row>
    <row r="11339" spans="41:41" x14ac:dyDescent="0.25">
      <c r="AO11339" s="51"/>
    </row>
    <row r="11340" spans="41:41" x14ac:dyDescent="0.25">
      <c r="AO11340" s="51"/>
    </row>
    <row r="11341" spans="41:41" x14ac:dyDescent="0.25">
      <c r="AO11341" s="51"/>
    </row>
    <row r="11342" spans="41:41" x14ac:dyDescent="0.25">
      <c r="AO11342" s="51"/>
    </row>
    <row r="11343" spans="41:41" x14ac:dyDescent="0.25">
      <c r="AO11343" s="51"/>
    </row>
    <row r="11344" spans="41:41" x14ac:dyDescent="0.25">
      <c r="AO11344" s="51"/>
    </row>
    <row r="11345" spans="41:41" x14ac:dyDescent="0.25">
      <c r="AO11345" s="51"/>
    </row>
    <row r="11346" spans="41:41" x14ac:dyDescent="0.25">
      <c r="AO11346" s="51"/>
    </row>
    <row r="11347" spans="41:41" x14ac:dyDescent="0.25">
      <c r="AO11347" s="51"/>
    </row>
    <row r="11348" spans="41:41" x14ac:dyDescent="0.25">
      <c r="AO11348" s="51"/>
    </row>
    <row r="11349" spans="41:41" x14ac:dyDescent="0.25">
      <c r="AO11349" s="51"/>
    </row>
    <row r="11350" spans="41:41" x14ac:dyDescent="0.25">
      <c r="AO11350" s="51"/>
    </row>
    <row r="11351" spans="41:41" x14ac:dyDescent="0.25">
      <c r="AO11351" s="51"/>
    </row>
    <row r="11352" spans="41:41" x14ac:dyDescent="0.25">
      <c r="AO11352" s="51"/>
    </row>
    <row r="11353" spans="41:41" x14ac:dyDescent="0.25">
      <c r="AO11353" s="51"/>
    </row>
    <row r="11354" spans="41:41" x14ac:dyDescent="0.25">
      <c r="AO11354" s="51"/>
    </row>
    <row r="11355" spans="41:41" x14ac:dyDescent="0.25">
      <c r="AO11355" s="51"/>
    </row>
    <row r="11356" spans="41:41" x14ac:dyDescent="0.25">
      <c r="AO11356" s="51"/>
    </row>
    <row r="11357" spans="41:41" x14ac:dyDescent="0.25">
      <c r="AO11357" s="51"/>
    </row>
    <row r="11358" spans="41:41" x14ac:dyDescent="0.25">
      <c r="AO11358" s="51"/>
    </row>
    <row r="11359" spans="41:41" x14ac:dyDescent="0.25">
      <c r="AO11359" s="51"/>
    </row>
    <row r="11360" spans="41:41" x14ac:dyDescent="0.25">
      <c r="AO11360" s="51"/>
    </row>
    <row r="11361" spans="41:41" x14ac:dyDescent="0.25">
      <c r="AO11361" s="51"/>
    </row>
    <row r="11362" spans="41:41" x14ac:dyDescent="0.25">
      <c r="AO11362" s="51"/>
    </row>
    <row r="11363" spans="41:41" x14ac:dyDescent="0.25">
      <c r="AO11363" s="51"/>
    </row>
    <row r="11364" spans="41:41" x14ac:dyDescent="0.25">
      <c r="AO11364" s="51"/>
    </row>
    <row r="11365" spans="41:41" x14ac:dyDescent="0.25">
      <c r="AO11365" s="51"/>
    </row>
    <row r="11366" spans="41:41" x14ac:dyDescent="0.25">
      <c r="AO11366" s="51"/>
    </row>
    <row r="11367" spans="41:41" x14ac:dyDescent="0.25">
      <c r="AO11367" s="51"/>
    </row>
    <row r="11368" spans="41:41" x14ac:dyDescent="0.25">
      <c r="AO11368" s="51"/>
    </row>
    <row r="11369" spans="41:41" x14ac:dyDescent="0.25">
      <c r="AO11369" s="51"/>
    </row>
    <row r="11370" spans="41:41" x14ac:dyDescent="0.25">
      <c r="AO11370" s="51"/>
    </row>
    <row r="11371" spans="41:41" x14ac:dyDescent="0.25">
      <c r="AO11371" s="51"/>
    </row>
    <row r="11372" spans="41:41" x14ac:dyDescent="0.25">
      <c r="AO11372" s="51"/>
    </row>
    <row r="11373" spans="41:41" x14ac:dyDescent="0.25">
      <c r="AO11373" s="51"/>
    </row>
    <row r="11374" spans="41:41" x14ac:dyDescent="0.25">
      <c r="AO11374" s="51"/>
    </row>
    <row r="11375" spans="41:41" x14ac:dyDescent="0.25">
      <c r="AO11375" s="51"/>
    </row>
    <row r="11376" spans="41:41" x14ac:dyDescent="0.25">
      <c r="AO11376" s="51"/>
    </row>
    <row r="11377" spans="41:41" x14ac:dyDescent="0.25">
      <c r="AO11377" s="51"/>
    </row>
    <row r="11378" spans="41:41" x14ac:dyDescent="0.25">
      <c r="AO11378" s="51"/>
    </row>
    <row r="11379" spans="41:41" x14ac:dyDescent="0.25">
      <c r="AO11379" s="51"/>
    </row>
    <row r="11380" spans="41:41" x14ac:dyDescent="0.25">
      <c r="AO11380" s="51"/>
    </row>
    <row r="11381" spans="41:41" x14ac:dyDescent="0.25">
      <c r="AO11381" s="51"/>
    </row>
    <row r="11382" spans="41:41" x14ac:dyDescent="0.25">
      <c r="AO11382" s="51"/>
    </row>
    <row r="11383" spans="41:41" x14ac:dyDescent="0.25">
      <c r="AO11383" s="51"/>
    </row>
    <row r="11384" spans="41:41" x14ac:dyDescent="0.25">
      <c r="AO11384" s="51"/>
    </row>
    <row r="11385" spans="41:41" x14ac:dyDescent="0.25">
      <c r="AO11385" s="51"/>
    </row>
    <row r="11386" spans="41:41" x14ac:dyDescent="0.25">
      <c r="AO11386" s="51"/>
    </row>
    <row r="11387" spans="41:41" x14ac:dyDescent="0.25">
      <c r="AO11387" s="51"/>
    </row>
    <row r="11388" spans="41:41" x14ac:dyDescent="0.25">
      <c r="AO11388" s="51"/>
    </row>
    <row r="11389" spans="41:41" x14ac:dyDescent="0.25">
      <c r="AO11389" s="51"/>
    </row>
    <row r="11390" spans="41:41" x14ac:dyDescent="0.25">
      <c r="AO11390" s="51"/>
    </row>
    <row r="11391" spans="41:41" x14ac:dyDescent="0.25">
      <c r="AO11391" s="51"/>
    </row>
    <row r="11392" spans="41:41" x14ac:dyDescent="0.25">
      <c r="AO11392" s="51"/>
    </row>
    <row r="11393" spans="41:41" x14ac:dyDescent="0.25">
      <c r="AO11393" s="51"/>
    </row>
    <row r="11394" spans="41:41" x14ac:dyDescent="0.25">
      <c r="AO11394" s="51"/>
    </row>
    <row r="11395" spans="41:41" x14ac:dyDescent="0.25">
      <c r="AO11395" s="51"/>
    </row>
    <row r="11396" spans="41:41" x14ac:dyDescent="0.25">
      <c r="AO11396" s="51"/>
    </row>
    <row r="11397" spans="41:41" x14ac:dyDescent="0.25">
      <c r="AO11397" s="51"/>
    </row>
    <row r="11398" spans="41:41" x14ac:dyDescent="0.25">
      <c r="AO11398" s="51"/>
    </row>
    <row r="11399" spans="41:41" x14ac:dyDescent="0.25">
      <c r="AO11399" s="51"/>
    </row>
    <row r="11400" spans="41:41" x14ac:dyDescent="0.25">
      <c r="AO11400" s="51"/>
    </row>
    <row r="11401" spans="41:41" x14ac:dyDescent="0.25">
      <c r="AO11401" s="51"/>
    </row>
    <row r="11402" spans="41:41" x14ac:dyDescent="0.25">
      <c r="AO11402" s="51"/>
    </row>
    <row r="11403" spans="41:41" x14ac:dyDescent="0.25">
      <c r="AO11403" s="51"/>
    </row>
    <row r="11404" spans="41:41" x14ac:dyDescent="0.25">
      <c r="AO11404" s="51"/>
    </row>
    <row r="11405" spans="41:41" x14ac:dyDescent="0.25">
      <c r="AO11405" s="51"/>
    </row>
    <row r="11406" spans="41:41" x14ac:dyDescent="0.25">
      <c r="AO11406" s="51"/>
    </row>
    <row r="11407" spans="41:41" x14ac:dyDescent="0.25">
      <c r="AO11407" s="51"/>
    </row>
    <row r="11408" spans="41:41" x14ac:dyDescent="0.25">
      <c r="AO11408" s="51"/>
    </row>
    <row r="11409" spans="41:41" x14ac:dyDescent="0.25">
      <c r="AO11409" s="51"/>
    </row>
    <row r="11410" spans="41:41" x14ac:dyDescent="0.25">
      <c r="AO11410" s="51"/>
    </row>
    <row r="11411" spans="41:41" x14ac:dyDescent="0.25">
      <c r="AO11411" s="51"/>
    </row>
    <row r="11412" spans="41:41" x14ac:dyDescent="0.25">
      <c r="AO11412" s="51"/>
    </row>
    <row r="11413" spans="41:41" x14ac:dyDescent="0.25">
      <c r="AO11413" s="51"/>
    </row>
    <row r="11414" spans="41:41" x14ac:dyDescent="0.25">
      <c r="AO11414" s="51"/>
    </row>
    <row r="11415" spans="41:41" x14ac:dyDescent="0.25">
      <c r="AO11415" s="51"/>
    </row>
    <row r="11416" spans="41:41" x14ac:dyDescent="0.25">
      <c r="AO11416" s="51"/>
    </row>
    <row r="11417" spans="41:41" x14ac:dyDescent="0.25">
      <c r="AO11417" s="51"/>
    </row>
    <row r="11418" spans="41:41" x14ac:dyDescent="0.25">
      <c r="AO11418" s="51"/>
    </row>
    <row r="11419" spans="41:41" x14ac:dyDescent="0.25">
      <c r="AO11419" s="51"/>
    </row>
    <row r="11420" spans="41:41" x14ac:dyDescent="0.25">
      <c r="AO11420" s="51"/>
    </row>
    <row r="11421" spans="41:41" x14ac:dyDescent="0.25">
      <c r="AO11421" s="51"/>
    </row>
    <row r="11422" spans="41:41" x14ac:dyDescent="0.25">
      <c r="AO11422" s="51"/>
    </row>
    <row r="11423" spans="41:41" x14ac:dyDescent="0.25">
      <c r="AO11423" s="51"/>
    </row>
    <row r="11424" spans="41:41" x14ac:dyDescent="0.25">
      <c r="AO11424" s="51"/>
    </row>
    <row r="11425" spans="41:41" x14ac:dyDescent="0.25">
      <c r="AO11425" s="51"/>
    </row>
    <row r="11426" spans="41:41" x14ac:dyDescent="0.25">
      <c r="AO11426" s="51"/>
    </row>
    <row r="11427" spans="41:41" x14ac:dyDescent="0.25">
      <c r="AO11427" s="51"/>
    </row>
    <row r="11428" spans="41:41" x14ac:dyDescent="0.25">
      <c r="AO11428" s="51"/>
    </row>
    <row r="11429" spans="41:41" x14ac:dyDescent="0.25">
      <c r="AO11429" s="51"/>
    </row>
    <row r="11430" spans="41:41" x14ac:dyDescent="0.25">
      <c r="AO11430" s="51"/>
    </row>
    <row r="11431" spans="41:41" x14ac:dyDescent="0.25">
      <c r="AO11431" s="51"/>
    </row>
    <row r="11432" spans="41:41" x14ac:dyDescent="0.25">
      <c r="AO11432" s="51"/>
    </row>
    <row r="11433" spans="41:41" x14ac:dyDescent="0.25">
      <c r="AO11433" s="51"/>
    </row>
    <row r="11434" spans="41:41" x14ac:dyDescent="0.25">
      <c r="AO11434" s="51"/>
    </row>
    <row r="11435" spans="41:41" x14ac:dyDescent="0.25">
      <c r="AO11435" s="51"/>
    </row>
    <row r="11436" spans="41:41" x14ac:dyDescent="0.25">
      <c r="AO11436" s="51"/>
    </row>
    <row r="11437" spans="41:41" x14ac:dyDescent="0.25">
      <c r="AO11437" s="51"/>
    </row>
    <row r="11438" spans="41:41" x14ac:dyDescent="0.25">
      <c r="AO11438" s="51"/>
    </row>
    <row r="11439" spans="41:41" x14ac:dyDescent="0.25">
      <c r="AO11439" s="51"/>
    </row>
    <row r="11440" spans="41:41" x14ac:dyDescent="0.25">
      <c r="AO11440" s="51"/>
    </row>
    <row r="11441" spans="41:41" x14ac:dyDescent="0.25">
      <c r="AO11441" s="51"/>
    </row>
    <row r="11442" spans="41:41" x14ac:dyDescent="0.25">
      <c r="AO11442" s="51"/>
    </row>
    <row r="11443" spans="41:41" x14ac:dyDescent="0.25">
      <c r="AO11443" s="51"/>
    </row>
    <row r="11444" spans="41:41" x14ac:dyDescent="0.25">
      <c r="AO11444" s="51"/>
    </row>
    <row r="11445" spans="41:41" x14ac:dyDescent="0.25">
      <c r="AO11445" s="51"/>
    </row>
    <row r="11446" spans="41:41" x14ac:dyDescent="0.25">
      <c r="AO11446" s="51"/>
    </row>
    <row r="11447" spans="41:41" x14ac:dyDescent="0.25">
      <c r="AO11447" s="51"/>
    </row>
    <row r="11448" spans="41:41" x14ac:dyDescent="0.25">
      <c r="AO11448" s="51"/>
    </row>
    <row r="11449" spans="41:41" x14ac:dyDescent="0.25">
      <c r="AO11449" s="51"/>
    </row>
    <row r="11450" spans="41:41" x14ac:dyDescent="0.25">
      <c r="AO11450" s="51"/>
    </row>
    <row r="11451" spans="41:41" x14ac:dyDescent="0.25">
      <c r="AO11451" s="51"/>
    </row>
    <row r="11452" spans="41:41" x14ac:dyDescent="0.25">
      <c r="AO11452" s="51"/>
    </row>
    <row r="11453" spans="41:41" x14ac:dyDescent="0.25">
      <c r="AO11453" s="51"/>
    </row>
    <row r="11454" spans="41:41" x14ac:dyDescent="0.25">
      <c r="AO11454" s="51"/>
    </row>
    <row r="11455" spans="41:41" x14ac:dyDescent="0.25">
      <c r="AO11455" s="51"/>
    </row>
    <row r="11456" spans="41:41" x14ac:dyDescent="0.25">
      <c r="AO11456" s="51"/>
    </row>
    <row r="11457" spans="41:41" x14ac:dyDescent="0.25">
      <c r="AO11457" s="51"/>
    </row>
    <row r="11458" spans="41:41" x14ac:dyDescent="0.25">
      <c r="AO11458" s="51"/>
    </row>
    <row r="11459" spans="41:41" x14ac:dyDescent="0.25">
      <c r="AO11459" s="51"/>
    </row>
    <row r="11460" spans="41:41" x14ac:dyDescent="0.25">
      <c r="AO11460" s="51"/>
    </row>
    <row r="11461" spans="41:41" x14ac:dyDescent="0.25">
      <c r="AO11461" s="51"/>
    </row>
    <row r="11462" spans="41:41" x14ac:dyDescent="0.25">
      <c r="AO11462" s="51"/>
    </row>
    <row r="11463" spans="41:41" x14ac:dyDescent="0.25">
      <c r="AO11463" s="51"/>
    </row>
    <row r="11464" spans="41:41" x14ac:dyDescent="0.25">
      <c r="AO11464" s="51"/>
    </row>
    <row r="11465" spans="41:41" x14ac:dyDescent="0.25">
      <c r="AO11465" s="51"/>
    </row>
    <row r="11466" spans="41:41" x14ac:dyDescent="0.25">
      <c r="AO11466" s="51"/>
    </row>
    <row r="11467" spans="41:41" x14ac:dyDescent="0.25">
      <c r="AO11467" s="51"/>
    </row>
    <row r="11468" spans="41:41" x14ac:dyDescent="0.25">
      <c r="AO11468" s="51"/>
    </row>
    <row r="11469" spans="41:41" x14ac:dyDescent="0.25">
      <c r="AO11469" s="51"/>
    </row>
    <row r="11470" spans="41:41" x14ac:dyDescent="0.25">
      <c r="AO11470" s="51"/>
    </row>
    <row r="11471" spans="41:41" x14ac:dyDescent="0.25">
      <c r="AO11471" s="51"/>
    </row>
    <row r="11472" spans="41:41" x14ac:dyDescent="0.25">
      <c r="AO11472" s="51"/>
    </row>
    <row r="11473" spans="41:41" x14ac:dyDescent="0.25">
      <c r="AO11473" s="51"/>
    </row>
    <row r="11474" spans="41:41" x14ac:dyDescent="0.25">
      <c r="AO11474" s="51"/>
    </row>
    <row r="11475" spans="41:41" x14ac:dyDescent="0.25">
      <c r="AO11475" s="51"/>
    </row>
    <row r="11476" spans="41:41" x14ac:dyDescent="0.25">
      <c r="AO11476" s="51"/>
    </row>
    <row r="11477" spans="41:41" x14ac:dyDescent="0.25">
      <c r="AO11477" s="51"/>
    </row>
    <row r="11478" spans="41:41" x14ac:dyDescent="0.25">
      <c r="AO11478" s="51"/>
    </row>
    <row r="11479" spans="41:41" x14ac:dyDescent="0.25">
      <c r="AO11479" s="51"/>
    </row>
    <row r="11480" spans="41:41" x14ac:dyDescent="0.25">
      <c r="AO11480" s="51"/>
    </row>
    <row r="11481" spans="41:41" x14ac:dyDescent="0.25">
      <c r="AO11481" s="51"/>
    </row>
    <row r="11482" spans="41:41" x14ac:dyDescent="0.25">
      <c r="AO11482" s="51"/>
    </row>
    <row r="11483" spans="41:41" x14ac:dyDescent="0.25">
      <c r="AO11483" s="51"/>
    </row>
    <row r="11484" spans="41:41" x14ac:dyDescent="0.25">
      <c r="AO11484" s="51"/>
    </row>
    <row r="11485" spans="41:41" x14ac:dyDescent="0.25">
      <c r="AO11485" s="51"/>
    </row>
    <row r="11486" spans="41:41" x14ac:dyDescent="0.25">
      <c r="AO11486" s="51"/>
    </row>
    <row r="11487" spans="41:41" x14ac:dyDescent="0.25">
      <c r="AO11487" s="51"/>
    </row>
    <row r="11488" spans="41:41" x14ac:dyDescent="0.25">
      <c r="AO11488" s="51"/>
    </row>
    <row r="11489" spans="41:41" x14ac:dyDescent="0.25">
      <c r="AO11489" s="51"/>
    </row>
    <row r="11490" spans="41:41" x14ac:dyDescent="0.25">
      <c r="AO11490" s="51"/>
    </row>
    <row r="11491" spans="41:41" x14ac:dyDescent="0.25">
      <c r="AO11491" s="51"/>
    </row>
    <row r="11492" spans="41:41" x14ac:dyDescent="0.25">
      <c r="AO11492" s="51"/>
    </row>
    <row r="11493" spans="41:41" x14ac:dyDescent="0.25">
      <c r="AO11493" s="51"/>
    </row>
    <row r="11494" spans="41:41" x14ac:dyDescent="0.25">
      <c r="AO11494" s="51"/>
    </row>
    <row r="11495" spans="41:41" x14ac:dyDescent="0.25">
      <c r="AO11495" s="51"/>
    </row>
    <row r="11496" spans="41:41" x14ac:dyDescent="0.25">
      <c r="AO11496" s="51"/>
    </row>
    <row r="11497" spans="41:41" x14ac:dyDescent="0.25">
      <c r="AO11497" s="51"/>
    </row>
    <row r="11498" spans="41:41" x14ac:dyDescent="0.25">
      <c r="AO11498" s="51"/>
    </row>
    <row r="11499" spans="41:41" x14ac:dyDescent="0.25">
      <c r="AO11499" s="51"/>
    </row>
    <row r="11500" spans="41:41" x14ac:dyDescent="0.25">
      <c r="AO11500" s="51"/>
    </row>
    <row r="11501" spans="41:41" x14ac:dyDescent="0.25">
      <c r="AO11501" s="51"/>
    </row>
    <row r="11502" spans="41:41" x14ac:dyDescent="0.25">
      <c r="AO11502" s="51"/>
    </row>
    <row r="11503" spans="41:41" x14ac:dyDescent="0.25">
      <c r="AO11503" s="51"/>
    </row>
    <row r="11504" spans="41:41" x14ac:dyDescent="0.25">
      <c r="AO11504" s="51"/>
    </row>
    <row r="11505" spans="41:41" x14ac:dyDescent="0.25">
      <c r="AO11505" s="51"/>
    </row>
    <row r="11506" spans="41:41" x14ac:dyDescent="0.25">
      <c r="AO11506" s="51"/>
    </row>
    <row r="11507" spans="41:41" x14ac:dyDescent="0.25">
      <c r="AO11507" s="51"/>
    </row>
    <row r="11508" spans="41:41" x14ac:dyDescent="0.25">
      <c r="AO11508" s="51"/>
    </row>
    <row r="11509" spans="41:41" x14ac:dyDescent="0.25">
      <c r="AO11509" s="51"/>
    </row>
    <row r="11510" spans="41:41" x14ac:dyDescent="0.25">
      <c r="AO11510" s="51"/>
    </row>
    <row r="11511" spans="41:41" x14ac:dyDescent="0.25">
      <c r="AO11511" s="51"/>
    </row>
    <row r="11512" spans="41:41" x14ac:dyDescent="0.25">
      <c r="AO11512" s="51"/>
    </row>
    <row r="11513" spans="41:41" x14ac:dyDescent="0.25">
      <c r="AO11513" s="51"/>
    </row>
    <row r="11514" spans="41:41" x14ac:dyDescent="0.25">
      <c r="AO11514" s="51"/>
    </row>
    <row r="11515" spans="41:41" x14ac:dyDescent="0.25">
      <c r="AO11515" s="51"/>
    </row>
    <row r="11516" spans="41:41" x14ac:dyDescent="0.25">
      <c r="AO11516" s="51"/>
    </row>
    <row r="11517" spans="41:41" x14ac:dyDescent="0.25">
      <c r="AO11517" s="51"/>
    </row>
    <row r="11518" spans="41:41" x14ac:dyDescent="0.25">
      <c r="AO11518" s="51"/>
    </row>
    <row r="11519" spans="41:41" x14ac:dyDescent="0.25">
      <c r="AO11519" s="51"/>
    </row>
    <row r="11520" spans="41:41" x14ac:dyDescent="0.25">
      <c r="AO11520" s="51"/>
    </row>
    <row r="11521" spans="41:41" x14ac:dyDescent="0.25">
      <c r="AO11521" s="51"/>
    </row>
    <row r="11522" spans="41:41" x14ac:dyDescent="0.25">
      <c r="AO11522" s="51"/>
    </row>
    <row r="11523" spans="41:41" x14ac:dyDescent="0.25">
      <c r="AO11523" s="51"/>
    </row>
    <row r="11524" spans="41:41" x14ac:dyDescent="0.25">
      <c r="AO11524" s="51"/>
    </row>
    <row r="11525" spans="41:41" x14ac:dyDescent="0.25">
      <c r="AO11525" s="51"/>
    </row>
    <row r="11526" spans="41:41" x14ac:dyDescent="0.25">
      <c r="AO11526" s="51"/>
    </row>
    <row r="11527" spans="41:41" x14ac:dyDescent="0.25">
      <c r="AO11527" s="51"/>
    </row>
    <row r="11528" spans="41:41" x14ac:dyDescent="0.25">
      <c r="AO11528" s="51"/>
    </row>
    <row r="11529" spans="41:41" x14ac:dyDescent="0.25">
      <c r="AO11529" s="51"/>
    </row>
    <row r="11530" spans="41:41" x14ac:dyDescent="0.25">
      <c r="AO11530" s="51"/>
    </row>
    <row r="11531" spans="41:41" x14ac:dyDescent="0.25">
      <c r="AO11531" s="51"/>
    </row>
    <row r="11532" spans="41:41" x14ac:dyDescent="0.25">
      <c r="AO11532" s="51"/>
    </row>
    <row r="11533" spans="41:41" x14ac:dyDescent="0.25">
      <c r="AO11533" s="51"/>
    </row>
    <row r="11534" spans="41:41" x14ac:dyDescent="0.25">
      <c r="AO11534" s="51"/>
    </row>
    <row r="11535" spans="41:41" x14ac:dyDescent="0.25">
      <c r="AO11535" s="51"/>
    </row>
    <row r="11536" spans="41:41" x14ac:dyDescent="0.25">
      <c r="AO11536" s="51"/>
    </row>
    <row r="11537" spans="41:41" x14ac:dyDescent="0.25">
      <c r="AO11537" s="51"/>
    </row>
    <row r="11538" spans="41:41" x14ac:dyDescent="0.25">
      <c r="AO11538" s="51"/>
    </row>
    <row r="11539" spans="41:41" x14ac:dyDescent="0.25">
      <c r="AO11539" s="51"/>
    </row>
    <row r="11540" spans="41:41" x14ac:dyDescent="0.25">
      <c r="AO11540" s="51"/>
    </row>
    <row r="11541" spans="41:41" x14ac:dyDescent="0.25">
      <c r="AO11541" s="51"/>
    </row>
    <row r="11542" spans="41:41" x14ac:dyDescent="0.25">
      <c r="AO11542" s="51"/>
    </row>
    <row r="11543" spans="41:41" x14ac:dyDescent="0.25">
      <c r="AO11543" s="51"/>
    </row>
    <row r="11544" spans="41:41" x14ac:dyDescent="0.25">
      <c r="AO11544" s="51"/>
    </row>
    <row r="11545" spans="41:41" x14ac:dyDescent="0.25">
      <c r="AO11545" s="51"/>
    </row>
    <row r="11546" spans="41:41" x14ac:dyDescent="0.25">
      <c r="AO11546" s="51"/>
    </row>
    <row r="11547" spans="41:41" x14ac:dyDescent="0.25">
      <c r="AO11547" s="51"/>
    </row>
    <row r="11548" spans="41:41" x14ac:dyDescent="0.25">
      <c r="AO11548" s="51"/>
    </row>
    <row r="11549" spans="41:41" x14ac:dyDescent="0.25">
      <c r="AO11549" s="51"/>
    </row>
    <row r="11550" spans="41:41" x14ac:dyDescent="0.25">
      <c r="AO11550" s="51"/>
    </row>
    <row r="11551" spans="41:41" x14ac:dyDescent="0.25">
      <c r="AO11551" s="51"/>
    </row>
    <row r="11552" spans="41:41" x14ac:dyDescent="0.25">
      <c r="AO11552" s="51"/>
    </row>
    <row r="11553" spans="41:41" x14ac:dyDescent="0.25">
      <c r="AO11553" s="51"/>
    </row>
    <row r="11554" spans="41:41" x14ac:dyDescent="0.25">
      <c r="AO11554" s="51"/>
    </row>
    <row r="11555" spans="41:41" x14ac:dyDescent="0.25">
      <c r="AO11555" s="51"/>
    </row>
    <row r="11556" spans="41:41" x14ac:dyDescent="0.25">
      <c r="AO11556" s="51"/>
    </row>
    <row r="11557" spans="41:41" x14ac:dyDescent="0.25">
      <c r="AO11557" s="51"/>
    </row>
    <row r="11558" spans="41:41" x14ac:dyDescent="0.25">
      <c r="AO11558" s="51"/>
    </row>
    <row r="11559" spans="41:41" x14ac:dyDescent="0.25">
      <c r="AO11559" s="51"/>
    </row>
    <row r="11560" spans="41:41" x14ac:dyDescent="0.25">
      <c r="AO11560" s="51"/>
    </row>
    <row r="11561" spans="41:41" x14ac:dyDescent="0.25">
      <c r="AO11561" s="51"/>
    </row>
    <row r="11562" spans="41:41" x14ac:dyDescent="0.25">
      <c r="AO11562" s="51"/>
    </row>
    <row r="11563" spans="41:41" x14ac:dyDescent="0.25">
      <c r="AO11563" s="51"/>
    </row>
    <row r="11564" spans="41:41" x14ac:dyDescent="0.25">
      <c r="AO11564" s="51"/>
    </row>
    <row r="11565" spans="41:41" x14ac:dyDescent="0.25">
      <c r="AO11565" s="51"/>
    </row>
    <row r="11566" spans="41:41" x14ac:dyDescent="0.25">
      <c r="AO11566" s="51"/>
    </row>
    <row r="11567" spans="41:41" x14ac:dyDescent="0.25">
      <c r="AO11567" s="51"/>
    </row>
    <row r="11568" spans="41:41" x14ac:dyDescent="0.25">
      <c r="AO11568" s="51"/>
    </row>
    <row r="11569" spans="41:41" x14ac:dyDescent="0.25">
      <c r="AO11569" s="51"/>
    </row>
    <row r="11570" spans="41:41" x14ac:dyDescent="0.25">
      <c r="AO11570" s="51"/>
    </row>
    <row r="11571" spans="41:41" x14ac:dyDescent="0.25">
      <c r="AO11571" s="51"/>
    </row>
    <row r="11572" spans="41:41" x14ac:dyDescent="0.25">
      <c r="AO11572" s="51"/>
    </row>
    <row r="11573" spans="41:41" x14ac:dyDescent="0.25">
      <c r="AO11573" s="51"/>
    </row>
    <row r="11574" spans="41:41" x14ac:dyDescent="0.25">
      <c r="AO11574" s="51"/>
    </row>
    <row r="11575" spans="41:41" x14ac:dyDescent="0.25">
      <c r="AO11575" s="51"/>
    </row>
    <row r="11576" spans="41:41" x14ac:dyDescent="0.25">
      <c r="AO11576" s="51"/>
    </row>
    <row r="11577" spans="41:41" x14ac:dyDescent="0.25">
      <c r="AO11577" s="51"/>
    </row>
    <row r="11578" spans="41:41" x14ac:dyDescent="0.25">
      <c r="AO11578" s="51"/>
    </row>
    <row r="11579" spans="41:41" x14ac:dyDescent="0.25">
      <c r="AO11579" s="51"/>
    </row>
    <row r="11580" spans="41:41" x14ac:dyDescent="0.25">
      <c r="AO11580" s="51"/>
    </row>
    <row r="11581" spans="41:41" x14ac:dyDescent="0.25">
      <c r="AO11581" s="51"/>
    </row>
    <row r="11582" spans="41:41" x14ac:dyDescent="0.25">
      <c r="AO11582" s="51"/>
    </row>
    <row r="11583" spans="41:41" x14ac:dyDescent="0.25">
      <c r="AO11583" s="51"/>
    </row>
    <row r="11584" spans="41:41" x14ac:dyDescent="0.25">
      <c r="AO11584" s="51"/>
    </row>
    <row r="11585" spans="41:41" x14ac:dyDescent="0.25">
      <c r="AO11585" s="51"/>
    </row>
    <row r="11586" spans="41:41" x14ac:dyDescent="0.25">
      <c r="AO11586" s="51"/>
    </row>
    <row r="11587" spans="41:41" x14ac:dyDescent="0.25">
      <c r="AO11587" s="51"/>
    </row>
    <row r="11588" spans="41:41" x14ac:dyDescent="0.25">
      <c r="AO11588" s="51"/>
    </row>
    <row r="11589" spans="41:41" x14ac:dyDescent="0.25">
      <c r="AO11589" s="51"/>
    </row>
    <row r="11590" spans="41:41" x14ac:dyDescent="0.25">
      <c r="AO11590" s="51"/>
    </row>
    <row r="11591" spans="41:41" x14ac:dyDescent="0.25">
      <c r="AO11591" s="51"/>
    </row>
    <row r="11592" spans="41:41" x14ac:dyDescent="0.25">
      <c r="AO11592" s="51"/>
    </row>
    <row r="11593" spans="41:41" x14ac:dyDescent="0.25">
      <c r="AO11593" s="51"/>
    </row>
    <row r="11594" spans="41:41" x14ac:dyDescent="0.25">
      <c r="AO11594" s="51"/>
    </row>
    <row r="11595" spans="41:41" x14ac:dyDescent="0.25">
      <c r="AO11595" s="51"/>
    </row>
    <row r="11596" spans="41:41" x14ac:dyDescent="0.25">
      <c r="AO11596" s="51"/>
    </row>
    <row r="11597" spans="41:41" x14ac:dyDescent="0.25">
      <c r="AO11597" s="51"/>
    </row>
    <row r="11598" spans="41:41" x14ac:dyDescent="0.25">
      <c r="AO11598" s="51"/>
    </row>
    <row r="11599" spans="41:41" x14ac:dyDescent="0.25">
      <c r="AO11599" s="51"/>
    </row>
    <row r="11600" spans="41:41" x14ac:dyDescent="0.25">
      <c r="AO11600" s="51"/>
    </row>
    <row r="11601" spans="41:41" x14ac:dyDescent="0.25">
      <c r="AO11601" s="51"/>
    </row>
    <row r="11602" spans="41:41" x14ac:dyDescent="0.25">
      <c r="AO11602" s="51"/>
    </row>
    <row r="11603" spans="41:41" x14ac:dyDescent="0.25">
      <c r="AO11603" s="51"/>
    </row>
    <row r="11604" spans="41:41" x14ac:dyDescent="0.25">
      <c r="AO11604" s="51"/>
    </row>
    <row r="11605" spans="41:41" x14ac:dyDescent="0.25">
      <c r="AO11605" s="51"/>
    </row>
    <row r="11606" spans="41:41" x14ac:dyDescent="0.25">
      <c r="AO11606" s="51"/>
    </row>
    <row r="11607" spans="41:41" x14ac:dyDescent="0.25">
      <c r="AO11607" s="51"/>
    </row>
    <row r="11608" spans="41:41" x14ac:dyDescent="0.25">
      <c r="AO11608" s="51"/>
    </row>
    <row r="11609" spans="41:41" x14ac:dyDescent="0.25">
      <c r="AO11609" s="51"/>
    </row>
    <row r="11610" spans="41:41" x14ac:dyDescent="0.25">
      <c r="AO11610" s="51"/>
    </row>
    <row r="11611" spans="41:41" x14ac:dyDescent="0.25">
      <c r="AO11611" s="51"/>
    </row>
    <row r="11612" spans="41:41" x14ac:dyDescent="0.25">
      <c r="AO11612" s="51"/>
    </row>
    <row r="11613" spans="41:41" x14ac:dyDescent="0.25">
      <c r="AO11613" s="51"/>
    </row>
    <row r="11614" spans="41:41" x14ac:dyDescent="0.25">
      <c r="AO11614" s="51"/>
    </row>
    <row r="11615" spans="41:41" x14ac:dyDescent="0.25">
      <c r="AO11615" s="51"/>
    </row>
    <row r="11616" spans="41:41" x14ac:dyDescent="0.25">
      <c r="AO11616" s="51"/>
    </row>
    <row r="11617" spans="41:41" x14ac:dyDescent="0.25">
      <c r="AO11617" s="51"/>
    </row>
    <row r="11618" spans="41:41" x14ac:dyDescent="0.25">
      <c r="AO11618" s="51"/>
    </row>
    <row r="11619" spans="41:41" x14ac:dyDescent="0.25">
      <c r="AO11619" s="51"/>
    </row>
    <row r="11620" spans="41:41" x14ac:dyDescent="0.25">
      <c r="AO11620" s="51"/>
    </row>
    <row r="11621" spans="41:41" x14ac:dyDescent="0.25">
      <c r="AO11621" s="51"/>
    </row>
    <row r="11622" spans="41:41" x14ac:dyDescent="0.25">
      <c r="AO11622" s="51"/>
    </row>
    <row r="11623" spans="41:41" x14ac:dyDescent="0.25">
      <c r="AO11623" s="51"/>
    </row>
    <row r="11624" spans="41:41" x14ac:dyDescent="0.25">
      <c r="AO11624" s="51"/>
    </row>
    <row r="11625" spans="41:41" x14ac:dyDescent="0.25">
      <c r="AO11625" s="51"/>
    </row>
    <row r="11626" spans="41:41" x14ac:dyDescent="0.25">
      <c r="AO11626" s="51"/>
    </row>
    <row r="11627" spans="41:41" x14ac:dyDescent="0.25">
      <c r="AO11627" s="51"/>
    </row>
    <row r="11628" spans="41:41" x14ac:dyDescent="0.25">
      <c r="AO11628" s="51"/>
    </row>
    <row r="11629" spans="41:41" x14ac:dyDescent="0.25">
      <c r="AO11629" s="51"/>
    </row>
    <row r="11630" spans="41:41" x14ac:dyDescent="0.25">
      <c r="AO11630" s="51"/>
    </row>
    <row r="11631" spans="41:41" x14ac:dyDescent="0.25">
      <c r="AO11631" s="51"/>
    </row>
    <row r="11632" spans="41:41" x14ac:dyDescent="0.25">
      <c r="AO11632" s="51"/>
    </row>
    <row r="11633" spans="41:41" x14ac:dyDescent="0.25">
      <c r="AO11633" s="51"/>
    </row>
    <row r="11634" spans="41:41" x14ac:dyDescent="0.25">
      <c r="AO11634" s="51"/>
    </row>
    <row r="11635" spans="41:41" x14ac:dyDescent="0.25">
      <c r="AO11635" s="51"/>
    </row>
    <row r="11636" spans="41:41" x14ac:dyDescent="0.25">
      <c r="AO11636" s="51"/>
    </row>
    <row r="11637" spans="41:41" x14ac:dyDescent="0.25">
      <c r="AO11637" s="51"/>
    </row>
    <row r="11638" spans="41:41" x14ac:dyDescent="0.25">
      <c r="AO11638" s="51"/>
    </row>
    <row r="11639" spans="41:41" x14ac:dyDescent="0.25">
      <c r="AO11639" s="51"/>
    </row>
    <row r="11640" spans="41:41" x14ac:dyDescent="0.25">
      <c r="AO11640" s="51"/>
    </row>
    <row r="11641" spans="41:41" x14ac:dyDescent="0.25">
      <c r="AO11641" s="51"/>
    </row>
    <row r="11642" spans="41:41" x14ac:dyDescent="0.25">
      <c r="AO11642" s="51"/>
    </row>
    <row r="11643" spans="41:41" x14ac:dyDescent="0.25">
      <c r="AO11643" s="51"/>
    </row>
    <row r="11644" spans="41:41" x14ac:dyDescent="0.25">
      <c r="AO11644" s="51"/>
    </row>
    <row r="11645" spans="41:41" x14ac:dyDescent="0.25">
      <c r="AO11645" s="51"/>
    </row>
    <row r="11646" spans="41:41" x14ac:dyDescent="0.25">
      <c r="AO11646" s="51"/>
    </row>
    <row r="11647" spans="41:41" x14ac:dyDescent="0.25">
      <c r="AO11647" s="51"/>
    </row>
    <row r="11648" spans="41:41" x14ac:dyDescent="0.25">
      <c r="AO11648" s="51"/>
    </row>
    <row r="11649" spans="41:41" x14ac:dyDescent="0.25">
      <c r="AO11649" s="51"/>
    </row>
    <row r="11650" spans="41:41" x14ac:dyDescent="0.25">
      <c r="AO11650" s="51"/>
    </row>
    <row r="11651" spans="41:41" x14ac:dyDescent="0.25">
      <c r="AO11651" s="51"/>
    </row>
    <row r="11652" spans="41:41" x14ac:dyDescent="0.25">
      <c r="AO11652" s="51"/>
    </row>
    <row r="11653" spans="41:41" x14ac:dyDescent="0.25">
      <c r="AO11653" s="51"/>
    </row>
    <row r="11654" spans="41:41" x14ac:dyDescent="0.25">
      <c r="AO11654" s="51"/>
    </row>
    <row r="11655" spans="41:41" x14ac:dyDescent="0.25">
      <c r="AO11655" s="51"/>
    </row>
    <row r="11656" spans="41:41" x14ac:dyDescent="0.25">
      <c r="AO11656" s="51"/>
    </row>
    <row r="11657" spans="41:41" x14ac:dyDescent="0.25">
      <c r="AO11657" s="51"/>
    </row>
    <row r="11658" spans="41:41" x14ac:dyDescent="0.25">
      <c r="AO11658" s="51"/>
    </row>
    <row r="11659" spans="41:41" x14ac:dyDescent="0.25">
      <c r="AO11659" s="51"/>
    </row>
    <row r="11660" spans="41:41" x14ac:dyDescent="0.25">
      <c r="AO11660" s="51"/>
    </row>
    <row r="11661" spans="41:41" x14ac:dyDescent="0.25">
      <c r="AO11661" s="51"/>
    </row>
    <row r="11662" spans="41:41" x14ac:dyDescent="0.25">
      <c r="AO11662" s="51"/>
    </row>
    <row r="11663" spans="41:41" x14ac:dyDescent="0.25">
      <c r="AO11663" s="51"/>
    </row>
    <row r="11664" spans="41:41" x14ac:dyDescent="0.25">
      <c r="AO11664" s="51"/>
    </row>
    <row r="11665" spans="41:41" x14ac:dyDescent="0.25">
      <c r="AO11665" s="51"/>
    </row>
    <row r="11666" spans="41:41" x14ac:dyDescent="0.25">
      <c r="AO11666" s="51"/>
    </row>
    <row r="11667" spans="41:41" x14ac:dyDescent="0.25">
      <c r="AO11667" s="51"/>
    </row>
    <row r="11668" spans="41:41" x14ac:dyDescent="0.25">
      <c r="AO11668" s="51"/>
    </row>
    <row r="11669" spans="41:41" x14ac:dyDescent="0.25">
      <c r="AO11669" s="51"/>
    </row>
    <row r="11670" spans="41:41" x14ac:dyDescent="0.25">
      <c r="AO11670" s="51"/>
    </row>
    <row r="11671" spans="41:41" x14ac:dyDescent="0.25">
      <c r="AO11671" s="51"/>
    </row>
    <row r="11672" spans="41:41" x14ac:dyDescent="0.25">
      <c r="AO11672" s="51"/>
    </row>
    <row r="11673" spans="41:41" x14ac:dyDescent="0.25">
      <c r="AO11673" s="51"/>
    </row>
    <row r="11674" spans="41:41" x14ac:dyDescent="0.25">
      <c r="AO11674" s="51"/>
    </row>
    <row r="11675" spans="41:41" x14ac:dyDescent="0.25">
      <c r="AO11675" s="51"/>
    </row>
    <row r="11676" spans="41:41" x14ac:dyDescent="0.25">
      <c r="AO11676" s="51"/>
    </row>
    <row r="11677" spans="41:41" x14ac:dyDescent="0.25">
      <c r="AO11677" s="51"/>
    </row>
    <row r="11678" spans="41:41" x14ac:dyDescent="0.25">
      <c r="AO11678" s="51"/>
    </row>
    <row r="11679" spans="41:41" x14ac:dyDescent="0.25">
      <c r="AO11679" s="51"/>
    </row>
    <row r="11680" spans="41:41" x14ac:dyDescent="0.25">
      <c r="AO11680" s="51"/>
    </row>
    <row r="11681" spans="41:41" x14ac:dyDescent="0.25">
      <c r="AO11681" s="51"/>
    </row>
    <row r="11682" spans="41:41" x14ac:dyDescent="0.25">
      <c r="AO11682" s="51"/>
    </row>
    <row r="11683" spans="41:41" x14ac:dyDescent="0.25">
      <c r="AO11683" s="51"/>
    </row>
    <row r="11684" spans="41:41" x14ac:dyDescent="0.25">
      <c r="AO11684" s="51"/>
    </row>
    <row r="11685" spans="41:41" x14ac:dyDescent="0.25">
      <c r="AO11685" s="51"/>
    </row>
    <row r="11686" spans="41:41" x14ac:dyDescent="0.25">
      <c r="AO11686" s="51"/>
    </row>
    <row r="11687" spans="41:41" x14ac:dyDescent="0.25">
      <c r="AO11687" s="51"/>
    </row>
    <row r="11688" spans="41:41" x14ac:dyDescent="0.25">
      <c r="AO11688" s="51"/>
    </row>
    <row r="11689" spans="41:41" x14ac:dyDescent="0.25">
      <c r="AO11689" s="51"/>
    </row>
    <row r="11690" spans="41:41" x14ac:dyDescent="0.25">
      <c r="AO11690" s="51"/>
    </row>
    <row r="11691" spans="41:41" x14ac:dyDescent="0.25">
      <c r="AO11691" s="51"/>
    </row>
    <row r="11692" spans="41:41" x14ac:dyDescent="0.25">
      <c r="AO11692" s="51"/>
    </row>
    <row r="11693" spans="41:41" x14ac:dyDescent="0.25">
      <c r="AO11693" s="51"/>
    </row>
    <row r="11694" spans="41:41" x14ac:dyDescent="0.25">
      <c r="AO11694" s="51"/>
    </row>
    <row r="11695" spans="41:41" x14ac:dyDescent="0.25">
      <c r="AO11695" s="51"/>
    </row>
    <row r="11696" spans="41:41" x14ac:dyDescent="0.25">
      <c r="AO11696" s="51"/>
    </row>
    <row r="11697" spans="41:41" x14ac:dyDescent="0.25">
      <c r="AO11697" s="51"/>
    </row>
    <row r="11698" spans="41:41" x14ac:dyDescent="0.25">
      <c r="AO11698" s="51"/>
    </row>
    <row r="11699" spans="41:41" x14ac:dyDescent="0.25">
      <c r="AO11699" s="51"/>
    </row>
    <row r="11700" spans="41:41" x14ac:dyDescent="0.25">
      <c r="AO11700" s="51"/>
    </row>
    <row r="11701" spans="41:41" x14ac:dyDescent="0.25">
      <c r="AO11701" s="51"/>
    </row>
    <row r="11702" spans="41:41" x14ac:dyDescent="0.25">
      <c r="AO11702" s="51"/>
    </row>
    <row r="11703" spans="41:41" x14ac:dyDescent="0.25">
      <c r="AO11703" s="51"/>
    </row>
    <row r="11704" spans="41:41" x14ac:dyDescent="0.25">
      <c r="AO11704" s="51"/>
    </row>
    <row r="11705" spans="41:41" x14ac:dyDescent="0.25">
      <c r="AO11705" s="51"/>
    </row>
    <row r="11706" spans="41:41" x14ac:dyDescent="0.25">
      <c r="AO11706" s="51"/>
    </row>
    <row r="11707" spans="41:41" x14ac:dyDescent="0.25">
      <c r="AO11707" s="51"/>
    </row>
    <row r="11708" spans="41:41" x14ac:dyDescent="0.25">
      <c r="AO11708" s="51"/>
    </row>
    <row r="11709" spans="41:41" x14ac:dyDescent="0.25">
      <c r="AO11709" s="51"/>
    </row>
    <row r="11710" spans="41:41" x14ac:dyDescent="0.25">
      <c r="AO11710" s="51"/>
    </row>
    <row r="11711" spans="41:41" x14ac:dyDescent="0.25">
      <c r="AO11711" s="51"/>
    </row>
    <row r="11712" spans="41:41" x14ac:dyDescent="0.25">
      <c r="AO11712" s="51"/>
    </row>
    <row r="11713" spans="41:41" x14ac:dyDescent="0.25">
      <c r="AO11713" s="51"/>
    </row>
    <row r="11714" spans="41:41" x14ac:dyDescent="0.25">
      <c r="AO11714" s="51"/>
    </row>
    <row r="11715" spans="41:41" x14ac:dyDescent="0.25">
      <c r="AO11715" s="51"/>
    </row>
    <row r="11716" spans="41:41" x14ac:dyDescent="0.25">
      <c r="AO11716" s="51"/>
    </row>
    <row r="11717" spans="41:41" x14ac:dyDescent="0.25">
      <c r="AO11717" s="51"/>
    </row>
    <row r="11718" spans="41:41" x14ac:dyDescent="0.25">
      <c r="AO11718" s="51"/>
    </row>
    <row r="11719" spans="41:41" x14ac:dyDescent="0.25">
      <c r="AO11719" s="51"/>
    </row>
    <row r="11720" spans="41:41" x14ac:dyDescent="0.25">
      <c r="AO11720" s="51"/>
    </row>
    <row r="11721" spans="41:41" x14ac:dyDescent="0.25">
      <c r="AO11721" s="51"/>
    </row>
    <row r="11722" spans="41:41" x14ac:dyDescent="0.25">
      <c r="AO11722" s="51"/>
    </row>
    <row r="11723" spans="41:41" x14ac:dyDescent="0.25">
      <c r="AO11723" s="51"/>
    </row>
    <row r="11724" spans="41:41" x14ac:dyDescent="0.25">
      <c r="AO11724" s="51"/>
    </row>
    <row r="11725" spans="41:41" x14ac:dyDescent="0.25">
      <c r="AO11725" s="51"/>
    </row>
    <row r="11726" spans="41:41" x14ac:dyDescent="0.25">
      <c r="AO11726" s="51"/>
    </row>
    <row r="11727" spans="41:41" x14ac:dyDescent="0.25">
      <c r="AO11727" s="51"/>
    </row>
    <row r="11728" spans="41:41" x14ac:dyDescent="0.25">
      <c r="AO11728" s="51"/>
    </row>
    <row r="11729" spans="41:41" x14ac:dyDescent="0.25">
      <c r="AO11729" s="51"/>
    </row>
    <row r="11730" spans="41:41" x14ac:dyDescent="0.25">
      <c r="AO11730" s="51"/>
    </row>
    <row r="11731" spans="41:41" x14ac:dyDescent="0.25">
      <c r="AO11731" s="51"/>
    </row>
    <row r="11732" spans="41:41" x14ac:dyDescent="0.25">
      <c r="AO11732" s="51"/>
    </row>
    <row r="11733" spans="41:41" x14ac:dyDescent="0.25">
      <c r="AO11733" s="51"/>
    </row>
    <row r="11734" spans="41:41" x14ac:dyDescent="0.25">
      <c r="AO11734" s="51"/>
    </row>
    <row r="11735" spans="41:41" x14ac:dyDescent="0.25">
      <c r="AO11735" s="51"/>
    </row>
    <row r="11736" spans="41:41" x14ac:dyDescent="0.25">
      <c r="AO11736" s="51"/>
    </row>
    <row r="11737" spans="41:41" x14ac:dyDescent="0.25">
      <c r="AO11737" s="51"/>
    </row>
    <row r="11738" spans="41:41" x14ac:dyDescent="0.25">
      <c r="AO11738" s="51"/>
    </row>
    <row r="11739" spans="41:41" x14ac:dyDescent="0.25">
      <c r="AO11739" s="51"/>
    </row>
    <row r="11740" spans="41:41" x14ac:dyDescent="0.25">
      <c r="AO11740" s="51"/>
    </row>
    <row r="11741" spans="41:41" x14ac:dyDescent="0.25">
      <c r="AO11741" s="51"/>
    </row>
    <row r="11742" spans="41:41" x14ac:dyDescent="0.25">
      <c r="AO11742" s="51"/>
    </row>
    <row r="11743" spans="41:41" x14ac:dyDescent="0.25">
      <c r="AO11743" s="51"/>
    </row>
    <row r="11744" spans="41:41" x14ac:dyDescent="0.25">
      <c r="AO11744" s="51"/>
    </row>
    <row r="11745" spans="41:41" x14ac:dyDescent="0.25">
      <c r="AO11745" s="51"/>
    </row>
    <row r="11746" spans="41:41" x14ac:dyDescent="0.25">
      <c r="AO11746" s="51"/>
    </row>
    <row r="11747" spans="41:41" x14ac:dyDescent="0.25">
      <c r="AO11747" s="51"/>
    </row>
    <row r="11748" spans="41:41" x14ac:dyDescent="0.25">
      <c r="AO11748" s="51"/>
    </row>
    <row r="11749" spans="41:41" x14ac:dyDescent="0.25">
      <c r="AO11749" s="51"/>
    </row>
    <row r="11750" spans="41:41" x14ac:dyDescent="0.25">
      <c r="AO11750" s="51"/>
    </row>
    <row r="11751" spans="41:41" x14ac:dyDescent="0.25">
      <c r="AO11751" s="51"/>
    </row>
    <row r="11752" spans="41:41" x14ac:dyDescent="0.25">
      <c r="AO11752" s="51"/>
    </row>
    <row r="11753" spans="41:41" x14ac:dyDescent="0.25">
      <c r="AO11753" s="51"/>
    </row>
    <row r="11754" spans="41:41" x14ac:dyDescent="0.25">
      <c r="AO11754" s="51"/>
    </row>
    <row r="11755" spans="41:41" x14ac:dyDescent="0.25">
      <c r="AO11755" s="51"/>
    </row>
    <row r="11756" spans="41:41" x14ac:dyDescent="0.25">
      <c r="AO11756" s="51"/>
    </row>
    <row r="11757" spans="41:41" x14ac:dyDescent="0.25">
      <c r="AO11757" s="51"/>
    </row>
    <row r="11758" spans="41:41" x14ac:dyDescent="0.25">
      <c r="AO11758" s="51"/>
    </row>
    <row r="11759" spans="41:41" x14ac:dyDescent="0.25">
      <c r="AO11759" s="51"/>
    </row>
    <row r="11760" spans="41:41" x14ac:dyDescent="0.25">
      <c r="AO11760" s="51"/>
    </row>
    <row r="11761" spans="41:41" x14ac:dyDescent="0.25">
      <c r="AO11761" s="51"/>
    </row>
    <row r="11762" spans="41:41" x14ac:dyDescent="0.25">
      <c r="AO11762" s="51"/>
    </row>
    <row r="11763" spans="41:41" x14ac:dyDescent="0.25">
      <c r="AO11763" s="51"/>
    </row>
    <row r="11764" spans="41:41" x14ac:dyDescent="0.25">
      <c r="AO11764" s="51"/>
    </row>
    <row r="11765" spans="41:41" x14ac:dyDescent="0.25">
      <c r="AO11765" s="51"/>
    </row>
    <row r="11766" spans="41:41" x14ac:dyDescent="0.25">
      <c r="AO11766" s="51"/>
    </row>
    <row r="11767" spans="41:41" x14ac:dyDescent="0.25">
      <c r="AO11767" s="51"/>
    </row>
    <row r="11768" spans="41:41" x14ac:dyDescent="0.25">
      <c r="AO11768" s="51"/>
    </row>
    <row r="11769" spans="41:41" x14ac:dyDescent="0.25">
      <c r="AO11769" s="51"/>
    </row>
    <row r="11770" spans="41:41" x14ac:dyDescent="0.25">
      <c r="AO11770" s="51"/>
    </row>
    <row r="11771" spans="41:41" x14ac:dyDescent="0.25">
      <c r="AO11771" s="51"/>
    </row>
    <row r="11772" spans="41:41" x14ac:dyDescent="0.25">
      <c r="AO11772" s="51"/>
    </row>
    <row r="11773" spans="41:41" x14ac:dyDescent="0.25">
      <c r="AO11773" s="51"/>
    </row>
    <row r="11774" spans="41:41" x14ac:dyDescent="0.25">
      <c r="AO11774" s="51"/>
    </row>
    <row r="11775" spans="41:41" x14ac:dyDescent="0.25">
      <c r="AO11775" s="51"/>
    </row>
    <row r="11776" spans="41:41" x14ac:dyDescent="0.25">
      <c r="AO11776" s="51"/>
    </row>
    <row r="11777" spans="41:41" x14ac:dyDescent="0.25">
      <c r="AO11777" s="51"/>
    </row>
    <row r="11778" spans="41:41" x14ac:dyDescent="0.25">
      <c r="AO11778" s="51"/>
    </row>
    <row r="11779" spans="41:41" x14ac:dyDescent="0.25">
      <c r="AO11779" s="51"/>
    </row>
    <row r="11780" spans="41:41" x14ac:dyDescent="0.25">
      <c r="AO11780" s="51"/>
    </row>
    <row r="11781" spans="41:41" x14ac:dyDescent="0.25">
      <c r="AO11781" s="51"/>
    </row>
    <row r="11782" spans="41:41" x14ac:dyDescent="0.25">
      <c r="AO11782" s="51"/>
    </row>
    <row r="11783" spans="41:41" x14ac:dyDescent="0.25">
      <c r="AO11783" s="51"/>
    </row>
    <row r="11784" spans="41:41" x14ac:dyDescent="0.25">
      <c r="AO11784" s="51"/>
    </row>
    <row r="11785" spans="41:41" x14ac:dyDescent="0.25">
      <c r="AO11785" s="51"/>
    </row>
    <row r="11786" spans="41:41" x14ac:dyDescent="0.25">
      <c r="AO11786" s="51"/>
    </row>
    <row r="11787" spans="41:41" x14ac:dyDescent="0.25">
      <c r="AO11787" s="51"/>
    </row>
    <row r="11788" spans="41:41" x14ac:dyDescent="0.25">
      <c r="AO11788" s="51"/>
    </row>
    <row r="11789" spans="41:41" x14ac:dyDescent="0.25">
      <c r="AO11789" s="51"/>
    </row>
    <row r="11790" spans="41:41" x14ac:dyDescent="0.25">
      <c r="AO11790" s="51"/>
    </row>
    <row r="11791" spans="41:41" x14ac:dyDescent="0.25">
      <c r="AO11791" s="51"/>
    </row>
    <row r="11792" spans="41:41" x14ac:dyDescent="0.25">
      <c r="AO11792" s="51"/>
    </row>
    <row r="11793" spans="41:41" x14ac:dyDescent="0.25">
      <c r="AO11793" s="51"/>
    </row>
    <row r="11794" spans="41:41" x14ac:dyDescent="0.25">
      <c r="AO11794" s="51"/>
    </row>
    <row r="11795" spans="41:41" x14ac:dyDescent="0.25">
      <c r="AO11795" s="51"/>
    </row>
    <row r="11796" spans="41:41" x14ac:dyDescent="0.25">
      <c r="AO11796" s="51"/>
    </row>
    <row r="11797" spans="41:41" x14ac:dyDescent="0.25">
      <c r="AO11797" s="51"/>
    </row>
    <row r="11798" spans="41:41" x14ac:dyDescent="0.25">
      <c r="AO11798" s="51"/>
    </row>
    <row r="11799" spans="41:41" x14ac:dyDescent="0.25">
      <c r="AO11799" s="51"/>
    </row>
    <row r="11800" spans="41:41" x14ac:dyDescent="0.25">
      <c r="AO11800" s="51"/>
    </row>
    <row r="11801" spans="41:41" x14ac:dyDescent="0.25">
      <c r="AO11801" s="51"/>
    </row>
    <row r="11802" spans="41:41" x14ac:dyDescent="0.25">
      <c r="AO11802" s="51"/>
    </row>
    <row r="11803" spans="41:41" x14ac:dyDescent="0.25">
      <c r="AO11803" s="51"/>
    </row>
    <row r="11804" spans="41:41" x14ac:dyDescent="0.25">
      <c r="AO11804" s="51"/>
    </row>
    <row r="11805" spans="41:41" x14ac:dyDescent="0.25">
      <c r="AO11805" s="51"/>
    </row>
    <row r="11806" spans="41:41" x14ac:dyDescent="0.25">
      <c r="AO11806" s="51"/>
    </row>
    <row r="11807" spans="41:41" x14ac:dyDescent="0.25">
      <c r="AO11807" s="51"/>
    </row>
    <row r="11808" spans="41:41" x14ac:dyDescent="0.25">
      <c r="AO11808" s="51"/>
    </row>
    <row r="11809" spans="41:41" x14ac:dyDescent="0.25">
      <c r="AO11809" s="51"/>
    </row>
    <row r="11810" spans="41:41" x14ac:dyDescent="0.25">
      <c r="AO11810" s="51"/>
    </row>
    <row r="11811" spans="41:41" x14ac:dyDescent="0.25">
      <c r="AO11811" s="51"/>
    </row>
    <row r="11812" spans="41:41" x14ac:dyDescent="0.25">
      <c r="AO11812" s="51"/>
    </row>
    <row r="11813" spans="41:41" x14ac:dyDescent="0.25">
      <c r="AO11813" s="51"/>
    </row>
    <row r="11814" spans="41:41" x14ac:dyDescent="0.25">
      <c r="AO11814" s="51"/>
    </row>
    <row r="11815" spans="41:41" x14ac:dyDescent="0.25">
      <c r="AO11815" s="51"/>
    </row>
    <row r="11816" spans="41:41" x14ac:dyDescent="0.25">
      <c r="AO11816" s="51"/>
    </row>
    <row r="11817" spans="41:41" x14ac:dyDescent="0.25">
      <c r="AO11817" s="51"/>
    </row>
    <row r="11818" spans="41:41" x14ac:dyDescent="0.25">
      <c r="AO11818" s="51"/>
    </row>
    <row r="11819" spans="41:41" x14ac:dyDescent="0.25">
      <c r="AO11819" s="51"/>
    </row>
    <row r="11820" spans="41:41" x14ac:dyDescent="0.25">
      <c r="AO11820" s="51"/>
    </row>
    <row r="11821" spans="41:41" x14ac:dyDescent="0.25">
      <c r="AO11821" s="51"/>
    </row>
    <row r="11822" spans="41:41" x14ac:dyDescent="0.25">
      <c r="AO11822" s="51"/>
    </row>
    <row r="11823" spans="41:41" x14ac:dyDescent="0.25">
      <c r="AO11823" s="51"/>
    </row>
    <row r="11824" spans="41:41" x14ac:dyDescent="0.25">
      <c r="AO11824" s="51"/>
    </row>
    <row r="11825" spans="41:41" x14ac:dyDescent="0.25">
      <c r="AO11825" s="51"/>
    </row>
    <row r="11826" spans="41:41" x14ac:dyDescent="0.25">
      <c r="AO11826" s="51"/>
    </row>
    <row r="11827" spans="41:41" x14ac:dyDescent="0.25">
      <c r="AO11827" s="51"/>
    </row>
    <row r="11828" spans="41:41" x14ac:dyDescent="0.25">
      <c r="AO11828" s="51"/>
    </row>
    <row r="11829" spans="41:41" x14ac:dyDescent="0.25">
      <c r="AO11829" s="51"/>
    </row>
    <row r="11830" spans="41:41" x14ac:dyDescent="0.25">
      <c r="AO11830" s="51"/>
    </row>
    <row r="11831" spans="41:41" x14ac:dyDescent="0.25">
      <c r="AO11831" s="51"/>
    </row>
    <row r="11832" spans="41:41" x14ac:dyDescent="0.25">
      <c r="AO11832" s="51"/>
    </row>
    <row r="11833" spans="41:41" x14ac:dyDescent="0.25">
      <c r="AO11833" s="51"/>
    </row>
    <row r="11834" spans="41:41" x14ac:dyDescent="0.25">
      <c r="AO11834" s="51"/>
    </row>
    <row r="11835" spans="41:41" x14ac:dyDescent="0.25">
      <c r="AO11835" s="51"/>
    </row>
    <row r="11836" spans="41:41" x14ac:dyDescent="0.25">
      <c r="AO11836" s="51"/>
    </row>
    <row r="11837" spans="41:41" x14ac:dyDescent="0.25">
      <c r="AO11837" s="51"/>
    </row>
    <row r="11838" spans="41:41" x14ac:dyDescent="0.25">
      <c r="AO11838" s="51"/>
    </row>
    <row r="11839" spans="41:41" x14ac:dyDescent="0.25">
      <c r="AO11839" s="51"/>
    </row>
    <row r="11840" spans="41:41" x14ac:dyDescent="0.25">
      <c r="AO11840" s="51"/>
    </row>
    <row r="11841" spans="41:41" x14ac:dyDescent="0.25">
      <c r="AO11841" s="51"/>
    </row>
    <row r="11842" spans="41:41" x14ac:dyDescent="0.25">
      <c r="AO11842" s="51"/>
    </row>
    <row r="11843" spans="41:41" x14ac:dyDescent="0.25">
      <c r="AO11843" s="51"/>
    </row>
    <row r="11844" spans="41:41" x14ac:dyDescent="0.25">
      <c r="AO11844" s="51"/>
    </row>
    <row r="11845" spans="41:41" x14ac:dyDescent="0.25">
      <c r="AO11845" s="51"/>
    </row>
    <row r="11846" spans="41:41" x14ac:dyDescent="0.25">
      <c r="AO11846" s="51"/>
    </row>
    <row r="11847" spans="41:41" x14ac:dyDescent="0.25">
      <c r="AO11847" s="51"/>
    </row>
    <row r="11848" spans="41:41" x14ac:dyDescent="0.25">
      <c r="AO11848" s="51"/>
    </row>
    <row r="11849" spans="41:41" x14ac:dyDescent="0.25">
      <c r="AO11849" s="51"/>
    </row>
    <row r="11850" spans="41:41" x14ac:dyDescent="0.25">
      <c r="AO11850" s="51"/>
    </row>
    <row r="11851" spans="41:41" x14ac:dyDescent="0.25">
      <c r="AO11851" s="51"/>
    </row>
    <row r="11852" spans="41:41" x14ac:dyDescent="0.25">
      <c r="AO11852" s="51"/>
    </row>
    <row r="11853" spans="41:41" x14ac:dyDescent="0.25">
      <c r="AO11853" s="51"/>
    </row>
    <row r="11854" spans="41:41" x14ac:dyDescent="0.25">
      <c r="AO11854" s="51"/>
    </row>
    <row r="11855" spans="41:41" x14ac:dyDescent="0.25">
      <c r="AO11855" s="51"/>
    </row>
    <row r="11856" spans="41:41" x14ac:dyDescent="0.25">
      <c r="AO11856" s="51"/>
    </row>
    <row r="11857" spans="41:41" x14ac:dyDescent="0.25">
      <c r="AO11857" s="51"/>
    </row>
    <row r="11858" spans="41:41" x14ac:dyDescent="0.25">
      <c r="AO11858" s="51"/>
    </row>
    <row r="11859" spans="41:41" x14ac:dyDescent="0.25">
      <c r="AO11859" s="51"/>
    </row>
    <row r="11860" spans="41:41" x14ac:dyDescent="0.25">
      <c r="AO11860" s="51"/>
    </row>
    <row r="11861" spans="41:41" x14ac:dyDescent="0.25">
      <c r="AO11861" s="51"/>
    </row>
    <row r="11862" spans="41:41" x14ac:dyDescent="0.25">
      <c r="AO11862" s="51"/>
    </row>
    <row r="11863" spans="41:41" x14ac:dyDescent="0.25">
      <c r="AO11863" s="51"/>
    </row>
    <row r="11864" spans="41:41" x14ac:dyDescent="0.25">
      <c r="AO11864" s="51"/>
    </row>
    <row r="11865" spans="41:41" x14ac:dyDescent="0.25">
      <c r="AO11865" s="51"/>
    </row>
    <row r="11866" spans="41:41" x14ac:dyDescent="0.25">
      <c r="AO11866" s="51"/>
    </row>
    <row r="11867" spans="41:41" x14ac:dyDescent="0.25">
      <c r="AO11867" s="51"/>
    </row>
    <row r="11868" spans="41:41" x14ac:dyDescent="0.25">
      <c r="AO11868" s="51"/>
    </row>
    <row r="11869" spans="41:41" x14ac:dyDescent="0.25">
      <c r="AO11869" s="51"/>
    </row>
    <row r="11870" spans="41:41" x14ac:dyDescent="0.25">
      <c r="AO11870" s="51"/>
    </row>
    <row r="11871" spans="41:41" x14ac:dyDescent="0.25">
      <c r="AO11871" s="51"/>
    </row>
    <row r="11872" spans="41:41" x14ac:dyDescent="0.25">
      <c r="AO11872" s="51"/>
    </row>
    <row r="11873" spans="41:41" x14ac:dyDescent="0.25">
      <c r="AO11873" s="51"/>
    </row>
    <row r="11874" spans="41:41" x14ac:dyDescent="0.25">
      <c r="AO11874" s="51"/>
    </row>
    <row r="11875" spans="41:41" x14ac:dyDescent="0.25">
      <c r="AO11875" s="51"/>
    </row>
    <row r="11876" spans="41:41" x14ac:dyDescent="0.25">
      <c r="AO11876" s="51"/>
    </row>
    <row r="11877" spans="41:41" x14ac:dyDescent="0.25">
      <c r="AO11877" s="51"/>
    </row>
    <row r="11878" spans="41:41" x14ac:dyDescent="0.25">
      <c r="AO11878" s="51"/>
    </row>
    <row r="11879" spans="41:41" x14ac:dyDescent="0.25">
      <c r="AO11879" s="51"/>
    </row>
    <row r="11880" spans="41:41" x14ac:dyDescent="0.25">
      <c r="AO11880" s="51"/>
    </row>
    <row r="11881" spans="41:41" x14ac:dyDescent="0.25">
      <c r="AO11881" s="51"/>
    </row>
    <row r="11882" spans="41:41" x14ac:dyDescent="0.25">
      <c r="AO11882" s="51"/>
    </row>
    <row r="11883" spans="41:41" x14ac:dyDescent="0.25">
      <c r="AO11883" s="51"/>
    </row>
    <row r="11884" spans="41:41" x14ac:dyDescent="0.25">
      <c r="AO11884" s="51"/>
    </row>
    <row r="11885" spans="41:41" x14ac:dyDescent="0.25">
      <c r="AO11885" s="51"/>
    </row>
    <row r="11886" spans="41:41" x14ac:dyDescent="0.25">
      <c r="AO11886" s="51"/>
    </row>
    <row r="11887" spans="41:41" x14ac:dyDescent="0.25">
      <c r="AO11887" s="51"/>
    </row>
    <row r="11888" spans="41:41" x14ac:dyDescent="0.25">
      <c r="AO11888" s="51"/>
    </row>
    <row r="11889" spans="41:41" x14ac:dyDescent="0.25">
      <c r="AO11889" s="51"/>
    </row>
    <row r="11890" spans="41:41" x14ac:dyDescent="0.25">
      <c r="AO11890" s="51"/>
    </row>
    <row r="11891" spans="41:41" x14ac:dyDescent="0.25">
      <c r="AO11891" s="51"/>
    </row>
    <row r="11892" spans="41:41" x14ac:dyDescent="0.25">
      <c r="AO11892" s="51"/>
    </row>
    <row r="11893" spans="41:41" x14ac:dyDescent="0.25">
      <c r="AO11893" s="51"/>
    </row>
    <row r="11894" spans="41:41" x14ac:dyDescent="0.25">
      <c r="AO11894" s="51"/>
    </row>
    <row r="11895" spans="41:41" x14ac:dyDescent="0.25">
      <c r="AO11895" s="51"/>
    </row>
    <row r="11896" spans="41:41" x14ac:dyDescent="0.25">
      <c r="AO11896" s="51"/>
    </row>
    <row r="11897" spans="41:41" x14ac:dyDescent="0.25">
      <c r="AO11897" s="51"/>
    </row>
    <row r="11898" spans="41:41" x14ac:dyDescent="0.25">
      <c r="AO11898" s="51"/>
    </row>
    <row r="11899" spans="41:41" x14ac:dyDescent="0.25">
      <c r="AO11899" s="51"/>
    </row>
    <row r="11900" spans="41:41" x14ac:dyDescent="0.25">
      <c r="AO11900" s="51"/>
    </row>
    <row r="11901" spans="41:41" x14ac:dyDescent="0.25">
      <c r="AO11901" s="51"/>
    </row>
    <row r="11902" spans="41:41" x14ac:dyDescent="0.25">
      <c r="AO11902" s="51"/>
    </row>
    <row r="11903" spans="41:41" x14ac:dyDescent="0.25">
      <c r="AO11903" s="51"/>
    </row>
    <row r="11904" spans="41:41" x14ac:dyDescent="0.25">
      <c r="AO11904" s="51"/>
    </row>
    <row r="11905" spans="41:41" x14ac:dyDescent="0.25">
      <c r="AO11905" s="51"/>
    </row>
    <row r="11906" spans="41:41" x14ac:dyDescent="0.25">
      <c r="AO11906" s="51"/>
    </row>
    <row r="11907" spans="41:41" x14ac:dyDescent="0.25">
      <c r="AO11907" s="51"/>
    </row>
    <row r="11908" spans="41:41" x14ac:dyDescent="0.25">
      <c r="AO11908" s="51"/>
    </row>
    <row r="11909" spans="41:41" x14ac:dyDescent="0.25">
      <c r="AO11909" s="51"/>
    </row>
    <row r="11910" spans="41:41" x14ac:dyDescent="0.25">
      <c r="AO11910" s="51"/>
    </row>
    <row r="11911" spans="41:41" x14ac:dyDescent="0.25">
      <c r="AO11911" s="51"/>
    </row>
    <row r="11912" spans="41:41" x14ac:dyDescent="0.25">
      <c r="AO11912" s="51"/>
    </row>
    <row r="11913" spans="41:41" x14ac:dyDescent="0.25">
      <c r="AO11913" s="51"/>
    </row>
    <row r="11914" spans="41:41" x14ac:dyDescent="0.25">
      <c r="AO11914" s="51"/>
    </row>
    <row r="11915" spans="41:41" x14ac:dyDescent="0.25">
      <c r="AO11915" s="51"/>
    </row>
    <row r="11916" spans="41:41" x14ac:dyDescent="0.25">
      <c r="AO11916" s="51"/>
    </row>
    <row r="11917" spans="41:41" x14ac:dyDescent="0.25">
      <c r="AO11917" s="51"/>
    </row>
    <row r="11918" spans="41:41" x14ac:dyDescent="0.25">
      <c r="AO11918" s="51"/>
    </row>
    <row r="11919" spans="41:41" x14ac:dyDescent="0.25">
      <c r="AO11919" s="51"/>
    </row>
    <row r="11920" spans="41:41" x14ac:dyDescent="0.25">
      <c r="AO11920" s="51"/>
    </row>
    <row r="11921" spans="41:41" x14ac:dyDescent="0.25">
      <c r="AO11921" s="51"/>
    </row>
    <row r="11922" spans="41:41" x14ac:dyDescent="0.25">
      <c r="AO11922" s="51"/>
    </row>
    <row r="11923" spans="41:41" x14ac:dyDescent="0.25">
      <c r="AO11923" s="51"/>
    </row>
    <row r="11924" spans="41:41" x14ac:dyDescent="0.25">
      <c r="AO11924" s="51"/>
    </row>
    <row r="11925" spans="41:41" x14ac:dyDescent="0.25">
      <c r="AO11925" s="51"/>
    </row>
    <row r="11926" spans="41:41" x14ac:dyDescent="0.25">
      <c r="AO11926" s="51"/>
    </row>
    <row r="11927" spans="41:41" x14ac:dyDescent="0.25">
      <c r="AO11927" s="51"/>
    </row>
    <row r="11928" spans="41:41" x14ac:dyDescent="0.25">
      <c r="AO11928" s="51"/>
    </row>
    <row r="11929" spans="41:41" x14ac:dyDescent="0.25">
      <c r="AO11929" s="51"/>
    </row>
    <row r="11930" spans="41:41" x14ac:dyDescent="0.25">
      <c r="AO11930" s="51"/>
    </row>
    <row r="11931" spans="41:41" x14ac:dyDescent="0.25">
      <c r="AO11931" s="51"/>
    </row>
    <row r="11932" spans="41:41" x14ac:dyDescent="0.25">
      <c r="AO11932" s="51"/>
    </row>
    <row r="11933" spans="41:41" x14ac:dyDescent="0.25">
      <c r="AO11933" s="51"/>
    </row>
    <row r="11934" spans="41:41" x14ac:dyDescent="0.25">
      <c r="AO11934" s="51"/>
    </row>
    <row r="11935" spans="41:41" x14ac:dyDescent="0.25">
      <c r="AO11935" s="51"/>
    </row>
    <row r="11936" spans="41:41" x14ac:dyDescent="0.25">
      <c r="AO11936" s="51"/>
    </row>
    <row r="11937" spans="41:41" x14ac:dyDescent="0.25">
      <c r="AO11937" s="51"/>
    </row>
    <row r="11938" spans="41:41" x14ac:dyDescent="0.25">
      <c r="AO11938" s="51"/>
    </row>
    <row r="11939" spans="41:41" x14ac:dyDescent="0.25">
      <c r="AO11939" s="51"/>
    </row>
    <row r="11940" spans="41:41" x14ac:dyDescent="0.25">
      <c r="AO11940" s="51"/>
    </row>
    <row r="11941" spans="41:41" x14ac:dyDescent="0.25">
      <c r="AO11941" s="51"/>
    </row>
    <row r="11942" spans="41:41" x14ac:dyDescent="0.25">
      <c r="AO11942" s="51"/>
    </row>
    <row r="11943" spans="41:41" x14ac:dyDescent="0.25">
      <c r="AO11943" s="51"/>
    </row>
    <row r="11944" spans="41:41" x14ac:dyDescent="0.25">
      <c r="AO11944" s="51"/>
    </row>
    <row r="11945" spans="41:41" x14ac:dyDescent="0.25">
      <c r="AO11945" s="51"/>
    </row>
    <row r="11946" spans="41:41" x14ac:dyDescent="0.25">
      <c r="AO11946" s="51"/>
    </row>
    <row r="11947" spans="41:41" x14ac:dyDescent="0.25">
      <c r="AO11947" s="51"/>
    </row>
    <row r="11948" spans="41:41" x14ac:dyDescent="0.25">
      <c r="AO11948" s="51"/>
    </row>
    <row r="11949" spans="41:41" x14ac:dyDescent="0.25">
      <c r="AO11949" s="51"/>
    </row>
    <row r="11950" spans="41:41" x14ac:dyDescent="0.25">
      <c r="AO11950" s="51"/>
    </row>
    <row r="11951" spans="41:41" x14ac:dyDescent="0.25">
      <c r="AO11951" s="51"/>
    </row>
    <row r="11952" spans="41:41" x14ac:dyDescent="0.25">
      <c r="AO11952" s="51"/>
    </row>
    <row r="11953" spans="41:41" x14ac:dyDescent="0.25">
      <c r="AO11953" s="51"/>
    </row>
    <row r="11954" spans="41:41" x14ac:dyDescent="0.25">
      <c r="AO11954" s="51"/>
    </row>
    <row r="11955" spans="41:41" x14ac:dyDescent="0.25">
      <c r="AO11955" s="51"/>
    </row>
    <row r="11956" spans="41:41" x14ac:dyDescent="0.25">
      <c r="AO11956" s="51"/>
    </row>
    <row r="11957" spans="41:41" x14ac:dyDescent="0.25">
      <c r="AO11957" s="51"/>
    </row>
    <row r="11958" spans="41:41" x14ac:dyDescent="0.25">
      <c r="AO11958" s="51"/>
    </row>
    <row r="11959" spans="41:41" x14ac:dyDescent="0.25">
      <c r="AO11959" s="51"/>
    </row>
    <row r="11960" spans="41:41" x14ac:dyDescent="0.25">
      <c r="AO11960" s="51"/>
    </row>
    <row r="11961" spans="41:41" x14ac:dyDescent="0.25">
      <c r="AO11961" s="51"/>
    </row>
    <row r="11962" spans="41:41" x14ac:dyDescent="0.25">
      <c r="AO11962" s="51"/>
    </row>
    <row r="11963" spans="41:41" x14ac:dyDescent="0.25">
      <c r="AO11963" s="51"/>
    </row>
    <row r="11964" spans="41:41" x14ac:dyDescent="0.25">
      <c r="AO11964" s="51"/>
    </row>
    <row r="11965" spans="41:41" x14ac:dyDescent="0.25">
      <c r="AO11965" s="51"/>
    </row>
    <row r="11966" spans="41:41" x14ac:dyDescent="0.25">
      <c r="AO11966" s="51"/>
    </row>
    <row r="11967" spans="41:41" x14ac:dyDescent="0.25">
      <c r="AO11967" s="51"/>
    </row>
    <row r="11968" spans="41:41" x14ac:dyDescent="0.25">
      <c r="AO11968" s="51"/>
    </row>
    <row r="11969" spans="41:41" x14ac:dyDescent="0.25">
      <c r="AO11969" s="51"/>
    </row>
    <row r="11970" spans="41:41" x14ac:dyDescent="0.25">
      <c r="AO11970" s="51"/>
    </row>
    <row r="11971" spans="41:41" x14ac:dyDescent="0.25">
      <c r="AO11971" s="51"/>
    </row>
    <row r="11972" spans="41:41" x14ac:dyDescent="0.25">
      <c r="AO11972" s="51"/>
    </row>
    <row r="11973" spans="41:41" x14ac:dyDescent="0.25">
      <c r="AO11973" s="51"/>
    </row>
    <row r="11974" spans="41:41" x14ac:dyDescent="0.25">
      <c r="AO11974" s="51"/>
    </row>
    <row r="11975" spans="41:41" x14ac:dyDescent="0.25">
      <c r="AO11975" s="51"/>
    </row>
    <row r="11976" spans="41:41" x14ac:dyDescent="0.25">
      <c r="AO11976" s="51"/>
    </row>
    <row r="11977" spans="41:41" x14ac:dyDescent="0.25">
      <c r="AO11977" s="51"/>
    </row>
    <row r="11978" spans="41:41" x14ac:dyDescent="0.25">
      <c r="AO11978" s="51"/>
    </row>
    <row r="11979" spans="41:41" x14ac:dyDescent="0.25">
      <c r="AO11979" s="51"/>
    </row>
    <row r="11980" spans="41:41" x14ac:dyDescent="0.25">
      <c r="AO11980" s="51"/>
    </row>
    <row r="11981" spans="41:41" x14ac:dyDescent="0.25">
      <c r="AO11981" s="51"/>
    </row>
    <row r="11982" spans="41:41" x14ac:dyDescent="0.25">
      <c r="AO11982" s="51"/>
    </row>
    <row r="11983" spans="41:41" x14ac:dyDescent="0.25">
      <c r="AO11983" s="51"/>
    </row>
    <row r="11984" spans="41:41" x14ac:dyDescent="0.25">
      <c r="AO11984" s="51"/>
    </row>
    <row r="11985" spans="41:41" x14ac:dyDescent="0.25">
      <c r="AO11985" s="51"/>
    </row>
    <row r="11986" spans="41:41" x14ac:dyDescent="0.25">
      <c r="AO11986" s="51"/>
    </row>
    <row r="11987" spans="41:41" x14ac:dyDescent="0.25">
      <c r="AO11987" s="51"/>
    </row>
    <row r="11988" spans="41:41" x14ac:dyDescent="0.25">
      <c r="AO11988" s="51"/>
    </row>
    <row r="11989" spans="41:41" x14ac:dyDescent="0.25">
      <c r="AO11989" s="51"/>
    </row>
    <row r="11990" spans="41:41" x14ac:dyDescent="0.25">
      <c r="AO11990" s="51"/>
    </row>
    <row r="11991" spans="41:41" x14ac:dyDescent="0.25">
      <c r="AO11991" s="51"/>
    </row>
    <row r="11992" spans="41:41" x14ac:dyDescent="0.25">
      <c r="AO11992" s="51"/>
    </row>
    <row r="11993" spans="41:41" x14ac:dyDescent="0.25">
      <c r="AO11993" s="51"/>
    </row>
    <row r="11994" spans="41:41" x14ac:dyDescent="0.25">
      <c r="AO11994" s="51"/>
    </row>
    <row r="11995" spans="41:41" x14ac:dyDescent="0.25">
      <c r="AO11995" s="51"/>
    </row>
    <row r="11996" spans="41:41" x14ac:dyDescent="0.25">
      <c r="AO11996" s="51"/>
    </row>
    <row r="11997" spans="41:41" x14ac:dyDescent="0.25">
      <c r="AO11997" s="51"/>
    </row>
    <row r="11998" spans="41:41" x14ac:dyDescent="0.25">
      <c r="AO11998" s="51"/>
    </row>
    <row r="11999" spans="41:41" x14ac:dyDescent="0.25">
      <c r="AO11999" s="51"/>
    </row>
    <row r="12000" spans="41:41" x14ac:dyDescent="0.25">
      <c r="AO12000" s="51"/>
    </row>
    <row r="12001" spans="41:41" x14ac:dyDescent="0.25">
      <c r="AO12001" s="51"/>
    </row>
    <row r="12002" spans="41:41" x14ac:dyDescent="0.25">
      <c r="AO12002" s="51"/>
    </row>
    <row r="12003" spans="41:41" x14ac:dyDescent="0.25">
      <c r="AO12003" s="51"/>
    </row>
    <row r="12004" spans="41:41" x14ac:dyDescent="0.25">
      <c r="AO12004" s="51"/>
    </row>
    <row r="12005" spans="41:41" x14ac:dyDescent="0.25">
      <c r="AO12005" s="51"/>
    </row>
    <row r="12006" spans="41:41" x14ac:dyDescent="0.25">
      <c r="AO12006" s="51"/>
    </row>
    <row r="12007" spans="41:41" x14ac:dyDescent="0.25">
      <c r="AO12007" s="51"/>
    </row>
    <row r="12008" spans="41:41" x14ac:dyDescent="0.25">
      <c r="AO12008" s="51"/>
    </row>
    <row r="12009" spans="41:41" x14ac:dyDescent="0.25">
      <c r="AO12009" s="51"/>
    </row>
    <row r="12010" spans="41:41" x14ac:dyDescent="0.25">
      <c r="AO12010" s="51"/>
    </row>
    <row r="12011" spans="41:41" x14ac:dyDescent="0.25">
      <c r="AO12011" s="51"/>
    </row>
    <row r="12012" spans="41:41" x14ac:dyDescent="0.25">
      <c r="AO12012" s="51"/>
    </row>
    <row r="12013" spans="41:41" x14ac:dyDescent="0.25">
      <c r="AO12013" s="51"/>
    </row>
    <row r="12014" spans="41:41" x14ac:dyDescent="0.25">
      <c r="AO12014" s="51"/>
    </row>
    <row r="12015" spans="41:41" x14ac:dyDescent="0.25">
      <c r="AO12015" s="51"/>
    </row>
    <row r="12016" spans="41:41" x14ac:dyDescent="0.25">
      <c r="AO12016" s="51"/>
    </row>
    <row r="12017" spans="41:41" x14ac:dyDescent="0.25">
      <c r="AO12017" s="51"/>
    </row>
    <row r="12018" spans="41:41" x14ac:dyDescent="0.25">
      <c r="AO12018" s="51"/>
    </row>
    <row r="12019" spans="41:41" x14ac:dyDescent="0.25">
      <c r="AO12019" s="51"/>
    </row>
    <row r="12020" spans="41:41" x14ac:dyDescent="0.25">
      <c r="AO12020" s="51"/>
    </row>
    <row r="12021" spans="41:41" x14ac:dyDescent="0.25">
      <c r="AO12021" s="51"/>
    </row>
    <row r="12022" spans="41:41" x14ac:dyDescent="0.25">
      <c r="AO12022" s="51"/>
    </row>
    <row r="12023" spans="41:41" x14ac:dyDescent="0.25">
      <c r="AO12023" s="51"/>
    </row>
    <row r="12024" spans="41:41" x14ac:dyDescent="0.25">
      <c r="AO12024" s="51"/>
    </row>
    <row r="12025" spans="41:41" x14ac:dyDescent="0.25">
      <c r="AO12025" s="51"/>
    </row>
    <row r="12026" spans="41:41" x14ac:dyDescent="0.25">
      <c r="AO12026" s="51"/>
    </row>
    <row r="12027" spans="41:41" x14ac:dyDescent="0.25">
      <c r="AO12027" s="51"/>
    </row>
    <row r="12028" spans="41:41" x14ac:dyDescent="0.25">
      <c r="AO12028" s="51"/>
    </row>
    <row r="12029" spans="41:41" x14ac:dyDescent="0.25">
      <c r="AO12029" s="51"/>
    </row>
    <row r="12030" spans="41:41" x14ac:dyDescent="0.25">
      <c r="AO12030" s="51"/>
    </row>
    <row r="12031" spans="41:41" x14ac:dyDescent="0.25">
      <c r="AO12031" s="51"/>
    </row>
    <row r="12032" spans="41:41" x14ac:dyDescent="0.25">
      <c r="AO12032" s="51"/>
    </row>
    <row r="12033" spans="41:41" x14ac:dyDescent="0.25">
      <c r="AO12033" s="51"/>
    </row>
    <row r="12034" spans="41:41" x14ac:dyDescent="0.25">
      <c r="AO12034" s="51"/>
    </row>
    <row r="12035" spans="41:41" x14ac:dyDescent="0.25">
      <c r="AO12035" s="51"/>
    </row>
    <row r="12036" spans="41:41" x14ac:dyDescent="0.25">
      <c r="AO12036" s="51"/>
    </row>
    <row r="12037" spans="41:41" x14ac:dyDescent="0.25">
      <c r="AO12037" s="51"/>
    </row>
    <row r="12038" spans="41:41" x14ac:dyDescent="0.25">
      <c r="AO12038" s="51"/>
    </row>
    <row r="12039" spans="41:41" x14ac:dyDescent="0.25">
      <c r="AO12039" s="51"/>
    </row>
    <row r="12040" spans="41:41" x14ac:dyDescent="0.25">
      <c r="AO12040" s="51"/>
    </row>
    <row r="12041" spans="41:41" x14ac:dyDescent="0.25">
      <c r="AO12041" s="51"/>
    </row>
    <row r="12042" spans="41:41" x14ac:dyDescent="0.25">
      <c r="AO12042" s="51"/>
    </row>
    <row r="12043" spans="41:41" x14ac:dyDescent="0.25">
      <c r="AO12043" s="51"/>
    </row>
    <row r="12044" spans="41:41" x14ac:dyDescent="0.25">
      <c r="AO12044" s="51"/>
    </row>
    <row r="12045" spans="41:41" x14ac:dyDescent="0.25">
      <c r="AO12045" s="51"/>
    </row>
    <row r="12046" spans="41:41" x14ac:dyDescent="0.25">
      <c r="AO12046" s="51"/>
    </row>
    <row r="12047" spans="41:41" x14ac:dyDescent="0.25">
      <c r="AO12047" s="51"/>
    </row>
    <row r="12048" spans="41:41" x14ac:dyDescent="0.25">
      <c r="AO12048" s="51"/>
    </row>
    <row r="12049" spans="41:41" x14ac:dyDescent="0.25">
      <c r="AO12049" s="51"/>
    </row>
    <row r="12050" spans="41:41" x14ac:dyDescent="0.25">
      <c r="AO12050" s="51"/>
    </row>
    <row r="12051" spans="41:41" x14ac:dyDescent="0.25">
      <c r="AO12051" s="51"/>
    </row>
    <row r="12052" spans="41:41" x14ac:dyDescent="0.25">
      <c r="AO12052" s="51"/>
    </row>
    <row r="12053" spans="41:41" x14ac:dyDescent="0.25">
      <c r="AO12053" s="51"/>
    </row>
    <row r="12054" spans="41:41" x14ac:dyDescent="0.25">
      <c r="AO12054" s="51"/>
    </row>
    <row r="12055" spans="41:41" x14ac:dyDescent="0.25">
      <c r="AO12055" s="51"/>
    </row>
    <row r="12056" spans="41:41" x14ac:dyDescent="0.25">
      <c r="AO12056" s="51"/>
    </row>
    <row r="12057" spans="41:41" x14ac:dyDescent="0.25">
      <c r="AO12057" s="51"/>
    </row>
    <row r="12058" spans="41:41" x14ac:dyDescent="0.25">
      <c r="AO12058" s="51"/>
    </row>
    <row r="12059" spans="41:41" x14ac:dyDescent="0.25">
      <c r="AO12059" s="51"/>
    </row>
    <row r="12060" spans="41:41" x14ac:dyDescent="0.25">
      <c r="AO12060" s="51"/>
    </row>
    <row r="12061" spans="41:41" x14ac:dyDescent="0.25">
      <c r="AO12061" s="51"/>
    </row>
    <row r="12062" spans="41:41" x14ac:dyDescent="0.25">
      <c r="AO12062" s="51"/>
    </row>
    <row r="12063" spans="41:41" x14ac:dyDescent="0.25">
      <c r="AO12063" s="51"/>
    </row>
    <row r="12064" spans="41:41" x14ac:dyDescent="0.25">
      <c r="AO12064" s="51"/>
    </row>
    <row r="12065" spans="41:41" x14ac:dyDescent="0.25">
      <c r="AO12065" s="51"/>
    </row>
    <row r="12066" spans="41:41" x14ac:dyDescent="0.25">
      <c r="AO12066" s="51"/>
    </row>
    <row r="12067" spans="41:41" x14ac:dyDescent="0.25">
      <c r="AO12067" s="51"/>
    </row>
    <row r="12068" spans="41:41" x14ac:dyDescent="0.25">
      <c r="AO12068" s="51"/>
    </row>
    <row r="12069" spans="41:41" x14ac:dyDescent="0.25">
      <c r="AO12069" s="51"/>
    </row>
    <row r="12070" spans="41:41" x14ac:dyDescent="0.25">
      <c r="AO12070" s="51"/>
    </row>
    <row r="12071" spans="41:41" x14ac:dyDescent="0.25">
      <c r="AO12071" s="51"/>
    </row>
    <row r="12072" spans="41:41" x14ac:dyDescent="0.25">
      <c r="AO12072" s="51"/>
    </row>
    <row r="12073" spans="41:41" x14ac:dyDescent="0.25">
      <c r="AO12073" s="51"/>
    </row>
    <row r="12074" spans="41:41" x14ac:dyDescent="0.25">
      <c r="AO12074" s="51"/>
    </row>
    <row r="12075" spans="41:41" x14ac:dyDescent="0.25">
      <c r="AO12075" s="51"/>
    </row>
    <row r="12076" spans="41:41" x14ac:dyDescent="0.25">
      <c r="AO12076" s="51"/>
    </row>
    <row r="12077" spans="41:41" x14ac:dyDescent="0.25">
      <c r="AO12077" s="51"/>
    </row>
    <row r="12078" spans="41:41" x14ac:dyDescent="0.25">
      <c r="AO12078" s="51"/>
    </row>
    <row r="12079" spans="41:41" x14ac:dyDescent="0.25">
      <c r="AO12079" s="51"/>
    </row>
    <row r="12080" spans="41:41" x14ac:dyDescent="0.25">
      <c r="AO12080" s="51"/>
    </row>
    <row r="12081" spans="41:41" x14ac:dyDescent="0.25">
      <c r="AO12081" s="51"/>
    </row>
    <row r="12082" spans="41:41" x14ac:dyDescent="0.25">
      <c r="AO12082" s="51"/>
    </row>
    <row r="12083" spans="41:41" x14ac:dyDescent="0.25">
      <c r="AO12083" s="51"/>
    </row>
    <row r="12084" spans="41:41" x14ac:dyDescent="0.25">
      <c r="AO12084" s="51"/>
    </row>
    <row r="12085" spans="41:41" x14ac:dyDescent="0.25">
      <c r="AO12085" s="51"/>
    </row>
    <row r="12086" spans="41:41" x14ac:dyDescent="0.25">
      <c r="AO12086" s="51"/>
    </row>
    <row r="12087" spans="41:41" x14ac:dyDescent="0.25">
      <c r="AO12087" s="51"/>
    </row>
    <row r="12088" spans="41:41" x14ac:dyDescent="0.25">
      <c r="AO12088" s="51"/>
    </row>
    <row r="12089" spans="41:41" x14ac:dyDescent="0.25">
      <c r="AO12089" s="51"/>
    </row>
    <row r="12090" spans="41:41" x14ac:dyDescent="0.25">
      <c r="AO12090" s="51"/>
    </row>
    <row r="12091" spans="41:41" x14ac:dyDescent="0.25">
      <c r="AO12091" s="51"/>
    </row>
    <row r="12092" spans="41:41" x14ac:dyDescent="0.25">
      <c r="AO12092" s="51"/>
    </row>
    <row r="12093" spans="41:41" x14ac:dyDescent="0.25">
      <c r="AO12093" s="51"/>
    </row>
    <row r="12094" spans="41:41" x14ac:dyDescent="0.25">
      <c r="AO12094" s="51"/>
    </row>
    <row r="12095" spans="41:41" x14ac:dyDescent="0.25">
      <c r="AO12095" s="51"/>
    </row>
    <row r="12096" spans="41:41" x14ac:dyDescent="0.25">
      <c r="AO12096" s="51"/>
    </row>
    <row r="12097" spans="41:41" x14ac:dyDescent="0.25">
      <c r="AO12097" s="51"/>
    </row>
    <row r="12098" spans="41:41" x14ac:dyDescent="0.25">
      <c r="AO12098" s="51"/>
    </row>
    <row r="12099" spans="41:41" x14ac:dyDescent="0.25">
      <c r="AO12099" s="51"/>
    </row>
    <row r="12100" spans="41:41" x14ac:dyDescent="0.25">
      <c r="AO12100" s="51"/>
    </row>
    <row r="12101" spans="41:41" x14ac:dyDescent="0.25">
      <c r="AO12101" s="51"/>
    </row>
    <row r="12102" spans="41:41" x14ac:dyDescent="0.25">
      <c r="AO12102" s="51"/>
    </row>
    <row r="12103" spans="41:41" x14ac:dyDescent="0.25">
      <c r="AO12103" s="51"/>
    </row>
    <row r="12104" spans="41:41" x14ac:dyDescent="0.25">
      <c r="AO12104" s="51"/>
    </row>
    <row r="12105" spans="41:41" x14ac:dyDescent="0.25">
      <c r="AO12105" s="51"/>
    </row>
    <row r="12106" spans="41:41" x14ac:dyDescent="0.25">
      <c r="AO12106" s="51"/>
    </row>
    <row r="12107" spans="41:41" x14ac:dyDescent="0.25">
      <c r="AO12107" s="51"/>
    </row>
    <row r="12108" spans="41:41" x14ac:dyDescent="0.25">
      <c r="AO12108" s="51"/>
    </row>
    <row r="12109" spans="41:41" x14ac:dyDescent="0.25">
      <c r="AO12109" s="51"/>
    </row>
    <row r="12110" spans="41:41" x14ac:dyDescent="0.25">
      <c r="AO12110" s="51"/>
    </row>
    <row r="12111" spans="41:41" x14ac:dyDescent="0.25">
      <c r="AO12111" s="51"/>
    </row>
    <row r="12112" spans="41:41" x14ac:dyDescent="0.25">
      <c r="AO12112" s="51"/>
    </row>
    <row r="12113" spans="41:41" x14ac:dyDescent="0.25">
      <c r="AO12113" s="51"/>
    </row>
    <row r="12114" spans="41:41" x14ac:dyDescent="0.25">
      <c r="AO12114" s="51"/>
    </row>
    <row r="12115" spans="41:41" x14ac:dyDescent="0.25">
      <c r="AO12115" s="51"/>
    </row>
    <row r="12116" spans="41:41" x14ac:dyDescent="0.25">
      <c r="AO12116" s="51"/>
    </row>
    <row r="12117" spans="41:41" x14ac:dyDescent="0.25">
      <c r="AO12117" s="51"/>
    </row>
    <row r="12118" spans="41:41" x14ac:dyDescent="0.25">
      <c r="AO12118" s="51"/>
    </row>
    <row r="12119" spans="41:41" x14ac:dyDescent="0.25">
      <c r="AO12119" s="51"/>
    </row>
    <row r="12120" spans="41:41" x14ac:dyDescent="0.25">
      <c r="AO12120" s="51"/>
    </row>
    <row r="12121" spans="41:41" x14ac:dyDescent="0.25">
      <c r="AO12121" s="51"/>
    </row>
    <row r="12122" spans="41:41" x14ac:dyDescent="0.25">
      <c r="AO12122" s="51"/>
    </row>
    <row r="12123" spans="41:41" x14ac:dyDescent="0.25">
      <c r="AO12123" s="51"/>
    </row>
    <row r="12124" spans="41:41" x14ac:dyDescent="0.25">
      <c r="AO12124" s="51"/>
    </row>
    <row r="12125" spans="41:41" x14ac:dyDescent="0.25">
      <c r="AO12125" s="51"/>
    </row>
    <row r="12126" spans="41:41" x14ac:dyDescent="0.25">
      <c r="AO12126" s="51"/>
    </row>
    <row r="12127" spans="41:41" x14ac:dyDescent="0.25">
      <c r="AO12127" s="51"/>
    </row>
    <row r="12128" spans="41:41" x14ac:dyDescent="0.25">
      <c r="AO12128" s="51"/>
    </row>
    <row r="12129" spans="41:41" x14ac:dyDescent="0.25">
      <c r="AO12129" s="51"/>
    </row>
    <row r="12130" spans="41:41" x14ac:dyDescent="0.25">
      <c r="AO12130" s="51"/>
    </row>
    <row r="12131" spans="41:41" x14ac:dyDescent="0.25">
      <c r="AO12131" s="51"/>
    </row>
    <row r="12132" spans="41:41" x14ac:dyDescent="0.25">
      <c r="AO12132" s="51"/>
    </row>
    <row r="12133" spans="41:41" x14ac:dyDescent="0.25">
      <c r="AO12133" s="51"/>
    </row>
    <row r="12134" spans="41:41" x14ac:dyDescent="0.25">
      <c r="AO12134" s="51"/>
    </row>
    <row r="12135" spans="41:41" x14ac:dyDescent="0.25">
      <c r="AO12135" s="51"/>
    </row>
    <row r="12136" spans="41:41" x14ac:dyDescent="0.25">
      <c r="AO12136" s="51"/>
    </row>
    <row r="12137" spans="41:41" x14ac:dyDescent="0.25">
      <c r="AO12137" s="51"/>
    </row>
    <row r="12138" spans="41:41" x14ac:dyDescent="0.25">
      <c r="AO12138" s="51"/>
    </row>
    <row r="12139" spans="41:41" x14ac:dyDescent="0.25">
      <c r="AO12139" s="51"/>
    </row>
    <row r="12140" spans="41:41" x14ac:dyDescent="0.25">
      <c r="AO12140" s="51"/>
    </row>
    <row r="12141" spans="41:41" x14ac:dyDescent="0.25">
      <c r="AO12141" s="51"/>
    </row>
    <row r="12142" spans="41:41" x14ac:dyDescent="0.25">
      <c r="AO12142" s="51"/>
    </row>
    <row r="12143" spans="41:41" x14ac:dyDescent="0.25">
      <c r="AO12143" s="51"/>
    </row>
    <row r="12144" spans="41:41" x14ac:dyDescent="0.25">
      <c r="AO12144" s="51"/>
    </row>
    <row r="12145" spans="41:41" x14ac:dyDescent="0.25">
      <c r="AO12145" s="51"/>
    </row>
    <row r="12146" spans="41:41" x14ac:dyDescent="0.25">
      <c r="AO12146" s="51"/>
    </row>
    <row r="12147" spans="41:41" x14ac:dyDescent="0.25">
      <c r="AO12147" s="51"/>
    </row>
    <row r="12148" spans="41:41" x14ac:dyDescent="0.25">
      <c r="AO12148" s="51"/>
    </row>
    <row r="12149" spans="41:41" x14ac:dyDescent="0.25">
      <c r="AO12149" s="51"/>
    </row>
    <row r="12150" spans="41:41" x14ac:dyDescent="0.25">
      <c r="AO12150" s="51"/>
    </row>
    <row r="12151" spans="41:41" x14ac:dyDescent="0.25">
      <c r="AO12151" s="51"/>
    </row>
    <row r="12152" spans="41:41" x14ac:dyDescent="0.25">
      <c r="AO12152" s="51"/>
    </row>
    <row r="12153" spans="41:41" x14ac:dyDescent="0.25">
      <c r="AO12153" s="51"/>
    </row>
    <row r="12154" spans="41:41" x14ac:dyDescent="0.25">
      <c r="AO12154" s="51"/>
    </row>
    <row r="12155" spans="41:41" x14ac:dyDescent="0.25">
      <c r="AO12155" s="51"/>
    </row>
    <row r="12156" spans="41:41" x14ac:dyDescent="0.25">
      <c r="AO12156" s="51"/>
    </row>
    <row r="12157" spans="41:41" x14ac:dyDescent="0.25">
      <c r="AO12157" s="51"/>
    </row>
    <row r="12158" spans="41:41" x14ac:dyDescent="0.25">
      <c r="AO12158" s="51"/>
    </row>
    <row r="12159" spans="41:41" x14ac:dyDescent="0.25">
      <c r="AO12159" s="51"/>
    </row>
    <row r="12160" spans="41:41" x14ac:dyDescent="0.25">
      <c r="AO12160" s="51"/>
    </row>
    <row r="12161" spans="41:41" x14ac:dyDescent="0.25">
      <c r="AO12161" s="51"/>
    </row>
    <row r="12162" spans="41:41" x14ac:dyDescent="0.25">
      <c r="AO12162" s="51"/>
    </row>
    <row r="12163" spans="41:41" x14ac:dyDescent="0.25">
      <c r="AO12163" s="51"/>
    </row>
    <row r="12164" spans="41:41" x14ac:dyDescent="0.25">
      <c r="AO12164" s="51"/>
    </row>
    <row r="12165" spans="41:41" x14ac:dyDescent="0.25">
      <c r="AO12165" s="51"/>
    </row>
    <row r="12166" spans="41:41" x14ac:dyDescent="0.25">
      <c r="AO12166" s="51"/>
    </row>
    <row r="12167" spans="41:41" x14ac:dyDescent="0.25">
      <c r="AO12167" s="51"/>
    </row>
    <row r="12168" spans="41:41" x14ac:dyDescent="0.25">
      <c r="AO12168" s="51"/>
    </row>
    <row r="12169" spans="41:41" x14ac:dyDescent="0.25">
      <c r="AO12169" s="51"/>
    </row>
    <row r="12170" spans="41:41" x14ac:dyDescent="0.25">
      <c r="AO12170" s="51"/>
    </row>
    <row r="12171" spans="41:41" x14ac:dyDescent="0.25">
      <c r="AO12171" s="51"/>
    </row>
    <row r="12172" spans="41:41" x14ac:dyDescent="0.25">
      <c r="AO12172" s="51"/>
    </row>
    <row r="12173" spans="41:41" x14ac:dyDescent="0.25">
      <c r="AO12173" s="51"/>
    </row>
    <row r="12174" spans="41:41" x14ac:dyDescent="0.25">
      <c r="AO12174" s="51"/>
    </row>
    <row r="12175" spans="41:41" x14ac:dyDescent="0.25">
      <c r="AO12175" s="51"/>
    </row>
    <row r="12176" spans="41:41" x14ac:dyDescent="0.25">
      <c r="AO12176" s="51"/>
    </row>
    <row r="12177" spans="41:41" x14ac:dyDescent="0.25">
      <c r="AO12177" s="51"/>
    </row>
    <row r="12178" spans="41:41" x14ac:dyDescent="0.25">
      <c r="AO12178" s="51"/>
    </row>
    <row r="12179" spans="41:41" x14ac:dyDescent="0.25">
      <c r="AO12179" s="51"/>
    </row>
    <row r="12180" spans="41:41" x14ac:dyDescent="0.25">
      <c r="AO12180" s="51"/>
    </row>
    <row r="12181" spans="41:41" x14ac:dyDescent="0.25">
      <c r="AO12181" s="51"/>
    </row>
    <row r="12182" spans="41:41" x14ac:dyDescent="0.25">
      <c r="AO12182" s="51"/>
    </row>
    <row r="12183" spans="41:41" x14ac:dyDescent="0.25">
      <c r="AO12183" s="51"/>
    </row>
    <row r="12184" spans="41:41" x14ac:dyDescent="0.25">
      <c r="AO12184" s="51"/>
    </row>
    <row r="12185" spans="41:41" x14ac:dyDescent="0.25">
      <c r="AO12185" s="51"/>
    </row>
    <row r="12186" spans="41:41" x14ac:dyDescent="0.25">
      <c r="AO12186" s="51"/>
    </row>
    <row r="12187" spans="41:41" x14ac:dyDescent="0.25">
      <c r="AO12187" s="51"/>
    </row>
    <row r="12188" spans="41:41" x14ac:dyDescent="0.25">
      <c r="AO12188" s="51"/>
    </row>
    <row r="12189" spans="41:41" x14ac:dyDescent="0.25">
      <c r="AO12189" s="51"/>
    </row>
    <row r="12190" spans="41:41" x14ac:dyDescent="0.25">
      <c r="AO12190" s="51"/>
    </row>
    <row r="12191" spans="41:41" x14ac:dyDescent="0.25">
      <c r="AO12191" s="51"/>
    </row>
    <row r="12192" spans="41:41" x14ac:dyDescent="0.25">
      <c r="AO12192" s="51"/>
    </row>
    <row r="12193" spans="41:41" x14ac:dyDescent="0.25">
      <c r="AO12193" s="51"/>
    </row>
    <row r="12194" spans="41:41" x14ac:dyDescent="0.25">
      <c r="AO12194" s="51"/>
    </row>
    <row r="12195" spans="41:41" x14ac:dyDescent="0.25">
      <c r="AO12195" s="51"/>
    </row>
    <row r="12196" spans="41:41" x14ac:dyDescent="0.25">
      <c r="AO12196" s="51"/>
    </row>
    <row r="12197" spans="41:41" x14ac:dyDescent="0.25">
      <c r="AO12197" s="51"/>
    </row>
    <row r="12198" spans="41:41" x14ac:dyDescent="0.25">
      <c r="AO12198" s="51"/>
    </row>
    <row r="12199" spans="41:41" x14ac:dyDescent="0.25">
      <c r="AO12199" s="51"/>
    </row>
    <row r="12200" spans="41:41" x14ac:dyDescent="0.25">
      <c r="AO12200" s="51"/>
    </row>
    <row r="12201" spans="41:41" x14ac:dyDescent="0.25">
      <c r="AO12201" s="51"/>
    </row>
    <row r="12202" spans="41:41" x14ac:dyDescent="0.25">
      <c r="AO12202" s="51"/>
    </row>
    <row r="12203" spans="41:41" x14ac:dyDescent="0.25">
      <c r="AO12203" s="51"/>
    </row>
    <row r="12204" spans="41:41" x14ac:dyDescent="0.25">
      <c r="AO12204" s="51"/>
    </row>
    <row r="12205" spans="41:41" x14ac:dyDescent="0.25">
      <c r="AO12205" s="51"/>
    </row>
    <row r="12206" spans="41:41" x14ac:dyDescent="0.25">
      <c r="AO12206" s="51"/>
    </row>
    <row r="12207" spans="41:41" x14ac:dyDescent="0.25">
      <c r="AO12207" s="51"/>
    </row>
    <row r="12208" spans="41:41" x14ac:dyDescent="0.25">
      <c r="AO12208" s="51"/>
    </row>
    <row r="12209" spans="41:41" x14ac:dyDescent="0.25">
      <c r="AO12209" s="51"/>
    </row>
    <row r="12210" spans="41:41" x14ac:dyDescent="0.25">
      <c r="AO12210" s="51"/>
    </row>
    <row r="12211" spans="41:41" x14ac:dyDescent="0.25">
      <c r="AO12211" s="51"/>
    </row>
    <row r="12212" spans="41:41" x14ac:dyDescent="0.25">
      <c r="AO12212" s="51"/>
    </row>
    <row r="12213" spans="41:41" x14ac:dyDescent="0.25">
      <c r="AO12213" s="51"/>
    </row>
    <row r="12214" spans="41:41" x14ac:dyDescent="0.25">
      <c r="AO12214" s="51"/>
    </row>
    <row r="12215" spans="41:41" x14ac:dyDescent="0.25">
      <c r="AO12215" s="51"/>
    </row>
    <row r="12216" spans="41:41" x14ac:dyDescent="0.25">
      <c r="AO12216" s="51"/>
    </row>
    <row r="12217" spans="41:41" x14ac:dyDescent="0.25">
      <c r="AO12217" s="51"/>
    </row>
    <row r="12218" spans="41:41" x14ac:dyDescent="0.25">
      <c r="AO12218" s="51"/>
    </row>
    <row r="12219" spans="41:41" x14ac:dyDescent="0.25">
      <c r="AO12219" s="51"/>
    </row>
    <row r="12220" spans="41:41" x14ac:dyDescent="0.25">
      <c r="AO12220" s="51"/>
    </row>
    <row r="12221" spans="41:41" x14ac:dyDescent="0.25">
      <c r="AO12221" s="51"/>
    </row>
    <row r="12222" spans="41:41" x14ac:dyDescent="0.25">
      <c r="AO12222" s="51"/>
    </row>
    <row r="12223" spans="41:41" x14ac:dyDescent="0.25">
      <c r="AO12223" s="51"/>
    </row>
    <row r="12224" spans="41:41" x14ac:dyDescent="0.25">
      <c r="AO12224" s="51"/>
    </row>
    <row r="12225" spans="41:41" x14ac:dyDescent="0.25">
      <c r="AO12225" s="51"/>
    </row>
    <row r="12226" spans="41:41" x14ac:dyDescent="0.25">
      <c r="AO12226" s="51"/>
    </row>
    <row r="12227" spans="41:41" x14ac:dyDescent="0.25">
      <c r="AO12227" s="51"/>
    </row>
    <row r="12228" spans="41:41" x14ac:dyDescent="0.25">
      <c r="AO12228" s="51"/>
    </row>
    <row r="12229" spans="41:41" x14ac:dyDescent="0.25">
      <c r="AO12229" s="51"/>
    </row>
    <row r="12230" spans="41:41" x14ac:dyDescent="0.25">
      <c r="AO12230" s="51"/>
    </row>
    <row r="12231" spans="41:41" x14ac:dyDescent="0.25">
      <c r="AO12231" s="51"/>
    </row>
    <row r="12232" spans="41:41" x14ac:dyDescent="0.25">
      <c r="AO12232" s="51"/>
    </row>
    <row r="12233" spans="41:41" x14ac:dyDescent="0.25">
      <c r="AO12233" s="51"/>
    </row>
    <row r="12234" spans="41:41" x14ac:dyDescent="0.25">
      <c r="AO12234" s="51"/>
    </row>
    <row r="12235" spans="41:41" x14ac:dyDescent="0.25">
      <c r="AO12235" s="51"/>
    </row>
    <row r="12236" spans="41:41" x14ac:dyDescent="0.25">
      <c r="AO12236" s="51"/>
    </row>
    <row r="12237" spans="41:41" x14ac:dyDescent="0.25">
      <c r="AO12237" s="51"/>
    </row>
    <row r="12238" spans="41:41" x14ac:dyDescent="0.25">
      <c r="AO12238" s="51"/>
    </row>
    <row r="12239" spans="41:41" x14ac:dyDescent="0.25">
      <c r="AO12239" s="51"/>
    </row>
    <row r="12240" spans="41:41" x14ac:dyDescent="0.25">
      <c r="AO12240" s="51"/>
    </row>
    <row r="12241" spans="41:41" x14ac:dyDescent="0.25">
      <c r="AO12241" s="51"/>
    </row>
    <row r="12242" spans="41:41" x14ac:dyDescent="0.25">
      <c r="AO12242" s="51"/>
    </row>
    <row r="12243" spans="41:41" x14ac:dyDescent="0.25">
      <c r="AO12243" s="51"/>
    </row>
    <row r="12244" spans="41:41" x14ac:dyDescent="0.25">
      <c r="AO12244" s="51"/>
    </row>
    <row r="12245" spans="41:41" x14ac:dyDescent="0.25">
      <c r="AO12245" s="51"/>
    </row>
    <row r="12246" spans="41:41" x14ac:dyDescent="0.25">
      <c r="AO12246" s="51"/>
    </row>
    <row r="12247" spans="41:41" x14ac:dyDescent="0.25">
      <c r="AO12247" s="51"/>
    </row>
    <row r="12248" spans="41:41" x14ac:dyDescent="0.25">
      <c r="AO12248" s="51"/>
    </row>
    <row r="12249" spans="41:41" x14ac:dyDescent="0.25">
      <c r="AO12249" s="51"/>
    </row>
    <row r="12250" spans="41:41" x14ac:dyDescent="0.25">
      <c r="AO12250" s="51"/>
    </row>
    <row r="12251" spans="41:41" x14ac:dyDescent="0.25">
      <c r="AO12251" s="51"/>
    </row>
    <row r="12252" spans="41:41" x14ac:dyDescent="0.25">
      <c r="AO12252" s="51"/>
    </row>
    <row r="12253" spans="41:41" x14ac:dyDescent="0.25">
      <c r="AO12253" s="51"/>
    </row>
    <row r="12254" spans="41:41" x14ac:dyDescent="0.25">
      <c r="AO12254" s="51"/>
    </row>
    <row r="12255" spans="41:41" x14ac:dyDescent="0.25">
      <c r="AO12255" s="51"/>
    </row>
    <row r="12256" spans="41:41" x14ac:dyDescent="0.25">
      <c r="AO12256" s="51"/>
    </row>
    <row r="12257" spans="41:41" x14ac:dyDescent="0.25">
      <c r="AO12257" s="51"/>
    </row>
    <row r="12258" spans="41:41" x14ac:dyDescent="0.25">
      <c r="AO12258" s="51"/>
    </row>
    <row r="12259" spans="41:41" x14ac:dyDescent="0.25">
      <c r="AO12259" s="51"/>
    </row>
    <row r="12260" spans="41:41" x14ac:dyDescent="0.25">
      <c r="AO12260" s="51"/>
    </row>
    <row r="12261" spans="41:41" x14ac:dyDescent="0.25">
      <c r="AO12261" s="51"/>
    </row>
    <row r="12262" spans="41:41" x14ac:dyDescent="0.25">
      <c r="AO12262" s="51"/>
    </row>
    <row r="12263" spans="41:41" x14ac:dyDescent="0.25">
      <c r="AO12263" s="51"/>
    </row>
    <row r="12264" spans="41:41" x14ac:dyDescent="0.25">
      <c r="AO12264" s="51"/>
    </row>
    <row r="12265" spans="41:41" x14ac:dyDescent="0.25">
      <c r="AO12265" s="51"/>
    </row>
    <row r="12266" spans="41:41" x14ac:dyDescent="0.25">
      <c r="AO12266" s="51"/>
    </row>
    <row r="12267" spans="41:41" x14ac:dyDescent="0.25">
      <c r="AO12267" s="51"/>
    </row>
    <row r="12268" spans="41:41" x14ac:dyDescent="0.25">
      <c r="AO12268" s="51"/>
    </row>
    <row r="12269" spans="41:41" x14ac:dyDescent="0.25">
      <c r="AO12269" s="51"/>
    </row>
    <row r="12270" spans="41:41" x14ac:dyDescent="0.25">
      <c r="AO12270" s="51"/>
    </row>
    <row r="12271" spans="41:41" x14ac:dyDescent="0.25">
      <c r="AO12271" s="51"/>
    </row>
    <row r="12272" spans="41:41" x14ac:dyDescent="0.25">
      <c r="AO12272" s="51"/>
    </row>
    <row r="12273" spans="41:41" x14ac:dyDescent="0.25">
      <c r="AO12273" s="51"/>
    </row>
    <row r="12274" spans="41:41" x14ac:dyDescent="0.25">
      <c r="AO12274" s="51"/>
    </row>
    <row r="12275" spans="41:41" x14ac:dyDescent="0.25">
      <c r="AO12275" s="51"/>
    </row>
    <row r="12276" spans="41:41" x14ac:dyDescent="0.25">
      <c r="AO12276" s="51"/>
    </row>
    <row r="12277" spans="41:41" x14ac:dyDescent="0.25">
      <c r="AO12277" s="51"/>
    </row>
    <row r="12278" spans="41:41" x14ac:dyDescent="0.25">
      <c r="AO12278" s="51"/>
    </row>
    <row r="12279" spans="41:41" x14ac:dyDescent="0.25">
      <c r="AO12279" s="51"/>
    </row>
    <row r="12280" spans="41:41" x14ac:dyDescent="0.25">
      <c r="AO12280" s="51"/>
    </row>
    <row r="12281" spans="41:41" x14ac:dyDescent="0.25">
      <c r="AO12281" s="51"/>
    </row>
    <row r="12282" spans="41:41" x14ac:dyDescent="0.25">
      <c r="AO12282" s="51"/>
    </row>
    <row r="12283" spans="41:41" x14ac:dyDescent="0.25">
      <c r="AO12283" s="51"/>
    </row>
    <row r="12284" spans="41:41" x14ac:dyDescent="0.25">
      <c r="AO12284" s="51"/>
    </row>
    <row r="12285" spans="41:41" x14ac:dyDescent="0.25">
      <c r="AO12285" s="51"/>
    </row>
    <row r="12286" spans="41:41" x14ac:dyDescent="0.25">
      <c r="AO12286" s="51"/>
    </row>
    <row r="12287" spans="41:41" x14ac:dyDescent="0.25">
      <c r="AO12287" s="51"/>
    </row>
    <row r="12288" spans="41:41" x14ac:dyDescent="0.25">
      <c r="AO12288" s="51"/>
    </row>
    <row r="12289" spans="41:41" x14ac:dyDescent="0.25">
      <c r="AO12289" s="51"/>
    </row>
    <row r="12290" spans="41:41" x14ac:dyDescent="0.25">
      <c r="AO12290" s="51"/>
    </row>
    <row r="12291" spans="41:41" x14ac:dyDescent="0.25">
      <c r="AO12291" s="51"/>
    </row>
    <row r="12292" spans="41:41" x14ac:dyDescent="0.25">
      <c r="AO12292" s="51"/>
    </row>
    <row r="12293" spans="41:41" x14ac:dyDescent="0.25">
      <c r="AO12293" s="51"/>
    </row>
    <row r="12294" spans="41:41" x14ac:dyDescent="0.25">
      <c r="AO12294" s="51"/>
    </row>
    <row r="12295" spans="41:41" x14ac:dyDescent="0.25">
      <c r="AO12295" s="51"/>
    </row>
    <row r="12296" spans="41:41" x14ac:dyDescent="0.25">
      <c r="AO12296" s="51"/>
    </row>
    <row r="12297" spans="41:41" x14ac:dyDescent="0.25">
      <c r="AO12297" s="51"/>
    </row>
    <row r="12298" spans="41:41" x14ac:dyDescent="0.25">
      <c r="AO12298" s="51"/>
    </row>
    <row r="12299" spans="41:41" x14ac:dyDescent="0.25">
      <c r="AO12299" s="51"/>
    </row>
    <row r="12300" spans="41:41" x14ac:dyDescent="0.25">
      <c r="AO12300" s="51"/>
    </row>
    <row r="12301" spans="41:41" x14ac:dyDescent="0.25">
      <c r="AO12301" s="51"/>
    </row>
    <row r="12302" spans="41:41" x14ac:dyDescent="0.25">
      <c r="AO12302" s="51"/>
    </row>
    <row r="12303" spans="41:41" x14ac:dyDescent="0.25">
      <c r="AO12303" s="51"/>
    </row>
    <row r="12304" spans="41:41" x14ac:dyDescent="0.25">
      <c r="AO12304" s="51"/>
    </row>
    <row r="12305" spans="41:41" x14ac:dyDescent="0.25">
      <c r="AO12305" s="51"/>
    </row>
    <row r="12306" spans="41:41" x14ac:dyDescent="0.25">
      <c r="AO12306" s="51"/>
    </row>
    <row r="12307" spans="41:41" x14ac:dyDescent="0.25">
      <c r="AO12307" s="51"/>
    </row>
    <row r="12308" spans="41:41" x14ac:dyDescent="0.25">
      <c r="AO12308" s="51"/>
    </row>
    <row r="12309" spans="41:41" x14ac:dyDescent="0.25">
      <c r="AO12309" s="51"/>
    </row>
    <row r="12310" spans="41:41" x14ac:dyDescent="0.25">
      <c r="AO12310" s="51"/>
    </row>
    <row r="12311" spans="41:41" x14ac:dyDescent="0.25">
      <c r="AO12311" s="51"/>
    </row>
    <row r="12312" spans="41:41" x14ac:dyDescent="0.25">
      <c r="AO12312" s="51"/>
    </row>
    <row r="12313" spans="41:41" x14ac:dyDescent="0.25">
      <c r="AO12313" s="51"/>
    </row>
    <row r="12314" spans="41:41" x14ac:dyDescent="0.25">
      <c r="AO12314" s="51"/>
    </row>
    <row r="12315" spans="41:41" x14ac:dyDescent="0.25">
      <c r="AO12315" s="51"/>
    </row>
    <row r="12316" spans="41:41" x14ac:dyDescent="0.25">
      <c r="AO12316" s="51"/>
    </row>
    <row r="12317" spans="41:41" x14ac:dyDescent="0.25">
      <c r="AO12317" s="51"/>
    </row>
    <row r="12318" spans="41:41" x14ac:dyDescent="0.25">
      <c r="AO12318" s="51"/>
    </row>
    <row r="12319" spans="41:41" x14ac:dyDescent="0.25">
      <c r="AO12319" s="51"/>
    </row>
    <row r="12320" spans="41:41" x14ac:dyDescent="0.25">
      <c r="AO12320" s="51"/>
    </row>
    <row r="12321" spans="41:41" x14ac:dyDescent="0.25">
      <c r="AO12321" s="51"/>
    </row>
    <row r="12322" spans="41:41" x14ac:dyDescent="0.25">
      <c r="AO12322" s="51"/>
    </row>
    <row r="12323" spans="41:41" x14ac:dyDescent="0.25">
      <c r="AO12323" s="51"/>
    </row>
    <row r="12324" spans="41:41" x14ac:dyDescent="0.25">
      <c r="AO12324" s="51"/>
    </row>
    <row r="12325" spans="41:41" x14ac:dyDescent="0.25">
      <c r="AO12325" s="51"/>
    </row>
    <row r="12326" spans="41:41" x14ac:dyDescent="0.25">
      <c r="AO12326" s="51"/>
    </row>
    <row r="12327" spans="41:41" x14ac:dyDescent="0.25">
      <c r="AO12327" s="51"/>
    </row>
    <row r="12328" spans="41:41" x14ac:dyDescent="0.25">
      <c r="AO12328" s="51"/>
    </row>
    <row r="12329" spans="41:41" x14ac:dyDescent="0.25">
      <c r="AO12329" s="51"/>
    </row>
    <row r="12330" spans="41:41" x14ac:dyDescent="0.25">
      <c r="AO12330" s="51"/>
    </row>
    <row r="12331" spans="41:41" x14ac:dyDescent="0.25">
      <c r="AO12331" s="51"/>
    </row>
    <row r="12332" spans="41:41" x14ac:dyDescent="0.25">
      <c r="AO12332" s="51"/>
    </row>
    <row r="12333" spans="41:41" x14ac:dyDescent="0.25">
      <c r="AO12333" s="51"/>
    </row>
    <row r="12334" spans="41:41" x14ac:dyDescent="0.25">
      <c r="AO12334" s="51"/>
    </row>
    <row r="12335" spans="41:41" x14ac:dyDescent="0.25">
      <c r="AO12335" s="51"/>
    </row>
    <row r="12336" spans="41:41" x14ac:dyDescent="0.25">
      <c r="AO12336" s="51"/>
    </row>
    <row r="12337" spans="41:41" x14ac:dyDescent="0.25">
      <c r="AO12337" s="51"/>
    </row>
    <row r="12338" spans="41:41" x14ac:dyDescent="0.25">
      <c r="AO12338" s="51"/>
    </row>
    <row r="12339" spans="41:41" x14ac:dyDescent="0.25">
      <c r="AO12339" s="51"/>
    </row>
    <row r="12340" spans="41:41" x14ac:dyDescent="0.25">
      <c r="AO12340" s="51"/>
    </row>
    <row r="12341" spans="41:41" x14ac:dyDescent="0.25">
      <c r="AO12341" s="51"/>
    </row>
    <row r="12342" spans="41:41" x14ac:dyDescent="0.25">
      <c r="AO12342" s="51"/>
    </row>
    <row r="12343" spans="41:41" x14ac:dyDescent="0.25">
      <c r="AO12343" s="51"/>
    </row>
    <row r="12344" spans="41:41" x14ac:dyDescent="0.25">
      <c r="AO12344" s="51"/>
    </row>
    <row r="12345" spans="41:41" x14ac:dyDescent="0.25">
      <c r="AO12345" s="51"/>
    </row>
    <row r="12346" spans="41:41" x14ac:dyDescent="0.25">
      <c r="AO12346" s="51"/>
    </row>
    <row r="12347" spans="41:41" x14ac:dyDescent="0.25">
      <c r="AO12347" s="51"/>
    </row>
    <row r="12348" spans="41:41" x14ac:dyDescent="0.25">
      <c r="AO12348" s="51"/>
    </row>
    <row r="12349" spans="41:41" x14ac:dyDescent="0.25">
      <c r="AO12349" s="51"/>
    </row>
    <row r="12350" spans="41:41" x14ac:dyDescent="0.25">
      <c r="AO12350" s="51"/>
    </row>
    <row r="12351" spans="41:41" x14ac:dyDescent="0.25">
      <c r="AO12351" s="51"/>
    </row>
    <row r="12352" spans="41:41" x14ac:dyDescent="0.25">
      <c r="AO12352" s="51"/>
    </row>
    <row r="12353" spans="41:41" x14ac:dyDescent="0.25">
      <c r="AO12353" s="51"/>
    </row>
    <row r="12354" spans="41:41" x14ac:dyDescent="0.25">
      <c r="AO12354" s="51"/>
    </row>
    <row r="12355" spans="41:41" x14ac:dyDescent="0.25">
      <c r="AO12355" s="51"/>
    </row>
    <row r="12356" spans="41:41" x14ac:dyDescent="0.25">
      <c r="AO12356" s="51"/>
    </row>
    <row r="12357" spans="41:41" x14ac:dyDescent="0.25">
      <c r="AO12357" s="51"/>
    </row>
    <row r="12358" spans="41:41" x14ac:dyDescent="0.25">
      <c r="AO12358" s="51"/>
    </row>
    <row r="12359" spans="41:41" x14ac:dyDescent="0.25">
      <c r="AO12359" s="51"/>
    </row>
    <row r="12360" spans="41:41" x14ac:dyDescent="0.25">
      <c r="AO12360" s="51"/>
    </row>
    <row r="12361" spans="41:41" x14ac:dyDescent="0.25">
      <c r="AO12361" s="51"/>
    </row>
    <row r="12362" spans="41:41" x14ac:dyDescent="0.25">
      <c r="AO12362" s="51"/>
    </row>
    <row r="12363" spans="41:41" x14ac:dyDescent="0.25">
      <c r="AO12363" s="51"/>
    </row>
    <row r="12364" spans="41:41" x14ac:dyDescent="0.25">
      <c r="AO12364" s="51"/>
    </row>
    <row r="12365" spans="41:41" x14ac:dyDescent="0.25">
      <c r="AO12365" s="51"/>
    </row>
    <row r="12366" spans="41:41" x14ac:dyDescent="0.25">
      <c r="AO12366" s="51"/>
    </row>
    <row r="12367" spans="41:41" x14ac:dyDescent="0.25">
      <c r="AO12367" s="51"/>
    </row>
    <row r="12368" spans="41:41" x14ac:dyDescent="0.25">
      <c r="AO12368" s="51"/>
    </row>
    <row r="12369" spans="41:41" x14ac:dyDescent="0.25">
      <c r="AO12369" s="51"/>
    </row>
    <row r="12370" spans="41:41" x14ac:dyDescent="0.25">
      <c r="AO12370" s="51"/>
    </row>
    <row r="12371" spans="41:41" x14ac:dyDescent="0.25">
      <c r="AO12371" s="51"/>
    </row>
    <row r="12372" spans="41:41" x14ac:dyDescent="0.25">
      <c r="AO12372" s="51"/>
    </row>
    <row r="12373" spans="41:41" x14ac:dyDescent="0.25">
      <c r="AO12373" s="51"/>
    </row>
    <row r="12374" spans="41:41" x14ac:dyDescent="0.25">
      <c r="AO12374" s="51"/>
    </row>
    <row r="12375" spans="41:41" x14ac:dyDescent="0.25">
      <c r="AO12375" s="51"/>
    </row>
    <row r="12376" spans="41:41" x14ac:dyDescent="0.25">
      <c r="AO12376" s="51"/>
    </row>
    <row r="12377" spans="41:41" x14ac:dyDescent="0.25">
      <c r="AO12377" s="51"/>
    </row>
    <row r="12378" spans="41:41" x14ac:dyDescent="0.25">
      <c r="AO12378" s="51"/>
    </row>
    <row r="12379" spans="41:41" x14ac:dyDescent="0.25">
      <c r="AO12379" s="51"/>
    </row>
    <row r="12380" spans="41:41" x14ac:dyDescent="0.25">
      <c r="AO12380" s="51"/>
    </row>
    <row r="12381" spans="41:41" x14ac:dyDescent="0.25">
      <c r="AO12381" s="51"/>
    </row>
    <row r="12382" spans="41:41" x14ac:dyDescent="0.25">
      <c r="AO12382" s="51"/>
    </row>
    <row r="12383" spans="41:41" x14ac:dyDescent="0.25">
      <c r="AO12383" s="51"/>
    </row>
    <row r="12384" spans="41:41" x14ac:dyDescent="0.25">
      <c r="AO12384" s="51"/>
    </row>
    <row r="12385" spans="41:41" x14ac:dyDescent="0.25">
      <c r="AO12385" s="51"/>
    </row>
    <row r="12386" spans="41:41" x14ac:dyDescent="0.25">
      <c r="AO12386" s="51"/>
    </row>
    <row r="12387" spans="41:41" x14ac:dyDescent="0.25">
      <c r="AO12387" s="51"/>
    </row>
    <row r="12388" spans="41:41" x14ac:dyDescent="0.25">
      <c r="AO12388" s="51"/>
    </row>
    <row r="12389" spans="41:41" x14ac:dyDescent="0.25">
      <c r="AO12389" s="51"/>
    </row>
    <row r="12390" spans="41:41" x14ac:dyDescent="0.25">
      <c r="AO12390" s="51"/>
    </row>
    <row r="12391" spans="41:41" x14ac:dyDescent="0.25">
      <c r="AO12391" s="51"/>
    </row>
    <row r="12392" spans="41:41" x14ac:dyDescent="0.25">
      <c r="AO12392" s="51"/>
    </row>
    <row r="12393" spans="41:41" x14ac:dyDescent="0.25">
      <c r="AO12393" s="51"/>
    </row>
    <row r="12394" spans="41:41" x14ac:dyDescent="0.25">
      <c r="AO12394" s="51"/>
    </row>
    <row r="12395" spans="41:41" x14ac:dyDescent="0.25">
      <c r="AO12395" s="51"/>
    </row>
    <row r="12396" spans="41:41" x14ac:dyDescent="0.25">
      <c r="AO12396" s="51"/>
    </row>
    <row r="12397" spans="41:41" x14ac:dyDescent="0.25">
      <c r="AO12397" s="51"/>
    </row>
    <row r="12398" spans="41:41" x14ac:dyDescent="0.25">
      <c r="AO12398" s="51"/>
    </row>
    <row r="12399" spans="41:41" x14ac:dyDescent="0.25">
      <c r="AO12399" s="51"/>
    </row>
    <row r="12400" spans="41:41" x14ac:dyDescent="0.25">
      <c r="AO12400" s="51"/>
    </row>
    <row r="12401" spans="41:41" x14ac:dyDescent="0.25">
      <c r="AO12401" s="51"/>
    </row>
    <row r="12402" spans="41:41" x14ac:dyDescent="0.25">
      <c r="AO12402" s="51"/>
    </row>
    <row r="12403" spans="41:41" x14ac:dyDescent="0.25">
      <c r="AO12403" s="51"/>
    </row>
    <row r="12404" spans="41:41" x14ac:dyDescent="0.25">
      <c r="AO12404" s="51"/>
    </row>
    <row r="12405" spans="41:41" x14ac:dyDescent="0.25">
      <c r="AO12405" s="51"/>
    </row>
    <row r="12406" spans="41:41" x14ac:dyDescent="0.25">
      <c r="AO12406" s="51"/>
    </row>
    <row r="12407" spans="41:41" x14ac:dyDescent="0.25">
      <c r="AO12407" s="51"/>
    </row>
    <row r="12408" spans="41:41" x14ac:dyDescent="0.25">
      <c r="AO12408" s="51"/>
    </row>
    <row r="12409" spans="41:41" x14ac:dyDescent="0.25">
      <c r="AO12409" s="51"/>
    </row>
    <row r="12410" spans="41:41" x14ac:dyDescent="0.25">
      <c r="AO12410" s="51"/>
    </row>
    <row r="12411" spans="41:41" x14ac:dyDescent="0.25">
      <c r="AO12411" s="51"/>
    </row>
    <row r="12412" spans="41:41" x14ac:dyDescent="0.25">
      <c r="AO12412" s="51"/>
    </row>
    <row r="12413" spans="41:41" x14ac:dyDescent="0.25">
      <c r="AO12413" s="51"/>
    </row>
    <row r="12414" spans="41:41" x14ac:dyDescent="0.25">
      <c r="AO12414" s="51"/>
    </row>
    <row r="12415" spans="41:41" x14ac:dyDescent="0.25">
      <c r="AO12415" s="51"/>
    </row>
    <row r="12416" spans="41:41" x14ac:dyDescent="0.25">
      <c r="AO12416" s="51"/>
    </row>
    <row r="12417" spans="41:41" x14ac:dyDescent="0.25">
      <c r="AO12417" s="51"/>
    </row>
    <row r="12418" spans="41:41" x14ac:dyDescent="0.25">
      <c r="AO12418" s="51"/>
    </row>
    <row r="12419" spans="41:41" x14ac:dyDescent="0.25">
      <c r="AO12419" s="51"/>
    </row>
    <row r="12420" spans="41:41" x14ac:dyDescent="0.25">
      <c r="AO12420" s="51"/>
    </row>
    <row r="12421" spans="41:41" x14ac:dyDescent="0.25">
      <c r="AO12421" s="51"/>
    </row>
    <row r="12422" spans="41:41" x14ac:dyDescent="0.25">
      <c r="AO12422" s="51"/>
    </row>
    <row r="12423" spans="41:41" x14ac:dyDescent="0.25">
      <c r="AO12423" s="51"/>
    </row>
    <row r="12424" spans="41:41" x14ac:dyDescent="0.25">
      <c r="AO12424" s="51"/>
    </row>
    <row r="12425" spans="41:41" x14ac:dyDescent="0.25">
      <c r="AO12425" s="51"/>
    </row>
    <row r="12426" spans="41:41" x14ac:dyDescent="0.25">
      <c r="AO12426" s="51"/>
    </row>
    <row r="12427" spans="41:41" x14ac:dyDescent="0.25">
      <c r="AO12427" s="51"/>
    </row>
    <row r="12428" spans="41:41" x14ac:dyDescent="0.25">
      <c r="AO12428" s="51"/>
    </row>
    <row r="12429" spans="41:41" x14ac:dyDescent="0.25">
      <c r="AO12429" s="51"/>
    </row>
    <row r="12430" spans="41:41" x14ac:dyDescent="0.25">
      <c r="AO12430" s="51"/>
    </row>
    <row r="12431" spans="41:41" x14ac:dyDescent="0.25">
      <c r="AO12431" s="51"/>
    </row>
    <row r="12432" spans="41:41" x14ac:dyDescent="0.25">
      <c r="AO12432" s="51"/>
    </row>
    <row r="12433" spans="41:41" x14ac:dyDescent="0.25">
      <c r="AO12433" s="51"/>
    </row>
    <row r="12434" spans="41:41" x14ac:dyDescent="0.25">
      <c r="AO12434" s="51"/>
    </row>
    <row r="12435" spans="41:41" x14ac:dyDescent="0.25">
      <c r="AO12435" s="51"/>
    </row>
    <row r="12436" spans="41:41" x14ac:dyDescent="0.25">
      <c r="AO12436" s="51"/>
    </row>
    <row r="12437" spans="41:41" x14ac:dyDescent="0.25">
      <c r="AO12437" s="51"/>
    </row>
    <row r="12438" spans="41:41" x14ac:dyDescent="0.25">
      <c r="AO12438" s="51"/>
    </row>
    <row r="12439" spans="41:41" x14ac:dyDescent="0.25">
      <c r="AO12439" s="51"/>
    </row>
    <row r="12440" spans="41:41" x14ac:dyDescent="0.25">
      <c r="AO12440" s="51"/>
    </row>
    <row r="12441" spans="41:41" x14ac:dyDescent="0.25">
      <c r="AO12441" s="51"/>
    </row>
    <row r="12442" spans="41:41" x14ac:dyDescent="0.25">
      <c r="AO12442" s="51"/>
    </row>
    <row r="12443" spans="41:41" x14ac:dyDescent="0.25">
      <c r="AO12443" s="51"/>
    </row>
    <row r="12444" spans="41:41" x14ac:dyDescent="0.25">
      <c r="AO12444" s="51"/>
    </row>
    <row r="12445" spans="41:41" x14ac:dyDescent="0.25">
      <c r="AO12445" s="51"/>
    </row>
    <row r="12446" spans="41:41" x14ac:dyDescent="0.25">
      <c r="AO12446" s="51"/>
    </row>
    <row r="12447" spans="41:41" x14ac:dyDescent="0.25">
      <c r="AO12447" s="51"/>
    </row>
    <row r="12448" spans="41:41" x14ac:dyDescent="0.25">
      <c r="AO12448" s="51"/>
    </row>
    <row r="12449" spans="41:41" x14ac:dyDescent="0.25">
      <c r="AO12449" s="51"/>
    </row>
    <row r="12450" spans="41:41" x14ac:dyDescent="0.25">
      <c r="AO12450" s="51"/>
    </row>
    <row r="12451" spans="41:41" x14ac:dyDescent="0.25">
      <c r="AO12451" s="51"/>
    </row>
    <row r="12452" spans="41:41" x14ac:dyDescent="0.25">
      <c r="AO12452" s="51"/>
    </row>
    <row r="12453" spans="41:41" x14ac:dyDescent="0.25">
      <c r="AO12453" s="51"/>
    </row>
    <row r="12454" spans="41:41" x14ac:dyDescent="0.25">
      <c r="AO12454" s="51"/>
    </row>
    <row r="12455" spans="41:41" x14ac:dyDescent="0.25">
      <c r="AO12455" s="51"/>
    </row>
    <row r="12456" spans="41:41" x14ac:dyDescent="0.25">
      <c r="AO12456" s="51"/>
    </row>
    <row r="12457" spans="41:41" x14ac:dyDescent="0.25">
      <c r="AO12457" s="51"/>
    </row>
    <row r="12458" spans="41:41" x14ac:dyDescent="0.25">
      <c r="AO12458" s="51"/>
    </row>
    <row r="12459" spans="41:41" x14ac:dyDescent="0.25">
      <c r="AO12459" s="51"/>
    </row>
    <row r="12460" spans="41:41" x14ac:dyDescent="0.25">
      <c r="AO12460" s="51"/>
    </row>
    <row r="12461" spans="41:41" x14ac:dyDescent="0.25">
      <c r="AO12461" s="51"/>
    </row>
    <row r="12462" spans="41:41" x14ac:dyDescent="0.25">
      <c r="AO12462" s="51"/>
    </row>
    <row r="12463" spans="41:41" x14ac:dyDescent="0.25">
      <c r="AO12463" s="51"/>
    </row>
    <row r="12464" spans="41:41" x14ac:dyDescent="0.25">
      <c r="AO12464" s="51"/>
    </row>
    <row r="12465" spans="41:41" x14ac:dyDescent="0.25">
      <c r="AO12465" s="51"/>
    </row>
    <row r="12466" spans="41:41" x14ac:dyDescent="0.25">
      <c r="AO12466" s="51"/>
    </row>
    <row r="12467" spans="41:41" x14ac:dyDescent="0.25">
      <c r="AO12467" s="51"/>
    </row>
    <row r="12468" spans="41:41" x14ac:dyDescent="0.25">
      <c r="AO12468" s="51"/>
    </row>
    <row r="12469" spans="41:41" x14ac:dyDescent="0.25">
      <c r="AO12469" s="51"/>
    </row>
    <row r="12470" spans="41:41" x14ac:dyDescent="0.25">
      <c r="AO12470" s="51"/>
    </row>
    <row r="12471" spans="41:41" x14ac:dyDescent="0.25">
      <c r="AO12471" s="51"/>
    </row>
    <row r="12472" spans="41:41" x14ac:dyDescent="0.25">
      <c r="AO12472" s="51"/>
    </row>
    <row r="12473" spans="41:41" x14ac:dyDescent="0.25">
      <c r="AO12473" s="51"/>
    </row>
    <row r="12474" spans="41:41" x14ac:dyDescent="0.25">
      <c r="AO12474" s="51"/>
    </row>
    <row r="12475" spans="41:41" x14ac:dyDescent="0.25">
      <c r="AO12475" s="51"/>
    </row>
    <row r="12476" spans="41:41" x14ac:dyDescent="0.25">
      <c r="AO12476" s="51"/>
    </row>
    <row r="12477" spans="41:41" x14ac:dyDescent="0.25">
      <c r="AO12477" s="51"/>
    </row>
    <row r="12478" spans="41:41" x14ac:dyDescent="0.25">
      <c r="AO12478" s="51"/>
    </row>
    <row r="12479" spans="41:41" x14ac:dyDescent="0.25">
      <c r="AO12479" s="51"/>
    </row>
    <row r="12480" spans="41:41" x14ac:dyDescent="0.25">
      <c r="AO12480" s="51"/>
    </row>
    <row r="12481" spans="41:41" x14ac:dyDescent="0.25">
      <c r="AO12481" s="51"/>
    </row>
    <row r="12482" spans="41:41" x14ac:dyDescent="0.25">
      <c r="AO12482" s="51"/>
    </row>
    <row r="12483" spans="41:41" x14ac:dyDescent="0.25">
      <c r="AO12483" s="51"/>
    </row>
    <row r="12484" spans="41:41" x14ac:dyDescent="0.25">
      <c r="AO12484" s="51"/>
    </row>
    <row r="12485" spans="41:41" x14ac:dyDescent="0.25">
      <c r="AO12485" s="51"/>
    </row>
    <row r="12486" spans="41:41" x14ac:dyDescent="0.25">
      <c r="AO12486" s="51"/>
    </row>
    <row r="12487" spans="41:41" x14ac:dyDescent="0.25">
      <c r="AO12487" s="51"/>
    </row>
    <row r="12488" spans="41:41" x14ac:dyDescent="0.25">
      <c r="AO12488" s="51"/>
    </row>
    <row r="12489" spans="41:41" x14ac:dyDescent="0.25">
      <c r="AO12489" s="51"/>
    </row>
    <row r="12490" spans="41:41" x14ac:dyDescent="0.25">
      <c r="AO12490" s="51"/>
    </row>
    <row r="12491" spans="41:41" x14ac:dyDescent="0.25">
      <c r="AO12491" s="51"/>
    </row>
    <row r="12492" spans="41:41" x14ac:dyDescent="0.25">
      <c r="AO12492" s="51"/>
    </row>
    <row r="12493" spans="41:41" x14ac:dyDescent="0.25">
      <c r="AO12493" s="51"/>
    </row>
    <row r="12494" spans="41:41" x14ac:dyDescent="0.25">
      <c r="AO12494" s="51"/>
    </row>
    <row r="12495" spans="41:41" x14ac:dyDescent="0.25">
      <c r="AO12495" s="51"/>
    </row>
    <row r="12496" spans="41:41" x14ac:dyDescent="0.25">
      <c r="AO12496" s="51"/>
    </row>
    <row r="12497" spans="41:41" x14ac:dyDescent="0.25">
      <c r="AO12497" s="51"/>
    </row>
    <row r="12498" spans="41:41" x14ac:dyDescent="0.25">
      <c r="AO12498" s="51"/>
    </row>
    <row r="12499" spans="41:41" x14ac:dyDescent="0.25">
      <c r="AO12499" s="51"/>
    </row>
    <row r="12500" spans="41:41" x14ac:dyDescent="0.25">
      <c r="AO12500" s="51"/>
    </row>
    <row r="12501" spans="41:41" x14ac:dyDescent="0.25">
      <c r="AO12501" s="51"/>
    </row>
    <row r="12502" spans="41:41" x14ac:dyDescent="0.25">
      <c r="AO12502" s="51"/>
    </row>
    <row r="12503" spans="41:41" x14ac:dyDescent="0.25">
      <c r="AO12503" s="51"/>
    </row>
    <row r="12504" spans="41:41" x14ac:dyDescent="0.25">
      <c r="AO12504" s="51"/>
    </row>
    <row r="12505" spans="41:41" x14ac:dyDescent="0.25">
      <c r="AO12505" s="51"/>
    </row>
    <row r="12506" spans="41:41" x14ac:dyDescent="0.25">
      <c r="AO12506" s="51"/>
    </row>
    <row r="12507" spans="41:41" x14ac:dyDescent="0.25">
      <c r="AO12507" s="51"/>
    </row>
    <row r="12508" spans="41:41" x14ac:dyDescent="0.25">
      <c r="AO12508" s="51"/>
    </row>
    <row r="12509" spans="41:41" x14ac:dyDescent="0.25">
      <c r="AO12509" s="51"/>
    </row>
    <row r="12510" spans="41:41" x14ac:dyDescent="0.25">
      <c r="AO12510" s="51"/>
    </row>
    <row r="12511" spans="41:41" x14ac:dyDescent="0.25">
      <c r="AO12511" s="51"/>
    </row>
    <row r="12512" spans="41:41" x14ac:dyDescent="0.25">
      <c r="AO12512" s="51"/>
    </row>
    <row r="12513" spans="41:41" x14ac:dyDescent="0.25">
      <c r="AO12513" s="51"/>
    </row>
    <row r="12514" spans="41:41" x14ac:dyDescent="0.25">
      <c r="AO12514" s="51"/>
    </row>
    <row r="12515" spans="41:41" x14ac:dyDescent="0.25">
      <c r="AO12515" s="51"/>
    </row>
    <row r="12516" spans="41:41" x14ac:dyDescent="0.25">
      <c r="AO12516" s="51"/>
    </row>
    <row r="12517" spans="41:41" x14ac:dyDescent="0.25">
      <c r="AO12517" s="51"/>
    </row>
    <row r="12518" spans="41:41" x14ac:dyDescent="0.25">
      <c r="AO12518" s="51"/>
    </row>
    <row r="12519" spans="41:41" x14ac:dyDescent="0.25">
      <c r="AO12519" s="51"/>
    </row>
    <row r="12520" spans="41:41" x14ac:dyDescent="0.25">
      <c r="AO12520" s="51"/>
    </row>
    <row r="12521" spans="41:41" x14ac:dyDescent="0.25">
      <c r="AO12521" s="51"/>
    </row>
    <row r="12522" spans="41:41" x14ac:dyDescent="0.25">
      <c r="AO12522" s="51"/>
    </row>
    <row r="12523" spans="41:41" x14ac:dyDescent="0.25">
      <c r="AO12523" s="51"/>
    </row>
    <row r="12524" spans="41:41" x14ac:dyDescent="0.25">
      <c r="AO12524" s="51"/>
    </row>
    <row r="12525" spans="41:41" x14ac:dyDescent="0.25">
      <c r="AO12525" s="51"/>
    </row>
    <row r="12526" spans="41:41" x14ac:dyDescent="0.25">
      <c r="AO12526" s="51"/>
    </row>
    <row r="12527" spans="41:41" x14ac:dyDescent="0.25">
      <c r="AO12527" s="51"/>
    </row>
    <row r="12528" spans="41:41" x14ac:dyDescent="0.25">
      <c r="AO12528" s="51"/>
    </row>
    <row r="12529" spans="41:41" x14ac:dyDescent="0.25">
      <c r="AO12529" s="51"/>
    </row>
    <row r="12530" spans="41:41" x14ac:dyDescent="0.25">
      <c r="AO12530" s="51"/>
    </row>
    <row r="12531" spans="41:41" x14ac:dyDescent="0.25">
      <c r="AO12531" s="51"/>
    </row>
    <row r="12532" spans="41:41" x14ac:dyDescent="0.25">
      <c r="AO12532" s="51"/>
    </row>
    <row r="12533" spans="41:41" x14ac:dyDescent="0.25">
      <c r="AO12533" s="51"/>
    </row>
    <row r="12534" spans="41:41" x14ac:dyDescent="0.25">
      <c r="AO12534" s="51"/>
    </row>
    <row r="12535" spans="41:41" x14ac:dyDescent="0.25">
      <c r="AO12535" s="51"/>
    </row>
    <row r="12536" spans="41:41" x14ac:dyDescent="0.25">
      <c r="AO12536" s="51"/>
    </row>
    <row r="12537" spans="41:41" x14ac:dyDescent="0.25">
      <c r="AO12537" s="51"/>
    </row>
    <row r="12538" spans="41:41" x14ac:dyDescent="0.25">
      <c r="AO12538" s="51"/>
    </row>
    <row r="12539" spans="41:41" x14ac:dyDescent="0.25">
      <c r="AO12539" s="51"/>
    </row>
    <row r="12540" spans="41:41" x14ac:dyDescent="0.25">
      <c r="AO12540" s="51"/>
    </row>
    <row r="12541" spans="41:41" x14ac:dyDescent="0.25">
      <c r="AO12541" s="51"/>
    </row>
    <row r="12542" spans="41:41" x14ac:dyDescent="0.25">
      <c r="AO12542" s="51"/>
    </row>
    <row r="12543" spans="41:41" x14ac:dyDescent="0.25">
      <c r="AO12543" s="51"/>
    </row>
    <row r="12544" spans="41:41" x14ac:dyDescent="0.25">
      <c r="AO12544" s="51"/>
    </row>
    <row r="12545" spans="41:41" x14ac:dyDescent="0.25">
      <c r="AO12545" s="51"/>
    </row>
    <row r="12546" spans="41:41" x14ac:dyDescent="0.25">
      <c r="AO12546" s="51"/>
    </row>
    <row r="12547" spans="41:41" x14ac:dyDescent="0.25">
      <c r="AO12547" s="51"/>
    </row>
    <row r="12548" spans="41:41" x14ac:dyDescent="0.25">
      <c r="AO12548" s="51"/>
    </row>
    <row r="12549" spans="41:41" x14ac:dyDescent="0.25">
      <c r="AO12549" s="51"/>
    </row>
    <row r="12550" spans="41:41" x14ac:dyDescent="0.25">
      <c r="AO12550" s="51"/>
    </row>
    <row r="12551" spans="41:41" x14ac:dyDescent="0.25">
      <c r="AO12551" s="51"/>
    </row>
    <row r="12552" spans="41:41" x14ac:dyDescent="0.25">
      <c r="AO12552" s="51"/>
    </row>
    <row r="12553" spans="41:41" x14ac:dyDescent="0.25">
      <c r="AO12553" s="51"/>
    </row>
    <row r="12554" spans="41:41" x14ac:dyDescent="0.25">
      <c r="AO12554" s="51"/>
    </row>
    <row r="12555" spans="41:41" x14ac:dyDescent="0.25">
      <c r="AO12555" s="51"/>
    </row>
    <row r="12556" spans="41:41" x14ac:dyDescent="0.25">
      <c r="AO12556" s="51"/>
    </row>
    <row r="12557" spans="41:41" x14ac:dyDescent="0.25">
      <c r="AO12557" s="51"/>
    </row>
    <row r="12558" spans="41:41" x14ac:dyDescent="0.25">
      <c r="AO12558" s="51"/>
    </row>
    <row r="12559" spans="41:41" x14ac:dyDescent="0.25">
      <c r="AO12559" s="51"/>
    </row>
    <row r="12560" spans="41:41" x14ac:dyDescent="0.25">
      <c r="AO12560" s="51"/>
    </row>
    <row r="12561" spans="41:41" x14ac:dyDescent="0.25">
      <c r="AO12561" s="51"/>
    </row>
    <row r="12562" spans="41:41" x14ac:dyDescent="0.25">
      <c r="AO12562" s="51"/>
    </row>
    <row r="12563" spans="41:41" x14ac:dyDescent="0.25">
      <c r="AO12563" s="51"/>
    </row>
    <row r="12564" spans="41:41" x14ac:dyDescent="0.25">
      <c r="AO12564" s="51"/>
    </row>
    <row r="12565" spans="41:41" x14ac:dyDescent="0.25">
      <c r="AO12565" s="51"/>
    </row>
    <row r="12566" spans="41:41" x14ac:dyDescent="0.25">
      <c r="AO12566" s="51"/>
    </row>
    <row r="12567" spans="41:41" x14ac:dyDescent="0.25">
      <c r="AO12567" s="51"/>
    </row>
    <row r="12568" spans="41:41" x14ac:dyDescent="0.25">
      <c r="AO12568" s="51"/>
    </row>
    <row r="12569" spans="41:41" x14ac:dyDescent="0.25">
      <c r="AO12569" s="51"/>
    </row>
    <row r="12570" spans="41:41" x14ac:dyDescent="0.25">
      <c r="AO12570" s="51"/>
    </row>
    <row r="12571" spans="41:41" x14ac:dyDescent="0.25">
      <c r="AO12571" s="51"/>
    </row>
    <row r="12572" spans="41:41" x14ac:dyDescent="0.25">
      <c r="AO12572" s="51"/>
    </row>
    <row r="12573" spans="41:41" x14ac:dyDescent="0.25">
      <c r="AO12573" s="51"/>
    </row>
    <row r="12574" spans="41:41" x14ac:dyDescent="0.25">
      <c r="AO12574" s="51"/>
    </row>
    <row r="12575" spans="41:41" x14ac:dyDescent="0.25">
      <c r="AO12575" s="51"/>
    </row>
    <row r="12576" spans="41:41" x14ac:dyDescent="0.25">
      <c r="AO12576" s="51"/>
    </row>
    <row r="12577" spans="41:41" x14ac:dyDescent="0.25">
      <c r="AO12577" s="51"/>
    </row>
    <row r="12578" spans="41:41" x14ac:dyDescent="0.25">
      <c r="AO12578" s="51"/>
    </row>
    <row r="12579" spans="41:41" x14ac:dyDescent="0.25">
      <c r="AO12579" s="51"/>
    </row>
    <row r="12580" spans="41:41" x14ac:dyDescent="0.25">
      <c r="AO12580" s="51"/>
    </row>
    <row r="12581" spans="41:41" x14ac:dyDescent="0.25">
      <c r="AO12581" s="51"/>
    </row>
    <row r="12582" spans="41:41" x14ac:dyDescent="0.25">
      <c r="AO12582" s="51"/>
    </row>
    <row r="12583" spans="41:41" x14ac:dyDescent="0.25">
      <c r="AO12583" s="51"/>
    </row>
    <row r="12584" spans="41:41" x14ac:dyDescent="0.25">
      <c r="AO12584" s="51"/>
    </row>
    <row r="12585" spans="41:41" x14ac:dyDescent="0.25">
      <c r="AO12585" s="51"/>
    </row>
    <row r="12586" spans="41:41" x14ac:dyDescent="0.25">
      <c r="AO12586" s="51"/>
    </row>
    <row r="12587" spans="41:41" x14ac:dyDescent="0.25">
      <c r="AO12587" s="51"/>
    </row>
    <row r="12588" spans="41:41" x14ac:dyDescent="0.25">
      <c r="AO12588" s="51"/>
    </row>
    <row r="12589" spans="41:41" x14ac:dyDescent="0.25">
      <c r="AO12589" s="51"/>
    </row>
    <row r="12590" spans="41:41" x14ac:dyDescent="0.25">
      <c r="AO12590" s="51"/>
    </row>
    <row r="12591" spans="41:41" x14ac:dyDescent="0.25">
      <c r="AO12591" s="51"/>
    </row>
    <row r="12592" spans="41:41" x14ac:dyDescent="0.25">
      <c r="AO12592" s="51"/>
    </row>
    <row r="12593" spans="41:41" x14ac:dyDescent="0.25">
      <c r="AO12593" s="51"/>
    </row>
    <row r="12594" spans="41:41" x14ac:dyDescent="0.25">
      <c r="AO12594" s="51"/>
    </row>
    <row r="12595" spans="41:41" x14ac:dyDescent="0.25">
      <c r="AO12595" s="51"/>
    </row>
    <row r="12596" spans="41:41" x14ac:dyDescent="0.25">
      <c r="AO12596" s="51"/>
    </row>
    <row r="12597" spans="41:41" x14ac:dyDescent="0.25">
      <c r="AO12597" s="51"/>
    </row>
    <row r="12598" spans="41:41" x14ac:dyDescent="0.25">
      <c r="AO12598" s="51"/>
    </row>
    <row r="12599" spans="41:41" x14ac:dyDescent="0.25">
      <c r="AO12599" s="51"/>
    </row>
    <row r="12600" spans="41:41" x14ac:dyDescent="0.25">
      <c r="AO12600" s="51"/>
    </row>
    <row r="12601" spans="41:41" x14ac:dyDescent="0.25">
      <c r="AO12601" s="51"/>
    </row>
    <row r="12602" spans="41:41" x14ac:dyDescent="0.25">
      <c r="AO12602" s="51"/>
    </row>
    <row r="12603" spans="41:41" x14ac:dyDescent="0.25">
      <c r="AO12603" s="51"/>
    </row>
    <row r="12604" spans="41:41" x14ac:dyDescent="0.25">
      <c r="AO12604" s="51"/>
    </row>
    <row r="12605" spans="41:41" x14ac:dyDescent="0.25">
      <c r="AO12605" s="51"/>
    </row>
    <row r="12606" spans="41:41" x14ac:dyDescent="0.25">
      <c r="AO12606" s="51"/>
    </row>
    <row r="12607" spans="41:41" x14ac:dyDescent="0.25">
      <c r="AO12607" s="51"/>
    </row>
    <row r="12608" spans="41:41" x14ac:dyDescent="0.25">
      <c r="AO12608" s="51"/>
    </row>
    <row r="12609" spans="41:41" x14ac:dyDescent="0.25">
      <c r="AO12609" s="51"/>
    </row>
    <row r="12610" spans="41:41" x14ac:dyDescent="0.25">
      <c r="AO12610" s="51"/>
    </row>
    <row r="12611" spans="41:41" x14ac:dyDescent="0.25">
      <c r="AO12611" s="51"/>
    </row>
    <row r="12612" spans="41:41" x14ac:dyDescent="0.25">
      <c r="AO12612" s="51"/>
    </row>
    <row r="12613" spans="41:41" x14ac:dyDescent="0.25">
      <c r="AO12613" s="51"/>
    </row>
    <row r="12614" spans="41:41" x14ac:dyDescent="0.25">
      <c r="AO12614" s="51"/>
    </row>
    <row r="12615" spans="41:41" x14ac:dyDescent="0.25">
      <c r="AO12615" s="51"/>
    </row>
    <row r="12616" spans="41:41" x14ac:dyDescent="0.25">
      <c r="AO12616" s="51"/>
    </row>
    <row r="12617" spans="41:41" x14ac:dyDescent="0.25">
      <c r="AO12617" s="51"/>
    </row>
    <row r="12618" spans="41:41" x14ac:dyDescent="0.25">
      <c r="AO12618" s="51"/>
    </row>
    <row r="12619" spans="41:41" x14ac:dyDescent="0.25">
      <c r="AO12619" s="51"/>
    </row>
    <row r="12620" spans="41:41" x14ac:dyDescent="0.25">
      <c r="AO12620" s="51"/>
    </row>
    <row r="12621" spans="41:41" x14ac:dyDescent="0.25">
      <c r="AO12621" s="51"/>
    </row>
    <row r="12622" spans="41:41" x14ac:dyDescent="0.25">
      <c r="AO12622" s="51"/>
    </row>
    <row r="12623" spans="41:41" x14ac:dyDescent="0.25">
      <c r="AO12623" s="51"/>
    </row>
    <row r="12624" spans="41:41" x14ac:dyDescent="0.25">
      <c r="AO12624" s="51"/>
    </row>
    <row r="12625" spans="41:41" x14ac:dyDescent="0.25">
      <c r="AO12625" s="51"/>
    </row>
    <row r="12626" spans="41:41" x14ac:dyDescent="0.25">
      <c r="AO12626" s="51"/>
    </row>
    <row r="12627" spans="41:41" x14ac:dyDescent="0.25">
      <c r="AO12627" s="51"/>
    </row>
    <row r="12628" spans="41:41" x14ac:dyDescent="0.25">
      <c r="AO12628" s="51"/>
    </row>
    <row r="12629" spans="41:41" x14ac:dyDescent="0.25">
      <c r="AO12629" s="51"/>
    </row>
    <row r="12630" spans="41:41" x14ac:dyDescent="0.25">
      <c r="AO12630" s="51"/>
    </row>
    <row r="12631" spans="41:41" x14ac:dyDescent="0.25">
      <c r="AO12631" s="51"/>
    </row>
    <row r="12632" spans="41:41" x14ac:dyDescent="0.25">
      <c r="AO12632" s="51"/>
    </row>
    <row r="12633" spans="41:41" x14ac:dyDescent="0.25">
      <c r="AO12633" s="51"/>
    </row>
    <row r="12634" spans="41:41" x14ac:dyDescent="0.25">
      <c r="AO12634" s="51"/>
    </row>
    <row r="12635" spans="41:41" x14ac:dyDescent="0.25">
      <c r="AO12635" s="51"/>
    </row>
    <row r="12636" spans="41:41" x14ac:dyDescent="0.25">
      <c r="AO12636" s="51"/>
    </row>
    <row r="12637" spans="41:41" x14ac:dyDescent="0.25">
      <c r="AO12637" s="51"/>
    </row>
    <row r="12638" spans="41:41" x14ac:dyDescent="0.25">
      <c r="AO12638" s="51"/>
    </row>
    <row r="12639" spans="41:41" x14ac:dyDescent="0.25">
      <c r="AO12639" s="51"/>
    </row>
    <row r="12640" spans="41:41" x14ac:dyDescent="0.25">
      <c r="AO12640" s="51"/>
    </row>
    <row r="12641" spans="41:41" x14ac:dyDescent="0.25">
      <c r="AO12641" s="51"/>
    </row>
    <row r="12642" spans="41:41" x14ac:dyDescent="0.25">
      <c r="AO12642" s="51"/>
    </row>
    <row r="12643" spans="41:41" x14ac:dyDescent="0.25">
      <c r="AO12643" s="51"/>
    </row>
    <row r="12644" spans="41:41" x14ac:dyDescent="0.25">
      <c r="AO12644" s="51"/>
    </row>
    <row r="12645" spans="41:41" x14ac:dyDescent="0.25">
      <c r="AO12645" s="51"/>
    </row>
    <row r="12646" spans="41:41" x14ac:dyDescent="0.25">
      <c r="AO12646" s="51"/>
    </row>
    <row r="12647" spans="41:41" x14ac:dyDescent="0.25">
      <c r="AO12647" s="51"/>
    </row>
    <row r="12648" spans="41:41" x14ac:dyDescent="0.25">
      <c r="AO12648" s="51"/>
    </row>
    <row r="12649" spans="41:41" x14ac:dyDescent="0.25">
      <c r="AO12649" s="51"/>
    </row>
    <row r="12650" spans="41:41" x14ac:dyDescent="0.25">
      <c r="AO12650" s="51"/>
    </row>
    <row r="12651" spans="41:41" x14ac:dyDescent="0.25">
      <c r="AO12651" s="51"/>
    </row>
    <row r="12652" spans="41:41" x14ac:dyDescent="0.25">
      <c r="AO12652" s="51"/>
    </row>
    <row r="12653" spans="41:41" x14ac:dyDescent="0.25">
      <c r="AO12653" s="51"/>
    </row>
    <row r="12654" spans="41:41" x14ac:dyDescent="0.25">
      <c r="AO12654" s="51"/>
    </row>
    <row r="12655" spans="41:41" x14ac:dyDescent="0.25">
      <c r="AO12655" s="51"/>
    </row>
    <row r="12656" spans="41:41" x14ac:dyDescent="0.25">
      <c r="AO12656" s="51"/>
    </row>
    <row r="12657" spans="41:41" x14ac:dyDescent="0.25">
      <c r="AO12657" s="51"/>
    </row>
    <row r="12658" spans="41:41" x14ac:dyDescent="0.25">
      <c r="AO12658" s="51"/>
    </row>
    <row r="12659" spans="41:41" x14ac:dyDescent="0.25">
      <c r="AO12659" s="51"/>
    </row>
    <row r="12660" spans="41:41" x14ac:dyDescent="0.25">
      <c r="AO12660" s="51"/>
    </row>
    <row r="12661" spans="41:41" x14ac:dyDescent="0.25">
      <c r="AO12661" s="51"/>
    </row>
    <row r="12662" spans="41:41" x14ac:dyDescent="0.25">
      <c r="AO12662" s="51"/>
    </row>
    <row r="12663" spans="41:41" x14ac:dyDescent="0.25">
      <c r="AO12663" s="51"/>
    </row>
    <row r="12664" spans="41:41" x14ac:dyDescent="0.25">
      <c r="AO12664" s="51"/>
    </row>
    <row r="12665" spans="41:41" x14ac:dyDescent="0.25">
      <c r="AO12665" s="51"/>
    </row>
    <row r="12666" spans="41:41" x14ac:dyDescent="0.25">
      <c r="AO12666" s="51"/>
    </row>
    <row r="12667" spans="41:41" x14ac:dyDescent="0.25">
      <c r="AO12667" s="51"/>
    </row>
    <row r="12668" spans="41:41" x14ac:dyDescent="0.25">
      <c r="AO12668" s="51"/>
    </row>
    <row r="12669" spans="41:41" x14ac:dyDescent="0.25">
      <c r="AO12669" s="51"/>
    </row>
    <row r="12670" spans="41:41" x14ac:dyDescent="0.25">
      <c r="AO12670" s="51"/>
    </row>
    <row r="12671" spans="41:41" x14ac:dyDescent="0.25">
      <c r="AO12671" s="51"/>
    </row>
    <row r="12672" spans="41:41" x14ac:dyDescent="0.25">
      <c r="AO12672" s="51"/>
    </row>
    <row r="12673" spans="41:41" x14ac:dyDescent="0.25">
      <c r="AO12673" s="51"/>
    </row>
    <row r="12674" spans="41:41" x14ac:dyDescent="0.25">
      <c r="AO12674" s="51"/>
    </row>
    <row r="12675" spans="41:41" x14ac:dyDescent="0.25">
      <c r="AO12675" s="51"/>
    </row>
    <row r="12676" spans="41:41" x14ac:dyDescent="0.25">
      <c r="AO12676" s="51"/>
    </row>
    <row r="12677" spans="41:41" x14ac:dyDescent="0.25">
      <c r="AO12677" s="51"/>
    </row>
    <row r="12678" spans="41:41" x14ac:dyDescent="0.25">
      <c r="AO12678" s="51"/>
    </row>
    <row r="12679" spans="41:41" x14ac:dyDescent="0.25">
      <c r="AO12679" s="51"/>
    </row>
    <row r="12680" spans="41:41" x14ac:dyDescent="0.25">
      <c r="AO12680" s="51"/>
    </row>
    <row r="12681" spans="41:41" x14ac:dyDescent="0.25">
      <c r="AO12681" s="51"/>
    </row>
    <row r="12682" spans="41:41" x14ac:dyDescent="0.25">
      <c r="AO12682" s="51"/>
    </row>
    <row r="12683" spans="41:41" x14ac:dyDescent="0.25">
      <c r="AO12683" s="51"/>
    </row>
    <row r="12684" spans="41:41" x14ac:dyDescent="0.25">
      <c r="AO12684" s="51"/>
    </row>
    <row r="12685" spans="41:41" x14ac:dyDescent="0.25">
      <c r="AO12685" s="51"/>
    </row>
    <row r="12686" spans="41:41" x14ac:dyDescent="0.25">
      <c r="AO12686" s="51"/>
    </row>
  </sheetData>
  <autoFilter ref="A1:V152" xr:uid="{433BEDA0-2B29-4D16-8FBA-2D5BB6ED12A7}"/>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8CC913-B096-4F9F-9552-903F6BA4B340}">
  <sheetPr>
    <tabColor rgb="FF00B050"/>
  </sheetPr>
  <dimension ref="A1:M21"/>
  <sheetViews>
    <sheetView showGridLines="0" zoomScale="80" zoomScaleNormal="80" workbookViewId="0">
      <pane xSplit="2" ySplit="3" topLeftCell="C4" activePane="bottomRight" state="frozen"/>
      <selection pane="topRight" activeCell="C1" sqref="C1"/>
      <selection pane="bottomLeft" activeCell="A4" sqref="A4"/>
      <selection pane="bottomRight" activeCell="C4" sqref="C4"/>
    </sheetView>
  </sheetViews>
  <sheetFormatPr baseColWidth="10" defaultColWidth="11.42578125" defaultRowHeight="15" x14ac:dyDescent="0.25"/>
  <cols>
    <col min="1" max="1" width="12.28515625" style="2" bestFit="1" customWidth="1"/>
    <col min="2" max="2" width="30.28515625" style="2" customWidth="1"/>
    <col min="3" max="3" width="21.7109375" style="2" customWidth="1"/>
    <col min="4" max="4" width="26.7109375" style="2" customWidth="1"/>
    <col min="5" max="5" width="43.28515625" style="2" customWidth="1"/>
    <col min="6" max="6" width="60.7109375" style="2" customWidth="1"/>
    <col min="7" max="7" width="44" style="2" customWidth="1"/>
    <col min="8" max="8" width="15.7109375" style="24" customWidth="1"/>
    <col min="9" max="9" width="18" style="24" customWidth="1"/>
    <col min="10" max="10" width="66.85546875" style="24" customWidth="1"/>
    <col min="11" max="12" width="11.42578125" style="2"/>
    <col min="13" max="13" width="59.42578125" style="2" customWidth="1"/>
    <col min="14" max="16384" width="11.42578125" style="2"/>
  </cols>
  <sheetData>
    <row r="1" spans="1:13" ht="18.75" customHeight="1" x14ac:dyDescent="0.25">
      <c r="A1" s="518" t="s">
        <v>539</v>
      </c>
      <c r="B1" s="518"/>
      <c r="C1" s="518"/>
      <c r="D1" s="518"/>
      <c r="E1" s="518"/>
      <c r="F1" s="518"/>
      <c r="G1" s="518"/>
      <c r="H1" s="518"/>
      <c r="I1" s="518"/>
      <c r="J1" s="518"/>
    </row>
    <row r="2" spans="1:13" s="17" customFormat="1" ht="76.5" customHeight="1" x14ac:dyDescent="0.25">
      <c r="A2" s="9" t="s">
        <v>184</v>
      </c>
      <c r="B2" s="525" t="s">
        <v>540</v>
      </c>
      <c r="C2" s="525"/>
      <c r="D2" s="525"/>
      <c r="E2" s="525"/>
      <c r="F2" s="525"/>
      <c r="G2" s="525"/>
      <c r="H2" s="525" t="s">
        <v>541</v>
      </c>
      <c r="I2" s="525"/>
      <c r="J2" s="525"/>
      <c r="M2" s="2"/>
    </row>
    <row r="3" spans="1:13" s="12" customFormat="1" ht="60" x14ac:dyDescent="0.25">
      <c r="A3" s="8" t="s">
        <v>190</v>
      </c>
      <c r="B3" s="8" t="s">
        <v>542</v>
      </c>
      <c r="C3" s="8" t="s">
        <v>543</v>
      </c>
      <c r="D3" s="8" t="s">
        <v>29</v>
      </c>
      <c r="E3" s="8" t="s">
        <v>544</v>
      </c>
      <c r="F3" s="8" t="s">
        <v>545</v>
      </c>
      <c r="G3" s="8" t="s">
        <v>546</v>
      </c>
      <c r="H3" s="8" t="s">
        <v>547</v>
      </c>
      <c r="I3" s="8" t="s">
        <v>548</v>
      </c>
      <c r="J3" s="8" t="s">
        <v>549</v>
      </c>
    </row>
    <row r="4" spans="1:13" s="14" customFormat="1" ht="60" x14ac:dyDescent="0.25">
      <c r="A4" s="4">
        <v>1</v>
      </c>
      <c r="B4" s="6" t="s">
        <v>550</v>
      </c>
      <c r="C4" s="6" t="s">
        <v>151</v>
      </c>
      <c r="D4" s="6" t="s">
        <v>551</v>
      </c>
      <c r="E4" s="6" t="s">
        <v>552</v>
      </c>
      <c r="F4" s="2" t="s">
        <v>553</v>
      </c>
      <c r="G4" s="6" t="s">
        <v>151</v>
      </c>
      <c r="H4" s="19" t="s">
        <v>281</v>
      </c>
      <c r="I4" s="19" t="s">
        <v>301</v>
      </c>
      <c r="J4" s="6" t="s">
        <v>554</v>
      </c>
    </row>
    <row r="5" spans="1:13" s="14" customFormat="1" ht="45" x14ac:dyDescent="0.25">
      <c r="A5" s="4">
        <f>+A4+1</f>
        <v>2</v>
      </c>
      <c r="B5" s="95" t="s">
        <v>555</v>
      </c>
      <c r="C5" s="95" t="s">
        <v>151</v>
      </c>
      <c r="D5" s="95" t="s">
        <v>556</v>
      </c>
      <c r="E5" s="95" t="s">
        <v>552</v>
      </c>
      <c r="F5" s="67" t="s">
        <v>47</v>
      </c>
      <c r="G5" s="95" t="s">
        <v>151</v>
      </c>
      <c r="H5" s="19" t="s">
        <v>281</v>
      </c>
      <c r="I5" s="119" t="s">
        <v>301</v>
      </c>
      <c r="J5" s="6" t="s">
        <v>557</v>
      </c>
    </row>
    <row r="6" spans="1:13" s="14" customFormat="1" ht="45" x14ac:dyDescent="0.25">
      <c r="A6" s="64">
        <f t="shared" ref="A6:A21" si="0">+A5+1</f>
        <v>3</v>
      </c>
      <c r="B6" s="67" t="s">
        <v>558</v>
      </c>
      <c r="C6" s="67" t="s">
        <v>559</v>
      </c>
      <c r="D6" s="67" t="s">
        <v>560</v>
      </c>
      <c r="E6" s="67" t="s">
        <v>561</v>
      </c>
      <c r="F6" s="67" t="s">
        <v>47</v>
      </c>
      <c r="G6" s="67" t="s">
        <v>562</v>
      </c>
      <c r="H6" s="19" t="s">
        <v>301</v>
      </c>
      <c r="I6" s="67" t="s">
        <v>281</v>
      </c>
      <c r="J6" s="67" t="s">
        <v>563</v>
      </c>
    </row>
    <row r="7" spans="1:13" s="14" customFormat="1" ht="45" x14ac:dyDescent="0.25">
      <c r="A7" s="64">
        <f t="shared" si="0"/>
        <v>4</v>
      </c>
      <c r="B7" s="67" t="s">
        <v>564</v>
      </c>
      <c r="C7" s="67" t="s">
        <v>136</v>
      </c>
      <c r="D7" s="67" t="s">
        <v>565</v>
      </c>
      <c r="E7" s="67" t="s">
        <v>566</v>
      </c>
      <c r="F7" s="67" t="s">
        <v>567</v>
      </c>
      <c r="G7" s="67" t="s">
        <v>136</v>
      </c>
      <c r="H7" s="19" t="s">
        <v>281</v>
      </c>
      <c r="I7" s="119" t="s">
        <v>301</v>
      </c>
      <c r="J7" s="67" t="s">
        <v>568</v>
      </c>
    </row>
    <row r="8" spans="1:13" s="14" customFormat="1" ht="45" x14ac:dyDescent="0.25">
      <c r="A8" s="64">
        <f t="shared" si="0"/>
        <v>5</v>
      </c>
      <c r="B8" s="67" t="s">
        <v>569</v>
      </c>
      <c r="C8" s="67" t="s">
        <v>570</v>
      </c>
      <c r="D8" s="67" t="s">
        <v>571</v>
      </c>
      <c r="E8" s="67" t="s">
        <v>572</v>
      </c>
      <c r="F8" s="67" t="s">
        <v>573</v>
      </c>
      <c r="G8" s="67" t="s">
        <v>574</v>
      </c>
      <c r="H8" s="19" t="s">
        <v>301</v>
      </c>
      <c r="I8" s="119" t="s">
        <v>281</v>
      </c>
      <c r="J8" s="67" t="s">
        <v>575</v>
      </c>
    </row>
    <row r="9" spans="1:13" s="14" customFormat="1" ht="45" x14ac:dyDescent="0.25">
      <c r="A9" s="64">
        <f t="shared" si="0"/>
        <v>6</v>
      </c>
      <c r="B9" s="67" t="s">
        <v>576</v>
      </c>
      <c r="C9" s="67" t="s">
        <v>577</v>
      </c>
      <c r="D9" s="67" t="s">
        <v>578</v>
      </c>
      <c r="E9" s="67" t="s">
        <v>579</v>
      </c>
      <c r="F9" s="67" t="s">
        <v>47</v>
      </c>
      <c r="G9" s="67" t="s">
        <v>580</v>
      </c>
      <c r="H9" s="19" t="s">
        <v>301</v>
      </c>
      <c r="I9" s="67" t="s">
        <v>281</v>
      </c>
      <c r="J9" s="67" t="s">
        <v>581</v>
      </c>
    </row>
    <row r="10" spans="1:13" s="14" customFormat="1" ht="45" x14ac:dyDescent="0.25">
      <c r="A10" s="64">
        <f t="shared" si="0"/>
        <v>7</v>
      </c>
      <c r="B10" s="67" t="s">
        <v>582</v>
      </c>
      <c r="C10" s="67" t="s">
        <v>583</v>
      </c>
      <c r="D10" s="67" t="s">
        <v>584</v>
      </c>
      <c r="E10" s="67" t="s">
        <v>585</v>
      </c>
      <c r="F10" s="67" t="s">
        <v>586</v>
      </c>
      <c r="G10" s="67" t="s">
        <v>587</v>
      </c>
      <c r="H10" s="19" t="s">
        <v>281</v>
      </c>
      <c r="I10" s="119" t="s">
        <v>301</v>
      </c>
      <c r="J10" s="67" t="s">
        <v>588</v>
      </c>
    </row>
    <row r="11" spans="1:13" s="14" customFormat="1" ht="45" x14ac:dyDescent="0.25">
      <c r="A11" s="64">
        <f t="shared" si="0"/>
        <v>8</v>
      </c>
      <c r="B11" s="67" t="s">
        <v>589</v>
      </c>
      <c r="C11" s="67" t="s">
        <v>590</v>
      </c>
      <c r="D11" s="67" t="s">
        <v>591</v>
      </c>
      <c r="E11" s="67" t="s">
        <v>592</v>
      </c>
      <c r="F11" s="67" t="s">
        <v>593</v>
      </c>
      <c r="G11" s="67" t="s">
        <v>594</v>
      </c>
      <c r="H11" s="19" t="s">
        <v>301</v>
      </c>
      <c r="I11" s="67" t="s">
        <v>281</v>
      </c>
      <c r="J11" s="67" t="s">
        <v>595</v>
      </c>
      <c r="K11" s="24"/>
    </row>
    <row r="12" spans="1:13" s="14" customFormat="1" ht="60" x14ac:dyDescent="0.25">
      <c r="A12" s="64">
        <f t="shared" si="0"/>
        <v>9</v>
      </c>
      <c r="B12" s="67" t="s">
        <v>596</v>
      </c>
      <c r="C12" s="67" t="s">
        <v>597</v>
      </c>
      <c r="D12" s="67" t="s">
        <v>598</v>
      </c>
      <c r="E12" s="67" t="s">
        <v>599</v>
      </c>
      <c r="F12" s="67" t="s">
        <v>600</v>
      </c>
      <c r="G12" s="67" t="s">
        <v>601</v>
      </c>
      <c r="H12" s="19" t="s">
        <v>301</v>
      </c>
      <c r="I12" s="67" t="s">
        <v>281</v>
      </c>
      <c r="J12" s="67" t="s">
        <v>602</v>
      </c>
    </row>
    <row r="13" spans="1:13" s="14" customFormat="1" ht="51.75" customHeight="1" x14ac:dyDescent="0.25">
      <c r="A13" s="64">
        <f t="shared" si="0"/>
        <v>10</v>
      </c>
      <c r="B13" s="67" t="s">
        <v>603</v>
      </c>
      <c r="C13" s="67" t="s">
        <v>604</v>
      </c>
      <c r="D13" s="67" t="s">
        <v>605</v>
      </c>
      <c r="E13" s="67" t="s">
        <v>606</v>
      </c>
      <c r="F13" s="67" t="s">
        <v>607</v>
      </c>
      <c r="G13" s="67" t="s">
        <v>608</v>
      </c>
      <c r="H13" s="19" t="s">
        <v>301</v>
      </c>
      <c r="I13" s="67" t="s">
        <v>281</v>
      </c>
      <c r="J13" s="67" t="s">
        <v>609</v>
      </c>
    </row>
    <row r="14" spans="1:13" s="14" customFormat="1" ht="45" x14ac:dyDescent="0.25">
      <c r="A14" s="64">
        <f t="shared" si="0"/>
        <v>11</v>
      </c>
      <c r="B14" s="67" t="s">
        <v>610</v>
      </c>
      <c r="C14" s="67" t="s">
        <v>611</v>
      </c>
      <c r="D14" s="67" t="s">
        <v>612</v>
      </c>
      <c r="E14" s="67" t="s">
        <v>613</v>
      </c>
      <c r="F14" s="67" t="s">
        <v>614</v>
      </c>
      <c r="G14" s="67" t="s">
        <v>615</v>
      </c>
      <c r="H14" s="19" t="s">
        <v>301</v>
      </c>
      <c r="I14" s="67" t="s">
        <v>281</v>
      </c>
      <c r="J14" s="67" t="s">
        <v>616</v>
      </c>
    </row>
    <row r="15" spans="1:13" s="114" customFormat="1" ht="75" x14ac:dyDescent="0.25">
      <c r="A15" s="64">
        <f t="shared" si="0"/>
        <v>12</v>
      </c>
      <c r="B15" s="90" t="s">
        <v>617</v>
      </c>
      <c r="C15" s="90" t="s">
        <v>136</v>
      </c>
      <c r="D15" s="90" t="s">
        <v>618</v>
      </c>
      <c r="E15" s="115" t="s">
        <v>619</v>
      </c>
      <c r="F15" s="116" t="s">
        <v>567</v>
      </c>
      <c r="G15" s="116" t="s">
        <v>136</v>
      </c>
      <c r="H15" s="117" t="s">
        <v>281</v>
      </c>
      <c r="I15" s="117" t="s">
        <v>301</v>
      </c>
      <c r="J15" s="116" t="s">
        <v>620</v>
      </c>
      <c r="K15" s="118"/>
      <c r="L15" s="118"/>
      <c r="M15" s="118"/>
    </row>
    <row r="16" spans="1:13" s="114" customFormat="1" ht="72" customHeight="1" x14ac:dyDescent="0.25">
      <c r="A16" s="64">
        <f t="shared" si="0"/>
        <v>13</v>
      </c>
      <c r="B16" s="90" t="s">
        <v>621</v>
      </c>
      <c r="C16" s="90" t="s">
        <v>136</v>
      </c>
      <c r="D16" s="90" t="s">
        <v>622</v>
      </c>
      <c r="E16" s="115" t="s">
        <v>623</v>
      </c>
      <c r="F16" s="116" t="s">
        <v>567</v>
      </c>
      <c r="G16" s="116" t="s">
        <v>136</v>
      </c>
      <c r="H16" s="117" t="s">
        <v>281</v>
      </c>
      <c r="I16" s="117" t="s">
        <v>301</v>
      </c>
      <c r="J16" s="116" t="s">
        <v>620</v>
      </c>
      <c r="K16" s="118"/>
      <c r="L16" s="118"/>
      <c r="M16" s="118"/>
    </row>
    <row r="17" spans="1:13" s="114" customFormat="1" ht="68.25" customHeight="1" x14ac:dyDescent="0.25">
      <c r="A17" s="64">
        <f t="shared" si="0"/>
        <v>14</v>
      </c>
      <c r="B17" s="90" t="s">
        <v>624</v>
      </c>
      <c r="C17" s="117" t="s">
        <v>136</v>
      </c>
      <c r="D17" s="90" t="s">
        <v>625</v>
      </c>
      <c r="E17" s="121" t="s">
        <v>626</v>
      </c>
      <c r="F17" s="122" t="s">
        <v>567</v>
      </c>
      <c r="G17" s="122" t="s">
        <v>136</v>
      </c>
      <c r="H17" s="117" t="s">
        <v>281</v>
      </c>
      <c r="I17" s="117" t="s">
        <v>301</v>
      </c>
      <c r="J17" s="122" t="s">
        <v>627</v>
      </c>
      <c r="K17" s="118"/>
      <c r="L17" s="118"/>
      <c r="M17" s="118"/>
    </row>
    <row r="18" spans="1:13" s="14" customFormat="1" ht="45" x14ac:dyDescent="0.25">
      <c r="A18" s="64">
        <f t="shared" si="0"/>
        <v>15</v>
      </c>
      <c r="B18" s="90" t="s">
        <v>628</v>
      </c>
      <c r="C18" s="117" t="s">
        <v>629</v>
      </c>
      <c r="D18" s="117" t="s">
        <v>630</v>
      </c>
      <c r="E18" s="117" t="s">
        <v>631</v>
      </c>
      <c r="F18" s="117" t="s">
        <v>567</v>
      </c>
      <c r="G18" s="117" t="s">
        <v>632</v>
      </c>
      <c r="H18" s="19" t="s">
        <v>281</v>
      </c>
      <c r="I18" s="19" t="s">
        <v>301</v>
      </c>
      <c r="J18" s="167" t="s">
        <v>633</v>
      </c>
    </row>
    <row r="19" spans="1:13" s="14" customFormat="1" ht="60" customHeight="1" x14ac:dyDescent="0.25">
      <c r="A19" s="64">
        <f t="shared" si="0"/>
        <v>16</v>
      </c>
      <c r="B19" s="90" t="s">
        <v>634</v>
      </c>
      <c r="C19" s="117" t="s">
        <v>136</v>
      </c>
      <c r="D19" s="121" t="s">
        <v>635</v>
      </c>
      <c r="E19" s="117" t="s">
        <v>636</v>
      </c>
      <c r="F19" s="117" t="s">
        <v>567</v>
      </c>
      <c r="G19" s="117" t="s">
        <v>136</v>
      </c>
      <c r="H19" s="19" t="s">
        <v>281</v>
      </c>
      <c r="I19" s="19" t="s">
        <v>301</v>
      </c>
      <c r="J19" s="90" t="s">
        <v>637</v>
      </c>
    </row>
    <row r="20" spans="1:13" s="14" customFormat="1" ht="75" x14ac:dyDescent="0.25">
      <c r="A20" s="123">
        <f t="shared" si="0"/>
        <v>17</v>
      </c>
      <c r="B20" s="115" t="s">
        <v>638</v>
      </c>
      <c r="C20" s="121" t="s">
        <v>136</v>
      </c>
      <c r="D20" s="121" t="s">
        <v>639</v>
      </c>
      <c r="E20" s="121" t="s">
        <v>640</v>
      </c>
      <c r="F20" s="121" t="s">
        <v>567</v>
      </c>
      <c r="G20" s="121" t="s">
        <v>136</v>
      </c>
      <c r="H20" s="119" t="s">
        <v>281</v>
      </c>
      <c r="I20" s="119" t="s">
        <v>301</v>
      </c>
      <c r="J20" s="90" t="s">
        <v>637</v>
      </c>
    </row>
    <row r="21" spans="1:13" ht="75" x14ac:dyDescent="0.25">
      <c r="A21" s="65">
        <f t="shared" si="0"/>
        <v>18</v>
      </c>
      <c r="B21" s="66" t="s">
        <v>641</v>
      </c>
      <c r="C21" s="66" t="s">
        <v>642</v>
      </c>
      <c r="D21" s="67" t="s">
        <v>498</v>
      </c>
      <c r="E21" s="67" t="s">
        <v>643</v>
      </c>
      <c r="F21" s="67" t="s">
        <v>644</v>
      </c>
      <c r="G21" s="67" t="s">
        <v>642</v>
      </c>
      <c r="H21" s="66" t="s">
        <v>281</v>
      </c>
      <c r="I21" s="66" t="s">
        <v>301</v>
      </c>
      <c r="J21" s="67" t="s">
        <v>645</v>
      </c>
    </row>
  </sheetData>
  <mergeCells count="3">
    <mergeCell ref="A1:J1"/>
    <mergeCell ref="B2:G2"/>
    <mergeCell ref="H2:J2"/>
  </mergeCells>
  <dataValidations count="1">
    <dataValidation type="list" allowBlank="1" showInputMessage="1" showErrorMessage="1" sqref="I4:I5 I7:I8 I10 H4:H14 H15:I16 I17 H18:I21" xr:uid="{22233866-C31C-4EA9-B85E-65F24E3A4854}">
      <formula1>"Sí, No"</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8E162-041B-4779-940B-5456B1A0C486}">
  <sheetPr>
    <tabColor rgb="FF00B050"/>
  </sheetPr>
  <dimension ref="A1:S22"/>
  <sheetViews>
    <sheetView showGridLines="0" zoomScale="60" zoomScaleNormal="60" workbookViewId="0">
      <pane xSplit="4" ySplit="4" topLeftCell="E5" activePane="bottomRight" state="frozen"/>
      <selection pane="topRight" sqref="A1:S1"/>
      <selection pane="bottomLeft" sqref="A1:S1"/>
      <selection pane="bottomRight" activeCell="E5" sqref="E5"/>
    </sheetView>
  </sheetViews>
  <sheetFormatPr baseColWidth="10" defaultColWidth="11.42578125" defaultRowHeight="15" x14ac:dyDescent="0.25"/>
  <cols>
    <col min="1" max="1" width="12.28515625" style="2" bestFit="1" customWidth="1"/>
    <col min="2" max="2" width="29.7109375" style="13" bestFit="1" customWidth="1"/>
    <col min="3" max="3" width="29.7109375" style="13" hidden="1" customWidth="1"/>
    <col min="4" max="4" width="39.85546875" style="13" bestFit="1" customWidth="1"/>
    <col min="5" max="5" width="21.5703125" style="2" customWidth="1"/>
    <col min="6" max="6" width="24.42578125" style="2" customWidth="1"/>
    <col min="7" max="7" width="21.140625" style="2" customWidth="1"/>
    <col min="8" max="8" width="34" style="2" customWidth="1"/>
    <col min="9" max="9" width="17.42578125" style="2" customWidth="1"/>
    <col min="10" max="10" width="19.7109375" style="2" bestFit="1" customWidth="1"/>
    <col min="11" max="11" width="25.28515625" style="2" customWidth="1"/>
    <col min="12" max="12" width="19.85546875" style="2" customWidth="1"/>
    <col min="13" max="13" width="25.28515625" style="2" customWidth="1"/>
    <col min="14" max="14" width="54.85546875" style="2" customWidth="1"/>
    <col min="15" max="15" width="105.42578125" style="2" customWidth="1"/>
    <col min="16" max="16384" width="11.42578125" style="2"/>
  </cols>
  <sheetData>
    <row r="1" spans="1:19" ht="18.75" customHeight="1" x14ac:dyDescent="0.25">
      <c r="A1" s="518" t="s">
        <v>646</v>
      </c>
      <c r="B1" s="518"/>
      <c r="C1" s="518"/>
      <c r="D1" s="518"/>
      <c r="E1" s="518"/>
      <c r="F1" s="518"/>
      <c r="G1" s="518"/>
      <c r="H1" s="518"/>
      <c r="I1" s="518"/>
      <c r="J1" s="518"/>
      <c r="K1" s="518"/>
      <c r="L1" s="518"/>
      <c r="M1" s="518"/>
      <c r="N1" s="518"/>
      <c r="O1" s="518"/>
    </row>
    <row r="2" spans="1:19" s="17" customFormat="1" ht="18.75" customHeight="1" x14ac:dyDescent="0.25">
      <c r="A2" s="548" t="s">
        <v>184</v>
      </c>
      <c r="B2" s="559" t="s">
        <v>647</v>
      </c>
      <c r="C2" s="559"/>
      <c r="D2" s="550" t="s">
        <v>648</v>
      </c>
      <c r="E2" s="550" t="s">
        <v>649</v>
      </c>
      <c r="F2" s="550" t="s">
        <v>650</v>
      </c>
      <c r="G2" s="518" t="s">
        <v>651</v>
      </c>
      <c r="H2" s="518"/>
      <c r="I2" s="518"/>
      <c r="J2" s="518"/>
      <c r="K2" s="518"/>
      <c r="L2" s="518"/>
      <c r="M2" s="518"/>
      <c r="N2" s="550" t="s">
        <v>652</v>
      </c>
    </row>
    <row r="3" spans="1:19" s="17" customFormat="1" ht="105" x14ac:dyDescent="0.25">
      <c r="A3" s="548"/>
      <c r="B3" s="559"/>
      <c r="C3" s="559"/>
      <c r="D3" s="550"/>
      <c r="E3" s="550"/>
      <c r="F3" s="550"/>
      <c r="G3" s="7" t="s">
        <v>653</v>
      </c>
      <c r="H3" s="7" t="s">
        <v>654</v>
      </c>
      <c r="I3" s="7" t="s">
        <v>655</v>
      </c>
      <c r="J3" s="7" t="s">
        <v>656</v>
      </c>
      <c r="K3" s="7" t="s">
        <v>657</v>
      </c>
      <c r="L3" s="7" t="s">
        <v>658</v>
      </c>
      <c r="M3" s="7" t="s">
        <v>659</v>
      </c>
      <c r="N3" s="550"/>
    </row>
    <row r="4" spans="1:19" s="12" customFormat="1" ht="30" x14ac:dyDescent="0.25">
      <c r="A4" s="8" t="s">
        <v>190</v>
      </c>
      <c r="B4" s="8" t="s">
        <v>660</v>
      </c>
      <c r="C4" s="8" t="s">
        <v>661</v>
      </c>
      <c r="D4" s="8" t="s">
        <v>662</v>
      </c>
      <c r="E4" s="8" t="s">
        <v>663</v>
      </c>
      <c r="F4" s="8" t="s">
        <v>39</v>
      </c>
      <c r="G4" s="8" t="s">
        <v>664</v>
      </c>
      <c r="H4" s="8" t="s">
        <v>665</v>
      </c>
      <c r="I4" s="8" t="s">
        <v>29</v>
      </c>
      <c r="J4" s="8" t="s">
        <v>666</v>
      </c>
      <c r="K4" s="8" t="s">
        <v>667</v>
      </c>
      <c r="L4" s="8" t="s">
        <v>668</v>
      </c>
      <c r="M4" s="8" t="s">
        <v>669</v>
      </c>
      <c r="N4" s="8" t="s">
        <v>670</v>
      </c>
      <c r="O4" s="20" t="s">
        <v>4</v>
      </c>
    </row>
    <row r="5" spans="1:19" s="145" customFormat="1" ht="165" x14ac:dyDescent="0.25">
      <c r="A5" s="139">
        <v>1</v>
      </c>
      <c r="B5" s="111" t="s">
        <v>9</v>
      </c>
      <c r="C5" s="140"/>
      <c r="D5" s="172" t="s">
        <v>671</v>
      </c>
      <c r="E5" s="141" t="s">
        <v>672</v>
      </c>
      <c r="F5" s="93" t="s">
        <v>46</v>
      </c>
      <c r="G5" s="141" t="s">
        <v>34</v>
      </c>
      <c r="H5" s="141" t="s">
        <v>673</v>
      </c>
      <c r="I5" s="104" t="s">
        <v>674</v>
      </c>
      <c r="J5" s="142">
        <v>0.189</v>
      </c>
      <c r="K5" s="139">
        <v>2019</v>
      </c>
      <c r="L5" s="142">
        <v>0.14460000000000001</v>
      </c>
      <c r="M5" s="143">
        <v>2029</v>
      </c>
      <c r="N5" s="169" t="s">
        <v>675</v>
      </c>
      <c r="O5" s="144" t="s">
        <v>676</v>
      </c>
    </row>
    <row r="6" spans="1:19" s="107" customFormat="1" ht="120" x14ac:dyDescent="0.25">
      <c r="A6" s="104">
        <v>2</v>
      </c>
      <c r="B6" s="100" t="s">
        <v>9</v>
      </c>
      <c r="C6" s="137"/>
      <c r="D6" s="92" t="s">
        <v>677</v>
      </c>
      <c r="E6" s="100" t="s">
        <v>672</v>
      </c>
      <c r="F6" s="1" t="s">
        <v>678</v>
      </c>
      <c r="G6" s="146" t="s">
        <v>34</v>
      </c>
      <c r="H6" s="146" t="s">
        <v>679</v>
      </c>
      <c r="I6" s="147" t="s">
        <v>680</v>
      </c>
      <c r="J6" s="148">
        <v>0.1905</v>
      </c>
      <c r="K6" s="104">
        <v>2024</v>
      </c>
      <c r="L6" s="108">
        <v>0.14050000000000001</v>
      </c>
      <c r="M6" s="18">
        <v>2029</v>
      </c>
      <c r="N6" s="170" t="s">
        <v>681</v>
      </c>
      <c r="O6" s="106" t="s">
        <v>682</v>
      </c>
    </row>
    <row r="7" spans="1:19" s="107" customFormat="1" ht="120" x14ac:dyDescent="0.25">
      <c r="A7" s="104">
        <v>3</v>
      </c>
      <c r="B7" s="6" t="s">
        <v>9</v>
      </c>
      <c r="C7" s="137"/>
      <c r="D7" s="92" t="s">
        <v>683</v>
      </c>
      <c r="E7" s="100" t="s">
        <v>672</v>
      </c>
      <c r="F7" s="100" t="s">
        <v>55</v>
      </c>
      <c r="G7" s="100" t="s">
        <v>34</v>
      </c>
      <c r="H7" s="100" t="s">
        <v>684</v>
      </c>
      <c r="I7" s="104" t="s">
        <v>680</v>
      </c>
      <c r="J7" s="171">
        <v>0.249</v>
      </c>
      <c r="K7" s="104">
        <v>2024</v>
      </c>
      <c r="L7" s="108">
        <v>0.16250000000000001</v>
      </c>
      <c r="M7" s="18">
        <v>2029</v>
      </c>
      <c r="N7" s="170" t="s">
        <v>685</v>
      </c>
      <c r="O7" s="106" t="s">
        <v>686</v>
      </c>
    </row>
    <row r="8" spans="1:19" s="14" customFormat="1" ht="90" x14ac:dyDescent="0.25">
      <c r="A8" s="104">
        <v>4</v>
      </c>
      <c r="B8" s="100" t="s">
        <v>9</v>
      </c>
      <c r="C8" s="137"/>
      <c r="D8" s="92" t="s">
        <v>687</v>
      </c>
      <c r="E8" s="100" t="s">
        <v>688</v>
      </c>
      <c r="F8" s="146" t="s">
        <v>689</v>
      </c>
      <c r="G8" s="146" t="s">
        <v>34</v>
      </c>
      <c r="H8" s="146" t="s">
        <v>679</v>
      </c>
      <c r="I8" s="147" t="s">
        <v>680</v>
      </c>
      <c r="J8" s="148">
        <v>0.187</v>
      </c>
      <c r="K8" s="104">
        <v>2022</v>
      </c>
      <c r="L8" s="108">
        <v>6.4000000000000001E-2</v>
      </c>
      <c r="M8" s="18">
        <v>2029</v>
      </c>
      <c r="N8" s="170" t="s">
        <v>690</v>
      </c>
      <c r="O8" s="106" t="s">
        <v>691</v>
      </c>
      <c r="P8" s="107"/>
      <c r="Q8" s="107"/>
      <c r="R8" s="107"/>
      <c r="S8" s="107"/>
    </row>
    <row r="9" spans="1:19" s="107" customFormat="1" ht="180" x14ac:dyDescent="0.25">
      <c r="A9" s="104">
        <v>5</v>
      </c>
      <c r="B9" s="6" t="s">
        <v>227</v>
      </c>
      <c r="C9" s="6"/>
      <c r="D9" s="92" t="s">
        <v>692</v>
      </c>
      <c r="E9" s="100" t="s">
        <v>688</v>
      </c>
      <c r="F9" s="100" t="s">
        <v>139</v>
      </c>
      <c r="G9" s="100" t="s">
        <v>693</v>
      </c>
      <c r="H9" s="100" t="s">
        <v>694</v>
      </c>
      <c r="I9" s="104" t="s">
        <v>695</v>
      </c>
      <c r="J9" s="104" t="s">
        <v>139</v>
      </c>
      <c r="K9" s="104" t="s">
        <v>139</v>
      </c>
      <c r="L9" s="105" t="s">
        <v>139</v>
      </c>
      <c r="M9" s="18">
        <v>2029</v>
      </c>
      <c r="N9" s="170" t="s">
        <v>696</v>
      </c>
      <c r="O9" s="106" t="s">
        <v>697</v>
      </c>
      <c r="Q9" s="134"/>
      <c r="S9" s="134"/>
    </row>
    <row r="10" spans="1:19" s="14" customFormat="1" x14ac:dyDescent="0.25">
      <c r="A10" s="4"/>
      <c r="B10" s="6"/>
      <c r="C10" s="6"/>
      <c r="D10" s="6"/>
      <c r="E10" s="6"/>
      <c r="F10" s="6"/>
      <c r="G10" s="6"/>
      <c r="H10" s="6"/>
      <c r="I10" s="4"/>
      <c r="J10" s="4"/>
      <c r="K10" s="4"/>
      <c r="L10" s="18"/>
      <c r="M10" s="18"/>
      <c r="N10" s="19"/>
      <c r="O10" s="19"/>
    </row>
    <row r="11" spans="1:19" s="14" customFormat="1" x14ac:dyDescent="0.25">
      <c r="A11" s="4"/>
      <c r="B11" s="6"/>
      <c r="C11" s="6"/>
      <c r="D11" s="6"/>
      <c r="E11" s="6"/>
      <c r="F11" s="6"/>
      <c r="G11" s="6"/>
      <c r="H11" s="6"/>
      <c r="I11" s="4"/>
      <c r="J11" s="4"/>
      <c r="K11" s="4"/>
      <c r="L11" s="18"/>
      <c r="M11" s="18"/>
      <c r="N11" s="19"/>
      <c r="O11" s="19"/>
    </row>
    <row r="12" spans="1:19" s="14" customFormat="1" x14ac:dyDescent="0.25">
      <c r="A12" s="4"/>
      <c r="B12" s="6"/>
      <c r="C12" s="6"/>
      <c r="D12" s="6"/>
      <c r="E12" s="6"/>
      <c r="F12" s="6"/>
      <c r="G12" s="6"/>
      <c r="H12" s="6"/>
      <c r="I12" s="4"/>
      <c r="J12" s="4"/>
      <c r="K12" s="4"/>
      <c r="L12" s="18"/>
      <c r="M12" s="18"/>
      <c r="N12" s="19"/>
      <c r="O12" s="19"/>
    </row>
    <row r="13" spans="1:19" s="14" customFormat="1" x14ac:dyDescent="0.25">
      <c r="A13" s="4"/>
      <c r="B13" s="6"/>
      <c r="C13" s="6"/>
      <c r="D13" s="6"/>
      <c r="E13" s="6"/>
      <c r="F13" s="6"/>
      <c r="G13" s="6"/>
      <c r="H13" s="6"/>
      <c r="I13" s="4"/>
      <c r="J13" s="4"/>
      <c r="K13" s="4"/>
      <c r="L13" s="18"/>
      <c r="M13" s="18"/>
      <c r="N13" s="19"/>
      <c r="O13" s="19"/>
    </row>
    <row r="14" spans="1:19" s="14" customFormat="1" x14ac:dyDescent="0.25">
      <c r="A14" s="4"/>
      <c r="B14" s="6"/>
      <c r="C14" s="6"/>
      <c r="D14" s="6"/>
      <c r="E14" s="6"/>
      <c r="F14" s="6"/>
      <c r="G14" s="6"/>
      <c r="H14" s="6"/>
      <c r="I14" s="4"/>
      <c r="J14" s="4"/>
      <c r="K14" s="4"/>
      <c r="L14" s="18"/>
      <c r="M14" s="18"/>
      <c r="N14" s="19"/>
      <c r="O14" s="19"/>
    </row>
    <row r="15" spans="1:19" s="14" customFormat="1" x14ac:dyDescent="0.25">
      <c r="A15" s="4"/>
      <c r="B15" s="6"/>
      <c r="C15" s="6"/>
      <c r="D15" s="6"/>
      <c r="E15" s="6"/>
      <c r="F15" s="6"/>
      <c r="G15" s="6"/>
      <c r="H15" s="6"/>
      <c r="I15" s="4"/>
      <c r="J15" s="4"/>
      <c r="K15" s="4"/>
      <c r="L15" s="18"/>
      <c r="M15" s="18"/>
      <c r="N15" s="19"/>
      <c r="O15" s="19"/>
    </row>
    <row r="16" spans="1:19" s="14" customFormat="1" x14ac:dyDescent="0.25">
      <c r="A16" s="4"/>
      <c r="B16" s="6"/>
      <c r="C16" s="6"/>
      <c r="D16" s="6"/>
      <c r="E16" s="6"/>
      <c r="F16" s="6"/>
      <c r="G16" s="6"/>
      <c r="H16" s="6"/>
      <c r="I16" s="4"/>
      <c r="J16" s="4"/>
      <c r="K16" s="4"/>
      <c r="L16" s="18"/>
      <c r="M16" s="18"/>
      <c r="N16" s="19"/>
      <c r="O16" s="19"/>
    </row>
    <row r="17" spans="1:15" s="14" customFormat="1" x14ac:dyDescent="0.25">
      <c r="A17" s="4"/>
      <c r="B17" s="6"/>
      <c r="C17" s="6"/>
      <c r="D17" s="6"/>
      <c r="E17" s="6"/>
      <c r="F17" s="6"/>
      <c r="G17" s="6"/>
      <c r="H17" s="6"/>
      <c r="I17" s="4"/>
      <c r="J17" s="4"/>
      <c r="K17" s="4"/>
      <c r="L17" s="18"/>
      <c r="M17" s="18"/>
      <c r="N17" s="19"/>
      <c r="O17" s="19"/>
    </row>
    <row r="18" spans="1:15" s="14" customFormat="1" x14ac:dyDescent="0.25">
      <c r="A18" s="4"/>
      <c r="B18" s="6"/>
      <c r="C18" s="6"/>
      <c r="D18" s="6"/>
      <c r="E18" s="6"/>
      <c r="F18" s="6"/>
      <c r="G18" s="6"/>
      <c r="H18" s="6"/>
      <c r="I18" s="4"/>
      <c r="J18" s="4"/>
      <c r="K18" s="4"/>
      <c r="L18" s="18"/>
      <c r="M18" s="18"/>
      <c r="N18" s="19"/>
      <c r="O18" s="19"/>
    </row>
    <row r="19" spans="1:15" s="14" customFormat="1" x14ac:dyDescent="0.25">
      <c r="A19" s="4"/>
      <c r="B19" s="6"/>
      <c r="C19" s="6"/>
      <c r="D19" s="6"/>
      <c r="E19" s="6"/>
      <c r="F19" s="6"/>
      <c r="G19" s="6"/>
      <c r="H19" s="6"/>
      <c r="I19" s="4"/>
      <c r="J19" s="4"/>
      <c r="K19" s="4"/>
      <c r="L19" s="18"/>
      <c r="M19" s="18"/>
      <c r="N19" s="19"/>
      <c r="O19" s="19"/>
    </row>
    <row r="20" spans="1:15" s="14" customFormat="1" x14ac:dyDescent="0.25">
      <c r="A20" s="4"/>
      <c r="B20" s="6"/>
      <c r="C20" s="6"/>
      <c r="D20" s="6"/>
      <c r="E20" s="6"/>
      <c r="F20" s="6"/>
      <c r="G20" s="6"/>
      <c r="H20" s="6"/>
      <c r="I20" s="4"/>
      <c r="J20" s="4"/>
      <c r="K20" s="4"/>
      <c r="L20" s="18"/>
      <c r="M20" s="18"/>
      <c r="N20" s="19"/>
      <c r="O20" s="19"/>
    </row>
    <row r="22" spans="1:15" x14ac:dyDescent="0.25">
      <c r="G22" s="24"/>
    </row>
  </sheetData>
  <mergeCells count="8">
    <mergeCell ref="B2:C3"/>
    <mergeCell ref="A1:O1"/>
    <mergeCell ref="A2:A3"/>
    <mergeCell ref="D2:D3"/>
    <mergeCell ref="E2:E3"/>
    <mergeCell ref="G2:M2"/>
    <mergeCell ref="N2:N3"/>
    <mergeCell ref="F2:F3"/>
  </mergeCells>
  <dataValidations count="2">
    <dataValidation type="list" allowBlank="1" showInputMessage="1" showErrorMessage="1" sqref="G5:G20" xr:uid="{DD1BD86F-31D2-468E-A101-71F2814A5B53}">
      <formula1>"Aumentar, Disminuir"</formula1>
    </dataValidation>
    <dataValidation type="list" allowBlank="1" showInputMessage="1" showErrorMessage="1" sqref="E5:E20" xr:uid="{59BB34B5-0EBB-4FF5-B7F9-E2682F9E780B}">
      <formula1>"Inmediato, Intermedio, Final"</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r:uid="{9811D8A6-1BBD-4620-8AAB-9C452EAEB4E0}">
          <x14:formula1>
            <xm:f>'Conf.'!$B$2:$B$1048576</xm:f>
          </x14:formula1>
          <xm:sqref>C5:C6 C8:C20</xm:sqref>
        </x14:dataValidation>
        <x14:dataValidation type="list" allowBlank="1" showInputMessage="1" showErrorMessage="1" xr:uid="{B706AB78-CD4A-4DCE-B8FF-4A2D0854F993}">
          <x14:formula1>
            <xm:f>'Conf.'!$C$2:$C$1048576</xm:f>
          </x14:formula1>
          <xm:sqref>M5:M20</xm:sqref>
        </x14:dataValidation>
        <x14:dataValidation type="list" allowBlank="1" showInputMessage="1" showErrorMessage="1" xr:uid="{A5D5A1FF-4D59-416E-A50D-391BB98A4BCD}">
          <x14:formula1>
            <xm:f>'Conf.'!$A$2:$A$1048576</xm:f>
          </x14:formula1>
          <xm:sqref>B5:B20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EE14E-F76E-4619-AAD7-AF0CEF6B03B4}">
  <sheetPr>
    <tabColor rgb="FF00B050"/>
  </sheetPr>
  <dimension ref="A1:I52"/>
  <sheetViews>
    <sheetView showGridLines="0" zoomScale="90" zoomScaleNormal="90" workbookViewId="0"/>
  </sheetViews>
  <sheetFormatPr baseColWidth="10" defaultColWidth="0" defaultRowHeight="15.75" zeroHeight="1" x14ac:dyDescent="0.25"/>
  <cols>
    <col min="1" max="1" width="2.7109375" style="37" customWidth="1"/>
    <col min="2" max="2" width="50.7109375" style="37" customWidth="1"/>
    <col min="3" max="6" width="30.7109375" style="37" customWidth="1"/>
    <col min="7" max="7" width="2.7109375" style="37" customWidth="1"/>
    <col min="8" max="8" width="100.7109375" style="37" customWidth="1"/>
    <col min="9" max="9" width="2.7109375" style="37" customWidth="1"/>
    <col min="10" max="16384" width="11.5703125" style="37" hidden="1"/>
  </cols>
  <sheetData>
    <row r="1" spans="2:8" x14ac:dyDescent="0.25"/>
    <row r="2" spans="2:8" ht="30" customHeight="1" x14ac:dyDescent="0.25">
      <c r="B2" s="563" t="s">
        <v>698</v>
      </c>
      <c r="C2" s="563"/>
      <c r="D2" s="563"/>
      <c r="E2" s="563"/>
      <c r="F2" s="563"/>
      <c r="H2" s="38" t="s">
        <v>699</v>
      </c>
    </row>
    <row r="3" spans="2:8" ht="22.15" customHeight="1" x14ac:dyDescent="0.25">
      <c r="B3" s="564" t="s">
        <v>700</v>
      </c>
      <c r="C3" s="564"/>
      <c r="D3" s="564"/>
      <c r="E3" s="564"/>
      <c r="F3" s="564"/>
    </row>
    <row r="4" spans="2:8" ht="24.6" customHeight="1" x14ac:dyDescent="0.25">
      <c r="B4" s="565" t="str">
        <f>+'Conf.'!AZ4</f>
        <v>45 - Prevención y atención del embarazo adolescente y las uniones tempranas</v>
      </c>
      <c r="C4" s="565"/>
      <c r="D4" s="565"/>
      <c r="E4" s="565"/>
      <c r="F4" s="565"/>
      <c r="H4" s="39" t="s">
        <v>701</v>
      </c>
    </row>
    <row r="5" spans="2:8" ht="6" customHeight="1" x14ac:dyDescent="0.25"/>
    <row r="6" spans="2:8" ht="30" customHeight="1" x14ac:dyDescent="0.25">
      <c r="B6" s="566" t="s">
        <v>702</v>
      </c>
      <c r="C6" s="567"/>
      <c r="D6" s="567"/>
      <c r="E6" s="567"/>
      <c r="F6" s="568"/>
      <c r="H6" s="40" t="s">
        <v>1</v>
      </c>
    </row>
    <row r="7" spans="2:8" ht="86.25" customHeight="1" x14ac:dyDescent="0.25">
      <c r="B7" s="41" t="s">
        <v>703</v>
      </c>
      <c r="C7" s="560" t="s">
        <v>704</v>
      </c>
      <c r="D7" s="561"/>
      <c r="E7" s="561"/>
      <c r="F7" s="562"/>
      <c r="H7" s="39" t="s">
        <v>705</v>
      </c>
    </row>
    <row r="8" spans="2:8" ht="49.9" customHeight="1" x14ac:dyDescent="0.25">
      <c r="B8" s="41" t="s">
        <v>706</v>
      </c>
      <c r="C8" s="560" t="s">
        <v>707</v>
      </c>
      <c r="D8" s="561"/>
      <c r="E8" s="561"/>
      <c r="F8" s="562"/>
      <c r="H8" s="39" t="s">
        <v>708</v>
      </c>
    </row>
    <row r="9" spans="2:8" ht="49.9" customHeight="1" x14ac:dyDescent="0.25">
      <c r="B9" s="41" t="s">
        <v>709</v>
      </c>
      <c r="C9" s="560" t="s">
        <v>710</v>
      </c>
      <c r="D9" s="561"/>
      <c r="E9" s="561"/>
      <c r="F9" s="562"/>
      <c r="H9" s="39" t="s">
        <v>711</v>
      </c>
    </row>
    <row r="10" spans="2:8" ht="49.9" customHeight="1" x14ac:dyDescent="0.25">
      <c r="B10" s="42" t="s">
        <v>712</v>
      </c>
      <c r="C10" s="560" t="s">
        <v>713</v>
      </c>
      <c r="D10" s="561"/>
      <c r="E10" s="561"/>
      <c r="F10" s="562"/>
      <c r="H10" s="39" t="s">
        <v>714</v>
      </c>
    </row>
    <row r="11" spans="2:8" ht="30" customHeight="1" x14ac:dyDescent="0.25">
      <c r="B11" s="566" t="s">
        <v>715</v>
      </c>
      <c r="C11" s="567"/>
      <c r="D11" s="567"/>
      <c r="E11" s="567"/>
      <c r="F11" s="568"/>
    </row>
    <row r="12" spans="2:8" ht="49.9" customHeight="1" x14ac:dyDescent="0.25">
      <c r="B12" s="41" t="s">
        <v>716</v>
      </c>
      <c r="C12" s="560" t="s">
        <v>46</v>
      </c>
      <c r="D12" s="561"/>
      <c r="E12" s="561"/>
      <c r="F12" s="562"/>
      <c r="H12" s="39" t="s">
        <v>717</v>
      </c>
    </row>
    <row r="13" spans="2:8" ht="116.25" customHeight="1" x14ac:dyDescent="0.25">
      <c r="B13" s="41" t="s">
        <v>718</v>
      </c>
      <c r="C13" s="560" t="s">
        <v>719</v>
      </c>
      <c r="D13" s="561"/>
      <c r="E13" s="561"/>
      <c r="F13" s="562"/>
      <c r="H13" s="39" t="s">
        <v>720</v>
      </c>
    </row>
    <row r="14" spans="2:8" ht="49.9" customHeight="1" x14ac:dyDescent="0.25">
      <c r="B14" s="41" t="s">
        <v>721</v>
      </c>
      <c r="C14" s="560" t="s">
        <v>722</v>
      </c>
      <c r="D14" s="561"/>
      <c r="E14" s="561"/>
      <c r="F14" s="562"/>
      <c r="H14" s="39" t="s">
        <v>723</v>
      </c>
    </row>
    <row r="15" spans="2:8" ht="49.9" customHeight="1" x14ac:dyDescent="0.25">
      <c r="B15" s="41" t="s">
        <v>724</v>
      </c>
      <c r="C15" s="560" t="s">
        <v>725</v>
      </c>
      <c r="D15" s="561"/>
      <c r="E15" s="561"/>
      <c r="F15" s="562"/>
      <c r="H15" s="39" t="s">
        <v>726</v>
      </c>
    </row>
    <row r="16" spans="2:8" ht="49.9" customHeight="1" x14ac:dyDescent="0.25">
      <c r="B16" s="41" t="s">
        <v>727</v>
      </c>
      <c r="C16" s="560" t="s">
        <v>728</v>
      </c>
      <c r="D16" s="561"/>
      <c r="E16" s="561"/>
      <c r="F16" s="562"/>
      <c r="H16" s="39" t="s">
        <v>729</v>
      </c>
    </row>
    <row r="17" spans="2:8" ht="49.9" customHeight="1" x14ac:dyDescent="0.25">
      <c r="B17" s="41" t="s">
        <v>730</v>
      </c>
      <c r="C17" s="560" t="s">
        <v>731</v>
      </c>
      <c r="D17" s="561"/>
      <c r="E17" s="561"/>
      <c r="F17" s="562"/>
      <c r="H17" s="39" t="s">
        <v>732</v>
      </c>
    </row>
    <row r="18" spans="2:8" ht="49.9" customHeight="1" x14ac:dyDescent="0.25">
      <c r="B18" s="41" t="s">
        <v>733</v>
      </c>
      <c r="C18" s="560" t="s">
        <v>734</v>
      </c>
      <c r="D18" s="561"/>
      <c r="E18" s="561"/>
      <c r="F18" s="562"/>
      <c r="H18" s="39" t="s">
        <v>735</v>
      </c>
    </row>
    <row r="19" spans="2:8" ht="49.9" customHeight="1" x14ac:dyDescent="0.25">
      <c r="B19" s="41" t="s">
        <v>736</v>
      </c>
      <c r="C19" s="560" t="s">
        <v>737</v>
      </c>
      <c r="D19" s="561"/>
      <c r="E19" s="561"/>
      <c r="F19" s="562"/>
      <c r="H19" s="39" t="s">
        <v>738</v>
      </c>
    </row>
    <row r="20" spans="2:8" ht="49.9" customHeight="1" x14ac:dyDescent="0.25">
      <c r="B20" s="41" t="s">
        <v>739</v>
      </c>
      <c r="C20" s="560" t="s">
        <v>740</v>
      </c>
      <c r="D20" s="561"/>
      <c r="E20" s="561"/>
      <c r="F20" s="562"/>
      <c r="H20" s="39" t="s">
        <v>741</v>
      </c>
    </row>
    <row r="21" spans="2:8" ht="49.9" customHeight="1" x14ac:dyDescent="0.25">
      <c r="B21" s="41" t="s">
        <v>742</v>
      </c>
      <c r="C21" s="560" t="s">
        <v>743</v>
      </c>
      <c r="D21" s="561"/>
      <c r="E21" s="561"/>
      <c r="F21" s="562"/>
      <c r="H21" s="39" t="s">
        <v>744</v>
      </c>
    </row>
    <row r="22" spans="2:8" ht="30" customHeight="1" x14ac:dyDescent="0.25">
      <c r="B22" s="566" t="s">
        <v>745</v>
      </c>
      <c r="C22" s="567"/>
      <c r="D22" s="567"/>
      <c r="E22" s="567"/>
      <c r="F22" s="568"/>
    </row>
    <row r="23" spans="2:8" ht="30" customHeight="1" x14ac:dyDescent="0.25">
      <c r="B23" s="569" t="s">
        <v>746</v>
      </c>
      <c r="C23" s="43" t="s">
        <v>747</v>
      </c>
      <c r="D23" s="44" t="s">
        <v>748</v>
      </c>
      <c r="E23" s="571" t="s">
        <v>749</v>
      </c>
      <c r="F23" s="572"/>
      <c r="H23" s="575" t="s">
        <v>750</v>
      </c>
    </row>
    <row r="24" spans="2:8" ht="69" customHeight="1" x14ac:dyDescent="0.25">
      <c r="B24" s="570"/>
      <c r="C24" s="149">
        <f>+'08. Res'!J5</f>
        <v>0.189</v>
      </c>
      <c r="D24" s="45">
        <f>+'08. Res'!K5</f>
        <v>2019</v>
      </c>
      <c r="E24" s="573" t="s">
        <v>751</v>
      </c>
      <c r="F24" s="574"/>
      <c r="H24" s="575"/>
    </row>
    <row r="25" spans="2:8" ht="49.9" customHeight="1" x14ac:dyDescent="0.25">
      <c r="B25" s="41" t="s">
        <v>752</v>
      </c>
      <c r="C25" s="573" t="s">
        <v>753</v>
      </c>
      <c r="D25" s="578"/>
      <c r="E25" s="578"/>
      <c r="F25" s="574"/>
      <c r="H25" s="39" t="s">
        <v>754</v>
      </c>
    </row>
    <row r="26" spans="2:8" ht="30" customHeight="1" x14ac:dyDescent="0.25">
      <c r="B26" s="569" t="s">
        <v>755</v>
      </c>
      <c r="C26" s="571" t="s">
        <v>747</v>
      </c>
      <c r="D26" s="572"/>
      <c r="E26" s="571" t="s">
        <v>748</v>
      </c>
      <c r="F26" s="572"/>
      <c r="H26" s="575" t="s">
        <v>756</v>
      </c>
    </row>
    <row r="27" spans="2:8" ht="49.9" customHeight="1" x14ac:dyDescent="0.25">
      <c r="B27" s="570"/>
      <c r="C27" s="576">
        <f>+'08. Res'!L5</f>
        <v>0.14460000000000001</v>
      </c>
      <c r="D27" s="577"/>
      <c r="E27" s="573">
        <f>+'08. Res'!M5</f>
        <v>2029</v>
      </c>
      <c r="F27" s="574"/>
      <c r="H27" s="575"/>
    </row>
    <row r="28" spans="2:8" ht="30" customHeight="1" x14ac:dyDescent="0.25">
      <c r="B28" s="566" t="s">
        <v>757</v>
      </c>
      <c r="C28" s="567"/>
      <c r="D28" s="567"/>
      <c r="E28" s="567"/>
      <c r="F28" s="568"/>
    </row>
    <row r="29" spans="2:8" ht="30" customHeight="1" x14ac:dyDescent="0.25">
      <c r="B29" s="569" t="s">
        <v>758</v>
      </c>
      <c r="C29" s="571" t="s">
        <v>759</v>
      </c>
      <c r="D29" s="572"/>
      <c r="E29" s="571" t="s">
        <v>760</v>
      </c>
      <c r="F29" s="572"/>
      <c r="H29" s="575" t="s">
        <v>761</v>
      </c>
    </row>
    <row r="30" spans="2:8" ht="49.9" customHeight="1" x14ac:dyDescent="0.25">
      <c r="B30" s="570"/>
      <c r="C30" s="573" t="s">
        <v>762</v>
      </c>
      <c r="D30" s="574"/>
      <c r="E30" s="573" t="s">
        <v>763</v>
      </c>
      <c r="F30" s="574"/>
      <c r="H30" s="575"/>
    </row>
    <row r="31" spans="2:8" ht="30" customHeight="1" x14ac:dyDescent="0.25">
      <c r="B31" s="569" t="s">
        <v>764</v>
      </c>
      <c r="C31" s="571" t="s">
        <v>759</v>
      </c>
      <c r="D31" s="572"/>
      <c r="E31" s="571" t="s">
        <v>760</v>
      </c>
      <c r="F31" s="572"/>
      <c r="H31" s="575" t="s">
        <v>765</v>
      </c>
    </row>
    <row r="32" spans="2:8" ht="71.25" customHeight="1" x14ac:dyDescent="0.25">
      <c r="B32" s="570"/>
      <c r="C32" s="573" t="s">
        <v>766</v>
      </c>
      <c r="D32" s="574"/>
      <c r="E32" s="573" t="s">
        <v>767</v>
      </c>
      <c r="F32" s="574"/>
      <c r="H32" s="575"/>
    </row>
    <row r="33" spans="2:8" ht="30" customHeight="1" x14ac:dyDescent="0.25">
      <c r="B33" s="569" t="s">
        <v>768</v>
      </c>
      <c r="C33" s="571" t="s">
        <v>759</v>
      </c>
      <c r="D33" s="572"/>
      <c r="E33" s="571" t="s">
        <v>760</v>
      </c>
      <c r="F33" s="572"/>
      <c r="H33" s="575" t="s">
        <v>769</v>
      </c>
    </row>
    <row r="34" spans="2:8" ht="49.9" customHeight="1" x14ac:dyDescent="0.25">
      <c r="B34" s="570"/>
      <c r="C34" s="573" t="s">
        <v>770</v>
      </c>
      <c r="D34" s="574"/>
      <c r="E34" s="573" t="s">
        <v>771</v>
      </c>
      <c r="F34" s="574"/>
      <c r="H34" s="575"/>
    </row>
    <row r="35" spans="2:8" ht="30" customHeight="1" x14ac:dyDescent="0.25">
      <c r="B35" s="569" t="s">
        <v>772</v>
      </c>
      <c r="C35" s="571" t="s">
        <v>759</v>
      </c>
      <c r="D35" s="572"/>
      <c r="E35" s="571" t="s">
        <v>760</v>
      </c>
      <c r="F35" s="572"/>
      <c r="H35" s="575" t="s">
        <v>773</v>
      </c>
    </row>
    <row r="36" spans="2:8" ht="49.9" customHeight="1" x14ac:dyDescent="0.25">
      <c r="B36" s="570"/>
      <c r="C36" s="573" t="s">
        <v>36</v>
      </c>
      <c r="D36" s="574"/>
      <c r="E36" s="573" t="s">
        <v>36</v>
      </c>
      <c r="F36" s="574"/>
      <c r="H36" s="575"/>
    </row>
    <row r="37" spans="2:8" ht="30" customHeight="1" x14ac:dyDescent="0.25">
      <c r="B37" s="569" t="s">
        <v>774</v>
      </c>
      <c r="C37" s="571" t="s">
        <v>759</v>
      </c>
      <c r="D37" s="572"/>
      <c r="E37" s="571" t="s">
        <v>760</v>
      </c>
      <c r="F37" s="572"/>
      <c r="H37" s="575" t="s">
        <v>775</v>
      </c>
    </row>
    <row r="38" spans="2:8" ht="49.9" customHeight="1" x14ac:dyDescent="0.25">
      <c r="B38" s="570"/>
      <c r="C38" s="573" t="s">
        <v>743</v>
      </c>
      <c r="D38" s="574"/>
      <c r="E38" s="573" t="s">
        <v>743</v>
      </c>
      <c r="F38" s="574"/>
      <c r="H38" s="575"/>
    </row>
    <row r="39" spans="2:8" ht="30" customHeight="1" x14ac:dyDescent="0.25">
      <c r="B39" s="566" t="s">
        <v>776</v>
      </c>
      <c r="C39" s="567"/>
      <c r="D39" s="567"/>
      <c r="E39" s="567"/>
      <c r="F39" s="568"/>
    </row>
    <row r="40" spans="2:8" ht="100.15" customHeight="1" x14ac:dyDescent="0.25">
      <c r="B40" s="41" t="s">
        <v>777</v>
      </c>
      <c r="C40" s="560"/>
      <c r="D40" s="561"/>
      <c r="E40" s="561"/>
      <c r="F40" s="562"/>
      <c r="H40" s="39" t="s">
        <v>778</v>
      </c>
    </row>
    <row r="41" spans="2:8" ht="30" customHeight="1" x14ac:dyDescent="0.25">
      <c r="B41" s="566" t="s">
        <v>779</v>
      </c>
      <c r="C41" s="567"/>
      <c r="D41" s="567"/>
      <c r="E41" s="567"/>
      <c r="F41" s="568"/>
    </row>
    <row r="42" spans="2:8" ht="100.15" customHeight="1" x14ac:dyDescent="0.25">
      <c r="B42" s="560"/>
      <c r="C42" s="561"/>
      <c r="D42" s="561"/>
      <c r="E42" s="561"/>
      <c r="F42" s="562"/>
    </row>
    <row r="43" spans="2:8" x14ac:dyDescent="0.25"/>
    <row r="44" spans="2:8" x14ac:dyDescent="0.25"/>
    <row r="45" spans="2:8" x14ac:dyDescent="0.25"/>
    <row r="46" spans="2:8" x14ac:dyDescent="0.25"/>
    <row r="47" spans="2:8" x14ac:dyDescent="0.25"/>
    <row r="48" spans="2:8" x14ac:dyDescent="0.25">
      <c r="H48" s="580" t="s">
        <v>780</v>
      </c>
    </row>
    <row r="49" spans="3:8" x14ac:dyDescent="0.25">
      <c r="H49" s="580"/>
    </row>
    <row r="50" spans="3:8" x14ac:dyDescent="0.25">
      <c r="H50" s="580"/>
    </row>
    <row r="51" spans="3:8" ht="23.45" customHeight="1" x14ac:dyDescent="0.25">
      <c r="C51" s="579" t="s">
        <v>781</v>
      </c>
      <c r="D51" s="579"/>
      <c r="E51" s="579"/>
    </row>
    <row r="52" spans="3:8" x14ac:dyDescent="0.25"/>
  </sheetData>
  <mergeCells count="68">
    <mergeCell ref="C51:E51"/>
    <mergeCell ref="B37:B38"/>
    <mergeCell ref="C37:D37"/>
    <mergeCell ref="E37:F37"/>
    <mergeCell ref="H37:H38"/>
    <mergeCell ref="C38:D38"/>
    <mergeCell ref="E38:F38"/>
    <mergeCell ref="B39:F39"/>
    <mergeCell ref="C40:F40"/>
    <mergeCell ref="B41:F41"/>
    <mergeCell ref="B42:F42"/>
    <mergeCell ref="H48:H50"/>
    <mergeCell ref="B35:B36"/>
    <mergeCell ref="C35:D35"/>
    <mergeCell ref="E35:F35"/>
    <mergeCell ref="H35:H36"/>
    <mergeCell ref="C36:D36"/>
    <mergeCell ref="E36:F36"/>
    <mergeCell ref="B33:B34"/>
    <mergeCell ref="C33:D33"/>
    <mergeCell ref="E33:F33"/>
    <mergeCell ref="H33:H34"/>
    <mergeCell ref="C34:D34"/>
    <mergeCell ref="E34:F34"/>
    <mergeCell ref="B31:B32"/>
    <mergeCell ref="C31:D31"/>
    <mergeCell ref="E31:F31"/>
    <mergeCell ref="H31:H32"/>
    <mergeCell ref="C32:D32"/>
    <mergeCell ref="E32:F32"/>
    <mergeCell ref="B28:F28"/>
    <mergeCell ref="B29:B30"/>
    <mergeCell ref="C29:D29"/>
    <mergeCell ref="E29:F29"/>
    <mergeCell ref="H29:H30"/>
    <mergeCell ref="C30:D30"/>
    <mergeCell ref="E30:F30"/>
    <mergeCell ref="H23:H24"/>
    <mergeCell ref="B26:B27"/>
    <mergeCell ref="C26:D26"/>
    <mergeCell ref="E26:F26"/>
    <mergeCell ref="H26:H27"/>
    <mergeCell ref="C27:D27"/>
    <mergeCell ref="E27:F27"/>
    <mergeCell ref="C25:F25"/>
    <mergeCell ref="C15:F15"/>
    <mergeCell ref="C16:F16"/>
    <mergeCell ref="C17:F17"/>
    <mergeCell ref="C18:F18"/>
    <mergeCell ref="C19:F19"/>
    <mergeCell ref="C20:F20"/>
    <mergeCell ref="C21:F21"/>
    <mergeCell ref="B22:F22"/>
    <mergeCell ref="B23:B24"/>
    <mergeCell ref="E23:F23"/>
    <mergeCell ref="E24:F24"/>
    <mergeCell ref="C14:F14"/>
    <mergeCell ref="B2:F2"/>
    <mergeCell ref="B3:F3"/>
    <mergeCell ref="B4:F4"/>
    <mergeCell ref="B6:F6"/>
    <mergeCell ref="C7:F7"/>
    <mergeCell ref="C8:F8"/>
    <mergeCell ref="C9:F9"/>
    <mergeCell ref="C10:F10"/>
    <mergeCell ref="B11:F11"/>
    <mergeCell ref="C12:F12"/>
    <mergeCell ref="C13:F13"/>
  </mergeCells>
  <dataValidations count="1">
    <dataValidation type="list" allowBlank="1" showInputMessage="1" showErrorMessage="1" sqref="C25:F25" xr:uid="{9B0A71E2-B7BF-4BEB-A146-09AB8BB6914C}">
      <formula1>"Ascendente, Descendente"</formula1>
    </dataValidation>
  </dataValidations>
  <pageMargins left="0.7" right="0.7" top="0.75" bottom="0.75" header="0.3" footer="0.3"/>
  <pageSetup scale="50" orientation="portrait" horizontalDpi="4294967295" verticalDpi="4294967295" r:id="rId1"/>
  <rowBreaks count="1" manualBreakCount="1">
    <brk id="27" max="6" man="1"/>
  </rowBreaks>
  <extLst>
    <ext xmlns:x14="http://schemas.microsoft.com/office/spreadsheetml/2009/9/main" uri="{CCE6A557-97BC-4b89-ADB6-D9C93CAAB3DF}">
      <x14:dataValidations xmlns:xm="http://schemas.microsoft.com/office/excel/2006/main" count="1">
        <x14:dataValidation type="list" allowBlank="1" showInputMessage="1" showErrorMessage="1" xr:uid="{12AC7746-7B37-4843-981A-38471F4E4751}">
          <x14:formula1>
            <xm:f>'08. Res'!$F$5:$F$20</xm:f>
          </x14:formula1>
          <xm:sqref>C12:F12</xm:sqref>
        </x14:dataValidation>
      </x14:dataValidations>
    </ext>
  </extLst>
</worksheet>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63</vt:i4>
      </vt:variant>
      <vt:variant>
        <vt:lpstr>Rangos con nombre</vt:lpstr>
      </vt:variant>
      <vt:variant>
        <vt:i4>22</vt:i4>
      </vt:variant>
    </vt:vector>
  </HeadingPairs>
  <TitlesOfParts>
    <vt:vector size="85" baseType="lpstr">
      <vt:lpstr>01. CI</vt:lpstr>
      <vt:lpstr>02. MC</vt:lpstr>
      <vt:lpstr>03. ME</vt:lpstr>
      <vt:lpstr>04. CCC</vt:lpstr>
      <vt:lpstr>05. MP</vt:lpstr>
      <vt:lpstr>06. Selec_interv</vt:lpstr>
      <vt:lpstr>07. Oferta_pub</vt:lpstr>
      <vt:lpstr>08. Res</vt:lpstr>
      <vt:lpstr>09. FTIR EA(F)</vt:lpstr>
      <vt:lpstr>09. FTIR UT(F)</vt:lpstr>
      <vt:lpstr>09. FTIR Partos(F)</vt:lpstr>
      <vt:lpstr>09. FTIR PartosProv (I)</vt:lpstr>
      <vt:lpstr>10. Metas_plur_res</vt:lpstr>
      <vt:lpstr>11. Eleg_sel_ben</vt:lpstr>
      <vt:lpstr>12. Prod</vt:lpstr>
      <vt:lpstr>13. FTIP CONANI 1.1</vt:lpstr>
      <vt:lpstr>13. FTIP CONANI 1.2</vt:lpstr>
      <vt:lpstr>13. FTIP CONANI 2.1</vt:lpstr>
      <vt:lpstr>13. FTIP CONANI 2.2</vt:lpstr>
      <vt:lpstr>13. FTIP CONANI 3.1</vt:lpstr>
      <vt:lpstr>13. FTIP CONANI 3.2</vt:lpstr>
      <vt:lpstr>13. FTIP Superate 1.1</vt:lpstr>
      <vt:lpstr>13. FTIP Superate 1.2</vt:lpstr>
      <vt:lpstr>13. FTIP Supérate 2.1</vt:lpstr>
      <vt:lpstr>13. FTIP Supérate 2.2</vt:lpstr>
      <vt:lpstr>13. FTIP Supérate 3.1</vt:lpstr>
      <vt:lpstr>13. FTIP MMujer 1.1</vt:lpstr>
      <vt:lpstr>13. FTIP MMujer 2.1</vt:lpstr>
      <vt:lpstr>13. FTIP MMujer 3.1</vt:lpstr>
      <vt:lpstr>13. FTIP SNS 1.1</vt:lpstr>
      <vt:lpstr>13. FTIP SNS 1.2</vt:lpstr>
      <vt:lpstr>13. FTIP MSP 1.1</vt:lpstr>
      <vt:lpstr>13. FTIP MSP 1.2</vt:lpstr>
      <vt:lpstr>14. Metas_plur_prod</vt:lpstr>
      <vt:lpstr>15. ML</vt:lpstr>
      <vt:lpstr>16. EP CONANI</vt:lpstr>
      <vt:lpstr>16. EP Supérate</vt:lpstr>
      <vt:lpstr>16. EP MMujer</vt:lpstr>
      <vt:lpstr>16. EP SNS</vt:lpstr>
      <vt:lpstr>16. EP MSP</vt:lpstr>
      <vt:lpstr>17. Ficha_prod CONANI 1</vt:lpstr>
      <vt:lpstr>17. Ficha_prod CONANI 2</vt:lpstr>
      <vt:lpstr>17. Ficha_prod CONANI 3</vt:lpstr>
      <vt:lpstr>17. Ficha_prod Supérate 1</vt:lpstr>
      <vt:lpstr>17. Ficha_prod Supérate 2</vt:lpstr>
      <vt:lpstr>17. Ficha_prod Supérate 3</vt:lpstr>
      <vt:lpstr>17. Ficha_prod MMujer 1</vt:lpstr>
      <vt:lpstr>17. Ficha_prod MMujer 2</vt:lpstr>
      <vt:lpstr>17. Ficha_prod MMujer 3</vt:lpstr>
      <vt:lpstr>17. Ficha_prod MSP</vt:lpstr>
      <vt:lpstr>17. Ficha_prod SNS</vt:lpstr>
      <vt:lpstr>18. Costeo CONANI</vt:lpstr>
      <vt:lpstr>18. Costeo Supérate</vt:lpstr>
      <vt:lpstr>18. Costeo MMujer</vt:lpstr>
      <vt:lpstr>18. Costeo MSP</vt:lpstr>
      <vt:lpstr>18. Costeo SNS</vt:lpstr>
      <vt:lpstr>19. Analisis_cost</vt:lpstr>
      <vt:lpstr>20. Seg</vt:lpstr>
      <vt:lpstr>21. Transp</vt:lpstr>
      <vt:lpstr>22. Mod_ges</vt:lpstr>
      <vt:lpstr>23. Narrativa</vt:lpstr>
      <vt:lpstr>Conf.</vt:lpstr>
      <vt:lpstr>Conf. (2)</vt:lpstr>
      <vt:lpstr>'09. FTIR EA(F)'!Área_de_impresión</vt:lpstr>
      <vt:lpstr>'09. FTIR Partos(F)'!Área_de_impresión</vt:lpstr>
      <vt:lpstr>'09. FTIR PartosProv (I)'!Área_de_impresión</vt:lpstr>
      <vt:lpstr>'09. FTIR UT(F)'!Área_de_impresión</vt:lpstr>
      <vt:lpstr>'13. FTIP CONANI 1.1'!Área_de_impresión</vt:lpstr>
      <vt:lpstr>'13. FTIP CONANI 1.2'!Área_de_impresión</vt:lpstr>
      <vt:lpstr>'13. FTIP CONANI 2.1'!Área_de_impresión</vt:lpstr>
      <vt:lpstr>'13. FTIP CONANI 2.2'!Área_de_impresión</vt:lpstr>
      <vt:lpstr>'13. FTIP CONANI 3.1'!Área_de_impresión</vt:lpstr>
      <vt:lpstr>'13. FTIP CONANI 3.2'!Área_de_impresión</vt:lpstr>
      <vt:lpstr>'13. FTIP MMujer 1.1'!Área_de_impresión</vt:lpstr>
      <vt:lpstr>'13. FTIP MMujer 2.1'!Área_de_impresión</vt:lpstr>
      <vt:lpstr>'13. FTIP MMujer 3.1'!Área_de_impresión</vt:lpstr>
      <vt:lpstr>'13. FTIP MSP 1.1'!Área_de_impresión</vt:lpstr>
      <vt:lpstr>'13. FTIP MSP 1.2'!Área_de_impresión</vt:lpstr>
      <vt:lpstr>'13. FTIP SNS 1.1'!Área_de_impresión</vt:lpstr>
      <vt:lpstr>'13. FTIP SNS 1.2'!Área_de_impresión</vt:lpstr>
      <vt:lpstr>'13. FTIP Superate 1.1'!Área_de_impresión</vt:lpstr>
      <vt:lpstr>'13. FTIP Superate 1.2'!Área_de_impresión</vt:lpstr>
      <vt:lpstr>'13. FTIP Supérate 2.1'!Área_de_impresión</vt:lpstr>
      <vt:lpstr>'13. FTIP Supérate 2.2'!Área_de_impresión</vt:lpstr>
      <vt:lpstr>'13. FTIP Supérate 3.1'!Área_de_impresión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Gisselle Lisselotte Beras Vasquez</dc:creator>
  <cp:keywords/>
  <dc:description/>
  <cp:lastModifiedBy>Benny Galan R.</cp:lastModifiedBy>
  <cp:revision/>
  <dcterms:created xsi:type="dcterms:W3CDTF">2024-04-18T17:32:44Z</dcterms:created>
  <dcterms:modified xsi:type="dcterms:W3CDTF">2025-08-12T13:42:37Z</dcterms:modified>
  <cp:category/>
  <cp:contentStatus/>
</cp:coreProperties>
</file>